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17.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18.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19.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20.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queryTables/queryTable10.xml" ContentType="application/vnd.openxmlformats-officedocument.spreadsheetml.queryTable+xml"/>
  <Override PartName="/xl/tables/table14.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15.xml" ContentType="application/vnd.openxmlformats-officedocument.spreadsheetml.table+xml"/>
  <Override PartName="/xl/queryTables/queryTable11.xml" ContentType="application/vnd.openxmlformats-officedocument.spreadsheetml.query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ables/table16.xml" ContentType="application/vnd.openxmlformats-officedocument.spreadsheetml.table+xml"/>
  <Override PartName="/xl/queryTables/queryTable12.xml" ContentType="application/vnd.openxmlformats-officedocument.spreadsheetml.query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drawings/drawing7.xml" ContentType="application/vnd.openxmlformats-officedocument.drawing+xml"/>
  <Override PartName="/xl/slicers/slicer5.xml" ContentType="application/vnd.ms-excel.slicer+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pivotTables/pivotTable34.xml" ContentType="application/vnd.openxmlformats-officedocument.spreadsheetml.pivotTable+xml"/>
  <Override PartName="/xl/drawings/drawing8.xml" ContentType="application/vnd.openxmlformats-officedocument.drawing+xml"/>
  <Override PartName="/xl/slicers/slicer6.xml" ContentType="application/vnd.ms-excel.slicer+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pivotTables/pivotTable35.xml" ContentType="application/vnd.openxmlformats-officedocument.spreadsheetml.pivotTable+xml"/>
  <Override PartName="/xl/pivotTables/pivotTable36.xml" ContentType="application/vnd.openxmlformats-officedocument.spreadsheetml.pivotTable+xml"/>
  <Override PartName="/xl/drawings/drawing9.xml" ContentType="application/vnd.openxmlformats-officedocument.drawing+xml"/>
  <Override PartName="/xl/slicers/slicer7.xml" ContentType="application/vnd.ms-excel.slicer+xml"/>
  <Override PartName="/xl/drawings/drawing10.xml" ContentType="application/vnd.openxmlformats-officedocument.drawing+xml"/>
  <Override PartName="/xl/slicers/slicer8.xml" ContentType="application/vnd.ms-excel.slicer+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pivotTables/pivotTable37.xml" ContentType="application/vnd.openxmlformats-officedocument.spreadsheetml.pivotTable+xml"/>
  <Override PartName="/xl/pivotTables/pivotTable38.xml" ContentType="application/vnd.openxmlformats-officedocument.spreadsheetml.pivotTable+xml"/>
  <Override PartName="/xl/tables/table17.xml" ContentType="application/vnd.openxmlformats-officedocument.spreadsheetml.table+xml"/>
  <Override PartName="/xl/queryTables/queryTable13.xml" ContentType="application/vnd.openxmlformats-officedocument.spreadsheetml.queryTable+xml"/>
  <Override PartName="/xl/pivotTables/pivotTable39.xml" ContentType="application/vnd.openxmlformats-officedocument.spreadsheetml.pivotTable+xml"/>
  <Override PartName="/xl/drawings/drawing11.xml" ContentType="application/vnd.openxmlformats-officedocument.drawing+xml"/>
  <Override PartName="/xl/slicers/slicer9.xml" ContentType="application/vnd.ms-excel.slicer+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omments2.xml" ContentType="application/vnd.openxmlformats-officedocument.spreadsheetml.comments+xml"/>
  <Override PartName="/xl/tables/table18.xml" ContentType="application/vnd.openxmlformats-officedocument.spreadsheetml.table+xml"/>
  <Override PartName="/xl/queryTables/queryTable14.xml" ContentType="application/vnd.openxmlformats-officedocument.spreadsheetml.queryTable+xml"/>
  <Override PartName="/xl/tables/table19.xml" ContentType="application/vnd.openxmlformats-officedocument.spreadsheetml.table+xml"/>
  <Override PartName="/xl/queryTables/queryTable15.xml" ContentType="application/vnd.openxmlformats-officedocument.spreadsheetml.query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guill\Documents\Data\ProjetData\Le chainon manquant\"/>
    </mc:Choice>
  </mc:AlternateContent>
  <xr:revisionPtr revIDLastSave="0" documentId="13_ncr:1_{AD669300-632D-456F-826D-86B5B1390E8E}" xr6:coauthVersionLast="47" xr6:coauthVersionMax="47" xr10:uidLastSave="{00000000-0000-0000-0000-000000000000}"/>
  <workbookProtection workbookAlgorithmName="SHA-512" workbookHashValue="A7oz8xzNkR0/erg2aqFg8euDFFbOdS14wQQIvQQr685axahtGA/zU+5tL49psTC8m6apMRGmUygBdB3gGluWMQ==" workbookSaltValue="0IkkpZ8J8ELNGKfsa97DnQ==" workbookSpinCount="100000" lockStructure="1"/>
  <bookViews>
    <workbookView xWindow="-120" yWindow="-120" windowWidth="29040" windowHeight="15840" tabRatio="703" firstSheet="15" activeTab="15" xr2:uid="{00000000-000D-0000-FFFF-FFFF00000000}"/>
  </bookViews>
  <sheets>
    <sheet name="Définition Catégories" sheetId="1" state="hidden" r:id="rId1"/>
    <sheet name="Médiane2025" sheetId="29" state="hidden" r:id="rId2"/>
    <sheet name="MédianeParSemaine" sheetId="28" state="hidden" r:id="rId3"/>
    <sheet name="Médiane" sheetId="36" state="hidden" r:id="rId4"/>
    <sheet name="Moyenne" sheetId="35" state="hidden" r:id="rId5"/>
    <sheet name="Moyenne2025" sheetId="34" state="hidden" r:id="rId6"/>
    <sheet name="MoyenneParSemaine" sheetId="27" state="hidden" r:id="rId7"/>
    <sheet name="MaximumParSemaine" sheetId="26" state="hidden" r:id="rId8"/>
    <sheet name="Base" sheetId="25" state="hidden" r:id="rId9"/>
    <sheet name="Base Entités2025" sheetId="2" state="hidden" r:id="rId10"/>
    <sheet name="MinimumParSemaine" sheetId="24" state="hidden" r:id="rId11"/>
    <sheet name="Qualité" sheetId="32" state="hidden" r:id="rId12"/>
    <sheet name="Importance Asso" sheetId="30" state="hidden" r:id="rId13"/>
    <sheet name="Tournée" sheetId="38" state="hidden" r:id="rId14"/>
    <sheet name="Détail activitésParis2025" sheetId="4" state="hidden" r:id="rId15"/>
    <sheet name="Tableau de bord" sheetId="45" r:id="rId16"/>
    <sheet name="Data Tbd" sheetId="46" state="hidden" r:id="rId17"/>
    <sheet name="Tableau de Suivi" sheetId="23" state="hidden" r:id="rId18"/>
    <sheet name="Association Importante" sheetId="37" r:id="rId19"/>
    <sheet name="Professionnel Important" sheetId="41" r:id="rId20"/>
    <sheet name="Qualité Professionnel" sheetId="43" r:id="rId21"/>
    <sheet name="Data Qualité" sheetId="42" state="hidden" r:id="rId22"/>
    <sheet name="Analyse par Catégorie" sheetId="70" r:id="rId23"/>
    <sheet name="Analyse Asso ou Pro" sheetId="40" state="hidden" r:id="rId24"/>
    <sheet name="Médiane2025parPart" sheetId="65" state="hidden" r:id="rId25"/>
    <sheet name="Data Assoc Pro" sheetId="39" state="hidden" r:id="rId26"/>
    <sheet name="6-Data Analyse par Catégorie" sheetId="69" state="hidden" r:id="rId27"/>
    <sheet name="Analyse Asso Pro" sheetId="63" r:id="rId28"/>
    <sheet name="7-Analyse Asso Pro" sheetId="72" state="hidden" r:id="rId29"/>
    <sheet name="Sheet1 (2)" sheetId="66" state="hidden" r:id="rId30"/>
    <sheet name="Analyse Asso Pro Somme" sheetId="67" state="hidden" r:id="rId31"/>
    <sheet name="Sheet4" sheetId="73" state="hidden" r:id="rId32"/>
    <sheet name="Sheet1" sheetId="62" state="hidden" r:id="rId33"/>
    <sheet name="Annulation" sheetId="44" r:id="rId34"/>
    <sheet name="Par Département 2019-2025" sheetId="56" state="hidden" r:id="rId35"/>
    <sheet name="Résumé Dép" sheetId="55" state="hidden" r:id="rId36"/>
    <sheet name="Par Pro Asso 2019-2025" sheetId="61" state="hidden" r:id="rId37"/>
    <sheet name="Data Par Département" sheetId="54" state="hidden" r:id="rId38"/>
    <sheet name="MaxWeek" sheetId="57" state="hidden" r:id="rId39"/>
    <sheet name="Résumé Pro Asso Année" sheetId="59" state="hidden" r:id="rId40"/>
    <sheet name="ACTIVITÉ IDF" sheetId="47" state="hidden" r:id="rId41"/>
    <sheet name="ZOOM 75" sheetId="48" state="hidden" r:id="rId42"/>
    <sheet name="ZOOM 92" sheetId="49" state="hidden" r:id="rId43"/>
    <sheet name="ZOOM 93" sheetId="50" state="hidden" r:id="rId44"/>
    <sheet name="ZOOM 94" sheetId="51" state="hidden" r:id="rId45"/>
    <sheet name="ZOOM RESTAU CO" sheetId="52" state="hidden" r:id="rId46"/>
    <sheet name="Imp Asso" sheetId="31" state="hidden" r:id="rId47"/>
    <sheet name="Quali" sheetId="33" state="hidden" r:id="rId48"/>
    <sheet name="Récap Vol collecté par personne" sheetId="22" state="hidden" r:id="rId49"/>
    <sheet name="Récap Vol par Tournée" sheetId="21" state="hidden" r:id="rId50"/>
    <sheet name="Récap Nb Participation bénévole" sheetId="20" state="hidden" r:id="rId51"/>
    <sheet name="Dept92 - La Défense" sheetId="5" state="hidden" r:id="rId52"/>
    <sheet name="Détails Restau Coll" sheetId="6" state="hidden" r:id="rId53"/>
    <sheet name="Détails Evenements" sheetId="7" state="hidden" r:id="rId54"/>
    <sheet name="Recap Macro" sheetId="8" state="hidden" r:id="rId55"/>
    <sheet name="Recap Mensu PRO VOLUME" sheetId="9" state="hidden" r:id="rId56"/>
    <sheet name="Recap Mensu PRO PASSAGES" sheetId="16" state="hidden" r:id="rId57"/>
    <sheet name="Recap Resto CO" sheetId="10" state="hidden" r:id="rId58"/>
    <sheet name="Recap Mensu ASSO VOLUME" sheetId="11" state="hidden" r:id="rId59"/>
    <sheet name="Recap Mensu ASSO PASSAGES" sheetId="12" state="hidden" r:id="rId60"/>
    <sheet name="TCD annulation" sheetId="13" state="hidden" r:id="rId61"/>
    <sheet name="%annulations" sheetId="14" state="hidden" r:id="rId62"/>
    <sheet name="Menus déroulants" sheetId="15" state="hidden" r:id="rId63"/>
    <sheet name="Base Bénévoles à MàJ" sheetId="19" state="hidden" r:id="rId64"/>
  </sheets>
  <definedNames>
    <definedName name="_xlnm._FilterDatabase" localSheetId="63" hidden="1">'Base Bénévoles à MàJ'!$A$7:$B$471</definedName>
    <definedName name="_xlnm._FilterDatabase" localSheetId="9" hidden="1">'Base Entités2025'!$A$2:$Z$503</definedName>
    <definedName name="_xlnm._FilterDatabase" localSheetId="51" hidden="1">'Dept92 - La Défense'!$A$1:$Q$1</definedName>
    <definedName name="_xlnm._FilterDatabase" localSheetId="14" hidden="1">'Détail activitésParis2025'!$A$1:$AD$617</definedName>
    <definedName name="_xlnm._FilterDatabase" localSheetId="53" hidden="1">'Détails Evenements'!$A$1:$J$44</definedName>
    <definedName name="_xlnm._FilterDatabase" localSheetId="52" hidden="1">'Détails Restau Coll'!$A$1:$J$110</definedName>
    <definedName name="_xlnm._FilterDatabase" localSheetId="59" hidden="1">'Recap Mensu ASSO PASSAGES'!$B$6:$L$47</definedName>
    <definedName name="_xlnm._FilterDatabase" localSheetId="58" hidden="1">'Recap Mensu ASSO VOLUME'!$A$6:$M$75</definedName>
    <definedName name="_xlnm._FilterDatabase" localSheetId="56" hidden="1">'Recap Mensu PRO PASSAGES'!$I$7:$R$66</definedName>
    <definedName name="_xlnm._FilterDatabase" localSheetId="55" hidden="1">'Recap Mensu PRO VOLUME'!$I$6:$I$98</definedName>
    <definedName name="_xlnm._FilterDatabase" localSheetId="57" hidden="1">'Recap Resto CO'!$A$6:$E$66</definedName>
    <definedName name="_xlnm._FilterDatabase" localSheetId="48" hidden="1">'Récap Vol collecté par personne'!$A$4:$K$1887</definedName>
    <definedName name="_xlnm._FilterDatabase" localSheetId="35" hidden="1">'Résumé Dép'!$A$1:$Q$281</definedName>
    <definedName name="_xlnm._FilterDatabase" localSheetId="39" hidden="1">'Résumé Pro Asso Année'!$A$1:$Q$288</definedName>
    <definedName name="_xlcn.WorksheetConnection_TableaudeSuiviAAI" hidden="1">'Tableau de Suivi'!$A:$AI</definedName>
    <definedName name="_xlpm.CurrentWeek" hidden="1" xlm="1">#NAME?</definedName>
    <definedName name="_xlpm.MaxWeek" hidden="1" xlm="1">#NAME?</definedName>
    <definedName name="Cumul_2020">'Détail activitésParis2025'!$A$1</definedName>
    <definedName name="ExternalData_1" localSheetId="8" hidden="1">Base!$A$1:$L$999</definedName>
    <definedName name="ExternalData_1" localSheetId="46" hidden="1">'Imp Asso'!$A$1:$B$24</definedName>
    <definedName name="ExternalData_1" localSheetId="24" hidden="1">Médiane2025parPart!$A$1:$B$71</definedName>
    <definedName name="ExternalData_1" localSheetId="47" hidden="1">Quali!$A$1:$C$9</definedName>
    <definedName name="ExternalData_1" localSheetId="17" hidden="1">'Tableau de Suivi'!$A$1:$AJ$1000</definedName>
    <definedName name="ExternalData_2" localSheetId="7" hidden="1">MaximumParSemaine!$A$1:$B$72</definedName>
    <definedName name="ExternalData_2" localSheetId="38" hidden="1">MaxWeek!$A$1:$B$2</definedName>
    <definedName name="ExternalData_2" localSheetId="10" hidden="1">MinimumParSemaine!$A$1:$B$72</definedName>
    <definedName name="ExternalData_2" localSheetId="13" hidden="1">Tournée!$A$1:$F$283</definedName>
    <definedName name="ExternalData_3" localSheetId="6" hidden="1">MoyenneParSemaine!$A$1:$B$72</definedName>
    <definedName name="ExternalData_4" localSheetId="2" hidden="1">MédianeParSemaine!$A$1:$B$72</definedName>
    <definedName name="ExternalData_4" localSheetId="5" hidden="1">Moyenne2025!$A$1:$B$2</definedName>
    <definedName name="ExternalData_5" localSheetId="1" hidden="1">Médiane2025!$A$1:$B$2</definedName>
    <definedName name="ExternalData_5" localSheetId="4" hidden="1">Moyenne!$A$1:$B$72</definedName>
    <definedName name="ExternalData_6" localSheetId="3" hidden="1">Médiane!$A$1:$B$72</definedName>
    <definedName name="Slicer_Année">#N/A</definedName>
    <definedName name="Slicer_Année1">#N/A</definedName>
    <definedName name="Slicer_Dept">#N/A</definedName>
    <definedName name="Slicer_Dept1">#N/A</definedName>
    <definedName name="Slicer_Entreprise">#N/A</definedName>
    <definedName name="Slicer_Importance_Asso">#N/A</definedName>
    <definedName name="Slicer_Importance_Asso1">#N/A</definedName>
    <definedName name="Slicer_Importance_Asso2">#N/A</definedName>
    <definedName name="Slicer_Partenaires___Associations">#N/A</definedName>
    <definedName name="Slicer_Partenaires___Associations1">#N/A</definedName>
    <definedName name="Slicer_Partenaires___Associations2">#N/A</definedName>
    <definedName name="Slicer_Qualité">#N/A</definedName>
    <definedName name="Slicer_Type">#N/A</definedName>
    <definedName name="Slicer_Type1">#N/A</definedName>
    <definedName name="Slicer_Type2">#N/A</definedName>
    <definedName name="Slicer_Type3">#N/A</definedName>
    <definedName name="Test1">OFFSET(Sheet1!$A$14,0,0,COUNTA(Sheet1!$A$14:'Sheet1'!$A$25),1)</definedName>
  </definedNames>
  <calcPr calcId="191028"/>
  <pivotCaches>
    <pivotCache cacheId="0" r:id="rId65"/>
    <pivotCache cacheId="1" r:id="rId66"/>
    <pivotCache cacheId="2" r:id="rId67"/>
    <pivotCache cacheId="3" r:id="rId68"/>
    <pivotCache cacheId="4" r:id="rId69"/>
    <pivotCache cacheId="5" r:id="rId70"/>
    <pivotCache cacheId="9" r:id="rId71"/>
    <pivotCache cacheId="10" r:id="rId72"/>
    <pivotCache cacheId="11" r:id="rId73"/>
    <pivotCache cacheId="12" r:id="rId74"/>
    <pivotCache cacheId="13" r:id="rId75"/>
    <pivotCache cacheId="14" r:id="rId76"/>
    <pivotCache cacheId="15" r:id="rId77"/>
    <pivotCache cacheId="16" r:id="rId78"/>
    <pivotCache cacheId="17" r:id="rId79"/>
    <pivotCache cacheId="18" r:id="rId80"/>
    <pivotCache cacheId="19" r:id="rId81"/>
    <pivotCache cacheId="20" r:id="rId82"/>
    <pivotCache cacheId="32" r:id="rId83"/>
    <pivotCache cacheId="36" r:id="rId84"/>
    <pivotCache cacheId="39" r:id="rId85"/>
    <pivotCache cacheId="42" r:id="rId86"/>
    <pivotCache cacheId="45" r:id="rId87"/>
  </pivotCaches>
  <extLst>
    <ext xmlns:x14="http://schemas.microsoft.com/office/spreadsheetml/2009/9/main" uri="{876F7934-8845-4945-9796-88D515C7AA90}">
      <x14:pivotCaches>
        <pivotCache cacheId="23" r:id="rId88"/>
        <pivotCache cacheId="24" r:id="rId89"/>
      </x14:pivotCaches>
    </ext>
    <ext xmlns:x14="http://schemas.microsoft.com/office/spreadsheetml/2009/9/main" uri="{BBE1A952-AA13-448e-AADC-164F8A28A991}">
      <x14:slicerCaches>
        <x14:slicerCache r:id="rId90"/>
        <x14:slicerCache r:id="rId91"/>
        <x14:slicerCache r:id="rId92"/>
        <x14:slicerCache r:id="rId93"/>
        <x14:slicerCache r:id="rId94"/>
        <x14:slicerCache r:id="rId95"/>
        <x14:slicerCache r:id="rId96"/>
        <x14:slicerCache r:id="rId97"/>
        <x14:slicerCache r:id="rId98"/>
        <x14:slicerCache r:id="rId99"/>
        <x14:slicerCache r:id="rId100"/>
        <x14:slicerCache r:id="rId101"/>
        <x14:slicerCache r:id="rId102"/>
        <x14:slicerCache r:id="rId103"/>
        <x14:slicerCache r:id="rId104"/>
        <x14:slicerCache r:id="rId10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Tableau de Suivi!$A:$AI"/>
        </x15:modelTables>
        <x15:extLst>
          <ext xmlns:x16="http://schemas.microsoft.com/office/spreadsheetml/2014/11/main" uri="{9835A34E-60A6-4A7C-AAB8-D5F71C897F49}">
            <x16:modelTimeGroupings>
              <x16:modelTimeGrouping tableName="Range"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8" i="47" l="1"/>
  <c r="B23" i="54"/>
  <c r="C2" i="62" l="1"/>
  <c r="C14" i="62" s="1"/>
  <c r="C3" i="62"/>
  <c r="C15" i="62" s="1"/>
  <c r="C4" i="62"/>
  <c r="C16" i="62" s="1"/>
  <c r="C5" i="62"/>
  <c r="C17" i="62" s="1"/>
  <c r="B13" i="62"/>
  <c r="B15" i="62"/>
  <c r="B16" i="62"/>
  <c r="B17" i="62"/>
  <c r="B14" i="62"/>
  <c r="A13" i="62"/>
  <c r="C13" i="62"/>
  <c r="A15" i="62"/>
  <c r="A16" i="62"/>
  <c r="A17" i="62"/>
  <c r="A14" i="62"/>
  <c r="B1" i="70"/>
  <c r="Q24" i="66"/>
  <c r="Q25" i="66"/>
  <c r="Q26" i="66"/>
  <c r="Q27" i="66"/>
  <c r="Q28" i="66"/>
  <c r="Q29" i="66"/>
  <c r="Q23" i="66"/>
  <c r="L24" i="66"/>
  <c r="L25" i="66"/>
  <c r="L26" i="66"/>
  <c r="L27" i="66"/>
  <c r="L28" i="66"/>
  <c r="L29" i="66"/>
  <c r="L30" i="66"/>
  <c r="L31" i="66"/>
  <c r="L32" i="66"/>
  <c r="L33" i="66"/>
  <c r="L34" i="66"/>
  <c r="L35" i="66"/>
  <c r="L36" i="66"/>
  <c r="L37" i="66"/>
  <c r="L23" i="66"/>
  <c r="G24" i="66"/>
  <c r="G25" i="66"/>
  <c r="G26" i="66"/>
  <c r="G27" i="66"/>
  <c r="G28" i="66"/>
  <c r="G29" i="66"/>
  <c r="G23" i="66"/>
  <c r="B24" i="66"/>
  <c r="B25" i="66"/>
  <c r="B26" i="66"/>
  <c r="B23" i="66"/>
  <c r="G62" i="62"/>
  <c r="G63" i="62"/>
  <c r="G64" i="62"/>
  <c r="G65" i="62"/>
  <c r="G66" i="62"/>
  <c r="G67" i="62"/>
  <c r="G68" i="62"/>
  <c r="G69" i="62"/>
  <c r="G70" i="62"/>
  <c r="G71" i="62"/>
  <c r="G72" i="62"/>
  <c r="G73" i="62"/>
  <c r="G74" i="62"/>
  <c r="G75" i="62"/>
  <c r="G61" i="62"/>
  <c r="B62" i="62"/>
  <c r="B63" i="62"/>
  <c r="B64" i="62"/>
  <c r="B61" i="62"/>
  <c r="Q25" i="62"/>
  <c r="Q26" i="62"/>
  <c r="Q27" i="62"/>
  <c r="Q28" i="62"/>
  <c r="Q29" i="62"/>
  <c r="Q30" i="62"/>
  <c r="Q24" i="62"/>
  <c r="L25" i="62"/>
  <c r="L26" i="62"/>
  <c r="L27" i="62"/>
  <c r="L28" i="62"/>
  <c r="L29" i="62"/>
  <c r="L30" i="62"/>
  <c r="L31" i="62"/>
  <c r="L32" i="62"/>
  <c r="L33" i="62"/>
  <c r="L34" i="62"/>
  <c r="L35" i="62"/>
  <c r="L36" i="62"/>
  <c r="L37" i="62"/>
  <c r="L38" i="62"/>
  <c r="L24" i="62"/>
  <c r="G25" i="62"/>
  <c r="G26" i="62"/>
  <c r="G27" i="62"/>
  <c r="G28" i="62"/>
  <c r="G29" i="62"/>
  <c r="G30" i="62"/>
  <c r="G24" i="62"/>
  <c r="B1" i="67"/>
  <c r="M13" i="65"/>
  <c r="H5" i="65"/>
  <c r="B1" i="63"/>
  <c r="M34" i="43"/>
  <c r="N34" i="43"/>
  <c r="O34" i="43"/>
  <c r="P34" i="43"/>
  <c r="M35" i="43"/>
  <c r="N35" i="43"/>
  <c r="O35" i="43"/>
  <c r="P35" i="43"/>
  <c r="M36" i="43"/>
  <c r="N36" i="43"/>
  <c r="O36" i="43"/>
  <c r="P36" i="43"/>
  <c r="M37" i="43"/>
  <c r="N37" i="43"/>
  <c r="O37" i="43"/>
  <c r="P37" i="43"/>
  <c r="M38" i="43"/>
  <c r="N38" i="43"/>
  <c r="O38" i="43"/>
  <c r="P38" i="43"/>
  <c r="M39" i="43"/>
  <c r="N39" i="43"/>
  <c r="O39" i="43"/>
  <c r="P39" i="43"/>
  <c r="M40" i="43"/>
  <c r="N40" i="43"/>
  <c r="O40" i="43"/>
  <c r="P40" i="43"/>
  <c r="M41" i="43"/>
  <c r="N41" i="43"/>
  <c r="O41" i="43"/>
  <c r="P41" i="43"/>
  <c r="M42" i="43"/>
  <c r="N42" i="43"/>
  <c r="O42" i="43"/>
  <c r="P42" i="43"/>
  <c r="M43" i="43"/>
  <c r="N43" i="43"/>
  <c r="O43" i="43"/>
  <c r="P43" i="43"/>
  <c r="M44" i="43"/>
  <c r="N44" i="43"/>
  <c r="O44" i="43"/>
  <c r="P44" i="43"/>
  <c r="M45" i="43"/>
  <c r="N45" i="43"/>
  <c r="O45" i="43"/>
  <c r="P45" i="43"/>
  <c r="M46" i="43"/>
  <c r="N46" i="43"/>
  <c r="O46" i="43"/>
  <c r="P46" i="43"/>
  <c r="M47" i="43"/>
  <c r="N47" i="43"/>
  <c r="O47" i="43"/>
  <c r="P47" i="43"/>
  <c r="M48" i="43"/>
  <c r="N48" i="43"/>
  <c r="O48" i="43"/>
  <c r="P48" i="43"/>
  <c r="M49" i="43"/>
  <c r="N49" i="43"/>
  <c r="O49" i="43"/>
  <c r="P49" i="43"/>
  <c r="M50" i="43"/>
  <c r="N50" i="43"/>
  <c r="O50" i="43"/>
  <c r="P50" i="43"/>
  <c r="M51" i="43"/>
  <c r="N51" i="43"/>
  <c r="O51" i="43"/>
  <c r="P51" i="43"/>
  <c r="M52" i="43"/>
  <c r="N52" i="43"/>
  <c r="O52" i="43"/>
  <c r="P52" i="43"/>
  <c r="M53" i="43"/>
  <c r="N53" i="43"/>
  <c r="O53" i="43"/>
  <c r="P53" i="43"/>
  <c r="M54" i="43"/>
  <c r="N54" i="43"/>
  <c r="O54" i="43"/>
  <c r="P54" i="43"/>
  <c r="M55" i="43"/>
  <c r="N55" i="43"/>
  <c r="O55" i="43"/>
  <c r="P55" i="43"/>
  <c r="M56" i="43"/>
  <c r="N56" i="43"/>
  <c r="O56" i="43"/>
  <c r="P56" i="43"/>
  <c r="M57" i="43"/>
  <c r="N57" i="43"/>
  <c r="O57" i="43"/>
  <c r="P57" i="43"/>
  <c r="M33" i="43"/>
  <c r="N33" i="43"/>
  <c r="O33" i="43"/>
  <c r="C1003" i="4"/>
  <c r="B1003" i="4"/>
  <c r="A1003" i="4" s="1"/>
  <c r="C1002" i="4"/>
  <c r="B1002" i="4"/>
  <c r="A1002" i="4" s="1"/>
  <c r="C1001" i="4"/>
  <c r="B1001" i="4"/>
  <c r="A1001" i="4" s="1"/>
  <c r="C1000" i="4"/>
  <c r="B1000" i="4"/>
  <c r="A1000" i="4" s="1"/>
  <c r="C999" i="4"/>
  <c r="B999" i="4"/>
  <c r="A999" i="4"/>
  <c r="C998" i="4"/>
  <c r="B998" i="4"/>
  <c r="A998" i="4" s="1"/>
  <c r="C997" i="4"/>
  <c r="B997" i="4"/>
  <c r="A997" i="4" s="1"/>
  <c r="C996" i="4"/>
  <c r="B996" i="4"/>
  <c r="A996" i="4"/>
  <c r="C995" i="4"/>
  <c r="B995" i="4"/>
  <c r="A995" i="4" s="1"/>
  <c r="C994" i="4"/>
  <c r="B994" i="4"/>
  <c r="A994" i="4" s="1"/>
  <c r="C993" i="4"/>
  <c r="B993" i="4"/>
  <c r="A993" i="4" s="1"/>
  <c r="C992" i="4"/>
  <c r="B992" i="4"/>
  <c r="A992" i="4" s="1"/>
  <c r="C991" i="4"/>
  <c r="B991" i="4"/>
  <c r="A991" i="4" s="1"/>
  <c r="C990" i="4"/>
  <c r="B990" i="4"/>
  <c r="A990" i="4" s="1"/>
  <c r="C989" i="4"/>
  <c r="B989" i="4"/>
  <c r="A989" i="4" s="1"/>
  <c r="C988" i="4"/>
  <c r="B988" i="4"/>
  <c r="A988" i="4"/>
  <c r="C987" i="4"/>
  <c r="B987" i="4"/>
  <c r="A987" i="4" s="1"/>
  <c r="C986" i="4"/>
  <c r="B986" i="4"/>
  <c r="A986" i="4" s="1"/>
  <c r="C985" i="4"/>
  <c r="B985" i="4"/>
  <c r="A985" i="4" s="1"/>
  <c r="C984" i="4"/>
  <c r="B984" i="4"/>
  <c r="A984" i="4" s="1"/>
  <c r="C983" i="4"/>
  <c r="B983" i="4"/>
  <c r="A983" i="4"/>
  <c r="C982" i="4"/>
  <c r="B982" i="4"/>
  <c r="A982" i="4" s="1"/>
  <c r="C981" i="4"/>
  <c r="B981" i="4"/>
  <c r="A981" i="4" s="1"/>
  <c r="C980" i="4"/>
  <c r="B980" i="4"/>
  <c r="A980" i="4"/>
  <c r="C979" i="4"/>
  <c r="B979" i="4"/>
  <c r="A979" i="4" s="1"/>
  <c r="C978" i="4"/>
  <c r="B978" i="4"/>
  <c r="A978" i="4" s="1"/>
  <c r="C977" i="4"/>
  <c r="B977" i="4"/>
  <c r="A977" i="4" s="1"/>
  <c r="C976" i="4"/>
  <c r="B976" i="4"/>
  <c r="A976" i="4" s="1"/>
  <c r="C975" i="4"/>
  <c r="B975" i="4"/>
  <c r="A975" i="4" s="1"/>
  <c r="C974" i="4"/>
  <c r="B974" i="4"/>
  <c r="A974" i="4" s="1"/>
  <c r="C973" i="4"/>
  <c r="B973" i="4"/>
  <c r="A973" i="4" s="1"/>
  <c r="C972" i="4"/>
  <c r="B972" i="4"/>
  <c r="A972" i="4"/>
  <c r="C971" i="4"/>
  <c r="B971" i="4"/>
  <c r="A971" i="4" s="1"/>
  <c r="C970" i="4"/>
  <c r="B970" i="4"/>
  <c r="A970" i="4" s="1"/>
  <c r="C969" i="4"/>
  <c r="B969" i="4"/>
  <c r="A969" i="4" s="1"/>
  <c r="C968" i="4"/>
  <c r="B968" i="4"/>
  <c r="A968" i="4" s="1"/>
  <c r="C967" i="4"/>
  <c r="B967" i="4"/>
  <c r="A967" i="4"/>
  <c r="C966" i="4"/>
  <c r="B966" i="4"/>
  <c r="A966" i="4" s="1"/>
  <c r="C965" i="4"/>
  <c r="B965" i="4"/>
  <c r="A965" i="4" s="1"/>
  <c r="C964" i="4"/>
  <c r="B964" i="4"/>
  <c r="A964" i="4"/>
  <c r="C963" i="4"/>
  <c r="B963" i="4"/>
  <c r="A963" i="4" s="1"/>
  <c r="C962" i="4"/>
  <c r="B962" i="4"/>
  <c r="A962" i="4" s="1"/>
  <c r="C961" i="4"/>
  <c r="B961" i="4"/>
  <c r="A961" i="4" s="1"/>
  <c r="C960" i="4"/>
  <c r="B960" i="4"/>
  <c r="A960" i="4" s="1"/>
  <c r="C959" i="4"/>
  <c r="B959" i="4"/>
  <c r="A959" i="4" s="1"/>
  <c r="C958" i="4"/>
  <c r="B958" i="4"/>
  <c r="A958" i="4" s="1"/>
  <c r="C957" i="4"/>
  <c r="B957" i="4"/>
  <c r="A957" i="4" s="1"/>
  <c r="C956" i="4"/>
  <c r="B956" i="4"/>
  <c r="A956" i="4"/>
  <c r="C955" i="4"/>
  <c r="B955" i="4"/>
  <c r="A955" i="4" s="1"/>
  <c r="C954" i="4"/>
  <c r="B954" i="4"/>
  <c r="A954" i="4" s="1"/>
  <c r="C953" i="4"/>
  <c r="B953" i="4"/>
  <c r="A953" i="4" s="1"/>
  <c r="C952" i="4"/>
  <c r="B952" i="4"/>
  <c r="A952" i="4" s="1"/>
  <c r="C951" i="4"/>
  <c r="B951" i="4"/>
  <c r="A951" i="4"/>
  <c r="C950" i="4"/>
  <c r="B950" i="4"/>
  <c r="A950" i="4" s="1"/>
  <c r="C949" i="4"/>
  <c r="B949" i="4"/>
  <c r="A949" i="4" s="1"/>
  <c r="C948" i="4"/>
  <c r="B948" i="4"/>
  <c r="A948" i="4"/>
  <c r="C947" i="4"/>
  <c r="B947" i="4"/>
  <c r="A947" i="4" s="1"/>
  <c r="C946" i="4"/>
  <c r="B946" i="4"/>
  <c r="A946" i="4" s="1"/>
  <c r="C945" i="4"/>
  <c r="B945" i="4"/>
  <c r="A945" i="4" s="1"/>
  <c r="C944" i="4"/>
  <c r="B944" i="4"/>
  <c r="A944" i="4" s="1"/>
  <c r="C943" i="4"/>
  <c r="B943" i="4"/>
  <c r="A943" i="4" s="1"/>
  <c r="C942" i="4"/>
  <c r="B942" i="4"/>
  <c r="A942" i="4" s="1"/>
  <c r="C941" i="4"/>
  <c r="B941" i="4"/>
  <c r="A941" i="4" s="1"/>
  <c r="C940" i="4"/>
  <c r="B940" i="4"/>
  <c r="A940" i="4"/>
  <c r="C939" i="4"/>
  <c r="B939" i="4"/>
  <c r="A939" i="4" s="1"/>
  <c r="C938" i="4"/>
  <c r="B938" i="4"/>
  <c r="A938" i="4" s="1"/>
  <c r="C937" i="4"/>
  <c r="B937" i="4"/>
  <c r="A937" i="4" s="1"/>
  <c r="C936" i="4"/>
  <c r="B936" i="4"/>
  <c r="A936" i="4" s="1"/>
  <c r="C935" i="4"/>
  <c r="B935" i="4"/>
  <c r="A935" i="4"/>
  <c r="C934" i="4"/>
  <c r="B934" i="4"/>
  <c r="A934" i="4" s="1"/>
  <c r="C933" i="4"/>
  <c r="B933" i="4"/>
  <c r="A933" i="4" s="1"/>
  <c r="C932" i="4"/>
  <c r="B932" i="4"/>
  <c r="A932" i="4"/>
  <c r="C931" i="4"/>
  <c r="B931" i="4"/>
  <c r="A931" i="4" s="1"/>
  <c r="C930" i="4"/>
  <c r="B930" i="4"/>
  <c r="A930" i="4" s="1"/>
  <c r="C929" i="4"/>
  <c r="B929" i="4"/>
  <c r="A929" i="4" s="1"/>
  <c r="C928" i="4"/>
  <c r="B928" i="4"/>
  <c r="A928" i="4" s="1"/>
  <c r="C927" i="4"/>
  <c r="B927" i="4"/>
  <c r="A927" i="4" s="1"/>
  <c r="C926" i="4"/>
  <c r="B926" i="4"/>
  <c r="A926" i="4" s="1"/>
  <c r="C925" i="4"/>
  <c r="B925" i="4"/>
  <c r="A925" i="4" s="1"/>
  <c r="C924" i="4"/>
  <c r="B924" i="4"/>
  <c r="A924" i="4"/>
  <c r="C923" i="4"/>
  <c r="B923" i="4"/>
  <c r="A923" i="4" s="1"/>
  <c r="C922" i="4"/>
  <c r="B922" i="4"/>
  <c r="A922" i="4" s="1"/>
  <c r="C921" i="4"/>
  <c r="B921" i="4"/>
  <c r="A921" i="4" s="1"/>
  <c r="C920" i="4"/>
  <c r="B920" i="4"/>
  <c r="A920" i="4" s="1"/>
  <c r="C919" i="4"/>
  <c r="B919" i="4"/>
  <c r="A919" i="4"/>
  <c r="C918" i="4"/>
  <c r="B918" i="4"/>
  <c r="A918" i="4" s="1"/>
  <c r="C917" i="4"/>
  <c r="B917" i="4"/>
  <c r="A917" i="4" s="1"/>
  <c r="C916" i="4"/>
  <c r="B916" i="4"/>
  <c r="A916" i="4"/>
  <c r="C915" i="4"/>
  <c r="B915" i="4"/>
  <c r="A915" i="4" s="1"/>
  <c r="C914" i="4"/>
  <c r="B914" i="4"/>
  <c r="A914" i="4" s="1"/>
  <c r="C913" i="4"/>
  <c r="B913" i="4"/>
  <c r="A913" i="4" s="1"/>
  <c r="C912" i="4"/>
  <c r="B912" i="4"/>
  <c r="A912" i="4" s="1"/>
  <c r="C911" i="4"/>
  <c r="B911" i="4"/>
  <c r="A911" i="4" s="1"/>
  <c r="C910" i="4"/>
  <c r="B910" i="4"/>
  <c r="A910" i="4" s="1"/>
  <c r="C909" i="4"/>
  <c r="B909" i="4"/>
  <c r="A909" i="4" s="1"/>
  <c r="C908" i="4"/>
  <c r="B908" i="4"/>
  <c r="A908" i="4"/>
  <c r="C907" i="4"/>
  <c r="B907" i="4"/>
  <c r="A907" i="4" s="1"/>
  <c r="C906" i="4"/>
  <c r="B906" i="4"/>
  <c r="A906" i="4" s="1"/>
  <c r="C905" i="4"/>
  <c r="B905" i="4"/>
  <c r="A905" i="4" s="1"/>
  <c r="C904" i="4"/>
  <c r="B904" i="4"/>
  <c r="A904" i="4" s="1"/>
  <c r="C903" i="4"/>
  <c r="B903" i="4"/>
  <c r="A903" i="4" s="1"/>
  <c r="C902" i="4"/>
  <c r="B902" i="4"/>
  <c r="A902" i="4" s="1"/>
  <c r="C901" i="4"/>
  <c r="B901" i="4"/>
  <c r="A901" i="4" s="1"/>
  <c r="C900" i="4"/>
  <c r="B900" i="4"/>
  <c r="A900" i="4" s="1"/>
  <c r="C899" i="4"/>
  <c r="B899" i="4"/>
  <c r="A899" i="4"/>
  <c r="C898" i="4"/>
  <c r="B898" i="4"/>
  <c r="A898" i="4" s="1"/>
  <c r="C897" i="4"/>
  <c r="B897" i="4"/>
  <c r="A897" i="4" s="1"/>
  <c r="C896" i="4"/>
  <c r="B896" i="4"/>
  <c r="A896" i="4"/>
  <c r="C895" i="4"/>
  <c r="B895" i="4"/>
  <c r="A895" i="4" s="1"/>
  <c r="C894" i="4"/>
  <c r="B894" i="4"/>
  <c r="A894" i="4" s="1"/>
  <c r="C893" i="4"/>
  <c r="B893" i="4"/>
  <c r="A893" i="4" s="1"/>
  <c r="C892" i="4"/>
  <c r="B892" i="4"/>
  <c r="A892" i="4" s="1"/>
  <c r="C891" i="4"/>
  <c r="B891" i="4"/>
  <c r="A891" i="4"/>
  <c r="C890" i="4"/>
  <c r="B890" i="4"/>
  <c r="A890" i="4" s="1"/>
  <c r="C889" i="4"/>
  <c r="B889" i="4"/>
  <c r="A889" i="4" s="1"/>
  <c r="C888" i="4"/>
  <c r="B888" i="4"/>
  <c r="A888" i="4" s="1"/>
  <c r="C887" i="4"/>
  <c r="B887" i="4"/>
  <c r="A887" i="4" s="1"/>
  <c r="C886" i="4"/>
  <c r="B886" i="4"/>
  <c r="A886" i="4" s="1"/>
  <c r="C885" i="4"/>
  <c r="B885" i="4"/>
  <c r="A885" i="4" s="1"/>
  <c r="C884" i="4"/>
  <c r="B884" i="4"/>
  <c r="A884" i="4" s="1"/>
  <c r="C883" i="4"/>
  <c r="B883" i="4"/>
  <c r="A883" i="4" s="1"/>
  <c r="C882" i="4"/>
  <c r="B882" i="4"/>
  <c r="A882" i="4" s="1"/>
  <c r="C881" i="4"/>
  <c r="B881" i="4"/>
  <c r="A881" i="4" s="1"/>
  <c r="C880" i="4"/>
  <c r="B880" i="4"/>
  <c r="A880" i="4" s="1"/>
  <c r="C879" i="4"/>
  <c r="B879" i="4"/>
  <c r="A879" i="4" s="1"/>
  <c r="C878" i="4"/>
  <c r="B878" i="4"/>
  <c r="A878" i="4" s="1"/>
  <c r="C877" i="4"/>
  <c r="B877" i="4"/>
  <c r="A877" i="4" s="1"/>
  <c r="C876" i="4"/>
  <c r="B876" i="4"/>
  <c r="A876" i="4"/>
  <c r="C875" i="4"/>
  <c r="B875" i="4"/>
  <c r="A875" i="4" s="1"/>
  <c r="C874" i="4"/>
  <c r="B874" i="4"/>
  <c r="A874" i="4" s="1"/>
  <c r="C873" i="4"/>
  <c r="B873" i="4"/>
  <c r="A873" i="4" s="1"/>
  <c r="C872" i="4"/>
  <c r="B872" i="4"/>
  <c r="A872" i="4"/>
  <c r="C871" i="4"/>
  <c r="B871" i="4"/>
  <c r="A871" i="4" s="1"/>
  <c r="C870" i="4"/>
  <c r="B870" i="4"/>
  <c r="A870" i="4" s="1"/>
  <c r="C869" i="4"/>
  <c r="B869" i="4"/>
  <c r="A869" i="4" s="1"/>
  <c r="C868" i="4"/>
  <c r="B868" i="4"/>
  <c r="A868" i="4"/>
  <c r="C867" i="4"/>
  <c r="B867" i="4"/>
  <c r="A867" i="4" s="1"/>
  <c r="C866" i="4"/>
  <c r="B866" i="4"/>
  <c r="A866" i="4" s="1"/>
  <c r="C864" i="4"/>
  <c r="B864" i="4"/>
  <c r="A864" i="4" s="1"/>
  <c r="C863" i="4"/>
  <c r="B863" i="4"/>
  <c r="A863" i="4" s="1"/>
  <c r="C862" i="4"/>
  <c r="B862" i="4"/>
  <c r="A862" i="4" s="1"/>
  <c r="C861" i="4"/>
  <c r="C860" i="4"/>
  <c r="B860" i="4"/>
  <c r="A860" i="4" s="1"/>
  <c r="C859" i="4"/>
  <c r="C858" i="4"/>
  <c r="B858" i="4"/>
  <c r="A858" i="4" s="1"/>
  <c r="C857" i="4"/>
  <c r="B857" i="4"/>
  <c r="A857" i="4" s="1"/>
  <c r="C856" i="4"/>
  <c r="B856" i="4"/>
  <c r="A856" i="4" s="1"/>
  <c r="C855" i="4"/>
  <c r="B855" i="4"/>
  <c r="A855" i="4"/>
  <c r="C854" i="4"/>
  <c r="B854" i="4"/>
  <c r="A854" i="4" s="1"/>
  <c r="C853" i="4"/>
  <c r="B853" i="4"/>
  <c r="A853" i="4" s="1"/>
  <c r="C852" i="4"/>
  <c r="B852" i="4"/>
  <c r="A852" i="4" s="1"/>
  <c r="C851" i="4"/>
  <c r="B851" i="4"/>
  <c r="A851" i="4" s="1"/>
  <c r="C850" i="4"/>
  <c r="B850" i="4"/>
  <c r="A850" i="4" s="1"/>
  <c r="C848" i="4"/>
  <c r="B848" i="4"/>
  <c r="A848" i="4" s="1"/>
  <c r="C847" i="4"/>
  <c r="B847" i="4"/>
  <c r="A847" i="4" s="1"/>
  <c r="C846" i="4"/>
  <c r="B846" i="4"/>
  <c r="A846" i="4"/>
  <c r="C845" i="4"/>
  <c r="B845" i="4"/>
  <c r="A845" i="4" s="1"/>
  <c r="C844" i="4"/>
  <c r="B844" i="4"/>
  <c r="A844" i="4" s="1"/>
  <c r="C843" i="4"/>
  <c r="B843" i="4"/>
  <c r="A843" i="4" s="1"/>
  <c r="C842" i="4"/>
  <c r="B842" i="4"/>
  <c r="A842" i="4" s="1"/>
  <c r="C841" i="4"/>
  <c r="B841" i="4"/>
  <c r="A841" i="4" s="1"/>
  <c r="C840" i="4"/>
  <c r="B840" i="4"/>
  <c r="A840" i="4" s="1"/>
  <c r="C839" i="4"/>
  <c r="B839" i="4"/>
  <c r="A839" i="4" s="1"/>
  <c r="C838" i="4"/>
  <c r="B838" i="4"/>
  <c r="A838" i="4" s="1"/>
  <c r="C837" i="4"/>
  <c r="B837" i="4"/>
  <c r="A837" i="4" s="1"/>
  <c r="C836" i="4"/>
  <c r="B836" i="4"/>
  <c r="A836" i="4" s="1"/>
  <c r="C835" i="4"/>
  <c r="B835" i="4"/>
  <c r="A835" i="4" s="1"/>
  <c r="C834" i="4"/>
  <c r="B834" i="4"/>
  <c r="A834" i="4" s="1"/>
  <c r="C833" i="4"/>
  <c r="B833" i="4"/>
  <c r="A833" i="4" s="1"/>
  <c r="C832" i="4"/>
  <c r="B832" i="4"/>
  <c r="A832" i="4" s="1"/>
  <c r="C831" i="4"/>
  <c r="B831" i="4"/>
  <c r="A831" i="4" s="1"/>
  <c r="C830" i="4"/>
  <c r="B830" i="4"/>
  <c r="A830" i="4"/>
  <c r="C829" i="4"/>
  <c r="B829" i="4"/>
  <c r="A829" i="4" s="1"/>
  <c r="C828" i="4"/>
  <c r="B828" i="4"/>
  <c r="A828" i="4" s="1"/>
  <c r="C827" i="4"/>
  <c r="B827" i="4"/>
  <c r="A827" i="4" s="1"/>
  <c r="C826" i="4"/>
  <c r="B826" i="4"/>
  <c r="A826" i="4"/>
  <c r="C825" i="4"/>
  <c r="B825" i="4"/>
  <c r="A825" i="4" s="1"/>
  <c r="C824" i="4"/>
  <c r="B824" i="4"/>
  <c r="A824" i="4" s="1"/>
  <c r="C823" i="4"/>
  <c r="B823" i="4"/>
  <c r="A823" i="4" s="1"/>
  <c r="C822" i="4"/>
  <c r="B822" i="4"/>
  <c r="A822" i="4"/>
  <c r="C821" i="4"/>
  <c r="B821" i="4"/>
  <c r="A821" i="4" s="1"/>
  <c r="C820" i="4"/>
  <c r="B820" i="4"/>
  <c r="A820" i="4" s="1"/>
  <c r="C819" i="4"/>
  <c r="B819" i="4"/>
  <c r="A819" i="4" s="1"/>
  <c r="C818" i="4"/>
  <c r="B818" i="4"/>
  <c r="A818" i="4" s="1"/>
  <c r="C817" i="4"/>
  <c r="B817" i="4"/>
  <c r="A817" i="4" s="1"/>
  <c r="C816" i="4"/>
  <c r="B816" i="4"/>
  <c r="A816" i="4" s="1"/>
  <c r="C815" i="4"/>
  <c r="B815" i="4"/>
  <c r="A815" i="4" s="1"/>
  <c r="C814" i="4"/>
  <c r="B814" i="4"/>
  <c r="A814" i="4" s="1"/>
  <c r="C813" i="4"/>
  <c r="B813" i="4"/>
  <c r="A813" i="4" s="1"/>
  <c r="C812" i="4"/>
  <c r="B812" i="4"/>
  <c r="A812" i="4" s="1"/>
  <c r="C811" i="4"/>
  <c r="B811" i="4"/>
  <c r="A811" i="4" s="1"/>
  <c r="C810" i="4"/>
  <c r="B810" i="4"/>
  <c r="A810" i="4"/>
  <c r="C809" i="4"/>
  <c r="B809" i="4"/>
  <c r="A809" i="4" s="1"/>
  <c r="C808" i="4"/>
  <c r="B808" i="4"/>
  <c r="A808" i="4" s="1"/>
  <c r="C807" i="4"/>
  <c r="B807" i="4"/>
  <c r="A807" i="4" s="1"/>
  <c r="C806" i="4"/>
  <c r="B806" i="4"/>
  <c r="A806" i="4"/>
  <c r="C805" i="4"/>
  <c r="B805" i="4"/>
  <c r="A805" i="4" s="1"/>
  <c r="C804" i="4"/>
  <c r="B804" i="4"/>
  <c r="A804" i="4" s="1"/>
  <c r="C803" i="4"/>
  <c r="B803" i="4"/>
  <c r="A803" i="4" s="1"/>
  <c r="C802" i="4"/>
  <c r="B802" i="4"/>
  <c r="A802" i="4" s="1"/>
  <c r="C801" i="4"/>
  <c r="B801" i="4"/>
  <c r="A801" i="4" s="1"/>
  <c r="C800" i="4"/>
  <c r="B800" i="4"/>
  <c r="A800" i="4" s="1"/>
  <c r="C799" i="4"/>
  <c r="B799" i="4"/>
  <c r="A799" i="4" s="1"/>
  <c r="C798" i="4"/>
  <c r="B798" i="4"/>
  <c r="A798" i="4" s="1"/>
  <c r="C797" i="4"/>
  <c r="B797" i="4"/>
  <c r="A797" i="4" s="1"/>
  <c r="C796" i="4"/>
  <c r="B796" i="4"/>
  <c r="A796" i="4" s="1"/>
  <c r="C795" i="4"/>
  <c r="B795" i="4"/>
  <c r="A795" i="4" s="1"/>
  <c r="C794" i="4"/>
  <c r="B794" i="4"/>
  <c r="A794" i="4"/>
  <c r="C793" i="4"/>
  <c r="B793" i="4"/>
  <c r="A793" i="4" s="1"/>
  <c r="C792" i="4"/>
  <c r="B792" i="4"/>
  <c r="A792" i="4" s="1"/>
  <c r="C791" i="4"/>
  <c r="B791" i="4"/>
  <c r="A791" i="4" s="1"/>
  <c r="C790" i="4"/>
  <c r="B790" i="4"/>
  <c r="A790" i="4" s="1"/>
  <c r="C789" i="4"/>
  <c r="B789" i="4"/>
  <c r="A789" i="4" s="1"/>
  <c r="C788" i="4"/>
  <c r="B788" i="4"/>
  <c r="A788" i="4" s="1"/>
  <c r="C787" i="4"/>
  <c r="B787" i="4"/>
  <c r="A787" i="4" s="1"/>
  <c r="C786" i="4"/>
  <c r="B786" i="4"/>
  <c r="A786" i="4" s="1"/>
  <c r="C785" i="4"/>
  <c r="B785" i="4"/>
  <c r="A785" i="4" s="1"/>
  <c r="C784" i="4"/>
  <c r="B784" i="4"/>
  <c r="A784" i="4" s="1"/>
  <c r="C783" i="4"/>
  <c r="B783" i="4"/>
  <c r="A783" i="4" s="1"/>
  <c r="C782" i="4"/>
  <c r="B782" i="4"/>
  <c r="A782" i="4" s="1"/>
  <c r="C781" i="4"/>
  <c r="B781" i="4"/>
  <c r="A781" i="4" s="1"/>
  <c r="C780" i="4"/>
  <c r="B780" i="4"/>
  <c r="A780" i="4" s="1"/>
  <c r="C779" i="4"/>
  <c r="B779" i="4"/>
  <c r="A779" i="4" s="1"/>
  <c r="C778" i="4"/>
  <c r="B778" i="4"/>
  <c r="A778" i="4"/>
  <c r="C777" i="4"/>
  <c r="B777" i="4"/>
  <c r="A777" i="4" s="1"/>
  <c r="C776" i="4"/>
  <c r="B776" i="4"/>
  <c r="A776" i="4" s="1"/>
  <c r="C775" i="4"/>
  <c r="B775" i="4"/>
  <c r="A775" i="4" s="1"/>
  <c r="C774" i="4"/>
  <c r="B774" i="4"/>
  <c r="A774" i="4"/>
  <c r="C773" i="4"/>
  <c r="B773" i="4"/>
  <c r="A773" i="4" s="1"/>
  <c r="C772" i="4"/>
  <c r="B772" i="4"/>
  <c r="A772" i="4" s="1"/>
  <c r="C771" i="4"/>
  <c r="B771" i="4"/>
  <c r="A771" i="4" s="1"/>
  <c r="C770" i="4"/>
  <c r="B770" i="4"/>
  <c r="A770" i="4" s="1"/>
  <c r="C769" i="4"/>
  <c r="B769" i="4"/>
  <c r="A769" i="4" s="1"/>
  <c r="C768" i="4"/>
  <c r="B768" i="4"/>
  <c r="A768" i="4" s="1"/>
  <c r="C767" i="4"/>
  <c r="B767" i="4"/>
  <c r="A767" i="4" s="1"/>
  <c r="C766" i="4"/>
  <c r="B766" i="4"/>
  <c r="A766" i="4"/>
  <c r="C765" i="4"/>
  <c r="B765" i="4"/>
  <c r="A765" i="4" s="1"/>
  <c r="C764" i="4"/>
  <c r="B764" i="4"/>
  <c r="A764" i="4" s="1"/>
  <c r="C763" i="4"/>
  <c r="B763" i="4"/>
  <c r="A763" i="4" s="1"/>
  <c r="C762" i="4"/>
  <c r="B762" i="4"/>
  <c r="A762" i="4" s="1"/>
  <c r="C761" i="4"/>
  <c r="B761" i="4"/>
  <c r="A761" i="4" s="1"/>
  <c r="C760" i="4"/>
  <c r="B760" i="4"/>
  <c r="A760" i="4" s="1"/>
  <c r="C759" i="4"/>
  <c r="B759" i="4"/>
  <c r="A759" i="4" s="1"/>
  <c r="C758" i="4"/>
  <c r="B758" i="4"/>
  <c r="A758" i="4"/>
  <c r="C757" i="4"/>
  <c r="B757" i="4"/>
  <c r="A757" i="4" s="1"/>
  <c r="C756" i="4"/>
  <c r="B756" i="4"/>
  <c r="A756" i="4" s="1"/>
  <c r="C755" i="4"/>
  <c r="B755" i="4"/>
  <c r="A755" i="4" s="1"/>
  <c r="C754" i="4"/>
  <c r="B754" i="4"/>
  <c r="A754" i="4" s="1"/>
  <c r="C753" i="4"/>
  <c r="B753" i="4"/>
  <c r="A753" i="4" s="1"/>
  <c r="C752" i="4"/>
  <c r="B752" i="4"/>
  <c r="A752" i="4" s="1"/>
  <c r="C751" i="4"/>
  <c r="B751" i="4"/>
  <c r="A751" i="4" s="1"/>
  <c r="C750" i="4"/>
  <c r="B750" i="4"/>
  <c r="A750" i="4"/>
  <c r="C749" i="4"/>
  <c r="B749" i="4"/>
  <c r="A749" i="4" s="1"/>
  <c r="C748" i="4"/>
  <c r="B748" i="4"/>
  <c r="A748" i="4" s="1"/>
  <c r="C747" i="4"/>
  <c r="B747" i="4"/>
  <c r="A747" i="4" s="1"/>
  <c r="C746" i="4"/>
  <c r="B746" i="4"/>
  <c r="A746" i="4" s="1"/>
  <c r="C745" i="4"/>
  <c r="B745" i="4"/>
  <c r="A745" i="4" s="1"/>
  <c r="C744" i="4"/>
  <c r="B744" i="4"/>
  <c r="A744" i="4" s="1"/>
  <c r="C743" i="4"/>
  <c r="B743" i="4"/>
  <c r="A743" i="4" s="1"/>
  <c r="C742" i="4"/>
  <c r="B742" i="4"/>
  <c r="A742" i="4"/>
  <c r="C741" i="4"/>
  <c r="B741" i="4"/>
  <c r="A741" i="4" s="1"/>
  <c r="C740" i="4"/>
  <c r="B740" i="4"/>
  <c r="A740" i="4" s="1"/>
  <c r="C739" i="4"/>
  <c r="B739" i="4"/>
  <c r="A739" i="4" s="1"/>
  <c r="C738" i="4"/>
  <c r="B738" i="4"/>
  <c r="A738" i="4" s="1"/>
  <c r="C737" i="4"/>
  <c r="B737" i="4"/>
  <c r="A737" i="4" s="1"/>
  <c r="C736" i="4"/>
  <c r="B736" i="4"/>
  <c r="A736" i="4" s="1"/>
  <c r="C735" i="4"/>
  <c r="B735" i="4"/>
  <c r="A735" i="4" s="1"/>
  <c r="C734" i="4"/>
  <c r="B734" i="4"/>
  <c r="A734" i="4" s="1"/>
  <c r="C733" i="4"/>
  <c r="B733" i="4"/>
  <c r="A733" i="4" s="1"/>
  <c r="C732" i="4"/>
  <c r="B732" i="4"/>
  <c r="A732" i="4" s="1"/>
  <c r="C731" i="4"/>
  <c r="B731" i="4"/>
  <c r="A731" i="4" s="1"/>
  <c r="C730" i="4"/>
  <c r="B730" i="4"/>
  <c r="A730" i="4" s="1"/>
  <c r="C729" i="4"/>
  <c r="B729" i="4"/>
  <c r="A729" i="4" s="1"/>
  <c r="C728" i="4"/>
  <c r="B728" i="4"/>
  <c r="A728" i="4" s="1"/>
  <c r="C727" i="4"/>
  <c r="B727" i="4"/>
  <c r="A727" i="4" s="1"/>
  <c r="C726" i="4"/>
  <c r="B726" i="4"/>
  <c r="A726" i="4" s="1"/>
  <c r="C725" i="4"/>
  <c r="B725" i="4"/>
  <c r="A725" i="4" s="1"/>
  <c r="C724" i="4"/>
  <c r="B724" i="4"/>
  <c r="A724" i="4" s="1"/>
  <c r="C723" i="4"/>
  <c r="B723" i="4"/>
  <c r="A723" i="4" s="1"/>
  <c r="C722" i="4"/>
  <c r="B722" i="4"/>
  <c r="A722" i="4" s="1"/>
  <c r="C721" i="4"/>
  <c r="B721" i="4"/>
  <c r="A721" i="4" s="1"/>
  <c r="C720" i="4"/>
  <c r="B720" i="4"/>
  <c r="A720" i="4" s="1"/>
  <c r="C719" i="4"/>
  <c r="B719" i="4"/>
  <c r="A719" i="4" s="1"/>
  <c r="C718" i="4"/>
  <c r="B718" i="4"/>
  <c r="A718" i="4" s="1"/>
  <c r="C717" i="4"/>
  <c r="B717" i="4"/>
  <c r="A717" i="4" s="1"/>
  <c r="C716" i="4"/>
  <c r="B716" i="4"/>
  <c r="A716" i="4" s="1"/>
  <c r="C715" i="4"/>
  <c r="B715" i="4"/>
  <c r="A715" i="4"/>
  <c r="C714" i="4"/>
  <c r="B714" i="4"/>
  <c r="A714" i="4" s="1"/>
  <c r="C713" i="4"/>
  <c r="B713" i="4"/>
  <c r="A713" i="4" s="1"/>
  <c r="C712" i="4"/>
  <c r="B712" i="4"/>
  <c r="A712" i="4" s="1"/>
  <c r="C711" i="4"/>
  <c r="B711" i="4"/>
  <c r="A711" i="4" s="1"/>
  <c r="C710" i="4"/>
  <c r="B710" i="4"/>
  <c r="A710" i="4"/>
  <c r="C709" i="4"/>
  <c r="B709" i="4"/>
  <c r="A709" i="4" s="1"/>
  <c r="C708" i="4"/>
  <c r="B708" i="4"/>
  <c r="A708" i="4" s="1"/>
  <c r="C707" i="4"/>
  <c r="B707" i="4"/>
  <c r="A707" i="4" s="1"/>
  <c r="C706" i="4"/>
  <c r="B706" i="4"/>
  <c r="A706" i="4"/>
  <c r="C705" i="4"/>
  <c r="B705" i="4"/>
  <c r="A705" i="4" s="1"/>
  <c r="C704" i="4"/>
  <c r="B704" i="4"/>
  <c r="A704" i="4" s="1"/>
  <c r="C703" i="4"/>
  <c r="B703" i="4"/>
  <c r="A703" i="4" s="1"/>
  <c r="C702" i="4"/>
  <c r="B702" i="4"/>
  <c r="A702" i="4" s="1"/>
  <c r="C701" i="4"/>
  <c r="B701" i="4"/>
  <c r="A701" i="4" s="1"/>
  <c r="C700" i="4"/>
  <c r="B700" i="4"/>
  <c r="A700" i="4" s="1"/>
  <c r="C699" i="4"/>
  <c r="B699" i="4"/>
  <c r="A699" i="4" s="1"/>
  <c r="C698" i="4"/>
  <c r="B698" i="4"/>
  <c r="A698" i="4" s="1"/>
  <c r="C697" i="4"/>
  <c r="B697" i="4"/>
  <c r="A697" i="4" s="1"/>
  <c r="C696" i="4"/>
  <c r="B696" i="4"/>
  <c r="A696" i="4" s="1"/>
  <c r="C695" i="4"/>
  <c r="B695" i="4"/>
  <c r="A695" i="4" s="1"/>
  <c r="C694" i="4"/>
  <c r="B694" i="4"/>
  <c r="A694" i="4" s="1"/>
  <c r="C693" i="4"/>
  <c r="B693" i="4"/>
  <c r="A693" i="4" s="1"/>
  <c r="C692" i="4"/>
  <c r="B692" i="4"/>
  <c r="A692" i="4" s="1"/>
  <c r="C691" i="4"/>
  <c r="B691" i="4"/>
  <c r="A691" i="4" s="1"/>
  <c r="C690" i="4"/>
  <c r="B690" i="4"/>
  <c r="A690" i="4" s="1"/>
  <c r="C689" i="4"/>
  <c r="B689" i="4"/>
  <c r="A689" i="4" s="1"/>
  <c r="C688" i="4"/>
  <c r="B688" i="4"/>
  <c r="A688" i="4" s="1"/>
  <c r="C687" i="4"/>
  <c r="B687" i="4"/>
  <c r="A687" i="4" s="1"/>
  <c r="C686" i="4"/>
  <c r="B686" i="4"/>
  <c r="A686" i="4" s="1"/>
  <c r="C685" i="4"/>
  <c r="B685" i="4"/>
  <c r="A685" i="4" s="1"/>
  <c r="C684" i="4"/>
  <c r="B684" i="4"/>
  <c r="A684" i="4" s="1"/>
  <c r="C683" i="4"/>
  <c r="B683" i="4"/>
  <c r="A683" i="4"/>
  <c r="C682" i="4"/>
  <c r="B682" i="4"/>
  <c r="A682" i="4" s="1"/>
  <c r="C681" i="4"/>
  <c r="B681" i="4"/>
  <c r="A681" i="4" s="1"/>
  <c r="C680" i="4"/>
  <c r="B680" i="4"/>
  <c r="A680" i="4" s="1"/>
  <c r="C679" i="4"/>
  <c r="B679" i="4"/>
  <c r="A679" i="4" s="1"/>
  <c r="C678" i="4"/>
  <c r="B678" i="4"/>
  <c r="A678" i="4"/>
  <c r="C677" i="4"/>
  <c r="B677" i="4"/>
  <c r="A677" i="4" s="1"/>
  <c r="C676" i="4"/>
  <c r="B676" i="4"/>
  <c r="A676" i="4" s="1"/>
  <c r="C675" i="4"/>
  <c r="B675" i="4"/>
  <c r="A675" i="4" s="1"/>
  <c r="C674" i="4"/>
  <c r="B674" i="4"/>
  <c r="A674" i="4" s="1"/>
  <c r="C673" i="4"/>
  <c r="B673" i="4"/>
  <c r="A673" i="4" s="1"/>
  <c r="C672" i="4"/>
  <c r="B672" i="4"/>
  <c r="A672" i="4" s="1"/>
  <c r="C671" i="4"/>
  <c r="B671" i="4"/>
  <c r="A671" i="4" s="1"/>
  <c r="C670" i="4"/>
  <c r="B670" i="4"/>
  <c r="A670" i="4"/>
  <c r="C669" i="4"/>
  <c r="B669" i="4"/>
  <c r="A669" i="4" s="1"/>
  <c r="C668" i="4"/>
  <c r="B668" i="4"/>
  <c r="A668" i="4" s="1"/>
  <c r="C667" i="4"/>
  <c r="B667" i="4"/>
  <c r="A667" i="4" s="1"/>
  <c r="C666" i="4"/>
  <c r="B666" i="4"/>
  <c r="A666" i="4" s="1"/>
  <c r="C665" i="4"/>
  <c r="B665" i="4"/>
  <c r="A665" i="4" s="1"/>
  <c r="C664" i="4"/>
  <c r="B664" i="4"/>
  <c r="A664" i="4" s="1"/>
  <c r="C663" i="4"/>
  <c r="B663" i="4"/>
  <c r="A663" i="4" s="1"/>
  <c r="C662" i="4"/>
  <c r="B662" i="4"/>
  <c r="A662" i="4" s="1"/>
  <c r="C661" i="4"/>
  <c r="B661" i="4"/>
  <c r="A661" i="4" s="1"/>
  <c r="C660" i="4"/>
  <c r="B660" i="4"/>
  <c r="A660" i="4" s="1"/>
  <c r="C659" i="4"/>
  <c r="B659" i="4"/>
  <c r="A659" i="4" s="1"/>
  <c r="C658" i="4"/>
  <c r="B658" i="4"/>
  <c r="A658" i="4" s="1"/>
  <c r="C657" i="4"/>
  <c r="B657" i="4"/>
  <c r="A657" i="4" s="1"/>
  <c r="C656" i="4"/>
  <c r="B656" i="4"/>
  <c r="A656" i="4" s="1"/>
  <c r="C655" i="4"/>
  <c r="B655" i="4"/>
  <c r="A655" i="4"/>
  <c r="C654" i="4"/>
  <c r="B654" i="4"/>
  <c r="A654" i="4" s="1"/>
  <c r="C653" i="4"/>
  <c r="B653" i="4"/>
  <c r="A653" i="4" s="1"/>
  <c r="C652" i="4"/>
  <c r="B652" i="4"/>
  <c r="A652" i="4" s="1"/>
  <c r="C651" i="4"/>
  <c r="B651" i="4"/>
  <c r="A651" i="4" s="1"/>
  <c r="C650" i="4"/>
  <c r="B650" i="4"/>
  <c r="A650" i="4" s="1"/>
  <c r="C649" i="4"/>
  <c r="B649" i="4"/>
  <c r="A649" i="4" s="1"/>
  <c r="C648" i="4"/>
  <c r="B648" i="4"/>
  <c r="A648" i="4" s="1"/>
  <c r="C647" i="4"/>
  <c r="B647" i="4"/>
  <c r="A647" i="4"/>
  <c r="C646" i="4"/>
  <c r="B646" i="4"/>
  <c r="A646" i="4" s="1"/>
  <c r="C645" i="4"/>
  <c r="B645" i="4"/>
  <c r="A645" i="4" s="1"/>
  <c r="C644" i="4"/>
  <c r="B644" i="4"/>
  <c r="A644" i="4" s="1"/>
  <c r="C643" i="4"/>
  <c r="B643" i="4"/>
  <c r="A643" i="4" s="1"/>
  <c r="C642" i="4"/>
  <c r="B642" i="4"/>
  <c r="A642" i="4" s="1"/>
  <c r="C641" i="4"/>
  <c r="B641" i="4"/>
  <c r="A641" i="4" s="1"/>
  <c r="C640" i="4"/>
  <c r="B640" i="4"/>
  <c r="A640" i="4" s="1"/>
  <c r="C639" i="4"/>
  <c r="B639" i="4"/>
  <c r="A639" i="4"/>
  <c r="C638" i="4"/>
  <c r="B638" i="4"/>
  <c r="A638" i="4" s="1"/>
  <c r="C637" i="4"/>
  <c r="B637" i="4"/>
  <c r="A637" i="4" s="1"/>
  <c r="C636" i="4"/>
  <c r="B636" i="4"/>
  <c r="A636" i="4" s="1"/>
  <c r="C635" i="4"/>
  <c r="B635" i="4"/>
  <c r="A635" i="4" s="1"/>
  <c r="C634" i="4"/>
  <c r="B634" i="4"/>
  <c r="A634" i="4" s="1"/>
  <c r="C633" i="4"/>
  <c r="B633" i="4"/>
  <c r="A633" i="4" s="1"/>
  <c r="C632" i="4"/>
  <c r="B632" i="4"/>
  <c r="A632" i="4" s="1"/>
  <c r="C631" i="4"/>
  <c r="B631" i="4"/>
  <c r="A631" i="4"/>
  <c r="C630" i="4"/>
  <c r="B630" i="4"/>
  <c r="A630" i="4" s="1"/>
  <c r="C629" i="4"/>
  <c r="B629" i="4"/>
  <c r="A629" i="4" s="1"/>
  <c r="C628" i="4"/>
  <c r="B628" i="4"/>
  <c r="A628" i="4" s="1"/>
  <c r="C627" i="4"/>
  <c r="B627" i="4"/>
  <c r="A627" i="4" s="1"/>
  <c r="C626" i="4"/>
  <c r="B626" i="4"/>
  <c r="A626" i="4" s="1"/>
  <c r="C625" i="4"/>
  <c r="B625" i="4"/>
  <c r="A625" i="4" s="1"/>
  <c r="C624" i="4"/>
  <c r="B624" i="4"/>
  <c r="A624" i="4" s="1"/>
  <c r="C623" i="4"/>
  <c r="B623" i="4"/>
  <c r="A623" i="4"/>
  <c r="C622" i="4"/>
  <c r="B622" i="4"/>
  <c r="A622" i="4" s="1"/>
  <c r="C621" i="4"/>
  <c r="B621" i="4"/>
  <c r="A621" i="4" s="1"/>
  <c r="C620" i="4"/>
  <c r="B620" i="4"/>
  <c r="A620" i="4" s="1"/>
  <c r="C619" i="4"/>
  <c r="B619" i="4"/>
  <c r="A619" i="4" s="1"/>
  <c r="C618" i="4"/>
  <c r="B618" i="4"/>
  <c r="A618" i="4" s="1"/>
  <c r="C617" i="4"/>
  <c r="B617" i="4"/>
  <c r="A617" i="4" s="1"/>
  <c r="C616" i="4"/>
  <c r="B616" i="4"/>
  <c r="A616" i="4" s="1"/>
  <c r="C615" i="4"/>
  <c r="B615" i="4"/>
  <c r="A615" i="4"/>
  <c r="C614" i="4"/>
  <c r="B614" i="4"/>
  <c r="A614" i="4" s="1"/>
  <c r="C613" i="4"/>
  <c r="B613" i="4"/>
  <c r="A613" i="4" s="1"/>
  <c r="C612" i="4"/>
  <c r="B612" i="4"/>
  <c r="A612" i="4" s="1"/>
  <c r="C611" i="4"/>
  <c r="B611" i="4"/>
  <c r="A611" i="4" s="1"/>
  <c r="C610" i="4"/>
  <c r="B610" i="4"/>
  <c r="A610" i="4" s="1"/>
  <c r="C609" i="4"/>
  <c r="B609" i="4"/>
  <c r="A609" i="4" s="1"/>
  <c r="C608" i="4"/>
  <c r="B608" i="4"/>
  <c r="A608" i="4" s="1"/>
  <c r="C607" i="4"/>
  <c r="B607" i="4"/>
  <c r="A607" i="4"/>
  <c r="C606" i="4"/>
  <c r="B606" i="4"/>
  <c r="A606" i="4" s="1"/>
  <c r="C605" i="4"/>
  <c r="B605" i="4"/>
  <c r="A605" i="4" s="1"/>
  <c r="C604" i="4"/>
  <c r="B604" i="4"/>
  <c r="A604" i="4" s="1"/>
  <c r="C603" i="4"/>
  <c r="B603" i="4"/>
  <c r="A603" i="4" s="1"/>
  <c r="C602" i="4"/>
  <c r="B602" i="4"/>
  <c r="A602" i="4" s="1"/>
  <c r="C601" i="4"/>
  <c r="B601" i="4"/>
  <c r="A601" i="4" s="1"/>
  <c r="C600" i="4"/>
  <c r="B600" i="4"/>
  <c r="A600" i="4" s="1"/>
  <c r="C599" i="4"/>
  <c r="B599" i="4"/>
  <c r="A599" i="4"/>
  <c r="C598" i="4"/>
  <c r="B598" i="4"/>
  <c r="A598" i="4" s="1"/>
  <c r="C597" i="4"/>
  <c r="B597" i="4"/>
  <c r="A597" i="4" s="1"/>
  <c r="C596" i="4"/>
  <c r="B596" i="4"/>
  <c r="A596" i="4" s="1"/>
  <c r="C595" i="4"/>
  <c r="B595" i="4"/>
  <c r="A595" i="4" s="1"/>
  <c r="C594" i="4"/>
  <c r="B594" i="4"/>
  <c r="A594" i="4" s="1"/>
  <c r="C593" i="4"/>
  <c r="B593" i="4"/>
  <c r="A593" i="4" s="1"/>
  <c r="C592" i="4"/>
  <c r="B592" i="4"/>
  <c r="A592" i="4" s="1"/>
  <c r="C591" i="4"/>
  <c r="B591" i="4"/>
  <c r="A591" i="4"/>
  <c r="C590" i="4"/>
  <c r="B590" i="4"/>
  <c r="A590" i="4" s="1"/>
  <c r="C589" i="4"/>
  <c r="B589" i="4"/>
  <c r="A589" i="4" s="1"/>
  <c r="C588" i="4"/>
  <c r="B588" i="4"/>
  <c r="A588" i="4" s="1"/>
  <c r="C587" i="4"/>
  <c r="B587" i="4"/>
  <c r="A587" i="4" s="1"/>
  <c r="C586" i="4"/>
  <c r="B586" i="4"/>
  <c r="A586" i="4" s="1"/>
  <c r="C585" i="4"/>
  <c r="B585" i="4"/>
  <c r="A585" i="4" s="1"/>
  <c r="C584" i="4"/>
  <c r="B584" i="4"/>
  <c r="A584" i="4" s="1"/>
  <c r="C583" i="4"/>
  <c r="B583" i="4"/>
  <c r="A583" i="4"/>
  <c r="C582" i="4"/>
  <c r="B582" i="4"/>
  <c r="A582" i="4" s="1"/>
  <c r="C581" i="4"/>
  <c r="B581" i="4"/>
  <c r="A581" i="4" s="1"/>
  <c r="C580" i="4"/>
  <c r="B580" i="4"/>
  <c r="A580" i="4" s="1"/>
  <c r="C579" i="4"/>
  <c r="B579" i="4"/>
  <c r="A579" i="4" s="1"/>
  <c r="C578" i="4"/>
  <c r="B578" i="4"/>
  <c r="A578" i="4" s="1"/>
  <c r="C577" i="4"/>
  <c r="B577" i="4"/>
  <c r="A577" i="4" s="1"/>
  <c r="C576" i="4"/>
  <c r="B576" i="4"/>
  <c r="A576" i="4" s="1"/>
  <c r="C575" i="4"/>
  <c r="B575" i="4"/>
  <c r="A575" i="4"/>
  <c r="C574" i="4"/>
  <c r="B574" i="4"/>
  <c r="A574" i="4" s="1"/>
  <c r="C573" i="4"/>
  <c r="B573" i="4"/>
  <c r="A573" i="4" s="1"/>
  <c r="C572" i="4"/>
  <c r="B572" i="4"/>
  <c r="A572" i="4" s="1"/>
  <c r="C571" i="4"/>
  <c r="B571" i="4"/>
  <c r="A571" i="4" s="1"/>
  <c r="C570" i="4"/>
  <c r="B570" i="4"/>
  <c r="A570" i="4" s="1"/>
  <c r="C569" i="4"/>
  <c r="B569" i="4"/>
  <c r="A569" i="4" s="1"/>
  <c r="C568" i="4"/>
  <c r="B568" i="4"/>
  <c r="A568" i="4" s="1"/>
  <c r="C567" i="4"/>
  <c r="B567" i="4"/>
  <c r="A567" i="4" s="1"/>
  <c r="C566" i="4"/>
  <c r="B566" i="4"/>
  <c r="A566" i="4" s="1"/>
  <c r="C565" i="4"/>
  <c r="B565" i="4"/>
  <c r="A565" i="4" s="1"/>
  <c r="C564" i="4"/>
  <c r="B564" i="4"/>
  <c r="A564" i="4" s="1"/>
  <c r="C563" i="4"/>
  <c r="B563" i="4"/>
  <c r="A563" i="4" s="1"/>
  <c r="C562" i="4"/>
  <c r="B562" i="4"/>
  <c r="A562" i="4" s="1"/>
  <c r="C561" i="4"/>
  <c r="B561" i="4"/>
  <c r="A561" i="4" s="1"/>
  <c r="C560" i="4"/>
  <c r="B560" i="4"/>
  <c r="A560" i="4" s="1"/>
  <c r="C559" i="4"/>
  <c r="B559" i="4"/>
  <c r="A559" i="4"/>
  <c r="C558" i="4"/>
  <c r="B558" i="4"/>
  <c r="A558" i="4" s="1"/>
  <c r="C557" i="4"/>
  <c r="B557" i="4"/>
  <c r="A557" i="4" s="1"/>
  <c r="C556" i="4"/>
  <c r="B556" i="4"/>
  <c r="A556" i="4" s="1"/>
  <c r="C555" i="4"/>
  <c r="B555" i="4"/>
  <c r="A555" i="4" s="1"/>
  <c r="C554" i="4"/>
  <c r="B554" i="4"/>
  <c r="A554" i="4" s="1"/>
  <c r="C553" i="4"/>
  <c r="B553" i="4"/>
  <c r="A553" i="4" s="1"/>
  <c r="C552" i="4"/>
  <c r="B552" i="4"/>
  <c r="A552" i="4" s="1"/>
  <c r="C551" i="4"/>
  <c r="B551" i="4"/>
  <c r="A551" i="4" s="1"/>
  <c r="C550" i="4"/>
  <c r="B550" i="4"/>
  <c r="A550" i="4" s="1"/>
  <c r="C549" i="4"/>
  <c r="B549" i="4"/>
  <c r="A549" i="4" s="1"/>
  <c r="C548" i="4"/>
  <c r="B548" i="4"/>
  <c r="A548" i="4" s="1"/>
  <c r="C547" i="4"/>
  <c r="B547" i="4"/>
  <c r="A547" i="4"/>
  <c r="C546" i="4"/>
  <c r="B546" i="4"/>
  <c r="A546" i="4" s="1"/>
  <c r="C545" i="4"/>
  <c r="B545" i="4"/>
  <c r="A545" i="4" s="1"/>
  <c r="C544" i="4"/>
  <c r="B544" i="4"/>
  <c r="A544" i="4" s="1"/>
  <c r="C543" i="4"/>
  <c r="B543" i="4"/>
  <c r="A543" i="4" s="1"/>
  <c r="C542" i="4"/>
  <c r="B542" i="4"/>
  <c r="A542" i="4" s="1"/>
  <c r="C541" i="4"/>
  <c r="B541" i="4"/>
  <c r="A541" i="4" s="1"/>
  <c r="C540" i="4"/>
  <c r="B540" i="4"/>
  <c r="A540" i="4" s="1"/>
  <c r="C539" i="4"/>
  <c r="B539" i="4"/>
  <c r="A539" i="4" s="1"/>
  <c r="C538" i="4"/>
  <c r="B538" i="4"/>
  <c r="A538" i="4" s="1"/>
  <c r="C537" i="4"/>
  <c r="B537" i="4"/>
  <c r="A537" i="4" s="1"/>
  <c r="C536" i="4"/>
  <c r="B536" i="4"/>
  <c r="A536" i="4" s="1"/>
  <c r="C535" i="4"/>
  <c r="B535" i="4"/>
  <c r="A535" i="4"/>
  <c r="C534" i="4"/>
  <c r="B534" i="4"/>
  <c r="A534" i="4" s="1"/>
  <c r="C533" i="4"/>
  <c r="B533" i="4"/>
  <c r="A533" i="4" s="1"/>
  <c r="C532" i="4"/>
  <c r="B532" i="4"/>
  <c r="A532" i="4" s="1"/>
  <c r="C531" i="4"/>
  <c r="B531" i="4"/>
  <c r="A531" i="4" s="1"/>
  <c r="C530" i="4"/>
  <c r="B530" i="4"/>
  <c r="A530" i="4" s="1"/>
  <c r="C529" i="4"/>
  <c r="B529" i="4"/>
  <c r="A529" i="4" s="1"/>
  <c r="C528" i="4"/>
  <c r="B528" i="4"/>
  <c r="A528" i="4" s="1"/>
  <c r="C527" i="4"/>
  <c r="B527" i="4"/>
  <c r="A527" i="4"/>
  <c r="C526" i="4"/>
  <c r="B526" i="4"/>
  <c r="A526" i="4" s="1"/>
  <c r="C525" i="4"/>
  <c r="B525" i="4"/>
  <c r="A525" i="4" s="1"/>
  <c r="C524" i="4"/>
  <c r="B524" i="4"/>
  <c r="A524" i="4" s="1"/>
  <c r="C523" i="4"/>
  <c r="B523" i="4"/>
  <c r="A523" i="4" s="1"/>
  <c r="C522" i="4"/>
  <c r="B522" i="4"/>
  <c r="A522" i="4" s="1"/>
  <c r="C521" i="4"/>
  <c r="B521" i="4"/>
  <c r="A521" i="4" s="1"/>
  <c r="C520" i="4"/>
  <c r="B520" i="4"/>
  <c r="A520" i="4" s="1"/>
  <c r="C519" i="4"/>
  <c r="B519" i="4"/>
  <c r="A519" i="4" s="1"/>
  <c r="C518" i="4"/>
  <c r="B518" i="4"/>
  <c r="A518" i="4" s="1"/>
  <c r="C517" i="4"/>
  <c r="B517" i="4"/>
  <c r="A517" i="4" s="1"/>
  <c r="C516" i="4"/>
  <c r="B516" i="4"/>
  <c r="A516" i="4" s="1"/>
  <c r="C515" i="4"/>
  <c r="B515" i="4"/>
  <c r="A515" i="4"/>
  <c r="C514" i="4"/>
  <c r="B514" i="4"/>
  <c r="A514" i="4" s="1"/>
  <c r="C513" i="4"/>
  <c r="B513" i="4"/>
  <c r="A513" i="4" s="1"/>
  <c r="C512" i="4"/>
  <c r="B512" i="4"/>
  <c r="A512" i="4" s="1"/>
  <c r="C511" i="4"/>
  <c r="B511" i="4"/>
  <c r="A511" i="4" s="1"/>
  <c r="C510" i="4"/>
  <c r="B510" i="4"/>
  <c r="A510" i="4" s="1"/>
  <c r="C509" i="4"/>
  <c r="B509" i="4"/>
  <c r="A509" i="4" s="1"/>
  <c r="C508" i="4"/>
  <c r="B508" i="4"/>
  <c r="A508" i="4" s="1"/>
  <c r="C507" i="4"/>
  <c r="B507" i="4"/>
  <c r="A507" i="4" s="1"/>
  <c r="C506" i="4"/>
  <c r="B506" i="4"/>
  <c r="A506" i="4" s="1"/>
  <c r="C505" i="4"/>
  <c r="B505" i="4"/>
  <c r="A505" i="4" s="1"/>
  <c r="C504" i="4"/>
  <c r="B504" i="4"/>
  <c r="A504" i="4" s="1"/>
  <c r="C503" i="4"/>
  <c r="B503" i="4"/>
  <c r="A503" i="4"/>
  <c r="C502" i="4"/>
  <c r="B502" i="4"/>
  <c r="A502" i="4" s="1"/>
  <c r="C501" i="4"/>
  <c r="B501" i="4"/>
  <c r="A501" i="4" s="1"/>
  <c r="C500" i="4"/>
  <c r="B500" i="4"/>
  <c r="A500" i="4" s="1"/>
  <c r="C499" i="4"/>
  <c r="B499" i="4"/>
  <c r="A499" i="4" s="1"/>
  <c r="C498" i="4"/>
  <c r="B498" i="4"/>
  <c r="A498" i="4" s="1"/>
  <c r="C497" i="4"/>
  <c r="B497" i="4"/>
  <c r="A497" i="4" s="1"/>
  <c r="C496" i="4"/>
  <c r="B496" i="4"/>
  <c r="A496" i="4" s="1"/>
  <c r="C495" i="4"/>
  <c r="B495" i="4"/>
  <c r="A495" i="4"/>
  <c r="C494" i="4"/>
  <c r="B494" i="4"/>
  <c r="A494" i="4" s="1"/>
  <c r="C493" i="4"/>
  <c r="B493" i="4"/>
  <c r="A493" i="4" s="1"/>
  <c r="C492" i="4"/>
  <c r="B492" i="4"/>
  <c r="A492" i="4" s="1"/>
  <c r="C491" i="4"/>
  <c r="B491" i="4"/>
  <c r="A491" i="4" s="1"/>
  <c r="C490" i="4"/>
  <c r="B490" i="4"/>
  <c r="A490" i="4" s="1"/>
  <c r="C489" i="4"/>
  <c r="B489" i="4"/>
  <c r="A489" i="4" s="1"/>
  <c r="C488" i="4"/>
  <c r="B488" i="4"/>
  <c r="A488" i="4" s="1"/>
  <c r="C487" i="4"/>
  <c r="B487" i="4"/>
  <c r="A487" i="4" s="1"/>
  <c r="C486" i="4"/>
  <c r="B486" i="4"/>
  <c r="A486" i="4" s="1"/>
  <c r="C485" i="4"/>
  <c r="B485" i="4"/>
  <c r="A485" i="4" s="1"/>
  <c r="C484" i="4"/>
  <c r="B484" i="4"/>
  <c r="A484" i="4" s="1"/>
  <c r="C483" i="4"/>
  <c r="B483" i="4"/>
  <c r="A483" i="4" s="1"/>
  <c r="C482" i="4"/>
  <c r="B482" i="4"/>
  <c r="A482" i="4" s="1"/>
  <c r="C481" i="4"/>
  <c r="B481" i="4"/>
  <c r="A481" i="4" s="1"/>
  <c r="C480" i="4"/>
  <c r="B480" i="4"/>
  <c r="A480" i="4" s="1"/>
  <c r="C479" i="4"/>
  <c r="B479" i="4"/>
  <c r="A479" i="4"/>
  <c r="C478" i="4"/>
  <c r="B478" i="4"/>
  <c r="A478" i="4" s="1"/>
  <c r="C477" i="4"/>
  <c r="B477" i="4"/>
  <c r="A477" i="4" s="1"/>
  <c r="C476" i="4"/>
  <c r="B476" i="4"/>
  <c r="A476" i="4" s="1"/>
  <c r="C475" i="4"/>
  <c r="B475" i="4"/>
  <c r="A475" i="4" s="1"/>
  <c r="C474" i="4"/>
  <c r="B474" i="4"/>
  <c r="A474" i="4" s="1"/>
  <c r="C473" i="4"/>
  <c r="B473" i="4"/>
  <c r="A473" i="4" s="1"/>
  <c r="C472" i="4"/>
  <c r="B472" i="4"/>
  <c r="A472" i="4" s="1"/>
  <c r="C471" i="4"/>
  <c r="B471" i="4"/>
  <c r="A471" i="4" s="1"/>
  <c r="C470" i="4"/>
  <c r="B470" i="4"/>
  <c r="A470" i="4" s="1"/>
  <c r="C469" i="4"/>
  <c r="B469" i="4"/>
  <c r="A469" i="4" s="1"/>
  <c r="C468" i="4"/>
  <c r="B468" i="4"/>
  <c r="A468" i="4" s="1"/>
  <c r="C467" i="4"/>
  <c r="B467" i="4"/>
  <c r="A467" i="4" s="1"/>
  <c r="C466" i="4"/>
  <c r="B466" i="4"/>
  <c r="A466" i="4" s="1"/>
  <c r="C465" i="4"/>
  <c r="B465" i="4"/>
  <c r="A465" i="4" s="1"/>
  <c r="C464" i="4"/>
  <c r="B464" i="4"/>
  <c r="A464" i="4" s="1"/>
  <c r="C463" i="4"/>
  <c r="B463" i="4"/>
  <c r="A463" i="4"/>
  <c r="C462" i="4"/>
  <c r="B462" i="4"/>
  <c r="A462" i="4" s="1"/>
  <c r="C461" i="4"/>
  <c r="B461" i="4"/>
  <c r="A461" i="4" s="1"/>
  <c r="C460" i="4"/>
  <c r="B460" i="4"/>
  <c r="A460" i="4" s="1"/>
  <c r="C459" i="4"/>
  <c r="B459" i="4"/>
  <c r="A459" i="4" s="1"/>
  <c r="C458" i="4"/>
  <c r="B458" i="4"/>
  <c r="A458" i="4" s="1"/>
  <c r="C457" i="4"/>
  <c r="B457" i="4"/>
  <c r="A457" i="4" s="1"/>
  <c r="C456" i="4"/>
  <c r="B456" i="4"/>
  <c r="A456" i="4" s="1"/>
  <c r="C455" i="4"/>
  <c r="B455" i="4"/>
  <c r="A455" i="4" s="1"/>
  <c r="C454" i="4"/>
  <c r="B454" i="4"/>
  <c r="A454" i="4" s="1"/>
  <c r="C453" i="4"/>
  <c r="B453" i="4"/>
  <c r="A453" i="4" s="1"/>
  <c r="C452" i="4"/>
  <c r="B452" i="4"/>
  <c r="A452" i="4" s="1"/>
  <c r="C451" i="4"/>
  <c r="B451" i="4"/>
  <c r="A451" i="4"/>
  <c r="C450" i="4"/>
  <c r="B450" i="4"/>
  <c r="A450" i="4" s="1"/>
  <c r="C449" i="4"/>
  <c r="B449" i="4"/>
  <c r="A449" i="4" s="1"/>
  <c r="C448" i="4"/>
  <c r="B448" i="4"/>
  <c r="A448" i="4" s="1"/>
  <c r="C447" i="4"/>
  <c r="B447" i="4"/>
  <c r="A447" i="4" s="1"/>
  <c r="C446" i="4"/>
  <c r="B446" i="4"/>
  <c r="A446" i="4" s="1"/>
  <c r="C445" i="4"/>
  <c r="B445" i="4"/>
  <c r="A445" i="4" s="1"/>
  <c r="C444" i="4"/>
  <c r="B444" i="4"/>
  <c r="A444" i="4" s="1"/>
  <c r="C443" i="4"/>
  <c r="B443" i="4"/>
  <c r="A443" i="4" s="1"/>
  <c r="C442" i="4"/>
  <c r="B442" i="4"/>
  <c r="A442" i="4" s="1"/>
  <c r="C441" i="4"/>
  <c r="B441" i="4"/>
  <c r="A441" i="4" s="1"/>
  <c r="C440" i="4"/>
  <c r="B440" i="4"/>
  <c r="A440" i="4" s="1"/>
  <c r="C439" i="4"/>
  <c r="B439" i="4"/>
  <c r="A439" i="4"/>
  <c r="C438" i="4"/>
  <c r="B438" i="4"/>
  <c r="A438" i="4" s="1"/>
  <c r="C437" i="4"/>
  <c r="B437" i="4"/>
  <c r="A437" i="4" s="1"/>
  <c r="C436" i="4"/>
  <c r="B436" i="4"/>
  <c r="A436" i="4" s="1"/>
  <c r="C435" i="4"/>
  <c r="B435" i="4"/>
  <c r="A435" i="4" s="1"/>
  <c r="C434" i="4"/>
  <c r="B434" i="4"/>
  <c r="A434" i="4" s="1"/>
  <c r="C433" i="4"/>
  <c r="B433" i="4"/>
  <c r="A433" i="4" s="1"/>
  <c r="C432" i="4"/>
  <c r="B432" i="4"/>
  <c r="A432" i="4" s="1"/>
  <c r="C431" i="4"/>
  <c r="B431" i="4"/>
  <c r="A431" i="4"/>
  <c r="C430" i="4"/>
  <c r="B430" i="4"/>
  <c r="A430" i="4" s="1"/>
  <c r="C429" i="4"/>
  <c r="B429" i="4"/>
  <c r="A429" i="4" s="1"/>
  <c r="C428" i="4"/>
  <c r="B428" i="4"/>
  <c r="A428" i="4" s="1"/>
  <c r="C427" i="4"/>
  <c r="B427" i="4"/>
  <c r="A427" i="4"/>
  <c r="C426" i="4"/>
  <c r="B426" i="4"/>
  <c r="A426" i="4" s="1"/>
  <c r="C425" i="4"/>
  <c r="B425" i="4"/>
  <c r="A425" i="4" s="1"/>
  <c r="C424" i="4"/>
  <c r="B424" i="4"/>
  <c r="A424" i="4" s="1"/>
  <c r="C423" i="4"/>
  <c r="B423" i="4"/>
  <c r="A423" i="4" s="1"/>
  <c r="C422" i="4"/>
  <c r="B422" i="4"/>
  <c r="A422" i="4" s="1"/>
  <c r="C421" i="4"/>
  <c r="B421" i="4"/>
  <c r="A421" i="4"/>
  <c r="C420" i="4"/>
  <c r="B420" i="4"/>
  <c r="A420" i="4" s="1"/>
  <c r="C419" i="4"/>
  <c r="B419" i="4"/>
  <c r="A419" i="4" s="1"/>
  <c r="C418" i="4"/>
  <c r="B418" i="4"/>
  <c r="A418" i="4" s="1"/>
  <c r="C417" i="4"/>
  <c r="B417" i="4"/>
  <c r="A417" i="4" s="1"/>
  <c r="C416" i="4"/>
  <c r="B416" i="4"/>
  <c r="A416" i="4" s="1"/>
  <c r="C415" i="4"/>
  <c r="B415" i="4"/>
  <c r="A415" i="4"/>
  <c r="C414" i="4"/>
  <c r="B414" i="4"/>
  <c r="A414" i="4" s="1"/>
  <c r="C413" i="4"/>
  <c r="B413" i="4"/>
  <c r="A413" i="4" s="1"/>
  <c r="C412" i="4"/>
  <c r="B412" i="4"/>
  <c r="A412" i="4" s="1"/>
  <c r="C411" i="4"/>
  <c r="B411" i="4"/>
  <c r="A411" i="4"/>
  <c r="C410" i="4"/>
  <c r="B410" i="4"/>
  <c r="A410" i="4" s="1"/>
  <c r="C409" i="4"/>
  <c r="B409" i="4"/>
  <c r="A409" i="4" s="1"/>
  <c r="C408" i="4"/>
  <c r="B408" i="4"/>
  <c r="A408" i="4" s="1"/>
  <c r="C407" i="4"/>
  <c r="B407" i="4"/>
  <c r="A407" i="4" s="1"/>
  <c r="C406" i="4"/>
  <c r="B406" i="4"/>
  <c r="A406" i="4" s="1"/>
  <c r="C405" i="4"/>
  <c r="B405" i="4"/>
  <c r="A405" i="4"/>
  <c r="C404" i="4"/>
  <c r="B404" i="4"/>
  <c r="A404" i="4" s="1"/>
  <c r="C403" i="4"/>
  <c r="B403" i="4"/>
  <c r="A403" i="4" s="1"/>
  <c r="C402" i="4"/>
  <c r="B402" i="4"/>
  <c r="A402" i="4" s="1"/>
  <c r="C401" i="4"/>
  <c r="B401" i="4"/>
  <c r="A401" i="4" s="1"/>
  <c r="C400" i="4"/>
  <c r="B400" i="4"/>
  <c r="A400" i="4" s="1"/>
  <c r="C399" i="4"/>
  <c r="B399" i="4"/>
  <c r="A399" i="4"/>
  <c r="C398" i="4"/>
  <c r="B398" i="4"/>
  <c r="A398" i="4" s="1"/>
  <c r="C397" i="4"/>
  <c r="B397" i="4"/>
  <c r="A397" i="4" s="1"/>
  <c r="C396" i="4"/>
  <c r="B396" i="4"/>
  <c r="A396" i="4" s="1"/>
  <c r="C395" i="4"/>
  <c r="B395" i="4"/>
  <c r="A395" i="4"/>
  <c r="C394" i="4"/>
  <c r="B394" i="4"/>
  <c r="A394" i="4" s="1"/>
  <c r="C393" i="4"/>
  <c r="B393" i="4"/>
  <c r="A393" i="4" s="1"/>
  <c r="C392" i="4"/>
  <c r="B392" i="4"/>
  <c r="A392" i="4" s="1"/>
  <c r="C391" i="4"/>
  <c r="B391" i="4"/>
  <c r="A391" i="4" s="1"/>
  <c r="C390" i="4"/>
  <c r="B390" i="4"/>
  <c r="A390" i="4" s="1"/>
  <c r="C389" i="4"/>
  <c r="B389" i="4"/>
  <c r="A389" i="4"/>
  <c r="C388" i="4"/>
  <c r="B388" i="4"/>
  <c r="A388" i="4" s="1"/>
  <c r="C387" i="4"/>
  <c r="B387" i="4"/>
  <c r="A387" i="4" s="1"/>
  <c r="C386" i="4"/>
  <c r="B386" i="4"/>
  <c r="A386" i="4" s="1"/>
  <c r="C385" i="4"/>
  <c r="B385" i="4"/>
  <c r="A385" i="4" s="1"/>
  <c r="C384" i="4"/>
  <c r="B384" i="4"/>
  <c r="A384" i="4" s="1"/>
  <c r="C383" i="4"/>
  <c r="B383" i="4"/>
  <c r="A383" i="4"/>
  <c r="C382" i="4"/>
  <c r="B382" i="4"/>
  <c r="A382" i="4" s="1"/>
  <c r="C381" i="4"/>
  <c r="B381" i="4"/>
  <c r="A381" i="4" s="1"/>
  <c r="C380" i="4"/>
  <c r="B380" i="4"/>
  <c r="A380" i="4" s="1"/>
  <c r="C379" i="4"/>
  <c r="B379" i="4"/>
  <c r="A379" i="4"/>
  <c r="C378" i="4"/>
  <c r="B378" i="4"/>
  <c r="A378" i="4" s="1"/>
  <c r="C377" i="4"/>
  <c r="B377" i="4"/>
  <c r="A377" i="4" s="1"/>
  <c r="C376" i="4"/>
  <c r="B376" i="4"/>
  <c r="A376" i="4" s="1"/>
  <c r="C375" i="4"/>
  <c r="B375" i="4"/>
  <c r="A375" i="4" s="1"/>
  <c r="C374" i="4"/>
  <c r="B374" i="4"/>
  <c r="A374" i="4" s="1"/>
  <c r="C373" i="4"/>
  <c r="B373" i="4"/>
  <c r="A373" i="4" s="1"/>
  <c r="C372" i="4"/>
  <c r="B372" i="4"/>
  <c r="A372" i="4" s="1"/>
  <c r="C371" i="4"/>
  <c r="B371" i="4"/>
  <c r="A371" i="4"/>
  <c r="C370" i="4"/>
  <c r="B370" i="4"/>
  <c r="A370" i="4" s="1"/>
  <c r="C369" i="4"/>
  <c r="B369" i="4"/>
  <c r="A369" i="4" s="1"/>
  <c r="C368" i="4"/>
  <c r="B368" i="4"/>
  <c r="A368" i="4" s="1"/>
  <c r="C367" i="4"/>
  <c r="B367" i="4"/>
  <c r="A367" i="4" s="1"/>
  <c r="C366" i="4"/>
  <c r="B366" i="4"/>
  <c r="A366" i="4" s="1"/>
  <c r="C365" i="4"/>
  <c r="B365" i="4"/>
  <c r="A365" i="4" s="1"/>
  <c r="C364" i="4"/>
  <c r="B364" i="4"/>
  <c r="A364" i="4" s="1"/>
  <c r="C363" i="4"/>
  <c r="B363" i="4"/>
  <c r="A363" i="4"/>
  <c r="C362" i="4"/>
  <c r="B362" i="4"/>
  <c r="A362" i="4" s="1"/>
  <c r="C361" i="4"/>
  <c r="B361" i="4"/>
  <c r="A361" i="4" s="1"/>
  <c r="C360" i="4"/>
  <c r="B360" i="4"/>
  <c r="A360" i="4" s="1"/>
  <c r="C359" i="4"/>
  <c r="B359" i="4"/>
  <c r="A359" i="4" s="1"/>
  <c r="C358" i="4"/>
  <c r="B358" i="4"/>
  <c r="A358" i="4" s="1"/>
  <c r="C357" i="4"/>
  <c r="B357" i="4"/>
  <c r="A357" i="4" s="1"/>
  <c r="C356" i="4"/>
  <c r="B356" i="4"/>
  <c r="A356" i="4" s="1"/>
  <c r="C355" i="4"/>
  <c r="B355" i="4"/>
  <c r="A355" i="4"/>
  <c r="C354" i="4"/>
  <c r="B354" i="4"/>
  <c r="A354" i="4" s="1"/>
  <c r="C353" i="4"/>
  <c r="B353" i="4"/>
  <c r="A353" i="4" s="1"/>
  <c r="C352" i="4"/>
  <c r="B352" i="4"/>
  <c r="A352" i="4" s="1"/>
  <c r="C351" i="4"/>
  <c r="B351" i="4"/>
  <c r="A351" i="4" s="1"/>
  <c r="C350" i="4"/>
  <c r="B350" i="4"/>
  <c r="A350" i="4" s="1"/>
  <c r="C349" i="4"/>
  <c r="B349" i="4"/>
  <c r="A349" i="4" s="1"/>
  <c r="C348" i="4"/>
  <c r="B348" i="4"/>
  <c r="A348" i="4" s="1"/>
  <c r="C347" i="4"/>
  <c r="B347" i="4"/>
  <c r="A347" i="4"/>
  <c r="C346" i="4"/>
  <c r="B346" i="4"/>
  <c r="A346" i="4" s="1"/>
  <c r="C345" i="4"/>
  <c r="B345" i="4"/>
  <c r="A345" i="4" s="1"/>
  <c r="C344" i="4"/>
  <c r="B344" i="4"/>
  <c r="A344" i="4" s="1"/>
  <c r="C343" i="4"/>
  <c r="B343" i="4"/>
  <c r="A343" i="4" s="1"/>
  <c r="C342" i="4"/>
  <c r="B342" i="4"/>
  <c r="A342" i="4" s="1"/>
  <c r="C341" i="4"/>
  <c r="B341" i="4"/>
  <c r="A341" i="4" s="1"/>
  <c r="C340" i="4"/>
  <c r="B340" i="4"/>
  <c r="A340" i="4" s="1"/>
  <c r="C339" i="4"/>
  <c r="B339" i="4"/>
  <c r="A339" i="4"/>
  <c r="C338" i="4"/>
  <c r="B338" i="4"/>
  <c r="A338" i="4" s="1"/>
  <c r="C337" i="4"/>
  <c r="B337" i="4"/>
  <c r="A337" i="4" s="1"/>
  <c r="C336" i="4"/>
  <c r="B336" i="4"/>
  <c r="A336" i="4" s="1"/>
  <c r="C335" i="4"/>
  <c r="B335" i="4"/>
  <c r="A335" i="4" s="1"/>
  <c r="C334" i="4"/>
  <c r="B334" i="4"/>
  <c r="A334" i="4" s="1"/>
  <c r="C333" i="4"/>
  <c r="B333" i="4"/>
  <c r="A333" i="4" s="1"/>
  <c r="C332" i="4"/>
  <c r="B332" i="4"/>
  <c r="A332" i="4" s="1"/>
  <c r="C331" i="4"/>
  <c r="B331" i="4"/>
  <c r="A331" i="4"/>
  <c r="C330" i="4"/>
  <c r="B330" i="4"/>
  <c r="A330" i="4" s="1"/>
  <c r="C329" i="4"/>
  <c r="B329" i="4"/>
  <c r="A329" i="4" s="1"/>
  <c r="C328" i="4"/>
  <c r="B328" i="4"/>
  <c r="A328" i="4" s="1"/>
  <c r="C327" i="4"/>
  <c r="B327" i="4"/>
  <c r="A327" i="4" s="1"/>
  <c r="C326" i="4"/>
  <c r="B326" i="4"/>
  <c r="A326" i="4" s="1"/>
  <c r="C325" i="4"/>
  <c r="B325" i="4"/>
  <c r="A325" i="4" s="1"/>
  <c r="C324" i="4"/>
  <c r="B324" i="4"/>
  <c r="A324" i="4" s="1"/>
  <c r="C323" i="4"/>
  <c r="B323" i="4"/>
  <c r="A323" i="4"/>
  <c r="C322" i="4"/>
  <c r="B322" i="4"/>
  <c r="A322" i="4" s="1"/>
  <c r="C321" i="4"/>
  <c r="B321" i="4"/>
  <c r="A321" i="4" s="1"/>
  <c r="C320" i="4"/>
  <c r="B320" i="4"/>
  <c r="A320" i="4" s="1"/>
  <c r="C319" i="4"/>
  <c r="B319" i="4"/>
  <c r="A319" i="4" s="1"/>
  <c r="C318" i="4"/>
  <c r="B318" i="4"/>
  <c r="A318" i="4" s="1"/>
  <c r="C317" i="4"/>
  <c r="B317" i="4"/>
  <c r="A317" i="4" s="1"/>
  <c r="C316" i="4"/>
  <c r="B316" i="4"/>
  <c r="A316" i="4" s="1"/>
  <c r="C315" i="4"/>
  <c r="B315" i="4"/>
  <c r="A315" i="4" s="1"/>
  <c r="C314" i="4"/>
  <c r="B314" i="4"/>
  <c r="A314" i="4" s="1"/>
  <c r="C313" i="4"/>
  <c r="B313" i="4"/>
  <c r="A313" i="4" s="1"/>
  <c r="C312" i="4"/>
  <c r="B312" i="4"/>
  <c r="A312" i="4" s="1"/>
  <c r="C311" i="4"/>
  <c r="B311" i="4"/>
  <c r="A311" i="4" s="1"/>
  <c r="C310" i="4"/>
  <c r="B310" i="4"/>
  <c r="A310" i="4" s="1"/>
  <c r="C309" i="4"/>
  <c r="B309" i="4"/>
  <c r="A309" i="4"/>
  <c r="C308" i="4"/>
  <c r="B308" i="4"/>
  <c r="A308" i="4" s="1"/>
  <c r="C307" i="4"/>
  <c r="B307" i="4"/>
  <c r="A307" i="4" s="1"/>
  <c r="C306" i="4"/>
  <c r="B306" i="4"/>
  <c r="A306" i="4" s="1"/>
  <c r="C305" i="4"/>
  <c r="B305" i="4"/>
  <c r="A305" i="4" s="1"/>
  <c r="C304" i="4"/>
  <c r="B304" i="4"/>
  <c r="A304" i="4" s="1"/>
  <c r="C303" i="4"/>
  <c r="B303" i="4"/>
  <c r="A303" i="4" s="1"/>
  <c r="C302" i="4"/>
  <c r="B302" i="4"/>
  <c r="A302" i="4" s="1"/>
  <c r="C301" i="4"/>
  <c r="B301" i="4"/>
  <c r="A301" i="4" s="1"/>
  <c r="C300" i="4"/>
  <c r="B300" i="4"/>
  <c r="A300" i="4" s="1"/>
  <c r="C299" i="4"/>
  <c r="B299" i="4"/>
  <c r="A299" i="4" s="1"/>
  <c r="C298" i="4"/>
  <c r="B298" i="4"/>
  <c r="A298" i="4" s="1"/>
  <c r="C297" i="4"/>
  <c r="B297" i="4"/>
  <c r="A297" i="4" s="1"/>
  <c r="C296" i="4"/>
  <c r="B296" i="4"/>
  <c r="A296" i="4" s="1"/>
  <c r="C295" i="4"/>
  <c r="B295" i="4"/>
  <c r="A295" i="4" s="1"/>
  <c r="C294" i="4"/>
  <c r="B294" i="4"/>
  <c r="A294" i="4" s="1"/>
  <c r="C293" i="4"/>
  <c r="B293" i="4"/>
  <c r="A293" i="4"/>
  <c r="C292" i="4"/>
  <c r="B292" i="4"/>
  <c r="A292" i="4" s="1"/>
  <c r="C291" i="4"/>
  <c r="B291" i="4"/>
  <c r="A291" i="4" s="1"/>
  <c r="C290" i="4"/>
  <c r="B290" i="4"/>
  <c r="A290" i="4" s="1"/>
  <c r="C289" i="4"/>
  <c r="B289" i="4"/>
  <c r="A289" i="4" s="1"/>
  <c r="C288" i="4"/>
  <c r="B288" i="4"/>
  <c r="A288" i="4" s="1"/>
  <c r="C287" i="4"/>
  <c r="B287" i="4"/>
  <c r="A287" i="4" s="1"/>
  <c r="C286" i="4"/>
  <c r="B286" i="4"/>
  <c r="A286" i="4" s="1"/>
  <c r="C285" i="4"/>
  <c r="B285" i="4"/>
  <c r="A285" i="4" s="1"/>
  <c r="C284" i="4"/>
  <c r="B284" i="4"/>
  <c r="A284" i="4" s="1"/>
  <c r="C283" i="4"/>
  <c r="B283" i="4"/>
  <c r="A283" i="4" s="1"/>
  <c r="C282" i="4"/>
  <c r="B282" i="4"/>
  <c r="A282" i="4" s="1"/>
  <c r="C281" i="4"/>
  <c r="B281" i="4"/>
  <c r="A281" i="4" s="1"/>
  <c r="C280" i="4"/>
  <c r="B280" i="4"/>
  <c r="A280" i="4" s="1"/>
  <c r="C279" i="4"/>
  <c r="B279" i="4"/>
  <c r="A279" i="4" s="1"/>
  <c r="C278" i="4"/>
  <c r="B278" i="4"/>
  <c r="A278" i="4" s="1"/>
  <c r="C277" i="4"/>
  <c r="B277" i="4"/>
  <c r="A277" i="4"/>
  <c r="C276" i="4"/>
  <c r="B276" i="4"/>
  <c r="A276" i="4" s="1"/>
  <c r="C275" i="4"/>
  <c r="B275" i="4"/>
  <c r="A275" i="4" s="1"/>
  <c r="C274" i="4"/>
  <c r="B274" i="4"/>
  <c r="A274" i="4" s="1"/>
  <c r="C273" i="4"/>
  <c r="B273" i="4"/>
  <c r="A273" i="4" s="1"/>
  <c r="C272" i="4"/>
  <c r="B272" i="4"/>
  <c r="A272" i="4" s="1"/>
  <c r="C271" i="4"/>
  <c r="B271" i="4"/>
  <c r="A271" i="4" s="1"/>
  <c r="C270" i="4"/>
  <c r="B270" i="4"/>
  <c r="A270" i="4" s="1"/>
  <c r="C269" i="4"/>
  <c r="B269" i="4"/>
  <c r="A269" i="4" s="1"/>
  <c r="C268" i="4"/>
  <c r="B268" i="4"/>
  <c r="A268" i="4" s="1"/>
  <c r="C267" i="4"/>
  <c r="B267" i="4"/>
  <c r="A267" i="4" s="1"/>
  <c r="C266" i="4"/>
  <c r="B266" i="4"/>
  <c r="A266" i="4" s="1"/>
  <c r="C265" i="4"/>
  <c r="B265" i="4"/>
  <c r="A265" i="4" s="1"/>
  <c r="C264" i="4"/>
  <c r="B264" i="4"/>
  <c r="A264" i="4" s="1"/>
  <c r="C263" i="4"/>
  <c r="B263" i="4"/>
  <c r="A263" i="4" s="1"/>
  <c r="C262" i="4"/>
  <c r="B262" i="4"/>
  <c r="A262" i="4" s="1"/>
  <c r="C261" i="4"/>
  <c r="B261" i="4"/>
  <c r="A261" i="4"/>
  <c r="C260" i="4"/>
  <c r="B260" i="4"/>
  <c r="A260" i="4" s="1"/>
  <c r="C259" i="4"/>
  <c r="B259" i="4"/>
  <c r="A259" i="4" s="1"/>
  <c r="C258" i="4"/>
  <c r="B258" i="4"/>
  <c r="A258" i="4" s="1"/>
  <c r="C257" i="4"/>
  <c r="B257" i="4"/>
  <c r="A257" i="4" s="1"/>
  <c r="C256" i="4"/>
  <c r="B256" i="4"/>
  <c r="A256" i="4" s="1"/>
  <c r="C255" i="4"/>
  <c r="B255" i="4"/>
  <c r="A255" i="4" s="1"/>
  <c r="C254" i="4"/>
  <c r="B254" i="4"/>
  <c r="A254" i="4" s="1"/>
  <c r="C253" i="4"/>
  <c r="B253" i="4"/>
  <c r="A253" i="4" s="1"/>
  <c r="C252" i="4"/>
  <c r="B252" i="4"/>
  <c r="A252" i="4" s="1"/>
  <c r="C251" i="4"/>
  <c r="B251" i="4"/>
  <c r="A251" i="4" s="1"/>
  <c r="C250" i="4"/>
  <c r="B250" i="4"/>
  <c r="A250" i="4" s="1"/>
  <c r="C249" i="4"/>
  <c r="B249" i="4"/>
  <c r="A249" i="4" s="1"/>
  <c r="C248" i="4"/>
  <c r="B248" i="4"/>
  <c r="A248" i="4" s="1"/>
  <c r="C247" i="4"/>
  <c r="B247" i="4"/>
  <c r="A247" i="4" s="1"/>
  <c r="C246" i="4"/>
  <c r="B246" i="4"/>
  <c r="A246" i="4" s="1"/>
  <c r="C245" i="4"/>
  <c r="B245" i="4"/>
  <c r="A245" i="4"/>
  <c r="C244" i="4"/>
  <c r="B244" i="4"/>
  <c r="A244" i="4" s="1"/>
  <c r="C243" i="4"/>
  <c r="B243" i="4"/>
  <c r="A243" i="4" s="1"/>
  <c r="C242" i="4"/>
  <c r="B242" i="4"/>
  <c r="A242" i="4" s="1"/>
  <c r="C241" i="4"/>
  <c r="B241" i="4"/>
  <c r="A241" i="4" s="1"/>
  <c r="C240" i="4"/>
  <c r="B240" i="4"/>
  <c r="A240" i="4" s="1"/>
  <c r="C239" i="4"/>
  <c r="B239" i="4"/>
  <c r="A239" i="4" s="1"/>
  <c r="C238" i="4"/>
  <c r="B238" i="4"/>
  <c r="A238" i="4" s="1"/>
  <c r="C237" i="4"/>
  <c r="B237" i="4"/>
  <c r="A237" i="4" s="1"/>
  <c r="C236" i="4"/>
  <c r="B236" i="4"/>
  <c r="A236" i="4" s="1"/>
  <c r="C235" i="4"/>
  <c r="B235" i="4"/>
  <c r="A235" i="4" s="1"/>
  <c r="C234" i="4"/>
  <c r="B234" i="4"/>
  <c r="A234" i="4" s="1"/>
  <c r="C233" i="4"/>
  <c r="B233" i="4"/>
  <c r="A233" i="4" s="1"/>
  <c r="C232" i="4"/>
  <c r="B232" i="4"/>
  <c r="A232" i="4" s="1"/>
  <c r="C231" i="4"/>
  <c r="B231" i="4"/>
  <c r="A231" i="4" s="1"/>
  <c r="C230" i="4"/>
  <c r="B230" i="4"/>
  <c r="A230" i="4" s="1"/>
  <c r="C229" i="4"/>
  <c r="B229" i="4"/>
  <c r="A229" i="4"/>
  <c r="C228" i="4"/>
  <c r="B228" i="4"/>
  <c r="A228" i="4" s="1"/>
  <c r="C227" i="4"/>
  <c r="B227" i="4"/>
  <c r="A227" i="4" s="1"/>
  <c r="C226" i="4"/>
  <c r="B226" i="4"/>
  <c r="A226" i="4" s="1"/>
  <c r="C225" i="4"/>
  <c r="B225" i="4"/>
  <c r="A225" i="4" s="1"/>
  <c r="C224" i="4"/>
  <c r="B224" i="4"/>
  <c r="A224" i="4" s="1"/>
  <c r="C223" i="4"/>
  <c r="B223" i="4"/>
  <c r="A223" i="4" s="1"/>
  <c r="C222" i="4"/>
  <c r="B222" i="4"/>
  <c r="A222" i="4" s="1"/>
  <c r="C221" i="4"/>
  <c r="B221" i="4"/>
  <c r="A221" i="4" s="1"/>
  <c r="C220" i="4"/>
  <c r="B220" i="4"/>
  <c r="A220" i="4" s="1"/>
  <c r="C219" i="4"/>
  <c r="B219" i="4"/>
  <c r="A219" i="4" s="1"/>
  <c r="C218" i="4"/>
  <c r="B218" i="4"/>
  <c r="A218" i="4" s="1"/>
  <c r="C217" i="4"/>
  <c r="B217" i="4"/>
  <c r="A217" i="4" s="1"/>
  <c r="C216" i="4"/>
  <c r="B216" i="4"/>
  <c r="A216" i="4" s="1"/>
  <c r="C215" i="4"/>
  <c r="B215" i="4"/>
  <c r="A215" i="4" s="1"/>
  <c r="C214" i="4"/>
  <c r="B214" i="4"/>
  <c r="A214" i="4" s="1"/>
  <c r="C213" i="4"/>
  <c r="B213" i="4"/>
  <c r="A213" i="4"/>
  <c r="C212" i="4"/>
  <c r="B212" i="4"/>
  <c r="A212" i="4" s="1"/>
  <c r="C211" i="4"/>
  <c r="B211" i="4"/>
  <c r="A211" i="4" s="1"/>
  <c r="C210" i="4"/>
  <c r="B210" i="4"/>
  <c r="A210" i="4" s="1"/>
  <c r="C209" i="4"/>
  <c r="B209" i="4"/>
  <c r="A209" i="4" s="1"/>
  <c r="C208" i="4"/>
  <c r="B208" i="4"/>
  <c r="A208" i="4" s="1"/>
  <c r="C207" i="4"/>
  <c r="B207" i="4"/>
  <c r="A207" i="4" s="1"/>
  <c r="C206" i="4"/>
  <c r="B206" i="4"/>
  <c r="A206" i="4" s="1"/>
  <c r="C205" i="4"/>
  <c r="B205" i="4"/>
  <c r="A205" i="4" s="1"/>
  <c r="C204" i="4"/>
  <c r="B204" i="4"/>
  <c r="A204" i="4" s="1"/>
  <c r="C203" i="4"/>
  <c r="B203" i="4"/>
  <c r="A203" i="4" s="1"/>
  <c r="C202" i="4"/>
  <c r="B202" i="4"/>
  <c r="A202" i="4" s="1"/>
  <c r="C201" i="4"/>
  <c r="B201" i="4"/>
  <c r="A201" i="4" s="1"/>
  <c r="C200" i="4"/>
  <c r="B200" i="4"/>
  <c r="A200" i="4" s="1"/>
  <c r="C199" i="4"/>
  <c r="B199" i="4"/>
  <c r="A199" i="4" s="1"/>
  <c r="C198" i="4"/>
  <c r="B198" i="4"/>
  <c r="A198" i="4" s="1"/>
  <c r="C197" i="4"/>
  <c r="B197" i="4"/>
  <c r="A197" i="4"/>
  <c r="C196" i="4"/>
  <c r="B196" i="4"/>
  <c r="A196" i="4" s="1"/>
  <c r="C195" i="4"/>
  <c r="B195" i="4"/>
  <c r="A195" i="4" s="1"/>
  <c r="C194" i="4"/>
  <c r="B194" i="4"/>
  <c r="A194" i="4" s="1"/>
  <c r="C193" i="4"/>
  <c r="B193" i="4"/>
  <c r="A193" i="4" s="1"/>
  <c r="C192" i="4"/>
  <c r="B192" i="4"/>
  <c r="A192" i="4" s="1"/>
  <c r="C191" i="4"/>
  <c r="B191" i="4"/>
  <c r="A191" i="4" s="1"/>
  <c r="C190" i="4"/>
  <c r="B190" i="4"/>
  <c r="A190" i="4" s="1"/>
  <c r="C189" i="4"/>
  <c r="B189" i="4"/>
  <c r="A189" i="4" s="1"/>
  <c r="C188" i="4"/>
  <c r="B188" i="4"/>
  <c r="A188" i="4" s="1"/>
  <c r="C187" i="4"/>
  <c r="B187" i="4"/>
  <c r="A187" i="4" s="1"/>
  <c r="C186" i="4"/>
  <c r="B186" i="4"/>
  <c r="A186" i="4" s="1"/>
  <c r="C185" i="4"/>
  <c r="B185" i="4"/>
  <c r="A185" i="4" s="1"/>
  <c r="C184" i="4"/>
  <c r="B184" i="4"/>
  <c r="A184" i="4" s="1"/>
  <c r="C183" i="4"/>
  <c r="B183" i="4"/>
  <c r="A183" i="4" s="1"/>
  <c r="C182" i="4"/>
  <c r="B182" i="4"/>
  <c r="A182" i="4" s="1"/>
  <c r="C181" i="4"/>
  <c r="B181" i="4"/>
  <c r="A181" i="4"/>
  <c r="C180" i="4"/>
  <c r="B180" i="4"/>
  <c r="A180" i="4" s="1"/>
  <c r="C179" i="4"/>
  <c r="B179" i="4"/>
  <c r="A179" i="4" s="1"/>
  <c r="C178" i="4"/>
  <c r="B178" i="4"/>
  <c r="A178" i="4" s="1"/>
  <c r="C177" i="4"/>
  <c r="B177" i="4"/>
  <c r="A177" i="4" s="1"/>
  <c r="C176" i="4"/>
  <c r="B176" i="4"/>
  <c r="A176" i="4" s="1"/>
  <c r="C175" i="4"/>
  <c r="B175" i="4"/>
  <c r="A175" i="4" s="1"/>
  <c r="C174" i="4"/>
  <c r="B174" i="4"/>
  <c r="A174" i="4" s="1"/>
  <c r="C173" i="4"/>
  <c r="B173" i="4"/>
  <c r="A173" i="4" s="1"/>
  <c r="C172" i="4"/>
  <c r="B172" i="4"/>
  <c r="A172" i="4" s="1"/>
  <c r="C171" i="4"/>
  <c r="B171" i="4"/>
  <c r="A171" i="4" s="1"/>
  <c r="C170" i="4"/>
  <c r="B170" i="4"/>
  <c r="A170" i="4" s="1"/>
  <c r="C169" i="4"/>
  <c r="B169" i="4"/>
  <c r="A169" i="4" s="1"/>
  <c r="C168" i="4"/>
  <c r="B168" i="4"/>
  <c r="A168" i="4" s="1"/>
  <c r="C167" i="4"/>
  <c r="B167" i="4"/>
  <c r="A167" i="4" s="1"/>
  <c r="C166" i="4"/>
  <c r="B166" i="4"/>
  <c r="A166" i="4" s="1"/>
  <c r="C165" i="4"/>
  <c r="B165" i="4"/>
  <c r="A165" i="4"/>
  <c r="C164" i="4"/>
  <c r="B164" i="4"/>
  <c r="A164" i="4" s="1"/>
  <c r="C163" i="4"/>
  <c r="B163" i="4"/>
  <c r="A163" i="4" s="1"/>
  <c r="C162" i="4"/>
  <c r="B162" i="4"/>
  <c r="A162" i="4" s="1"/>
  <c r="C161" i="4"/>
  <c r="B161" i="4"/>
  <c r="A161" i="4" s="1"/>
  <c r="C160" i="4"/>
  <c r="B160" i="4"/>
  <c r="A160" i="4" s="1"/>
  <c r="C159" i="4"/>
  <c r="B159" i="4"/>
  <c r="A159" i="4" s="1"/>
  <c r="C158" i="4"/>
  <c r="B158" i="4"/>
  <c r="A158" i="4" s="1"/>
  <c r="C157" i="4"/>
  <c r="B157" i="4"/>
  <c r="A157" i="4" s="1"/>
  <c r="C156" i="4"/>
  <c r="B156" i="4"/>
  <c r="A156" i="4" s="1"/>
  <c r="C155" i="4"/>
  <c r="B155" i="4"/>
  <c r="A155" i="4" s="1"/>
  <c r="C154" i="4"/>
  <c r="B154" i="4"/>
  <c r="A154" i="4" s="1"/>
  <c r="C153" i="4"/>
  <c r="B153" i="4"/>
  <c r="A153" i="4" s="1"/>
  <c r="C152" i="4"/>
  <c r="B152" i="4"/>
  <c r="A152" i="4" s="1"/>
  <c r="C151" i="4"/>
  <c r="B151" i="4"/>
  <c r="A151" i="4" s="1"/>
  <c r="C150" i="4"/>
  <c r="B150" i="4"/>
  <c r="A150" i="4" s="1"/>
  <c r="C149" i="4"/>
  <c r="B149" i="4"/>
  <c r="A149" i="4"/>
  <c r="C148" i="4"/>
  <c r="B148" i="4"/>
  <c r="A148" i="4" s="1"/>
  <c r="C147" i="4"/>
  <c r="B147" i="4"/>
  <c r="A147" i="4" s="1"/>
  <c r="C146" i="4"/>
  <c r="B146" i="4"/>
  <c r="A146" i="4" s="1"/>
  <c r="C145" i="4"/>
  <c r="B145" i="4"/>
  <c r="A145" i="4" s="1"/>
  <c r="C144" i="4"/>
  <c r="B144" i="4"/>
  <c r="A144" i="4" s="1"/>
  <c r="C143" i="4"/>
  <c r="B143" i="4"/>
  <c r="A143" i="4" s="1"/>
  <c r="C142" i="4"/>
  <c r="B142" i="4"/>
  <c r="A142" i="4" s="1"/>
  <c r="C141" i="4"/>
  <c r="B141" i="4"/>
  <c r="A141" i="4" s="1"/>
  <c r="C140" i="4"/>
  <c r="B140" i="4"/>
  <c r="A140" i="4" s="1"/>
  <c r="C139" i="4"/>
  <c r="B139" i="4"/>
  <c r="A139" i="4" s="1"/>
  <c r="C138" i="4"/>
  <c r="B138" i="4"/>
  <c r="A138" i="4" s="1"/>
  <c r="C137" i="4"/>
  <c r="B137" i="4"/>
  <c r="A137" i="4" s="1"/>
  <c r="C136" i="4"/>
  <c r="B136" i="4"/>
  <c r="A136" i="4" s="1"/>
  <c r="C135" i="4"/>
  <c r="B135" i="4"/>
  <c r="A135" i="4" s="1"/>
  <c r="C134" i="4"/>
  <c r="B134" i="4"/>
  <c r="A134" i="4" s="1"/>
  <c r="C133" i="4"/>
  <c r="B133" i="4"/>
  <c r="A133" i="4"/>
  <c r="C132" i="4"/>
  <c r="B132" i="4"/>
  <c r="A132" i="4" s="1"/>
  <c r="C131" i="4"/>
  <c r="B131" i="4"/>
  <c r="A131" i="4" s="1"/>
  <c r="C130" i="4"/>
  <c r="B130" i="4"/>
  <c r="A130" i="4" s="1"/>
  <c r="C129" i="4"/>
  <c r="B129" i="4"/>
  <c r="A129" i="4" s="1"/>
  <c r="C128" i="4"/>
  <c r="B128" i="4"/>
  <c r="A128" i="4" s="1"/>
  <c r="C127" i="4"/>
  <c r="B127" i="4"/>
  <c r="A127" i="4" s="1"/>
  <c r="C126" i="4"/>
  <c r="B126" i="4"/>
  <c r="A126" i="4" s="1"/>
  <c r="C125" i="4"/>
  <c r="B125" i="4"/>
  <c r="A125" i="4" s="1"/>
  <c r="C124" i="4"/>
  <c r="B124" i="4"/>
  <c r="A124" i="4" s="1"/>
  <c r="C123" i="4"/>
  <c r="B123" i="4"/>
  <c r="A123" i="4" s="1"/>
  <c r="C122" i="4"/>
  <c r="B122" i="4"/>
  <c r="A122" i="4" s="1"/>
  <c r="C121" i="4"/>
  <c r="B121" i="4"/>
  <c r="A121" i="4" s="1"/>
  <c r="C120" i="4"/>
  <c r="B120" i="4"/>
  <c r="A120" i="4" s="1"/>
  <c r="C119" i="4"/>
  <c r="B119" i="4"/>
  <c r="A119" i="4" s="1"/>
  <c r="C118" i="4"/>
  <c r="B118" i="4"/>
  <c r="A118" i="4" s="1"/>
  <c r="C117" i="4"/>
  <c r="B117" i="4"/>
  <c r="A117" i="4"/>
  <c r="C116" i="4"/>
  <c r="B116" i="4"/>
  <c r="A116" i="4" s="1"/>
  <c r="C115" i="4"/>
  <c r="B115" i="4"/>
  <c r="A115" i="4" s="1"/>
  <c r="C114" i="4"/>
  <c r="B114" i="4"/>
  <c r="A114" i="4" s="1"/>
  <c r="C113" i="4"/>
  <c r="B113" i="4"/>
  <c r="A113" i="4" s="1"/>
  <c r="C112" i="4"/>
  <c r="B112" i="4"/>
  <c r="A112" i="4" s="1"/>
  <c r="C111" i="4"/>
  <c r="B111" i="4"/>
  <c r="A111" i="4" s="1"/>
  <c r="C110" i="4"/>
  <c r="B110" i="4"/>
  <c r="A110" i="4" s="1"/>
  <c r="C109" i="4"/>
  <c r="B109" i="4"/>
  <c r="A109" i="4" s="1"/>
  <c r="C108" i="4"/>
  <c r="B108" i="4"/>
  <c r="A108" i="4" s="1"/>
  <c r="C107" i="4"/>
  <c r="B107" i="4"/>
  <c r="A107" i="4" s="1"/>
  <c r="C106" i="4"/>
  <c r="B106" i="4"/>
  <c r="A106" i="4" s="1"/>
  <c r="C105" i="4"/>
  <c r="B105" i="4"/>
  <c r="A105" i="4" s="1"/>
  <c r="C104" i="4"/>
  <c r="B104" i="4"/>
  <c r="A104" i="4" s="1"/>
  <c r="C103" i="4"/>
  <c r="B103" i="4"/>
  <c r="A103" i="4" s="1"/>
  <c r="C102" i="4"/>
  <c r="B102" i="4"/>
  <c r="A102" i="4" s="1"/>
  <c r="C101" i="4"/>
  <c r="B101" i="4"/>
  <c r="A101" i="4"/>
  <c r="C100" i="4"/>
  <c r="B100" i="4"/>
  <c r="A100" i="4" s="1"/>
  <c r="C99" i="4"/>
  <c r="B99" i="4"/>
  <c r="A99" i="4" s="1"/>
  <c r="C98" i="4"/>
  <c r="B98" i="4"/>
  <c r="A98" i="4" s="1"/>
  <c r="C97" i="4"/>
  <c r="B97" i="4"/>
  <c r="A97" i="4" s="1"/>
  <c r="C96" i="4"/>
  <c r="B96" i="4"/>
  <c r="A96" i="4" s="1"/>
  <c r="C95" i="4"/>
  <c r="B95" i="4"/>
  <c r="A95" i="4" s="1"/>
  <c r="C94" i="4"/>
  <c r="B94" i="4"/>
  <c r="A94" i="4" s="1"/>
  <c r="C93" i="4"/>
  <c r="B93" i="4"/>
  <c r="A93" i="4" s="1"/>
  <c r="C92" i="4"/>
  <c r="B92" i="4"/>
  <c r="A92" i="4" s="1"/>
  <c r="C91" i="4"/>
  <c r="B91" i="4"/>
  <c r="A91" i="4" s="1"/>
  <c r="C90" i="4"/>
  <c r="B90" i="4"/>
  <c r="A90" i="4" s="1"/>
  <c r="C89" i="4"/>
  <c r="B89" i="4"/>
  <c r="A89" i="4" s="1"/>
  <c r="C88" i="4"/>
  <c r="B88" i="4"/>
  <c r="A88" i="4" s="1"/>
  <c r="C87" i="4"/>
  <c r="B87" i="4"/>
  <c r="A87" i="4" s="1"/>
  <c r="C86" i="4"/>
  <c r="B86" i="4"/>
  <c r="A86" i="4" s="1"/>
  <c r="C85" i="4"/>
  <c r="B85" i="4"/>
  <c r="A85" i="4"/>
  <c r="C84" i="4"/>
  <c r="B84" i="4"/>
  <c r="A84" i="4" s="1"/>
  <c r="C83" i="4"/>
  <c r="B83" i="4"/>
  <c r="A83" i="4" s="1"/>
  <c r="C82" i="4"/>
  <c r="B82" i="4"/>
  <c r="A82" i="4" s="1"/>
  <c r="C81" i="4"/>
  <c r="B81" i="4"/>
  <c r="A81" i="4" s="1"/>
  <c r="C80" i="4"/>
  <c r="B80" i="4"/>
  <c r="A80" i="4" s="1"/>
  <c r="C79" i="4"/>
  <c r="B79" i="4"/>
  <c r="A79" i="4" s="1"/>
  <c r="C78" i="4"/>
  <c r="B78" i="4"/>
  <c r="A78" i="4" s="1"/>
  <c r="C77" i="4"/>
  <c r="B77" i="4"/>
  <c r="A77" i="4" s="1"/>
  <c r="C76" i="4"/>
  <c r="B76" i="4"/>
  <c r="A76" i="4" s="1"/>
  <c r="C75" i="4"/>
  <c r="B75" i="4"/>
  <c r="A75" i="4" s="1"/>
  <c r="C74" i="4"/>
  <c r="B74" i="4"/>
  <c r="A74" i="4" s="1"/>
  <c r="C73" i="4"/>
  <c r="B73" i="4"/>
  <c r="A73" i="4"/>
  <c r="C72" i="4"/>
  <c r="B72" i="4"/>
  <c r="A72" i="4" s="1"/>
  <c r="C71" i="4"/>
  <c r="B71" i="4"/>
  <c r="A71" i="4" s="1"/>
  <c r="C70" i="4"/>
  <c r="B70" i="4"/>
  <c r="A70" i="4" s="1"/>
  <c r="C69" i="4"/>
  <c r="B69" i="4"/>
  <c r="A69" i="4" s="1"/>
  <c r="C68" i="4"/>
  <c r="B68" i="4"/>
  <c r="A68" i="4" s="1"/>
  <c r="C67" i="4"/>
  <c r="B67" i="4"/>
  <c r="A67" i="4" s="1"/>
  <c r="C66" i="4"/>
  <c r="B66" i="4"/>
  <c r="A66" i="4" s="1"/>
  <c r="C65" i="4"/>
  <c r="B65" i="4"/>
  <c r="A65" i="4"/>
  <c r="C64" i="4"/>
  <c r="B64" i="4"/>
  <c r="A64" i="4" s="1"/>
  <c r="C63" i="4"/>
  <c r="B63" i="4"/>
  <c r="A63" i="4" s="1"/>
  <c r="C62" i="4"/>
  <c r="B62" i="4"/>
  <c r="A62" i="4" s="1"/>
  <c r="C61" i="4"/>
  <c r="B61" i="4"/>
  <c r="A61" i="4" s="1"/>
  <c r="C60" i="4"/>
  <c r="B60" i="4"/>
  <c r="A60" i="4" s="1"/>
  <c r="C59" i="4"/>
  <c r="B59" i="4"/>
  <c r="A59" i="4" s="1"/>
  <c r="C58" i="4"/>
  <c r="B58" i="4"/>
  <c r="A58" i="4" s="1"/>
  <c r="C57" i="4"/>
  <c r="B57" i="4"/>
  <c r="A57" i="4"/>
  <c r="C56" i="4"/>
  <c r="B56" i="4"/>
  <c r="A56" i="4" s="1"/>
  <c r="C55" i="4"/>
  <c r="B55" i="4"/>
  <c r="A55" i="4" s="1"/>
  <c r="C54" i="4"/>
  <c r="B54" i="4"/>
  <c r="A54" i="4" s="1"/>
  <c r="C53" i="4"/>
  <c r="B53" i="4"/>
  <c r="A53" i="4" s="1"/>
  <c r="C52" i="4"/>
  <c r="B52" i="4"/>
  <c r="A52" i="4" s="1"/>
  <c r="C51" i="4"/>
  <c r="B51" i="4"/>
  <c r="A51" i="4" s="1"/>
  <c r="C50" i="4"/>
  <c r="B50" i="4"/>
  <c r="A50" i="4" s="1"/>
  <c r="C49" i="4"/>
  <c r="B49" i="4"/>
  <c r="A49" i="4"/>
  <c r="C48" i="4"/>
  <c r="B48" i="4"/>
  <c r="A48" i="4" s="1"/>
  <c r="C47" i="4"/>
  <c r="B47" i="4"/>
  <c r="A47" i="4" s="1"/>
  <c r="C46" i="4"/>
  <c r="B46" i="4"/>
  <c r="A46" i="4" s="1"/>
  <c r="C45" i="4"/>
  <c r="B45" i="4"/>
  <c r="A45" i="4" s="1"/>
  <c r="C44" i="4"/>
  <c r="B44" i="4"/>
  <c r="A44" i="4" s="1"/>
  <c r="C43" i="4"/>
  <c r="B43" i="4"/>
  <c r="A43" i="4" s="1"/>
  <c r="C42" i="4"/>
  <c r="B42" i="4"/>
  <c r="A42" i="4" s="1"/>
  <c r="C41" i="4"/>
  <c r="B41" i="4"/>
  <c r="A41" i="4"/>
  <c r="C40" i="4"/>
  <c r="B40" i="4"/>
  <c r="A40" i="4" s="1"/>
  <c r="C39" i="4"/>
  <c r="B39" i="4"/>
  <c r="A39" i="4" s="1"/>
  <c r="C38" i="4"/>
  <c r="B38" i="4"/>
  <c r="A38" i="4" s="1"/>
  <c r="C37" i="4"/>
  <c r="B37" i="4"/>
  <c r="A37" i="4" s="1"/>
  <c r="C36" i="4"/>
  <c r="B36" i="4"/>
  <c r="A36" i="4" s="1"/>
  <c r="C35" i="4"/>
  <c r="B35" i="4"/>
  <c r="A35" i="4" s="1"/>
  <c r="C34" i="4"/>
  <c r="B34" i="4"/>
  <c r="A34" i="4" s="1"/>
  <c r="C33" i="4"/>
  <c r="B33" i="4"/>
  <c r="A33" i="4" s="1"/>
  <c r="C32" i="4"/>
  <c r="B32" i="4"/>
  <c r="A32" i="4" s="1"/>
  <c r="C31" i="4"/>
  <c r="B31" i="4"/>
  <c r="A31" i="4" s="1"/>
  <c r="C30" i="4"/>
  <c r="B30" i="4"/>
  <c r="A30" i="4" s="1"/>
  <c r="C29" i="4"/>
  <c r="B29" i="4"/>
  <c r="A29" i="4"/>
  <c r="C28" i="4"/>
  <c r="B28" i="4"/>
  <c r="A28" i="4" s="1"/>
  <c r="C27" i="4"/>
  <c r="B27" i="4"/>
  <c r="A27" i="4" s="1"/>
  <c r="C26" i="4"/>
  <c r="B26" i="4"/>
  <c r="A26" i="4" s="1"/>
  <c r="C25" i="4"/>
  <c r="B25" i="4"/>
  <c r="A25" i="4" s="1"/>
  <c r="C24" i="4"/>
  <c r="B24" i="4"/>
  <c r="A24" i="4" s="1"/>
  <c r="C23" i="4"/>
  <c r="B23" i="4"/>
  <c r="A23" i="4"/>
  <c r="C22" i="4"/>
  <c r="B22" i="4"/>
  <c r="A22" i="4" s="1"/>
  <c r="C21" i="4"/>
  <c r="B21" i="4"/>
  <c r="A21" i="4" s="1"/>
  <c r="C20" i="4"/>
  <c r="B20" i="4"/>
  <c r="A20" i="4" s="1"/>
  <c r="C19" i="4"/>
  <c r="B19" i="4"/>
  <c r="A19" i="4" s="1"/>
  <c r="C18" i="4"/>
  <c r="B18" i="4"/>
  <c r="A18" i="4" s="1"/>
  <c r="C17" i="4"/>
  <c r="B17" i="4"/>
  <c r="A17" i="4" s="1"/>
  <c r="C16" i="4"/>
  <c r="B16" i="4"/>
  <c r="A16" i="4" s="1"/>
  <c r="C15" i="4"/>
  <c r="B15" i="4"/>
  <c r="A15" i="4"/>
  <c r="C14" i="4"/>
  <c r="B14" i="4"/>
  <c r="A14" i="4" s="1"/>
  <c r="C13" i="4"/>
  <c r="B13" i="4"/>
  <c r="A13" i="4" s="1"/>
  <c r="C12" i="4"/>
  <c r="B12" i="4"/>
  <c r="A12" i="4" s="1"/>
  <c r="C11" i="4"/>
  <c r="B11" i="4"/>
  <c r="A11" i="4" s="1"/>
  <c r="C10" i="4"/>
  <c r="B10" i="4"/>
  <c r="A10" i="4" s="1"/>
  <c r="C9" i="4"/>
  <c r="B9" i="4"/>
  <c r="A9" i="4" s="1"/>
  <c r="C8" i="4"/>
  <c r="B8" i="4"/>
  <c r="A8" i="4" s="1"/>
  <c r="C7" i="4"/>
  <c r="B7" i="4"/>
  <c r="A7" i="4"/>
  <c r="C6" i="4"/>
  <c r="B6" i="4"/>
  <c r="A6" i="4" s="1"/>
  <c r="C5" i="4"/>
  <c r="B5" i="4"/>
  <c r="A5" i="4" s="1"/>
  <c r="C4" i="4"/>
  <c r="B4" i="4"/>
  <c r="A4" i="4" s="1"/>
  <c r="C3" i="4"/>
  <c r="B3" i="4"/>
  <c r="A3" i="4" s="1"/>
  <c r="C2" i="4"/>
  <c r="B2" i="4"/>
  <c r="A2" i="4" s="1"/>
  <c r="M25" i="66" l="1" a="1"/>
  <c r="M25" i="66" s="1"/>
  <c r="M35" i="66" a="1"/>
  <c r="M35" i="66" s="1"/>
  <c r="M32" i="66" a="1"/>
  <c r="M32" i="66" s="1"/>
  <c r="M24" i="66" a="1"/>
  <c r="M24" i="66" s="1"/>
  <c r="C23" i="66"/>
  <c r="M37" i="66" a="1"/>
  <c r="M37" i="66" s="1"/>
  <c r="M34" i="66" a="1"/>
  <c r="M34" i="66" s="1"/>
  <c r="M29" i="66" a="1"/>
  <c r="M29" i="66" s="1"/>
  <c r="M26" i="66" a="1"/>
  <c r="M26" i="66" s="1"/>
  <c r="M27" i="66" a="1"/>
  <c r="M27" i="66" s="1"/>
  <c r="M36" i="66" a="1"/>
  <c r="M36" i="66" s="1"/>
  <c r="M31" i="66" a="1"/>
  <c r="M31" i="66" s="1"/>
  <c r="M28" i="66" a="1"/>
  <c r="M28" i="66" s="1"/>
  <c r="M23" i="66" a="1"/>
  <c r="M23" i="66" s="1"/>
  <c r="M33" i="66" a="1"/>
  <c r="M33" i="66" s="1"/>
  <c r="M30" i="66" a="1"/>
  <c r="M30" i="66" s="1"/>
  <c r="H24" i="66" a="1"/>
  <c r="H24" i="66" s="1"/>
  <c r="C26" i="66"/>
  <c r="H29" i="66" a="1"/>
  <c r="H29" i="66" s="1"/>
  <c r="H26" i="66" a="1"/>
  <c r="H26" i="66" s="1"/>
  <c r="C25" i="66"/>
  <c r="H28" i="66" a="1"/>
  <c r="H28" i="66" s="1"/>
  <c r="C24" i="66"/>
  <c r="H23" i="66" a="1"/>
  <c r="H23" i="66" s="1"/>
  <c r="H25" i="66" a="1"/>
  <c r="H25" i="66" s="1"/>
  <c r="H27" i="66" a="1"/>
  <c r="H27" i="66" s="1"/>
  <c r="H29" i="62" a="1"/>
  <c r="H29" i="62" s="1"/>
  <c r="H25" i="62" a="1"/>
  <c r="H25" i="62" s="1"/>
  <c r="M36" i="62" a="1"/>
  <c r="M36" i="62" s="1"/>
  <c r="H28" i="62" a="1"/>
  <c r="H28" i="62" s="1"/>
  <c r="M28" i="62" a="1"/>
  <c r="M28" i="62" s="1"/>
  <c r="H26" i="62" a="1"/>
  <c r="H26" i="62" s="1"/>
  <c r="H24" i="62" a="1"/>
  <c r="H24" i="62" s="1"/>
  <c r="H27" i="62" a="1"/>
  <c r="H27" i="62" s="1"/>
  <c r="H30" i="62" a="1"/>
  <c r="H30" i="62" s="1"/>
  <c r="M26" i="62" a="1"/>
  <c r="M26" i="62" s="1"/>
  <c r="M34" i="62" a="1"/>
  <c r="M34" i="62" s="1"/>
  <c r="M33" i="62" a="1"/>
  <c r="M33" i="62" s="1"/>
  <c r="M29" i="62" a="1"/>
  <c r="M29" i="62" s="1"/>
  <c r="M24" i="62" a="1"/>
  <c r="M24" i="62" s="1"/>
  <c r="M31" i="62" a="1"/>
  <c r="M31" i="62" s="1"/>
  <c r="M38" i="62" a="1"/>
  <c r="M38" i="62" s="1"/>
  <c r="M35" i="62" a="1"/>
  <c r="M35" i="62" s="1"/>
  <c r="M30" i="62" a="1"/>
  <c r="M30" i="62" s="1"/>
  <c r="M27" i="62" a="1"/>
  <c r="M27" i="62" s="1"/>
  <c r="M25" i="62" a="1"/>
  <c r="M25" i="62" s="1"/>
  <c r="M37" i="62" a="1"/>
  <c r="M37" i="62" s="1"/>
  <c r="M32" i="62" a="1"/>
  <c r="M32" i="62" s="1"/>
  <c r="P33" i="43"/>
  <c r="Q34" i="45" l="1"/>
  <c r="Q35" i="45"/>
  <c r="Q36" i="45"/>
  <c r="Q37" i="45"/>
  <c r="Q38" i="45"/>
  <c r="Q39" i="45"/>
  <c r="Q33" i="45"/>
  <c r="D8" i="41"/>
  <c r="D9" i="41"/>
  <c r="D10" i="41"/>
  <c r="D11" i="41"/>
  <c r="D12" i="41"/>
  <c r="D13" i="41"/>
  <c r="D14" i="41"/>
  <c r="D15" i="41"/>
  <c r="D16" i="41"/>
  <c r="D17" i="41"/>
  <c r="D18" i="41"/>
  <c r="D19" i="41"/>
  <c r="D20" i="41"/>
  <c r="D21" i="41"/>
  <c r="D22" i="41"/>
  <c r="D23" i="41"/>
  <c r="D24" i="41"/>
  <c r="D25" i="41"/>
  <c r="D26" i="41"/>
  <c r="D7" i="41"/>
  <c r="D8" i="37"/>
  <c r="D9" i="37"/>
  <c r="D11" i="37"/>
  <c r="D12" i="37"/>
  <c r="D13" i="37"/>
  <c r="D14" i="37"/>
  <c r="D15" i="37"/>
  <c r="D16" i="37"/>
  <c r="D17" i="37"/>
  <c r="D18" i="37"/>
  <c r="D20" i="37"/>
  <c r="D21" i="37"/>
  <c r="D22" i="37"/>
  <c r="D23" i="37"/>
  <c r="D24" i="37"/>
  <c r="D25" i="37"/>
  <c r="D26" i="37"/>
  <c r="D27" i="37"/>
  <c r="D28" i="37"/>
  <c r="D29" i="37"/>
  <c r="D30" i="37"/>
  <c r="D31" i="37"/>
  <c r="D7" i="37"/>
  <c r="M15" i="43"/>
  <c r="L35" i="43"/>
  <c r="L36" i="43"/>
  <c r="L37" i="43"/>
  <c r="L38" i="43"/>
  <c r="L39" i="43"/>
  <c r="L40" i="43"/>
  <c r="L41" i="43"/>
  <c r="L42" i="43"/>
  <c r="L43" i="43"/>
  <c r="L44" i="43"/>
  <c r="L45" i="43"/>
  <c r="L46" i="43"/>
  <c r="L47" i="43"/>
  <c r="L48" i="43"/>
  <c r="L49" i="43"/>
  <c r="L50" i="43"/>
  <c r="L51" i="43"/>
  <c r="L52" i="43"/>
  <c r="L53" i="43"/>
  <c r="L54" i="43"/>
  <c r="L55" i="43"/>
  <c r="L56" i="43"/>
  <c r="L57" i="43"/>
  <c r="L58" i="43"/>
  <c r="L60" i="43"/>
  <c r="L61" i="43"/>
  <c r="L62" i="43" s="1"/>
  <c r="L34" i="43"/>
  <c r="M20" i="43"/>
  <c r="N20" i="43"/>
  <c r="O20" i="43"/>
  <c r="M21" i="43"/>
  <c r="N21" i="43"/>
  <c r="O21" i="43"/>
  <c r="M22" i="43"/>
  <c r="N22" i="43"/>
  <c r="O22" i="43"/>
  <c r="M23" i="43"/>
  <c r="N23" i="43"/>
  <c r="O23" i="43"/>
  <c r="M24" i="43"/>
  <c r="N24" i="43"/>
  <c r="O24" i="43"/>
  <c r="M25" i="43"/>
  <c r="N25" i="43"/>
  <c r="O25" i="43"/>
  <c r="M26" i="43"/>
  <c r="N26" i="43"/>
  <c r="O26" i="43"/>
  <c r="M27" i="43"/>
  <c r="N27" i="43"/>
  <c r="O27" i="43"/>
  <c r="M28" i="43"/>
  <c r="N28" i="43"/>
  <c r="O28" i="43"/>
  <c r="M29" i="43"/>
  <c r="N29" i="43"/>
  <c r="O29" i="43"/>
  <c r="M30" i="43"/>
  <c r="N30" i="43"/>
  <c r="O30" i="43"/>
  <c r="M31" i="43"/>
  <c r="N31" i="43"/>
  <c r="O31" i="43"/>
  <c r="M32" i="43"/>
  <c r="N32" i="43"/>
  <c r="O32" i="43"/>
  <c r="M63" i="43"/>
  <c r="N63" i="43"/>
  <c r="O63" i="43"/>
  <c r="M64" i="43"/>
  <c r="N64" i="43"/>
  <c r="O64" i="43"/>
  <c r="M65" i="43"/>
  <c r="N65" i="43"/>
  <c r="O65" i="43"/>
  <c r="M66" i="43"/>
  <c r="N66" i="43"/>
  <c r="O66" i="43"/>
  <c r="M67" i="43"/>
  <c r="N67" i="43"/>
  <c r="O67" i="43"/>
  <c r="M68" i="43"/>
  <c r="N68" i="43"/>
  <c r="O68" i="43"/>
  <c r="M69" i="43"/>
  <c r="N69" i="43"/>
  <c r="O69" i="43"/>
  <c r="M70" i="43"/>
  <c r="N70" i="43"/>
  <c r="O70" i="43"/>
  <c r="M71" i="43"/>
  <c r="N71" i="43"/>
  <c r="O71" i="43"/>
  <c r="N19" i="43"/>
  <c r="O19" i="43"/>
  <c r="M19" i="43"/>
  <c r="P17" i="43"/>
  <c r="L17" i="43"/>
  <c r="M8" i="43"/>
  <c r="O8" i="43"/>
  <c r="M6" i="43"/>
  <c r="N6" i="43"/>
  <c r="O6" i="43"/>
  <c r="M7" i="43"/>
  <c r="N7" i="43"/>
  <c r="O7" i="43"/>
  <c r="N8" i="43"/>
  <c r="M9" i="43"/>
  <c r="N9" i="43"/>
  <c r="O9" i="43"/>
  <c r="M10" i="43"/>
  <c r="N10" i="43"/>
  <c r="O10" i="43"/>
  <c r="P10" i="43" s="1"/>
  <c r="M11" i="43"/>
  <c r="P11" i="43" s="1"/>
  <c r="N11" i="43"/>
  <c r="O11" i="43"/>
  <c r="M12" i="43"/>
  <c r="N12" i="43"/>
  <c r="O12" i="43"/>
  <c r="M13" i="43"/>
  <c r="N13" i="43"/>
  <c r="O13" i="43"/>
  <c r="M14" i="43"/>
  <c r="N14" i="43"/>
  <c r="O14" i="43"/>
  <c r="P14" i="43" s="1"/>
  <c r="N15" i="43"/>
  <c r="O15" i="43"/>
  <c r="M16" i="43"/>
  <c r="N16" i="43"/>
  <c r="O16" i="43"/>
  <c r="N5" i="43"/>
  <c r="O5" i="43"/>
  <c r="M5" i="43"/>
  <c r="I8" i="41" a="1"/>
  <c r="I8" i="41" s="1"/>
  <c r="I9" i="41" a="1"/>
  <c r="I9" i="41" s="1"/>
  <c r="I10" i="41" a="1"/>
  <c r="I10" i="41" s="1"/>
  <c r="I11" i="41" a="1"/>
  <c r="I11" i="41" s="1"/>
  <c r="I12" i="41" a="1"/>
  <c r="I12" i="41" s="1"/>
  <c r="I13" i="41" a="1"/>
  <c r="I13" i="41" s="1"/>
  <c r="I14" i="41" a="1"/>
  <c r="I14" i="41" s="1"/>
  <c r="I15" i="41" a="1"/>
  <c r="I15" i="41" s="1"/>
  <c r="I16" i="41" a="1"/>
  <c r="I16" i="41" s="1"/>
  <c r="I17" i="41" a="1"/>
  <c r="I17" i="41" s="1"/>
  <c r="I18" i="41" a="1"/>
  <c r="I18" i="41" s="1"/>
  <c r="I19" i="41" a="1"/>
  <c r="I19" i="41" s="1"/>
  <c r="I20" i="41" a="1"/>
  <c r="I20" i="41" s="1"/>
  <c r="I21" i="41" a="1"/>
  <c r="I21" i="41" s="1"/>
  <c r="I22" i="41" a="1"/>
  <c r="I22" i="41" s="1"/>
  <c r="I23" i="41" a="1"/>
  <c r="I23" i="41" s="1"/>
  <c r="I24" i="41" a="1"/>
  <c r="I24" i="41" s="1"/>
  <c r="I25" i="41" a="1"/>
  <c r="I25" i="41" s="1"/>
  <c r="I26" i="41" a="1"/>
  <c r="I26" i="41" s="1"/>
  <c r="I7" i="41" a="1"/>
  <c r="I7" i="41" s="1"/>
  <c r="H8" i="41" a="1"/>
  <c r="H8" i="41" s="1"/>
  <c r="H9" i="41" a="1"/>
  <c r="H9" i="41" s="1"/>
  <c r="H10" i="41" a="1"/>
  <c r="H10" i="41" s="1"/>
  <c r="H11" i="41" a="1"/>
  <c r="H11" i="41" s="1"/>
  <c r="H12" i="41" a="1"/>
  <c r="H12" i="41" s="1"/>
  <c r="H13" i="41" a="1"/>
  <c r="H13" i="41" s="1"/>
  <c r="H14" i="41" a="1"/>
  <c r="H14" i="41" s="1"/>
  <c r="H15" i="41" a="1"/>
  <c r="H15" i="41" s="1"/>
  <c r="H16" i="41" a="1"/>
  <c r="H16" i="41" s="1"/>
  <c r="H17" i="41" a="1"/>
  <c r="H17" i="41" s="1"/>
  <c r="H18" i="41" a="1"/>
  <c r="H18" i="41" s="1"/>
  <c r="H19" i="41" a="1"/>
  <c r="H19" i="41" s="1"/>
  <c r="H20" i="41" a="1"/>
  <c r="H20" i="41" s="1"/>
  <c r="H21" i="41" a="1"/>
  <c r="H21" i="41" s="1"/>
  <c r="H22" i="41" a="1"/>
  <c r="H22" i="41" s="1"/>
  <c r="H23" i="41" a="1"/>
  <c r="H23" i="41" s="1"/>
  <c r="H24" i="41" a="1"/>
  <c r="H24" i="41" s="1"/>
  <c r="H25" i="41" a="1"/>
  <c r="H25" i="41" s="1"/>
  <c r="H26" i="41" a="1"/>
  <c r="H26" i="41" s="1"/>
  <c r="H7" i="41" a="1"/>
  <c r="H7" i="41" s="1"/>
  <c r="I8" i="37" a="1"/>
  <c r="I8" i="37" s="1"/>
  <c r="I9" i="37" a="1"/>
  <c r="I9" i="37" s="1"/>
  <c r="I11" i="37" a="1"/>
  <c r="I11" i="37" s="1"/>
  <c r="I12" i="37" a="1"/>
  <c r="I12" i="37" s="1"/>
  <c r="I13" i="37" a="1"/>
  <c r="I13" i="37" s="1"/>
  <c r="I14" i="37" a="1"/>
  <c r="I14" i="37" s="1"/>
  <c r="I15" i="37" a="1"/>
  <c r="I15" i="37" s="1"/>
  <c r="I16" i="37" a="1"/>
  <c r="I16" i="37" s="1"/>
  <c r="I17" i="37" a="1"/>
  <c r="I17" i="37" s="1"/>
  <c r="I18" i="37" a="1"/>
  <c r="I18" i="37" s="1"/>
  <c r="I20" i="37" a="1"/>
  <c r="I20" i="37" s="1"/>
  <c r="I21" i="37" a="1"/>
  <c r="I21" i="37" s="1"/>
  <c r="I22" i="37" a="1"/>
  <c r="I22" i="37" s="1"/>
  <c r="I23" i="37" a="1"/>
  <c r="I23" i="37" s="1"/>
  <c r="I24" i="37" a="1"/>
  <c r="I24" i="37" s="1"/>
  <c r="I25" i="37" a="1"/>
  <c r="I25" i="37" s="1"/>
  <c r="I26" i="37" a="1"/>
  <c r="I26" i="37" s="1"/>
  <c r="I27" i="37" a="1"/>
  <c r="I27" i="37" s="1"/>
  <c r="I28" i="37" a="1"/>
  <c r="I28" i="37" s="1"/>
  <c r="I29" i="37" a="1"/>
  <c r="I29" i="37" s="1"/>
  <c r="I30" i="37" a="1"/>
  <c r="I30" i="37" s="1"/>
  <c r="I31" i="37" a="1"/>
  <c r="I31" i="37" s="1"/>
  <c r="I7" i="37" a="1"/>
  <c r="I7" i="37" s="1"/>
  <c r="R8" i="41" a="1"/>
  <c r="R8" i="41" s="1"/>
  <c r="Q8" i="41" s="1" a="1"/>
  <c r="Q8" i="41" s="1"/>
  <c r="R9" i="41" a="1"/>
  <c r="R9" i="41" s="1"/>
  <c r="Q9" i="41" s="1" a="1"/>
  <c r="Q9" i="41" s="1"/>
  <c r="R10" i="41" a="1"/>
  <c r="R10" i="41" s="1"/>
  <c r="Q10" i="41" s="1" a="1"/>
  <c r="Q10" i="41" s="1"/>
  <c r="R11" i="41" a="1"/>
  <c r="R11" i="41" s="1"/>
  <c r="Q11" i="41" s="1" a="1"/>
  <c r="Q11" i="41" s="1"/>
  <c r="R12" i="41" a="1"/>
  <c r="R12" i="41" s="1"/>
  <c r="Q12" i="41" s="1" a="1"/>
  <c r="Q12" i="41" s="1"/>
  <c r="R13" i="41" a="1"/>
  <c r="R13" i="41" s="1"/>
  <c r="Q13" i="41" s="1" a="1"/>
  <c r="Q13" i="41" s="1"/>
  <c r="R14" i="41" a="1"/>
  <c r="R14" i="41" s="1"/>
  <c r="Q14" i="41" s="1" a="1"/>
  <c r="Q14" i="41" s="1"/>
  <c r="R15" i="41" a="1"/>
  <c r="R15" i="41" s="1"/>
  <c r="Q15" i="41" s="1" a="1"/>
  <c r="Q15" i="41" s="1"/>
  <c r="R16" i="41" a="1"/>
  <c r="R16" i="41" s="1"/>
  <c r="Q16" i="41" s="1" a="1"/>
  <c r="Q16" i="41" s="1"/>
  <c r="R17" i="41" a="1"/>
  <c r="R17" i="41" s="1"/>
  <c r="Q17" i="41" s="1" a="1"/>
  <c r="Q17" i="41" s="1"/>
  <c r="R18" i="41" a="1"/>
  <c r="R18" i="41" s="1"/>
  <c r="Q18" i="41" s="1" a="1"/>
  <c r="Q18" i="41" s="1"/>
  <c r="R19" i="41" a="1"/>
  <c r="R19" i="41" s="1"/>
  <c r="Q19" i="41" s="1" a="1"/>
  <c r="Q19" i="41" s="1"/>
  <c r="R20" i="41" a="1"/>
  <c r="R20" i="41" s="1"/>
  <c r="Q20" i="41" s="1" a="1"/>
  <c r="Q20" i="41" s="1"/>
  <c r="R21" i="41" a="1"/>
  <c r="R21" i="41" s="1"/>
  <c r="Q21" i="41" s="1" a="1"/>
  <c r="Q21" i="41" s="1"/>
  <c r="R22" i="41" a="1"/>
  <c r="R22" i="41" s="1"/>
  <c r="Q22" i="41" s="1" a="1"/>
  <c r="Q22" i="41" s="1"/>
  <c r="R23" i="41" a="1"/>
  <c r="R23" i="41" s="1"/>
  <c r="Q23" i="41" s="1" a="1"/>
  <c r="Q23" i="41" s="1"/>
  <c r="R24" i="41" a="1"/>
  <c r="R24" i="41" s="1"/>
  <c r="Q24" i="41" s="1" a="1"/>
  <c r="Q24" i="41" s="1"/>
  <c r="R25" i="41" a="1"/>
  <c r="R25" i="41" s="1"/>
  <c r="Q25" i="41" s="1" a="1"/>
  <c r="Q25" i="41" s="1"/>
  <c r="R26" i="41" a="1"/>
  <c r="R26" i="41" s="1"/>
  <c r="Q26" i="41" s="1" a="1"/>
  <c r="Q26" i="41" s="1"/>
  <c r="R7" i="41" a="1"/>
  <c r="R7" i="41" s="1"/>
  <c r="Q7" i="41" s="1" a="1"/>
  <c r="Q7" i="41" s="1"/>
  <c r="Q10" i="37" a="1"/>
  <c r="Q10" i="37" s="1"/>
  <c r="Q19" i="37" a="1"/>
  <c r="Q19" i="37" s="1"/>
  <c r="R8" i="37" a="1"/>
  <c r="R8" i="37" s="1"/>
  <c r="F8" i="37" s="1" a="1"/>
  <c r="F8" i="37" s="1"/>
  <c r="R9" i="37" a="1"/>
  <c r="R9" i="37" s="1"/>
  <c r="F9" i="37" s="1" a="1"/>
  <c r="F9" i="37" s="1"/>
  <c r="R11" i="37" a="1"/>
  <c r="R11" i="37" s="1"/>
  <c r="F11" i="37" s="1" a="1"/>
  <c r="F11" i="37" s="1"/>
  <c r="R12" i="37" a="1"/>
  <c r="R12" i="37" s="1"/>
  <c r="F12" i="37" s="1" a="1"/>
  <c r="F12" i="37" s="1"/>
  <c r="R13" i="37" a="1"/>
  <c r="R13" i="37" s="1"/>
  <c r="F13" i="37" s="1" a="1"/>
  <c r="F13" i="37" s="1"/>
  <c r="R14" i="37" a="1"/>
  <c r="R14" i="37" s="1"/>
  <c r="F14" i="37" s="1" a="1"/>
  <c r="F14" i="37" s="1"/>
  <c r="R15" i="37" a="1"/>
  <c r="R15" i="37" s="1"/>
  <c r="F15" i="37" s="1" a="1"/>
  <c r="F15" i="37" s="1"/>
  <c r="R16" i="37" a="1"/>
  <c r="R16" i="37" s="1"/>
  <c r="F16" i="37" s="1" a="1"/>
  <c r="F16" i="37" s="1"/>
  <c r="R17" i="37" a="1"/>
  <c r="R17" i="37" s="1"/>
  <c r="F17" i="37" s="1" a="1"/>
  <c r="F17" i="37" s="1"/>
  <c r="R18" i="37" a="1"/>
  <c r="R18" i="37" s="1"/>
  <c r="F18" i="37" s="1" a="1"/>
  <c r="F18" i="37" s="1"/>
  <c r="R20" i="37" a="1"/>
  <c r="R20" i="37" s="1"/>
  <c r="F20" i="37" s="1" a="1"/>
  <c r="F20" i="37" s="1"/>
  <c r="R21" i="37" a="1"/>
  <c r="R21" i="37" s="1"/>
  <c r="F21" i="37" s="1" a="1"/>
  <c r="F21" i="37" s="1"/>
  <c r="R22" i="37" a="1"/>
  <c r="R22" i="37" s="1"/>
  <c r="F22" i="37" s="1" a="1"/>
  <c r="F22" i="37" s="1"/>
  <c r="R23" i="37" a="1"/>
  <c r="R23" i="37" s="1"/>
  <c r="F23" i="37" s="1" a="1"/>
  <c r="F23" i="37" s="1"/>
  <c r="R24" i="37" a="1"/>
  <c r="R24" i="37" s="1"/>
  <c r="F24" i="37" s="1" a="1"/>
  <c r="F24" i="37" s="1"/>
  <c r="R25" i="37" a="1"/>
  <c r="R25" i="37" s="1"/>
  <c r="F25" i="37" s="1" a="1"/>
  <c r="F25" i="37" s="1"/>
  <c r="R26" i="37" a="1"/>
  <c r="R26" i="37" s="1"/>
  <c r="F26" i="37" s="1" a="1"/>
  <c r="F26" i="37" s="1"/>
  <c r="R27" i="37" a="1"/>
  <c r="R27" i="37" s="1"/>
  <c r="F27" i="37" s="1" a="1"/>
  <c r="F27" i="37" s="1"/>
  <c r="R28" i="37" a="1"/>
  <c r="R28" i="37" s="1"/>
  <c r="F28" i="37" s="1" a="1"/>
  <c r="F28" i="37" s="1"/>
  <c r="R29" i="37" a="1"/>
  <c r="R29" i="37" s="1"/>
  <c r="F29" i="37" s="1" a="1"/>
  <c r="F29" i="37" s="1"/>
  <c r="R30" i="37" a="1"/>
  <c r="R30" i="37" s="1"/>
  <c r="F30" i="37" s="1" a="1"/>
  <c r="F30" i="37" s="1"/>
  <c r="R31" i="37" a="1"/>
  <c r="R31" i="37" s="1"/>
  <c r="F31" i="37" s="1" a="1"/>
  <c r="F31" i="37" s="1"/>
  <c r="R7" i="37" a="1"/>
  <c r="R7" i="37" s="1"/>
  <c r="F7" i="37" s="1" a="1"/>
  <c r="F7" i="37" s="1"/>
  <c r="H11" i="37" a="1"/>
  <c r="H11" i="37" s="1"/>
  <c r="H12" i="37" a="1"/>
  <c r="H12" i="37" s="1"/>
  <c r="H13" i="37" a="1"/>
  <c r="H13" i="37" s="1"/>
  <c r="H14" i="37" a="1"/>
  <c r="H14" i="37" s="1"/>
  <c r="H15" i="37" a="1"/>
  <c r="H15" i="37" s="1"/>
  <c r="H16" i="37" a="1"/>
  <c r="H16" i="37" s="1"/>
  <c r="H17" i="37" a="1"/>
  <c r="H17" i="37" s="1"/>
  <c r="H18" i="37" a="1"/>
  <c r="H18" i="37" s="1"/>
  <c r="H20" i="37" a="1"/>
  <c r="H20" i="37" s="1"/>
  <c r="H21" i="37" a="1"/>
  <c r="H21" i="37" s="1"/>
  <c r="H22" i="37" a="1"/>
  <c r="H22" i="37" s="1"/>
  <c r="H23" i="37" a="1"/>
  <c r="H23" i="37" s="1"/>
  <c r="H24" i="37" a="1"/>
  <c r="H24" i="37" s="1"/>
  <c r="H25" i="37" a="1"/>
  <c r="H25" i="37" s="1"/>
  <c r="H26" i="37" a="1"/>
  <c r="H26" i="37" s="1"/>
  <c r="H27" i="37" a="1"/>
  <c r="H27" i="37" s="1"/>
  <c r="H28" i="37" a="1"/>
  <c r="H28" i="37" s="1"/>
  <c r="H29" i="37" a="1"/>
  <c r="H29" i="37" s="1"/>
  <c r="H30" i="37" a="1"/>
  <c r="H30" i="37" s="1"/>
  <c r="H31" i="37" a="1"/>
  <c r="H31" i="37" s="1"/>
  <c r="H7" i="37" a="1"/>
  <c r="H7" i="37" s="1"/>
  <c r="H8" i="37" a="1"/>
  <c r="H8" i="37" s="1"/>
  <c r="H9" i="37" a="1"/>
  <c r="H9" i="37" s="1"/>
  <c r="B1" i="45"/>
  <c r="L5" i="43" l="1"/>
  <c r="L13" i="43"/>
  <c r="L12" i="43"/>
  <c r="L9" i="43"/>
  <c r="L6" i="43"/>
  <c r="P70" i="43"/>
  <c r="P69" i="43"/>
  <c r="P66" i="43"/>
  <c r="P65" i="43"/>
  <c r="P32" i="43"/>
  <c r="P31" i="43"/>
  <c r="P28" i="43"/>
  <c r="P27" i="43"/>
  <c r="P24" i="43"/>
  <c r="P23" i="43"/>
  <c r="P20" i="43"/>
  <c r="L16" i="43"/>
  <c r="L14" i="43"/>
  <c r="P13" i="43"/>
  <c r="L10" i="43"/>
  <c r="P9" i="43"/>
  <c r="P7" i="43"/>
  <c r="L19" i="43"/>
  <c r="L15" i="43"/>
  <c r="L11" i="43"/>
  <c r="L8" i="43"/>
  <c r="P71" i="43"/>
  <c r="P68" i="43"/>
  <c r="P67" i="43"/>
  <c r="P64" i="43"/>
  <c r="P63" i="43"/>
  <c r="P30" i="43"/>
  <c r="P29" i="43"/>
  <c r="P26" i="43"/>
  <c r="P25" i="43"/>
  <c r="P22" i="43"/>
  <c r="P21" i="43"/>
  <c r="P15" i="43"/>
  <c r="L20" i="43"/>
  <c r="L21" i="43" s="1"/>
  <c r="L22" i="43" s="1"/>
  <c r="L23" i="43" s="1"/>
  <c r="L24" i="43" s="1"/>
  <c r="L25" i="43" s="1"/>
  <c r="L26" i="43" s="1"/>
  <c r="L27" i="43" s="1"/>
  <c r="L28" i="43" s="1"/>
  <c r="L29" i="43" s="1"/>
  <c r="L30" i="43" s="1"/>
  <c r="L31" i="43" s="1"/>
  <c r="L32" i="43" s="1"/>
  <c r="L33" i="43" s="1"/>
  <c r="P5" i="43"/>
  <c r="P6" i="43"/>
  <c r="L7" i="43"/>
  <c r="P16" i="43"/>
  <c r="P12" i="43"/>
  <c r="P8" i="43"/>
  <c r="P19" i="43"/>
  <c r="G25" i="41" a="1"/>
  <c r="G25" i="41" s="1"/>
  <c r="G23" i="41" a="1"/>
  <c r="G23" i="41" s="1"/>
  <c r="G21" i="41" a="1"/>
  <c r="G21" i="41" s="1"/>
  <c r="G19" i="41" a="1"/>
  <c r="G19" i="41" s="1"/>
  <c r="G17" i="41" a="1"/>
  <c r="G17" i="41" s="1"/>
  <c r="G15" i="41" a="1"/>
  <c r="G15" i="41" s="1"/>
  <c r="G13" i="41" a="1"/>
  <c r="G13" i="41" s="1"/>
  <c r="G11" i="41" a="1"/>
  <c r="G11" i="41" s="1"/>
  <c r="G9" i="41" a="1"/>
  <c r="G9" i="41" s="1"/>
  <c r="G26" i="41" a="1"/>
  <c r="G26" i="41" s="1"/>
  <c r="G24" i="41" a="1"/>
  <c r="G24" i="41" s="1"/>
  <c r="G22" i="41" a="1"/>
  <c r="G22" i="41" s="1"/>
  <c r="G20" i="41" a="1"/>
  <c r="G20" i="41" s="1"/>
  <c r="G18" i="41" a="1"/>
  <c r="G18" i="41" s="1"/>
  <c r="G16" i="41" a="1"/>
  <c r="G16" i="41" s="1"/>
  <c r="G14" i="41" a="1"/>
  <c r="G14" i="41" s="1"/>
  <c r="G12" i="41" a="1"/>
  <c r="G12" i="41" s="1"/>
  <c r="G10" i="41" a="1"/>
  <c r="G10" i="41" s="1"/>
  <c r="G8" i="41" a="1"/>
  <c r="G8" i="41" s="1"/>
  <c r="G7" i="41" a="1"/>
  <c r="G7" i="41" s="1"/>
  <c r="G31" i="37" a="1"/>
  <c r="G31" i="37" s="1"/>
  <c r="G29" i="37" a="1"/>
  <c r="G29" i="37" s="1"/>
  <c r="G27" i="37" a="1"/>
  <c r="G27" i="37" s="1"/>
  <c r="G25" i="37" a="1"/>
  <c r="G25" i="37" s="1"/>
  <c r="G23" i="37" a="1"/>
  <c r="G23" i="37" s="1"/>
  <c r="G21" i="37" a="1"/>
  <c r="G21" i="37" s="1"/>
  <c r="G17" i="37" a="1"/>
  <c r="G17" i="37" s="1"/>
  <c r="G15" i="37" a="1"/>
  <c r="G15" i="37" s="1"/>
  <c r="G13" i="37" a="1"/>
  <c r="G13" i="37" s="1"/>
  <c r="G11" i="37" a="1"/>
  <c r="G11" i="37" s="1"/>
  <c r="G9" i="37" a="1"/>
  <c r="G9" i="37" s="1"/>
  <c r="G30" i="37" a="1"/>
  <c r="G30" i="37" s="1"/>
  <c r="G28" i="37" a="1"/>
  <c r="G28" i="37" s="1"/>
  <c r="G26" i="37" a="1"/>
  <c r="G26" i="37" s="1"/>
  <c r="G24" i="37" a="1"/>
  <c r="G24" i="37" s="1"/>
  <c r="G22" i="37" a="1"/>
  <c r="G22" i="37" s="1"/>
  <c r="G20" i="37" a="1"/>
  <c r="G20" i="37" s="1"/>
  <c r="G18" i="37" a="1"/>
  <c r="G18" i="37" s="1"/>
  <c r="G16" i="37" a="1"/>
  <c r="G16" i="37" s="1"/>
  <c r="G14" i="37" a="1"/>
  <c r="G14" i="37" s="1"/>
  <c r="G12" i="37" a="1"/>
  <c r="G12" i="37" s="1"/>
  <c r="G8" i="37" a="1"/>
  <c r="G8" i="37" s="1"/>
  <c r="G7" i="37" a="1"/>
  <c r="G7" i="37" s="1"/>
  <c r="Q31" i="37" a="1"/>
  <c r="Q31" i="37" s="1"/>
  <c r="Q29" i="37" a="1"/>
  <c r="Q29" i="37" s="1"/>
  <c r="Q27" i="37" a="1"/>
  <c r="Q27" i="37" s="1"/>
  <c r="Q25" i="37" a="1"/>
  <c r="Q25" i="37" s="1"/>
  <c r="Q23" i="37" a="1"/>
  <c r="Q23" i="37" s="1"/>
  <c r="Q21" i="37" a="1"/>
  <c r="Q21" i="37" s="1"/>
  <c r="Q17" i="37" a="1"/>
  <c r="Q17" i="37" s="1"/>
  <c r="Q15" i="37" a="1"/>
  <c r="Q15" i="37" s="1"/>
  <c r="Q13" i="37" a="1"/>
  <c r="Q13" i="37" s="1"/>
  <c r="Q11" i="37" a="1"/>
  <c r="Q11" i="37" s="1"/>
  <c r="Q9" i="37" a="1"/>
  <c r="Q9" i="37" s="1"/>
  <c r="Q30" i="37" a="1"/>
  <c r="Q30" i="37" s="1"/>
  <c r="Q28" i="37" a="1"/>
  <c r="Q28" i="37" s="1"/>
  <c r="Q26" i="37" a="1"/>
  <c r="Q26" i="37" s="1"/>
  <c r="Q24" i="37" a="1"/>
  <c r="Q24" i="37" s="1"/>
  <c r="Q22" i="37" a="1"/>
  <c r="Q22" i="37" s="1"/>
  <c r="Q20" i="37" a="1"/>
  <c r="Q20" i="37" s="1"/>
  <c r="Q18" i="37" a="1"/>
  <c r="Q18" i="37" s="1"/>
  <c r="Q16" i="37" a="1"/>
  <c r="Q16" i="37" s="1"/>
  <c r="Q14" i="37" a="1"/>
  <c r="Q14" i="37" s="1"/>
  <c r="Q12" i="37" a="1"/>
  <c r="Q12" i="37" s="1"/>
  <c r="Q8" i="37" a="1"/>
  <c r="Q8" i="37" s="1"/>
  <c r="Q7" i="37" a="1"/>
  <c r="Q7" i="37" s="1"/>
  <c r="J8" i="41"/>
  <c r="K8" i="41"/>
  <c r="J9" i="41"/>
  <c r="K9" i="41"/>
  <c r="J10" i="41"/>
  <c r="K10" i="41"/>
  <c r="J11" i="41"/>
  <c r="K11" i="41"/>
  <c r="J12" i="41"/>
  <c r="K12" i="41"/>
  <c r="J13" i="41"/>
  <c r="K13" i="41"/>
  <c r="J14" i="41"/>
  <c r="K14" i="41"/>
  <c r="J15" i="41"/>
  <c r="K15" i="41"/>
  <c r="J16" i="41"/>
  <c r="K16" i="41"/>
  <c r="J17" i="41"/>
  <c r="K17" i="41"/>
  <c r="J18" i="41"/>
  <c r="K18" i="41"/>
  <c r="J19" i="41"/>
  <c r="K19" i="41"/>
  <c r="J20" i="41"/>
  <c r="K20" i="41"/>
  <c r="J21" i="41"/>
  <c r="K21" i="41"/>
  <c r="J22" i="41"/>
  <c r="K22" i="41"/>
  <c r="J23" i="41"/>
  <c r="K23" i="41"/>
  <c r="J24" i="41"/>
  <c r="K24" i="41"/>
  <c r="J25" i="41"/>
  <c r="K25" i="41"/>
  <c r="J26" i="41"/>
  <c r="K26" i="41"/>
  <c r="K7" i="41"/>
  <c r="S7" i="41" s="1"/>
  <c r="J7" i="41"/>
  <c r="J8" i="37" l="1"/>
  <c r="K8" i="37"/>
  <c r="J9" i="37"/>
  <c r="K9" i="37"/>
  <c r="J11" i="37"/>
  <c r="K11" i="37"/>
  <c r="J12" i="37"/>
  <c r="K12" i="37"/>
  <c r="J13" i="37"/>
  <c r="K13" i="37"/>
  <c r="J14" i="37"/>
  <c r="K14" i="37"/>
  <c r="J15" i="37"/>
  <c r="K15" i="37"/>
  <c r="J16" i="37"/>
  <c r="K16" i="37"/>
  <c r="J17" i="37"/>
  <c r="K17" i="37"/>
  <c r="J18" i="37"/>
  <c r="K18" i="37"/>
  <c r="J20" i="37"/>
  <c r="K20" i="37"/>
  <c r="J21" i="37"/>
  <c r="K21" i="37"/>
  <c r="J22" i="37"/>
  <c r="K22" i="37"/>
  <c r="J23" i="37"/>
  <c r="K23" i="37"/>
  <c r="J24" i="37"/>
  <c r="K24" i="37"/>
  <c r="J25" i="37"/>
  <c r="K25" i="37"/>
  <c r="J26" i="37"/>
  <c r="K26" i="37"/>
  <c r="J27" i="37"/>
  <c r="K27" i="37"/>
  <c r="J28" i="37"/>
  <c r="K28" i="37"/>
  <c r="J29" i="37"/>
  <c r="K29" i="37"/>
  <c r="J30" i="37"/>
  <c r="K30" i="37"/>
  <c r="J31" i="37"/>
  <c r="K31" i="37"/>
  <c r="K7" i="37"/>
  <c r="J7" i="37"/>
  <c r="D20" i="59"/>
  <c r="E20" i="59"/>
  <c r="F20" i="59"/>
  <c r="Q20" i="59" s="1"/>
  <c r="G20" i="59"/>
  <c r="H20" i="59"/>
  <c r="I20" i="59"/>
  <c r="J20" i="59"/>
  <c r="K20" i="59"/>
  <c r="L20" i="59"/>
  <c r="M20" i="59"/>
  <c r="N20" i="59"/>
  <c r="O20" i="59"/>
  <c r="P20" i="59"/>
  <c r="B1" i="61"/>
  <c r="D270" i="59"/>
  <c r="E270" i="59"/>
  <c r="F270" i="59"/>
  <c r="G270" i="59"/>
  <c r="H270" i="59"/>
  <c r="I270" i="59"/>
  <c r="J270" i="59"/>
  <c r="K270" i="59"/>
  <c r="L270" i="59"/>
  <c r="M270" i="59"/>
  <c r="N270" i="59"/>
  <c r="O270" i="59"/>
  <c r="P270" i="59"/>
  <c r="D271" i="59"/>
  <c r="E271" i="59"/>
  <c r="F271" i="59"/>
  <c r="G271" i="59"/>
  <c r="H271" i="59"/>
  <c r="I271" i="59"/>
  <c r="J271" i="59"/>
  <c r="K271" i="59"/>
  <c r="L271" i="59"/>
  <c r="M271" i="59"/>
  <c r="N271" i="59"/>
  <c r="O271" i="59"/>
  <c r="P271" i="59"/>
  <c r="D272" i="59"/>
  <c r="E272" i="59"/>
  <c r="F272" i="59"/>
  <c r="G272" i="59"/>
  <c r="H272" i="59"/>
  <c r="I272" i="59"/>
  <c r="J272" i="59"/>
  <c r="K272" i="59"/>
  <c r="L272" i="59"/>
  <c r="M272" i="59"/>
  <c r="N272" i="59"/>
  <c r="O272" i="59"/>
  <c r="P272" i="59"/>
  <c r="D273" i="59"/>
  <c r="E273" i="59"/>
  <c r="F273" i="59"/>
  <c r="G273" i="59"/>
  <c r="H273" i="59"/>
  <c r="I273" i="59"/>
  <c r="J273" i="59"/>
  <c r="K273" i="59"/>
  <c r="L273" i="59"/>
  <c r="M273" i="59"/>
  <c r="N273" i="59"/>
  <c r="O273" i="59"/>
  <c r="P273" i="59"/>
  <c r="D274" i="59"/>
  <c r="E274" i="59"/>
  <c r="F274" i="59"/>
  <c r="G274" i="59"/>
  <c r="H274" i="59"/>
  <c r="I274" i="59"/>
  <c r="J274" i="59"/>
  <c r="K274" i="59"/>
  <c r="L274" i="59"/>
  <c r="M274" i="59"/>
  <c r="N274" i="59"/>
  <c r="O274" i="59"/>
  <c r="P274" i="59"/>
  <c r="D275" i="59"/>
  <c r="E275" i="59"/>
  <c r="F275" i="59"/>
  <c r="G275" i="59"/>
  <c r="H275" i="59"/>
  <c r="I275" i="59"/>
  <c r="J275" i="59"/>
  <c r="K275" i="59"/>
  <c r="L275" i="59"/>
  <c r="M275" i="59"/>
  <c r="N275" i="59"/>
  <c r="O275" i="59"/>
  <c r="P275" i="59"/>
  <c r="D277" i="59"/>
  <c r="D278" i="59"/>
  <c r="E278" i="59"/>
  <c r="F278" i="59"/>
  <c r="G278" i="59"/>
  <c r="H278" i="59"/>
  <c r="I278" i="59"/>
  <c r="J278" i="59"/>
  <c r="K278" i="59"/>
  <c r="L278" i="59"/>
  <c r="M278" i="59"/>
  <c r="N278" i="59"/>
  <c r="O278" i="59"/>
  <c r="P278" i="59"/>
  <c r="D279" i="59"/>
  <c r="E279" i="59"/>
  <c r="F279" i="59"/>
  <c r="G279" i="59"/>
  <c r="H279" i="59"/>
  <c r="I279" i="59"/>
  <c r="J279" i="59"/>
  <c r="K279" i="59"/>
  <c r="L279" i="59"/>
  <c r="M279" i="59"/>
  <c r="N279" i="59"/>
  <c r="O279" i="59"/>
  <c r="P279" i="59"/>
  <c r="D281" i="59"/>
  <c r="D282" i="59"/>
  <c r="E282" i="59"/>
  <c r="F282" i="59"/>
  <c r="G282" i="59"/>
  <c r="H282" i="59"/>
  <c r="I282" i="59"/>
  <c r="J282" i="59"/>
  <c r="K282" i="59"/>
  <c r="L282" i="59"/>
  <c r="M282" i="59"/>
  <c r="N282" i="59"/>
  <c r="O282" i="59"/>
  <c r="P282" i="59"/>
  <c r="D283" i="59"/>
  <c r="E283" i="59"/>
  <c r="F283" i="59"/>
  <c r="G283" i="59"/>
  <c r="H283" i="59"/>
  <c r="I283" i="59"/>
  <c r="J283" i="59"/>
  <c r="K283" i="59"/>
  <c r="L283" i="59"/>
  <c r="M283" i="59"/>
  <c r="N283" i="59"/>
  <c r="O283" i="59"/>
  <c r="P283" i="59"/>
  <c r="D285" i="59"/>
  <c r="D286" i="59"/>
  <c r="E286" i="59"/>
  <c r="F286" i="59"/>
  <c r="G286" i="59"/>
  <c r="H286" i="59"/>
  <c r="I286" i="59"/>
  <c r="J286" i="59"/>
  <c r="K286" i="59"/>
  <c r="L286" i="59"/>
  <c r="M286" i="59"/>
  <c r="N286" i="59"/>
  <c r="O286" i="59"/>
  <c r="P286" i="59"/>
  <c r="D287" i="59"/>
  <c r="E287" i="59"/>
  <c r="F287" i="59"/>
  <c r="G287" i="59"/>
  <c r="H287" i="59"/>
  <c r="I287" i="59"/>
  <c r="J287" i="59"/>
  <c r="K287" i="59"/>
  <c r="L287" i="59"/>
  <c r="M287" i="59"/>
  <c r="N287" i="59"/>
  <c r="O287" i="59"/>
  <c r="P287" i="59"/>
  <c r="P215" i="59"/>
  <c r="P216" i="59"/>
  <c r="P217" i="59"/>
  <c r="P218" i="59"/>
  <c r="P219" i="59"/>
  <c r="P220" i="59"/>
  <c r="P221" i="59"/>
  <c r="P223" i="59"/>
  <c r="P224" i="59"/>
  <c r="P225" i="59"/>
  <c r="P226" i="59"/>
  <c r="P228" i="59"/>
  <c r="P229" i="59"/>
  <c r="P230" i="59"/>
  <c r="P232" i="59"/>
  <c r="P233" i="59"/>
  <c r="P234" i="59"/>
  <c r="P235" i="59"/>
  <c r="P236" i="59"/>
  <c r="P237" i="59"/>
  <c r="P238" i="59"/>
  <c r="P241" i="59"/>
  <c r="P242" i="59"/>
  <c r="P243" i="59"/>
  <c r="P244" i="59"/>
  <c r="P245" i="59"/>
  <c r="P246" i="59"/>
  <c r="P249" i="59"/>
  <c r="P250" i="59"/>
  <c r="P251" i="59"/>
  <c r="P254" i="59"/>
  <c r="P255" i="59"/>
  <c r="P256" i="59"/>
  <c r="P259" i="59"/>
  <c r="P260" i="59"/>
  <c r="P262" i="59"/>
  <c r="P263" i="59"/>
  <c r="P264" i="59"/>
  <c r="P267" i="59"/>
  <c r="O217" i="59"/>
  <c r="O218" i="59"/>
  <c r="O219" i="59"/>
  <c r="O220" i="59"/>
  <c r="O221" i="59"/>
  <c r="O224" i="59"/>
  <c r="O225" i="59"/>
  <c r="O226" i="59"/>
  <c r="O229" i="59"/>
  <c r="O230" i="59"/>
  <c r="O233" i="59"/>
  <c r="O234" i="59"/>
  <c r="O235" i="59"/>
  <c r="O236" i="59"/>
  <c r="O237" i="59"/>
  <c r="O238" i="59"/>
  <c r="O241" i="59"/>
  <c r="O242" i="59"/>
  <c r="O243" i="59"/>
  <c r="O244" i="59"/>
  <c r="O245" i="59"/>
  <c r="O246" i="59"/>
  <c r="O249" i="59"/>
  <c r="O250" i="59"/>
  <c r="O251" i="59"/>
  <c r="O254" i="59"/>
  <c r="O255" i="59"/>
  <c r="O256" i="59"/>
  <c r="O259" i="59"/>
  <c r="O260" i="59"/>
  <c r="D269" i="59"/>
  <c r="D216" i="59"/>
  <c r="E216" i="59"/>
  <c r="F216" i="59"/>
  <c r="G216" i="59"/>
  <c r="H216" i="59"/>
  <c r="I216" i="59"/>
  <c r="J216" i="59"/>
  <c r="K216" i="59"/>
  <c r="L216" i="59"/>
  <c r="M216" i="59"/>
  <c r="N216" i="59"/>
  <c r="O216" i="59"/>
  <c r="D217" i="59"/>
  <c r="E217" i="59"/>
  <c r="F217" i="59"/>
  <c r="G217" i="59"/>
  <c r="H217" i="59"/>
  <c r="I217" i="59"/>
  <c r="J217" i="59"/>
  <c r="K217" i="59"/>
  <c r="L217" i="59"/>
  <c r="M217" i="59"/>
  <c r="N217" i="59"/>
  <c r="D218" i="59"/>
  <c r="E218" i="59"/>
  <c r="F218" i="59"/>
  <c r="G218" i="59"/>
  <c r="H218" i="59"/>
  <c r="I218" i="59"/>
  <c r="J218" i="59"/>
  <c r="K218" i="59"/>
  <c r="L218" i="59"/>
  <c r="M218" i="59"/>
  <c r="N218" i="59"/>
  <c r="D219" i="59"/>
  <c r="E219" i="59"/>
  <c r="F219" i="59"/>
  <c r="G219" i="59"/>
  <c r="H219" i="59"/>
  <c r="I219" i="59"/>
  <c r="J219" i="59"/>
  <c r="K219" i="59"/>
  <c r="L219" i="59"/>
  <c r="M219" i="59"/>
  <c r="N219" i="59"/>
  <c r="D220" i="59"/>
  <c r="E220" i="59"/>
  <c r="F220" i="59"/>
  <c r="G220" i="59"/>
  <c r="H220" i="59"/>
  <c r="I220" i="59"/>
  <c r="J220" i="59"/>
  <c r="K220" i="59"/>
  <c r="L220" i="59"/>
  <c r="M220" i="59"/>
  <c r="N220" i="59"/>
  <c r="D221" i="59"/>
  <c r="E221" i="59"/>
  <c r="F221" i="59"/>
  <c r="G221" i="59"/>
  <c r="H221" i="59"/>
  <c r="I221" i="59"/>
  <c r="J221" i="59"/>
  <c r="K221" i="59"/>
  <c r="L221" i="59"/>
  <c r="M221" i="59"/>
  <c r="N221" i="59"/>
  <c r="D223" i="59"/>
  <c r="D224" i="59"/>
  <c r="E224" i="59"/>
  <c r="F224" i="59"/>
  <c r="G224" i="59"/>
  <c r="H224" i="59"/>
  <c r="I224" i="59"/>
  <c r="J224" i="59"/>
  <c r="K224" i="59"/>
  <c r="L224" i="59"/>
  <c r="M224" i="59"/>
  <c r="N224" i="59"/>
  <c r="D225" i="59"/>
  <c r="E225" i="59"/>
  <c r="F225" i="59"/>
  <c r="G225" i="59"/>
  <c r="H225" i="59"/>
  <c r="I225" i="59"/>
  <c r="J225" i="59"/>
  <c r="K225" i="59"/>
  <c r="L225" i="59"/>
  <c r="M225" i="59"/>
  <c r="N225" i="59"/>
  <c r="D226" i="59"/>
  <c r="E226" i="59"/>
  <c r="F226" i="59"/>
  <c r="G226" i="59"/>
  <c r="H226" i="59"/>
  <c r="I226" i="59"/>
  <c r="J226" i="59"/>
  <c r="K226" i="59"/>
  <c r="L226" i="59"/>
  <c r="M226" i="59"/>
  <c r="N226" i="59"/>
  <c r="D228" i="59"/>
  <c r="D229" i="59"/>
  <c r="E229" i="59"/>
  <c r="F229" i="59"/>
  <c r="G229" i="59"/>
  <c r="H229" i="59"/>
  <c r="I229" i="59"/>
  <c r="J229" i="59"/>
  <c r="K229" i="59"/>
  <c r="L229" i="59"/>
  <c r="M229" i="59"/>
  <c r="N229" i="59"/>
  <c r="D230" i="59"/>
  <c r="E230" i="59"/>
  <c r="F230" i="59"/>
  <c r="G230" i="59"/>
  <c r="H230" i="59"/>
  <c r="I230" i="59"/>
  <c r="J230" i="59"/>
  <c r="K230" i="59"/>
  <c r="L230" i="59"/>
  <c r="M230" i="59"/>
  <c r="N230" i="59"/>
  <c r="D232" i="59"/>
  <c r="D233" i="59"/>
  <c r="E233" i="59"/>
  <c r="F233" i="59"/>
  <c r="G233" i="59"/>
  <c r="H233" i="59"/>
  <c r="I233" i="59"/>
  <c r="J233" i="59"/>
  <c r="K233" i="59"/>
  <c r="L233" i="59"/>
  <c r="M233" i="59"/>
  <c r="N233" i="59"/>
  <c r="D234" i="59"/>
  <c r="E234" i="59"/>
  <c r="F234" i="59"/>
  <c r="G234" i="59"/>
  <c r="H234" i="59"/>
  <c r="I234" i="59"/>
  <c r="J234" i="59"/>
  <c r="K234" i="59"/>
  <c r="L234" i="59"/>
  <c r="M234" i="59"/>
  <c r="N234" i="59"/>
  <c r="D235" i="59"/>
  <c r="E235" i="59"/>
  <c r="F235" i="59"/>
  <c r="G235" i="59"/>
  <c r="H235" i="59"/>
  <c r="I235" i="59"/>
  <c r="J235" i="59"/>
  <c r="K235" i="59"/>
  <c r="L235" i="59"/>
  <c r="M235" i="59"/>
  <c r="N235" i="59"/>
  <c r="D236" i="59"/>
  <c r="E236" i="59"/>
  <c r="F236" i="59"/>
  <c r="G236" i="59"/>
  <c r="H236" i="59"/>
  <c r="I236" i="59"/>
  <c r="J236" i="59"/>
  <c r="K236" i="59"/>
  <c r="L236" i="59"/>
  <c r="M236" i="59"/>
  <c r="N236" i="59"/>
  <c r="D237" i="59"/>
  <c r="E237" i="59"/>
  <c r="F237" i="59"/>
  <c r="G237" i="59"/>
  <c r="H237" i="59"/>
  <c r="I237" i="59"/>
  <c r="J237" i="59"/>
  <c r="K237" i="59"/>
  <c r="L237" i="59"/>
  <c r="M237" i="59"/>
  <c r="N237" i="59"/>
  <c r="D238" i="59"/>
  <c r="E238" i="59"/>
  <c r="F238" i="59"/>
  <c r="G238" i="59"/>
  <c r="H238" i="59"/>
  <c r="I238" i="59"/>
  <c r="J238" i="59"/>
  <c r="K238" i="59"/>
  <c r="L238" i="59"/>
  <c r="M238" i="59"/>
  <c r="N238" i="59"/>
  <c r="D240" i="59"/>
  <c r="D241" i="59"/>
  <c r="E241" i="59"/>
  <c r="F241" i="59"/>
  <c r="G241" i="59"/>
  <c r="H241" i="59"/>
  <c r="I241" i="59"/>
  <c r="J241" i="59"/>
  <c r="K241" i="59"/>
  <c r="L241" i="59"/>
  <c r="M241" i="59"/>
  <c r="N241" i="59"/>
  <c r="D242" i="59"/>
  <c r="E242" i="59"/>
  <c r="F242" i="59"/>
  <c r="G242" i="59"/>
  <c r="H242" i="59"/>
  <c r="I242" i="59"/>
  <c r="J242" i="59"/>
  <c r="K242" i="59"/>
  <c r="L242" i="59"/>
  <c r="M242" i="59"/>
  <c r="N242" i="59"/>
  <c r="D243" i="59"/>
  <c r="E243" i="59"/>
  <c r="F243" i="59"/>
  <c r="G243" i="59"/>
  <c r="H243" i="59"/>
  <c r="I243" i="59"/>
  <c r="J243" i="59"/>
  <c r="K243" i="59"/>
  <c r="L243" i="59"/>
  <c r="M243" i="59"/>
  <c r="N243" i="59"/>
  <c r="D244" i="59"/>
  <c r="E244" i="59"/>
  <c r="F244" i="59"/>
  <c r="G244" i="59"/>
  <c r="H244" i="59"/>
  <c r="I244" i="59"/>
  <c r="J244" i="59"/>
  <c r="K244" i="59"/>
  <c r="L244" i="59"/>
  <c r="M244" i="59"/>
  <c r="N244" i="59"/>
  <c r="D245" i="59"/>
  <c r="E245" i="59"/>
  <c r="F245" i="59"/>
  <c r="G245" i="59"/>
  <c r="H245" i="59"/>
  <c r="I245" i="59"/>
  <c r="J245" i="59"/>
  <c r="K245" i="59"/>
  <c r="L245" i="59"/>
  <c r="M245" i="59"/>
  <c r="N245" i="59"/>
  <c r="D246" i="59"/>
  <c r="E246" i="59"/>
  <c r="F246" i="59"/>
  <c r="G246" i="59"/>
  <c r="H246" i="59"/>
  <c r="I246" i="59"/>
  <c r="J246" i="59"/>
  <c r="K246" i="59"/>
  <c r="L246" i="59"/>
  <c r="M246" i="59"/>
  <c r="N246" i="59"/>
  <c r="D248" i="59"/>
  <c r="D249" i="59"/>
  <c r="E249" i="59"/>
  <c r="F249" i="59"/>
  <c r="G249" i="59"/>
  <c r="H249" i="59"/>
  <c r="I249" i="59"/>
  <c r="J249" i="59"/>
  <c r="K249" i="59"/>
  <c r="L249" i="59"/>
  <c r="M249" i="59"/>
  <c r="N249" i="59"/>
  <c r="D250" i="59"/>
  <c r="E250" i="59"/>
  <c r="F250" i="59"/>
  <c r="G250" i="59"/>
  <c r="H250" i="59"/>
  <c r="I250" i="59"/>
  <c r="J250" i="59"/>
  <c r="K250" i="59"/>
  <c r="L250" i="59"/>
  <c r="M250" i="59"/>
  <c r="N250" i="59"/>
  <c r="D251" i="59"/>
  <c r="E251" i="59"/>
  <c r="F251" i="59"/>
  <c r="G251" i="59"/>
  <c r="H251" i="59"/>
  <c r="I251" i="59"/>
  <c r="J251" i="59"/>
  <c r="K251" i="59"/>
  <c r="L251" i="59"/>
  <c r="M251" i="59"/>
  <c r="N251" i="59"/>
  <c r="D253" i="59"/>
  <c r="D254" i="59"/>
  <c r="E254" i="59"/>
  <c r="F254" i="59"/>
  <c r="G254" i="59"/>
  <c r="H254" i="59"/>
  <c r="I254" i="59"/>
  <c r="J254" i="59"/>
  <c r="K254" i="59"/>
  <c r="L254" i="59"/>
  <c r="M254" i="59"/>
  <c r="N254" i="59"/>
  <c r="D255" i="59"/>
  <c r="E255" i="59"/>
  <c r="F255" i="59"/>
  <c r="G255" i="59"/>
  <c r="H255" i="59"/>
  <c r="I255" i="59"/>
  <c r="J255" i="59"/>
  <c r="K255" i="59"/>
  <c r="L255" i="59"/>
  <c r="M255" i="59"/>
  <c r="N255" i="59"/>
  <c r="D256" i="59"/>
  <c r="E256" i="59"/>
  <c r="F256" i="59"/>
  <c r="G256" i="59"/>
  <c r="H256" i="59"/>
  <c r="I256" i="59"/>
  <c r="J256" i="59"/>
  <c r="K256" i="59"/>
  <c r="L256" i="59"/>
  <c r="M256" i="59"/>
  <c r="N256" i="59"/>
  <c r="D258" i="59"/>
  <c r="D259" i="59"/>
  <c r="E259" i="59"/>
  <c r="F259" i="59"/>
  <c r="G259" i="59"/>
  <c r="H259" i="59"/>
  <c r="I259" i="59"/>
  <c r="J259" i="59"/>
  <c r="K259" i="59"/>
  <c r="L259" i="59"/>
  <c r="M259" i="59"/>
  <c r="N259" i="59"/>
  <c r="D260" i="59"/>
  <c r="E260" i="59"/>
  <c r="F260" i="59"/>
  <c r="G260" i="59"/>
  <c r="H260" i="59"/>
  <c r="I260" i="59"/>
  <c r="J260" i="59"/>
  <c r="K260" i="59"/>
  <c r="L260" i="59"/>
  <c r="M260" i="59"/>
  <c r="N260" i="59"/>
  <c r="D262" i="59"/>
  <c r="D263" i="59"/>
  <c r="E263" i="59"/>
  <c r="F263" i="59"/>
  <c r="G263" i="59"/>
  <c r="H263" i="59"/>
  <c r="I263" i="59"/>
  <c r="J263" i="59"/>
  <c r="K263" i="59"/>
  <c r="L263" i="59"/>
  <c r="M263" i="59"/>
  <c r="N263" i="59"/>
  <c r="O263" i="59"/>
  <c r="D264" i="59"/>
  <c r="E264" i="59"/>
  <c r="F264" i="59"/>
  <c r="G264" i="59"/>
  <c r="H264" i="59"/>
  <c r="I264" i="59"/>
  <c r="J264" i="59"/>
  <c r="K264" i="59"/>
  <c r="L264" i="59"/>
  <c r="M264" i="59"/>
  <c r="N264" i="59"/>
  <c r="O264" i="59"/>
  <c r="D266" i="59"/>
  <c r="D267" i="59"/>
  <c r="E267" i="59"/>
  <c r="F267" i="59"/>
  <c r="G267" i="59"/>
  <c r="H267" i="59"/>
  <c r="I267" i="59"/>
  <c r="J267" i="59"/>
  <c r="K267" i="59"/>
  <c r="L267" i="59"/>
  <c r="M267" i="59"/>
  <c r="N267" i="59"/>
  <c r="O267" i="59"/>
  <c r="D215" i="59"/>
  <c r="E215" i="59"/>
  <c r="F215" i="59"/>
  <c r="G215" i="59"/>
  <c r="H215" i="59"/>
  <c r="I215" i="59"/>
  <c r="J215" i="59"/>
  <c r="K215" i="59"/>
  <c r="L215" i="59"/>
  <c r="M215" i="59"/>
  <c r="N215" i="59"/>
  <c r="O215" i="59"/>
  <c r="D173" i="59"/>
  <c r="D174" i="59"/>
  <c r="E174" i="59"/>
  <c r="F174" i="59"/>
  <c r="G174" i="59"/>
  <c r="H174" i="59"/>
  <c r="I174" i="59"/>
  <c r="J174" i="59"/>
  <c r="K174" i="59"/>
  <c r="L174" i="59"/>
  <c r="M174" i="59"/>
  <c r="N174" i="59"/>
  <c r="O174" i="59"/>
  <c r="P174" i="59"/>
  <c r="D175" i="59"/>
  <c r="E175" i="59"/>
  <c r="F175" i="59"/>
  <c r="G175" i="59"/>
  <c r="H175" i="59"/>
  <c r="I175" i="59"/>
  <c r="J175" i="59"/>
  <c r="K175" i="59"/>
  <c r="L175" i="59"/>
  <c r="M175" i="59"/>
  <c r="N175" i="59"/>
  <c r="O175" i="59"/>
  <c r="P175" i="59"/>
  <c r="D176" i="59"/>
  <c r="E176" i="59"/>
  <c r="F176" i="59"/>
  <c r="G176" i="59"/>
  <c r="H176" i="59"/>
  <c r="I176" i="59"/>
  <c r="J176" i="59"/>
  <c r="K176" i="59"/>
  <c r="L176" i="59"/>
  <c r="M176" i="59"/>
  <c r="N176" i="59"/>
  <c r="O176" i="59"/>
  <c r="P176" i="59"/>
  <c r="D177" i="59"/>
  <c r="E177" i="59"/>
  <c r="F177" i="59"/>
  <c r="G177" i="59"/>
  <c r="H177" i="59"/>
  <c r="I177" i="59"/>
  <c r="J177" i="59"/>
  <c r="K177" i="59"/>
  <c r="L177" i="59"/>
  <c r="M177" i="59"/>
  <c r="N177" i="59"/>
  <c r="O177" i="59"/>
  <c r="P177" i="59"/>
  <c r="D178" i="59"/>
  <c r="E178" i="59"/>
  <c r="F178" i="59"/>
  <c r="G178" i="59"/>
  <c r="H178" i="59"/>
  <c r="I178" i="59"/>
  <c r="J178" i="59"/>
  <c r="K178" i="59"/>
  <c r="L178" i="59"/>
  <c r="M178" i="59"/>
  <c r="N178" i="59"/>
  <c r="O178" i="59"/>
  <c r="P178" i="59"/>
  <c r="D179" i="59"/>
  <c r="E179" i="59"/>
  <c r="F179" i="59"/>
  <c r="G179" i="59"/>
  <c r="H179" i="59"/>
  <c r="I179" i="59"/>
  <c r="J179" i="59"/>
  <c r="K179" i="59"/>
  <c r="L179" i="59"/>
  <c r="M179" i="59"/>
  <c r="N179" i="59"/>
  <c r="O179" i="59"/>
  <c r="P179" i="59"/>
  <c r="D181" i="59"/>
  <c r="D182" i="59"/>
  <c r="E182" i="59"/>
  <c r="F182" i="59"/>
  <c r="G182" i="59"/>
  <c r="H182" i="59"/>
  <c r="I182" i="59"/>
  <c r="J182" i="59"/>
  <c r="K182" i="59"/>
  <c r="L182" i="59"/>
  <c r="M182" i="59"/>
  <c r="N182" i="59"/>
  <c r="O182" i="59"/>
  <c r="P182" i="59"/>
  <c r="D183" i="59"/>
  <c r="E183" i="59"/>
  <c r="F183" i="59"/>
  <c r="G183" i="59"/>
  <c r="H183" i="59"/>
  <c r="I183" i="59"/>
  <c r="J183" i="59"/>
  <c r="K183" i="59"/>
  <c r="L183" i="59"/>
  <c r="M183" i="59"/>
  <c r="N183" i="59"/>
  <c r="O183" i="59"/>
  <c r="P183" i="59"/>
  <c r="D184" i="59"/>
  <c r="E184" i="59"/>
  <c r="F184" i="59"/>
  <c r="G184" i="59"/>
  <c r="H184" i="59"/>
  <c r="I184" i="59"/>
  <c r="J184" i="59"/>
  <c r="K184" i="59"/>
  <c r="L184" i="59"/>
  <c r="M184" i="59"/>
  <c r="N184" i="59"/>
  <c r="O184" i="59"/>
  <c r="P184" i="59"/>
  <c r="D185" i="59"/>
  <c r="E185" i="59"/>
  <c r="F185" i="59"/>
  <c r="G185" i="59"/>
  <c r="H185" i="59"/>
  <c r="I185" i="59"/>
  <c r="J185" i="59"/>
  <c r="K185" i="59"/>
  <c r="L185" i="59"/>
  <c r="M185" i="59"/>
  <c r="N185" i="59"/>
  <c r="O185" i="59"/>
  <c r="P185" i="59"/>
  <c r="D186" i="59"/>
  <c r="E186" i="59"/>
  <c r="F186" i="59"/>
  <c r="G186" i="59"/>
  <c r="H186" i="59"/>
  <c r="I186" i="59"/>
  <c r="J186" i="59"/>
  <c r="K186" i="59"/>
  <c r="L186" i="59"/>
  <c r="M186" i="59"/>
  <c r="N186" i="59"/>
  <c r="O186" i="59"/>
  <c r="P186" i="59"/>
  <c r="D187" i="59"/>
  <c r="E187" i="59"/>
  <c r="F187" i="59"/>
  <c r="G187" i="59"/>
  <c r="H187" i="59"/>
  <c r="I187" i="59"/>
  <c r="J187" i="59"/>
  <c r="K187" i="59"/>
  <c r="L187" i="59"/>
  <c r="M187" i="59"/>
  <c r="N187" i="59"/>
  <c r="O187" i="59"/>
  <c r="P187" i="59"/>
  <c r="D189" i="59"/>
  <c r="D190" i="59"/>
  <c r="E190" i="59"/>
  <c r="F190" i="59"/>
  <c r="G190" i="59"/>
  <c r="H190" i="59"/>
  <c r="I190" i="59"/>
  <c r="J190" i="59"/>
  <c r="K190" i="59"/>
  <c r="L190" i="59"/>
  <c r="M190" i="59"/>
  <c r="N190" i="59"/>
  <c r="O190" i="59"/>
  <c r="P190" i="59"/>
  <c r="D191" i="59"/>
  <c r="E191" i="59"/>
  <c r="F191" i="59"/>
  <c r="G191" i="59"/>
  <c r="H191" i="59"/>
  <c r="I191" i="59"/>
  <c r="J191" i="59"/>
  <c r="K191" i="59"/>
  <c r="L191" i="59"/>
  <c r="M191" i="59"/>
  <c r="N191" i="59"/>
  <c r="O191" i="59"/>
  <c r="P191" i="59"/>
  <c r="D192" i="59"/>
  <c r="E192" i="59"/>
  <c r="F192" i="59"/>
  <c r="G192" i="59"/>
  <c r="H192" i="59"/>
  <c r="I192" i="59"/>
  <c r="J192" i="59"/>
  <c r="K192" i="59"/>
  <c r="L192" i="59"/>
  <c r="M192" i="59"/>
  <c r="N192" i="59"/>
  <c r="O192" i="59"/>
  <c r="P192" i="59"/>
  <c r="D193" i="59"/>
  <c r="E193" i="59"/>
  <c r="F193" i="59"/>
  <c r="G193" i="59"/>
  <c r="H193" i="59"/>
  <c r="I193" i="59"/>
  <c r="J193" i="59"/>
  <c r="K193" i="59"/>
  <c r="L193" i="59"/>
  <c r="M193" i="59"/>
  <c r="N193" i="59"/>
  <c r="O193" i="59"/>
  <c r="P193" i="59"/>
  <c r="D194" i="59"/>
  <c r="E194" i="59"/>
  <c r="F194" i="59"/>
  <c r="G194" i="59"/>
  <c r="H194" i="59"/>
  <c r="I194" i="59"/>
  <c r="J194" i="59"/>
  <c r="K194" i="59"/>
  <c r="L194" i="59"/>
  <c r="M194" i="59"/>
  <c r="N194" i="59"/>
  <c r="O194" i="59"/>
  <c r="P194" i="59"/>
  <c r="D195" i="59"/>
  <c r="E195" i="59"/>
  <c r="F195" i="59"/>
  <c r="G195" i="59"/>
  <c r="H195" i="59"/>
  <c r="I195" i="59"/>
  <c r="J195" i="59"/>
  <c r="K195" i="59"/>
  <c r="L195" i="59"/>
  <c r="M195" i="59"/>
  <c r="N195" i="59"/>
  <c r="O195" i="59"/>
  <c r="P195" i="59"/>
  <c r="D197" i="59"/>
  <c r="D198" i="59"/>
  <c r="E198" i="59"/>
  <c r="F198" i="59"/>
  <c r="G198" i="59"/>
  <c r="H198" i="59"/>
  <c r="I198" i="59"/>
  <c r="J198" i="59"/>
  <c r="K198" i="59"/>
  <c r="L198" i="59"/>
  <c r="M198" i="59"/>
  <c r="N198" i="59"/>
  <c r="O198" i="59"/>
  <c r="P198" i="59"/>
  <c r="D199" i="59"/>
  <c r="E199" i="59"/>
  <c r="F199" i="59"/>
  <c r="G199" i="59"/>
  <c r="H199" i="59"/>
  <c r="I199" i="59"/>
  <c r="J199" i="59"/>
  <c r="K199" i="59"/>
  <c r="L199" i="59"/>
  <c r="M199" i="59"/>
  <c r="N199" i="59"/>
  <c r="O199" i="59"/>
  <c r="P199" i="59"/>
  <c r="D200" i="59"/>
  <c r="E200" i="59"/>
  <c r="F200" i="59"/>
  <c r="G200" i="59"/>
  <c r="H200" i="59"/>
  <c r="I200" i="59"/>
  <c r="J200" i="59"/>
  <c r="K200" i="59"/>
  <c r="L200" i="59"/>
  <c r="M200" i="59"/>
  <c r="N200" i="59"/>
  <c r="O200" i="59"/>
  <c r="P200" i="59"/>
  <c r="D201" i="59"/>
  <c r="E201" i="59"/>
  <c r="F201" i="59"/>
  <c r="G201" i="59"/>
  <c r="H201" i="59"/>
  <c r="I201" i="59"/>
  <c r="J201" i="59"/>
  <c r="K201" i="59"/>
  <c r="L201" i="59"/>
  <c r="M201" i="59"/>
  <c r="N201" i="59"/>
  <c r="O201" i="59"/>
  <c r="P201" i="59"/>
  <c r="D202" i="59"/>
  <c r="E202" i="59"/>
  <c r="F202" i="59"/>
  <c r="G202" i="59"/>
  <c r="H202" i="59"/>
  <c r="I202" i="59"/>
  <c r="J202" i="59"/>
  <c r="K202" i="59"/>
  <c r="L202" i="59"/>
  <c r="M202" i="59"/>
  <c r="N202" i="59"/>
  <c r="O202" i="59"/>
  <c r="P202" i="59"/>
  <c r="D203" i="59"/>
  <c r="E203" i="59"/>
  <c r="F203" i="59"/>
  <c r="G203" i="59"/>
  <c r="H203" i="59"/>
  <c r="I203" i="59"/>
  <c r="J203" i="59"/>
  <c r="K203" i="59"/>
  <c r="L203" i="59"/>
  <c r="M203" i="59"/>
  <c r="N203" i="59"/>
  <c r="O203" i="59"/>
  <c r="P203" i="59"/>
  <c r="D205" i="59"/>
  <c r="D206" i="59"/>
  <c r="E206" i="59"/>
  <c r="F206" i="59"/>
  <c r="G206" i="59"/>
  <c r="H206" i="59"/>
  <c r="I206" i="59"/>
  <c r="J206" i="59"/>
  <c r="K206" i="59"/>
  <c r="L206" i="59"/>
  <c r="M206" i="59"/>
  <c r="N206" i="59"/>
  <c r="O206" i="59"/>
  <c r="P206" i="59"/>
  <c r="D207" i="59"/>
  <c r="E207" i="59"/>
  <c r="F207" i="59"/>
  <c r="G207" i="59"/>
  <c r="H207" i="59"/>
  <c r="I207" i="59"/>
  <c r="J207" i="59"/>
  <c r="K207" i="59"/>
  <c r="L207" i="59"/>
  <c r="M207" i="59"/>
  <c r="N207" i="59"/>
  <c r="O207" i="59"/>
  <c r="P207" i="59"/>
  <c r="D208" i="59"/>
  <c r="E208" i="59"/>
  <c r="F208" i="59"/>
  <c r="G208" i="59"/>
  <c r="H208" i="59"/>
  <c r="I208" i="59"/>
  <c r="J208" i="59"/>
  <c r="K208" i="59"/>
  <c r="L208" i="59"/>
  <c r="M208" i="59"/>
  <c r="N208" i="59"/>
  <c r="O208" i="59"/>
  <c r="P208" i="59"/>
  <c r="D210" i="59"/>
  <c r="D211" i="59"/>
  <c r="E211" i="59"/>
  <c r="F211" i="59"/>
  <c r="G211" i="59"/>
  <c r="H211" i="59"/>
  <c r="I211" i="59"/>
  <c r="J211" i="59"/>
  <c r="K211" i="59"/>
  <c r="L211" i="59"/>
  <c r="M211" i="59"/>
  <c r="N211" i="59"/>
  <c r="O211" i="59"/>
  <c r="P211" i="59"/>
  <c r="D212" i="59"/>
  <c r="E212" i="59"/>
  <c r="F212" i="59"/>
  <c r="G212" i="59"/>
  <c r="H212" i="59"/>
  <c r="I212" i="59"/>
  <c r="J212" i="59"/>
  <c r="K212" i="59"/>
  <c r="L212" i="59"/>
  <c r="M212" i="59"/>
  <c r="N212" i="59"/>
  <c r="O212" i="59"/>
  <c r="P212" i="59"/>
  <c r="D213" i="59"/>
  <c r="E213" i="59"/>
  <c r="F213" i="59"/>
  <c r="G213" i="59"/>
  <c r="H213" i="59"/>
  <c r="I213" i="59"/>
  <c r="J213" i="59"/>
  <c r="K213" i="59"/>
  <c r="L213" i="59"/>
  <c r="M213" i="59"/>
  <c r="N213" i="59"/>
  <c r="O213" i="59"/>
  <c r="P213" i="59"/>
  <c r="D60" i="59"/>
  <c r="E60" i="59"/>
  <c r="F60" i="59"/>
  <c r="G60" i="59"/>
  <c r="H60" i="59"/>
  <c r="I60" i="59"/>
  <c r="J60" i="59"/>
  <c r="K60" i="59"/>
  <c r="L60" i="59"/>
  <c r="M60" i="59"/>
  <c r="N60" i="59"/>
  <c r="O60" i="59"/>
  <c r="P60" i="59"/>
  <c r="D61" i="59"/>
  <c r="E61" i="59"/>
  <c r="F61" i="59"/>
  <c r="G61" i="59"/>
  <c r="H61" i="59"/>
  <c r="I61" i="59"/>
  <c r="J61" i="59"/>
  <c r="K61" i="59"/>
  <c r="L61" i="59"/>
  <c r="M61" i="59"/>
  <c r="N61" i="59"/>
  <c r="O61" i="59"/>
  <c r="P61" i="59"/>
  <c r="D62" i="59"/>
  <c r="E62" i="59"/>
  <c r="F62" i="59"/>
  <c r="G62" i="59"/>
  <c r="H62" i="59"/>
  <c r="I62" i="59"/>
  <c r="J62" i="59"/>
  <c r="K62" i="59"/>
  <c r="L62" i="59"/>
  <c r="M62" i="59"/>
  <c r="N62" i="59"/>
  <c r="O62" i="59"/>
  <c r="P62" i="59"/>
  <c r="D63" i="59"/>
  <c r="E63" i="59"/>
  <c r="F63" i="59"/>
  <c r="G63" i="59"/>
  <c r="H63" i="59"/>
  <c r="I63" i="59"/>
  <c r="J63" i="59"/>
  <c r="K63" i="59"/>
  <c r="L63" i="59"/>
  <c r="M63" i="59"/>
  <c r="N63" i="59"/>
  <c r="O63" i="59"/>
  <c r="P63" i="59"/>
  <c r="D65" i="59"/>
  <c r="D66" i="59"/>
  <c r="E66" i="59"/>
  <c r="F66" i="59"/>
  <c r="G66" i="59"/>
  <c r="H66" i="59"/>
  <c r="I66" i="59"/>
  <c r="J66" i="59"/>
  <c r="K66" i="59"/>
  <c r="L66" i="59"/>
  <c r="M66" i="59"/>
  <c r="N66" i="59"/>
  <c r="O66" i="59"/>
  <c r="P66" i="59"/>
  <c r="D67" i="59"/>
  <c r="E67" i="59"/>
  <c r="F67" i="59"/>
  <c r="G67" i="59"/>
  <c r="H67" i="59"/>
  <c r="I67" i="59"/>
  <c r="J67" i="59"/>
  <c r="K67" i="59"/>
  <c r="L67" i="59"/>
  <c r="M67" i="59"/>
  <c r="N67" i="59"/>
  <c r="O67" i="59"/>
  <c r="P67" i="59"/>
  <c r="D68" i="59"/>
  <c r="E68" i="59"/>
  <c r="F68" i="59"/>
  <c r="G68" i="59"/>
  <c r="H68" i="59"/>
  <c r="I68" i="59"/>
  <c r="J68" i="59"/>
  <c r="K68" i="59"/>
  <c r="L68" i="59"/>
  <c r="M68" i="59"/>
  <c r="N68" i="59"/>
  <c r="O68" i="59"/>
  <c r="P68" i="59"/>
  <c r="D70" i="59"/>
  <c r="D71" i="59"/>
  <c r="E71" i="59"/>
  <c r="F71" i="59"/>
  <c r="G71" i="59"/>
  <c r="H71" i="59"/>
  <c r="I71" i="59"/>
  <c r="J71" i="59"/>
  <c r="K71" i="59"/>
  <c r="L71" i="59"/>
  <c r="M71" i="59"/>
  <c r="N71" i="59"/>
  <c r="O71" i="59"/>
  <c r="P71" i="59"/>
  <c r="D72" i="59"/>
  <c r="E72" i="59"/>
  <c r="F72" i="59"/>
  <c r="G72" i="59"/>
  <c r="H72" i="59"/>
  <c r="I72" i="59"/>
  <c r="J72" i="59"/>
  <c r="K72" i="59"/>
  <c r="L72" i="59"/>
  <c r="M72" i="59"/>
  <c r="N72" i="59"/>
  <c r="O72" i="59"/>
  <c r="P72" i="59"/>
  <c r="D73" i="59"/>
  <c r="E73" i="59"/>
  <c r="F73" i="59"/>
  <c r="G73" i="59"/>
  <c r="H73" i="59"/>
  <c r="I73" i="59"/>
  <c r="J73" i="59"/>
  <c r="K73" i="59"/>
  <c r="L73" i="59"/>
  <c r="M73" i="59"/>
  <c r="N73" i="59"/>
  <c r="O73" i="59"/>
  <c r="P73" i="59"/>
  <c r="D74" i="59"/>
  <c r="E74" i="59"/>
  <c r="F74" i="59"/>
  <c r="G74" i="59"/>
  <c r="H74" i="59"/>
  <c r="I74" i="59"/>
  <c r="J74" i="59"/>
  <c r="K74" i="59"/>
  <c r="L74" i="59"/>
  <c r="M74" i="59"/>
  <c r="N74" i="59"/>
  <c r="O74" i="59"/>
  <c r="P74" i="59"/>
  <c r="D75" i="59"/>
  <c r="E75" i="59"/>
  <c r="F75" i="59"/>
  <c r="G75" i="59"/>
  <c r="H75" i="59"/>
  <c r="I75" i="59"/>
  <c r="J75" i="59"/>
  <c r="K75" i="59"/>
  <c r="L75" i="59"/>
  <c r="M75" i="59"/>
  <c r="N75" i="59"/>
  <c r="O75" i="59"/>
  <c r="P75" i="59"/>
  <c r="D76" i="59"/>
  <c r="E76" i="59"/>
  <c r="F76" i="59"/>
  <c r="G76" i="59"/>
  <c r="H76" i="59"/>
  <c r="I76" i="59"/>
  <c r="J76" i="59"/>
  <c r="K76" i="59"/>
  <c r="L76" i="59"/>
  <c r="M76" i="59"/>
  <c r="N76" i="59"/>
  <c r="O76" i="59"/>
  <c r="P76" i="59"/>
  <c r="D78" i="59"/>
  <c r="D79" i="59"/>
  <c r="E79" i="59"/>
  <c r="F79" i="59"/>
  <c r="G79" i="59"/>
  <c r="H79" i="59"/>
  <c r="I79" i="59"/>
  <c r="J79" i="59"/>
  <c r="K79" i="59"/>
  <c r="L79" i="59"/>
  <c r="M79" i="59"/>
  <c r="N79" i="59"/>
  <c r="O79" i="59"/>
  <c r="P79" i="59"/>
  <c r="D80" i="59"/>
  <c r="E80" i="59"/>
  <c r="F80" i="59"/>
  <c r="G80" i="59"/>
  <c r="H80" i="59"/>
  <c r="I80" i="59"/>
  <c r="J80" i="59"/>
  <c r="K80" i="59"/>
  <c r="L80" i="59"/>
  <c r="M80" i="59"/>
  <c r="N80" i="59"/>
  <c r="O80" i="59"/>
  <c r="P80" i="59"/>
  <c r="D81" i="59"/>
  <c r="E81" i="59"/>
  <c r="F81" i="59"/>
  <c r="G81" i="59"/>
  <c r="H81" i="59"/>
  <c r="I81" i="59"/>
  <c r="J81" i="59"/>
  <c r="K81" i="59"/>
  <c r="L81" i="59"/>
  <c r="M81" i="59"/>
  <c r="N81" i="59"/>
  <c r="O81" i="59"/>
  <c r="P81" i="59"/>
  <c r="D83" i="59"/>
  <c r="D84" i="59"/>
  <c r="E84" i="59"/>
  <c r="F84" i="59"/>
  <c r="G84" i="59"/>
  <c r="H84" i="59"/>
  <c r="I84" i="59"/>
  <c r="J84" i="59"/>
  <c r="K84" i="59"/>
  <c r="L84" i="59"/>
  <c r="M84" i="59"/>
  <c r="N84" i="59"/>
  <c r="O84" i="59"/>
  <c r="P84" i="59"/>
  <c r="D85" i="59"/>
  <c r="E85" i="59"/>
  <c r="F85" i="59"/>
  <c r="G85" i="59"/>
  <c r="H85" i="59"/>
  <c r="I85" i="59"/>
  <c r="J85" i="59"/>
  <c r="K85" i="59"/>
  <c r="L85" i="59"/>
  <c r="M85" i="59"/>
  <c r="N85" i="59"/>
  <c r="O85" i="59"/>
  <c r="P85" i="59"/>
  <c r="D86" i="59"/>
  <c r="E86" i="59"/>
  <c r="F86" i="59"/>
  <c r="G86" i="59"/>
  <c r="H86" i="59"/>
  <c r="I86" i="59"/>
  <c r="J86" i="59"/>
  <c r="K86" i="59"/>
  <c r="L86" i="59"/>
  <c r="M86" i="59"/>
  <c r="N86" i="59"/>
  <c r="O86" i="59"/>
  <c r="P86" i="59"/>
  <c r="D88" i="59"/>
  <c r="D89" i="59"/>
  <c r="E89" i="59"/>
  <c r="F89" i="59"/>
  <c r="G89" i="59"/>
  <c r="H89" i="59"/>
  <c r="I89" i="59"/>
  <c r="J89" i="59"/>
  <c r="K89" i="59"/>
  <c r="L89" i="59"/>
  <c r="M89" i="59"/>
  <c r="N89" i="59"/>
  <c r="O89" i="59"/>
  <c r="P89" i="59"/>
  <c r="D90" i="59"/>
  <c r="E90" i="59"/>
  <c r="F90" i="59"/>
  <c r="G90" i="59"/>
  <c r="H90" i="59"/>
  <c r="I90" i="59"/>
  <c r="J90" i="59"/>
  <c r="K90" i="59"/>
  <c r="L90" i="59"/>
  <c r="M90" i="59"/>
  <c r="N90" i="59"/>
  <c r="O90" i="59"/>
  <c r="P90" i="59"/>
  <c r="D91" i="59"/>
  <c r="E91" i="59"/>
  <c r="F91" i="59"/>
  <c r="G91" i="59"/>
  <c r="H91" i="59"/>
  <c r="I91" i="59"/>
  <c r="J91" i="59"/>
  <c r="K91" i="59"/>
  <c r="L91" i="59"/>
  <c r="M91" i="59"/>
  <c r="N91" i="59"/>
  <c r="O91" i="59"/>
  <c r="P91" i="59"/>
  <c r="D93" i="59"/>
  <c r="D94" i="59"/>
  <c r="E94" i="59"/>
  <c r="F94" i="59"/>
  <c r="G94" i="59"/>
  <c r="H94" i="59"/>
  <c r="I94" i="59"/>
  <c r="J94" i="59"/>
  <c r="K94" i="59"/>
  <c r="L94" i="59"/>
  <c r="M94" i="59"/>
  <c r="N94" i="59"/>
  <c r="O94" i="59"/>
  <c r="P94" i="59"/>
  <c r="D95" i="59"/>
  <c r="E95" i="59"/>
  <c r="F95" i="59"/>
  <c r="G95" i="59"/>
  <c r="H95" i="59"/>
  <c r="I95" i="59"/>
  <c r="J95" i="59"/>
  <c r="K95" i="59"/>
  <c r="L95" i="59"/>
  <c r="M95" i="59"/>
  <c r="N95" i="59"/>
  <c r="O95" i="59"/>
  <c r="P95" i="59"/>
  <c r="D96" i="59"/>
  <c r="E96" i="59"/>
  <c r="F96" i="59"/>
  <c r="G96" i="59"/>
  <c r="H96" i="59"/>
  <c r="I96" i="59"/>
  <c r="J96" i="59"/>
  <c r="K96" i="59"/>
  <c r="L96" i="59"/>
  <c r="M96" i="59"/>
  <c r="N96" i="59"/>
  <c r="O96" i="59"/>
  <c r="P96" i="59"/>
  <c r="D97" i="59"/>
  <c r="E97" i="59"/>
  <c r="F97" i="59"/>
  <c r="G97" i="59"/>
  <c r="H97" i="59"/>
  <c r="I97" i="59"/>
  <c r="J97" i="59"/>
  <c r="K97" i="59"/>
  <c r="L97" i="59"/>
  <c r="M97" i="59"/>
  <c r="N97" i="59"/>
  <c r="O97" i="59"/>
  <c r="P97" i="59"/>
  <c r="D98" i="59"/>
  <c r="E98" i="59"/>
  <c r="F98" i="59"/>
  <c r="G98" i="59"/>
  <c r="H98" i="59"/>
  <c r="I98" i="59"/>
  <c r="J98" i="59"/>
  <c r="K98" i="59"/>
  <c r="L98" i="59"/>
  <c r="M98" i="59"/>
  <c r="N98" i="59"/>
  <c r="O98" i="59"/>
  <c r="P98" i="59"/>
  <c r="D99" i="59"/>
  <c r="E99" i="59"/>
  <c r="F99" i="59"/>
  <c r="G99" i="59"/>
  <c r="H99" i="59"/>
  <c r="I99" i="59"/>
  <c r="J99" i="59"/>
  <c r="K99" i="59"/>
  <c r="L99" i="59"/>
  <c r="M99" i="59"/>
  <c r="N99" i="59"/>
  <c r="O99" i="59"/>
  <c r="P99" i="59"/>
  <c r="D101" i="59"/>
  <c r="D102" i="59"/>
  <c r="E102" i="59"/>
  <c r="F102" i="59"/>
  <c r="G102" i="59"/>
  <c r="H102" i="59"/>
  <c r="I102" i="59"/>
  <c r="J102" i="59"/>
  <c r="K102" i="59"/>
  <c r="L102" i="59"/>
  <c r="M102" i="59"/>
  <c r="N102" i="59"/>
  <c r="O102" i="59"/>
  <c r="P102" i="59"/>
  <c r="D103" i="59"/>
  <c r="E103" i="59"/>
  <c r="F103" i="59"/>
  <c r="G103" i="59"/>
  <c r="H103" i="59"/>
  <c r="I103" i="59"/>
  <c r="J103" i="59"/>
  <c r="K103" i="59"/>
  <c r="L103" i="59"/>
  <c r="M103" i="59"/>
  <c r="N103" i="59"/>
  <c r="O103" i="59"/>
  <c r="P103" i="59"/>
  <c r="D104" i="59"/>
  <c r="E104" i="59"/>
  <c r="F104" i="59"/>
  <c r="G104" i="59"/>
  <c r="H104" i="59"/>
  <c r="I104" i="59"/>
  <c r="J104" i="59"/>
  <c r="K104" i="59"/>
  <c r="L104" i="59"/>
  <c r="M104" i="59"/>
  <c r="N104" i="59"/>
  <c r="O104" i="59"/>
  <c r="P104" i="59"/>
  <c r="D105" i="59"/>
  <c r="E105" i="59"/>
  <c r="F105" i="59"/>
  <c r="G105" i="59"/>
  <c r="H105" i="59"/>
  <c r="I105" i="59"/>
  <c r="J105" i="59"/>
  <c r="K105" i="59"/>
  <c r="L105" i="59"/>
  <c r="M105" i="59"/>
  <c r="N105" i="59"/>
  <c r="O105" i="59"/>
  <c r="P105" i="59"/>
  <c r="D106" i="59"/>
  <c r="E106" i="59"/>
  <c r="F106" i="59"/>
  <c r="G106" i="59"/>
  <c r="H106" i="59"/>
  <c r="I106" i="59"/>
  <c r="J106" i="59"/>
  <c r="K106" i="59"/>
  <c r="L106" i="59"/>
  <c r="M106" i="59"/>
  <c r="N106" i="59"/>
  <c r="O106" i="59"/>
  <c r="P106" i="59"/>
  <c r="D107" i="59"/>
  <c r="E107" i="59"/>
  <c r="F107" i="59"/>
  <c r="G107" i="59"/>
  <c r="H107" i="59"/>
  <c r="I107" i="59"/>
  <c r="J107" i="59"/>
  <c r="K107" i="59"/>
  <c r="L107" i="59"/>
  <c r="M107" i="59"/>
  <c r="N107" i="59"/>
  <c r="O107" i="59"/>
  <c r="P107" i="59"/>
  <c r="D109" i="59"/>
  <c r="D110" i="59"/>
  <c r="E110" i="59"/>
  <c r="F110" i="59"/>
  <c r="G110" i="59"/>
  <c r="H110" i="59"/>
  <c r="I110" i="59"/>
  <c r="J110" i="59"/>
  <c r="K110" i="59"/>
  <c r="L110" i="59"/>
  <c r="M110" i="59"/>
  <c r="N110" i="59"/>
  <c r="O110" i="59"/>
  <c r="P110" i="59"/>
  <c r="D111" i="59"/>
  <c r="E111" i="59"/>
  <c r="F111" i="59"/>
  <c r="G111" i="59"/>
  <c r="H111" i="59"/>
  <c r="I111" i="59"/>
  <c r="J111" i="59"/>
  <c r="K111" i="59"/>
  <c r="L111" i="59"/>
  <c r="M111" i="59"/>
  <c r="N111" i="59"/>
  <c r="O111" i="59"/>
  <c r="P111" i="59"/>
  <c r="D112" i="59"/>
  <c r="E112" i="59"/>
  <c r="F112" i="59"/>
  <c r="G112" i="59"/>
  <c r="H112" i="59"/>
  <c r="I112" i="59"/>
  <c r="J112" i="59"/>
  <c r="K112" i="59"/>
  <c r="L112" i="59"/>
  <c r="M112" i="59"/>
  <c r="N112" i="59"/>
  <c r="O112" i="59"/>
  <c r="P112" i="59"/>
  <c r="D113" i="59"/>
  <c r="E113" i="59"/>
  <c r="F113" i="59"/>
  <c r="G113" i="59"/>
  <c r="H113" i="59"/>
  <c r="I113" i="59"/>
  <c r="J113" i="59"/>
  <c r="K113" i="59"/>
  <c r="L113" i="59"/>
  <c r="M113" i="59"/>
  <c r="N113" i="59"/>
  <c r="O113" i="59"/>
  <c r="P113" i="59"/>
  <c r="D114" i="59"/>
  <c r="E114" i="59"/>
  <c r="F114" i="59"/>
  <c r="G114" i="59"/>
  <c r="H114" i="59"/>
  <c r="I114" i="59"/>
  <c r="J114" i="59"/>
  <c r="K114" i="59"/>
  <c r="L114" i="59"/>
  <c r="M114" i="59"/>
  <c r="N114" i="59"/>
  <c r="O114" i="59"/>
  <c r="P114" i="59"/>
  <c r="D115" i="59"/>
  <c r="E115" i="59"/>
  <c r="F115" i="59"/>
  <c r="G115" i="59"/>
  <c r="H115" i="59"/>
  <c r="I115" i="59"/>
  <c r="J115" i="59"/>
  <c r="K115" i="59"/>
  <c r="L115" i="59"/>
  <c r="M115" i="59"/>
  <c r="N115" i="59"/>
  <c r="O115" i="59"/>
  <c r="P115" i="59"/>
  <c r="D117" i="59"/>
  <c r="D118" i="59"/>
  <c r="E118" i="59"/>
  <c r="F118" i="59"/>
  <c r="G118" i="59"/>
  <c r="H118" i="59"/>
  <c r="I118" i="59"/>
  <c r="J118" i="59"/>
  <c r="K118" i="59"/>
  <c r="L118" i="59"/>
  <c r="M118" i="59"/>
  <c r="N118" i="59"/>
  <c r="O118" i="59"/>
  <c r="P118" i="59"/>
  <c r="D119" i="59"/>
  <c r="E119" i="59"/>
  <c r="F119" i="59"/>
  <c r="G119" i="59"/>
  <c r="H119" i="59"/>
  <c r="I119" i="59"/>
  <c r="J119" i="59"/>
  <c r="K119" i="59"/>
  <c r="L119" i="59"/>
  <c r="M119" i="59"/>
  <c r="N119" i="59"/>
  <c r="O119" i="59"/>
  <c r="P119" i="59"/>
  <c r="D120" i="59"/>
  <c r="E120" i="59"/>
  <c r="F120" i="59"/>
  <c r="G120" i="59"/>
  <c r="H120" i="59"/>
  <c r="I120" i="59"/>
  <c r="J120" i="59"/>
  <c r="K120" i="59"/>
  <c r="L120" i="59"/>
  <c r="M120" i="59"/>
  <c r="N120" i="59"/>
  <c r="O120" i="59"/>
  <c r="P120" i="59"/>
  <c r="D121" i="59"/>
  <c r="E121" i="59"/>
  <c r="F121" i="59"/>
  <c r="G121" i="59"/>
  <c r="H121" i="59"/>
  <c r="I121" i="59"/>
  <c r="J121" i="59"/>
  <c r="K121" i="59"/>
  <c r="L121" i="59"/>
  <c r="M121" i="59"/>
  <c r="N121" i="59"/>
  <c r="O121" i="59"/>
  <c r="P121" i="59"/>
  <c r="D122" i="59"/>
  <c r="E122" i="59"/>
  <c r="F122" i="59"/>
  <c r="G122" i="59"/>
  <c r="H122" i="59"/>
  <c r="I122" i="59"/>
  <c r="J122" i="59"/>
  <c r="K122" i="59"/>
  <c r="L122" i="59"/>
  <c r="M122" i="59"/>
  <c r="N122" i="59"/>
  <c r="O122" i="59"/>
  <c r="P122" i="59"/>
  <c r="D123" i="59"/>
  <c r="E123" i="59"/>
  <c r="F123" i="59"/>
  <c r="G123" i="59"/>
  <c r="H123" i="59"/>
  <c r="I123" i="59"/>
  <c r="J123" i="59"/>
  <c r="K123" i="59"/>
  <c r="L123" i="59"/>
  <c r="M123" i="59"/>
  <c r="N123" i="59"/>
  <c r="O123" i="59"/>
  <c r="P123" i="59"/>
  <c r="D125" i="59"/>
  <c r="D126" i="59"/>
  <c r="E126" i="59"/>
  <c r="F126" i="59"/>
  <c r="G126" i="59"/>
  <c r="H126" i="59"/>
  <c r="I126" i="59"/>
  <c r="J126" i="59"/>
  <c r="K126" i="59"/>
  <c r="L126" i="59"/>
  <c r="M126" i="59"/>
  <c r="N126" i="59"/>
  <c r="O126" i="59"/>
  <c r="P126" i="59"/>
  <c r="D127" i="59"/>
  <c r="E127" i="59"/>
  <c r="F127" i="59"/>
  <c r="G127" i="59"/>
  <c r="H127" i="59"/>
  <c r="I127" i="59"/>
  <c r="J127" i="59"/>
  <c r="K127" i="59"/>
  <c r="L127" i="59"/>
  <c r="M127" i="59"/>
  <c r="N127" i="59"/>
  <c r="O127" i="59"/>
  <c r="P127" i="59"/>
  <c r="D128" i="59"/>
  <c r="E128" i="59"/>
  <c r="F128" i="59"/>
  <c r="G128" i="59"/>
  <c r="H128" i="59"/>
  <c r="I128" i="59"/>
  <c r="J128" i="59"/>
  <c r="K128" i="59"/>
  <c r="L128" i="59"/>
  <c r="M128" i="59"/>
  <c r="N128" i="59"/>
  <c r="O128" i="59"/>
  <c r="P128" i="59"/>
  <c r="D129" i="59"/>
  <c r="E129" i="59"/>
  <c r="F129" i="59"/>
  <c r="G129" i="59"/>
  <c r="H129" i="59"/>
  <c r="I129" i="59"/>
  <c r="J129" i="59"/>
  <c r="K129" i="59"/>
  <c r="L129" i="59"/>
  <c r="M129" i="59"/>
  <c r="N129" i="59"/>
  <c r="O129" i="59"/>
  <c r="P129" i="59"/>
  <c r="D130" i="59"/>
  <c r="E130" i="59"/>
  <c r="F130" i="59"/>
  <c r="G130" i="59"/>
  <c r="H130" i="59"/>
  <c r="I130" i="59"/>
  <c r="J130" i="59"/>
  <c r="K130" i="59"/>
  <c r="L130" i="59"/>
  <c r="M130" i="59"/>
  <c r="N130" i="59"/>
  <c r="O130" i="59"/>
  <c r="P130" i="59"/>
  <c r="D131" i="59"/>
  <c r="E131" i="59"/>
  <c r="F131" i="59"/>
  <c r="G131" i="59"/>
  <c r="H131" i="59"/>
  <c r="I131" i="59"/>
  <c r="J131" i="59"/>
  <c r="K131" i="59"/>
  <c r="L131" i="59"/>
  <c r="M131" i="59"/>
  <c r="N131" i="59"/>
  <c r="O131" i="59"/>
  <c r="P131" i="59"/>
  <c r="D133" i="59"/>
  <c r="D134" i="59"/>
  <c r="E134" i="59"/>
  <c r="F134" i="59"/>
  <c r="G134" i="59"/>
  <c r="H134" i="59"/>
  <c r="I134" i="59"/>
  <c r="J134" i="59"/>
  <c r="K134" i="59"/>
  <c r="L134" i="59"/>
  <c r="M134" i="59"/>
  <c r="N134" i="59"/>
  <c r="O134" i="59"/>
  <c r="P134" i="59"/>
  <c r="D135" i="59"/>
  <c r="E135" i="59"/>
  <c r="F135" i="59"/>
  <c r="G135" i="59"/>
  <c r="H135" i="59"/>
  <c r="I135" i="59"/>
  <c r="J135" i="59"/>
  <c r="K135" i="59"/>
  <c r="L135" i="59"/>
  <c r="M135" i="59"/>
  <c r="N135" i="59"/>
  <c r="O135" i="59"/>
  <c r="P135" i="59"/>
  <c r="D136" i="59"/>
  <c r="E136" i="59"/>
  <c r="F136" i="59"/>
  <c r="G136" i="59"/>
  <c r="H136" i="59"/>
  <c r="I136" i="59"/>
  <c r="J136" i="59"/>
  <c r="K136" i="59"/>
  <c r="L136" i="59"/>
  <c r="M136" i="59"/>
  <c r="N136" i="59"/>
  <c r="O136" i="59"/>
  <c r="P136" i="59"/>
  <c r="D137" i="59"/>
  <c r="E137" i="59"/>
  <c r="F137" i="59"/>
  <c r="G137" i="59"/>
  <c r="H137" i="59"/>
  <c r="I137" i="59"/>
  <c r="J137" i="59"/>
  <c r="K137" i="59"/>
  <c r="L137" i="59"/>
  <c r="M137" i="59"/>
  <c r="N137" i="59"/>
  <c r="O137" i="59"/>
  <c r="P137" i="59"/>
  <c r="D138" i="59"/>
  <c r="E138" i="59"/>
  <c r="F138" i="59"/>
  <c r="G138" i="59"/>
  <c r="H138" i="59"/>
  <c r="I138" i="59"/>
  <c r="J138" i="59"/>
  <c r="K138" i="59"/>
  <c r="L138" i="59"/>
  <c r="M138" i="59"/>
  <c r="N138" i="59"/>
  <c r="O138" i="59"/>
  <c r="P138" i="59"/>
  <c r="D139" i="59"/>
  <c r="E139" i="59"/>
  <c r="F139" i="59"/>
  <c r="G139" i="59"/>
  <c r="H139" i="59"/>
  <c r="I139" i="59"/>
  <c r="J139" i="59"/>
  <c r="K139" i="59"/>
  <c r="L139" i="59"/>
  <c r="M139" i="59"/>
  <c r="N139" i="59"/>
  <c r="O139" i="59"/>
  <c r="P139" i="59"/>
  <c r="D141" i="59"/>
  <c r="D142" i="59"/>
  <c r="E142" i="59"/>
  <c r="F142" i="59"/>
  <c r="G142" i="59"/>
  <c r="H142" i="59"/>
  <c r="I142" i="59"/>
  <c r="J142" i="59"/>
  <c r="K142" i="59"/>
  <c r="L142" i="59"/>
  <c r="M142" i="59"/>
  <c r="N142" i="59"/>
  <c r="O142" i="59"/>
  <c r="P142" i="59"/>
  <c r="D143" i="59"/>
  <c r="E143" i="59"/>
  <c r="F143" i="59"/>
  <c r="G143" i="59"/>
  <c r="H143" i="59"/>
  <c r="I143" i="59"/>
  <c r="J143" i="59"/>
  <c r="K143" i="59"/>
  <c r="L143" i="59"/>
  <c r="M143" i="59"/>
  <c r="N143" i="59"/>
  <c r="O143" i="59"/>
  <c r="P143" i="59"/>
  <c r="D144" i="59"/>
  <c r="E144" i="59"/>
  <c r="F144" i="59"/>
  <c r="G144" i="59"/>
  <c r="H144" i="59"/>
  <c r="I144" i="59"/>
  <c r="J144" i="59"/>
  <c r="K144" i="59"/>
  <c r="L144" i="59"/>
  <c r="M144" i="59"/>
  <c r="N144" i="59"/>
  <c r="O144" i="59"/>
  <c r="P144" i="59"/>
  <c r="D145" i="59"/>
  <c r="E145" i="59"/>
  <c r="F145" i="59"/>
  <c r="G145" i="59"/>
  <c r="H145" i="59"/>
  <c r="I145" i="59"/>
  <c r="J145" i="59"/>
  <c r="K145" i="59"/>
  <c r="L145" i="59"/>
  <c r="M145" i="59"/>
  <c r="N145" i="59"/>
  <c r="O145" i="59"/>
  <c r="P145" i="59"/>
  <c r="D146" i="59"/>
  <c r="E146" i="59"/>
  <c r="F146" i="59"/>
  <c r="G146" i="59"/>
  <c r="H146" i="59"/>
  <c r="I146" i="59"/>
  <c r="J146" i="59"/>
  <c r="K146" i="59"/>
  <c r="L146" i="59"/>
  <c r="M146" i="59"/>
  <c r="N146" i="59"/>
  <c r="O146" i="59"/>
  <c r="P146" i="59"/>
  <c r="D147" i="59"/>
  <c r="E147" i="59"/>
  <c r="F147" i="59"/>
  <c r="G147" i="59"/>
  <c r="H147" i="59"/>
  <c r="I147" i="59"/>
  <c r="J147" i="59"/>
  <c r="K147" i="59"/>
  <c r="L147" i="59"/>
  <c r="M147" i="59"/>
  <c r="N147" i="59"/>
  <c r="O147" i="59"/>
  <c r="P147" i="59"/>
  <c r="D149" i="59"/>
  <c r="D150" i="59"/>
  <c r="E150" i="59"/>
  <c r="F150" i="59"/>
  <c r="G150" i="59"/>
  <c r="H150" i="59"/>
  <c r="I150" i="59"/>
  <c r="J150" i="59"/>
  <c r="K150" i="59"/>
  <c r="L150" i="59"/>
  <c r="M150" i="59"/>
  <c r="N150" i="59"/>
  <c r="O150" i="59"/>
  <c r="P150" i="59"/>
  <c r="D151" i="59"/>
  <c r="E151" i="59"/>
  <c r="F151" i="59"/>
  <c r="G151" i="59"/>
  <c r="H151" i="59"/>
  <c r="I151" i="59"/>
  <c r="J151" i="59"/>
  <c r="K151" i="59"/>
  <c r="L151" i="59"/>
  <c r="M151" i="59"/>
  <c r="N151" i="59"/>
  <c r="O151" i="59"/>
  <c r="P151" i="59"/>
  <c r="D152" i="59"/>
  <c r="E152" i="59"/>
  <c r="F152" i="59"/>
  <c r="G152" i="59"/>
  <c r="H152" i="59"/>
  <c r="I152" i="59"/>
  <c r="J152" i="59"/>
  <c r="K152" i="59"/>
  <c r="L152" i="59"/>
  <c r="M152" i="59"/>
  <c r="N152" i="59"/>
  <c r="O152" i="59"/>
  <c r="P152" i="59"/>
  <c r="D153" i="59"/>
  <c r="E153" i="59"/>
  <c r="F153" i="59"/>
  <c r="G153" i="59"/>
  <c r="H153" i="59"/>
  <c r="I153" i="59"/>
  <c r="J153" i="59"/>
  <c r="K153" i="59"/>
  <c r="L153" i="59"/>
  <c r="M153" i="59"/>
  <c r="N153" i="59"/>
  <c r="O153" i="59"/>
  <c r="P153" i="59"/>
  <c r="D154" i="59"/>
  <c r="E154" i="59"/>
  <c r="F154" i="59"/>
  <c r="G154" i="59"/>
  <c r="H154" i="59"/>
  <c r="I154" i="59"/>
  <c r="J154" i="59"/>
  <c r="K154" i="59"/>
  <c r="L154" i="59"/>
  <c r="M154" i="59"/>
  <c r="N154" i="59"/>
  <c r="O154" i="59"/>
  <c r="P154" i="59"/>
  <c r="D155" i="59"/>
  <c r="E155" i="59"/>
  <c r="F155" i="59"/>
  <c r="G155" i="59"/>
  <c r="H155" i="59"/>
  <c r="I155" i="59"/>
  <c r="J155" i="59"/>
  <c r="K155" i="59"/>
  <c r="L155" i="59"/>
  <c r="M155" i="59"/>
  <c r="N155" i="59"/>
  <c r="O155" i="59"/>
  <c r="P155" i="59"/>
  <c r="D157" i="59"/>
  <c r="D158" i="59"/>
  <c r="E158" i="59"/>
  <c r="F158" i="59"/>
  <c r="G158" i="59"/>
  <c r="H158" i="59"/>
  <c r="I158" i="59"/>
  <c r="J158" i="59"/>
  <c r="K158" i="59"/>
  <c r="L158" i="59"/>
  <c r="M158" i="59"/>
  <c r="N158" i="59"/>
  <c r="O158" i="59"/>
  <c r="P158" i="59"/>
  <c r="D159" i="59"/>
  <c r="E159" i="59"/>
  <c r="F159" i="59"/>
  <c r="G159" i="59"/>
  <c r="H159" i="59"/>
  <c r="I159" i="59"/>
  <c r="J159" i="59"/>
  <c r="K159" i="59"/>
  <c r="L159" i="59"/>
  <c r="M159" i="59"/>
  <c r="N159" i="59"/>
  <c r="O159" i="59"/>
  <c r="P159" i="59"/>
  <c r="D160" i="59"/>
  <c r="E160" i="59"/>
  <c r="F160" i="59"/>
  <c r="G160" i="59"/>
  <c r="H160" i="59"/>
  <c r="I160" i="59"/>
  <c r="J160" i="59"/>
  <c r="K160" i="59"/>
  <c r="L160" i="59"/>
  <c r="M160" i="59"/>
  <c r="N160" i="59"/>
  <c r="O160" i="59"/>
  <c r="P160" i="59"/>
  <c r="D161" i="59"/>
  <c r="E161" i="59"/>
  <c r="F161" i="59"/>
  <c r="G161" i="59"/>
  <c r="H161" i="59"/>
  <c r="I161" i="59"/>
  <c r="J161" i="59"/>
  <c r="K161" i="59"/>
  <c r="L161" i="59"/>
  <c r="M161" i="59"/>
  <c r="N161" i="59"/>
  <c r="O161" i="59"/>
  <c r="P161" i="59"/>
  <c r="D162" i="59"/>
  <c r="E162" i="59"/>
  <c r="F162" i="59"/>
  <c r="G162" i="59"/>
  <c r="H162" i="59"/>
  <c r="I162" i="59"/>
  <c r="J162" i="59"/>
  <c r="K162" i="59"/>
  <c r="L162" i="59"/>
  <c r="M162" i="59"/>
  <c r="N162" i="59"/>
  <c r="O162" i="59"/>
  <c r="P162" i="59"/>
  <c r="D163" i="59"/>
  <c r="E163" i="59"/>
  <c r="F163" i="59"/>
  <c r="G163" i="59"/>
  <c r="H163" i="59"/>
  <c r="I163" i="59"/>
  <c r="J163" i="59"/>
  <c r="K163" i="59"/>
  <c r="L163" i="59"/>
  <c r="M163" i="59"/>
  <c r="N163" i="59"/>
  <c r="O163" i="59"/>
  <c r="P163" i="59"/>
  <c r="D165" i="59"/>
  <c r="D166" i="59"/>
  <c r="E166" i="59"/>
  <c r="F166" i="59"/>
  <c r="G166" i="59"/>
  <c r="H166" i="59"/>
  <c r="I166" i="59"/>
  <c r="J166" i="59"/>
  <c r="K166" i="59"/>
  <c r="L166" i="59"/>
  <c r="M166" i="59"/>
  <c r="N166" i="59"/>
  <c r="O166" i="59"/>
  <c r="P166" i="59"/>
  <c r="D167" i="59"/>
  <c r="E167" i="59"/>
  <c r="F167" i="59"/>
  <c r="G167" i="59"/>
  <c r="H167" i="59"/>
  <c r="I167" i="59"/>
  <c r="J167" i="59"/>
  <c r="K167" i="59"/>
  <c r="L167" i="59"/>
  <c r="M167" i="59"/>
  <c r="N167" i="59"/>
  <c r="O167" i="59"/>
  <c r="P167" i="59"/>
  <c r="D168" i="59"/>
  <c r="E168" i="59"/>
  <c r="F168" i="59"/>
  <c r="G168" i="59"/>
  <c r="H168" i="59"/>
  <c r="I168" i="59"/>
  <c r="J168" i="59"/>
  <c r="K168" i="59"/>
  <c r="L168" i="59"/>
  <c r="M168" i="59"/>
  <c r="N168" i="59"/>
  <c r="O168" i="59"/>
  <c r="P168" i="59"/>
  <c r="D169" i="59"/>
  <c r="E169" i="59"/>
  <c r="F169" i="59"/>
  <c r="G169" i="59"/>
  <c r="H169" i="59"/>
  <c r="I169" i="59"/>
  <c r="J169" i="59"/>
  <c r="K169" i="59"/>
  <c r="L169" i="59"/>
  <c r="M169" i="59"/>
  <c r="N169" i="59"/>
  <c r="O169" i="59"/>
  <c r="P169" i="59"/>
  <c r="D170" i="59"/>
  <c r="E170" i="59"/>
  <c r="F170" i="59"/>
  <c r="G170" i="59"/>
  <c r="H170" i="59"/>
  <c r="I170" i="59"/>
  <c r="J170" i="59"/>
  <c r="K170" i="59"/>
  <c r="L170" i="59"/>
  <c r="M170" i="59"/>
  <c r="N170" i="59"/>
  <c r="O170" i="59"/>
  <c r="P170" i="59"/>
  <c r="D171" i="59"/>
  <c r="E171" i="59"/>
  <c r="F171" i="59"/>
  <c r="G171" i="59"/>
  <c r="H171" i="59"/>
  <c r="I171" i="59"/>
  <c r="J171" i="59"/>
  <c r="K171" i="59"/>
  <c r="L171" i="59"/>
  <c r="M171" i="59"/>
  <c r="N171" i="59"/>
  <c r="O171" i="59"/>
  <c r="P171" i="59"/>
  <c r="P3" i="59"/>
  <c r="P4" i="59"/>
  <c r="P5" i="59"/>
  <c r="P6" i="59"/>
  <c r="P7" i="59"/>
  <c r="P8" i="59"/>
  <c r="P11" i="59"/>
  <c r="P12" i="59"/>
  <c r="P13" i="59"/>
  <c r="P14" i="59"/>
  <c r="P15" i="59"/>
  <c r="P16" i="59"/>
  <c r="P19" i="59"/>
  <c r="P23" i="59"/>
  <c r="P24" i="59"/>
  <c r="P25" i="59"/>
  <c r="P26" i="59"/>
  <c r="P27" i="59"/>
  <c r="P30" i="59"/>
  <c r="P31" i="59"/>
  <c r="P32" i="59"/>
  <c r="P33" i="59"/>
  <c r="P34" i="59"/>
  <c r="P37" i="59"/>
  <c r="P38" i="59"/>
  <c r="P39" i="59"/>
  <c r="P40" i="59"/>
  <c r="P41" i="59"/>
  <c r="P44" i="59"/>
  <c r="P45" i="59"/>
  <c r="P46" i="59"/>
  <c r="P47" i="59"/>
  <c r="P48" i="59"/>
  <c r="P49" i="59"/>
  <c r="P52" i="59"/>
  <c r="P53" i="59"/>
  <c r="P54" i="59"/>
  <c r="P55" i="59"/>
  <c r="P56" i="59"/>
  <c r="P57" i="59"/>
  <c r="O4" i="59"/>
  <c r="O5" i="59"/>
  <c r="O6" i="59"/>
  <c r="O7" i="59"/>
  <c r="O8" i="59"/>
  <c r="O11" i="59"/>
  <c r="O12" i="59"/>
  <c r="O13" i="59"/>
  <c r="O14" i="59"/>
  <c r="O15" i="59"/>
  <c r="O16" i="59"/>
  <c r="O19" i="59"/>
  <c r="O23" i="59"/>
  <c r="O24" i="59"/>
  <c r="O25" i="59"/>
  <c r="O26" i="59"/>
  <c r="O27" i="59"/>
  <c r="D3" i="59"/>
  <c r="E3" i="59"/>
  <c r="F3" i="59"/>
  <c r="G3" i="59"/>
  <c r="H3" i="59"/>
  <c r="I3" i="59"/>
  <c r="J3" i="59"/>
  <c r="K3" i="59"/>
  <c r="L3" i="59"/>
  <c r="M3" i="59"/>
  <c r="N3" i="59"/>
  <c r="O3" i="59"/>
  <c r="D4" i="59"/>
  <c r="E4" i="59"/>
  <c r="F4" i="59"/>
  <c r="G4" i="59"/>
  <c r="H4" i="59"/>
  <c r="I4" i="59"/>
  <c r="J4" i="59"/>
  <c r="K4" i="59"/>
  <c r="L4" i="59"/>
  <c r="M4" i="59"/>
  <c r="N4" i="59"/>
  <c r="D5" i="59"/>
  <c r="E5" i="59"/>
  <c r="F5" i="59"/>
  <c r="G5" i="59"/>
  <c r="H5" i="59"/>
  <c r="I5" i="59"/>
  <c r="J5" i="59"/>
  <c r="K5" i="59"/>
  <c r="L5" i="59"/>
  <c r="M5" i="59"/>
  <c r="N5" i="59"/>
  <c r="D6" i="59"/>
  <c r="E6" i="59"/>
  <c r="F6" i="59"/>
  <c r="G6" i="59"/>
  <c r="H6" i="59"/>
  <c r="I6" i="59"/>
  <c r="J6" i="59"/>
  <c r="K6" i="59"/>
  <c r="L6" i="59"/>
  <c r="M6" i="59"/>
  <c r="N6" i="59"/>
  <c r="D7" i="59"/>
  <c r="E7" i="59"/>
  <c r="F7" i="59"/>
  <c r="G7" i="59"/>
  <c r="H7" i="59"/>
  <c r="I7" i="59"/>
  <c r="J7" i="59"/>
  <c r="K7" i="59"/>
  <c r="L7" i="59"/>
  <c r="M7" i="59"/>
  <c r="N7" i="59"/>
  <c r="D8" i="59"/>
  <c r="E8" i="59"/>
  <c r="F8" i="59"/>
  <c r="G8" i="59"/>
  <c r="H8" i="59"/>
  <c r="I8" i="59"/>
  <c r="J8" i="59"/>
  <c r="K8" i="59"/>
  <c r="L8" i="59"/>
  <c r="M8" i="59"/>
  <c r="N8" i="59"/>
  <c r="D10" i="59"/>
  <c r="D11" i="59"/>
  <c r="E11" i="59"/>
  <c r="F11" i="59"/>
  <c r="G11" i="59"/>
  <c r="H11" i="59"/>
  <c r="I11" i="59"/>
  <c r="J11" i="59"/>
  <c r="K11" i="59"/>
  <c r="L11" i="59"/>
  <c r="M11" i="59"/>
  <c r="N11" i="59"/>
  <c r="D12" i="59"/>
  <c r="E12" i="59"/>
  <c r="F12" i="59"/>
  <c r="G12" i="59"/>
  <c r="H12" i="59"/>
  <c r="I12" i="59"/>
  <c r="J12" i="59"/>
  <c r="K12" i="59"/>
  <c r="L12" i="59"/>
  <c r="M12" i="59"/>
  <c r="N12" i="59"/>
  <c r="D13" i="59"/>
  <c r="E13" i="59"/>
  <c r="F13" i="59"/>
  <c r="G13" i="59"/>
  <c r="H13" i="59"/>
  <c r="I13" i="59"/>
  <c r="J13" i="59"/>
  <c r="K13" i="59"/>
  <c r="L13" i="59"/>
  <c r="M13" i="59"/>
  <c r="N13" i="59"/>
  <c r="D14" i="59"/>
  <c r="E14" i="59"/>
  <c r="F14" i="59"/>
  <c r="G14" i="59"/>
  <c r="H14" i="59"/>
  <c r="I14" i="59"/>
  <c r="J14" i="59"/>
  <c r="K14" i="59"/>
  <c r="L14" i="59"/>
  <c r="M14" i="59"/>
  <c r="N14" i="59"/>
  <c r="D15" i="59"/>
  <c r="E15" i="59"/>
  <c r="F15" i="59"/>
  <c r="G15" i="59"/>
  <c r="H15" i="59"/>
  <c r="I15" i="59"/>
  <c r="J15" i="59"/>
  <c r="K15" i="59"/>
  <c r="L15" i="59"/>
  <c r="M15" i="59"/>
  <c r="N15" i="59"/>
  <c r="D16" i="59"/>
  <c r="E16" i="59"/>
  <c r="F16" i="59"/>
  <c r="G16" i="59"/>
  <c r="H16" i="59"/>
  <c r="I16" i="59"/>
  <c r="J16" i="59"/>
  <c r="K16" i="59"/>
  <c r="L16" i="59"/>
  <c r="M16" i="59"/>
  <c r="N16" i="59"/>
  <c r="D18" i="59"/>
  <c r="D19" i="59"/>
  <c r="E19" i="59"/>
  <c r="F19" i="59"/>
  <c r="G19" i="59"/>
  <c r="H19" i="59"/>
  <c r="I19" i="59"/>
  <c r="J19" i="59"/>
  <c r="K19" i="59"/>
  <c r="L19" i="59"/>
  <c r="M19" i="59"/>
  <c r="N19" i="59"/>
  <c r="D22" i="59"/>
  <c r="D23" i="59"/>
  <c r="E23" i="59"/>
  <c r="F23" i="59"/>
  <c r="G23" i="59"/>
  <c r="H23" i="59"/>
  <c r="I23" i="59"/>
  <c r="J23" i="59"/>
  <c r="K23" i="59"/>
  <c r="L23" i="59"/>
  <c r="M23" i="59"/>
  <c r="N23" i="59"/>
  <c r="D24" i="59"/>
  <c r="E24" i="59"/>
  <c r="F24" i="59"/>
  <c r="G24" i="59"/>
  <c r="H24" i="59"/>
  <c r="I24" i="59"/>
  <c r="J24" i="59"/>
  <c r="K24" i="59"/>
  <c r="L24" i="59"/>
  <c r="M24" i="59"/>
  <c r="N24" i="59"/>
  <c r="D25" i="59"/>
  <c r="E25" i="59"/>
  <c r="F25" i="59"/>
  <c r="G25" i="59"/>
  <c r="H25" i="59"/>
  <c r="I25" i="59"/>
  <c r="J25" i="59"/>
  <c r="K25" i="59"/>
  <c r="L25" i="59"/>
  <c r="M25" i="59"/>
  <c r="N25" i="59"/>
  <c r="D26" i="59"/>
  <c r="E26" i="59"/>
  <c r="F26" i="59"/>
  <c r="G26" i="59"/>
  <c r="H26" i="59"/>
  <c r="I26" i="59"/>
  <c r="J26" i="59"/>
  <c r="K26" i="59"/>
  <c r="L26" i="59"/>
  <c r="M26" i="59"/>
  <c r="N26" i="59"/>
  <c r="D27" i="59"/>
  <c r="E27" i="59"/>
  <c r="F27" i="59"/>
  <c r="G27" i="59"/>
  <c r="H27" i="59"/>
  <c r="I27" i="59"/>
  <c r="J27" i="59"/>
  <c r="K27" i="59"/>
  <c r="L27" i="59"/>
  <c r="M27" i="59"/>
  <c r="N27" i="59"/>
  <c r="D29" i="59"/>
  <c r="D30" i="59"/>
  <c r="E30" i="59"/>
  <c r="F30" i="59"/>
  <c r="G30" i="59"/>
  <c r="H30" i="59"/>
  <c r="I30" i="59"/>
  <c r="J30" i="59"/>
  <c r="K30" i="59"/>
  <c r="L30" i="59"/>
  <c r="M30" i="59"/>
  <c r="N30" i="59"/>
  <c r="O30" i="59"/>
  <c r="D31" i="59"/>
  <c r="E31" i="59"/>
  <c r="F31" i="59"/>
  <c r="G31" i="59"/>
  <c r="H31" i="59"/>
  <c r="I31" i="59"/>
  <c r="J31" i="59"/>
  <c r="K31" i="59"/>
  <c r="L31" i="59"/>
  <c r="M31" i="59"/>
  <c r="N31" i="59"/>
  <c r="O31" i="59"/>
  <c r="D32" i="59"/>
  <c r="E32" i="59"/>
  <c r="F32" i="59"/>
  <c r="G32" i="59"/>
  <c r="H32" i="59"/>
  <c r="I32" i="59"/>
  <c r="J32" i="59"/>
  <c r="K32" i="59"/>
  <c r="L32" i="59"/>
  <c r="M32" i="59"/>
  <c r="N32" i="59"/>
  <c r="O32" i="59"/>
  <c r="D33" i="59"/>
  <c r="E33" i="59"/>
  <c r="F33" i="59"/>
  <c r="G33" i="59"/>
  <c r="H33" i="59"/>
  <c r="I33" i="59"/>
  <c r="J33" i="59"/>
  <c r="K33" i="59"/>
  <c r="L33" i="59"/>
  <c r="M33" i="59"/>
  <c r="N33" i="59"/>
  <c r="O33" i="59"/>
  <c r="D34" i="59"/>
  <c r="E34" i="59"/>
  <c r="F34" i="59"/>
  <c r="G34" i="59"/>
  <c r="H34" i="59"/>
  <c r="I34" i="59"/>
  <c r="J34" i="59"/>
  <c r="K34" i="59"/>
  <c r="L34" i="59"/>
  <c r="M34" i="59"/>
  <c r="N34" i="59"/>
  <c r="O34" i="59"/>
  <c r="D36" i="59"/>
  <c r="D37" i="59"/>
  <c r="E37" i="59"/>
  <c r="F37" i="59"/>
  <c r="G37" i="59"/>
  <c r="H37" i="59"/>
  <c r="I37" i="59"/>
  <c r="J37" i="59"/>
  <c r="K37" i="59"/>
  <c r="L37" i="59"/>
  <c r="M37" i="59"/>
  <c r="N37" i="59"/>
  <c r="O37" i="59"/>
  <c r="D38" i="59"/>
  <c r="E38" i="59"/>
  <c r="F38" i="59"/>
  <c r="G38" i="59"/>
  <c r="H38" i="59"/>
  <c r="I38" i="59"/>
  <c r="J38" i="59"/>
  <c r="K38" i="59"/>
  <c r="L38" i="59"/>
  <c r="M38" i="59"/>
  <c r="N38" i="59"/>
  <c r="O38" i="59"/>
  <c r="D39" i="59"/>
  <c r="E39" i="59"/>
  <c r="F39" i="59"/>
  <c r="G39" i="59"/>
  <c r="H39" i="59"/>
  <c r="I39" i="59"/>
  <c r="J39" i="59"/>
  <c r="K39" i="59"/>
  <c r="L39" i="59"/>
  <c r="M39" i="59"/>
  <c r="N39" i="59"/>
  <c r="O39" i="59"/>
  <c r="D40" i="59"/>
  <c r="E40" i="59"/>
  <c r="F40" i="59"/>
  <c r="G40" i="59"/>
  <c r="H40" i="59"/>
  <c r="I40" i="59"/>
  <c r="J40" i="59"/>
  <c r="K40" i="59"/>
  <c r="L40" i="59"/>
  <c r="M40" i="59"/>
  <c r="N40" i="59"/>
  <c r="O40" i="59"/>
  <c r="D41" i="59"/>
  <c r="E41" i="59"/>
  <c r="F41" i="59"/>
  <c r="G41" i="59"/>
  <c r="H41" i="59"/>
  <c r="I41" i="59"/>
  <c r="J41" i="59"/>
  <c r="K41" i="59"/>
  <c r="L41" i="59"/>
  <c r="M41" i="59"/>
  <c r="N41" i="59"/>
  <c r="O41" i="59"/>
  <c r="D43" i="59"/>
  <c r="D44" i="59"/>
  <c r="E44" i="59"/>
  <c r="F44" i="59"/>
  <c r="G44" i="59"/>
  <c r="H44" i="59"/>
  <c r="I44" i="59"/>
  <c r="J44" i="59"/>
  <c r="K44" i="59"/>
  <c r="L44" i="59"/>
  <c r="M44" i="59"/>
  <c r="N44" i="59"/>
  <c r="O44" i="59"/>
  <c r="D45" i="59"/>
  <c r="E45" i="59"/>
  <c r="F45" i="59"/>
  <c r="G45" i="59"/>
  <c r="H45" i="59"/>
  <c r="I45" i="59"/>
  <c r="J45" i="59"/>
  <c r="K45" i="59"/>
  <c r="L45" i="59"/>
  <c r="M45" i="59"/>
  <c r="N45" i="59"/>
  <c r="O45" i="59"/>
  <c r="D46" i="59"/>
  <c r="E46" i="59"/>
  <c r="F46" i="59"/>
  <c r="G46" i="59"/>
  <c r="H46" i="59"/>
  <c r="I46" i="59"/>
  <c r="J46" i="59"/>
  <c r="K46" i="59"/>
  <c r="L46" i="59"/>
  <c r="M46" i="59"/>
  <c r="N46" i="59"/>
  <c r="O46" i="59"/>
  <c r="D47" i="59"/>
  <c r="E47" i="59"/>
  <c r="F47" i="59"/>
  <c r="G47" i="59"/>
  <c r="H47" i="59"/>
  <c r="I47" i="59"/>
  <c r="J47" i="59"/>
  <c r="K47" i="59"/>
  <c r="L47" i="59"/>
  <c r="M47" i="59"/>
  <c r="N47" i="59"/>
  <c r="O47" i="59"/>
  <c r="D48" i="59"/>
  <c r="E48" i="59"/>
  <c r="F48" i="59"/>
  <c r="G48" i="59"/>
  <c r="H48" i="59"/>
  <c r="I48" i="59"/>
  <c r="J48" i="59"/>
  <c r="K48" i="59"/>
  <c r="L48" i="59"/>
  <c r="M48" i="59"/>
  <c r="N48" i="59"/>
  <c r="O48" i="59"/>
  <c r="D49" i="59"/>
  <c r="E49" i="59"/>
  <c r="F49" i="59"/>
  <c r="G49" i="59"/>
  <c r="H49" i="59"/>
  <c r="I49" i="59"/>
  <c r="J49" i="59"/>
  <c r="K49" i="59"/>
  <c r="L49" i="59"/>
  <c r="M49" i="59"/>
  <c r="N49" i="59"/>
  <c r="O49" i="59"/>
  <c r="D51" i="59"/>
  <c r="D52" i="59"/>
  <c r="E52" i="59"/>
  <c r="F52" i="59"/>
  <c r="G52" i="59"/>
  <c r="H52" i="59"/>
  <c r="I52" i="59"/>
  <c r="J52" i="59"/>
  <c r="K52" i="59"/>
  <c r="L52" i="59"/>
  <c r="M52" i="59"/>
  <c r="N52" i="59"/>
  <c r="O52" i="59"/>
  <c r="D53" i="59"/>
  <c r="E53" i="59"/>
  <c r="F53" i="59"/>
  <c r="G53" i="59"/>
  <c r="H53" i="59"/>
  <c r="I53" i="59"/>
  <c r="J53" i="59"/>
  <c r="K53" i="59"/>
  <c r="L53" i="59"/>
  <c r="M53" i="59"/>
  <c r="N53" i="59"/>
  <c r="O53" i="59"/>
  <c r="D54" i="59"/>
  <c r="E54" i="59"/>
  <c r="F54" i="59"/>
  <c r="G54" i="59"/>
  <c r="H54" i="59"/>
  <c r="I54" i="59"/>
  <c r="J54" i="59"/>
  <c r="K54" i="59"/>
  <c r="L54" i="59"/>
  <c r="M54" i="59"/>
  <c r="N54" i="59"/>
  <c r="O54" i="59"/>
  <c r="D55" i="59"/>
  <c r="E55" i="59"/>
  <c r="F55" i="59"/>
  <c r="G55" i="59"/>
  <c r="H55" i="59"/>
  <c r="I55" i="59"/>
  <c r="J55" i="59"/>
  <c r="K55" i="59"/>
  <c r="L55" i="59"/>
  <c r="M55" i="59"/>
  <c r="N55" i="59"/>
  <c r="O55" i="59"/>
  <c r="D56" i="59"/>
  <c r="E56" i="59"/>
  <c r="F56" i="59"/>
  <c r="G56" i="59"/>
  <c r="H56" i="59"/>
  <c r="I56" i="59"/>
  <c r="J56" i="59"/>
  <c r="K56" i="59"/>
  <c r="L56" i="59"/>
  <c r="M56" i="59"/>
  <c r="N56" i="59"/>
  <c r="O56" i="59"/>
  <c r="D57" i="59"/>
  <c r="E57" i="59"/>
  <c r="F57" i="59"/>
  <c r="G57" i="59"/>
  <c r="H57" i="59"/>
  <c r="I57" i="59"/>
  <c r="J57" i="59"/>
  <c r="K57" i="59"/>
  <c r="L57" i="59"/>
  <c r="M57" i="59"/>
  <c r="N57" i="59"/>
  <c r="O57" i="59"/>
  <c r="D2" i="59"/>
  <c r="P1" i="59"/>
  <c r="O1" i="59"/>
  <c r="N1" i="59"/>
  <c r="M1" i="59"/>
  <c r="L1" i="59"/>
  <c r="K1" i="59"/>
  <c r="J1" i="59"/>
  <c r="I1" i="59"/>
  <c r="H1" i="59"/>
  <c r="G1" i="59"/>
  <c r="F1" i="59"/>
  <c r="E1" i="59"/>
  <c r="D1" i="59"/>
  <c r="E31" i="45" a="1"/>
  <c r="E31" i="45" s="1"/>
  <c r="L10" i="44"/>
  <c r="B1" i="44"/>
  <c r="B1" i="56"/>
  <c r="B1" i="40"/>
  <c r="B2" i="45"/>
  <c r="B1" i="43"/>
  <c r="B1" i="41"/>
  <c r="L7" i="41" a="1"/>
  <c r="L7" i="41" s="1"/>
  <c r="M7" i="41" a="1"/>
  <c r="M7" i="41" s="1"/>
  <c r="N7" i="41" a="1"/>
  <c r="N7" i="41" s="1"/>
  <c r="O7" i="41" a="1"/>
  <c r="O7" i="41" s="1"/>
  <c r="P7" i="41" a="1"/>
  <c r="P7" i="41" s="1"/>
  <c r="L8" i="41" a="1"/>
  <c r="L8" i="41" s="1"/>
  <c r="M8" i="41" a="1"/>
  <c r="M8" i="41" s="1"/>
  <c r="N8" i="41" a="1"/>
  <c r="N8" i="41" s="1"/>
  <c r="O8" i="41" a="1"/>
  <c r="O8" i="41" s="1"/>
  <c r="P8" i="41" a="1"/>
  <c r="P8" i="41" s="1"/>
  <c r="L9" i="41" a="1"/>
  <c r="L9" i="41" s="1"/>
  <c r="M9" i="41" a="1"/>
  <c r="M9" i="41" s="1"/>
  <c r="N9" i="41" a="1"/>
  <c r="N9" i="41" s="1"/>
  <c r="O9" i="41" a="1"/>
  <c r="O9" i="41" s="1"/>
  <c r="P9" i="41" a="1"/>
  <c r="P9" i="41" s="1"/>
  <c r="L10" i="41" a="1"/>
  <c r="L10" i="41" s="1"/>
  <c r="M10" i="41" a="1"/>
  <c r="M10" i="41" s="1"/>
  <c r="N10" i="41" a="1"/>
  <c r="N10" i="41" s="1"/>
  <c r="O10" i="41" a="1"/>
  <c r="O10" i="41" s="1"/>
  <c r="P10" i="41" a="1"/>
  <c r="P10" i="41" s="1"/>
  <c r="L11" i="41" a="1"/>
  <c r="L11" i="41" s="1"/>
  <c r="M11" i="41" a="1"/>
  <c r="M11" i="41" s="1"/>
  <c r="N11" i="41" a="1"/>
  <c r="N11" i="41" s="1"/>
  <c r="O11" i="41" a="1"/>
  <c r="O11" i="41" s="1"/>
  <c r="P11" i="41" a="1"/>
  <c r="P11" i="41" s="1"/>
  <c r="L12" i="41" a="1"/>
  <c r="L12" i="41" s="1"/>
  <c r="M12" i="41" a="1"/>
  <c r="M12" i="41" s="1"/>
  <c r="N12" i="41" a="1"/>
  <c r="N12" i="41" s="1"/>
  <c r="O12" i="41" a="1"/>
  <c r="O12" i="41" s="1"/>
  <c r="P12" i="41" a="1"/>
  <c r="P12" i="41" s="1"/>
  <c r="L13" i="41" a="1"/>
  <c r="L13" i="41" s="1"/>
  <c r="M13" i="41" a="1"/>
  <c r="M13" i="41" s="1"/>
  <c r="N13" i="41" a="1"/>
  <c r="N13" i="41" s="1"/>
  <c r="O13" i="41" a="1"/>
  <c r="O13" i="41" s="1"/>
  <c r="P13" i="41" a="1"/>
  <c r="P13" i="41" s="1"/>
  <c r="L14" i="41" a="1"/>
  <c r="L14" i="41" s="1"/>
  <c r="M14" i="41" a="1"/>
  <c r="M14" i="41" s="1"/>
  <c r="N14" i="41" a="1"/>
  <c r="N14" i="41" s="1"/>
  <c r="O14" i="41" a="1"/>
  <c r="O14" i="41" s="1"/>
  <c r="P14" i="41" a="1"/>
  <c r="P14" i="41" s="1"/>
  <c r="L15" i="41" a="1"/>
  <c r="L15" i="41" s="1"/>
  <c r="M15" i="41" a="1"/>
  <c r="M15" i="41" s="1"/>
  <c r="N15" i="41" a="1"/>
  <c r="N15" i="41" s="1"/>
  <c r="O15" i="41" a="1"/>
  <c r="O15" i="41" s="1"/>
  <c r="P15" i="41" a="1"/>
  <c r="P15" i="41" s="1"/>
  <c r="L16" i="41" a="1"/>
  <c r="L16" i="41" s="1"/>
  <c r="M16" i="41" a="1"/>
  <c r="M16" i="41" s="1"/>
  <c r="N16" i="41" a="1"/>
  <c r="N16" i="41" s="1"/>
  <c r="O16" i="41" a="1"/>
  <c r="O16" i="41" s="1"/>
  <c r="P16" i="41" a="1"/>
  <c r="P16" i="41" s="1"/>
  <c r="L17" i="41" a="1"/>
  <c r="L17" i="41" s="1"/>
  <c r="M17" i="41" a="1"/>
  <c r="M17" i="41" s="1"/>
  <c r="N17" i="41" a="1"/>
  <c r="N17" i="41" s="1"/>
  <c r="O17" i="41" a="1"/>
  <c r="O17" i="41" s="1"/>
  <c r="P17" i="41" a="1"/>
  <c r="P17" i="41" s="1"/>
  <c r="L18" i="41" a="1"/>
  <c r="L18" i="41" s="1"/>
  <c r="M18" i="41" a="1"/>
  <c r="M18" i="41" s="1"/>
  <c r="N18" i="41" a="1"/>
  <c r="N18" i="41" s="1"/>
  <c r="O18" i="41" a="1"/>
  <c r="O18" i="41" s="1"/>
  <c r="P18" i="41" a="1"/>
  <c r="P18" i="41" s="1"/>
  <c r="L19" i="41" a="1"/>
  <c r="L19" i="41" s="1"/>
  <c r="M19" i="41" a="1"/>
  <c r="M19" i="41" s="1"/>
  <c r="N19" i="41" a="1"/>
  <c r="N19" i="41" s="1"/>
  <c r="O19" i="41" a="1"/>
  <c r="O19" i="41" s="1"/>
  <c r="P19" i="41" a="1"/>
  <c r="P19" i="41" s="1"/>
  <c r="L20" i="41" a="1"/>
  <c r="L20" i="41" s="1"/>
  <c r="M20" i="41" a="1"/>
  <c r="M20" i="41" s="1"/>
  <c r="N20" i="41" a="1"/>
  <c r="N20" i="41" s="1"/>
  <c r="O20" i="41" a="1"/>
  <c r="O20" i="41" s="1"/>
  <c r="P20" i="41" a="1"/>
  <c r="P20" i="41" s="1"/>
  <c r="L21" i="41" a="1"/>
  <c r="L21" i="41" s="1"/>
  <c r="M21" i="41" a="1"/>
  <c r="M21" i="41" s="1"/>
  <c r="N21" i="41" a="1"/>
  <c r="N21" i="41" s="1"/>
  <c r="O21" i="41" a="1"/>
  <c r="O21" i="41" s="1"/>
  <c r="P21" i="41" a="1"/>
  <c r="P21" i="41" s="1"/>
  <c r="L22" i="41" a="1"/>
  <c r="L22" i="41" s="1"/>
  <c r="M22" i="41" a="1"/>
  <c r="M22" i="41" s="1"/>
  <c r="N22" i="41" a="1"/>
  <c r="N22" i="41" s="1"/>
  <c r="O22" i="41" a="1"/>
  <c r="O22" i="41" s="1"/>
  <c r="P22" i="41" a="1"/>
  <c r="P22" i="41" s="1"/>
  <c r="L23" i="41" a="1"/>
  <c r="L23" i="41" s="1"/>
  <c r="M23" i="41" a="1"/>
  <c r="M23" i="41" s="1"/>
  <c r="N23" i="41" a="1"/>
  <c r="N23" i="41" s="1"/>
  <c r="O23" i="41" a="1"/>
  <c r="O23" i="41" s="1"/>
  <c r="P23" i="41" a="1"/>
  <c r="P23" i="41" s="1"/>
  <c r="L24" i="41" a="1"/>
  <c r="L24" i="41" s="1"/>
  <c r="M24" i="41" a="1"/>
  <c r="M24" i="41" s="1"/>
  <c r="N24" i="41" a="1"/>
  <c r="N24" i="41" s="1"/>
  <c r="O24" i="41" a="1"/>
  <c r="O24" i="41" s="1"/>
  <c r="P24" i="41" a="1"/>
  <c r="P24" i="41" s="1"/>
  <c r="L25" i="41" a="1"/>
  <c r="L25" i="41" s="1"/>
  <c r="M25" i="41" a="1"/>
  <c r="M25" i="41" s="1"/>
  <c r="N25" i="41" a="1"/>
  <c r="N25" i="41" s="1"/>
  <c r="O25" i="41" a="1"/>
  <c r="O25" i="41" s="1"/>
  <c r="P25" i="41" a="1"/>
  <c r="P25" i="41" s="1"/>
  <c r="L26" i="41" a="1"/>
  <c r="L26" i="41" s="1"/>
  <c r="M26" i="41" a="1"/>
  <c r="M26" i="41" s="1"/>
  <c r="N26" i="41" a="1"/>
  <c r="N26" i="41" s="1"/>
  <c r="O26" i="41" a="1"/>
  <c r="O26" i="41" s="1"/>
  <c r="P26" i="41" a="1"/>
  <c r="P26" i="41" s="1"/>
  <c r="P280" i="55"/>
  <c r="O280" i="55"/>
  <c r="N280" i="55"/>
  <c r="M280" i="55"/>
  <c r="L280" i="55"/>
  <c r="K280" i="55"/>
  <c r="J280" i="55"/>
  <c r="I280" i="55"/>
  <c r="H280" i="55"/>
  <c r="G280" i="55"/>
  <c r="F280" i="55"/>
  <c r="E280" i="55"/>
  <c r="D280" i="55"/>
  <c r="P279" i="55"/>
  <c r="O279" i="55"/>
  <c r="N279" i="55"/>
  <c r="M279" i="55"/>
  <c r="L279" i="55"/>
  <c r="K279" i="55"/>
  <c r="J279" i="55"/>
  <c r="I279" i="55"/>
  <c r="H279" i="55"/>
  <c r="G279" i="55"/>
  <c r="F279" i="55"/>
  <c r="E279" i="55"/>
  <c r="D279" i="55"/>
  <c r="P278" i="55"/>
  <c r="O278" i="55"/>
  <c r="N278" i="55"/>
  <c r="M278" i="55"/>
  <c r="L278" i="55"/>
  <c r="K278" i="55"/>
  <c r="J278" i="55"/>
  <c r="I278" i="55"/>
  <c r="H278" i="55"/>
  <c r="G278" i="55"/>
  <c r="F278" i="55"/>
  <c r="E278" i="55"/>
  <c r="D278" i="55"/>
  <c r="P277" i="55"/>
  <c r="O277" i="55"/>
  <c r="N277" i="55"/>
  <c r="M277" i="55"/>
  <c r="L277" i="55"/>
  <c r="K277" i="55"/>
  <c r="J277" i="55"/>
  <c r="I277" i="55"/>
  <c r="H277" i="55"/>
  <c r="G277" i="55"/>
  <c r="F277" i="55"/>
  <c r="E277" i="55"/>
  <c r="D277" i="55"/>
  <c r="P276" i="55"/>
  <c r="O276" i="55"/>
  <c r="N276" i="55"/>
  <c r="M276" i="55"/>
  <c r="L276" i="55"/>
  <c r="K276" i="55"/>
  <c r="J276" i="55"/>
  <c r="I276" i="55"/>
  <c r="H276" i="55"/>
  <c r="G276" i="55"/>
  <c r="F276" i="55"/>
  <c r="E276" i="55"/>
  <c r="D276" i="55"/>
  <c r="P275" i="55"/>
  <c r="O275" i="55"/>
  <c r="N275" i="55"/>
  <c r="M275" i="55"/>
  <c r="L275" i="55"/>
  <c r="K275" i="55"/>
  <c r="J275" i="55"/>
  <c r="I275" i="55"/>
  <c r="H275" i="55"/>
  <c r="G275" i="55"/>
  <c r="F275" i="55"/>
  <c r="E275" i="55"/>
  <c r="D275" i="55"/>
  <c r="D274" i="55"/>
  <c r="P272" i="55"/>
  <c r="O272" i="55"/>
  <c r="N272" i="55"/>
  <c r="M272" i="55"/>
  <c r="L272" i="55"/>
  <c r="K272" i="55"/>
  <c r="J272" i="55"/>
  <c r="I272" i="55"/>
  <c r="H272" i="55"/>
  <c r="G272" i="55"/>
  <c r="F272" i="55"/>
  <c r="E272" i="55"/>
  <c r="D272" i="55"/>
  <c r="P271" i="55"/>
  <c r="O271" i="55"/>
  <c r="N271" i="55"/>
  <c r="M271" i="55"/>
  <c r="L271" i="55"/>
  <c r="K271" i="55"/>
  <c r="J271" i="55"/>
  <c r="I271" i="55"/>
  <c r="H271" i="55"/>
  <c r="G271" i="55"/>
  <c r="F271" i="55"/>
  <c r="E271" i="55"/>
  <c r="D271" i="55"/>
  <c r="P270" i="55"/>
  <c r="O270" i="55"/>
  <c r="N270" i="55"/>
  <c r="M270" i="55"/>
  <c r="L270" i="55"/>
  <c r="K270" i="55"/>
  <c r="J270" i="55"/>
  <c r="I270" i="55"/>
  <c r="H270" i="55"/>
  <c r="G270" i="55"/>
  <c r="F270" i="55"/>
  <c r="E270" i="55"/>
  <c r="D270" i="55"/>
  <c r="P269" i="55"/>
  <c r="O269" i="55"/>
  <c r="N269" i="55"/>
  <c r="M269" i="55"/>
  <c r="L269" i="55"/>
  <c r="K269" i="55"/>
  <c r="J269" i="55"/>
  <c r="I269" i="55"/>
  <c r="H269" i="55"/>
  <c r="G269" i="55"/>
  <c r="F269" i="55"/>
  <c r="E269" i="55"/>
  <c r="D269" i="55"/>
  <c r="P268" i="55"/>
  <c r="O268" i="55"/>
  <c r="N268" i="55"/>
  <c r="M268" i="55"/>
  <c r="L268" i="55"/>
  <c r="K268" i="55"/>
  <c r="J268" i="55"/>
  <c r="I268" i="55"/>
  <c r="H268" i="55"/>
  <c r="G268" i="55"/>
  <c r="F268" i="55"/>
  <c r="E268" i="55"/>
  <c r="D268" i="55"/>
  <c r="P267" i="55"/>
  <c r="O267" i="55"/>
  <c r="N267" i="55"/>
  <c r="M267" i="55"/>
  <c r="L267" i="55"/>
  <c r="K267" i="55"/>
  <c r="J267" i="55"/>
  <c r="I267" i="55"/>
  <c r="H267" i="55"/>
  <c r="G267" i="55"/>
  <c r="F267" i="55"/>
  <c r="E267" i="55"/>
  <c r="D267" i="55"/>
  <c r="D266" i="55"/>
  <c r="P264" i="55"/>
  <c r="O264" i="55"/>
  <c r="N264" i="55"/>
  <c r="M264" i="55"/>
  <c r="L264" i="55"/>
  <c r="K264" i="55"/>
  <c r="J264" i="55"/>
  <c r="I264" i="55"/>
  <c r="H264" i="55"/>
  <c r="G264" i="55"/>
  <c r="F264" i="55"/>
  <c r="E264" i="55"/>
  <c r="D264" i="55"/>
  <c r="P263" i="55"/>
  <c r="O263" i="55"/>
  <c r="N263" i="55"/>
  <c r="M263" i="55"/>
  <c r="L263" i="55"/>
  <c r="K263" i="55"/>
  <c r="J263" i="55"/>
  <c r="I263" i="55"/>
  <c r="H263" i="55"/>
  <c r="G263" i="55"/>
  <c r="F263" i="55"/>
  <c r="E263" i="55"/>
  <c r="D263" i="55"/>
  <c r="P262" i="55"/>
  <c r="O262" i="55"/>
  <c r="N262" i="55"/>
  <c r="M262" i="55"/>
  <c r="L262" i="55"/>
  <c r="K262" i="55"/>
  <c r="J262" i="55"/>
  <c r="I262" i="55"/>
  <c r="H262" i="55"/>
  <c r="G262" i="55"/>
  <c r="F262" i="55"/>
  <c r="E262" i="55"/>
  <c r="D262" i="55"/>
  <c r="P261" i="55"/>
  <c r="O261" i="55"/>
  <c r="N261" i="55"/>
  <c r="M261" i="55"/>
  <c r="L261" i="55"/>
  <c r="K261" i="55"/>
  <c r="J261" i="55"/>
  <c r="I261" i="55"/>
  <c r="H261" i="55"/>
  <c r="G261" i="55"/>
  <c r="F261" i="55"/>
  <c r="E261" i="55"/>
  <c r="D261" i="55"/>
  <c r="P260" i="55"/>
  <c r="O260" i="55"/>
  <c r="N260" i="55"/>
  <c r="M260" i="55"/>
  <c r="L260" i="55"/>
  <c r="K260" i="55"/>
  <c r="J260" i="55"/>
  <c r="I260" i="55"/>
  <c r="H260" i="55"/>
  <c r="G260" i="55"/>
  <c r="F260" i="55"/>
  <c r="E260" i="55"/>
  <c r="D260" i="55"/>
  <c r="P259" i="55"/>
  <c r="O259" i="55"/>
  <c r="N259" i="55"/>
  <c r="M259" i="55"/>
  <c r="L259" i="55"/>
  <c r="K259" i="55"/>
  <c r="J259" i="55"/>
  <c r="I259" i="55"/>
  <c r="H259" i="55"/>
  <c r="G259" i="55"/>
  <c r="F259" i="55"/>
  <c r="E259" i="55"/>
  <c r="D259" i="55"/>
  <c r="D258" i="55"/>
  <c r="P256" i="55"/>
  <c r="O256" i="55"/>
  <c r="N256" i="55"/>
  <c r="M256" i="55"/>
  <c r="L256" i="55"/>
  <c r="K256" i="55"/>
  <c r="J256" i="55"/>
  <c r="I256" i="55"/>
  <c r="H256" i="55"/>
  <c r="G256" i="55"/>
  <c r="F256" i="55"/>
  <c r="E256" i="55"/>
  <c r="D256" i="55"/>
  <c r="P255" i="55"/>
  <c r="O255" i="55"/>
  <c r="N255" i="55"/>
  <c r="M255" i="55"/>
  <c r="L255" i="55"/>
  <c r="K255" i="55"/>
  <c r="J255" i="55"/>
  <c r="I255" i="55"/>
  <c r="H255" i="55"/>
  <c r="G255" i="55"/>
  <c r="F255" i="55"/>
  <c r="E255" i="55"/>
  <c r="D255" i="55"/>
  <c r="P254" i="55"/>
  <c r="O254" i="55"/>
  <c r="N254" i="55"/>
  <c r="M254" i="55"/>
  <c r="L254" i="55"/>
  <c r="K254" i="55"/>
  <c r="J254" i="55"/>
  <c r="I254" i="55"/>
  <c r="H254" i="55"/>
  <c r="G254" i="55"/>
  <c r="F254" i="55"/>
  <c r="E254" i="55"/>
  <c r="D254" i="55"/>
  <c r="P253" i="55"/>
  <c r="O253" i="55"/>
  <c r="N253" i="55"/>
  <c r="M253" i="55"/>
  <c r="L253" i="55"/>
  <c r="K253" i="55"/>
  <c r="J253" i="55"/>
  <c r="I253" i="55"/>
  <c r="H253" i="55"/>
  <c r="G253" i="55"/>
  <c r="F253" i="55"/>
  <c r="E253" i="55"/>
  <c r="D253" i="55"/>
  <c r="P252" i="55"/>
  <c r="O252" i="55"/>
  <c r="N252" i="55"/>
  <c r="M252" i="55"/>
  <c r="L252" i="55"/>
  <c r="K252" i="55"/>
  <c r="J252" i="55"/>
  <c r="I252" i="55"/>
  <c r="H252" i="55"/>
  <c r="G252" i="55"/>
  <c r="F252" i="55"/>
  <c r="E252" i="55"/>
  <c r="D252" i="55"/>
  <c r="P251" i="55"/>
  <c r="O251" i="55"/>
  <c r="N251" i="55"/>
  <c r="M251" i="55"/>
  <c r="L251" i="55"/>
  <c r="K251" i="55"/>
  <c r="J251" i="55"/>
  <c r="I251" i="55"/>
  <c r="H251" i="55"/>
  <c r="G251" i="55"/>
  <c r="F251" i="55"/>
  <c r="E251" i="55"/>
  <c r="D251" i="55"/>
  <c r="D250" i="55"/>
  <c r="P248" i="55"/>
  <c r="O248" i="55"/>
  <c r="N248" i="55"/>
  <c r="M248" i="55"/>
  <c r="L248" i="55"/>
  <c r="K248" i="55"/>
  <c r="J248" i="55"/>
  <c r="I248" i="55"/>
  <c r="H248" i="55"/>
  <c r="G248" i="55"/>
  <c r="F248" i="55"/>
  <c r="E248" i="55"/>
  <c r="D248" i="55"/>
  <c r="P247" i="55"/>
  <c r="O247" i="55"/>
  <c r="N247" i="55"/>
  <c r="M247" i="55"/>
  <c r="L247" i="55"/>
  <c r="K247" i="55"/>
  <c r="J247" i="55"/>
  <c r="I247" i="55"/>
  <c r="H247" i="55"/>
  <c r="G247" i="55"/>
  <c r="F247" i="55"/>
  <c r="E247" i="55"/>
  <c r="D247" i="55"/>
  <c r="P246" i="55"/>
  <c r="O246" i="55"/>
  <c r="N246" i="55"/>
  <c r="M246" i="55"/>
  <c r="L246" i="55"/>
  <c r="K246" i="55"/>
  <c r="J246" i="55"/>
  <c r="I246" i="55"/>
  <c r="H246" i="55"/>
  <c r="G246" i="55"/>
  <c r="F246" i="55"/>
  <c r="E246" i="55"/>
  <c r="D246" i="55"/>
  <c r="P245" i="55"/>
  <c r="O245" i="55"/>
  <c r="N245" i="55"/>
  <c r="M245" i="55"/>
  <c r="L245" i="55"/>
  <c r="K245" i="55"/>
  <c r="J245" i="55"/>
  <c r="I245" i="55"/>
  <c r="H245" i="55"/>
  <c r="G245" i="55"/>
  <c r="F245" i="55"/>
  <c r="E245" i="55"/>
  <c r="D245" i="55"/>
  <c r="P244" i="55"/>
  <c r="O244" i="55"/>
  <c r="N244" i="55"/>
  <c r="M244" i="55"/>
  <c r="L244" i="55"/>
  <c r="K244" i="55"/>
  <c r="J244" i="55"/>
  <c r="I244" i="55"/>
  <c r="H244" i="55"/>
  <c r="G244" i="55"/>
  <c r="F244" i="55"/>
  <c r="E244" i="55"/>
  <c r="D244" i="55"/>
  <c r="P243" i="55"/>
  <c r="O243" i="55"/>
  <c r="N243" i="55"/>
  <c r="M243" i="55"/>
  <c r="L243" i="55"/>
  <c r="K243" i="55"/>
  <c r="J243" i="55"/>
  <c r="I243" i="55"/>
  <c r="H243" i="55"/>
  <c r="G243" i="55"/>
  <c r="F243" i="55"/>
  <c r="E243" i="55"/>
  <c r="D243" i="55"/>
  <c r="D242" i="55"/>
  <c r="P240" i="55"/>
  <c r="O240" i="55"/>
  <c r="N240" i="55"/>
  <c r="M240" i="55"/>
  <c r="L240" i="55"/>
  <c r="K240" i="55"/>
  <c r="J240" i="55"/>
  <c r="I240" i="55"/>
  <c r="H240" i="55"/>
  <c r="G240" i="55"/>
  <c r="F240" i="55"/>
  <c r="E240" i="55"/>
  <c r="D240" i="55"/>
  <c r="P239" i="55"/>
  <c r="O239" i="55"/>
  <c r="N239" i="55"/>
  <c r="M239" i="55"/>
  <c r="L239" i="55"/>
  <c r="K239" i="55"/>
  <c r="J239" i="55"/>
  <c r="I239" i="55"/>
  <c r="H239" i="55"/>
  <c r="G239" i="55"/>
  <c r="F239" i="55"/>
  <c r="E239" i="55"/>
  <c r="D239" i="55"/>
  <c r="P238" i="55"/>
  <c r="O238" i="55"/>
  <c r="N238" i="55"/>
  <c r="M238" i="55"/>
  <c r="L238" i="55"/>
  <c r="K238" i="55"/>
  <c r="J238" i="55"/>
  <c r="I238" i="55"/>
  <c r="H238" i="55"/>
  <c r="G238" i="55"/>
  <c r="F238" i="55"/>
  <c r="E238" i="55"/>
  <c r="D238" i="55"/>
  <c r="P237" i="55"/>
  <c r="O237" i="55"/>
  <c r="N237" i="55"/>
  <c r="M237" i="55"/>
  <c r="L237" i="55"/>
  <c r="K237" i="55"/>
  <c r="J237" i="55"/>
  <c r="I237" i="55"/>
  <c r="H237" i="55"/>
  <c r="G237" i="55"/>
  <c r="F237" i="55"/>
  <c r="E237" i="55"/>
  <c r="D237" i="55"/>
  <c r="P236" i="55"/>
  <c r="O236" i="55"/>
  <c r="N236" i="55"/>
  <c r="M236" i="55"/>
  <c r="L236" i="55"/>
  <c r="K236" i="55"/>
  <c r="J236" i="55"/>
  <c r="I236" i="55"/>
  <c r="H236" i="55"/>
  <c r="G236" i="55"/>
  <c r="F236" i="55"/>
  <c r="E236" i="55"/>
  <c r="D236" i="55"/>
  <c r="P235" i="55"/>
  <c r="O235" i="55"/>
  <c r="N235" i="55"/>
  <c r="M235" i="55"/>
  <c r="L235" i="55"/>
  <c r="K235" i="55"/>
  <c r="J235" i="55"/>
  <c r="I235" i="55"/>
  <c r="H235" i="55"/>
  <c r="G235" i="55"/>
  <c r="F235" i="55"/>
  <c r="E235" i="55"/>
  <c r="D235" i="55"/>
  <c r="D234" i="55"/>
  <c r="P232" i="55"/>
  <c r="O232" i="55"/>
  <c r="N232" i="55"/>
  <c r="M232" i="55"/>
  <c r="L232" i="55"/>
  <c r="K232" i="55"/>
  <c r="J232" i="55"/>
  <c r="I232" i="55"/>
  <c r="H232" i="55"/>
  <c r="G232" i="55"/>
  <c r="F232" i="55"/>
  <c r="E232" i="55"/>
  <c r="D232" i="55"/>
  <c r="P231" i="55"/>
  <c r="O231" i="55"/>
  <c r="N231" i="55"/>
  <c r="M231" i="55"/>
  <c r="L231" i="55"/>
  <c r="K231" i="55"/>
  <c r="J231" i="55"/>
  <c r="I231" i="55"/>
  <c r="H231" i="55"/>
  <c r="G231" i="55"/>
  <c r="F231" i="55"/>
  <c r="E231" i="55"/>
  <c r="D231" i="55"/>
  <c r="P230" i="55"/>
  <c r="O230" i="55"/>
  <c r="N230" i="55"/>
  <c r="M230" i="55"/>
  <c r="L230" i="55"/>
  <c r="K230" i="55"/>
  <c r="J230" i="55"/>
  <c r="I230" i="55"/>
  <c r="H230" i="55"/>
  <c r="G230" i="55"/>
  <c r="F230" i="55"/>
  <c r="E230" i="55"/>
  <c r="D230" i="55"/>
  <c r="P229" i="55"/>
  <c r="O229" i="55"/>
  <c r="N229" i="55"/>
  <c r="M229" i="55"/>
  <c r="L229" i="55"/>
  <c r="K229" i="55"/>
  <c r="J229" i="55"/>
  <c r="I229" i="55"/>
  <c r="H229" i="55"/>
  <c r="G229" i="55"/>
  <c r="F229" i="55"/>
  <c r="E229" i="55"/>
  <c r="D229" i="55"/>
  <c r="P228" i="55"/>
  <c r="O228" i="55"/>
  <c r="N228" i="55"/>
  <c r="M228" i="55"/>
  <c r="L228" i="55"/>
  <c r="K228" i="55"/>
  <c r="J228" i="55"/>
  <c r="I228" i="55"/>
  <c r="H228" i="55"/>
  <c r="G228" i="55"/>
  <c r="F228" i="55"/>
  <c r="E228" i="55"/>
  <c r="D228" i="55"/>
  <c r="P227" i="55"/>
  <c r="O227" i="55"/>
  <c r="N227" i="55"/>
  <c r="M227" i="55"/>
  <c r="L227" i="55"/>
  <c r="K227" i="55"/>
  <c r="J227" i="55"/>
  <c r="I227" i="55"/>
  <c r="H227" i="55"/>
  <c r="G227" i="55"/>
  <c r="F227" i="55"/>
  <c r="E227" i="55"/>
  <c r="D227" i="55"/>
  <c r="D226" i="55"/>
  <c r="P168" i="55"/>
  <c r="O168" i="55"/>
  <c r="N168" i="55"/>
  <c r="M168" i="55"/>
  <c r="L168" i="55"/>
  <c r="K168" i="55"/>
  <c r="J168" i="55"/>
  <c r="I168" i="55"/>
  <c r="H168" i="55"/>
  <c r="G168" i="55"/>
  <c r="F168" i="55"/>
  <c r="E168" i="55"/>
  <c r="D168" i="55"/>
  <c r="P167" i="55"/>
  <c r="O167" i="55"/>
  <c r="N167" i="55"/>
  <c r="M167" i="55"/>
  <c r="L167" i="55"/>
  <c r="K167" i="55"/>
  <c r="J167" i="55"/>
  <c r="I167" i="55"/>
  <c r="H167" i="55"/>
  <c r="G167" i="55"/>
  <c r="F167" i="55"/>
  <c r="E167" i="55"/>
  <c r="D167" i="55"/>
  <c r="P166" i="55"/>
  <c r="O166" i="55"/>
  <c r="N166" i="55"/>
  <c r="M166" i="55"/>
  <c r="L166" i="55"/>
  <c r="K166" i="55"/>
  <c r="J166" i="55"/>
  <c r="I166" i="55"/>
  <c r="H166" i="55"/>
  <c r="G166" i="55"/>
  <c r="F166" i="55"/>
  <c r="E166" i="55"/>
  <c r="D166" i="55"/>
  <c r="P165" i="55"/>
  <c r="O165" i="55"/>
  <c r="N165" i="55"/>
  <c r="M165" i="55"/>
  <c r="L165" i="55"/>
  <c r="K165" i="55"/>
  <c r="J165" i="55"/>
  <c r="I165" i="55"/>
  <c r="H165" i="55"/>
  <c r="G165" i="55"/>
  <c r="F165" i="55"/>
  <c r="E165" i="55"/>
  <c r="D165" i="55"/>
  <c r="P164" i="55"/>
  <c r="O164" i="55"/>
  <c r="N164" i="55"/>
  <c r="M164" i="55"/>
  <c r="L164" i="55"/>
  <c r="K164" i="55"/>
  <c r="J164" i="55"/>
  <c r="I164" i="55"/>
  <c r="H164" i="55"/>
  <c r="G164" i="55"/>
  <c r="F164" i="55"/>
  <c r="E164" i="55"/>
  <c r="D164" i="55"/>
  <c r="P163" i="55"/>
  <c r="O163" i="55"/>
  <c r="N163" i="55"/>
  <c r="M163" i="55"/>
  <c r="L163" i="55"/>
  <c r="K163" i="55"/>
  <c r="J163" i="55"/>
  <c r="I163" i="55"/>
  <c r="H163" i="55"/>
  <c r="G163" i="55"/>
  <c r="F163" i="55"/>
  <c r="E163" i="55"/>
  <c r="D163" i="55"/>
  <c r="D162" i="55"/>
  <c r="P160" i="55"/>
  <c r="O160" i="55"/>
  <c r="N160" i="55"/>
  <c r="M160" i="55"/>
  <c r="L160" i="55"/>
  <c r="K160" i="55"/>
  <c r="J160" i="55"/>
  <c r="I160" i="55"/>
  <c r="H160" i="55"/>
  <c r="G160" i="55"/>
  <c r="F160" i="55"/>
  <c r="E160" i="55"/>
  <c r="D160" i="55"/>
  <c r="P159" i="55"/>
  <c r="O159" i="55"/>
  <c r="N159" i="55"/>
  <c r="M159" i="55"/>
  <c r="L159" i="55"/>
  <c r="K159" i="55"/>
  <c r="J159" i="55"/>
  <c r="I159" i="55"/>
  <c r="H159" i="55"/>
  <c r="G159" i="55"/>
  <c r="F159" i="55"/>
  <c r="E159" i="55"/>
  <c r="D159" i="55"/>
  <c r="P158" i="55"/>
  <c r="O158" i="55"/>
  <c r="N158" i="55"/>
  <c r="M158" i="55"/>
  <c r="L158" i="55"/>
  <c r="K158" i="55"/>
  <c r="J158" i="55"/>
  <c r="I158" i="55"/>
  <c r="H158" i="55"/>
  <c r="G158" i="55"/>
  <c r="F158" i="55"/>
  <c r="E158" i="55"/>
  <c r="D158" i="55"/>
  <c r="P157" i="55"/>
  <c r="O157" i="55"/>
  <c r="N157" i="55"/>
  <c r="M157" i="55"/>
  <c r="L157" i="55"/>
  <c r="K157" i="55"/>
  <c r="J157" i="55"/>
  <c r="I157" i="55"/>
  <c r="H157" i="55"/>
  <c r="G157" i="55"/>
  <c r="F157" i="55"/>
  <c r="E157" i="55"/>
  <c r="D157" i="55"/>
  <c r="P156" i="55"/>
  <c r="O156" i="55"/>
  <c r="N156" i="55"/>
  <c r="M156" i="55"/>
  <c r="L156" i="55"/>
  <c r="K156" i="55"/>
  <c r="J156" i="55"/>
  <c r="I156" i="55"/>
  <c r="H156" i="55"/>
  <c r="G156" i="55"/>
  <c r="F156" i="55"/>
  <c r="E156" i="55"/>
  <c r="D156" i="55"/>
  <c r="P155" i="55"/>
  <c r="O155" i="55"/>
  <c r="N155" i="55"/>
  <c r="M155" i="55"/>
  <c r="L155" i="55"/>
  <c r="K155" i="55"/>
  <c r="J155" i="55"/>
  <c r="I155" i="55"/>
  <c r="H155" i="55"/>
  <c r="G155" i="55"/>
  <c r="F155" i="55"/>
  <c r="E155" i="55"/>
  <c r="D155" i="55"/>
  <c r="D154" i="55"/>
  <c r="P152" i="55"/>
  <c r="O152" i="55"/>
  <c r="N152" i="55"/>
  <c r="M152" i="55"/>
  <c r="L152" i="55"/>
  <c r="K152" i="55"/>
  <c r="J152" i="55"/>
  <c r="I152" i="55"/>
  <c r="H152" i="55"/>
  <c r="G152" i="55"/>
  <c r="F152" i="55"/>
  <c r="E152" i="55"/>
  <c r="D152" i="55"/>
  <c r="P151" i="55"/>
  <c r="O151" i="55"/>
  <c r="N151" i="55"/>
  <c r="M151" i="55"/>
  <c r="L151" i="55"/>
  <c r="K151" i="55"/>
  <c r="J151" i="55"/>
  <c r="I151" i="55"/>
  <c r="H151" i="55"/>
  <c r="G151" i="55"/>
  <c r="F151" i="55"/>
  <c r="E151" i="55"/>
  <c r="D151" i="55"/>
  <c r="P150" i="55"/>
  <c r="O150" i="55"/>
  <c r="N150" i="55"/>
  <c r="M150" i="55"/>
  <c r="L150" i="55"/>
  <c r="K150" i="55"/>
  <c r="J150" i="55"/>
  <c r="I150" i="55"/>
  <c r="H150" i="55"/>
  <c r="G150" i="55"/>
  <c r="F150" i="55"/>
  <c r="E150" i="55"/>
  <c r="D150" i="55"/>
  <c r="P149" i="55"/>
  <c r="O149" i="55"/>
  <c r="N149" i="55"/>
  <c r="M149" i="55"/>
  <c r="L149" i="55"/>
  <c r="K149" i="55"/>
  <c r="J149" i="55"/>
  <c r="I149" i="55"/>
  <c r="H149" i="55"/>
  <c r="G149" i="55"/>
  <c r="F149" i="55"/>
  <c r="E149" i="55"/>
  <c r="D149" i="55"/>
  <c r="P148" i="55"/>
  <c r="O148" i="55"/>
  <c r="N148" i="55"/>
  <c r="M148" i="55"/>
  <c r="L148" i="55"/>
  <c r="K148" i="55"/>
  <c r="J148" i="55"/>
  <c r="I148" i="55"/>
  <c r="H148" i="55"/>
  <c r="G148" i="55"/>
  <c r="F148" i="55"/>
  <c r="E148" i="55"/>
  <c r="D148" i="55"/>
  <c r="P147" i="55"/>
  <c r="O147" i="55"/>
  <c r="N147" i="55"/>
  <c r="M147" i="55"/>
  <c r="L147" i="55"/>
  <c r="K147" i="55"/>
  <c r="J147" i="55"/>
  <c r="I147" i="55"/>
  <c r="H147" i="55"/>
  <c r="G147" i="55"/>
  <c r="F147" i="55"/>
  <c r="E147" i="55"/>
  <c r="D147" i="55"/>
  <c r="D146" i="55"/>
  <c r="P144" i="55"/>
  <c r="O144" i="55"/>
  <c r="N144" i="55"/>
  <c r="M144" i="55"/>
  <c r="L144" i="55"/>
  <c r="K144" i="55"/>
  <c r="J144" i="55"/>
  <c r="I144" i="55"/>
  <c r="H144" i="55"/>
  <c r="G144" i="55"/>
  <c r="F144" i="55"/>
  <c r="E144" i="55"/>
  <c r="D144" i="55"/>
  <c r="P143" i="55"/>
  <c r="O143" i="55"/>
  <c r="N143" i="55"/>
  <c r="M143" i="55"/>
  <c r="L143" i="55"/>
  <c r="K143" i="55"/>
  <c r="J143" i="55"/>
  <c r="I143" i="55"/>
  <c r="H143" i="55"/>
  <c r="G143" i="55"/>
  <c r="F143" i="55"/>
  <c r="E143" i="55"/>
  <c r="D143" i="55"/>
  <c r="P142" i="55"/>
  <c r="O142" i="55"/>
  <c r="N142" i="55"/>
  <c r="M142" i="55"/>
  <c r="L142" i="55"/>
  <c r="K142" i="55"/>
  <c r="J142" i="55"/>
  <c r="I142" i="55"/>
  <c r="H142" i="55"/>
  <c r="G142" i="55"/>
  <c r="F142" i="55"/>
  <c r="E142" i="55"/>
  <c r="D142" i="55"/>
  <c r="P141" i="55"/>
  <c r="O141" i="55"/>
  <c r="N141" i="55"/>
  <c r="M141" i="55"/>
  <c r="L141" i="55"/>
  <c r="K141" i="55"/>
  <c r="J141" i="55"/>
  <c r="I141" i="55"/>
  <c r="H141" i="55"/>
  <c r="G141" i="55"/>
  <c r="F141" i="55"/>
  <c r="E141" i="55"/>
  <c r="D141" i="55"/>
  <c r="P140" i="55"/>
  <c r="O140" i="55"/>
  <c r="N140" i="55"/>
  <c r="M140" i="55"/>
  <c r="L140" i="55"/>
  <c r="K140" i="55"/>
  <c r="J140" i="55"/>
  <c r="I140" i="55"/>
  <c r="H140" i="55"/>
  <c r="G140" i="55"/>
  <c r="F140" i="55"/>
  <c r="E140" i="55"/>
  <c r="D140" i="55"/>
  <c r="P139" i="55"/>
  <c r="O139" i="55"/>
  <c r="N139" i="55"/>
  <c r="M139" i="55"/>
  <c r="L139" i="55"/>
  <c r="K139" i="55"/>
  <c r="J139" i="55"/>
  <c r="I139" i="55"/>
  <c r="H139" i="55"/>
  <c r="G139" i="55"/>
  <c r="F139" i="55"/>
  <c r="E139" i="55"/>
  <c r="D139" i="55"/>
  <c r="D138" i="55"/>
  <c r="P136" i="55"/>
  <c r="O136" i="55"/>
  <c r="N136" i="55"/>
  <c r="M136" i="55"/>
  <c r="L136" i="55"/>
  <c r="K136" i="55"/>
  <c r="J136" i="55"/>
  <c r="I136" i="55"/>
  <c r="H136" i="55"/>
  <c r="G136" i="55"/>
  <c r="F136" i="55"/>
  <c r="E136" i="55"/>
  <c r="D136" i="55"/>
  <c r="P135" i="55"/>
  <c r="O135" i="55"/>
  <c r="N135" i="55"/>
  <c r="M135" i="55"/>
  <c r="L135" i="55"/>
  <c r="K135" i="55"/>
  <c r="J135" i="55"/>
  <c r="I135" i="55"/>
  <c r="H135" i="55"/>
  <c r="G135" i="55"/>
  <c r="F135" i="55"/>
  <c r="E135" i="55"/>
  <c r="D135" i="55"/>
  <c r="P134" i="55"/>
  <c r="O134" i="55"/>
  <c r="N134" i="55"/>
  <c r="M134" i="55"/>
  <c r="L134" i="55"/>
  <c r="K134" i="55"/>
  <c r="J134" i="55"/>
  <c r="I134" i="55"/>
  <c r="H134" i="55"/>
  <c r="G134" i="55"/>
  <c r="F134" i="55"/>
  <c r="E134" i="55"/>
  <c r="D134" i="55"/>
  <c r="P133" i="55"/>
  <c r="O133" i="55"/>
  <c r="N133" i="55"/>
  <c r="M133" i="55"/>
  <c r="L133" i="55"/>
  <c r="K133" i="55"/>
  <c r="J133" i="55"/>
  <c r="I133" i="55"/>
  <c r="H133" i="55"/>
  <c r="G133" i="55"/>
  <c r="F133" i="55"/>
  <c r="E133" i="55"/>
  <c r="D133" i="55"/>
  <c r="P132" i="55"/>
  <c r="O132" i="55"/>
  <c r="N132" i="55"/>
  <c r="M132" i="55"/>
  <c r="L132" i="55"/>
  <c r="K132" i="55"/>
  <c r="J132" i="55"/>
  <c r="I132" i="55"/>
  <c r="H132" i="55"/>
  <c r="G132" i="55"/>
  <c r="F132" i="55"/>
  <c r="E132" i="55"/>
  <c r="D132" i="55"/>
  <c r="P131" i="55"/>
  <c r="O131" i="55"/>
  <c r="N131" i="55"/>
  <c r="M131" i="55"/>
  <c r="L131" i="55"/>
  <c r="K131" i="55"/>
  <c r="J131" i="55"/>
  <c r="I131" i="55"/>
  <c r="H131" i="55"/>
  <c r="G131" i="55"/>
  <c r="F131" i="55"/>
  <c r="E131" i="55"/>
  <c r="D131" i="55"/>
  <c r="D130" i="55"/>
  <c r="P128" i="55"/>
  <c r="O128" i="55"/>
  <c r="N128" i="55"/>
  <c r="M128" i="55"/>
  <c r="L128" i="55"/>
  <c r="K128" i="55"/>
  <c r="J128" i="55"/>
  <c r="I128" i="55"/>
  <c r="H128" i="55"/>
  <c r="G128" i="55"/>
  <c r="F128" i="55"/>
  <c r="E128" i="55"/>
  <c r="D128" i="55"/>
  <c r="P127" i="55"/>
  <c r="O127" i="55"/>
  <c r="N127" i="55"/>
  <c r="M127" i="55"/>
  <c r="L127" i="55"/>
  <c r="K127" i="55"/>
  <c r="J127" i="55"/>
  <c r="I127" i="55"/>
  <c r="H127" i="55"/>
  <c r="G127" i="55"/>
  <c r="F127" i="55"/>
  <c r="E127" i="55"/>
  <c r="D127" i="55"/>
  <c r="P126" i="55"/>
  <c r="O126" i="55"/>
  <c r="N126" i="55"/>
  <c r="M126" i="55"/>
  <c r="L126" i="55"/>
  <c r="K126" i="55"/>
  <c r="J126" i="55"/>
  <c r="I126" i="55"/>
  <c r="H126" i="55"/>
  <c r="G126" i="55"/>
  <c r="F126" i="55"/>
  <c r="E126" i="55"/>
  <c r="D126" i="55"/>
  <c r="P125" i="55"/>
  <c r="O125" i="55"/>
  <c r="N125" i="55"/>
  <c r="M125" i="55"/>
  <c r="L125" i="55"/>
  <c r="K125" i="55"/>
  <c r="J125" i="55"/>
  <c r="I125" i="55"/>
  <c r="H125" i="55"/>
  <c r="G125" i="55"/>
  <c r="F125" i="55"/>
  <c r="E125" i="55"/>
  <c r="D125" i="55"/>
  <c r="P124" i="55"/>
  <c r="O124" i="55"/>
  <c r="N124" i="55"/>
  <c r="M124" i="55"/>
  <c r="L124" i="55"/>
  <c r="K124" i="55"/>
  <c r="J124" i="55"/>
  <c r="I124" i="55"/>
  <c r="H124" i="55"/>
  <c r="G124" i="55"/>
  <c r="F124" i="55"/>
  <c r="E124" i="55"/>
  <c r="D124" i="55"/>
  <c r="P123" i="55"/>
  <c r="O123" i="55"/>
  <c r="N123" i="55"/>
  <c r="M123" i="55"/>
  <c r="L123" i="55"/>
  <c r="K123" i="55"/>
  <c r="J123" i="55"/>
  <c r="I123" i="55"/>
  <c r="H123" i="55"/>
  <c r="G123" i="55"/>
  <c r="F123" i="55"/>
  <c r="E123" i="55"/>
  <c r="D123" i="55"/>
  <c r="D122" i="55"/>
  <c r="P120" i="55"/>
  <c r="O120" i="55"/>
  <c r="N120" i="55"/>
  <c r="M120" i="55"/>
  <c r="L120" i="55"/>
  <c r="K120" i="55"/>
  <c r="J120" i="55"/>
  <c r="I120" i="55"/>
  <c r="H120" i="55"/>
  <c r="G120" i="55"/>
  <c r="F120" i="55"/>
  <c r="E120" i="55"/>
  <c r="D120" i="55"/>
  <c r="P119" i="55"/>
  <c r="O119" i="55"/>
  <c r="N119" i="55"/>
  <c r="M119" i="55"/>
  <c r="L119" i="55"/>
  <c r="K119" i="55"/>
  <c r="J119" i="55"/>
  <c r="I119" i="55"/>
  <c r="H119" i="55"/>
  <c r="G119" i="55"/>
  <c r="F119" i="55"/>
  <c r="E119" i="55"/>
  <c r="D119" i="55"/>
  <c r="P118" i="55"/>
  <c r="O118" i="55"/>
  <c r="N118" i="55"/>
  <c r="M118" i="55"/>
  <c r="L118" i="55"/>
  <c r="K118" i="55"/>
  <c r="J118" i="55"/>
  <c r="I118" i="55"/>
  <c r="H118" i="55"/>
  <c r="G118" i="55"/>
  <c r="F118" i="55"/>
  <c r="E118" i="55"/>
  <c r="D118" i="55"/>
  <c r="P117" i="55"/>
  <c r="O117" i="55"/>
  <c r="N117" i="55"/>
  <c r="M117" i="55"/>
  <c r="L117" i="55"/>
  <c r="K117" i="55"/>
  <c r="J117" i="55"/>
  <c r="I117" i="55"/>
  <c r="H117" i="55"/>
  <c r="G117" i="55"/>
  <c r="F117" i="55"/>
  <c r="E117" i="55"/>
  <c r="D117" i="55"/>
  <c r="P116" i="55"/>
  <c r="O116" i="55"/>
  <c r="N116" i="55"/>
  <c r="M116" i="55"/>
  <c r="L116" i="55"/>
  <c r="K116" i="55"/>
  <c r="J116" i="55"/>
  <c r="I116" i="55"/>
  <c r="H116" i="55"/>
  <c r="G116" i="55"/>
  <c r="F116" i="55"/>
  <c r="E116" i="55"/>
  <c r="D116" i="55"/>
  <c r="P115" i="55"/>
  <c r="O115" i="55"/>
  <c r="N115" i="55"/>
  <c r="M115" i="55"/>
  <c r="L115" i="55"/>
  <c r="K115" i="55"/>
  <c r="J115" i="55"/>
  <c r="I115" i="55"/>
  <c r="H115" i="55"/>
  <c r="G115" i="55"/>
  <c r="F115" i="55"/>
  <c r="E115" i="55"/>
  <c r="D115" i="55"/>
  <c r="D114" i="55"/>
  <c r="P224" i="55"/>
  <c r="O224" i="55"/>
  <c r="N224" i="55"/>
  <c r="M224" i="55"/>
  <c r="L224" i="55"/>
  <c r="K224" i="55"/>
  <c r="J224" i="55"/>
  <c r="I224" i="55"/>
  <c r="H224" i="55"/>
  <c r="G224" i="55"/>
  <c r="F224" i="55"/>
  <c r="E224" i="55"/>
  <c r="D224" i="55"/>
  <c r="P223" i="55"/>
  <c r="O223" i="55"/>
  <c r="N223" i="55"/>
  <c r="M223" i="55"/>
  <c r="L223" i="55"/>
  <c r="K223" i="55"/>
  <c r="J223" i="55"/>
  <c r="I223" i="55"/>
  <c r="H223" i="55"/>
  <c r="G223" i="55"/>
  <c r="F223" i="55"/>
  <c r="E223" i="55"/>
  <c r="D223" i="55"/>
  <c r="P222" i="55"/>
  <c r="O222" i="55"/>
  <c r="N222" i="55"/>
  <c r="M222" i="55"/>
  <c r="L222" i="55"/>
  <c r="K222" i="55"/>
  <c r="J222" i="55"/>
  <c r="I222" i="55"/>
  <c r="H222" i="55"/>
  <c r="G222" i="55"/>
  <c r="F222" i="55"/>
  <c r="E222" i="55"/>
  <c r="D222" i="55"/>
  <c r="P221" i="55"/>
  <c r="O221" i="55"/>
  <c r="N221" i="55"/>
  <c r="M221" i="55"/>
  <c r="L221" i="55"/>
  <c r="K221" i="55"/>
  <c r="J221" i="55"/>
  <c r="I221" i="55"/>
  <c r="H221" i="55"/>
  <c r="G221" i="55"/>
  <c r="F221" i="55"/>
  <c r="E221" i="55"/>
  <c r="D221" i="55"/>
  <c r="P220" i="55"/>
  <c r="O220" i="55"/>
  <c r="N220" i="55"/>
  <c r="M220" i="55"/>
  <c r="L220" i="55"/>
  <c r="K220" i="55"/>
  <c r="J220" i="55"/>
  <c r="I220" i="55"/>
  <c r="H220" i="55"/>
  <c r="G220" i="55"/>
  <c r="F220" i="55"/>
  <c r="E220" i="55"/>
  <c r="D220" i="55"/>
  <c r="P219" i="55"/>
  <c r="O219" i="55"/>
  <c r="N219" i="55"/>
  <c r="M219" i="55"/>
  <c r="L219" i="55"/>
  <c r="K219" i="55"/>
  <c r="J219" i="55"/>
  <c r="I219" i="55"/>
  <c r="H219" i="55"/>
  <c r="G219" i="55"/>
  <c r="F219" i="55"/>
  <c r="E219" i="55"/>
  <c r="D219" i="55"/>
  <c r="D218" i="55"/>
  <c r="P216" i="55"/>
  <c r="O216" i="55"/>
  <c r="N216" i="55"/>
  <c r="M216" i="55"/>
  <c r="L216" i="55"/>
  <c r="K216" i="55"/>
  <c r="J216" i="55"/>
  <c r="I216" i="55"/>
  <c r="H216" i="55"/>
  <c r="G216" i="55"/>
  <c r="F216" i="55"/>
  <c r="E216" i="55"/>
  <c r="D216" i="55"/>
  <c r="P215" i="55"/>
  <c r="O215" i="55"/>
  <c r="N215" i="55"/>
  <c r="M215" i="55"/>
  <c r="L215" i="55"/>
  <c r="K215" i="55"/>
  <c r="J215" i="55"/>
  <c r="I215" i="55"/>
  <c r="H215" i="55"/>
  <c r="G215" i="55"/>
  <c r="F215" i="55"/>
  <c r="E215" i="55"/>
  <c r="D215" i="55"/>
  <c r="P214" i="55"/>
  <c r="O214" i="55"/>
  <c r="N214" i="55"/>
  <c r="M214" i="55"/>
  <c r="L214" i="55"/>
  <c r="K214" i="55"/>
  <c r="J214" i="55"/>
  <c r="I214" i="55"/>
  <c r="H214" i="55"/>
  <c r="G214" i="55"/>
  <c r="F214" i="55"/>
  <c r="E214" i="55"/>
  <c r="D214" i="55"/>
  <c r="P213" i="55"/>
  <c r="O213" i="55"/>
  <c r="N213" i="55"/>
  <c r="M213" i="55"/>
  <c r="L213" i="55"/>
  <c r="K213" i="55"/>
  <c r="J213" i="55"/>
  <c r="I213" i="55"/>
  <c r="H213" i="55"/>
  <c r="G213" i="55"/>
  <c r="F213" i="55"/>
  <c r="E213" i="55"/>
  <c r="D213" i="55"/>
  <c r="P212" i="55"/>
  <c r="O212" i="55"/>
  <c r="N212" i="55"/>
  <c r="M212" i="55"/>
  <c r="L212" i="55"/>
  <c r="K212" i="55"/>
  <c r="J212" i="55"/>
  <c r="I212" i="55"/>
  <c r="H212" i="55"/>
  <c r="G212" i="55"/>
  <c r="F212" i="55"/>
  <c r="E212" i="55"/>
  <c r="D212" i="55"/>
  <c r="P211" i="55"/>
  <c r="O211" i="55"/>
  <c r="N211" i="55"/>
  <c r="M211" i="55"/>
  <c r="L211" i="55"/>
  <c r="K211" i="55"/>
  <c r="J211" i="55"/>
  <c r="I211" i="55"/>
  <c r="H211" i="55"/>
  <c r="G211" i="55"/>
  <c r="F211" i="55"/>
  <c r="E211" i="55"/>
  <c r="D211" i="55"/>
  <c r="D210" i="55"/>
  <c r="P208" i="55"/>
  <c r="O208" i="55"/>
  <c r="N208" i="55"/>
  <c r="M208" i="55"/>
  <c r="L208" i="55"/>
  <c r="K208" i="55"/>
  <c r="J208" i="55"/>
  <c r="I208" i="55"/>
  <c r="H208" i="55"/>
  <c r="G208" i="55"/>
  <c r="F208" i="55"/>
  <c r="E208" i="55"/>
  <c r="D208" i="55"/>
  <c r="P207" i="55"/>
  <c r="O207" i="55"/>
  <c r="N207" i="55"/>
  <c r="M207" i="55"/>
  <c r="L207" i="55"/>
  <c r="K207" i="55"/>
  <c r="J207" i="55"/>
  <c r="I207" i="55"/>
  <c r="H207" i="55"/>
  <c r="G207" i="55"/>
  <c r="F207" i="55"/>
  <c r="E207" i="55"/>
  <c r="D207" i="55"/>
  <c r="P206" i="55"/>
  <c r="O206" i="55"/>
  <c r="N206" i="55"/>
  <c r="M206" i="55"/>
  <c r="L206" i="55"/>
  <c r="K206" i="55"/>
  <c r="J206" i="55"/>
  <c r="I206" i="55"/>
  <c r="H206" i="55"/>
  <c r="G206" i="55"/>
  <c r="F206" i="55"/>
  <c r="E206" i="55"/>
  <c r="D206" i="55"/>
  <c r="P205" i="55"/>
  <c r="O205" i="55"/>
  <c r="N205" i="55"/>
  <c r="M205" i="55"/>
  <c r="L205" i="55"/>
  <c r="K205" i="55"/>
  <c r="J205" i="55"/>
  <c r="I205" i="55"/>
  <c r="H205" i="55"/>
  <c r="G205" i="55"/>
  <c r="F205" i="55"/>
  <c r="E205" i="55"/>
  <c r="D205" i="55"/>
  <c r="P204" i="55"/>
  <c r="O204" i="55"/>
  <c r="N204" i="55"/>
  <c r="M204" i="55"/>
  <c r="L204" i="55"/>
  <c r="K204" i="55"/>
  <c r="J204" i="55"/>
  <c r="I204" i="55"/>
  <c r="H204" i="55"/>
  <c r="G204" i="55"/>
  <c r="F204" i="55"/>
  <c r="E204" i="55"/>
  <c r="D204" i="55"/>
  <c r="P203" i="55"/>
  <c r="O203" i="55"/>
  <c r="N203" i="55"/>
  <c r="M203" i="55"/>
  <c r="L203" i="55"/>
  <c r="K203" i="55"/>
  <c r="J203" i="55"/>
  <c r="I203" i="55"/>
  <c r="H203" i="55"/>
  <c r="G203" i="55"/>
  <c r="F203" i="55"/>
  <c r="E203" i="55"/>
  <c r="D203" i="55"/>
  <c r="D202" i="55"/>
  <c r="P200" i="55"/>
  <c r="O200" i="55"/>
  <c r="N200" i="55"/>
  <c r="M200" i="55"/>
  <c r="L200" i="55"/>
  <c r="K200" i="55"/>
  <c r="J200" i="55"/>
  <c r="I200" i="55"/>
  <c r="H200" i="55"/>
  <c r="G200" i="55"/>
  <c r="F200" i="55"/>
  <c r="E200" i="55"/>
  <c r="D200" i="55"/>
  <c r="P199" i="55"/>
  <c r="O199" i="55"/>
  <c r="N199" i="55"/>
  <c r="M199" i="55"/>
  <c r="L199" i="55"/>
  <c r="K199" i="55"/>
  <c r="J199" i="55"/>
  <c r="I199" i="55"/>
  <c r="H199" i="55"/>
  <c r="G199" i="55"/>
  <c r="F199" i="55"/>
  <c r="E199" i="55"/>
  <c r="D199" i="55"/>
  <c r="P198" i="55"/>
  <c r="O198" i="55"/>
  <c r="N198" i="55"/>
  <c r="M198" i="55"/>
  <c r="L198" i="55"/>
  <c r="K198" i="55"/>
  <c r="J198" i="55"/>
  <c r="I198" i="55"/>
  <c r="H198" i="55"/>
  <c r="G198" i="55"/>
  <c r="F198" i="55"/>
  <c r="E198" i="55"/>
  <c r="D198" i="55"/>
  <c r="P197" i="55"/>
  <c r="O197" i="55"/>
  <c r="N197" i="55"/>
  <c r="M197" i="55"/>
  <c r="L197" i="55"/>
  <c r="K197" i="55"/>
  <c r="J197" i="55"/>
  <c r="I197" i="55"/>
  <c r="H197" i="55"/>
  <c r="G197" i="55"/>
  <c r="F197" i="55"/>
  <c r="E197" i="55"/>
  <c r="D197" i="55"/>
  <c r="P196" i="55"/>
  <c r="O196" i="55"/>
  <c r="N196" i="55"/>
  <c r="M196" i="55"/>
  <c r="L196" i="55"/>
  <c r="K196" i="55"/>
  <c r="J196" i="55"/>
  <c r="I196" i="55"/>
  <c r="H196" i="55"/>
  <c r="G196" i="55"/>
  <c r="F196" i="55"/>
  <c r="E196" i="55"/>
  <c r="D196" i="55"/>
  <c r="P195" i="55"/>
  <c r="O195" i="55"/>
  <c r="N195" i="55"/>
  <c r="M195" i="55"/>
  <c r="L195" i="55"/>
  <c r="K195" i="55"/>
  <c r="J195" i="55"/>
  <c r="I195" i="55"/>
  <c r="H195" i="55"/>
  <c r="G195" i="55"/>
  <c r="F195" i="55"/>
  <c r="E195" i="55"/>
  <c r="D195" i="55"/>
  <c r="D194" i="55"/>
  <c r="P192" i="55"/>
  <c r="O192" i="55"/>
  <c r="N192" i="55"/>
  <c r="M192" i="55"/>
  <c r="L192" i="55"/>
  <c r="K192" i="55"/>
  <c r="J192" i="55"/>
  <c r="I192" i="55"/>
  <c r="H192" i="55"/>
  <c r="G192" i="55"/>
  <c r="F192" i="55"/>
  <c r="E192" i="55"/>
  <c r="D192" i="55"/>
  <c r="P191" i="55"/>
  <c r="O191" i="55"/>
  <c r="N191" i="55"/>
  <c r="M191" i="55"/>
  <c r="L191" i="55"/>
  <c r="K191" i="55"/>
  <c r="J191" i="55"/>
  <c r="I191" i="55"/>
  <c r="H191" i="55"/>
  <c r="G191" i="55"/>
  <c r="F191" i="55"/>
  <c r="E191" i="55"/>
  <c r="D191" i="55"/>
  <c r="P190" i="55"/>
  <c r="O190" i="55"/>
  <c r="N190" i="55"/>
  <c r="M190" i="55"/>
  <c r="L190" i="55"/>
  <c r="K190" i="55"/>
  <c r="J190" i="55"/>
  <c r="I190" i="55"/>
  <c r="H190" i="55"/>
  <c r="G190" i="55"/>
  <c r="F190" i="55"/>
  <c r="E190" i="55"/>
  <c r="D190" i="55"/>
  <c r="P189" i="55"/>
  <c r="O189" i="55"/>
  <c r="N189" i="55"/>
  <c r="M189" i="55"/>
  <c r="L189" i="55"/>
  <c r="K189" i="55"/>
  <c r="J189" i="55"/>
  <c r="I189" i="55"/>
  <c r="H189" i="55"/>
  <c r="G189" i="55"/>
  <c r="F189" i="55"/>
  <c r="E189" i="55"/>
  <c r="D189" i="55"/>
  <c r="P188" i="55"/>
  <c r="O188" i="55"/>
  <c r="N188" i="55"/>
  <c r="M188" i="55"/>
  <c r="L188" i="55"/>
  <c r="K188" i="55"/>
  <c r="J188" i="55"/>
  <c r="I188" i="55"/>
  <c r="H188" i="55"/>
  <c r="G188" i="55"/>
  <c r="F188" i="55"/>
  <c r="E188" i="55"/>
  <c r="D188" i="55"/>
  <c r="P187" i="55"/>
  <c r="O187" i="55"/>
  <c r="N187" i="55"/>
  <c r="M187" i="55"/>
  <c r="L187" i="55"/>
  <c r="K187" i="55"/>
  <c r="J187" i="55"/>
  <c r="I187" i="55"/>
  <c r="H187" i="55"/>
  <c r="G187" i="55"/>
  <c r="F187" i="55"/>
  <c r="E187" i="55"/>
  <c r="D187" i="55"/>
  <c r="D186" i="55"/>
  <c r="P184" i="55"/>
  <c r="O184" i="55"/>
  <c r="N184" i="55"/>
  <c r="M184" i="55"/>
  <c r="L184" i="55"/>
  <c r="K184" i="55"/>
  <c r="J184" i="55"/>
  <c r="I184" i="55"/>
  <c r="H184" i="55"/>
  <c r="G184" i="55"/>
  <c r="F184" i="55"/>
  <c r="E184" i="55"/>
  <c r="D184" i="55"/>
  <c r="P183" i="55"/>
  <c r="O183" i="55"/>
  <c r="N183" i="55"/>
  <c r="M183" i="55"/>
  <c r="L183" i="55"/>
  <c r="K183" i="55"/>
  <c r="J183" i="55"/>
  <c r="I183" i="55"/>
  <c r="H183" i="55"/>
  <c r="G183" i="55"/>
  <c r="F183" i="55"/>
  <c r="E183" i="55"/>
  <c r="D183" i="55"/>
  <c r="P182" i="55"/>
  <c r="O182" i="55"/>
  <c r="N182" i="55"/>
  <c r="M182" i="55"/>
  <c r="L182" i="55"/>
  <c r="K182" i="55"/>
  <c r="J182" i="55"/>
  <c r="I182" i="55"/>
  <c r="H182" i="55"/>
  <c r="G182" i="55"/>
  <c r="F182" i="55"/>
  <c r="E182" i="55"/>
  <c r="D182" i="55"/>
  <c r="P181" i="55"/>
  <c r="O181" i="55"/>
  <c r="N181" i="55"/>
  <c r="M181" i="55"/>
  <c r="L181" i="55"/>
  <c r="K181" i="55"/>
  <c r="J181" i="55"/>
  <c r="I181" i="55"/>
  <c r="H181" i="55"/>
  <c r="G181" i="55"/>
  <c r="F181" i="55"/>
  <c r="E181" i="55"/>
  <c r="D181" i="55"/>
  <c r="P180" i="55"/>
  <c r="O180" i="55"/>
  <c r="N180" i="55"/>
  <c r="M180" i="55"/>
  <c r="L180" i="55"/>
  <c r="K180" i="55"/>
  <c r="J180" i="55"/>
  <c r="I180" i="55"/>
  <c r="H180" i="55"/>
  <c r="G180" i="55"/>
  <c r="F180" i="55"/>
  <c r="E180" i="55"/>
  <c r="D180" i="55"/>
  <c r="P179" i="55"/>
  <c r="O179" i="55"/>
  <c r="N179" i="55"/>
  <c r="M179" i="55"/>
  <c r="L179" i="55"/>
  <c r="K179" i="55"/>
  <c r="J179" i="55"/>
  <c r="I179" i="55"/>
  <c r="H179" i="55"/>
  <c r="G179" i="55"/>
  <c r="F179" i="55"/>
  <c r="E179" i="55"/>
  <c r="D179" i="55"/>
  <c r="D178" i="55"/>
  <c r="P176" i="55"/>
  <c r="O176" i="55"/>
  <c r="N176" i="55"/>
  <c r="M176" i="55"/>
  <c r="L176" i="55"/>
  <c r="K176" i="55"/>
  <c r="J176" i="55"/>
  <c r="I176" i="55"/>
  <c r="H176" i="55"/>
  <c r="G176" i="55"/>
  <c r="F176" i="55"/>
  <c r="E176" i="55"/>
  <c r="D176" i="55"/>
  <c r="P175" i="55"/>
  <c r="O175" i="55"/>
  <c r="N175" i="55"/>
  <c r="M175" i="55"/>
  <c r="L175" i="55"/>
  <c r="K175" i="55"/>
  <c r="J175" i="55"/>
  <c r="I175" i="55"/>
  <c r="H175" i="55"/>
  <c r="G175" i="55"/>
  <c r="F175" i="55"/>
  <c r="E175" i="55"/>
  <c r="D175" i="55"/>
  <c r="P174" i="55"/>
  <c r="O174" i="55"/>
  <c r="N174" i="55"/>
  <c r="M174" i="55"/>
  <c r="L174" i="55"/>
  <c r="K174" i="55"/>
  <c r="J174" i="55"/>
  <c r="I174" i="55"/>
  <c r="H174" i="55"/>
  <c r="G174" i="55"/>
  <c r="F174" i="55"/>
  <c r="E174" i="55"/>
  <c r="D174" i="55"/>
  <c r="P173" i="55"/>
  <c r="O173" i="55"/>
  <c r="N173" i="55"/>
  <c r="M173" i="55"/>
  <c r="L173" i="55"/>
  <c r="K173" i="55"/>
  <c r="J173" i="55"/>
  <c r="I173" i="55"/>
  <c r="H173" i="55"/>
  <c r="G173" i="55"/>
  <c r="F173" i="55"/>
  <c r="E173" i="55"/>
  <c r="D173" i="55"/>
  <c r="P172" i="55"/>
  <c r="O172" i="55"/>
  <c r="N172" i="55"/>
  <c r="M172" i="55"/>
  <c r="L172" i="55"/>
  <c r="K172" i="55"/>
  <c r="J172" i="55"/>
  <c r="I172" i="55"/>
  <c r="H172" i="55"/>
  <c r="G172" i="55"/>
  <c r="F172" i="55"/>
  <c r="E172" i="55"/>
  <c r="D172" i="55"/>
  <c r="P171" i="55"/>
  <c r="O171" i="55"/>
  <c r="N171" i="55"/>
  <c r="M171" i="55"/>
  <c r="L171" i="55"/>
  <c r="K171" i="55"/>
  <c r="J171" i="55"/>
  <c r="I171" i="55"/>
  <c r="H171" i="55"/>
  <c r="G171" i="55"/>
  <c r="F171" i="55"/>
  <c r="E171" i="55"/>
  <c r="D171" i="55"/>
  <c r="D170" i="55"/>
  <c r="P112" i="55"/>
  <c r="O112" i="55"/>
  <c r="N112" i="55"/>
  <c r="M112" i="55"/>
  <c r="L112" i="55"/>
  <c r="K112" i="55"/>
  <c r="J112" i="55"/>
  <c r="I112" i="55"/>
  <c r="H112" i="55"/>
  <c r="G112" i="55"/>
  <c r="F112" i="55"/>
  <c r="E112" i="55"/>
  <c r="D112" i="55"/>
  <c r="P111" i="55"/>
  <c r="O111" i="55"/>
  <c r="N111" i="55"/>
  <c r="M111" i="55"/>
  <c r="L111" i="55"/>
  <c r="K111" i="55"/>
  <c r="J111" i="55"/>
  <c r="I111" i="55"/>
  <c r="H111" i="55"/>
  <c r="G111" i="55"/>
  <c r="F111" i="55"/>
  <c r="E111" i="55"/>
  <c r="D111" i="55"/>
  <c r="P110" i="55"/>
  <c r="O110" i="55"/>
  <c r="N110" i="55"/>
  <c r="M110" i="55"/>
  <c r="L110" i="55"/>
  <c r="K110" i="55"/>
  <c r="J110" i="55"/>
  <c r="I110" i="55"/>
  <c r="H110" i="55"/>
  <c r="G110" i="55"/>
  <c r="F110" i="55"/>
  <c r="E110" i="55"/>
  <c r="D110" i="55"/>
  <c r="P109" i="55"/>
  <c r="O109" i="55"/>
  <c r="N109" i="55"/>
  <c r="M109" i="55"/>
  <c r="L109" i="55"/>
  <c r="K109" i="55"/>
  <c r="J109" i="55"/>
  <c r="I109" i="55"/>
  <c r="H109" i="55"/>
  <c r="G109" i="55"/>
  <c r="F109" i="55"/>
  <c r="E109" i="55"/>
  <c r="D109" i="55"/>
  <c r="P108" i="55"/>
  <c r="O108" i="55"/>
  <c r="N108" i="55"/>
  <c r="M108" i="55"/>
  <c r="L108" i="55"/>
  <c r="K108" i="55"/>
  <c r="J108" i="55"/>
  <c r="I108" i="55"/>
  <c r="H108" i="55"/>
  <c r="G108" i="55"/>
  <c r="F108" i="55"/>
  <c r="E108" i="55"/>
  <c r="D108" i="55"/>
  <c r="P107" i="55"/>
  <c r="O107" i="55"/>
  <c r="N107" i="55"/>
  <c r="M107" i="55"/>
  <c r="L107" i="55"/>
  <c r="K107" i="55"/>
  <c r="J107" i="55"/>
  <c r="I107" i="55"/>
  <c r="H107" i="55"/>
  <c r="G107" i="55"/>
  <c r="F107" i="55"/>
  <c r="E107" i="55"/>
  <c r="D107" i="55"/>
  <c r="D106" i="55"/>
  <c r="P104" i="55"/>
  <c r="O104" i="55"/>
  <c r="N104" i="55"/>
  <c r="M104" i="55"/>
  <c r="L104" i="55"/>
  <c r="K104" i="55"/>
  <c r="J104" i="55"/>
  <c r="I104" i="55"/>
  <c r="H104" i="55"/>
  <c r="G104" i="55"/>
  <c r="F104" i="55"/>
  <c r="E104" i="55"/>
  <c r="D104" i="55"/>
  <c r="P103" i="55"/>
  <c r="O103" i="55"/>
  <c r="N103" i="55"/>
  <c r="M103" i="55"/>
  <c r="L103" i="55"/>
  <c r="K103" i="55"/>
  <c r="J103" i="55"/>
  <c r="I103" i="55"/>
  <c r="H103" i="55"/>
  <c r="G103" i="55"/>
  <c r="F103" i="55"/>
  <c r="E103" i="55"/>
  <c r="D103" i="55"/>
  <c r="P102" i="55"/>
  <c r="O102" i="55"/>
  <c r="N102" i="55"/>
  <c r="M102" i="55"/>
  <c r="L102" i="55"/>
  <c r="K102" i="55"/>
  <c r="J102" i="55"/>
  <c r="I102" i="55"/>
  <c r="H102" i="55"/>
  <c r="G102" i="55"/>
  <c r="F102" i="55"/>
  <c r="E102" i="55"/>
  <c r="D102" i="55"/>
  <c r="P101" i="55"/>
  <c r="O101" i="55"/>
  <c r="N101" i="55"/>
  <c r="M101" i="55"/>
  <c r="L101" i="55"/>
  <c r="K101" i="55"/>
  <c r="J101" i="55"/>
  <c r="I101" i="55"/>
  <c r="H101" i="55"/>
  <c r="G101" i="55"/>
  <c r="F101" i="55"/>
  <c r="E101" i="55"/>
  <c r="D101" i="55"/>
  <c r="P100" i="55"/>
  <c r="O100" i="55"/>
  <c r="N100" i="55"/>
  <c r="M100" i="55"/>
  <c r="L100" i="55"/>
  <c r="K100" i="55"/>
  <c r="J100" i="55"/>
  <c r="I100" i="55"/>
  <c r="H100" i="55"/>
  <c r="G100" i="55"/>
  <c r="F100" i="55"/>
  <c r="E100" i="55"/>
  <c r="D100" i="55"/>
  <c r="P99" i="55"/>
  <c r="O99" i="55"/>
  <c r="N99" i="55"/>
  <c r="M99" i="55"/>
  <c r="L99" i="55"/>
  <c r="K99" i="55"/>
  <c r="J99" i="55"/>
  <c r="I99" i="55"/>
  <c r="H99" i="55"/>
  <c r="G99" i="55"/>
  <c r="F99" i="55"/>
  <c r="E99" i="55"/>
  <c r="D99" i="55"/>
  <c r="D98" i="55"/>
  <c r="P96" i="55"/>
  <c r="O96" i="55"/>
  <c r="N96" i="55"/>
  <c r="M96" i="55"/>
  <c r="L96" i="55"/>
  <c r="K96" i="55"/>
  <c r="J96" i="55"/>
  <c r="I96" i="55"/>
  <c r="H96" i="55"/>
  <c r="G96" i="55"/>
  <c r="F96" i="55"/>
  <c r="E96" i="55"/>
  <c r="D96" i="55"/>
  <c r="P95" i="55"/>
  <c r="O95" i="55"/>
  <c r="N95" i="55"/>
  <c r="M95" i="55"/>
  <c r="L95" i="55"/>
  <c r="K95" i="55"/>
  <c r="J95" i="55"/>
  <c r="I95" i="55"/>
  <c r="H95" i="55"/>
  <c r="G95" i="55"/>
  <c r="F95" i="55"/>
  <c r="E95" i="55"/>
  <c r="D95" i="55"/>
  <c r="P94" i="55"/>
  <c r="O94" i="55"/>
  <c r="N94" i="55"/>
  <c r="M94" i="55"/>
  <c r="L94" i="55"/>
  <c r="K94" i="55"/>
  <c r="J94" i="55"/>
  <c r="I94" i="55"/>
  <c r="H94" i="55"/>
  <c r="G94" i="55"/>
  <c r="F94" i="55"/>
  <c r="E94" i="55"/>
  <c r="D94" i="55"/>
  <c r="P93" i="55"/>
  <c r="O93" i="55"/>
  <c r="N93" i="55"/>
  <c r="M93" i="55"/>
  <c r="L93" i="55"/>
  <c r="K93" i="55"/>
  <c r="J93" i="55"/>
  <c r="I93" i="55"/>
  <c r="H93" i="55"/>
  <c r="G93" i="55"/>
  <c r="F93" i="55"/>
  <c r="E93" i="55"/>
  <c r="D93" i="55"/>
  <c r="P92" i="55"/>
  <c r="O92" i="55"/>
  <c r="N92" i="55"/>
  <c r="M92" i="55"/>
  <c r="L92" i="55"/>
  <c r="K92" i="55"/>
  <c r="J92" i="55"/>
  <c r="I92" i="55"/>
  <c r="H92" i="55"/>
  <c r="G92" i="55"/>
  <c r="F92" i="55"/>
  <c r="E92" i="55"/>
  <c r="D92" i="55"/>
  <c r="P91" i="55"/>
  <c r="O91" i="55"/>
  <c r="N91" i="55"/>
  <c r="M91" i="55"/>
  <c r="L91" i="55"/>
  <c r="K91" i="55"/>
  <c r="J91" i="55"/>
  <c r="I91" i="55"/>
  <c r="H91" i="55"/>
  <c r="G91" i="55"/>
  <c r="F91" i="55"/>
  <c r="E91" i="55"/>
  <c r="D91" i="55"/>
  <c r="D90" i="55"/>
  <c r="P88" i="55"/>
  <c r="O88" i="55"/>
  <c r="N88" i="55"/>
  <c r="M88" i="55"/>
  <c r="L88" i="55"/>
  <c r="K88" i="55"/>
  <c r="J88" i="55"/>
  <c r="I88" i="55"/>
  <c r="H88" i="55"/>
  <c r="G88" i="55"/>
  <c r="F88" i="55"/>
  <c r="E88" i="55"/>
  <c r="D88" i="55"/>
  <c r="P87" i="55"/>
  <c r="O87" i="55"/>
  <c r="N87" i="55"/>
  <c r="M87" i="55"/>
  <c r="L87" i="55"/>
  <c r="K87" i="55"/>
  <c r="J87" i="55"/>
  <c r="I87" i="55"/>
  <c r="H87" i="55"/>
  <c r="G87" i="55"/>
  <c r="F87" i="55"/>
  <c r="E87" i="55"/>
  <c r="D87" i="55"/>
  <c r="P86" i="55"/>
  <c r="O86" i="55"/>
  <c r="N86" i="55"/>
  <c r="M86" i="55"/>
  <c r="L86" i="55"/>
  <c r="K86" i="55"/>
  <c r="J86" i="55"/>
  <c r="I86" i="55"/>
  <c r="H86" i="55"/>
  <c r="G86" i="55"/>
  <c r="F86" i="55"/>
  <c r="E86" i="55"/>
  <c r="D86" i="55"/>
  <c r="P85" i="55"/>
  <c r="O85" i="55"/>
  <c r="N85" i="55"/>
  <c r="M85" i="55"/>
  <c r="L85" i="55"/>
  <c r="K85" i="55"/>
  <c r="J85" i="55"/>
  <c r="I85" i="55"/>
  <c r="H85" i="55"/>
  <c r="G85" i="55"/>
  <c r="F85" i="55"/>
  <c r="E85" i="55"/>
  <c r="D85" i="55"/>
  <c r="P84" i="55"/>
  <c r="O84" i="55"/>
  <c r="N84" i="55"/>
  <c r="M84" i="55"/>
  <c r="L84" i="55"/>
  <c r="K84" i="55"/>
  <c r="J84" i="55"/>
  <c r="I84" i="55"/>
  <c r="H84" i="55"/>
  <c r="G84" i="55"/>
  <c r="F84" i="55"/>
  <c r="E84" i="55"/>
  <c r="D84" i="55"/>
  <c r="P83" i="55"/>
  <c r="O83" i="55"/>
  <c r="N83" i="55"/>
  <c r="M83" i="55"/>
  <c r="L83" i="55"/>
  <c r="K83" i="55"/>
  <c r="J83" i="55"/>
  <c r="I83" i="55"/>
  <c r="H83" i="55"/>
  <c r="G83" i="55"/>
  <c r="F83" i="55"/>
  <c r="E83" i="55"/>
  <c r="D83" i="55"/>
  <c r="D82" i="55"/>
  <c r="P80" i="55"/>
  <c r="O80" i="55"/>
  <c r="N80" i="55"/>
  <c r="M80" i="55"/>
  <c r="L80" i="55"/>
  <c r="K80" i="55"/>
  <c r="J80" i="55"/>
  <c r="I80" i="55"/>
  <c r="H80" i="55"/>
  <c r="G80" i="55"/>
  <c r="F80" i="55"/>
  <c r="E80" i="55"/>
  <c r="D80" i="55"/>
  <c r="P79" i="55"/>
  <c r="O79" i="55"/>
  <c r="N79" i="55"/>
  <c r="M79" i="55"/>
  <c r="L79" i="55"/>
  <c r="K79" i="55"/>
  <c r="J79" i="55"/>
  <c r="I79" i="55"/>
  <c r="H79" i="55"/>
  <c r="G79" i="55"/>
  <c r="F79" i="55"/>
  <c r="E79" i="55"/>
  <c r="D79" i="55"/>
  <c r="P78" i="55"/>
  <c r="O78" i="55"/>
  <c r="N78" i="55"/>
  <c r="M78" i="55"/>
  <c r="L78" i="55"/>
  <c r="K78" i="55"/>
  <c r="J78" i="55"/>
  <c r="I78" i="55"/>
  <c r="H78" i="55"/>
  <c r="G78" i="55"/>
  <c r="F78" i="55"/>
  <c r="E78" i="55"/>
  <c r="D78" i="55"/>
  <c r="P77" i="55"/>
  <c r="O77" i="55"/>
  <c r="N77" i="55"/>
  <c r="M77" i="55"/>
  <c r="L77" i="55"/>
  <c r="K77" i="55"/>
  <c r="J77" i="55"/>
  <c r="I77" i="55"/>
  <c r="H77" i="55"/>
  <c r="G77" i="55"/>
  <c r="F77" i="55"/>
  <c r="E77" i="55"/>
  <c r="D77" i="55"/>
  <c r="P76" i="55"/>
  <c r="O76" i="55"/>
  <c r="N76" i="55"/>
  <c r="M76" i="55"/>
  <c r="L76" i="55"/>
  <c r="K76" i="55"/>
  <c r="J76" i="55"/>
  <c r="I76" i="55"/>
  <c r="H76" i="55"/>
  <c r="G76" i="55"/>
  <c r="F76" i="55"/>
  <c r="E76" i="55"/>
  <c r="D76" i="55"/>
  <c r="P75" i="55"/>
  <c r="O75" i="55"/>
  <c r="N75" i="55"/>
  <c r="M75" i="55"/>
  <c r="L75" i="55"/>
  <c r="K75" i="55"/>
  <c r="J75" i="55"/>
  <c r="I75" i="55"/>
  <c r="H75" i="55"/>
  <c r="G75" i="55"/>
  <c r="F75" i="55"/>
  <c r="E75" i="55"/>
  <c r="D75" i="55"/>
  <c r="D74" i="55"/>
  <c r="P72" i="55"/>
  <c r="O72" i="55"/>
  <c r="N72" i="55"/>
  <c r="M72" i="55"/>
  <c r="L72" i="55"/>
  <c r="K72" i="55"/>
  <c r="J72" i="55"/>
  <c r="I72" i="55"/>
  <c r="H72" i="55"/>
  <c r="G72" i="55"/>
  <c r="F72" i="55"/>
  <c r="E72" i="55"/>
  <c r="D72" i="55"/>
  <c r="P71" i="55"/>
  <c r="O71" i="55"/>
  <c r="N71" i="55"/>
  <c r="M71" i="55"/>
  <c r="L71" i="55"/>
  <c r="K71" i="55"/>
  <c r="J71" i="55"/>
  <c r="I71" i="55"/>
  <c r="H71" i="55"/>
  <c r="G71" i="55"/>
  <c r="F71" i="55"/>
  <c r="E71" i="55"/>
  <c r="D71" i="55"/>
  <c r="P70" i="55"/>
  <c r="O70" i="55"/>
  <c r="N70" i="55"/>
  <c r="M70" i="55"/>
  <c r="L70" i="55"/>
  <c r="K70" i="55"/>
  <c r="J70" i="55"/>
  <c r="I70" i="55"/>
  <c r="H70" i="55"/>
  <c r="G70" i="55"/>
  <c r="F70" i="55"/>
  <c r="E70" i="55"/>
  <c r="D70" i="55"/>
  <c r="P69" i="55"/>
  <c r="O69" i="55"/>
  <c r="N69" i="55"/>
  <c r="M69" i="55"/>
  <c r="L69" i="55"/>
  <c r="K69" i="55"/>
  <c r="J69" i="55"/>
  <c r="I69" i="55"/>
  <c r="H69" i="55"/>
  <c r="G69" i="55"/>
  <c r="F69" i="55"/>
  <c r="E69" i="55"/>
  <c r="D69" i="55"/>
  <c r="P68" i="55"/>
  <c r="O68" i="55"/>
  <c r="N68" i="55"/>
  <c r="M68" i="55"/>
  <c r="L68" i="55"/>
  <c r="K68" i="55"/>
  <c r="J68" i="55"/>
  <c r="I68" i="55"/>
  <c r="H68" i="55"/>
  <c r="G68" i="55"/>
  <c r="F68" i="55"/>
  <c r="E68" i="55"/>
  <c r="D68" i="55"/>
  <c r="P67" i="55"/>
  <c r="O67" i="55"/>
  <c r="N67" i="55"/>
  <c r="M67" i="55"/>
  <c r="L67" i="55"/>
  <c r="K67" i="55"/>
  <c r="J67" i="55"/>
  <c r="I67" i="55"/>
  <c r="H67" i="55"/>
  <c r="G67" i="55"/>
  <c r="F67" i="55"/>
  <c r="E67" i="55"/>
  <c r="D67" i="55"/>
  <c r="D66" i="55"/>
  <c r="P64" i="55"/>
  <c r="O64" i="55"/>
  <c r="N64" i="55"/>
  <c r="M64" i="55"/>
  <c r="L64" i="55"/>
  <c r="K64" i="55"/>
  <c r="J64" i="55"/>
  <c r="I64" i="55"/>
  <c r="H64" i="55"/>
  <c r="G64" i="55"/>
  <c r="F64" i="55"/>
  <c r="E64" i="55"/>
  <c r="D64" i="55"/>
  <c r="P63" i="55"/>
  <c r="O63" i="55"/>
  <c r="N63" i="55"/>
  <c r="M63" i="55"/>
  <c r="L63" i="55"/>
  <c r="K63" i="55"/>
  <c r="J63" i="55"/>
  <c r="I63" i="55"/>
  <c r="H63" i="55"/>
  <c r="G63" i="55"/>
  <c r="F63" i="55"/>
  <c r="E63" i="55"/>
  <c r="D63" i="55"/>
  <c r="P62" i="55"/>
  <c r="O62" i="55"/>
  <c r="N62" i="55"/>
  <c r="M62" i="55"/>
  <c r="L62" i="55"/>
  <c r="K62" i="55"/>
  <c r="J62" i="55"/>
  <c r="I62" i="55"/>
  <c r="H62" i="55"/>
  <c r="G62" i="55"/>
  <c r="F62" i="55"/>
  <c r="E62" i="55"/>
  <c r="D62" i="55"/>
  <c r="P61" i="55"/>
  <c r="O61" i="55"/>
  <c r="N61" i="55"/>
  <c r="M61" i="55"/>
  <c r="L61" i="55"/>
  <c r="K61" i="55"/>
  <c r="J61" i="55"/>
  <c r="I61" i="55"/>
  <c r="H61" i="55"/>
  <c r="G61" i="55"/>
  <c r="F61" i="55"/>
  <c r="E61" i="55"/>
  <c r="D61" i="55"/>
  <c r="P60" i="55"/>
  <c r="O60" i="55"/>
  <c r="N60" i="55"/>
  <c r="M60" i="55"/>
  <c r="L60" i="55"/>
  <c r="K60" i="55"/>
  <c r="J60" i="55"/>
  <c r="I60" i="55"/>
  <c r="H60" i="55"/>
  <c r="G60" i="55"/>
  <c r="F60" i="55"/>
  <c r="E60" i="55"/>
  <c r="D60" i="55"/>
  <c r="P59" i="55"/>
  <c r="O59" i="55"/>
  <c r="N59" i="55"/>
  <c r="M59" i="55"/>
  <c r="L59" i="55"/>
  <c r="K59" i="55"/>
  <c r="J59" i="55"/>
  <c r="I59" i="55"/>
  <c r="H59" i="55"/>
  <c r="G59" i="55"/>
  <c r="F59" i="55"/>
  <c r="E59" i="55"/>
  <c r="D59" i="55"/>
  <c r="D58" i="55"/>
  <c r="D10" i="55"/>
  <c r="D2" i="55"/>
  <c r="D3" i="55"/>
  <c r="E3" i="55"/>
  <c r="F3" i="55"/>
  <c r="G3" i="55"/>
  <c r="H3" i="55"/>
  <c r="I3" i="55"/>
  <c r="J3" i="55"/>
  <c r="K3" i="55"/>
  <c r="L3" i="55"/>
  <c r="M3" i="55"/>
  <c r="N3" i="55"/>
  <c r="O3" i="55"/>
  <c r="P3" i="55"/>
  <c r="D4" i="55"/>
  <c r="E4" i="55"/>
  <c r="F4" i="55"/>
  <c r="G4" i="55"/>
  <c r="H4" i="55"/>
  <c r="I4" i="55"/>
  <c r="J4" i="55"/>
  <c r="K4" i="55"/>
  <c r="L4" i="55"/>
  <c r="M4" i="55"/>
  <c r="N4" i="55"/>
  <c r="O4" i="55"/>
  <c r="P4" i="55"/>
  <c r="D5" i="55"/>
  <c r="E5" i="55"/>
  <c r="F5" i="55"/>
  <c r="G5" i="55"/>
  <c r="H5" i="55"/>
  <c r="I5" i="55"/>
  <c r="J5" i="55"/>
  <c r="K5" i="55"/>
  <c r="L5" i="55"/>
  <c r="M5" i="55"/>
  <c r="N5" i="55"/>
  <c r="O5" i="55"/>
  <c r="P5" i="55"/>
  <c r="D6" i="55"/>
  <c r="E6" i="55"/>
  <c r="F6" i="55"/>
  <c r="G6" i="55"/>
  <c r="H6" i="55"/>
  <c r="I6" i="55"/>
  <c r="J6" i="55"/>
  <c r="K6" i="55"/>
  <c r="L6" i="55"/>
  <c r="M6" i="55"/>
  <c r="N6" i="55"/>
  <c r="O6" i="55"/>
  <c r="P6" i="55"/>
  <c r="D7" i="55"/>
  <c r="E7" i="55"/>
  <c r="F7" i="55"/>
  <c r="G7" i="55"/>
  <c r="H7" i="55"/>
  <c r="I7" i="55"/>
  <c r="J7" i="55"/>
  <c r="K7" i="55"/>
  <c r="L7" i="55"/>
  <c r="M7" i="55"/>
  <c r="N7" i="55"/>
  <c r="O7" i="55"/>
  <c r="P7" i="55"/>
  <c r="D8" i="55"/>
  <c r="E8" i="55"/>
  <c r="F8" i="55"/>
  <c r="G8" i="55"/>
  <c r="H8" i="55"/>
  <c r="I8" i="55"/>
  <c r="J8" i="55"/>
  <c r="K8" i="55"/>
  <c r="L8" i="55"/>
  <c r="M8" i="55"/>
  <c r="N8" i="55"/>
  <c r="O8" i="55"/>
  <c r="P8" i="55"/>
  <c r="D11" i="55"/>
  <c r="E11" i="55"/>
  <c r="F11" i="55"/>
  <c r="G11" i="55"/>
  <c r="H11" i="55"/>
  <c r="I11" i="55"/>
  <c r="J11" i="55"/>
  <c r="K11" i="55"/>
  <c r="L11" i="55"/>
  <c r="M11" i="55"/>
  <c r="N11" i="55"/>
  <c r="O11" i="55"/>
  <c r="P11" i="55"/>
  <c r="D12" i="55"/>
  <c r="E12" i="55"/>
  <c r="F12" i="55"/>
  <c r="G12" i="55"/>
  <c r="H12" i="55"/>
  <c r="I12" i="55"/>
  <c r="J12" i="55"/>
  <c r="K12" i="55"/>
  <c r="L12" i="55"/>
  <c r="M12" i="55"/>
  <c r="N12" i="55"/>
  <c r="O12" i="55"/>
  <c r="P12" i="55"/>
  <c r="D13" i="55"/>
  <c r="E13" i="55"/>
  <c r="F13" i="55"/>
  <c r="G13" i="55"/>
  <c r="H13" i="55"/>
  <c r="I13" i="55"/>
  <c r="J13" i="55"/>
  <c r="K13" i="55"/>
  <c r="L13" i="55"/>
  <c r="M13" i="55"/>
  <c r="N13" i="55"/>
  <c r="O13" i="55"/>
  <c r="P13" i="55"/>
  <c r="D14" i="55"/>
  <c r="E14" i="55"/>
  <c r="F14" i="55"/>
  <c r="G14" i="55"/>
  <c r="H14" i="55"/>
  <c r="I14" i="55"/>
  <c r="J14" i="55"/>
  <c r="K14" i="55"/>
  <c r="L14" i="55"/>
  <c r="M14" i="55"/>
  <c r="N14" i="55"/>
  <c r="O14" i="55"/>
  <c r="P14" i="55"/>
  <c r="D15" i="55"/>
  <c r="E15" i="55"/>
  <c r="F15" i="55"/>
  <c r="G15" i="55"/>
  <c r="H15" i="55"/>
  <c r="I15" i="55"/>
  <c r="J15" i="55"/>
  <c r="K15" i="55"/>
  <c r="L15" i="55"/>
  <c r="M15" i="55"/>
  <c r="N15" i="55"/>
  <c r="O15" i="55"/>
  <c r="P15" i="55"/>
  <c r="D16" i="55"/>
  <c r="E16" i="55"/>
  <c r="F16" i="55"/>
  <c r="G16" i="55"/>
  <c r="H16" i="55"/>
  <c r="I16" i="55"/>
  <c r="J16" i="55"/>
  <c r="K16" i="55"/>
  <c r="L16" i="55"/>
  <c r="M16" i="55"/>
  <c r="N16" i="55"/>
  <c r="O16" i="55"/>
  <c r="P16" i="55"/>
  <c r="D18" i="55"/>
  <c r="D19" i="55"/>
  <c r="E19" i="55"/>
  <c r="F19" i="55"/>
  <c r="G19" i="55"/>
  <c r="H19" i="55"/>
  <c r="I19" i="55"/>
  <c r="J19" i="55"/>
  <c r="K19" i="55"/>
  <c r="L19" i="55"/>
  <c r="M19" i="55"/>
  <c r="N19" i="55"/>
  <c r="O19" i="55"/>
  <c r="P19" i="55"/>
  <c r="D20" i="55"/>
  <c r="E20" i="55"/>
  <c r="F20" i="55"/>
  <c r="G20" i="55"/>
  <c r="H20" i="55"/>
  <c r="I20" i="55"/>
  <c r="J20" i="55"/>
  <c r="K20" i="55"/>
  <c r="L20" i="55"/>
  <c r="M20" i="55"/>
  <c r="N20" i="55"/>
  <c r="O20" i="55"/>
  <c r="P20" i="55"/>
  <c r="D21" i="55"/>
  <c r="E21" i="55"/>
  <c r="F21" i="55"/>
  <c r="G21" i="55"/>
  <c r="H21" i="55"/>
  <c r="I21" i="55"/>
  <c r="J21" i="55"/>
  <c r="K21" i="55"/>
  <c r="L21" i="55"/>
  <c r="M21" i="55"/>
  <c r="N21" i="55"/>
  <c r="O21" i="55"/>
  <c r="P21" i="55"/>
  <c r="D22" i="55"/>
  <c r="E22" i="55"/>
  <c r="F22" i="55"/>
  <c r="G22" i="55"/>
  <c r="H22" i="55"/>
  <c r="I22" i="55"/>
  <c r="J22" i="55"/>
  <c r="K22" i="55"/>
  <c r="L22" i="55"/>
  <c r="M22" i="55"/>
  <c r="N22" i="55"/>
  <c r="O22" i="55"/>
  <c r="P22" i="55"/>
  <c r="D23" i="55"/>
  <c r="E23" i="55"/>
  <c r="F23" i="55"/>
  <c r="G23" i="55"/>
  <c r="H23" i="55"/>
  <c r="I23" i="55"/>
  <c r="J23" i="55"/>
  <c r="K23" i="55"/>
  <c r="L23" i="55"/>
  <c r="M23" i="55"/>
  <c r="N23" i="55"/>
  <c r="O23" i="55"/>
  <c r="P23" i="55"/>
  <c r="D24" i="55"/>
  <c r="E24" i="55"/>
  <c r="F24" i="55"/>
  <c r="G24" i="55"/>
  <c r="H24" i="55"/>
  <c r="I24" i="55"/>
  <c r="J24" i="55"/>
  <c r="K24" i="55"/>
  <c r="L24" i="55"/>
  <c r="M24" i="55"/>
  <c r="N24" i="55"/>
  <c r="O24" i="55"/>
  <c r="P24" i="55"/>
  <c r="D26" i="55"/>
  <c r="D27" i="55"/>
  <c r="E27" i="55"/>
  <c r="F27" i="55"/>
  <c r="G27" i="55"/>
  <c r="H27" i="55"/>
  <c r="I27" i="55"/>
  <c r="J27" i="55"/>
  <c r="K27" i="55"/>
  <c r="L27" i="55"/>
  <c r="M27" i="55"/>
  <c r="N27" i="55"/>
  <c r="O27" i="55"/>
  <c r="P27" i="55"/>
  <c r="D28" i="55"/>
  <c r="E28" i="55"/>
  <c r="F28" i="55"/>
  <c r="G28" i="55"/>
  <c r="H28" i="55"/>
  <c r="I28" i="55"/>
  <c r="J28" i="55"/>
  <c r="K28" i="55"/>
  <c r="L28" i="55"/>
  <c r="M28" i="55"/>
  <c r="N28" i="55"/>
  <c r="O28" i="55"/>
  <c r="P28" i="55"/>
  <c r="D29" i="55"/>
  <c r="E29" i="55"/>
  <c r="F29" i="55"/>
  <c r="G29" i="55"/>
  <c r="H29" i="55"/>
  <c r="I29" i="55"/>
  <c r="J29" i="55"/>
  <c r="K29" i="55"/>
  <c r="L29" i="55"/>
  <c r="M29" i="55"/>
  <c r="N29" i="55"/>
  <c r="O29" i="55"/>
  <c r="P29" i="55"/>
  <c r="D30" i="55"/>
  <c r="E30" i="55"/>
  <c r="F30" i="55"/>
  <c r="G30" i="55"/>
  <c r="H30" i="55"/>
  <c r="I30" i="55"/>
  <c r="J30" i="55"/>
  <c r="K30" i="55"/>
  <c r="L30" i="55"/>
  <c r="M30" i="55"/>
  <c r="N30" i="55"/>
  <c r="O30" i="55"/>
  <c r="P30" i="55"/>
  <c r="D31" i="55"/>
  <c r="E31" i="55"/>
  <c r="F31" i="55"/>
  <c r="G31" i="55"/>
  <c r="H31" i="55"/>
  <c r="I31" i="55"/>
  <c r="J31" i="55"/>
  <c r="K31" i="55"/>
  <c r="L31" i="55"/>
  <c r="M31" i="55"/>
  <c r="N31" i="55"/>
  <c r="O31" i="55"/>
  <c r="P31" i="55"/>
  <c r="D32" i="55"/>
  <c r="E32" i="55"/>
  <c r="F32" i="55"/>
  <c r="G32" i="55"/>
  <c r="H32" i="55"/>
  <c r="I32" i="55"/>
  <c r="J32" i="55"/>
  <c r="K32" i="55"/>
  <c r="L32" i="55"/>
  <c r="M32" i="55"/>
  <c r="N32" i="55"/>
  <c r="O32" i="55"/>
  <c r="P32" i="55"/>
  <c r="D34" i="55"/>
  <c r="D35" i="55"/>
  <c r="E35" i="55"/>
  <c r="F35" i="55"/>
  <c r="G35" i="55"/>
  <c r="H35" i="55"/>
  <c r="I35" i="55"/>
  <c r="J35" i="55"/>
  <c r="K35" i="55"/>
  <c r="L35" i="55"/>
  <c r="M35" i="55"/>
  <c r="N35" i="55"/>
  <c r="O35" i="55"/>
  <c r="P35" i="55"/>
  <c r="D36" i="55"/>
  <c r="E36" i="55"/>
  <c r="F36" i="55"/>
  <c r="G36" i="55"/>
  <c r="H36" i="55"/>
  <c r="I36" i="55"/>
  <c r="J36" i="55"/>
  <c r="K36" i="55"/>
  <c r="L36" i="55"/>
  <c r="M36" i="55"/>
  <c r="N36" i="55"/>
  <c r="O36" i="55"/>
  <c r="P36" i="55"/>
  <c r="D37" i="55"/>
  <c r="E37" i="55"/>
  <c r="F37" i="55"/>
  <c r="G37" i="55"/>
  <c r="H37" i="55"/>
  <c r="I37" i="55"/>
  <c r="J37" i="55"/>
  <c r="K37" i="55"/>
  <c r="L37" i="55"/>
  <c r="M37" i="55"/>
  <c r="N37" i="55"/>
  <c r="O37" i="55"/>
  <c r="P37" i="55"/>
  <c r="D38" i="55"/>
  <c r="E38" i="55"/>
  <c r="F38" i="55"/>
  <c r="G38" i="55"/>
  <c r="H38" i="55"/>
  <c r="I38" i="55"/>
  <c r="J38" i="55"/>
  <c r="K38" i="55"/>
  <c r="L38" i="55"/>
  <c r="M38" i="55"/>
  <c r="N38" i="55"/>
  <c r="O38" i="55"/>
  <c r="P38" i="55"/>
  <c r="D39" i="55"/>
  <c r="E39" i="55"/>
  <c r="F39" i="55"/>
  <c r="G39" i="55"/>
  <c r="H39" i="55"/>
  <c r="I39" i="55"/>
  <c r="J39" i="55"/>
  <c r="K39" i="55"/>
  <c r="L39" i="55"/>
  <c r="M39" i="55"/>
  <c r="N39" i="55"/>
  <c r="O39" i="55"/>
  <c r="P39" i="55"/>
  <c r="D40" i="55"/>
  <c r="E40" i="55"/>
  <c r="F40" i="55"/>
  <c r="G40" i="55"/>
  <c r="H40" i="55"/>
  <c r="I40" i="55"/>
  <c r="J40" i="55"/>
  <c r="K40" i="55"/>
  <c r="L40" i="55"/>
  <c r="M40" i="55"/>
  <c r="N40" i="55"/>
  <c r="O40" i="55"/>
  <c r="P40" i="55"/>
  <c r="D42" i="55"/>
  <c r="D43" i="55"/>
  <c r="E43" i="55"/>
  <c r="F43" i="55"/>
  <c r="G43" i="55"/>
  <c r="H43" i="55"/>
  <c r="I43" i="55"/>
  <c r="J43" i="55"/>
  <c r="K43" i="55"/>
  <c r="L43" i="55"/>
  <c r="M43" i="55"/>
  <c r="N43" i="55"/>
  <c r="O43" i="55"/>
  <c r="P43" i="55"/>
  <c r="D44" i="55"/>
  <c r="E44" i="55"/>
  <c r="F44" i="55"/>
  <c r="G44" i="55"/>
  <c r="H44" i="55"/>
  <c r="I44" i="55"/>
  <c r="J44" i="55"/>
  <c r="K44" i="55"/>
  <c r="L44" i="55"/>
  <c r="M44" i="55"/>
  <c r="N44" i="55"/>
  <c r="O44" i="55"/>
  <c r="P44" i="55"/>
  <c r="D45" i="55"/>
  <c r="E45" i="55"/>
  <c r="F45" i="55"/>
  <c r="G45" i="55"/>
  <c r="H45" i="55"/>
  <c r="I45" i="55"/>
  <c r="J45" i="55"/>
  <c r="K45" i="55"/>
  <c r="L45" i="55"/>
  <c r="M45" i="55"/>
  <c r="N45" i="55"/>
  <c r="O45" i="55"/>
  <c r="P45" i="55"/>
  <c r="D46" i="55"/>
  <c r="E46" i="55"/>
  <c r="F46" i="55"/>
  <c r="G46" i="55"/>
  <c r="H46" i="55"/>
  <c r="I46" i="55"/>
  <c r="J46" i="55"/>
  <c r="K46" i="55"/>
  <c r="L46" i="55"/>
  <c r="M46" i="55"/>
  <c r="N46" i="55"/>
  <c r="O46" i="55"/>
  <c r="P46" i="55"/>
  <c r="D47" i="55"/>
  <c r="E47" i="55"/>
  <c r="F47" i="55"/>
  <c r="G47" i="55"/>
  <c r="H47" i="55"/>
  <c r="I47" i="55"/>
  <c r="J47" i="55"/>
  <c r="K47" i="55"/>
  <c r="L47" i="55"/>
  <c r="M47" i="55"/>
  <c r="N47" i="55"/>
  <c r="O47" i="55"/>
  <c r="P47" i="55"/>
  <c r="D48" i="55"/>
  <c r="E48" i="55"/>
  <c r="F48" i="55"/>
  <c r="G48" i="55"/>
  <c r="H48" i="55"/>
  <c r="I48" i="55"/>
  <c r="J48" i="55"/>
  <c r="K48" i="55"/>
  <c r="L48" i="55"/>
  <c r="M48" i="55"/>
  <c r="N48" i="55"/>
  <c r="O48" i="55"/>
  <c r="P48" i="55"/>
  <c r="D50" i="55"/>
  <c r="D51" i="55"/>
  <c r="E51" i="55"/>
  <c r="F51" i="55"/>
  <c r="G51" i="55"/>
  <c r="H51" i="55"/>
  <c r="I51" i="55"/>
  <c r="J51" i="55"/>
  <c r="K51" i="55"/>
  <c r="L51" i="55"/>
  <c r="M51" i="55"/>
  <c r="N51" i="55"/>
  <c r="O51" i="55"/>
  <c r="P51" i="55"/>
  <c r="D52" i="55"/>
  <c r="E52" i="55"/>
  <c r="F52" i="55"/>
  <c r="G52" i="55"/>
  <c r="H52" i="55"/>
  <c r="I52" i="55"/>
  <c r="J52" i="55"/>
  <c r="K52" i="55"/>
  <c r="L52" i="55"/>
  <c r="M52" i="55"/>
  <c r="N52" i="55"/>
  <c r="O52" i="55"/>
  <c r="P52" i="55"/>
  <c r="D53" i="55"/>
  <c r="E53" i="55"/>
  <c r="F53" i="55"/>
  <c r="G53" i="55"/>
  <c r="H53" i="55"/>
  <c r="I53" i="55"/>
  <c r="J53" i="55"/>
  <c r="K53" i="55"/>
  <c r="L53" i="55"/>
  <c r="M53" i="55"/>
  <c r="N53" i="55"/>
  <c r="O53" i="55"/>
  <c r="P53" i="55"/>
  <c r="D54" i="55"/>
  <c r="E54" i="55"/>
  <c r="F54" i="55"/>
  <c r="G54" i="55"/>
  <c r="H54" i="55"/>
  <c r="I54" i="55"/>
  <c r="J54" i="55"/>
  <c r="K54" i="55"/>
  <c r="L54" i="55"/>
  <c r="M54" i="55"/>
  <c r="N54" i="55"/>
  <c r="O54" i="55"/>
  <c r="P54" i="55"/>
  <c r="D55" i="55"/>
  <c r="E55" i="55"/>
  <c r="F55" i="55"/>
  <c r="G55" i="55"/>
  <c r="H55" i="55"/>
  <c r="I55" i="55"/>
  <c r="J55" i="55"/>
  <c r="K55" i="55"/>
  <c r="L55" i="55"/>
  <c r="M55" i="55"/>
  <c r="N55" i="55"/>
  <c r="O55" i="55"/>
  <c r="P55" i="55"/>
  <c r="D56" i="55"/>
  <c r="E56" i="55"/>
  <c r="F56" i="55"/>
  <c r="G56" i="55"/>
  <c r="H56" i="55"/>
  <c r="I56" i="55"/>
  <c r="J56" i="55"/>
  <c r="K56" i="55"/>
  <c r="L56" i="55"/>
  <c r="M56" i="55"/>
  <c r="N56" i="55"/>
  <c r="O56" i="55"/>
  <c r="P56" i="55"/>
  <c r="P1" i="55"/>
  <c r="N1" i="55"/>
  <c r="O1" i="55"/>
  <c r="E1" i="55"/>
  <c r="F1" i="55"/>
  <c r="G1" i="55"/>
  <c r="H1" i="55"/>
  <c r="I1" i="55"/>
  <c r="J1" i="55"/>
  <c r="K1" i="55"/>
  <c r="L1" i="55"/>
  <c r="M1" i="55"/>
  <c r="D1" i="55"/>
  <c r="R25" i="51" a="1"/>
  <c r="R25" i="51" s="1"/>
  <c r="R33" i="51" s="1"/>
  <c r="R16" i="51" a="1"/>
  <c r="R16" i="51" s="1"/>
  <c r="R25" i="49" a="1"/>
  <c r="R25" i="49" s="1"/>
  <c r="R25" i="50" a="1"/>
  <c r="R25" i="50" s="1"/>
  <c r="R16" i="50" a="1"/>
  <c r="R16" i="50" s="1"/>
  <c r="R16" i="49" a="1"/>
  <c r="R16" i="49" s="1"/>
  <c r="R25" i="48" a="1"/>
  <c r="R25" i="48" s="1"/>
  <c r="R16" i="48" a="1"/>
  <c r="R16" i="48" s="1"/>
  <c r="R20" i="47" a="1"/>
  <c r="R20" i="47" s="1"/>
  <c r="R11" i="47" a="1"/>
  <c r="R11" i="47" s="1"/>
  <c r="I93" i="51"/>
  <c r="L96" i="50"/>
  <c r="I298" i="49"/>
  <c r="I151" i="49"/>
  <c r="E119" i="49"/>
  <c r="M156" i="48"/>
  <c r="D201" i="49"/>
  <c r="H271" i="49"/>
  <c r="F115" i="48"/>
  <c r="G271" i="49"/>
  <c r="I157" i="50"/>
  <c r="I112" i="49"/>
  <c r="M99" i="51"/>
  <c r="D155" i="48"/>
  <c r="D150" i="50"/>
  <c r="J88" i="49"/>
  <c r="M138" i="50"/>
  <c r="K150" i="50"/>
  <c r="E298" i="49"/>
  <c r="K158" i="48"/>
  <c r="J112" i="49"/>
  <c r="L90" i="48"/>
  <c r="L171" i="49"/>
  <c r="K114" i="50"/>
  <c r="F171" i="49"/>
  <c r="F158" i="48"/>
  <c r="I142" i="48"/>
  <c r="L142" i="48"/>
  <c r="F106" i="48"/>
  <c r="L211" i="49"/>
  <c r="F151" i="49"/>
  <c r="N278" i="49"/>
  <c r="E221" i="49"/>
  <c r="H211" i="49"/>
  <c r="L124" i="50"/>
  <c r="F131" i="50"/>
  <c r="K115" i="48"/>
  <c r="I261" i="49"/>
  <c r="H157" i="48"/>
  <c r="K105" i="51"/>
  <c r="N141" i="49"/>
  <c r="E158" i="48"/>
  <c r="M100" i="48"/>
  <c r="J201" i="49"/>
  <c r="D89" i="50"/>
  <c r="E89" i="50"/>
  <c r="N89" i="50"/>
  <c r="F114" i="50"/>
  <c r="F88" i="49"/>
  <c r="I105" i="51"/>
  <c r="J221" i="49"/>
  <c r="K155" i="48"/>
  <c r="K88" i="49"/>
  <c r="F181" i="49"/>
  <c r="D132" i="48"/>
  <c r="J93" i="51"/>
  <c r="F124" i="50"/>
  <c r="H119" i="49"/>
  <c r="J157" i="48"/>
  <c r="H89" i="50"/>
  <c r="F131" i="49"/>
  <c r="H123" i="48"/>
  <c r="M158" i="48"/>
  <c r="J138" i="50"/>
  <c r="N155" i="48"/>
  <c r="L278" i="49"/>
  <c r="J80" i="48"/>
  <c r="G161" i="49"/>
  <c r="L80" i="48"/>
  <c r="D124" i="50"/>
  <c r="K298" i="49"/>
  <c r="H191" i="49"/>
  <c r="K271" i="49"/>
  <c r="E144" i="50"/>
  <c r="K278" i="49"/>
  <c r="E155" i="48"/>
  <c r="E88" i="49"/>
  <c r="I211" i="49"/>
  <c r="M88" i="49"/>
  <c r="K261" i="49"/>
  <c r="H90" i="48"/>
  <c r="H151" i="49"/>
  <c r="I144" i="50"/>
  <c r="F144" i="50"/>
  <c r="E105" i="49"/>
  <c r="N95" i="49"/>
  <c r="M155" i="48"/>
  <c r="D80" i="48"/>
  <c r="M171" i="49"/>
  <c r="F221" i="49"/>
  <c r="D105" i="49"/>
  <c r="I158" i="48"/>
  <c r="D278" i="49"/>
  <c r="G88" i="49"/>
  <c r="E201" i="49"/>
  <c r="M191" i="49"/>
  <c r="N156" i="48"/>
  <c r="I161" i="49"/>
  <c r="F80" i="48"/>
  <c r="I150" i="50"/>
  <c r="G123" i="48"/>
  <c r="K131" i="49"/>
  <c r="D80" i="51"/>
  <c r="G89" i="50"/>
  <c r="F141" i="49"/>
  <c r="J90" i="48"/>
  <c r="N112" i="49"/>
  <c r="K124" i="50"/>
  <c r="D105" i="51"/>
  <c r="J181" i="49"/>
  <c r="N261" i="49"/>
  <c r="J144" i="50"/>
  <c r="J157" i="50"/>
  <c r="J106" i="48"/>
  <c r="I80" i="48"/>
  <c r="N181" i="49"/>
  <c r="I100" i="48"/>
  <c r="K123" i="48"/>
  <c r="N150" i="50"/>
  <c r="N131" i="49"/>
  <c r="M132" i="48"/>
  <c r="E161" i="49"/>
  <c r="H131" i="49"/>
  <c r="K95" i="49"/>
  <c r="G211" i="49"/>
  <c r="L251" i="49"/>
  <c r="L95" i="49"/>
  <c r="D141" i="49"/>
  <c r="E96" i="50"/>
  <c r="G151" i="49"/>
  <c r="F150" i="50"/>
  <c r="L181" i="49"/>
  <c r="D88" i="49"/>
  <c r="M271" i="49"/>
  <c r="J100" i="48"/>
  <c r="L112" i="49"/>
  <c r="F119" i="49"/>
  <c r="N96" i="50"/>
  <c r="C80" i="49"/>
  <c r="L132" i="48"/>
  <c r="D157" i="50"/>
  <c r="G158" i="48"/>
  <c r="D157" i="48"/>
  <c r="I105" i="49"/>
  <c r="K80" i="49"/>
  <c r="I251" i="49"/>
  <c r="L151" i="49"/>
  <c r="N105" i="51"/>
  <c r="J99" i="51"/>
  <c r="J124" i="50"/>
  <c r="F105" i="49"/>
  <c r="D119" i="49"/>
  <c r="E141" i="49"/>
  <c r="K191" i="49"/>
  <c r="L123" i="48"/>
  <c r="N221" i="49"/>
  <c r="N99" i="51"/>
  <c r="N138" i="50"/>
  <c r="L114" i="50"/>
  <c r="G141" i="49"/>
  <c r="G298" i="49"/>
  <c r="M150" i="50"/>
  <c r="H138" i="50"/>
  <c r="M231" i="49"/>
  <c r="M131" i="50"/>
  <c r="K112" i="49"/>
  <c r="J151" i="49"/>
  <c r="G105" i="49"/>
  <c r="M181" i="49"/>
  <c r="D106" i="48"/>
  <c r="F96" i="50"/>
  <c r="E156" i="48"/>
  <c r="J115" i="48"/>
  <c r="E191" i="49"/>
  <c r="H131" i="50"/>
  <c r="F132" i="48"/>
  <c r="J241" i="49"/>
  <c r="G114" i="50"/>
  <c r="G251" i="49"/>
  <c r="H156" i="48"/>
  <c r="L89" i="50"/>
  <c r="D158" i="48"/>
  <c r="G124" i="50"/>
  <c r="L138" i="50"/>
  <c r="G119" i="49"/>
  <c r="H158" i="48"/>
  <c r="M251" i="49"/>
  <c r="N100" i="48"/>
  <c r="M142" i="48"/>
  <c r="H100" i="48"/>
  <c r="J80" i="49"/>
  <c r="K106" i="48"/>
  <c r="M80" i="51"/>
  <c r="M124" i="50"/>
  <c r="N119" i="49"/>
  <c r="I271" i="49"/>
  <c r="L161" i="49"/>
  <c r="K211" i="49"/>
  <c r="G138" i="50"/>
  <c r="E157" i="48"/>
  <c r="K141" i="49"/>
  <c r="I201" i="49"/>
  <c r="G155" i="48"/>
  <c r="D241" i="49"/>
  <c r="K161" i="49"/>
  <c r="G80" i="48"/>
  <c r="D93" i="51"/>
  <c r="L298" i="49"/>
  <c r="E99" i="51"/>
  <c r="N158" i="48"/>
  <c r="E211" i="49"/>
  <c r="F241" i="49"/>
  <c r="G144" i="50"/>
  <c r="K251" i="49"/>
  <c r="M112" i="49"/>
  <c r="H161" i="49"/>
  <c r="H132" i="48"/>
  <c r="I231" i="49"/>
  <c r="F157" i="48"/>
  <c r="H124" i="50"/>
  <c r="N201" i="49"/>
  <c r="J211" i="49"/>
  <c r="N80" i="49"/>
  <c r="E131" i="49"/>
  <c r="D231" i="49"/>
  <c r="M93" i="51"/>
  <c r="D102" i="50"/>
  <c r="F201" i="49"/>
  <c r="H106" i="48"/>
  <c r="L221" i="49"/>
  <c r="I80" i="49"/>
  <c r="F251" i="49"/>
  <c r="I88" i="49"/>
  <c r="G95" i="49"/>
  <c r="J156" i="48"/>
  <c r="J161" i="49"/>
  <c r="I114" i="50"/>
  <c r="H201" i="49"/>
  <c r="K138" i="50"/>
  <c r="L141" i="49"/>
  <c r="G171" i="49"/>
  <c r="I131" i="49"/>
  <c r="L271" i="49"/>
  <c r="F105" i="51"/>
  <c r="H221" i="49"/>
  <c r="G150" i="50"/>
  <c r="E123" i="48"/>
  <c r="I141" i="49"/>
  <c r="J131" i="50"/>
  <c r="H114" i="50"/>
  <c r="I181" i="49"/>
  <c r="N102" i="50"/>
  <c r="G157" i="48"/>
  <c r="N123" i="48"/>
  <c r="D191" i="49"/>
  <c r="M144" i="50"/>
  <c r="L80" i="51"/>
  <c r="N151" i="49"/>
  <c r="I95" i="49"/>
  <c r="H241" i="49"/>
  <c r="N157" i="48"/>
  <c r="M90" i="48"/>
  <c r="E90" i="48"/>
  <c r="L93" i="51"/>
  <c r="F271" i="49"/>
  <c r="F298" i="49"/>
  <c r="H80" i="49"/>
  <c r="H181" i="49"/>
  <c r="G221" i="49"/>
  <c r="E124" i="50"/>
  <c r="H112" i="49"/>
  <c r="G100" i="48"/>
  <c r="M106" i="48"/>
  <c r="N142" i="48"/>
  <c r="J231" i="49"/>
  <c r="E181" i="49"/>
  <c r="H80" i="51"/>
  <c r="N132" i="48"/>
  <c r="J80" i="51"/>
  <c r="D131" i="49"/>
  <c r="G96" i="50"/>
  <c r="E80" i="49"/>
  <c r="H278" i="49"/>
  <c r="M241" i="49"/>
  <c r="F261" i="49"/>
  <c r="L99" i="51"/>
  <c r="E132" i="48"/>
  <c r="J278" i="49"/>
  <c r="G201" i="49"/>
  <c r="K93" i="51"/>
  <c r="K131" i="50"/>
  <c r="D96" i="50"/>
  <c r="F102" i="50"/>
  <c r="L102" i="50"/>
  <c r="H261" i="49"/>
  <c r="J150" i="50"/>
  <c r="L158" i="48"/>
  <c r="M278" i="49"/>
  <c r="E80" i="48"/>
  <c r="D112" i="49"/>
  <c r="I106" i="48"/>
  <c r="F155" i="48"/>
  <c r="I138" i="50"/>
  <c r="E251" i="49"/>
  <c r="K221" i="49"/>
  <c r="J96" i="50"/>
  <c r="M89" i="50"/>
  <c r="I102" i="50"/>
  <c r="D138" i="50"/>
  <c r="M298" i="49"/>
  <c r="L105" i="51"/>
  <c r="J119" i="49"/>
  <c r="N114" i="50"/>
  <c r="N93" i="51"/>
  <c r="G156" i="48"/>
  <c r="K151" i="49"/>
  <c r="M131" i="49"/>
  <c r="I90" i="48"/>
  <c r="D151" i="49"/>
  <c r="H95" i="49"/>
  <c r="M115" i="48"/>
  <c r="G231" i="49"/>
  <c r="D211" i="49"/>
  <c r="G102" i="50"/>
  <c r="H141" i="49"/>
  <c r="H80" i="48"/>
  <c r="D114" i="50"/>
  <c r="K201" i="49"/>
  <c r="H115" i="48"/>
  <c r="N88" i="49"/>
  <c r="H142" i="48"/>
  <c r="K96" i="50"/>
  <c r="L231" i="49"/>
  <c r="J123" i="48"/>
  <c r="H102" i="50"/>
  <c r="I156" i="48"/>
  <c r="I221" i="49"/>
  <c r="E95" i="49"/>
  <c r="D100" i="48"/>
  <c r="G157" i="50"/>
  <c r="G278" i="49"/>
  <c r="N80" i="48"/>
  <c r="G106" i="48"/>
  <c r="L261" i="49"/>
  <c r="I80" i="51"/>
  <c r="J261" i="49"/>
  <c r="E271" i="49"/>
  <c r="L131" i="49"/>
  <c r="J95" i="49"/>
  <c r="D115" i="48"/>
  <c r="D99" i="51"/>
  <c r="N80" i="51"/>
  <c r="M211" i="49"/>
  <c r="N131" i="50"/>
  <c r="I96" i="50"/>
  <c r="K90" i="48"/>
  <c r="L241" i="49"/>
  <c r="I123" i="48"/>
  <c r="L155" i="48"/>
  <c r="H93" i="51"/>
  <c r="I115" i="48"/>
  <c r="E106" i="48"/>
  <c r="F156" i="48"/>
  <c r="K102" i="50"/>
  <c r="N211" i="49"/>
  <c r="K241" i="49"/>
  <c r="N161" i="49"/>
  <c r="N231" i="49"/>
  <c r="G99" i="51"/>
  <c r="L157" i="48"/>
  <c r="G112" i="49"/>
  <c r="J191" i="49"/>
  <c r="F99" i="51"/>
  <c r="D171" i="49"/>
  <c r="J132" i="48"/>
  <c r="J131" i="49"/>
  <c r="F191" i="49"/>
  <c r="H231" i="49"/>
  <c r="L150" i="50"/>
  <c r="K156" i="48"/>
  <c r="G93" i="51"/>
  <c r="J102" i="50"/>
  <c r="H144" i="50"/>
  <c r="F93" i="51"/>
  <c r="E278" i="49"/>
  <c r="J271" i="49"/>
  <c r="M102" i="50"/>
  <c r="H298" i="49"/>
  <c r="M151" i="49"/>
  <c r="E142" i="48"/>
  <c r="L115" i="48"/>
  <c r="H155" i="48"/>
  <c r="F211" i="49"/>
  <c r="D251" i="49"/>
  <c r="J155" i="48"/>
  <c r="H88" i="49"/>
  <c r="N298" i="49"/>
  <c r="E100" i="48"/>
  <c r="J251" i="49"/>
  <c r="M141" i="49"/>
  <c r="D142" i="48"/>
  <c r="F142" i="48"/>
  <c r="M157" i="50"/>
  <c r="N251" i="49"/>
  <c r="G105" i="51"/>
  <c r="K171" i="49"/>
  <c r="K231" i="49"/>
  <c r="D80" i="49"/>
  <c r="D156" i="48"/>
  <c r="E157" i="50"/>
  <c r="G90" i="48"/>
  <c r="D298" i="49"/>
  <c r="M95" i="49"/>
  <c r="H105" i="51"/>
  <c r="M80" i="49"/>
  <c r="H157" i="50"/>
  <c r="K80" i="48"/>
  <c r="M161" i="49"/>
  <c r="M105" i="51"/>
  <c r="F161" i="49"/>
  <c r="K157" i="48"/>
  <c r="G131" i="50"/>
  <c r="F80" i="49"/>
  <c r="D261" i="49"/>
  <c r="M96" i="50"/>
  <c r="L105" i="49"/>
  <c r="F278" i="49"/>
  <c r="L201" i="49"/>
  <c r="L144" i="50"/>
  <c r="L80" i="49"/>
  <c r="J105" i="51"/>
  <c r="G181" i="49"/>
  <c r="I157" i="48"/>
  <c r="D95" i="49"/>
  <c r="E231" i="49"/>
  <c r="J141" i="49"/>
  <c r="I132" i="48"/>
  <c r="I99" i="51"/>
  <c r="G241" i="49"/>
  <c r="M221" i="49"/>
  <c r="F90" i="48"/>
  <c r="E102" i="50"/>
  <c r="F95" i="49"/>
  <c r="D271" i="49"/>
  <c r="L191" i="49"/>
  <c r="K100" i="48"/>
  <c r="I191" i="49"/>
  <c r="N191" i="49"/>
  <c r="I89" i="50"/>
  <c r="L157" i="50"/>
  <c r="J171" i="49"/>
  <c r="F231" i="49"/>
  <c r="J142" i="48"/>
  <c r="K144" i="50"/>
  <c r="N144" i="50"/>
  <c r="K132" i="48"/>
  <c r="I119" i="49"/>
  <c r="H171" i="49"/>
  <c r="I155" i="48"/>
  <c r="N157" i="50"/>
  <c r="N90" i="48"/>
  <c r="J105" i="49"/>
  <c r="K119" i="49"/>
  <c r="G80" i="51"/>
  <c r="N171" i="49"/>
  <c r="M119" i="49"/>
  <c r="H96" i="50"/>
  <c r="E114" i="50"/>
  <c r="K80" i="51"/>
  <c r="D144" i="50"/>
  <c r="M80" i="48"/>
  <c r="E138" i="50"/>
  <c r="M105" i="49"/>
  <c r="D90" i="48"/>
  <c r="D161" i="49"/>
  <c r="E241" i="49"/>
  <c r="M123" i="48"/>
  <c r="M114" i="50"/>
  <c r="N271" i="49"/>
  <c r="I278" i="49"/>
  <c r="M201" i="49"/>
  <c r="G142" i="48"/>
  <c r="N124" i="50"/>
  <c r="H99" i="51"/>
  <c r="E150" i="50"/>
  <c r="L100" i="48"/>
  <c r="I241" i="49"/>
  <c r="F138" i="50"/>
  <c r="N106" i="48"/>
  <c r="J158" i="48"/>
  <c r="F80" i="51"/>
  <c r="E93" i="51"/>
  <c r="G131" i="49"/>
  <c r="I171" i="49"/>
  <c r="N105" i="49"/>
  <c r="E171" i="49"/>
  <c r="D221" i="49"/>
  <c r="I131" i="50"/>
  <c r="K105" i="49"/>
  <c r="D123" i="48"/>
  <c r="M261" i="49"/>
  <c r="H251" i="49"/>
  <c r="L131" i="50"/>
  <c r="K99" i="51"/>
  <c r="G191" i="49"/>
  <c r="E115" i="48"/>
  <c r="F123" i="48"/>
  <c r="H105" i="49"/>
  <c r="I124" i="50"/>
  <c r="L119" i="49"/>
  <c r="K89" i="50"/>
  <c r="F157" i="50"/>
  <c r="E105" i="51"/>
  <c r="G132" i="48"/>
  <c r="J89" i="50"/>
  <c r="G80" i="49"/>
  <c r="K181" i="49"/>
  <c r="J298" i="49"/>
  <c r="N241" i="49"/>
  <c r="L156" i="48"/>
  <c r="K142" i="48"/>
  <c r="D131" i="50"/>
  <c r="H150" i="50"/>
  <c r="L88" i="49"/>
  <c r="J114" i="50"/>
  <c r="L106" i="48"/>
  <c r="G115" i="48"/>
  <c r="G261" i="49"/>
  <c r="F112" i="49"/>
  <c r="E80" i="51"/>
  <c r="E151" i="49"/>
  <c r="F100" i="48"/>
  <c r="N115" i="48"/>
  <c r="E261" i="49"/>
  <c r="K157" i="50"/>
  <c r="E112" i="49"/>
  <c r="F89" i="50"/>
  <c r="D181" i="49"/>
  <c r="M157" i="48"/>
  <c r="E131" i="50"/>
  <c r="E33" i="51"/>
  <c r="G11" i="47"/>
  <c r="K50" i="48"/>
  <c r="H50" i="50"/>
  <c r="F25" i="48"/>
  <c r="N16" i="51"/>
  <c r="F50" i="51"/>
  <c r="D20" i="47"/>
  <c r="D11" i="47"/>
  <c r="F33" i="51"/>
  <c r="G45" i="47"/>
  <c r="K33" i="48"/>
  <c r="H45" i="47"/>
  <c r="D50" i="50"/>
  <c r="G50" i="51"/>
  <c r="I33" i="48"/>
  <c r="F11" i="47"/>
  <c r="H20" i="47"/>
  <c r="N16" i="48"/>
  <c r="I16" i="50"/>
  <c r="D50" i="48"/>
  <c r="G25" i="50"/>
  <c r="N33" i="49"/>
  <c r="G16" i="49"/>
  <c r="J28" i="47"/>
  <c r="K20" i="47"/>
  <c r="N28" i="47"/>
  <c r="M33" i="51"/>
  <c r="J50" i="48"/>
  <c r="E25" i="50"/>
  <c r="M33" i="49"/>
  <c r="F16" i="50"/>
  <c r="F25" i="49"/>
  <c r="D50" i="51"/>
  <c r="E33" i="48"/>
  <c r="N33" i="50"/>
  <c r="K25" i="48"/>
  <c r="F33" i="48"/>
  <c r="I20" i="47"/>
  <c r="L50" i="48"/>
  <c r="M28" i="47"/>
  <c r="I25" i="51"/>
  <c r="J33" i="48"/>
  <c r="G50" i="50"/>
  <c r="N25" i="49"/>
  <c r="E25" i="49"/>
  <c r="H28" i="47"/>
  <c r="I16" i="48"/>
  <c r="D45" i="47"/>
  <c r="G33" i="48"/>
  <c r="N25" i="48"/>
  <c r="I50" i="50"/>
  <c r="D16" i="48"/>
  <c r="F50" i="50"/>
  <c r="L33" i="50"/>
  <c r="N50" i="49"/>
  <c r="G33" i="49"/>
  <c r="H33" i="51"/>
  <c r="F28" i="47"/>
  <c r="E50" i="51"/>
  <c r="D33" i="51"/>
  <c r="F16" i="48"/>
  <c r="J33" i="50"/>
  <c r="K11" i="47"/>
  <c r="G28" i="47"/>
  <c r="M25" i="49"/>
  <c r="H25" i="51"/>
  <c r="F33" i="49"/>
  <c r="K25" i="50"/>
  <c r="E11" i="47"/>
  <c r="M16" i="48"/>
  <c r="N16" i="50"/>
  <c r="G25" i="49"/>
  <c r="I33" i="49"/>
  <c r="F50" i="49"/>
  <c r="I33" i="50"/>
  <c r="L25" i="48"/>
  <c r="G25" i="51"/>
  <c r="M50" i="50"/>
  <c r="M50" i="51"/>
  <c r="K16" i="49"/>
  <c r="D50" i="49"/>
  <c r="H33" i="49"/>
  <c r="J33" i="51"/>
  <c r="G16" i="51"/>
  <c r="J45" i="47"/>
  <c r="E33" i="50"/>
  <c r="E33" i="49"/>
  <c r="K16" i="51"/>
  <c r="H16" i="51"/>
  <c r="N25" i="51"/>
  <c r="J25" i="50"/>
  <c r="L50" i="49"/>
  <c r="L16" i="49"/>
  <c r="E50" i="48"/>
  <c r="J50" i="49"/>
  <c r="K16" i="48"/>
  <c r="M33" i="48"/>
  <c r="E16" i="51"/>
  <c r="F33" i="50"/>
  <c r="N16" i="49"/>
  <c r="M16" i="50"/>
  <c r="L25" i="50"/>
  <c r="K50" i="49"/>
  <c r="G25" i="48"/>
  <c r="K25" i="51"/>
  <c r="F50" i="48"/>
  <c r="F25" i="51"/>
  <c r="M33" i="50"/>
  <c r="J25" i="48"/>
  <c r="I25" i="48"/>
  <c r="J50" i="50"/>
  <c r="M16" i="51"/>
  <c r="L33" i="48"/>
  <c r="I33" i="51"/>
  <c r="E16" i="48"/>
  <c r="M25" i="51"/>
  <c r="F45" i="47"/>
  <c r="K28" i="47"/>
  <c r="J33" i="49"/>
  <c r="I28" i="47"/>
  <c r="K50" i="50"/>
  <c r="G33" i="51"/>
  <c r="D16" i="51"/>
  <c r="K33" i="49"/>
  <c r="H16" i="49"/>
  <c r="N33" i="51"/>
  <c r="J16" i="48"/>
  <c r="M16" i="49"/>
  <c r="K33" i="50"/>
  <c r="K16" i="50"/>
  <c r="N33" i="48"/>
  <c r="D33" i="48"/>
  <c r="I16" i="49"/>
  <c r="N50" i="51"/>
  <c r="G20" i="47"/>
  <c r="M45" i="47"/>
  <c r="D28" i="47"/>
  <c r="H50" i="48"/>
  <c r="N20" i="47"/>
  <c r="J50" i="51"/>
  <c r="L33" i="49"/>
  <c r="N11" i="47"/>
  <c r="D16" i="50"/>
  <c r="M20" i="47"/>
  <c r="E25" i="48"/>
  <c r="J25" i="51"/>
  <c r="L45" i="47"/>
  <c r="E45" i="47"/>
  <c r="N50" i="48"/>
  <c r="E16" i="50"/>
  <c r="N25" i="50"/>
  <c r="L16" i="48"/>
  <c r="L16" i="50"/>
  <c r="H33" i="48"/>
  <c r="E50" i="49"/>
  <c r="I50" i="49"/>
  <c r="L33" i="51"/>
  <c r="H50" i="49"/>
  <c r="J20" i="47"/>
  <c r="J16" i="49"/>
  <c r="H50" i="51"/>
  <c r="I25" i="50"/>
  <c r="K45" i="47"/>
  <c r="K50" i="51"/>
  <c r="H25" i="48"/>
  <c r="D25" i="48"/>
  <c r="N50" i="50"/>
  <c r="E20" i="47"/>
  <c r="M50" i="48"/>
  <c r="J16" i="50"/>
  <c r="M50" i="49"/>
  <c r="I45" i="47"/>
  <c r="H11" i="47"/>
  <c r="D16" i="49"/>
  <c r="F16" i="51"/>
  <c r="M25" i="50"/>
  <c r="L25" i="51"/>
  <c r="H16" i="50"/>
  <c r="G33" i="50"/>
  <c r="I11" i="47"/>
  <c r="D33" i="50"/>
  <c r="E28" i="47"/>
  <c r="I16" i="51"/>
  <c r="I50" i="51"/>
  <c r="N45" i="47"/>
  <c r="J25" i="49"/>
  <c r="F25" i="50"/>
  <c r="L20" i="47"/>
  <c r="H25" i="49"/>
  <c r="G16" i="50"/>
  <c r="D25" i="50"/>
  <c r="G50" i="49"/>
  <c r="G16" i="48"/>
  <c r="D25" i="49"/>
  <c r="F16" i="49"/>
  <c r="H25" i="50"/>
  <c r="J11" i="47"/>
  <c r="I50" i="48"/>
  <c r="M11" i="47"/>
  <c r="D25" i="51"/>
  <c r="L16" i="51"/>
  <c r="G50" i="48"/>
  <c r="D33" i="49"/>
  <c r="J16" i="51"/>
  <c r="L28" i="47"/>
  <c r="E50" i="50"/>
  <c r="L50" i="50"/>
  <c r="L11" i="47"/>
  <c r="F20" i="47"/>
  <c r="E25" i="51"/>
  <c r="L50" i="51"/>
  <c r="L25" i="49"/>
  <c r="K25" i="49"/>
  <c r="E16" i="49"/>
  <c r="H16" i="48"/>
  <c r="M25" i="48"/>
  <c r="K33" i="51"/>
  <c r="I25" i="49"/>
  <c r="H33" i="50"/>
  <c r="B31" i="45" l="1"/>
  <c r="B32" i="45"/>
  <c r="B33" i="45"/>
  <c r="I10" i="59"/>
  <c r="J36" i="59"/>
  <c r="F83" i="59"/>
  <c r="H266" i="59"/>
  <c r="I197" i="59"/>
  <c r="I29" i="59"/>
  <c r="E258" i="59"/>
  <c r="G29" i="59"/>
  <c r="M10" i="59"/>
  <c r="I141" i="59"/>
  <c r="G83" i="59"/>
  <c r="E248" i="59"/>
  <c r="G258" i="59"/>
  <c r="J223" i="59"/>
  <c r="F173" i="59"/>
  <c r="J269" i="59"/>
  <c r="N10" i="59"/>
  <c r="M258" i="59"/>
  <c r="G22" i="59"/>
  <c r="J181" i="59"/>
  <c r="H43" i="59"/>
  <c r="O181" i="59"/>
  <c r="I59" i="59"/>
  <c r="M117" i="59"/>
  <c r="D59" i="59"/>
  <c r="M240" i="59"/>
  <c r="O165" i="59"/>
  <c r="J281" i="59"/>
  <c r="F59" i="59"/>
  <c r="N232" i="59"/>
  <c r="I181" i="59"/>
  <c r="L78" i="59"/>
  <c r="O277" i="59"/>
  <c r="O83" i="59"/>
  <c r="O22" i="59"/>
  <c r="K88" i="59"/>
  <c r="G248" i="59"/>
  <c r="O10" i="59"/>
  <c r="J240" i="59"/>
  <c r="I232" i="59"/>
  <c r="L88" i="59"/>
  <c r="F232" i="59"/>
  <c r="K133" i="59"/>
  <c r="G101" i="59"/>
  <c r="I117" i="59"/>
  <c r="E36" i="59"/>
  <c r="J133" i="59"/>
  <c r="K101" i="59"/>
  <c r="M248" i="59"/>
  <c r="H65" i="59"/>
  <c r="N117" i="59"/>
  <c r="E70" i="59"/>
  <c r="N205" i="59"/>
  <c r="H29" i="59"/>
  <c r="K223" i="59"/>
  <c r="O29" i="59"/>
  <c r="G281" i="59"/>
  <c r="L228" i="59"/>
  <c r="E157" i="59"/>
  <c r="J149" i="59"/>
  <c r="N165" i="59"/>
  <c r="G165" i="59"/>
  <c r="K70" i="59"/>
  <c r="J43" i="59"/>
  <c r="O232" i="59"/>
  <c r="M22" i="59"/>
  <c r="K210" i="59"/>
  <c r="J22" i="59"/>
  <c r="G228" i="59"/>
  <c r="G125" i="59"/>
  <c r="K65" i="59"/>
  <c r="L253" i="59"/>
  <c r="E269" i="59"/>
  <c r="G210" i="59"/>
  <c r="N173" i="59"/>
  <c r="H109" i="59"/>
  <c r="M141" i="59"/>
  <c r="N101" i="59"/>
  <c r="I43" i="59"/>
  <c r="M205" i="59"/>
  <c r="N83" i="59"/>
  <c r="N2" i="59"/>
  <c r="N197" i="59"/>
  <c r="L181" i="59"/>
  <c r="L117" i="59"/>
  <c r="G157" i="59"/>
  <c r="J29" i="59"/>
  <c r="J10" i="59"/>
  <c r="G149" i="59"/>
  <c r="M43" i="59"/>
  <c r="O65" i="59"/>
  <c r="E253" i="59"/>
  <c r="J101" i="59"/>
  <c r="H258" i="59"/>
  <c r="K189" i="59"/>
  <c r="M228" i="59"/>
  <c r="G10" i="59"/>
  <c r="O125" i="59"/>
  <c r="J266" i="59"/>
  <c r="M78" i="59"/>
  <c r="O149" i="59"/>
  <c r="K157" i="59"/>
  <c r="H157" i="59"/>
  <c r="G266" i="59"/>
  <c r="E88" i="59"/>
  <c r="K149" i="59"/>
  <c r="G70" i="59"/>
  <c r="O93" i="59"/>
  <c r="F266" i="59"/>
  <c r="I189" i="59"/>
  <c r="H125" i="59"/>
  <c r="N266" i="59"/>
  <c r="F258" i="59"/>
  <c r="I70" i="59"/>
  <c r="N18" i="59"/>
  <c r="J232" i="59"/>
  <c r="O117" i="59"/>
  <c r="H18" i="59"/>
  <c r="L51" i="59"/>
  <c r="E65" i="59"/>
  <c r="G93" i="59"/>
  <c r="M29" i="59"/>
  <c r="E125" i="59"/>
  <c r="J277" i="59"/>
  <c r="O101" i="59"/>
  <c r="I173" i="59"/>
  <c r="N51" i="59"/>
  <c r="F277" i="59"/>
  <c r="M36" i="59"/>
  <c r="H248" i="59"/>
  <c r="I83" i="59"/>
  <c r="N248" i="59"/>
  <c r="O228" i="59"/>
  <c r="L65" i="59"/>
  <c r="M65" i="59"/>
  <c r="O2" i="59"/>
  <c r="M125" i="59"/>
  <c r="F133" i="59"/>
  <c r="E266" i="59"/>
  <c r="E101" i="59"/>
  <c r="E78" i="59"/>
  <c r="L83" i="59"/>
  <c r="F165" i="59"/>
  <c r="L277" i="59"/>
  <c r="F197" i="59"/>
  <c r="G141" i="59"/>
  <c r="E18" i="59"/>
  <c r="G253" i="59"/>
  <c r="M88" i="59"/>
  <c r="J205" i="59"/>
  <c r="M269" i="59"/>
  <c r="N125" i="59"/>
  <c r="G240" i="59"/>
  <c r="M2" i="59"/>
  <c r="M18" i="59"/>
  <c r="N22" i="59"/>
  <c r="I210" i="59"/>
  <c r="H133" i="59"/>
  <c r="E197" i="59"/>
  <c r="H232" i="59"/>
  <c r="L70" i="59"/>
  <c r="N277" i="59"/>
  <c r="I240" i="59"/>
  <c r="K205" i="59"/>
  <c r="H240" i="59"/>
  <c r="J189" i="59"/>
  <c r="O281" i="59"/>
  <c r="E149" i="59"/>
  <c r="G2" i="59"/>
  <c r="E205" i="59"/>
  <c r="J88" i="59"/>
  <c r="I248" i="59"/>
  <c r="J173" i="59"/>
  <c r="M101" i="59"/>
  <c r="M197" i="59"/>
  <c r="O59" i="59"/>
  <c r="K173" i="59"/>
  <c r="E210" i="59"/>
  <c r="M133" i="59"/>
  <c r="I88" i="59"/>
  <c r="O266" i="59"/>
  <c r="E173" i="59"/>
  <c r="G133" i="59"/>
  <c r="I266" i="59"/>
  <c r="H88" i="59"/>
  <c r="L43" i="59"/>
  <c r="O253" i="59"/>
  <c r="N181" i="59"/>
  <c r="E29" i="59"/>
  <c r="I277" i="59"/>
  <c r="O197" i="59"/>
  <c r="K83" i="59"/>
  <c r="K43" i="59"/>
  <c r="N281" i="59"/>
  <c r="I165" i="59"/>
  <c r="L109" i="59"/>
  <c r="H165" i="59"/>
  <c r="L133" i="59"/>
  <c r="H181" i="59"/>
  <c r="F210" i="59"/>
  <c r="N269" i="59"/>
  <c r="N285" i="59"/>
  <c r="O51" i="59"/>
  <c r="J2" i="59"/>
  <c r="E109" i="59"/>
  <c r="K141" i="59"/>
  <c r="G59" i="59"/>
  <c r="I285" i="59"/>
  <c r="M173" i="59"/>
  <c r="L248" i="59"/>
  <c r="L29" i="59"/>
  <c r="G78" i="59"/>
  <c r="J253" i="59"/>
  <c r="O157" i="59"/>
  <c r="N189" i="59"/>
  <c r="F43" i="59"/>
  <c r="J83" i="59"/>
  <c r="L258" i="59"/>
  <c r="K29" i="59"/>
  <c r="O240" i="59"/>
  <c r="N157" i="59"/>
  <c r="N70" i="59"/>
  <c r="F88" i="59"/>
  <c r="O285" i="59"/>
  <c r="I223" i="59"/>
  <c r="J157" i="59"/>
  <c r="E43" i="59"/>
  <c r="I133" i="59"/>
  <c r="K125" i="59"/>
  <c r="M59" i="59"/>
  <c r="H210" i="59"/>
  <c r="H93" i="59"/>
  <c r="N258" i="59"/>
  <c r="K59" i="59"/>
  <c r="K2" i="59"/>
  <c r="H2" i="59"/>
  <c r="O189" i="59"/>
  <c r="F240" i="59"/>
  <c r="E2" i="59"/>
  <c r="M165" i="59"/>
  <c r="O36" i="59"/>
  <c r="G173" i="59"/>
  <c r="I149" i="59"/>
  <c r="J197" i="59"/>
  <c r="E93" i="59"/>
  <c r="L22" i="59"/>
  <c r="J109" i="59"/>
  <c r="N36" i="59"/>
  <c r="L125" i="59"/>
  <c r="H117" i="59"/>
  <c r="L36" i="59"/>
  <c r="O223" i="59"/>
  <c r="E22" i="59"/>
  <c r="O210" i="59"/>
  <c r="J70" i="59"/>
  <c r="N141" i="59"/>
  <c r="F109" i="59"/>
  <c r="E223" i="59"/>
  <c r="M149" i="59"/>
  <c r="K22" i="59"/>
  <c r="L189" i="59"/>
  <c r="K51" i="59"/>
  <c r="I205" i="59"/>
  <c r="K240" i="59"/>
  <c r="G36" i="59"/>
  <c r="G205" i="59"/>
  <c r="E285" i="59"/>
  <c r="G197" i="59"/>
  <c r="F22" i="59"/>
  <c r="N78" i="59"/>
  <c r="L205" i="59"/>
  <c r="E117" i="59"/>
  <c r="I125" i="59"/>
  <c r="K266" i="59"/>
  <c r="M285" i="59"/>
  <c r="F248" i="59"/>
  <c r="I65" i="59"/>
  <c r="L210" i="59"/>
  <c r="F10" i="59"/>
  <c r="K181" i="59"/>
  <c r="K248" i="59"/>
  <c r="E281" i="59"/>
  <c r="F18" i="59"/>
  <c r="N65" i="59"/>
  <c r="E165" i="59"/>
  <c r="G223" i="59"/>
  <c r="N93" i="59"/>
  <c r="M181" i="59"/>
  <c r="F141" i="59"/>
  <c r="J210" i="59"/>
  <c r="J285" i="59"/>
  <c r="H205" i="59"/>
  <c r="N29" i="59"/>
  <c r="M189" i="59"/>
  <c r="O258" i="59"/>
  <c r="M93" i="59"/>
  <c r="K253" i="59"/>
  <c r="I101" i="59"/>
  <c r="H149" i="59"/>
  <c r="O109" i="59"/>
  <c r="J141" i="59"/>
  <c r="I22" i="59"/>
  <c r="E141" i="59"/>
  <c r="I51" i="59"/>
  <c r="G269" i="59"/>
  <c r="H51" i="59"/>
  <c r="N210" i="59"/>
  <c r="O70" i="59"/>
  <c r="K281" i="59"/>
  <c r="K109" i="59"/>
  <c r="H277" i="59"/>
  <c r="H10" i="59"/>
  <c r="J51" i="59"/>
  <c r="F70" i="59"/>
  <c r="J117" i="59"/>
  <c r="N240" i="59"/>
  <c r="J59" i="59"/>
  <c r="F223" i="59"/>
  <c r="F29" i="59"/>
  <c r="O88" i="59"/>
  <c r="H228" i="59"/>
  <c r="L165" i="59"/>
  <c r="G232" i="59"/>
  <c r="H285" i="59"/>
  <c r="L240" i="59"/>
  <c r="H253" i="59"/>
  <c r="F51" i="59"/>
  <c r="F65" i="59"/>
  <c r="I281" i="59"/>
  <c r="N43" i="59"/>
  <c r="K93" i="59"/>
  <c r="G181" i="59"/>
  <c r="I228" i="59"/>
  <c r="L266" i="59"/>
  <c r="F36" i="59"/>
  <c r="F78" i="59"/>
  <c r="O43" i="59"/>
  <c r="H70" i="59"/>
  <c r="L197" i="59"/>
  <c r="I258" i="59"/>
  <c r="K78" i="59"/>
  <c r="H189" i="59"/>
  <c r="M232" i="59"/>
  <c r="F117" i="59"/>
  <c r="L101" i="59"/>
  <c r="K197" i="59"/>
  <c r="J228" i="59"/>
  <c r="L269" i="59"/>
  <c r="F189" i="59"/>
  <c r="K36" i="59"/>
  <c r="M210" i="59"/>
  <c r="F285" i="59"/>
  <c r="G285" i="59"/>
  <c r="L59" i="59"/>
  <c r="H22" i="59"/>
  <c r="G51" i="59"/>
  <c r="I109" i="59"/>
  <c r="K165" i="59"/>
  <c r="H173" i="59"/>
  <c r="G88" i="59"/>
  <c r="O141" i="59"/>
  <c r="M83" i="59"/>
  <c r="L93" i="59"/>
  <c r="F157" i="59"/>
  <c r="K269" i="59"/>
  <c r="H197" i="59"/>
  <c r="L141" i="59"/>
  <c r="F93" i="59"/>
  <c r="F101" i="59"/>
  <c r="F228" i="59"/>
  <c r="H269" i="59"/>
  <c r="L149" i="59"/>
  <c r="G43" i="59"/>
  <c r="E240" i="59"/>
  <c r="K10" i="59"/>
  <c r="J248" i="59"/>
  <c r="E232" i="59"/>
  <c r="L2" i="59"/>
  <c r="I36" i="59"/>
  <c r="N223" i="59"/>
  <c r="E133" i="59"/>
  <c r="N133" i="59"/>
  <c r="J18" i="59"/>
  <c r="O78" i="59"/>
  <c r="O18" i="59"/>
  <c r="E83" i="59"/>
  <c r="E228" i="59"/>
  <c r="F253" i="59"/>
  <c r="J65" i="59"/>
  <c r="N59" i="59"/>
  <c r="N228" i="59"/>
  <c r="K18" i="59"/>
  <c r="I78" i="59"/>
  <c r="K285" i="59"/>
  <c r="M109" i="59"/>
  <c r="L223" i="59"/>
  <c r="N149" i="59"/>
  <c r="H78" i="59"/>
  <c r="E189" i="59"/>
  <c r="L232" i="59"/>
  <c r="F181" i="59"/>
  <c r="E277" i="59"/>
  <c r="G189" i="59"/>
  <c r="O269" i="59"/>
  <c r="H36" i="59"/>
  <c r="H101" i="59"/>
  <c r="K277" i="59"/>
  <c r="G18" i="59"/>
  <c r="F125" i="59"/>
  <c r="F281" i="59"/>
  <c r="H281" i="59"/>
  <c r="F2" i="59"/>
  <c r="J93" i="59"/>
  <c r="I18" i="59"/>
  <c r="J125" i="59"/>
  <c r="M253" i="59"/>
  <c r="K117" i="59"/>
  <c r="E59" i="59"/>
  <c r="O173" i="59"/>
  <c r="O248" i="59"/>
  <c r="L285" i="59"/>
  <c r="I93" i="59"/>
  <c r="F205" i="59"/>
  <c r="I253" i="59"/>
  <c r="G277" i="59"/>
  <c r="I2" i="59"/>
  <c r="G65" i="59"/>
  <c r="O133" i="59"/>
  <c r="E10" i="59"/>
  <c r="M70" i="59"/>
  <c r="F269" i="59"/>
  <c r="L173" i="59"/>
  <c r="M266" i="59"/>
  <c r="N109" i="59"/>
  <c r="H223" i="59"/>
  <c r="F149" i="59"/>
  <c r="L18" i="59"/>
  <c r="G109" i="59"/>
  <c r="M281" i="59"/>
  <c r="J78" i="59"/>
  <c r="J165" i="59"/>
  <c r="N253" i="59"/>
  <c r="K228" i="59"/>
  <c r="M277" i="59"/>
  <c r="L10" i="59"/>
  <c r="L157" i="59"/>
  <c r="K232" i="59"/>
  <c r="I269" i="59"/>
  <c r="M51" i="59"/>
  <c r="H59" i="59"/>
  <c r="M157" i="59"/>
  <c r="E51" i="59"/>
  <c r="N88" i="59"/>
  <c r="E181" i="59"/>
  <c r="J258" i="59"/>
  <c r="H141" i="59"/>
  <c r="H83" i="59"/>
  <c r="I157" i="59"/>
  <c r="O205" i="59"/>
  <c r="M223" i="59"/>
  <c r="K258" i="59"/>
  <c r="L281" i="59"/>
  <c r="G117" i="59"/>
  <c r="Q287" i="59"/>
  <c r="Q282" i="59"/>
  <c r="Q283" i="59"/>
  <c r="Q278" i="59"/>
  <c r="Q273" i="59"/>
  <c r="Q272" i="59"/>
  <c r="Q286" i="59"/>
  <c r="Q275" i="59"/>
  <c r="Q271" i="59"/>
  <c r="Q279" i="59"/>
  <c r="Q274" i="59"/>
  <c r="Q270" i="59"/>
  <c r="Q170" i="59"/>
  <c r="Q166" i="59"/>
  <c r="Q163" i="59"/>
  <c r="Q161" i="59"/>
  <c r="Q152" i="59"/>
  <c r="Q147" i="59"/>
  <c r="Q143" i="59"/>
  <c r="Q138" i="59"/>
  <c r="Q134" i="59"/>
  <c r="Q131" i="59"/>
  <c r="Q129" i="59"/>
  <c r="Q120" i="59"/>
  <c r="Q106" i="59"/>
  <c r="Q102" i="59"/>
  <c r="Q97" i="59"/>
  <c r="Q73" i="59"/>
  <c r="Q68" i="59"/>
  <c r="Q213" i="59"/>
  <c r="Q208" i="59"/>
  <c r="Q195" i="59"/>
  <c r="Q194" i="59"/>
  <c r="Q190" i="59"/>
  <c r="Q185" i="59"/>
  <c r="Q176" i="59"/>
  <c r="Q251" i="59"/>
  <c r="Q246" i="59"/>
  <c r="Q233" i="59"/>
  <c r="Q159" i="59"/>
  <c r="Q127" i="59"/>
  <c r="Q207" i="59"/>
  <c r="Q191" i="59"/>
  <c r="Q179" i="59"/>
  <c r="Q175" i="59"/>
  <c r="Q229" i="59"/>
  <c r="Q211" i="59"/>
  <c r="Q264" i="59"/>
  <c r="Q237" i="59"/>
  <c r="Q171" i="59"/>
  <c r="Q169" i="59"/>
  <c r="Q167" i="59"/>
  <c r="Q160" i="59"/>
  <c r="Q155" i="59"/>
  <c r="Q151" i="59"/>
  <c r="Q146" i="59"/>
  <c r="Q139" i="59"/>
  <c r="Q137" i="59"/>
  <c r="Q135" i="59"/>
  <c r="Q128" i="59"/>
  <c r="Q123" i="59"/>
  <c r="Q119" i="59"/>
  <c r="Q114" i="59"/>
  <c r="Q111" i="59"/>
  <c r="Q107" i="59"/>
  <c r="Q103" i="59"/>
  <c r="Q99" i="59"/>
  <c r="Q95" i="59"/>
  <c r="Q91" i="59"/>
  <c r="Q86" i="59"/>
  <c r="Q79" i="59"/>
  <c r="Q75" i="59"/>
  <c r="Q71" i="59"/>
  <c r="Q67" i="59"/>
  <c r="Q62" i="59"/>
  <c r="Q212" i="59"/>
  <c r="Q203" i="59"/>
  <c r="Q202" i="59"/>
  <c r="Q199" i="59"/>
  <c r="Q198" i="59"/>
  <c r="Q193" i="59"/>
  <c r="Q187" i="59"/>
  <c r="Q184" i="59"/>
  <c r="Q183" i="59"/>
  <c r="Q215" i="59"/>
  <c r="Q256" i="59"/>
  <c r="Q249" i="59"/>
  <c r="Q221" i="59"/>
  <c r="Q162" i="59"/>
  <c r="Q158" i="59"/>
  <c r="Q153" i="59"/>
  <c r="Q144" i="59"/>
  <c r="Q130" i="59"/>
  <c r="Q126" i="59"/>
  <c r="Q121" i="59"/>
  <c r="Q112" i="59"/>
  <c r="Q98" i="59"/>
  <c r="Q94" i="59"/>
  <c r="Q89" i="59"/>
  <c r="Q84" i="59"/>
  <c r="Q74" i="59"/>
  <c r="Q60" i="59"/>
  <c r="Q200" i="59"/>
  <c r="Q186" i="59"/>
  <c r="Q182" i="59"/>
  <c r="Q177" i="59"/>
  <c r="Q267" i="59"/>
  <c r="Q263" i="59"/>
  <c r="Q255" i="59"/>
  <c r="Q245" i="59"/>
  <c r="Q241" i="59"/>
  <c r="Q217" i="59"/>
  <c r="Q216" i="59"/>
  <c r="Q110" i="59"/>
  <c r="Q76" i="59"/>
  <c r="Q243" i="59"/>
  <c r="Q238" i="59"/>
  <c r="Q230" i="59"/>
  <c r="Q224" i="59"/>
  <c r="Q219" i="59"/>
  <c r="Q142" i="59"/>
  <c r="Q115" i="59"/>
  <c r="Q105" i="59"/>
  <c r="Q96" i="59"/>
  <c r="Q81" i="59"/>
  <c r="Q72" i="59"/>
  <c r="Q63" i="59"/>
  <c r="Q168" i="59"/>
  <c r="Q154" i="59"/>
  <c r="Q150" i="59"/>
  <c r="Q145" i="59"/>
  <c r="Q136" i="59"/>
  <c r="Q122" i="59"/>
  <c r="Q118" i="59"/>
  <c r="Q113" i="59"/>
  <c r="Q104" i="59"/>
  <c r="Q90" i="59"/>
  <c r="Q85" i="59"/>
  <c r="Q80" i="59"/>
  <c r="Q66" i="59"/>
  <c r="Q61" i="59"/>
  <c r="Q206" i="59"/>
  <c r="Q201" i="59"/>
  <c r="Q192" i="59"/>
  <c r="Q178" i="59"/>
  <c r="Q174" i="59"/>
  <c r="Q259" i="59"/>
  <c r="Q254" i="59"/>
  <c r="Q235" i="59"/>
  <c r="Q225" i="59"/>
  <c r="Q260" i="59"/>
  <c r="Q242" i="59"/>
  <c r="Q218" i="59"/>
  <c r="Q234" i="59"/>
  <c r="Q250" i="59"/>
  <c r="Q236" i="59"/>
  <c r="Q226" i="59"/>
  <c r="Q244" i="59"/>
  <c r="Q220" i="59"/>
  <c r="Q57" i="59"/>
  <c r="Q53" i="59"/>
  <c r="Q49" i="59"/>
  <c r="Q45" i="59"/>
  <c r="Q41" i="59"/>
  <c r="Q37" i="59"/>
  <c r="Q33" i="59"/>
  <c r="Q25" i="59"/>
  <c r="Q13" i="59"/>
  <c r="Q5" i="59"/>
  <c r="Q32" i="59"/>
  <c r="Q26" i="59"/>
  <c r="Q24" i="59"/>
  <c r="Q16" i="59"/>
  <c r="Q12" i="59"/>
  <c r="Q8" i="59"/>
  <c r="Q7" i="59"/>
  <c r="Q4" i="59"/>
  <c r="Q56" i="59"/>
  <c r="Q52" i="59"/>
  <c r="Q48" i="59"/>
  <c r="Q44" i="59"/>
  <c r="Q40" i="59"/>
  <c r="Q27" i="59"/>
  <c r="Q23" i="59"/>
  <c r="Q3" i="59"/>
  <c r="Q55" i="59"/>
  <c r="Q54" i="59"/>
  <c r="Q47" i="59"/>
  <c r="Q46" i="59"/>
  <c r="Q39" i="59"/>
  <c r="Q38" i="59"/>
  <c r="Q34" i="59"/>
  <c r="Q31" i="59"/>
  <c r="Q30" i="59"/>
  <c r="Q19" i="59"/>
  <c r="Q14" i="59"/>
  <c r="Q15" i="59"/>
  <c r="Q11" i="59"/>
  <c r="Q6" i="59"/>
  <c r="J262" i="59"/>
  <c r="H262" i="59"/>
  <c r="N262" i="59"/>
  <c r="E262" i="59"/>
  <c r="M262" i="59"/>
  <c r="L262" i="59"/>
  <c r="F262" i="59"/>
  <c r="K262" i="59"/>
  <c r="I262" i="59"/>
  <c r="O262" i="59"/>
  <c r="G262" i="59"/>
  <c r="E2" i="55"/>
  <c r="N53" i="47"/>
  <c r="O42" i="55" s="1"/>
  <c r="O2" i="55"/>
  <c r="J53" i="47"/>
  <c r="K42" i="55" s="1"/>
  <c r="K2" i="55"/>
  <c r="F53" i="47"/>
  <c r="G42" i="55" s="1"/>
  <c r="G2" i="55"/>
  <c r="M53" i="47"/>
  <c r="N42" i="55" s="1"/>
  <c r="N2" i="55"/>
  <c r="I53" i="47"/>
  <c r="J42" i="55" s="1"/>
  <c r="J2" i="55"/>
  <c r="F2" i="55"/>
  <c r="M2" i="55"/>
  <c r="L53" i="47"/>
  <c r="M42" i="55" s="1"/>
  <c r="I2" i="55"/>
  <c r="H53" i="47"/>
  <c r="I42" i="55" s="1"/>
  <c r="L2" i="55"/>
  <c r="K53" i="47"/>
  <c r="L42" i="55" s="1"/>
  <c r="H2" i="55"/>
  <c r="G53" i="47"/>
  <c r="H42" i="55" s="1"/>
  <c r="E10" i="55"/>
  <c r="N36" i="47"/>
  <c r="O26" i="55" s="1"/>
  <c r="O10" i="55"/>
  <c r="J36" i="47"/>
  <c r="K26" i="55" s="1"/>
  <c r="K10" i="55"/>
  <c r="G10" i="55"/>
  <c r="F36" i="47"/>
  <c r="G26" i="55" s="1"/>
  <c r="N10" i="55"/>
  <c r="M36" i="47"/>
  <c r="N26" i="55" s="1"/>
  <c r="J10" i="55"/>
  <c r="I36" i="47"/>
  <c r="J26" i="55" s="1"/>
  <c r="F10" i="55"/>
  <c r="M10" i="55"/>
  <c r="L36" i="47"/>
  <c r="M26" i="55" s="1"/>
  <c r="I10" i="55"/>
  <c r="H36" i="47"/>
  <c r="I26" i="55" s="1"/>
  <c r="K36" i="47"/>
  <c r="L26" i="55" s="1"/>
  <c r="L10" i="55"/>
  <c r="H10" i="55"/>
  <c r="G36" i="47"/>
  <c r="H26" i="55" s="1"/>
  <c r="E18" i="55"/>
  <c r="L62" i="47"/>
  <c r="M50" i="55" s="1"/>
  <c r="M18" i="55"/>
  <c r="G62" i="47"/>
  <c r="H50" i="55" s="1"/>
  <c r="H18" i="55"/>
  <c r="N62" i="47"/>
  <c r="O50" i="55" s="1"/>
  <c r="O18" i="55"/>
  <c r="J62" i="47"/>
  <c r="K50" i="55" s="1"/>
  <c r="K18" i="55"/>
  <c r="G18" i="55"/>
  <c r="F62" i="47"/>
  <c r="G50" i="55" s="1"/>
  <c r="H62" i="47"/>
  <c r="I50" i="55" s="1"/>
  <c r="I18" i="55"/>
  <c r="K62" i="47"/>
  <c r="L50" i="55" s="1"/>
  <c r="L18" i="55"/>
  <c r="M62" i="47"/>
  <c r="N50" i="55" s="1"/>
  <c r="N18" i="55"/>
  <c r="I62" i="47"/>
  <c r="J50" i="55" s="1"/>
  <c r="J18" i="55"/>
  <c r="F18" i="55"/>
  <c r="E34" i="55"/>
  <c r="O34" i="55"/>
  <c r="K34" i="55"/>
  <c r="G34" i="55"/>
  <c r="N34" i="55"/>
  <c r="J34" i="55"/>
  <c r="F34" i="55"/>
  <c r="M34" i="55"/>
  <c r="I34" i="55"/>
  <c r="L34" i="55"/>
  <c r="H34" i="55"/>
  <c r="E58" i="55"/>
  <c r="M58" i="55"/>
  <c r="L58" i="48"/>
  <c r="M98" i="55" s="1"/>
  <c r="H58" i="55"/>
  <c r="G58" i="48"/>
  <c r="H98" i="55" s="1"/>
  <c r="H58" i="48"/>
  <c r="I98" i="55" s="1"/>
  <c r="I58" i="55"/>
  <c r="O58" i="55"/>
  <c r="N58" i="48"/>
  <c r="O98" i="55" s="1"/>
  <c r="K58" i="55"/>
  <c r="J58" i="48"/>
  <c r="K98" i="55" s="1"/>
  <c r="G58" i="55"/>
  <c r="F58" i="48"/>
  <c r="G98" i="55" s="1"/>
  <c r="L58" i="55"/>
  <c r="K58" i="48"/>
  <c r="L98" i="55" s="1"/>
  <c r="M58" i="48"/>
  <c r="N98" i="55" s="1"/>
  <c r="N58" i="55"/>
  <c r="I58" i="48"/>
  <c r="J98" i="55" s="1"/>
  <c r="J58" i="55"/>
  <c r="F58" i="55"/>
  <c r="E66" i="55"/>
  <c r="H41" i="48"/>
  <c r="I82" i="55" s="1"/>
  <c r="I66" i="55"/>
  <c r="L66" i="55"/>
  <c r="K41" i="48"/>
  <c r="L82" i="55" s="1"/>
  <c r="H66" i="55"/>
  <c r="G41" i="48"/>
  <c r="H82" i="55" s="1"/>
  <c r="M66" i="55"/>
  <c r="L41" i="48"/>
  <c r="M82" i="55" s="1"/>
  <c r="N41" i="48"/>
  <c r="O82" i="55" s="1"/>
  <c r="O66" i="55"/>
  <c r="K66" i="55"/>
  <c r="J41" i="48"/>
  <c r="K82" i="55" s="1"/>
  <c r="G66" i="55"/>
  <c r="F41" i="48"/>
  <c r="G82" i="55" s="1"/>
  <c r="M41" i="48"/>
  <c r="N82" i="55" s="1"/>
  <c r="N66" i="55"/>
  <c r="I41" i="48"/>
  <c r="J82" i="55" s="1"/>
  <c r="J66" i="55"/>
  <c r="F66" i="55"/>
  <c r="E74" i="55"/>
  <c r="I74" i="55"/>
  <c r="H67" i="48"/>
  <c r="I106" i="55" s="1"/>
  <c r="L74" i="55"/>
  <c r="K67" i="48"/>
  <c r="L106" i="55" s="1"/>
  <c r="H74" i="55"/>
  <c r="G67" i="48"/>
  <c r="H106" i="55" s="1"/>
  <c r="N67" i="48"/>
  <c r="O106" i="55" s="1"/>
  <c r="O74" i="55"/>
  <c r="J67" i="48"/>
  <c r="K106" i="55" s="1"/>
  <c r="K74" i="55"/>
  <c r="G74" i="55"/>
  <c r="F67" i="48"/>
  <c r="G106" i="55" s="1"/>
  <c r="M74" i="55"/>
  <c r="L67" i="48"/>
  <c r="M106" i="55" s="1"/>
  <c r="N74" i="55"/>
  <c r="M67" i="48"/>
  <c r="N106" i="55" s="1"/>
  <c r="J74" i="55"/>
  <c r="I67" i="48"/>
  <c r="J106" i="55" s="1"/>
  <c r="F74" i="55"/>
  <c r="E90" i="55"/>
  <c r="M90" i="55"/>
  <c r="H90" i="55"/>
  <c r="O90" i="55"/>
  <c r="K90" i="55"/>
  <c r="G90" i="55"/>
  <c r="I90" i="55"/>
  <c r="L90" i="55"/>
  <c r="N90" i="55"/>
  <c r="J90" i="55"/>
  <c r="F90" i="55"/>
  <c r="E114" i="55"/>
  <c r="I114" i="55"/>
  <c r="H58" i="49"/>
  <c r="I154" i="55" s="1"/>
  <c r="H114" i="55"/>
  <c r="G58" i="49"/>
  <c r="H154" i="55" s="1"/>
  <c r="N58" i="49"/>
  <c r="O154" i="55" s="1"/>
  <c r="O114" i="55"/>
  <c r="J58" i="49"/>
  <c r="K154" i="55" s="1"/>
  <c r="K114" i="55"/>
  <c r="G114" i="55"/>
  <c r="F58" i="49"/>
  <c r="G154" i="55" s="1"/>
  <c r="M114" i="55"/>
  <c r="L58" i="49"/>
  <c r="M154" i="55" s="1"/>
  <c r="L114" i="55"/>
  <c r="K58" i="49"/>
  <c r="L154" i="55" s="1"/>
  <c r="M58" i="49"/>
  <c r="N154" i="55" s="1"/>
  <c r="N114" i="55"/>
  <c r="J114" i="55"/>
  <c r="I58" i="49"/>
  <c r="J154" i="55" s="1"/>
  <c r="F114" i="55"/>
  <c r="E122" i="55"/>
  <c r="M122" i="55"/>
  <c r="L41" i="49"/>
  <c r="M138" i="55" s="1"/>
  <c r="G41" i="49"/>
  <c r="H138" i="55" s="1"/>
  <c r="H122" i="55"/>
  <c r="O122" i="55"/>
  <c r="N41" i="49"/>
  <c r="O138" i="55" s="1"/>
  <c r="J41" i="49"/>
  <c r="K138" i="55" s="1"/>
  <c r="K122" i="55"/>
  <c r="F41" i="49"/>
  <c r="G138" i="55" s="1"/>
  <c r="G122" i="55"/>
  <c r="I122" i="55"/>
  <c r="H41" i="49"/>
  <c r="I138" i="55" s="1"/>
  <c r="K41" i="49"/>
  <c r="L138" i="55" s="1"/>
  <c r="L122" i="55"/>
  <c r="N122" i="55"/>
  <c r="M41" i="49"/>
  <c r="N138" i="55" s="1"/>
  <c r="J122" i="55"/>
  <c r="I41" i="49"/>
  <c r="J138" i="55" s="1"/>
  <c r="F122" i="55"/>
  <c r="E130" i="55"/>
  <c r="H67" i="49"/>
  <c r="I162" i="55" s="1"/>
  <c r="I130" i="55"/>
  <c r="G67" i="49"/>
  <c r="H162" i="55" s="1"/>
  <c r="H130" i="55"/>
  <c r="O130" i="55"/>
  <c r="N67" i="49"/>
  <c r="O162" i="55" s="1"/>
  <c r="K130" i="55"/>
  <c r="J67" i="49"/>
  <c r="K162" i="55" s="1"/>
  <c r="G130" i="55"/>
  <c r="F67" i="49"/>
  <c r="G162" i="55" s="1"/>
  <c r="M130" i="55"/>
  <c r="L67" i="49"/>
  <c r="M162" i="55" s="1"/>
  <c r="L130" i="55"/>
  <c r="K67" i="49"/>
  <c r="L162" i="55" s="1"/>
  <c r="M67" i="49"/>
  <c r="N162" i="55" s="1"/>
  <c r="N130" i="55"/>
  <c r="I67" i="49"/>
  <c r="J162" i="55" s="1"/>
  <c r="J130" i="55"/>
  <c r="F130" i="55"/>
  <c r="E146" i="55"/>
  <c r="M146" i="55"/>
  <c r="L146" i="55"/>
  <c r="O146" i="55"/>
  <c r="K146" i="55"/>
  <c r="G146" i="55"/>
  <c r="I146" i="55"/>
  <c r="H146" i="55"/>
  <c r="N146" i="55"/>
  <c r="J146" i="55"/>
  <c r="F146" i="55"/>
  <c r="D289" i="49"/>
  <c r="D8" i="52" s="1"/>
  <c r="N289" i="49"/>
  <c r="N8" i="52" s="1"/>
  <c r="J289" i="49"/>
  <c r="J8" i="52" s="1"/>
  <c r="F289" i="49"/>
  <c r="F8" i="52" s="1"/>
  <c r="M289" i="49"/>
  <c r="M8" i="52" s="1"/>
  <c r="I289" i="49"/>
  <c r="I8" i="52" s="1"/>
  <c r="E289" i="49"/>
  <c r="E8" i="52" s="1"/>
  <c r="L289" i="49"/>
  <c r="L8" i="52" s="1"/>
  <c r="H289" i="49"/>
  <c r="H8" i="52" s="1"/>
  <c r="K289" i="49"/>
  <c r="K8" i="52" s="1"/>
  <c r="G289" i="49"/>
  <c r="G8" i="52" s="1"/>
  <c r="D291" i="49"/>
  <c r="D10" i="52" s="1"/>
  <c r="L291" i="49"/>
  <c r="L10" i="52" s="1"/>
  <c r="H291" i="49"/>
  <c r="H10" i="52" s="1"/>
  <c r="K291" i="49"/>
  <c r="K10" i="52" s="1"/>
  <c r="G291" i="49"/>
  <c r="G10" i="52" s="1"/>
  <c r="N291" i="49"/>
  <c r="N10" i="52" s="1"/>
  <c r="J291" i="49"/>
  <c r="J10" i="52" s="1"/>
  <c r="F291" i="49"/>
  <c r="F10" i="52" s="1"/>
  <c r="M291" i="49"/>
  <c r="M10" i="52" s="1"/>
  <c r="I291" i="49"/>
  <c r="I10" i="52" s="1"/>
  <c r="E291" i="49"/>
  <c r="E10" i="52" s="1"/>
  <c r="D295" i="49"/>
  <c r="D14" i="52" s="1"/>
  <c r="N295" i="49"/>
  <c r="N14" i="52" s="1"/>
  <c r="F295" i="49"/>
  <c r="F14" i="52" s="1"/>
  <c r="M295" i="49"/>
  <c r="M14" i="52" s="1"/>
  <c r="I295" i="49"/>
  <c r="I14" i="52" s="1"/>
  <c r="E295" i="49"/>
  <c r="E14" i="52" s="1"/>
  <c r="L295" i="49"/>
  <c r="L14" i="52" s="1"/>
  <c r="H295" i="49"/>
  <c r="H14" i="52" s="1"/>
  <c r="K295" i="49"/>
  <c r="K14" i="52" s="1"/>
  <c r="G295" i="49"/>
  <c r="G14" i="52" s="1"/>
  <c r="J295" i="49"/>
  <c r="J14" i="52" s="1"/>
  <c r="D293" i="49"/>
  <c r="D12" i="52" s="1"/>
  <c r="N293" i="49"/>
  <c r="N12" i="52" s="1"/>
  <c r="J293" i="49"/>
  <c r="J12" i="52" s="1"/>
  <c r="F293" i="49"/>
  <c r="F12" i="52" s="1"/>
  <c r="M293" i="49"/>
  <c r="M12" i="52" s="1"/>
  <c r="I293" i="49"/>
  <c r="I12" i="52" s="1"/>
  <c r="E293" i="49"/>
  <c r="E12" i="52" s="1"/>
  <c r="L293" i="49"/>
  <c r="L12" i="52" s="1"/>
  <c r="H293" i="49"/>
  <c r="H12" i="52" s="1"/>
  <c r="K293" i="49"/>
  <c r="K12" i="52" s="1"/>
  <c r="G293" i="49"/>
  <c r="G12" i="52" s="1"/>
  <c r="D296" i="49"/>
  <c r="D15" i="52" s="1"/>
  <c r="G296" i="49"/>
  <c r="G15" i="52" s="1"/>
  <c r="L296" i="49"/>
  <c r="L15" i="52" s="1"/>
  <c r="H296" i="49"/>
  <c r="H15" i="52" s="1"/>
  <c r="K296" i="49"/>
  <c r="K15" i="52" s="1"/>
  <c r="N296" i="49"/>
  <c r="N15" i="52" s="1"/>
  <c r="J296" i="49"/>
  <c r="J15" i="52" s="1"/>
  <c r="F296" i="49"/>
  <c r="F15" i="52" s="1"/>
  <c r="M296" i="49"/>
  <c r="M15" i="52" s="1"/>
  <c r="I296" i="49"/>
  <c r="I15" i="52" s="1"/>
  <c r="E296" i="49"/>
  <c r="E15" i="52" s="1"/>
  <c r="D288" i="49"/>
  <c r="D7" i="52" s="1"/>
  <c r="N288" i="49"/>
  <c r="N7" i="52" s="1"/>
  <c r="J288" i="49"/>
  <c r="J7" i="52" s="1"/>
  <c r="F288" i="49"/>
  <c r="F7" i="52" s="1"/>
  <c r="M288" i="49"/>
  <c r="M7" i="52" s="1"/>
  <c r="I288" i="49"/>
  <c r="I7" i="52" s="1"/>
  <c r="E288" i="49"/>
  <c r="E7" i="52" s="1"/>
  <c r="L288" i="49"/>
  <c r="L7" i="52" s="1"/>
  <c r="H288" i="49"/>
  <c r="H7" i="52" s="1"/>
  <c r="K288" i="49"/>
  <c r="K7" i="52" s="1"/>
  <c r="G288" i="49"/>
  <c r="G7" i="52" s="1"/>
  <c r="D290" i="49"/>
  <c r="D9" i="52" s="1"/>
  <c r="N290" i="49"/>
  <c r="N9" i="52" s="1"/>
  <c r="J290" i="49"/>
  <c r="J9" i="52" s="1"/>
  <c r="F290" i="49"/>
  <c r="F9" i="52" s="1"/>
  <c r="M290" i="49"/>
  <c r="M9" i="52" s="1"/>
  <c r="I290" i="49"/>
  <c r="I9" i="52" s="1"/>
  <c r="E290" i="49"/>
  <c r="E9" i="52" s="1"/>
  <c r="L290" i="49"/>
  <c r="L9" i="52" s="1"/>
  <c r="H290" i="49"/>
  <c r="H9" i="52" s="1"/>
  <c r="K290" i="49"/>
  <c r="K9" i="52" s="1"/>
  <c r="G290" i="49"/>
  <c r="G9" i="52" s="1"/>
  <c r="D297" i="49"/>
  <c r="D16" i="52" s="1"/>
  <c r="M297" i="49"/>
  <c r="M16" i="52" s="1"/>
  <c r="L297" i="49"/>
  <c r="L16" i="52" s="1"/>
  <c r="H297" i="49"/>
  <c r="H16" i="52" s="1"/>
  <c r="K297" i="49"/>
  <c r="K16" i="52" s="1"/>
  <c r="G297" i="49"/>
  <c r="G16" i="52" s="1"/>
  <c r="N297" i="49"/>
  <c r="N16" i="52" s="1"/>
  <c r="J297" i="49"/>
  <c r="J16" i="52" s="1"/>
  <c r="F297" i="49"/>
  <c r="F16" i="52" s="1"/>
  <c r="I297" i="49"/>
  <c r="I16" i="52" s="1"/>
  <c r="E297" i="49"/>
  <c r="E16" i="52" s="1"/>
  <c r="D292" i="49"/>
  <c r="D11" i="52" s="1"/>
  <c r="M292" i="49"/>
  <c r="M11" i="52" s="1"/>
  <c r="I292" i="49"/>
  <c r="I11" i="52" s="1"/>
  <c r="E292" i="49"/>
  <c r="E11" i="52" s="1"/>
  <c r="L292" i="49"/>
  <c r="L11" i="52" s="1"/>
  <c r="H292" i="49"/>
  <c r="H11" i="52" s="1"/>
  <c r="K292" i="49"/>
  <c r="K11" i="52" s="1"/>
  <c r="G292" i="49"/>
  <c r="G11" i="52" s="1"/>
  <c r="N292" i="49"/>
  <c r="N11" i="52" s="1"/>
  <c r="J292" i="49"/>
  <c r="J11" i="52" s="1"/>
  <c r="F292" i="49"/>
  <c r="F11" i="52" s="1"/>
  <c r="E170" i="55"/>
  <c r="I170" i="55"/>
  <c r="H58" i="50"/>
  <c r="I210" i="55" s="1"/>
  <c r="G58" i="50"/>
  <c r="H210" i="55" s="1"/>
  <c r="H170" i="55"/>
  <c r="N58" i="50"/>
  <c r="O210" i="55" s="1"/>
  <c r="O170" i="55"/>
  <c r="J58" i="50"/>
  <c r="K210" i="55" s="1"/>
  <c r="K170" i="55"/>
  <c r="F58" i="50"/>
  <c r="G210" i="55" s="1"/>
  <c r="G170" i="55"/>
  <c r="M170" i="55"/>
  <c r="L58" i="50"/>
  <c r="M210" i="55" s="1"/>
  <c r="K58" i="50"/>
  <c r="L210" i="55" s="1"/>
  <c r="L170" i="55"/>
  <c r="N170" i="55"/>
  <c r="M58" i="50"/>
  <c r="N210" i="55" s="1"/>
  <c r="J170" i="55"/>
  <c r="I58" i="50"/>
  <c r="J210" i="55" s="1"/>
  <c r="F170" i="55"/>
  <c r="E178" i="55"/>
  <c r="G178" i="55"/>
  <c r="F41" i="50"/>
  <c r="G194" i="55" s="1"/>
  <c r="N178" i="55"/>
  <c r="M41" i="50"/>
  <c r="N194" i="55" s="1"/>
  <c r="J178" i="55"/>
  <c r="I41" i="50"/>
  <c r="J194" i="55" s="1"/>
  <c r="F178" i="55"/>
  <c r="M178" i="55"/>
  <c r="L41" i="50"/>
  <c r="M194" i="55" s="1"/>
  <c r="I178" i="55"/>
  <c r="H41" i="50"/>
  <c r="I194" i="55" s="1"/>
  <c r="K41" i="50"/>
  <c r="L194" i="55" s="1"/>
  <c r="L178" i="55"/>
  <c r="G41" i="50"/>
  <c r="H194" i="55" s="1"/>
  <c r="H178" i="55"/>
  <c r="O178" i="55"/>
  <c r="N41" i="50"/>
  <c r="O194" i="55" s="1"/>
  <c r="K178" i="55"/>
  <c r="J41" i="50"/>
  <c r="K194" i="55" s="1"/>
  <c r="E186" i="55"/>
  <c r="K186" i="55"/>
  <c r="J67" i="50"/>
  <c r="K218" i="55" s="1"/>
  <c r="G186" i="55"/>
  <c r="F67" i="50"/>
  <c r="G218" i="55" s="1"/>
  <c r="M67" i="50"/>
  <c r="N218" i="55" s="1"/>
  <c r="N186" i="55"/>
  <c r="J186" i="55"/>
  <c r="I67" i="50"/>
  <c r="J218" i="55" s="1"/>
  <c r="L67" i="50"/>
  <c r="M218" i="55" s="1"/>
  <c r="M186" i="55"/>
  <c r="H67" i="50"/>
  <c r="I218" i="55" s="1"/>
  <c r="I186" i="55"/>
  <c r="L186" i="55"/>
  <c r="K67" i="50"/>
  <c r="L218" i="55" s="1"/>
  <c r="H186" i="55"/>
  <c r="G67" i="50"/>
  <c r="H218" i="55" s="1"/>
  <c r="O186" i="55"/>
  <c r="N67" i="50"/>
  <c r="O218" i="55" s="1"/>
  <c r="F186" i="55"/>
  <c r="E202" i="55"/>
  <c r="O202" i="55"/>
  <c r="K202" i="55"/>
  <c r="G202" i="55"/>
  <c r="N202" i="55"/>
  <c r="J202" i="55"/>
  <c r="M202" i="55"/>
  <c r="I202" i="55"/>
  <c r="L202" i="55"/>
  <c r="H202" i="55"/>
  <c r="F202" i="55"/>
  <c r="D156" i="50"/>
  <c r="N156" i="50"/>
  <c r="J156" i="50"/>
  <c r="F156" i="50"/>
  <c r="M156" i="50"/>
  <c r="I156" i="50"/>
  <c r="L156" i="50"/>
  <c r="H156" i="50"/>
  <c r="K156" i="50"/>
  <c r="G156" i="50"/>
  <c r="G158" i="50" s="1"/>
  <c r="E156" i="50"/>
  <c r="E226" i="55"/>
  <c r="N58" i="51"/>
  <c r="O266" i="55" s="1"/>
  <c r="O226" i="55"/>
  <c r="J58" i="51"/>
  <c r="K266" i="55" s="1"/>
  <c r="K226" i="55"/>
  <c r="G226" i="55"/>
  <c r="F58" i="51"/>
  <c r="G266" i="55" s="1"/>
  <c r="N226" i="55"/>
  <c r="M58" i="51"/>
  <c r="N266" i="55" s="1"/>
  <c r="J226" i="55"/>
  <c r="I58" i="51"/>
  <c r="J266" i="55" s="1"/>
  <c r="F226" i="55"/>
  <c r="M226" i="55"/>
  <c r="L58" i="51"/>
  <c r="M266" i="55" s="1"/>
  <c r="I226" i="55"/>
  <c r="H58" i="51"/>
  <c r="I266" i="55" s="1"/>
  <c r="L226" i="55"/>
  <c r="K58" i="51"/>
  <c r="L266" i="55" s="1"/>
  <c r="H226" i="55"/>
  <c r="G58" i="51"/>
  <c r="H266" i="55" s="1"/>
  <c r="E234" i="55"/>
  <c r="M234" i="55"/>
  <c r="L41" i="51"/>
  <c r="M250" i="55" s="1"/>
  <c r="H234" i="55"/>
  <c r="G41" i="51"/>
  <c r="H250" i="55" s="1"/>
  <c r="O234" i="55"/>
  <c r="N41" i="51"/>
  <c r="O250" i="55" s="1"/>
  <c r="J41" i="51"/>
  <c r="K250" i="55" s="1"/>
  <c r="K234" i="55"/>
  <c r="G234" i="55"/>
  <c r="F41" i="51"/>
  <c r="G250" i="55" s="1"/>
  <c r="I234" i="55"/>
  <c r="H41" i="51"/>
  <c r="I250" i="55" s="1"/>
  <c r="L234" i="55"/>
  <c r="K41" i="51"/>
  <c r="L250" i="55" s="1"/>
  <c r="M41" i="51"/>
  <c r="N250" i="55" s="1"/>
  <c r="N234" i="55"/>
  <c r="I41" i="51"/>
  <c r="J250" i="55" s="1"/>
  <c r="J234" i="55"/>
  <c r="F234" i="55"/>
  <c r="E242" i="55"/>
  <c r="I242" i="55"/>
  <c r="H67" i="51"/>
  <c r="I274" i="55" s="1"/>
  <c r="G67" i="51"/>
  <c r="H274" i="55" s="1"/>
  <c r="H242" i="55"/>
  <c r="O242" i="55"/>
  <c r="N67" i="51"/>
  <c r="O274" i="55" s="1"/>
  <c r="J67" i="51"/>
  <c r="K274" i="55" s="1"/>
  <c r="K242" i="55"/>
  <c r="F67" i="51"/>
  <c r="G274" i="55" s="1"/>
  <c r="G242" i="55"/>
  <c r="M242" i="55"/>
  <c r="L67" i="51"/>
  <c r="M274" i="55" s="1"/>
  <c r="K67" i="51"/>
  <c r="L274" i="55" s="1"/>
  <c r="L242" i="55"/>
  <c r="N242" i="55"/>
  <c r="M67" i="51"/>
  <c r="N274" i="55" s="1"/>
  <c r="J242" i="55"/>
  <c r="I67" i="51"/>
  <c r="J274" i="55" s="1"/>
  <c r="F242" i="55"/>
  <c r="E258" i="55"/>
  <c r="O258" i="55"/>
  <c r="K258" i="55"/>
  <c r="G258" i="55"/>
  <c r="N258" i="55"/>
  <c r="J258" i="55"/>
  <c r="M258" i="55"/>
  <c r="I258" i="55"/>
  <c r="L258" i="55"/>
  <c r="H258" i="55"/>
  <c r="F258" i="55"/>
  <c r="D113" i="51"/>
  <c r="D28" i="52" s="1"/>
  <c r="H113" i="51"/>
  <c r="H28" i="52" s="1"/>
  <c r="K113" i="51"/>
  <c r="K28" i="52" s="1"/>
  <c r="G113" i="51"/>
  <c r="G28" i="52" s="1"/>
  <c r="L113" i="51"/>
  <c r="L28" i="52" s="1"/>
  <c r="N113" i="51"/>
  <c r="N28" i="52" s="1"/>
  <c r="J113" i="51"/>
  <c r="J28" i="52" s="1"/>
  <c r="F113" i="51"/>
  <c r="F28" i="52" s="1"/>
  <c r="M113" i="51"/>
  <c r="M28" i="52" s="1"/>
  <c r="I113" i="51"/>
  <c r="I28" i="52" s="1"/>
  <c r="E113" i="51"/>
  <c r="E28" i="52" s="1"/>
  <c r="D114" i="51"/>
  <c r="D29" i="52" s="1"/>
  <c r="N114" i="51"/>
  <c r="N29" i="52" s="1"/>
  <c r="J114" i="51"/>
  <c r="J29" i="52" s="1"/>
  <c r="F114" i="51"/>
  <c r="F29" i="52" s="1"/>
  <c r="M114" i="51"/>
  <c r="M29" i="52" s="1"/>
  <c r="I114" i="51"/>
  <c r="I29" i="52" s="1"/>
  <c r="E114" i="51"/>
  <c r="E29" i="52" s="1"/>
  <c r="L114" i="51"/>
  <c r="L29" i="52" s="1"/>
  <c r="H114" i="51"/>
  <c r="H29" i="52" s="1"/>
  <c r="K114" i="51"/>
  <c r="K29" i="52" s="1"/>
  <c r="G114" i="51"/>
  <c r="G29" i="52" s="1"/>
  <c r="M34" i="52"/>
  <c r="I34" i="52"/>
  <c r="L34" i="52"/>
  <c r="H34" i="52"/>
  <c r="K34" i="52"/>
  <c r="G34" i="52"/>
  <c r="N34" i="52"/>
  <c r="J34" i="52"/>
  <c r="F34" i="52"/>
  <c r="E34" i="52"/>
  <c r="N35" i="52"/>
  <c r="J35" i="52"/>
  <c r="F35" i="52"/>
  <c r="M35" i="52"/>
  <c r="I35" i="52"/>
  <c r="E35" i="52"/>
  <c r="L35" i="52"/>
  <c r="H35" i="52"/>
  <c r="K35" i="52"/>
  <c r="G35" i="52"/>
  <c r="N36" i="52"/>
  <c r="J36" i="52"/>
  <c r="F36" i="52"/>
  <c r="M36" i="52"/>
  <c r="I36" i="52"/>
  <c r="E36" i="52"/>
  <c r="L36" i="52"/>
  <c r="H36" i="52"/>
  <c r="K36" i="52"/>
  <c r="G36" i="52"/>
  <c r="J37" i="52"/>
  <c r="L37" i="52"/>
  <c r="H37" i="52"/>
  <c r="K37" i="52"/>
  <c r="G37" i="52"/>
  <c r="F37" i="52"/>
  <c r="N37" i="52"/>
  <c r="M37" i="52"/>
  <c r="I37" i="52"/>
  <c r="E37" i="52"/>
  <c r="O11" i="47"/>
  <c r="P2" i="55" s="1"/>
  <c r="L23" i="52"/>
  <c r="G23" i="52"/>
  <c r="N23" i="52"/>
  <c r="J23" i="52"/>
  <c r="F23" i="52"/>
  <c r="H23" i="52"/>
  <c r="K23" i="52"/>
  <c r="M23" i="52"/>
  <c r="I23" i="52"/>
  <c r="E23" i="52"/>
  <c r="D23" i="52"/>
  <c r="G17" i="52"/>
  <c r="H17" i="52"/>
  <c r="N17" i="52"/>
  <c r="J17" i="52"/>
  <c r="F17" i="52"/>
  <c r="L17" i="52"/>
  <c r="K17" i="52"/>
  <c r="M17" i="52"/>
  <c r="I17" i="52"/>
  <c r="E17" i="52"/>
  <c r="D17" i="52"/>
  <c r="L294" i="49"/>
  <c r="L13" i="52" s="1"/>
  <c r="H294" i="49"/>
  <c r="H13" i="52" s="1"/>
  <c r="K294" i="49"/>
  <c r="K13" i="52" s="1"/>
  <c r="G294" i="49"/>
  <c r="G13" i="52" s="1"/>
  <c r="N294" i="49"/>
  <c r="N13" i="52" s="1"/>
  <c r="J294" i="49"/>
  <c r="J13" i="52" s="1"/>
  <c r="F294" i="49"/>
  <c r="F13" i="52" s="1"/>
  <c r="M294" i="49"/>
  <c r="M13" i="52" s="1"/>
  <c r="I294" i="49"/>
  <c r="I13" i="52" s="1"/>
  <c r="E294" i="49"/>
  <c r="E13" i="52" s="1"/>
  <c r="D294" i="49"/>
  <c r="D13" i="52" s="1"/>
  <c r="D37" i="52"/>
  <c r="D36" i="52"/>
  <c r="D35" i="52"/>
  <c r="D34" i="52"/>
  <c r="C38" i="52"/>
  <c r="C30" i="52"/>
  <c r="C24" i="52"/>
  <c r="C18" i="52"/>
  <c r="F133" i="51"/>
  <c r="F125" i="51"/>
  <c r="C115" i="51"/>
  <c r="O107" i="51"/>
  <c r="O106" i="51"/>
  <c r="O105" i="51"/>
  <c r="P285" i="59" s="1"/>
  <c r="O101" i="51"/>
  <c r="O100" i="51"/>
  <c r="O99" i="51"/>
  <c r="P281" i="59" s="1"/>
  <c r="O95" i="51"/>
  <c r="O94" i="51"/>
  <c r="O93" i="51"/>
  <c r="P277" i="59" s="1"/>
  <c r="O86" i="51"/>
  <c r="O85" i="51"/>
  <c r="O84" i="51"/>
  <c r="O83" i="51"/>
  <c r="O82" i="51"/>
  <c r="L82" i="51"/>
  <c r="O81" i="51"/>
  <c r="O80" i="51"/>
  <c r="P269" i="59" s="1"/>
  <c r="O73" i="51"/>
  <c r="N73" i="51"/>
  <c r="M73" i="51"/>
  <c r="L73" i="51"/>
  <c r="K73" i="51"/>
  <c r="J73" i="51"/>
  <c r="I73" i="51"/>
  <c r="H73" i="51"/>
  <c r="G73" i="51"/>
  <c r="F73" i="51"/>
  <c r="E73" i="51"/>
  <c r="D73" i="51"/>
  <c r="C73" i="51"/>
  <c r="N72" i="51"/>
  <c r="M72" i="51"/>
  <c r="L72" i="51"/>
  <c r="K72" i="51"/>
  <c r="J72" i="51"/>
  <c r="I72" i="51"/>
  <c r="H72" i="51"/>
  <c r="G72" i="51"/>
  <c r="F72" i="51"/>
  <c r="E72" i="51"/>
  <c r="D72" i="51"/>
  <c r="C72" i="51"/>
  <c r="O72" i="51" s="1"/>
  <c r="N71" i="51"/>
  <c r="M71" i="51"/>
  <c r="L71" i="51"/>
  <c r="K71" i="51"/>
  <c r="J71" i="51"/>
  <c r="I71" i="51"/>
  <c r="H71" i="51"/>
  <c r="G71" i="51"/>
  <c r="F71" i="51"/>
  <c r="E71" i="51"/>
  <c r="D71" i="51"/>
  <c r="C71" i="51"/>
  <c r="O71" i="51" s="1"/>
  <c r="N70" i="51"/>
  <c r="M70" i="51"/>
  <c r="L70" i="51"/>
  <c r="K70" i="51"/>
  <c r="J70" i="51"/>
  <c r="I70" i="51"/>
  <c r="H70" i="51"/>
  <c r="G70" i="51"/>
  <c r="F70" i="51"/>
  <c r="E70" i="51"/>
  <c r="D70" i="51"/>
  <c r="C70" i="51"/>
  <c r="O70" i="51" s="1"/>
  <c r="N69" i="51"/>
  <c r="M69" i="51"/>
  <c r="L69" i="51"/>
  <c r="K69" i="51"/>
  <c r="J69" i="51"/>
  <c r="I69" i="51"/>
  <c r="H69" i="51"/>
  <c r="G69" i="51"/>
  <c r="F69" i="51"/>
  <c r="E69" i="51"/>
  <c r="D69" i="51"/>
  <c r="C69" i="51"/>
  <c r="O69" i="51" s="1"/>
  <c r="N68" i="51"/>
  <c r="M68" i="51"/>
  <c r="L68" i="51"/>
  <c r="K68" i="51"/>
  <c r="J68" i="51"/>
  <c r="I68" i="51"/>
  <c r="H68" i="51"/>
  <c r="G68" i="51"/>
  <c r="F68" i="51"/>
  <c r="E68" i="51"/>
  <c r="D68" i="51"/>
  <c r="C68" i="51"/>
  <c r="O68" i="51" s="1"/>
  <c r="E67" i="51"/>
  <c r="F274" i="55" s="1"/>
  <c r="D67" i="51"/>
  <c r="E274" i="55" s="1"/>
  <c r="C67" i="51"/>
  <c r="N63" i="51"/>
  <c r="M63" i="51"/>
  <c r="L63" i="51"/>
  <c r="K63" i="51"/>
  <c r="J63" i="51"/>
  <c r="I63" i="51"/>
  <c r="H63" i="51"/>
  <c r="G63" i="51"/>
  <c r="F63" i="51"/>
  <c r="E63" i="51"/>
  <c r="D63" i="51"/>
  <c r="C63" i="51"/>
  <c r="M62" i="51"/>
  <c r="K62" i="51"/>
  <c r="I62" i="51"/>
  <c r="H62" i="51"/>
  <c r="G62" i="51"/>
  <c r="F62" i="51"/>
  <c r="E62" i="51"/>
  <c r="D62" i="51"/>
  <c r="C62" i="51"/>
  <c r="N61" i="51"/>
  <c r="M61" i="51"/>
  <c r="L61" i="51"/>
  <c r="K61" i="51"/>
  <c r="J61" i="51"/>
  <c r="I61" i="51"/>
  <c r="H61" i="51"/>
  <c r="G61" i="51"/>
  <c r="F61" i="51"/>
  <c r="E61" i="51"/>
  <c r="D61" i="51"/>
  <c r="C61" i="51"/>
  <c r="N60" i="51"/>
  <c r="M60" i="51"/>
  <c r="L60" i="51"/>
  <c r="K60" i="51"/>
  <c r="I60" i="51"/>
  <c r="H60" i="51"/>
  <c r="G60" i="51"/>
  <c r="F60" i="51"/>
  <c r="E60" i="51"/>
  <c r="D60" i="51"/>
  <c r="C60" i="51"/>
  <c r="N59" i="51"/>
  <c r="M59" i="51"/>
  <c r="L59" i="51"/>
  <c r="J59" i="51"/>
  <c r="I59" i="51"/>
  <c r="H59" i="51"/>
  <c r="G59" i="51"/>
  <c r="F59" i="51"/>
  <c r="E59" i="51"/>
  <c r="D59" i="51"/>
  <c r="C59" i="51"/>
  <c r="E58" i="51"/>
  <c r="F266" i="55" s="1"/>
  <c r="D58" i="51"/>
  <c r="E266" i="55" s="1"/>
  <c r="C58" i="51"/>
  <c r="R56" i="51"/>
  <c r="S56" i="51" s="1"/>
  <c r="Q56" i="51"/>
  <c r="R55" i="51"/>
  <c r="O55" i="51"/>
  <c r="S55" i="51" s="1"/>
  <c r="R54" i="51"/>
  <c r="O54" i="51"/>
  <c r="S54" i="51" s="1"/>
  <c r="R53" i="51"/>
  <c r="O53" i="51"/>
  <c r="S53" i="51" s="1"/>
  <c r="R52" i="51"/>
  <c r="O52" i="51"/>
  <c r="S52" i="51" s="1"/>
  <c r="R51" i="51"/>
  <c r="O51" i="51"/>
  <c r="S51" i="51" s="1"/>
  <c r="R50" i="51"/>
  <c r="O50" i="51"/>
  <c r="P258" i="55" s="1"/>
  <c r="O47" i="51"/>
  <c r="N46" i="51"/>
  <c r="L46" i="51"/>
  <c r="G46" i="51"/>
  <c r="J45" i="51"/>
  <c r="F45" i="51"/>
  <c r="N44" i="51"/>
  <c r="N43" i="51"/>
  <c r="M43" i="51"/>
  <c r="L43" i="51"/>
  <c r="D43" i="51"/>
  <c r="N42" i="51"/>
  <c r="M42" i="51"/>
  <c r="L42" i="51"/>
  <c r="K42" i="51"/>
  <c r="J42" i="51"/>
  <c r="I42" i="51"/>
  <c r="H42" i="51"/>
  <c r="F42" i="51"/>
  <c r="E42" i="51"/>
  <c r="D42" i="51"/>
  <c r="C42" i="51"/>
  <c r="E41" i="51"/>
  <c r="F250" i="55" s="1"/>
  <c r="D41" i="51"/>
  <c r="E250" i="55" s="1"/>
  <c r="C41" i="51"/>
  <c r="R39" i="51"/>
  <c r="S39" i="51" s="1"/>
  <c r="Q39" i="51"/>
  <c r="R38" i="51"/>
  <c r="O38" i="51"/>
  <c r="S38" i="51" s="1"/>
  <c r="R37" i="51"/>
  <c r="O37" i="51"/>
  <c r="S37" i="51" s="1"/>
  <c r="R36" i="51"/>
  <c r="O36" i="51"/>
  <c r="S36" i="51" s="1"/>
  <c r="R35" i="51"/>
  <c r="O35" i="51"/>
  <c r="S35" i="51" s="1"/>
  <c r="R34" i="51"/>
  <c r="O34" i="51"/>
  <c r="S34" i="51" s="1"/>
  <c r="O33" i="51"/>
  <c r="P242" i="55" s="1"/>
  <c r="S31" i="51"/>
  <c r="S30" i="51"/>
  <c r="O30" i="51"/>
  <c r="O46" i="51" s="1"/>
  <c r="O29" i="51"/>
  <c r="O45" i="51" s="1"/>
  <c r="O28" i="51"/>
  <c r="S28" i="51" s="1"/>
  <c r="S27" i="51"/>
  <c r="O27" i="51"/>
  <c r="O43" i="51" s="1"/>
  <c r="O26" i="51"/>
  <c r="Q27" i="51" s="1"/>
  <c r="O25" i="51"/>
  <c r="P234" i="55" s="1"/>
  <c r="O22" i="51"/>
  <c r="O64" i="51" s="1"/>
  <c r="O21" i="51"/>
  <c r="S21" i="51" s="1"/>
  <c r="S20" i="51"/>
  <c r="O20" i="51"/>
  <c r="O62" i="51" s="1"/>
  <c r="S19" i="51"/>
  <c r="Q19" i="51"/>
  <c r="O19" i="51"/>
  <c r="O18" i="51"/>
  <c r="O60" i="51" s="1"/>
  <c r="O17" i="51"/>
  <c r="Q20" i="51" s="1"/>
  <c r="O16" i="51"/>
  <c r="P226" i="55" s="1"/>
  <c r="F182" i="50"/>
  <c r="F172" i="50"/>
  <c r="I158" i="50"/>
  <c r="C158" i="50"/>
  <c r="O157" i="50"/>
  <c r="O151" i="50"/>
  <c r="O150" i="50"/>
  <c r="P266" i="59" s="1"/>
  <c r="Q146" i="50"/>
  <c r="O146" i="50"/>
  <c r="O145" i="50"/>
  <c r="O140" i="50"/>
  <c r="Q140" i="50" s="1"/>
  <c r="O139" i="50"/>
  <c r="O138" i="50"/>
  <c r="P258" i="59" s="1"/>
  <c r="O134" i="50"/>
  <c r="Q134" i="50" s="1"/>
  <c r="O133" i="50"/>
  <c r="Q133" i="50" s="1"/>
  <c r="O132" i="50"/>
  <c r="O131" i="50"/>
  <c r="P253" i="59" s="1"/>
  <c r="O127" i="50"/>
  <c r="Q127" i="50" s="1"/>
  <c r="O126" i="50"/>
  <c r="Q126" i="50" s="1"/>
  <c r="D126" i="50"/>
  <c r="C126" i="50"/>
  <c r="O125" i="50"/>
  <c r="O124" i="50"/>
  <c r="P248" i="59" s="1"/>
  <c r="O120" i="50"/>
  <c r="Q120" i="50" s="1"/>
  <c r="O119" i="50"/>
  <c r="Q119" i="50" s="1"/>
  <c r="O118" i="50"/>
  <c r="Q118" i="50" s="1"/>
  <c r="O117" i="50"/>
  <c r="Q117" i="50" s="1"/>
  <c r="O116" i="50"/>
  <c r="Q116" i="50" s="1"/>
  <c r="O115" i="50"/>
  <c r="O114" i="50"/>
  <c r="P240" i="59" s="1"/>
  <c r="O108" i="50"/>
  <c r="O107" i="50"/>
  <c r="O106" i="50"/>
  <c r="O105" i="50"/>
  <c r="O104" i="50"/>
  <c r="O103" i="50"/>
  <c r="Q108" i="50" s="1"/>
  <c r="Q98" i="50"/>
  <c r="O98" i="50"/>
  <c r="O97" i="50"/>
  <c r="O92" i="50"/>
  <c r="O91" i="50"/>
  <c r="O90" i="50"/>
  <c r="Q91" i="50" s="1"/>
  <c r="Q86" i="50"/>
  <c r="O85" i="50"/>
  <c r="O84" i="50"/>
  <c r="Q84" i="50" s="1"/>
  <c r="O83" i="50"/>
  <c r="O82" i="50"/>
  <c r="Q82" i="50" s="1"/>
  <c r="O81" i="50"/>
  <c r="Q85" i="50" s="1"/>
  <c r="O80" i="50"/>
  <c r="O73" i="50"/>
  <c r="N73" i="50"/>
  <c r="M73" i="50"/>
  <c r="L73" i="50"/>
  <c r="K73" i="50"/>
  <c r="J73" i="50"/>
  <c r="I73" i="50"/>
  <c r="H73" i="50"/>
  <c r="G73" i="50"/>
  <c r="F73" i="50"/>
  <c r="E73" i="50"/>
  <c r="D73" i="50"/>
  <c r="C73" i="50"/>
  <c r="N72" i="50"/>
  <c r="M72" i="50"/>
  <c r="L72" i="50"/>
  <c r="K72" i="50"/>
  <c r="J72" i="50"/>
  <c r="I72" i="50"/>
  <c r="H72" i="50"/>
  <c r="G72" i="50"/>
  <c r="F72" i="50"/>
  <c r="E72" i="50"/>
  <c r="D72" i="50"/>
  <c r="C72" i="50"/>
  <c r="O72" i="50" s="1"/>
  <c r="N71" i="50"/>
  <c r="M71" i="50"/>
  <c r="L71" i="50"/>
  <c r="K71" i="50"/>
  <c r="J71" i="50"/>
  <c r="I71" i="50"/>
  <c r="H71" i="50"/>
  <c r="G71" i="50"/>
  <c r="F71" i="50"/>
  <c r="E71" i="50"/>
  <c r="D71" i="50"/>
  <c r="C71" i="50"/>
  <c r="O71" i="50" s="1"/>
  <c r="N70" i="50"/>
  <c r="M70" i="50"/>
  <c r="L70" i="50"/>
  <c r="K70" i="50"/>
  <c r="J70" i="50"/>
  <c r="I70" i="50"/>
  <c r="H70" i="50"/>
  <c r="G70" i="50"/>
  <c r="F70" i="50"/>
  <c r="E70" i="50"/>
  <c r="D70" i="50"/>
  <c r="C70" i="50"/>
  <c r="O70" i="50" s="1"/>
  <c r="N69" i="50"/>
  <c r="M69" i="50"/>
  <c r="L69" i="50"/>
  <c r="K69" i="50"/>
  <c r="J69" i="50"/>
  <c r="I69" i="50"/>
  <c r="H69" i="50"/>
  <c r="G69" i="50"/>
  <c r="F69" i="50"/>
  <c r="E69" i="50"/>
  <c r="D69" i="50"/>
  <c r="C69" i="50"/>
  <c r="O69" i="50" s="1"/>
  <c r="N68" i="50"/>
  <c r="M68" i="50"/>
  <c r="L68" i="50"/>
  <c r="K68" i="50"/>
  <c r="J68" i="50"/>
  <c r="I68" i="50"/>
  <c r="H68" i="50"/>
  <c r="G68" i="50"/>
  <c r="F68" i="50"/>
  <c r="E68" i="50"/>
  <c r="D68" i="50"/>
  <c r="C68" i="50"/>
  <c r="O68" i="50" s="1"/>
  <c r="E67" i="50"/>
  <c r="F218" i="55" s="1"/>
  <c r="D67" i="50"/>
  <c r="E218" i="55" s="1"/>
  <c r="C67" i="50"/>
  <c r="O64" i="50"/>
  <c r="N63" i="50"/>
  <c r="M63" i="50"/>
  <c r="L63" i="50"/>
  <c r="K63" i="50"/>
  <c r="J63" i="50"/>
  <c r="I63" i="50"/>
  <c r="H63" i="50"/>
  <c r="G63" i="50"/>
  <c r="F63" i="50"/>
  <c r="E63" i="50"/>
  <c r="D63" i="50"/>
  <c r="C63" i="50"/>
  <c r="N62" i="50"/>
  <c r="M62" i="50"/>
  <c r="L62" i="50"/>
  <c r="K62" i="50"/>
  <c r="J62" i="50"/>
  <c r="I62" i="50"/>
  <c r="H62" i="50"/>
  <c r="G62" i="50"/>
  <c r="F62" i="50"/>
  <c r="E62" i="50"/>
  <c r="D62" i="50"/>
  <c r="C62" i="50"/>
  <c r="N61" i="50"/>
  <c r="M61" i="50"/>
  <c r="L61" i="50"/>
  <c r="K61" i="50"/>
  <c r="J61" i="50"/>
  <c r="I61" i="50"/>
  <c r="H61" i="50"/>
  <c r="G61" i="50"/>
  <c r="F61" i="50"/>
  <c r="E61" i="50"/>
  <c r="D61" i="50"/>
  <c r="C61" i="50"/>
  <c r="O60" i="50"/>
  <c r="N60" i="50"/>
  <c r="M60" i="50"/>
  <c r="L60" i="50"/>
  <c r="K60" i="50"/>
  <c r="J60" i="50"/>
  <c r="I60" i="50"/>
  <c r="H60" i="50"/>
  <c r="G60" i="50"/>
  <c r="F60" i="50"/>
  <c r="E60" i="50"/>
  <c r="D60" i="50"/>
  <c r="C60" i="50"/>
  <c r="N59" i="50"/>
  <c r="M59" i="50"/>
  <c r="L59" i="50"/>
  <c r="K59" i="50"/>
  <c r="J59" i="50"/>
  <c r="I59" i="50"/>
  <c r="H59" i="50"/>
  <c r="G59" i="50"/>
  <c r="F59" i="50"/>
  <c r="E59" i="50"/>
  <c r="D59" i="50"/>
  <c r="C59" i="50"/>
  <c r="E58" i="50"/>
  <c r="F210" i="55" s="1"/>
  <c r="D58" i="50"/>
  <c r="E210" i="55" s="1"/>
  <c r="C58" i="50"/>
  <c r="R56" i="50"/>
  <c r="S56" i="50" s="1"/>
  <c r="R55" i="50"/>
  <c r="S55" i="50" s="1"/>
  <c r="O55" i="50"/>
  <c r="R54" i="50"/>
  <c r="S54" i="50" s="1"/>
  <c r="O54" i="50"/>
  <c r="R53" i="50"/>
  <c r="S53" i="50" s="1"/>
  <c r="O53" i="50"/>
  <c r="R52" i="50"/>
  <c r="S52" i="50" s="1"/>
  <c r="O52" i="50"/>
  <c r="R51" i="50"/>
  <c r="O51" i="50"/>
  <c r="Q56" i="50" s="1"/>
  <c r="R50" i="50"/>
  <c r="O50" i="50"/>
  <c r="P202" i="55" s="1"/>
  <c r="N46" i="50"/>
  <c r="M46" i="50"/>
  <c r="L46" i="50"/>
  <c r="J46" i="50"/>
  <c r="I46" i="50"/>
  <c r="H46" i="50"/>
  <c r="G46" i="50"/>
  <c r="F46" i="50"/>
  <c r="E46" i="50"/>
  <c r="D46" i="50"/>
  <c r="C46" i="50"/>
  <c r="N45" i="50"/>
  <c r="M45" i="50"/>
  <c r="L45" i="50"/>
  <c r="K45" i="50"/>
  <c r="J45" i="50"/>
  <c r="I45" i="50"/>
  <c r="H45" i="50"/>
  <c r="G45" i="50"/>
  <c r="F45" i="50"/>
  <c r="E45" i="50"/>
  <c r="D45" i="50"/>
  <c r="C45" i="50"/>
  <c r="N44" i="50"/>
  <c r="M44" i="50"/>
  <c r="L44" i="50"/>
  <c r="K44" i="50"/>
  <c r="J44" i="50"/>
  <c r="I44" i="50"/>
  <c r="H44" i="50"/>
  <c r="G44" i="50"/>
  <c r="F44" i="50"/>
  <c r="E44" i="50"/>
  <c r="D44" i="50"/>
  <c r="C44" i="50"/>
  <c r="N43" i="50"/>
  <c r="M43" i="50"/>
  <c r="L43" i="50"/>
  <c r="K43" i="50"/>
  <c r="J43" i="50"/>
  <c r="I43" i="50"/>
  <c r="H43" i="50"/>
  <c r="G43" i="50"/>
  <c r="F43" i="50"/>
  <c r="E43" i="50"/>
  <c r="D43" i="50"/>
  <c r="C43" i="50"/>
  <c r="O42" i="50"/>
  <c r="N42" i="50"/>
  <c r="M42" i="50"/>
  <c r="L42" i="50"/>
  <c r="K42" i="50"/>
  <c r="J42" i="50"/>
  <c r="I42" i="50"/>
  <c r="H42" i="50"/>
  <c r="G42" i="50"/>
  <c r="F42" i="50"/>
  <c r="E42" i="50"/>
  <c r="D42" i="50"/>
  <c r="C42" i="50"/>
  <c r="E41" i="50"/>
  <c r="F194" i="55" s="1"/>
  <c r="D41" i="50"/>
  <c r="E194" i="55" s="1"/>
  <c r="C41" i="50"/>
  <c r="R39" i="50"/>
  <c r="S39" i="50" s="1"/>
  <c r="Q39" i="50"/>
  <c r="R38" i="50"/>
  <c r="O38" i="50"/>
  <c r="S38" i="50" s="1"/>
  <c r="R37" i="50"/>
  <c r="O37" i="50"/>
  <c r="S37" i="50" s="1"/>
  <c r="R36" i="50"/>
  <c r="O36" i="50"/>
  <c r="S36" i="50" s="1"/>
  <c r="R35" i="50"/>
  <c r="O35" i="50"/>
  <c r="S35" i="50" s="1"/>
  <c r="R34" i="50"/>
  <c r="O34" i="50"/>
  <c r="S34" i="50" s="1"/>
  <c r="R33" i="50"/>
  <c r="O33" i="50"/>
  <c r="P186" i="55" s="1"/>
  <c r="O31" i="50"/>
  <c r="S31" i="50" s="1"/>
  <c r="O30" i="50"/>
  <c r="S30" i="50" s="1"/>
  <c r="S29" i="50"/>
  <c r="O29" i="50"/>
  <c r="S28" i="50"/>
  <c r="Q28" i="50"/>
  <c r="O28" i="50"/>
  <c r="O44" i="50" s="1"/>
  <c r="O27" i="50"/>
  <c r="S27" i="50" s="1"/>
  <c r="O26" i="50"/>
  <c r="Q29" i="50" s="1"/>
  <c r="O25" i="50"/>
  <c r="P178" i="55" s="1"/>
  <c r="S22" i="50"/>
  <c r="O22" i="50"/>
  <c r="S21" i="50"/>
  <c r="O21" i="50"/>
  <c r="O63" i="50" s="1"/>
  <c r="O20" i="50"/>
  <c r="S20" i="50" s="1"/>
  <c r="O19" i="50"/>
  <c r="S19" i="50" s="1"/>
  <c r="S18" i="50"/>
  <c r="O18" i="50"/>
  <c r="O17" i="50"/>
  <c r="O59" i="50" s="1"/>
  <c r="O16" i="50"/>
  <c r="P170" i="55" s="1"/>
  <c r="F326" i="49"/>
  <c r="F313" i="49"/>
  <c r="C299" i="49"/>
  <c r="O298" i="49"/>
  <c r="O281" i="49"/>
  <c r="O280" i="49"/>
  <c r="O279" i="49"/>
  <c r="O278" i="49"/>
  <c r="P210" i="59" s="1"/>
  <c r="O274" i="49"/>
  <c r="O273" i="49"/>
  <c r="O272" i="49"/>
  <c r="O271" i="49"/>
  <c r="P205" i="59" s="1"/>
  <c r="O267" i="49"/>
  <c r="O266" i="49"/>
  <c r="O265" i="49"/>
  <c r="O264" i="49"/>
  <c r="O263" i="49"/>
  <c r="O262" i="49"/>
  <c r="O261" i="49"/>
  <c r="P197" i="59" s="1"/>
  <c r="O257" i="49"/>
  <c r="O256" i="49"/>
  <c r="O255" i="49"/>
  <c r="O254" i="49"/>
  <c r="O253" i="49"/>
  <c r="O252" i="49"/>
  <c r="O251" i="49"/>
  <c r="P189" i="59" s="1"/>
  <c r="O247" i="49"/>
  <c r="O246" i="49"/>
  <c r="O245" i="49"/>
  <c r="O244" i="49"/>
  <c r="O243" i="49"/>
  <c r="O242" i="49"/>
  <c r="O241" i="49"/>
  <c r="P181" i="59" s="1"/>
  <c r="O237" i="49"/>
  <c r="O236" i="49"/>
  <c r="O235" i="49"/>
  <c r="O234" i="49"/>
  <c r="O233" i="49"/>
  <c r="O232" i="49"/>
  <c r="O231" i="49"/>
  <c r="P173" i="59" s="1"/>
  <c r="O227" i="49"/>
  <c r="O226" i="49"/>
  <c r="O225" i="49"/>
  <c r="Q224" i="49"/>
  <c r="O224" i="49"/>
  <c r="Q223" i="49"/>
  <c r="O223" i="49"/>
  <c r="O222" i="49"/>
  <c r="O221" i="49"/>
  <c r="P165" i="59" s="1"/>
  <c r="Q217" i="49"/>
  <c r="O217" i="49"/>
  <c r="Q216" i="49"/>
  <c r="O216" i="49"/>
  <c r="Q215" i="49"/>
  <c r="O215" i="49"/>
  <c r="Q214" i="49"/>
  <c r="O214" i="49"/>
  <c r="Q213" i="49"/>
  <c r="O213" i="49"/>
  <c r="O212" i="49"/>
  <c r="O211" i="49"/>
  <c r="P157" i="59" s="1"/>
  <c r="Q207" i="49"/>
  <c r="O207" i="49"/>
  <c r="Q206" i="49"/>
  <c r="O206" i="49"/>
  <c r="Q205" i="49"/>
  <c r="O205" i="49"/>
  <c r="Q204" i="49"/>
  <c r="O204" i="49"/>
  <c r="Q203" i="49"/>
  <c r="O203" i="49"/>
  <c r="O202" i="49"/>
  <c r="O201" i="49"/>
  <c r="P149" i="59" s="1"/>
  <c r="Q197" i="49"/>
  <c r="O197" i="49"/>
  <c r="Q196" i="49"/>
  <c r="O196" i="49"/>
  <c r="Q195" i="49"/>
  <c r="O195" i="49"/>
  <c r="Q194" i="49"/>
  <c r="O194" i="49"/>
  <c r="Q193" i="49"/>
  <c r="O193" i="49"/>
  <c r="O192" i="49"/>
  <c r="O191" i="49"/>
  <c r="P141" i="59" s="1"/>
  <c r="Q187" i="49"/>
  <c r="O187" i="49"/>
  <c r="Q186" i="49"/>
  <c r="O186" i="49"/>
  <c r="Q185" i="49"/>
  <c r="O185" i="49"/>
  <c r="Q184" i="49"/>
  <c r="O184" i="49"/>
  <c r="Q183" i="49"/>
  <c r="O183" i="49"/>
  <c r="O182" i="49"/>
  <c r="O181" i="49"/>
  <c r="P133" i="59" s="1"/>
  <c r="Q177" i="49"/>
  <c r="O177" i="49"/>
  <c r="Q176" i="49"/>
  <c r="O176" i="49"/>
  <c r="Q175" i="49"/>
  <c r="O175" i="49"/>
  <c r="Q174" i="49"/>
  <c r="O174" i="49"/>
  <c r="Q173" i="49"/>
  <c r="O173" i="49"/>
  <c r="O172" i="49"/>
  <c r="O171" i="49"/>
  <c r="P125" i="59" s="1"/>
  <c r="Q167" i="49"/>
  <c r="O167" i="49"/>
  <c r="Q166" i="49"/>
  <c r="O166" i="49"/>
  <c r="Q165" i="49"/>
  <c r="O165" i="49"/>
  <c r="Q164" i="49"/>
  <c r="O164" i="49"/>
  <c r="Q163" i="49"/>
  <c r="O163" i="49"/>
  <c r="O162" i="49"/>
  <c r="O161" i="49"/>
  <c r="P117" i="59" s="1"/>
  <c r="Q157" i="49"/>
  <c r="O157" i="49"/>
  <c r="Q156" i="49"/>
  <c r="O156" i="49"/>
  <c r="Q155" i="49"/>
  <c r="O155" i="49"/>
  <c r="Q154" i="49"/>
  <c r="O154" i="49"/>
  <c r="Q153" i="49"/>
  <c r="O153" i="49"/>
  <c r="O152" i="49"/>
  <c r="O151" i="49"/>
  <c r="P109" i="59" s="1"/>
  <c r="Q147" i="49"/>
  <c r="O147" i="49"/>
  <c r="Q146" i="49"/>
  <c r="O146" i="49"/>
  <c r="Q145" i="49"/>
  <c r="O145" i="49"/>
  <c r="Q144" i="49"/>
  <c r="O144" i="49"/>
  <c r="Q143" i="49"/>
  <c r="O143" i="49"/>
  <c r="O142" i="49"/>
  <c r="O141" i="49"/>
  <c r="P101" i="59" s="1"/>
  <c r="O137" i="49"/>
  <c r="O136" i="49"/>
  <c r="Q136" i="49" s="1"/>
  <c r="O135" i="49"/>
  <c r="O134" i="49"/>
  <c r="Q134" i="49" s="1"/>
  <c r="O133" i="49"/>
  <c r="O132" i="49"/>
  <c r="O131" i="49"/>
  <c r="P93" i="59" s="1"/>
  <c r="O122" i="49"/>
  <c r="O121" i="49"/>
  <c r="Q121" i="49" s="1"/>
  <c r="O120" i="49"/>
  <c r="Q280" i="49" s="1"/>
  <c r="O119" i="49"/>
  <c r="P88" i="59" s="1"/>
  <c r="O115" i="49"/>
  <c r="O114" i="49"/>
  <c r="O113" i="49"/>
  <c r="Q115" i="49" s="1"/>
  <c r="O112" i="49"/>
  <c r="P83" i="59" s="1"/>
  <c r="O108" i="49"/>
  <c r="O107" i="49"/>
  <c r="Q107" i="49" s="1"/>
  <c r="O106" i="49"/>
  <c r="Q108" i="49" s="1"/>
  <c r="O105" i="49"/>
  <c r="P78" i="59" s="1"/>
  <c r="O101" i="49"/>
  <c r="Q101" i="49" s="1"/>
  <c r="O100" i="49"/>
  <c r="O99" i="49"/>
  <c r="Q99" i="49" s="1"/>
  <c r="O98" i="49"/>
  <c r="O97" i="49"/>
  <c r="Q97" i="49" s="1"/>
  <c r="O96" i="49"/>
  <c r="Q100" i="49" s="1"/>
  <c r="O95" i="49"/>
  <c r="P70" i="59" s="1"/>
  <c r="O91" i="49"/>
  <c r="O90" i="49"/>
  <c r="O89" i="49"/>
  <c r="Q91" i="49" s="1"/>
  <c r="O88" i="49"/>
  <c r="P65" i="59" s="1"/>
  <c r="O84" i="49"/>
  <c r="O83" i="49"/>
  <c r="O82" i="49"/>
  <c r="O81" i="49"/>
  <c r="Q83" i="49" s="1"/>
  <c r="O80" i="49"/>
  <c r="P59" i="59" s="1"/>
  <c r="O73" i="49"/>
  <c r="N73" i="49"/>
  <c r="M73" i="49"/>
  <c r="L73" i="49"/>
  <c r="K73" i="49"/>
  <c r="J73" i="49"/>
  <c r="I73" i="49"/>
  <c r="H73" i="49"/>
  <c r="G73" i="49"/>
  <c r="F73" i="49"/>
  <c r="E73" i="49"/>
  <c r="D73" i="49"/>
  <c r="C73" i="49"/>
  <c r="N72" i="49"/>
  <c r="M72" i="49"/>
  <c r="L72" i="49"/>
  <c r="K72" i="49"/>
  <c r="J72" i="49"/>
  <c r="I72" i="49"/>
  <c r="H72" i="49"/>
  <c r="G72" i="49"/>
  <c r="F72" i="49"/>
  <c r="E72" i="49"/>
  <c r="D72" i="49"/>
  <c r="C72" i="49"/>
  <c r="O72" i="49" s="1"/>
  <c r="N71" i="49"/>
  <c r="M71" i="49"/>
  <c r="L71" i="49"/>
  <c r="K71" i="49"/>
  <c r="J71" i="49"/>
  <c r="I71" i="49"/>
  <c r="H71" i="49"/>
  <c r="G71" i="49"/>
  <c r="F71" i="49"/>
  <c r="E71" i="49"/>
  <c r="D71" i="49"/>
  <c r="C71" i="49"/>
  <c r="O71" i="49" s="1"/>
  <c r="N70" i="49"/>
  <c r="M70" i="49"/>
  <c r="L70" i="49"/>
  <c r="K70" i="49"/>
  <c r="J70" i="49"/>
  <c r="I70" i="49"/>
  <c r="H70" i="49"/>
  <c r="G70" i="49"/>
  <c r="F70" i="49"/>
  <c r="E70" i="49"/>
  <c r="D70" i="49"/>
  <c r="C70" i="49"/>
  <c r="O70" i="49" s="1"/>
  <c r="N69" i="49"/>
  <c r="M69" i="49"/>
  <c r="L69" i="49"/>
  <c r="K69" i="49"/>
  <c r="J69" i="49"/>
  <c r="I69" i="49"/>
  <c r="H69" i="49"/>
  <c r="G69" i="49"/>
  <c r="F69" i="49"/>
  <c r="E69" i="49"/>
  <c r="D69" i="49"/>
  <c r="C69" i="49"/>
  <c r="O69" i="49" s="1"/>
  <c r="N68" i="49"/>
  <c r="M68" i="49"/>
  <c r="L68" i="49"/>
  <c r="K68" i="49"/>
  <c r="J68" i="49"/>
  <c r="I68" i="49"/>
  <c r="H68" i="49"/>
  <c r="G68" i="49"/>
  <c r="F68" i="49"/>
  <c r="E68" i="49"/>
  <c r="D68" i="49"/>
  <c r="C68" i="49"/>
  <c r="O68" i="49" s="1"/>
  <c r="E67" i="49"/>
  <c r="F162" i="55" s="1"/>
  <c r="D67" i="49"/>
  <c r="E162" i="55" s="1"/>
  <c r="C67" i="49"/>
  <c r="O64" i="49"/>
  <c r="O63" i="49"/>
  <c r="N63" i="49"/>
  <c r="M63" i="49"/>
  <c r="L63" i="49"/>
  <c r="K63" i="49"/>
  <c r="J63" i="49"/>
  <c r="I63" i="49"/>
  <c r="H63" i="49"/>
  <c r="G63" i="49"/>
  <c r="F63" i="49"/>
  <c r="E63" i="49"/>
  <c r="D63" i="49"/>
  <c r="C63" i="49"/>
  <c r="N62" i="49"/>
  <c r="M62" i="49"/>
  <c r="L62" i="49"/>
  <c r="K62" i="49"/>
  <c r="J62" i="49"/>
  <c r="I62" i="49"/>
  <c r="H62" i="49"/>
  <c r="G62" i="49"/>
  <c r="F62" i="49"/>
  <c r="E62" i="49"/>
  <c r="D62" i="49"/>
  <c r="C62" i="49"/>
  <c r="O61" i="49"/>
  <c r="N61" i="49"/>
  <c r="M61" i="49"/>
  <c r="L61" i="49"/>
  <c r="K61" i="49"/>
  <c r="J61" i="49"/>
  <c r="I61" i="49"/>
  <c r="H61" i="49"/>
  <c r="G61" i="49"/>
  <c r="F61" i="49"/>
  <c r="E61" i="49"/>
  <c r="D61" i="49"/>
  <c r="C61" i="49"/>
  <c r="O60" i="49"/>
  <c r="N60" i="49"/>
  <c r="M60" i="49"/>
  <c r="L60" i="49"/>
  <c r="K60" i="49"/>
  <c r="J60" i="49"/>
  <c r="I60" i="49"/>
  <c r="H60" i="49"/>
  <c r="G60" i="49"/>
  <c r="F60" i="49"/>
  <c r="E60" i="49"/>
  <c r="D60" i="49"/>
  <c r="C60" i="49"/>
  <c r="N59" i="49"/>
  <c r="M59" i="49"/>
  <c r="L59" i="49"/>
  <c r="K59" i="49"/>
  <c r="J59" i="49"/>
  <c r="I59" i="49"/>
  <c r="H59" i="49"/>
  <c r="G59" i="49"/>
  <c r="F59" i="49"/>
  <c r="E59" i="49"/>
  <c r="D59" i="49"/>
  <c r="C59" i="49"/>
  <c r="E58" i="49"/>
  <c r="F154" i="55" s="1"/>
  <c r="D58" i="49"/>
  <c r="E154" i="55" s="1"/>
  <c r="C58" i="49"/>
  <c r="R56" i="49"/>
  <c r="S56" i="49" s="1"/>
  <c r="S55" i="49"/>
  <c r="R55" i="49"/>
  <c r="O55" i="49"/>
  <c r="S54" i="49"/>
  <c r="R54" i="49"/>
  <c r="O54" i="49"/>
  <c r="S53" i="49"/>
  <c r="R53" i="49"/>
  <c r="O53" i="49"/>
  <c r="S52" i="49"/>
  <c r="R52" i="49"/>
  <c r="O52" i="49"/>
  <c r="R51" i="49"/>
  <c r="O51" i="49"/>
  <c r="Q56" i="49" s="1"/>
  <c r="O50" i="49"/>
  <c r="P146" i="55" s="1"/>
  <c r="N46" i="49"/>
  <c r="M46" i="49"/>
  <c r="L46" i="49"/>
  <c r="K46" i="49"/>
  <c r="J46" i="49"/>
  <c r="I46" i="49"/>
  <c r="H46" i="49"/>
  <c r="G46" i="49"/>
  <c r="F46" i="49"/>
  <c r="E46" i="49"/>
  <c r="D46" i="49"/>
  <c r="C46" i="49"/>
  <c r="N45" i="49"/>
  <c r="M45" i="49"/>
  <c r="L45" i="49"/>
  <c r="K45" i="49"/>
  <c r="J45" i="49"/>
  <c r="I45" i="49"/>
  <c r="H45" i="49"/>
  <c r="G45" i="49"/>
  <c r="F45" i="49"/>
  <c r="E45" i="49"/>
  <c r="D45" i="49"/>
  <c r="C45" i="49"/>
  <c r="N44" i="49"/>
  <c r="M44" i="49"/>
  <c r="L44" i="49"/>
  <c r="K44" i="49"/>
  <c r="J44" i="49"/>
  <c r="I44" i="49"/>
  <c r="H44" i="49"/>
  <c r="G44" i="49"/>
  <c r="F44" i="49"/>
  <c r="E44" i="49"/>
  <c r="D44" i="49"/>
  <c r="C44" i="49"/>
  <c r="N43" i="49"/>
  <c r="M43" i="49"/>
  <c r="L43" i="49"/>
  <c r="K43" i="49"/>
  <c r="J43" i="49"/>
  <c r="I43" i="49"/>
  <c r="H43" i="49"/>
  <c r="G43" i="49"/>
  <c r="F43" i="49"/>
  <c r="E43" i="49"/>
  <c r="D43" i="49"/>
  <c r="C43" i="49"/>
  <c r="O42" i="49"/>
  <c r="Q47" i="49" s="1"/>
  <c r="N42" i="49"/>
  <c r="M42" i="49"/>
  <c r="L42" i="49"/>
  <c r="K42" i="49"/>
  <c r="J42" i="49"/>
  <c r="I42" i="49"/>
  <c r="H42" i="49"/>
  <c r="G42" i="49"/>
  <c r="F42" i="49"/>
  <c r="E42" i="49"/>
  <c r="D42" i="49"/>
  <c r="C42" i="49"/>
  <c r="E41" i="49"/>
  <c r="F138" i="55" s="1"/>
  <c r="D41" i="49"/>
  <c r="E138" i="55" s="1"/>
  <c r="C41" i="49"/>
  <c r="S39" i="49"/>
  <c r="R39" i="49"/>
  <c r="Q39" i="49"/>
  <c r="R38" i="49"/>
  <c r="O38" i="49"/>
  <c r="S38" i="49" s="1"/>
  <c r="R37" i="49"/>
  <c r="O37" i="49"/>
  <c r="S37" i="49" s="1"/>
  <c r="R36" i="49"/>
  <c r="O36" i="49"/>
  <c r="S36" i="49" s="1"/>
  <c r="R35" i="49"/>
  <c r="O35" i="49"/>
  <c r="S35" i="49" s="1"/>
  <c r="R34" i="49"/>
  <c r="S34" i="49" s="1"/>
  <c r="O34" i="49"/>
  <c r="Q38" i="49" s="1"/>
  <c r="O33" i="49"/>
  <c r="P130" i="55" s="1"/>
  <c r="S31" i="49"/>
  <c r="Q31" i="49"/>
  <c r="O31" i="49"/>
  <c r="O47" i="49" s="1"/>
  <c r="S30" i="49"/>
  <c r="O30" i="49"/>
  <c r="O46" i="49" s="1"/>
  <c r="Q29" i="49"/>
  <c r="O29" i="49"/>
  <c r="O45" i="49" s="1"/>
  <c r="O28" i="49"/>
  <c r="O44" i="49" s="1"/>
  <c r="S27" i="49"/>
  <c r="Q27" i="49"/>
  <c r="O27" i="49"/>
  <c r="O43" i="49" s="1"/>
  <c r="S26" i="49"/>
  <c r="O26" i="49"/>
  <c r="Q30" i="49" s="1"/>
  <c r="O25" i="49"/>
  <c r="P122" i="55" s="1"/>
  <c r="I23" i="49"/>
  <c r="S22" i="49"/>
  <c r="O22" i="49"/>
  <c r="O21" i="49"/>
  <c r="S21" i="49" s="1"/>
  <c r="O20" i="49"/>
  <c r="S20" i="49" s="1"/>
  <c r="S19" i="49"/>
  <c r="O19" i="49"/>
  <c r="S18" i="49"/>
  <c r="O18" i="49"/>
  <c r="O17" i="49"/>
  <c r="O59" i="49" s="1"/>
  <c r="O16" i="49"/>
  <c r="F191" i="48"/>
  <c r="F178" i="48"/>
  <c r="N159" i="48"/>
  <c r="M159" i="48"/>
  <c r="L159" i="48"/>
  <c r="K159" i="48"/>
  <c r="J159" i="48"/>
  <c r="I159" i="48"/>
  <c r="H159" i="48"/>
  <c r="G159" i="48"/>
  <c r="F159" i="48"/>
  <c r="E159" i="48"/>
  <c r="D159" i="48"/>
  <c r="C159" i="48"/>
  <c r="O158" i="48"/>
  <c r="O157" i="48"/>
  <c r="O156" i="48"/>
  <c r="O155" i="48"/>
  <c r="Q148" i="48"/>
  <c r="O148" i="48"/>
  <c r="O147" i="48"/>
  <c r="Q146" i="48"/>
  <c r="O146" i="48"/>
  <c r="O145" i="48"/>
  <c r="Q144" i="48"/>
  <c r="O144" i="48"/>
  <c r="O143" i="48"/>
  <c r="O138" i="48"/>
  <c r="O137" i="48"/>
  <c r="O136" i="48"/>
  <c r="O135" i="48"/>
  <c r="O134" i="48"/>
  <c r="O133" i="48"/>
  <c r="O128" i="48"/>
  <c r="Q127" i="48"/>
  <c r="O127" i="48"/>
  <c r="O126" i="48"/>
  <c r="Q125" i="48"/>
  <c r="O125" i="48"/>
  <c r="O124" i="48"/>
  <c r="O120" i="48"/>
  <c r="O119" i="48"/>
  <c r="O118" i="48"/>
  <c r="O117" i="48"/>
  <c r="O116" i="48"/>
  <c r="Q137" i="48" s="1"/>
  <c r="O111" i="48"/>
  <c r="O110" i="48"/>
  <c r="O109" i="48"/>
  <c r="O108" i="48"/>
  <c r="O107" i="48"/>
  <c r="Q110" i="48" s="1"/>
  <c r="O102" i="48"/>
  <c r="O101" i="48"/>
  <c r="Q102" i="48" s="1"/>
  <c r="Q96" i="48"/>
  <c r="O96" i="48"/>
  <c r="O95" i="48"/>
  <c r="Q94" i="48"/>
  <c r="O94" i="48"/>
  <c r="O93" i="48"/>
  <c r="Q92" i="48"/>
  <c r="O92" i="48"/>
  <c r="O91" i="48"/>
  <c r="Q95" i="48" s="1"/>
  <c r="O86" i="48"/>
  <c r="Q86" i="48" s="1"/>
  <c r="O85" i="48"/>
  <c r="O84" i="48"/>
  <c r="Q84" i="48" s="1"/>
  <c r="O83" i="48"/>
  <c r="O82" i="48"/>
  <c r="Q82" i="48" s="1"/>
  <c r="O81" i="48"/>
  <c r="Q85" i="48" s="1"/>
  <c r="O73" i="48"/>
  <c r="N73" i="48"/>
  <c r="M73" i="48"/>
  <c r="L73" i="48"/>
  <c r="K73" i="48"/>
  <c r="J73" i="48"/>
  <c r="I73" i="48"/>
  <c r="H73" i="48"/>
  <c r="G73" i="48"/>
  <c r="F73" i="48"/>
  <c r="E73" i="48"/>
  <c r="D73" i="48"/>
  <c r="C73" i="48"/>
  <c r="N72" i="48"/>
  <c r="M72" i="48"/>
  <c r="L72" i="48"/>
  <c r="K72" i="48"/>
  <c r="J72" i="48"/>
  <c r="I72" i="48"/>
  <c r="H72" i="48"/>
  <c r="G72" i="48"/>
  <c r="F72" i="48"/>
  <c r="E72" i="48"/>
  <c r="D72" i="48"/>
  <c r="C72" i="48"/>
  <c r="O72" i="48" s="1"/>
  <c r="N71" i="48"/>
  <c r="M71" i="48"/>
  <c r="L71" i="48"/>
  <c r="K71" i="48"/>
  <c r="J71" i="48"/>
  <c r="I71" i="48"/>
  <c r="H71" i="48"/>
  <c r="G71" i="48"/>
  <c r="F71" i="48"/>
  <c r="E71" i="48"/>
  <c r="D71" i="48"/>
  <c r="C71" i="48"/>
  <c r="O71" i="48" s="1"/>
  <c r="N70" i="48"/>
  <c r="M70" i="48"/>
  <c r="L70" i="48"/>
  <c r="K70" i="48"/>
  <c r="J70" i="48"/>
  <c r="I70" i="48"/>
  <c r="H70" i="48"/>
  <c r="G70" i="48"/>
  <c r="F70" i="48"/>
  <c r="E70" i="48"/>
  <c r="D70" i="48"/>
  <c r="C70" i="48"/>
  <c r="O70" i="48" s="1"/>
  <c r="N69" i="48"/>
  <c r="M69" i="48"/>
  <c r="L69" i="48"/>
  <c r="K69" i="48"/>
  <c r="J69" i="48"/>
  <c r="I69" i="48"/>
  <c r="H69" i="48"/>
  <c r="G69" i="48"/>
  <c r="F69" i="48"/>
  <c r="E69" i="48"/>
  <c r="D69" i="48"/>
  <c r="C69" i="48"/>
  <c r="O69" i="48" s="1"/>
  <c r="N68" i="48"/>
  <c r="M68" i="48"/>
  <c r="L68" i="48"/>
  <c r="K68" i="48"/>
  <c r="J68" i="48"/>
  <c r="I68" i="48"/>
  <c r="H68" i="48"/>
  <c r="G68" i="48"/>
  <c r="F68" i="48"/>
  <c r="E68" i="48"/>
  <c r="D68" i="48"/>
  <c r="C68" i="48"/>
  <c r="O68" i="48" s="1"/>
  <c r="C67" i="48"/>
  <c r="N63" i="48"/>
  <c r="M63" i="48"/>
  <c r="L63" i="48"/>
  <c r="K63" i="48"/>
  <c r="J63" i="48"/>
  <c r="I63" i="48"/>
  <c r="H63" i="48"/>
  <c r="G63" i="48"/>
  <c r="F63" i="48"/>
  <c r="E63" i="48"/>
  <c r="D63" i="48"/>
  <c r="C63" i="48"/>
  <c r="N62" i="48"/>
  <c r="M62" i="48"/>
  <c r="L62" i="48"/>
  <c r="K62" i="48"/>
  <c r="J62" i="48"/>
  <c r="I62" i="48"/>
  <c r="H62" i="48"/>
  <c r="G62" i="48"/>
  <c r="F62" i="48"/>
  <c r="E62" i="48"/>
  <c r="D62" i="48"/>
  <c r="C62" i="48"/>
  <c r="N61" i="48"/>
  <c r="M61" i="48"/>
  <c r="L61" i="48"/>
  <c r="K61" i="48"/>
  <c r="J61" i="48"/>
  <c r="I61" i="48"/>
  <c r="H61" i="48"/>
  <c r="G61" i="48"/>
  <c r="F61" i="48"/>
  <c r="E61" i="48"/>
  <c r="D61" i="48"/>
  <c r="C61" i="48"/>
  <c r="N60" i="48"/>
  <c r="M60" i="48"/>
  <c r="L60" i="48"/>
  <c r="K60" i="48"/>
  <c r="J60" i="48"/>
  <c r="I60" i="48"/>
  <c r="H60" i="48"/>
  <c r="G60" i="48"/>
  <c r="F60" i="48"/>
  <c r="E60" i="48"/>
  <c r="D60" i="48"/>
  <c r="C60" i="48"/>
  <c r="O59" i="48"/>
  <c r="N59" i="48"/>
  <c r="M59" i="48"/>
  <c r="L59" i="48"/>
  <c r="K59" i="48"/>
  <c r="J59" i="48"/>
  <c r="I59" i="48"/>
  <c r="H59" i="48"/>
  <c r="G59" i="48"/>
  <c r="F59" i="48"/>
  <c r="E59" i="48"/>
  <c r="D59" i="48"/>
  <c r="C59" i="48"/>
  <c r="C58" i="48"/>
  <c r="R56" i="48"/>
  <c r="S56" i="48" s="1"/>
  <c r="Q56" i="48"/>
  <c r="R55" i="48"/>
  <c r="O55" i="48"/>
  <c r="S55" i="48" s="1"/>
  <c r="R54" i="48"/>
  <c r="O54" i="48"/>
  <c r="S54" i="48" s="1"/>
  <c r="R53" i="48"/>
  <c r="O53" i="48"/>
  <c r="S53" i="48" s="1"/>
  <c r="R52" i="48"/>
  <c r="O52" i="48"/>
  <c r="S52" i="48" s="1"/>
  <c r="R51" i="48"/>
  <c r="O51" i="48"/>
  <c r="S51" i="48" s="1"/>
  <c r="R50" i="48"/>
  <c r="O46" i="48"/>
  <c r="N46" i="48"/>
  <c r="M46" i="48"/>
  <c r="L46" i="48"/>
  <c r="K46" i="48"/>
  <c r="J46" i="48"/>
  <c r="I46" i="48"/>
  <c r="H46" i="48"/>
  <c r="G46" i="48"/>
  <c r="F46" i="48"/>
  <c r="E46" i="48"/>
  <c r="D46" i="48"/>
  <c r="C46" i="48"/>
  <c r="N45" i="48"/>
  <c r="M45" i="48"/>
  <c r="L45" i="48"/>
  <c r="K45" i="48"/>
  <c r="J45" i="48"/>
  <c r="I45" i="48"/>
  <c r="H45" i="48"/>
  <c r="G45" i="48"/>
  <c r="F45" i="48"/>
  <c r="E45" i="48"/>
  <c r="D45" i="48"/>
  <c r="C45" i="48"/>
  <c r="O44" i="48"/>
  <c r="N44" i="48"/>
  <c r="M44" i="48"/>
  <c r="L44" i="48"/>
  <c r="K44" i="48"/>
  <c r="J44" i="48"/>
  <c r="I44" i="48"/>
  <c r="H44" i="48"/>
  <c r="G44" i="48"/>
  <c r="F44" i="48"/>
  <c r="E44" i="48"/>
  <c r="D44" i="48"/>
  <c r="C44" i="48"/>
  <c r="N43" i="48"/>
  <c r="M43" i="48"/>
  <c r="L43" i="48"/>
  <c r="K43" i="48"/>
  <c r="J43" i="48"/>
  <c r="I43" i="48"/>
  <c r="H43" i="48"/>
  <c r="G43" i="48"/>
  <c r="F43" i="48"/>
  <c r="E43" i="48"/>
  <c r="D43" i="48"/>
  <c r="C43" i="48"/>
  <c r="N42" i="48"/>
  <c r="M42" i="48"/>
  <c r="L42" i="48"/>
  <c r="K42" i="48"/>
  <c r="J42" i="48"/>
  <c r="I42" i="48"/>
  <c r="H42" i="48"/>
  <c r="G42" i="48"/>
  <c r="F42" i="48"/>
  <c r="E42" i="48"/>
  <c r="D42" i="48"/>
  <c r="C42" i="48"/>
  <c r="C41" i="48"/>
  <c r="R39" i="48"/>
  <c r="R38" i="48"/>
  <c r="O38" i="48"/>
  <c r="R37" i="48"/>
  <c r="O37" i="48"/>
  <c r="R36" i="48"/>
  <c r="O36" i="48"/>
  <c r="R35" i="48"/>
  <c r="O35" i="48"/>
  <c r="R34" i="48"/>
  <c r="O34" i="48"/>
  <c r="Q35" i="48" s="1"/>
  <c r="R33" i="48"/>
  <c r="O31" i="48"/>
  <c r="O47" i="48" s="1"/>
  <c r="O30" i="48"/>
  <c r="O29" i="48"/>
  <c r="O45" i="48" s="1"/>
  <c r="O28" i="48"/>
  <c r="O27" i="48"/>
  <c r="O43" i="48" s="1"/>
  <c r="O26" i="48"/>
  <c r="Q31" i="48" s="1"/>
  <c r="O22" i="48"/>
  <c r="S22" i="48" s="1"/>
  <c r="S21" i="48"/>
  <c r="O21" i="48"/>
  <c r="O63" i="48" s="1"/>
  <c r="S20" i="48"/>
  <c r="Q20" i="48"/>
  <c r="O20" i="48"/>
  <c r="O19" i="48"/>
  <c r="O61" i="48" s="1"/>
  <c r="O18" i="48"/>
  <c r="S18" i="48" s="1"/>
  <c r="S17" i="48"/>
  <c r="O17" i="48"/>
  <c r="Q21" i="48" s="1"/>
  <c r="F114" i="47"/>
  <c r="F95" i="47"/>
  <c r="N68" i="47"/>
  <c r="M68" i="47"/>
  <c r="L68" i="47"/>
  <c r="K68" i="47"/>
  <c r="J68" i="47"/>
  <c r="I68" i="47"/>
  <c r="H68" i="47"/>
  <c r="G68" i="47"/>
  <c r="F68" i="47"/>
  <c r="E68" i="47"/>
  <c r="D68" i="47"/>
  <c r="C68" i="47"/>
  <c r="O68" i="47" s="1"/>
  <c r="N67" i="47"/>
  <c r="M67" i="47"/>
  <c r="L67" i="47"/>
  <c r="K67" i="47"/>
  <c r="J67" i="47"/>
  <c r="I67" i="47"/>
  <c r="H67" i="47"/>
  <c r="G67" i="47"/>
  <c r="F67" i="47"/>
  <c r="E67" i="47"/>
  <c r="D67" i="47"/>
  <c r="C67" i="47"/>
  <c r="O67" i="47" s="1"/>
  <c r="N66" i="47"/>
  <c r="M66" i="47"/>
  <c r="L66" i="47"/>
  <c r="K66" i="47"/>
  <c r="J66" i="47"/>
  <c r="I66" i="47"/>
  <c r="H66" i="47"/>
  <c r="G66" i="47"/>
  <c r="F66" i="47"/>
  <c r="E66" i="47"/>
  <c r="D66" i="47"/>
  <c r="C66" i="47"/>
  <c r="O66" i="47" s="1"/>
  <c r="N65" i="47"/>
  <c r="M65" i="47"/>
  <c r="L65" i="47"/>
  <c r="K65" i="47"/>
  <c r="J65" i="47"/>
  <c r="I65" i="47"/>
  <c r="H65" i="47"/>
  <c r="G65" i="47"/>
  <c r="F65" i="47"/>
  <c r="E65" i="47"/>
  <c r="D65" i="47"/>
  <c r="C65" i="47"/>
  <c r="O65" i="47" s="1"/>
  <c r="N64" i="47"/>
  <c r="M64" i="47"/>
  <c r="L64" i="47"/>
  <c r="K64" i="47"/>
  <c r="J64" i="47"/>
  <c r="I64" i="47"/>
  <c r="H64" i="47"/>
  <c r="G64" i="47"/>
  <c r="F64" i="47"/>
  <c r="E64" i="47"/>
  <c r="D64" i="47"/>
  <c r="C64" i="47"/>
  <c r="O64" i="47" s="1"/>
  <c r="N63" i="47"/>
  <c r="M63" i="47"/>
  <c r="L63" i="47"/>
  <c r="K63" i="47"/>
  <c r="J63" i="47"/>
  <c r="I63" i="47"/>
  <c r="H63" i="47"/>
  <c r="G63" i="47"/>
  <c r="F63" i="47"/>
  <c r="E63" i="47"/>
  <c r="D63" i="47"/>
  <c r="C63" i="47"/>
  <c r="O63" i="47" s="1"/>
  <c r="E62" i="47"/>
  <c r="F50" i="55" s="1"/>
  <c r="C62" i="47"/>
  <c r="K59" i="47"/>
  <c r="G59" i="47"/>
  <c r="C59" i="47"/>
  <c r="M58" i="47"/>
  <c r="I58" i="47"/>
  <c r="E58" i="47"/>
  <c r="M56" i="47"/>
  <c r="I56" i="47"/>
  <c r="E56" i="47"/>
  <c r="K55" i="47"/>
  <c r="G55" i="47"/>
  <c r="C55" i="47"/>
  <c r="N54" i="47"/>
  <c r="M54" i="47"/>
  <c r="L54" i="47"/>
  <c r="K54" i="47"/>
  <c r="J54" i="47"/>
  <c r="I54" i="47"/>
  <c r="H54" i="47"/>
  <c r="G54" i="47"/>
  <c r="F54" i="47"/>
  <c r="E54" i="47"/>
  <c r="D54" i="47"/>
  <c r="C54" i="47"/>
  <c r="E53" i="47"/>
  <c r="F42" i="55" s="1"/>
  <c r="C53" i="47"/>
  <c r="R51" i="47"/>
  <c r="S51" i="47" s="1"/>
  <c r="O51" i="47"/>
  <c r="R50" i="47"/>
  <c r="S50" i="47" s="1"/>
  <c r="O50" i="47"/>
  <c r="R49" i="47"/>
  <c r="S49" i="47" s="1"/>
  <c r="O49" i="47"/>
  <c r="R48" i="47"/>
  <c r="S48" i="47" s="1"/>
  <c r="O48" i="47"/>
  <c r="R47" i="47"/>
  <c r="S47" i="47" s="1"/>
  <c r="O47" i="47"/>
  <c r="R46" i="47"/>
  <c r="S46" i="47" s="1"/>
  <c r="O46" i="47"/>
  <c r="Q51" i="47" s="1"/>
  <c r="R45" i="47"/>
  <c r="O45" i="47"/>
  <c r="P34" i="55" s="1"/>
  <c r="O42" i="47"/>
  <c r="N42" i="47"/>
  <c r="M42" i="47"/>
  <c r="L42" i="47"/>
  <c r="K42" i="47"/>
  <c r="J42" i="47"/>
  <c r="I42" i="47"/>
  <c r="H42" i="47"/>
  <c r="G42" i="47"/>
  <c r="F42" i="47"/>
  <c r="E42" i="47"/>
  <c r="D42" i="47"/>
  <c r="C42" i="47"/>
  <c r="N41" i="47"/>
  <c r="M41" i="47"/>
  <c r="L41" i="47"/>
  <c r="K41" i="47"/>
  <c r="J41" i="47"/>
  <c r="I41" i="47"/>
  <c r="H41" i="47"/>
  <c r="G41" i="47"/>
  <c r="F41" i="47"/>
  <c r="E41" i="47"/>
  <c r="D41" i="47"/>
  <c r="C41" i="47"/>
  <c r="O40" i="47"/>
  <c r="N40" i="47"/>
  <c r="M40" i="47"/>
  <c r="L40" i="47"/>
  <c r="K40" i="47"/>
  <c r="J40" i="47"/>
  <c r="I40" i="47"/>
  <c r="H40" i="47"/>
  <c r="G40" i="47"/>
  <c r="F40" i="47"/>
  <c r="E40" i="47"/>
  <c r="D40" i="47"/>
  <c r="C40" i="47"/>
  <c r="N39" i="47"/>
  <c r="M39" i="47"/>
  <c r="L39" i="47"/>
  <c r="K39" i="47"/>
  <c r="J39" i="47"/>
  <c r="I39" i="47"/>
  <c r="H39" i="47"/>
  <c r="G39" i="47"/>
  <c r="F39" i="47"/>
  <c r="E39" i="47"/>
  <c r="D39" i="47"/>
  <c r="C39" i="47"/>
  <c r="O38" i="47"/>
  <c r="N38" i="47"/>
  <c r="M38" i="47"/>
  <c r="L38" i="47"/>
  <c r="K38" i="47"/>
  <c r="J38" i="47"/>
  <c r="I38" i="47"/>
  <c r="H38" i="47"/>
  <c r="G38" i="47"/>
  <c r="F38" i="47"/>
  <c r="E38" i="47"/>
  <c r="D38" i="47"/>
  <c r="C38" i="47"/>
  <c r="N37" i="47"/>
  <c r="M37" i="47"/>
  <c r="L37" i="47"/>
  <c r="K37" i="47"/>
  <c r="J37" i="47"/>
  <c r="I37" i="47"/>
  <c r="H37" i="47"/>
  <c r="G37" i="47"/>
  <c r="F37" i="47"/>
  <c r="E37" i="47"/>
  <c r="D37" i="47"/>
  <c r="C37" i="47"/>
  <c r="E36" i="47"/>
  <c r="F26" i="55" s="1"/>
  <c r="C36" i="47"/>
  <c r="R34" i="47"/>
  <c r="O34" i="47"/>
  <c r="S34" i="47" s="1"/>
  <c r="R33" i="47"/>
  <c r="O33" i="47"/>
  <c r="S33" i="47" s="1"/>
  <c r="R32" i="47"/>
  <c r="O32" i="47"/>
  <c r="S32" i="47" s="1"/>
  <c r="R31" i="47"/>
  <c r="O31" i="47"/>
  <c r="S31" i="47" s="1"/>
  <c r="R30" i="47"/>
  <c r="O30" i="47"/>
  <c r="S30" i="47" s="1"/>
  <c r="R29" i="47"/>
  <c r="O29" i="47"/>
  <c r="Q34" i="47" s="1"/>
  <c r="R28" i="47"/>
  <c r="D62" i="47"/>
  <c r="E50" i="55" s="1"/>
  <c r="Q26" i="47"/>
  <c r="O26" i="47"/>
  <c r="S26" i="47" s="1"/>
  <c r="O25" i="47"/>
  <c r="O41" i="47" s="1"/>
  <c r="S24" i="47"/>
  <c r="Q24" i="47"/>
  <c r="O24" i="47"/>
  <c r="S23" i="47"/>
  <c r="O23" i="47"/>
  <c r="Q23" i="47" s="1"/>
  <c r="Q22" i="47"/>
  <c r="O22" i="47"/>
  <c r="S22" i="47" s="1"/>
  <c r="S21" i="47"/>
  <c r="O21" i="47"/>
  <c r="O37" i="47" s="1"/>
  <c r="D36" i="47"/>
  <c r="E26" i="55" s="1"/>
  <c r="N17" i="47"/>
  <c r="N59" i="47" s="1"/>
  <c r="M17" i="47"/>
  <c r="M59" i="47" s="1"/>
  <c r="L17" i="47"/>
  <c r="L59" i="47" s="1"/>
  <c r="K17" i="47"/>
  <c r="J17" i="47"/>
  <c r="J59" i="47" s="1"/>
  <c r="I17" i="47"/>
  <c r="I59" i="47" s="1"/>
  <c r="H17" i="47"/>
  <c r="H59" i="47" s="1"/>
  <c r="G17" i="47"/>
  <c r="F17" i="47"/>
  <c r="F59" i="47" s="1"/>
  <c r="E17" i="47"/>
  <c r="E59" i="47" s="1"/>
  <c r="D17" i="47"/>
  <c r="D59" i="47" s="1"/>
  <c r="C17" i="47"/>
  <c r="O17" i="47" s="1"/>
  <c r="N16" i="47"/>
  <c r="N58" i="47" s="1"/>
  <c r="M16" i="47"/>
  <c r="L16" i="47"/>
  <c r="L58" i="47" s="1"/>
  <c r="K16" i="47"/>
  <c r="K58" i="47" s="1"/>
  <c r="J16" i="47"/>
  <c r="J58" i="47" s="1"/>
  <c r="I16" i="47"/>
  <c r="H16" i="47"/>
  <c r="H58" i="47" s="1"/>
  <c r="G16" i="47"/>
  <c r="G58" i="47" s="1"/>
  <c r="F16" i="47"/>
  <c r="F58" i="47" s="1"/>
  <c r="E16" i="47"/>
  <c r="D16" i="47"/>
  <c r="D58" i="47" s="1"/>
  <c r="C16" i="47"/>
  <c r="O16" i="47" s="1"/>
  <c r="N15" i="47"/>
  <c r="N57" i="47" s="1"/>
  <c r="M15" i="47"/>
  <c r="M57" i="47" s="1"/>
  <c r="L15" i="47"/>
  <c r="L57" i="47" s="1"/>
  <c r="K15" i="47"/>
  <c r="K57" i="47" s="1"/>
  <c r="J15" i="47"/>
  <c r="J57" i="47" s="1"/>
  <c r="I15" i="47"/>
  <c r="I57" i="47" s="1"/>
  <c r="H15" i="47"/>
  <c r="H57" i="47" s="1"/>
  <c r="G15" i="47"/>
  <c r="G57" i="47" s="1"/>
  <c r="F15" i="47"/>
  <c r="F57" i="47" s="1"/>
  <c r="E15" i="47"/>
  <c r="E57" i="47" s="1"/>
  <c r="D15" i="47"/>
  <c r="D57" i="47" s="1"/>
  <c r="C15" i="47"/>
  <c r="C57" i="47" s="1"/>
  <c r="N14" i="47"/>
  <c r="N56" i="47" s="1"/>
  <c r="M14" i="47"/>
  <c r="L14" i="47"/>
  <c r="L56" i="47" s="1"/>
  <c r="K14" i="47"/>
  <c r="K56" i="47" s="1"/>
  <c r="J14" i="47"/>
  <c r="J56" i="47" s="1"/>
  <c r="I14" i="47"/>
  <c r="H14" i="47"/>
  <c r="H56" i="47" s="1"/>
  <c r="G14" i="47"/>
  <c r="G56" i="47" s="1"/>
  <c r="F14" i="47"/>
  <c r="F56" i="47" s="1"/>
  <c r="E14" i="47"/>
  <c r="D14" i="47"/>
  <c r="D56" i="47" s="1"/>
  <c r="C14" i="47"/>
  <c r="C56" i="47" s="1"/>
  <c r="N13" i="47"/>
  <c r="N55" i="47" s="1"/>
  <c r="M13" i="47"/>
  <c r="M55" i="47" s="1"/>
  <c r="L13" i="47"/>
  <c r="L55" i="47" s="1"/>
  <c r="K13" i="47"/>
  <c r="J13" i="47"/>
  <c r="J55" i="47" s="1"/>
  <c r="I13" i="47"/>
  <c r="I55" i="47" s="1"/>
  <c r="H13" i="47"/>
  <c r="H55" i="47" s="1"/>
  <c r="G13" i="47"/>
  <c r="F13" i="47"/>
  <c r="F55" i="47" s="1"/>
  <c r="E13" i="47"/>
  <c r="E55" i="47" s="1"/>
  <c r="D13" i="47"/>
  <c r="D55" i="47" s="1"/>
  <c r="C13" i="47"/>
  <c r="O13" i="47" s="1"/>
  <c r="O12" i="47"/>
  <c r="O54" i="47" s="1"/>
  <c r="D53" i="47"/>
  <c r="E42" i="55" s="1"/>
  <c r="Q21" i="45"/>
  <c r="T21" i="45"/>
  <c r="U21" i="45"/>
  <c r="V21" i="45"/>
  <c r="W21" i="45"/>
  <c r="Q22" i="45"/>
  <c r="T22" i="45"/>
  <c r="U22" i="45"/>
  <c r="V22" i="45"/>
  <c r="W22" i="45"/>
  <c r="Q23" i="45"/>
  <c r="T23" i="45"/>
  <c r="U23" i="45"/>
  <c r="V23" i="45"/>
  <c r="W23" i="45"/>
  <c r="Q24" i="45"/>
  <c r="T24" i="45"/>
  <c r="U24" i="45"/>
  <c r="V24" i="45"/>
  <c r="W24" i="45"/>
  <c r="Q25" i="45"/>
  <c r="T25" i="45"/>
  <c r="U25" i="45"/>
  <c r="V25" i="45"/>
  <c r="W25" i="45"/>
  <c r="Q26" i="45"/>
  <c r="T26" i="45"/>
  <c r="U26" i="45"/>
  <c r="V26" i="45"/>
  <c r="W26" i="45"/>
  <c r="Q27" i="45"/>
  <c r="T27" i="45"/>
  <c r="U27" i="45"/>
  <c r="V27" i="45"/>
  <c r="W27" i="45"/>
  <c r="Q28" i="45"/>
  <c r="T28" i="45"/>
  <c r="U28" i="45"/>
  <c r="V28" i="45"/>
  <c r="W28" i="45"/>
  <c r="Q29" i="45"/>
  <c r="T29" i="45"/>
  <c r="U29" i="45"/>
  <c r="V29" i="45"/>
  <c r="W29" i="45"/>
  <c r="Q30" i="45"/>
  <c r="T30" i="45"/>
  <c r="U30" i="45"/>
  <c r="V30" i="45"/>
  <c r="W30" i="45"/>
  <c r="Q31" i="45"/>
  <c r="T31" i="45"/>
  <c r="U31" i="45"/>
  <c r="V31" i="45"/>
  <c r="W31" i="45"/>
  <c r="Q32" i="45"/>
  <c r="T32" i="45"/>
  <c r="U32" i="45"/>
  <c r="V32" i="45"/>
  <c r="W32" i="45"/>
  <c r="T33" i="45"/>
  <c r="U33" i="45"/>
  <c r="V33" i="45"/>
  <c r="W33" i="45"/>
  <c r="T34" i="45"/>
  <c r="U34" i="45"/>
  <c r="V34" i="45"/>
  <c r="W34" i="45"/>
  <c r="T35" i="45"/>
  <c r="U35" i="45"/>
  <c r="V35" i="45"/>
  <c r="W35" i="45"/>
  <c r="T36" i="45"/>
  <c r="U36" i="45"/>
  <c r="V36" i="45"/>
  <c r="W36" i="45"/>
  <c r="T37" i="45"/>
  <c r="U37" i="45"/>
  <c r="V37" i="45"/>
  <c r="W37" i="45"/>
  <c r="T38" i="45"/>
  <c r="U38" i="45"/>
  <c r="V38" i="45"/>
  <c r="W38" i="45"/>
  <c r="T39" i="45"/>
  <c r="U39" i="45"/>
  <c r="V39" i="45"/>
  <c r="W39" i="45"/>
  <c r="T20" i="45"/>
  <c r="U20" i="45"/>
  <c r="V20" i="45"/>
  <c r="W20" i="45"/>
  <c r="Q20" i="45"/>
  <c r="U19" i="45"/>
  <c r="V19" i="45"/>
  <c r="T19" i="45"/>
  <c r="E8" i="41"/>
  <c r="E9" i="41"/>
  <c r="E10" i="41"/>
  <c r="E11" i="41"/>
  <c r="E12" i="41"/>
  <c r="E13" i="41"/>
  <c r="E14" i="41"/>
  <c r="E15" i="41"/>
  <c r="E16" i="41"/>
  <c r="E17" i="41"/>
  <c r="E18" i="41"/>
  <c r="E19" i="41"/>
  <c r="E20" i="41"/>
  <c r="E21" i="41"/>
  <c r="E22" i="41"/>
  <c r="E23" i="41"/>
  <c r="E24" i="41"/>
  <c r="E25" i="41"/>
  <c r="E26" i="41"/>
  <c r="E7" i="41"/>
  <c r="F8" i="41"/>
  <c r="F9" i="41"/>
  <c r="F10" i="41"/>
  <c r="F11" i="41"/>
  <c r="F12" i="41"/>
  <c r="F13" i="41"/>
  <c r="F14" i="41"/>
  <c r="F15" i="41"/>
  <c r="F16" i="41"/>
  <c r="F17" i="41"/>
  <c r="F18" i="41"/>
  <c r="F19" i="41"/>
  <c r="F20" i="41"/>
  <c r="F21" i="41"/>
  <c r="F22" i="41"/>
  <c r="F23" i="41"/>
  <c r="F24" i="41"/>
  <c r="F25" i="41"/>
  <c r="F26" i="41"/>
  <c r="F7" i="41"/>
  <c r="P8" i="37" a="1"/>
  <c r="P8" i="37" s="1"/>
  <c r="P9" i="37" a="1"/>
  <c r="P9" i="37" s="1"/>
  <c r="P11" i="37" a="1"/>
  <c r="P11" i="37" s="1"/>
  <c r="P12" i="37" a="1"/>
  <c r="P12" i="37" s="1"/>
  <c r="P13" i="37" a="1"/>
  <c r="P13" i="37" s="1"/>
  <c r="P14" i="37" a="1"/>
  <c r="P14" i="37" s="1"/>
  <c r="P15" i="37" a="1"/>
  <c r="P15" i="37" s="1"/>
  <c r="P16" i="37" a="1"/>
  <c r="P16" i="37" s="1"/>
  <c r="P17" i="37" a="1"/>
  <c r="P17" i="37" s="1"/>
  <c r="P18" i="37" a="1"/>
  <c r="P18" i="37" s="1"/>
  <c r="P20" i="37" a="1"/>
  <c r="P20" i="37" s="1"/>
  <c r="P21" i="37" a="1"/>
  <c r="P21" i="37" s="1"/>
  <c r="P22" i="37" a="1"/>
  <c r="P22" i="37" s="1"/>
  <c r="P23" i="37" a="1"/>
  <c r="P23" i="37" s="1"/>
  <c r="P24" i="37" a="1"/>
  <c r="P24" i="37" s="1"/>
  <c r="P25" i="37" a="1"/>
  <c r="P25" i="37" s="1"/>
  <c r="P26" i="37" a="1"/>
  <c r="P26" i="37" s="1"/>
  <c r="P27" i="37" a="1"/>
  <c r="P27" i="37" s="1"/>
  <c r="P28" i="37" a="1"/>
  <c r="P28" i="37" s="1"/>
  <c r="P29" i="37" a="1"/>
  <c r="P29" i="37" s="1"/>
  <c r="P30" i="37" a="1"/>
  <c r="P30" i="37" s="1"/>
  <c r="P31" i="37" a="1"/>
  <c r="P31" i="37" s="1"/>
  <c r="P7" i="37" a="1"/>
  <c r="P7" i="37" s="1"/>
  <c r="L31" i="37" a="1"/>
  <c r="L31" i="37" s="1"/>
  <c r="L30" i="37" a="1"/>
  <c r="L30" i="37" s="1"/>
  <c r="L29" i="37" a="1"/>
  <c r="L29" i="37" s="1"/>
  <c r="L28" i="37" a="1"/>
  <c r="L28" i="37" s="1"/>
  <c r="L27" i="37" a="1"/>
  <c r="L27" i="37" s="1"/>
  <c r="L26" i="37" a="1"/>
  <c r="L26" i="37" s="1"/>
  <c r="L25" i="37" a="1"/>
  <c r="L25" i="37" s="1"/>
  <c r="L24" i="37" a="1"/>
  <c r="L24" i="37" s="1"/>
  <c r="L23" i="37" a="1"/>
  <c r="L23" i="37" s="1"/>
  <c r="L22" i="37" a="1"/>
  <c r="L22" i="37" s="1"/>
  <c r="L21" i="37" a="1"/>
  <c r="L21" i="37" s="1"/>
  <c r="L20" i="37" a="1"/>
  <c r="L20" i="37" s="1"/>
  <c r="L18" i="37" a="1"/>
  <c r="L18" i="37" s="1"/>
  <c r="L17" i="37" a="1"/>
  <c r="L17" i="37" s="1"/>
  <c r="L16" i="37" a="1"/>
  <c r="L16" i="37" s="1"/>
  <c r="L15" i="37" a="1"/>
  <c r="L15" i="37" s="1"/>
  <c r="L14" i="37" a="1"/>
  <c r="L14" i="37" s="1"/>
  <c r="L13" i="37" a="1"/>
  <c r="L13" i="37" s="1"/>
  <c r="L12" i="37" a="1"/>
  <c r="L12" i="37" s="1"/>
  <c r="L11" i="37" a="1"/>
  <c r="L11" i="37" s="1"/>
  <c r="L9" i="37" a="1"/>
  <c r="L9" i="37" s="1"/>
  <c r="L8" i="37" a="1"/>
  <c r="L8" i="37" s="1"/>
  <c r="L7" i="37" a="1"/>
  <c r="L7" i="37" s="1"/>
  <c r="D9" i="45"/>
  <c r="D10" i="45"/>
  <c r="G8" i="45"/>
  <c r="G9" i="45"/>
  <c r="G10" i="45"/>
  <c r="G11" i="45"/>
  <c r="G12" i="45"/>
  <c r="G13" i="45"/>
  <c r="G14" i="45"/>
  <c r="G15" i="45"/>
  <c r="E31" i="37"/>
  <c r="E30" i="37"/>
  <c r="E29" i="37"/>
  <c r="E28" i="37"/>
  <c r="E27" i="37"/>
  <c r="E26" i="37"/>
  <c r="E25" i="37"/>
  <c r="E24" i="37"/>
  <c r="E23" i="37"/>
  <c r="E22" i="37"/>
  <c r="E21" i="37"/>
  <c r="E20" i="37"/>
  <c r="E18" i="37"/>
  <c r="F15" i="45" s="1"/>
  <c r="E17" i="37"/>
  <c r="F14" i="45" s="1"/>
  <c r="E16" i="37"/>
  <c r="F13" i="45" s="1"/>
  <c r="E15" i="37"/>
  <c r="F12" i="45" s="1"/>
  <c r="E14" i="37"/>
  <c r="F11" i="45" s="1"/>
  <c r="E13" i="37"/>
  <c r="F10" i="45" s="1"/>
  <c r="E12" i="37"/>
  <c r="F9" i="45" s="1"/>
  <c r="E11" i="37"/>
  <c r="F8" i="45" s="1"/>
  <c r="E9" i="37"/>
  <c r="C10" i="45" s="1"/>
  <c r="E8" i="37"/>
  <c r="C9" i="45" s="1"/>
  <c r="E7" i="37"/>
  <c r="C8" i="45" s="1"/>
  <c r="D8" i="45"/>
  <c r="O31" i="37" a="1"/>
  <c r="O31" i="37" s="1"/>
  <c r="N31" i="37" a="1"/>
  <c r="N31" i="37" s="1"/>
  <c r="M31" i="37" a="1"/>
  <c r="M31" i="37" s="1"/>
  <c r="O30" i="37" a="1"/>
  <c r="O30" i="37" s="1"/>
  <c r="N30" i="37" a="1"/>
  <c r="N30" i="37" s="1"/>
  <c r="M30" i="37" a="1"/>
  <c r="M30" i="37" s="1"/>
  <c r="O29" i="37" a="1"/>
  <c r="O29" i="37" s="1"/>
  <c r="N29" i="37" a="1"/>
  <c r="N29" i="37" s="1"/>
  <c r="M29" i="37" a="1"/>
  <c r="M29" i="37" s="1"/>
  <c r="O28" i="37" a="1"/>
  <c r="O28" i="37" s="1"/>
  <c r="N28" i="37" a="1"/>
  <c r="N28" i="37" s="1"/>
  <c r="M28" i="37" a="1"/>
  <c r="M28" i="37" s="1"/>
  <c r="O27" i="37" a="1"/>
  <c r="O27" i="37" s="1"/>
  <c r="N27" i="37" a="1"/>
  <c r="N27" i="37" s="1"/>
  <c r="M27" i="37" a="1"/>
  <c r="M27" i="37" s="1"/>
  <c r="O26" i="37" a="1"/>
  <c r="O26" i="37" s="1"/>
  <c r="N26" i="37" a="1"/>
  <c r="N26" i="37" s="1"/>
  <c r="M26" i="37" a="1"/>
  <c r="M26" i="37" s="1"/>
  <c r="O25" i="37" a="1"/>
  <c r="O25" i="37" s="1"/>
  <c r="N25" i="37" a="1"/>
  <c r="N25" i="37" s="1"/>
  <c r="M25" i="37" a="1"/>
  <c r="M25" i="37" s="1"/>
  <c r="O24" i="37" a="1"/>
  <c r="O24" i="37" s="1"/>
  <c r="N24" i="37" a="1"/>
  <c r="N24" i="37" s="1"/>
  <c r="M24" i="37" a="1"/>
  <c r="M24" i="37" s="1"/>
  <c r="O23" i="37" a="1"/>
  <c r="O23" i="37" s="1"/>
  <c r="N23" i="37" a="1"/>
  <c r="N23" i="37" s="1"/>
  <c r="M23" i="37" a="1"/>
  <c r="M23" i="37" s="1"/>
  <c r="O22" i="37" a="1"/>
  <c r="O22" i="37" s="1"/>
  <c r="N22" i="37" a="1"/>
  <c r="N22" i="37" s="1"/>
  <c r="M22" i="37" a="1"/>
  <c r="M22" i="37" s="1"/>
  <c r="O21" i="37" a="1"/>
  <c r="O21" i="37" s="1"/>
  <c r="N21" i="37" a="1"/>
  <c r="N21" i="37" s="1"/>
  <c r="M21" i="37" a="1"/>
  <c r="M21" i="37" s="1"/>
  <c r="O20" i="37" a="1"/>
  <c r="O20" i="37" s="1"/>
  <c r="N20" i="37" a="1"/>
  <c r="N20" i="37" s="1"/>
  <c r="M20" i="37" a="1"/>
  <c r="M20" i="37" s="1"/>
  <c r="N19" i="37" a="1"/>
  <c r="N19" i="37" s="1"/>
  <c r="O18" i="37" a="1"/>
  <c r="O18" i="37" s="1"/>
  <c r="N18" i="37" a="1"/>
  <c r="N18" i="37" s="1"/>
  <c r="M18" i="37" a="1"/>
  <c r="M18" i="37" s="1"/>
  <c r="O17" i="37" a="1"/>
  <c r="O17" i="37" s="1"/>
  <c r="N17" i="37" a="1"/>
  <c r="N17" i="37" s="1"/>
  <c r="M17" i="37" a="1"/>
  <c r="M17" i="37" s="1"/>
  <c r="O16" i="37" a="1"/>
  <c r="O16" i="37" s="1"/>
  <c r="N16" i="37" a="1"/>
  <c r="N16" i="37" s="1"/>
  <c r="M16" i="37" a="1"/>
  <c r="M16" i="37" s="1"/>
  <c r="O15" i="37" a="1"/>
  <c r="O15" i="37" s="1"/>
  <c r="N15" i="37" a="1"/>
  <c r="N15" i="37" s="1"/>
  <c r="M15" i="37" a="1"/>
  <c r="M15" i="37" s="1"/>
  <c r="O14" i="37" a="1"/>
  <c r="O14" i="37" s="1"/>
  <c r="N14" i="37" a="1"/>
  <c r="N14" i="37" s="1"/>
  <c r="M14" i="37" a="1"/>
  <c r="M14" i="37" s="1"/>
  <c r="O13" i="37" a="1"/>
  <c r="O13" i="37" s="1"/>
  <c r="N13" i="37" a="1"/>
  <c r="N13" i="37" s="1"/>
  <c r="M13" i="37" a="1"/>
  <c r="M13" i="37" s="1"/>
  <c r="O12" i="37" a="1"/>
  <c r="O12" i="37" s="1"/>
  <c r="N12" i="37" a="1"/>
  <c r="N12" i="37" s="1"/>
  <c r="M12" i="37" a="1"/>
  <c r="M12" i="37" s="1"/>
  <c r="O11" i="37" a="1"/>
  <c r="O11" i="37" s="1"/>
  <c r="N11" i="37" a="1"/>
  <c r="N11" i="37" s="1"/>
  <c r="M11" i="37" a="1"/>
  <c r="M11" i="37" s="1"/>
  <c r="N10" i="37" a="1"/>
  <c r="N10" i="37" s="1"/>
  <c r="O9" i="37" a="1"/>
  <c r="O9" i="37" s="1"/>
  <c r="N9" i="37" a="1"/>
  <c r="N9" i="37" s="1"/>
  <c r="M9" i="37" a="1"/>
  <c r="M9" i="37" s="1"/>
  <c r="O8" i="37" a="1"/>
  <c r="O8" i="37" s="1"/>
  <c r="N8" i="37" a="1"/>
  <c r="N8" i="37" s="1"/>
  <c r="M8" i="37" a="1"/>
  <c r="M8" i="37" s="1"/>
  <c r="O7" i="37" a="1"/>
  <c r="O7" i="37" s="1"/>
  <c r="N7" i="37" a="1"/>
  <c r="N7" i="37" s="1"/>
  <c r="M7" i="37" a="1"/>
  <c r="M7" i="37" s="1"/>
  <c r="B1" i="37"/>
  <c r="J259" i="22"/>
  <c r="J6" i="22"/>
  <c r="J7" i="22"/>
  <c r="J8" i="22"/>
  <c r="J9" i="22"/>
  <c r="J10" i="22"/>
  <c r="J11" i="22"/>
  <c r="J12" i="22"/>
  <c r="J13" i="22"/>
  <c r="J14" i="22"/>
  <c r="J15" i="22"/>
  <c r="J16" i="22"/>
  <c r="J17" i="22"/>
  <c r="J18" i="22"/>
  <c r="J19" i="22"/>
  <c r="J20" i="22"/>
  <c r="J21" i="22"/>
  <c r="J22" i="22"/>
  <c r="J23" i="22"/>
  <c r="J24" i="22"/>
  <c r="J25" i="22"/>
  <c r="J26" i="22"/>
  <c r="J27" i="22"/>
  <c r="J28" i="22"/>
  <c r="J29" i="22"/>
  <c r="J30" i="22"/>
  <c r="J31" i="22"/>
  <c r="J32" i="22"/>
  <c r="J33" i="22"/>
  <c r="J34" i="22"/>
  <c r="J35" i="22"/>
  <c r="J36" i="22"/>
  <c r="J37" i="22"/>
  <c r="J38" i="22"/>
  <c r="J39" i="22"/>
  <c r="J40" i="22"/>
  <c r="J41" i="22"/>
  <c r="J42" i="22"/>
  <c r="J43" i="22"/>
  <c r="J44" i="22"/>
  <c r="J45" i="22"/>
  <c r="J46" i="22"/>
  <c r="J47" i="22"/>
  <c r="J48" i="22"/>
  <c r="J49" i="22"/>
  <c r="J50" i="22"/>
  <c r="J51" i="22"/>
  <c r="J52" i="22"/>
  <c r="J53" i="22"/>
  <c r="J54" i="22"/>
  <c r="J55" i="22"/>
  <c r="J56" i="22"/>
  <c r="J57" i="22"/>
  <c r="J58" i="22"/>
  <c r="J59" i="22"/>
  <c r="J60" i="22"/>
  <c r="J61" i="22"/>
  <c r="J62" i="22"/>
  <c r="J63" i="22"/>
  <c r="J64" i="22"/>
  <c r="J65" i="22"/>
  <c r="J66" i="22"/>
  <c r="J67" i="22"/>
  <c r="J68" i="22"/>
  <c r="J69" i="22"/>
  <c r="J70" i="22"/>
  <c r="J71" i="22"/>
  <c r="J72" i="22"/>
  <c r="J73" i="22"/>
  <c r="J74" i="22"/>
  <c r="J75" i="22"/>
  <c r="J76" i="22"/>
  <c r="J77" i="22"/>
  <c r="J78" i="22"/>
  <c r="J79" i="22"/>
  <c r="J80" i="22"/>
  <c r="J81" i="22"/>
  <c r="J82" i="22"/>
  <c r="J83" i="22"/>
  <c r="J84" i="22"/>
  <c r="J85" i="22"/>
  <c r="J86" i="22"/>
  <c r="J87" i="22"/>
  <c r="J88" i="22"/>
  <c r="J89" i="22"/>
  <c r="J90" i="22"/>
  <c r="J91" i="22"/>
  <c r="J92" i="22"/>
  <c r="J93" i="22"/>
  <c r="J94" i="22"/>
  <c r="J95" i="22"/>
  <c r="J96" i="22"/>
  <c r="J97" i="22"/>
  <c r="J98" i="22"/>
  <c r="J99" i="22"/>
  <c r="J100" i="22"/>
  <c r="J101" i="22"/>
  <c r="J102" i="22"/>
  <c r="J103" i="22"/>
  <c r="J104" i="22"/>
  <c r="J105" i="22"/>
  <c r="J106" i="22"/>
  <c r="J107" i="22"/>
  <c r="J108" i="22"/>
  <c r="J109" i="22"/>
  <c r="J110" i="22"/>
  <c r="J111" i="22"/>
  <c r="J112" i="22"/>
  <c r="J113" i="22"/>
  <c r="J114" i="22"/>
  <c r="J115" i="22"/>
  <c r="J116" i="22"/>
  <c r="J117" i="22"/>
  <c r="J118" i="22"/>
  <c r="J119" i="22"/>
  <c r="J120" i="22"/>
  <c r="J121" i="22"/>
  <c r="J122" i="22"/>
  <c r="J123" i="22"/>
  <c r="J124" i="22"/>
  <c r="J125" i="22"/>
  <c r="J126" i="22"/>
  <c r="J127" i="22"/>
  <c r="J128" i="22"/>
  <c r="J129" i="22"/>
  <c r="J130" i="22"/>
  <c r="J131" i="22"/>
  <c r="J132" i="22"/>
  <c r="J133" i="22"/>
  <c r="J134" i="22"/>
  <c r="J135" i="22"/>
  <c r="J136" i="22"/>
  <c r="J137" i="22"/>
  <c r="J138" i="22"/>
  <c r="J139" i="22"/>
  <c r="J140" i="22"/>
  <c r="J141" i="22"/>
  <c r="J142" i="22"/>
  <c r="J143" i="22"/>
  <c r="J144" i="22"/>
  <c r="J145" i="22"/>
  <c r="J146" i="22"/>
  <c r="J147" i="22"/>
  <c r="J148" i="22"/>
  <c r="J149" i="22"/>
  <c r="J150" i="22"/>
  <c r="J151" i="22"/>
  <c r="J152" i="22"/>
  <c r="J153" i="22"/>
  <c r="J154" i="22"/>
  <c r="J155" i="22"/>
  <c r="J156" i="22"/>
  <c r="J157" i="22"/>
  <c r="J158" i="22"/>
  <c r="J159" i="22"/>
  <c r="J160" i="22"/>
  <c r="J161" i="22"/>
  <c r="J162" i="22"/>
  <c r="J163" i="22"/>
  <c r="J164" i="22"/>
  <c r="J165" i="22"/>
  <c r="J166" i="22"/>
  <c r="J167" i="22"/>
  <c r="J168" i="22"/>
  <c r="J169" i="22"/>
  <c r="J170" i="22"/>
  <c r="J171" i="22"/>
  <c r="J172" i="22"/>
  <c r="J173" i="22"/>
  <c r="J174" i="22"/>
  <c r="J175" i="22"/>
  <c r="J176" i="22"/>
  <c r="J177" i="22"/>
  <c r="J178" i="22"/>
  <c r="J179" i="22"/>
  <c r="J180" i="22"/>
  <c r="J181" i="22"/>
  <c r="J182" i="22"/>
  <c r="J183" i="22"/>
  <c r="J184" i="22"/>
  <c r="J185" i="22"/>
  <c r="J186" i="22"/>
  <c r="J187" i="22"/>
  <c r="J188" i="22"/>
  <c r="J189" i="22"/>
  <c r="J190" i="22"/>
  <c r="J191" i="22"/>
  <c r="J192" i="22"/>
  <c r="J193" i="22"/>
  <c r="J194" i="22"/>
  <c r="J195" i="22"/>
  <c r="J196" i="22"/>
  <c r="J197" i="22"/>
  <c r="J198" i="22"/>
  <c r="J199" i="22"/>
  <c r="J200" i="22"/>
  <c r="J201" i="22"/>
  <c r="J202" i="22"/>
  <c r="J203" i="22"/>
  <c r="J204" i="22"/>
  <c r="J205" i="22"/>
  <c r="J206" i="22"/>
  <c r="J207" i="22"/>
  <c r="J208" i="22"/>
  <c r="J209" i="22"/>
  <c r="J210" i="22"/>
  <c r="J211" i="22"/>
  <c r="J212" i="22"/>
  <c r="J213" i="22"/>
  <c r="J214" i="22"/>
  <c r="J215" i="22"/>
  <c r="J216" i="22"/>
  <c r="J217" i="22"/>
  <c r="J218" i="22"/>
  <c r="J219" i="22"/>
  <c r="J220" i="22"/>
  <c r="J221" i="22"/>
  <c r="J222" i="22"/>
  <c r="J223" i="22"/>
  <c r="J224" i="22"/>
  <c r="J225" i="22"/>
  <c r="J226" i="22"/>
  <c r="J227" i="22"/>
  <c r="J228" i="22"/>
  <c r="J229" i="22"/>
  <c r="J230" i="22"/>
  <c r="J231" i="22"/>
  <c r="J232" i="22"/>
  <c r="J233" i="22"/>
  <c r="J234" i="22"/>
  <c r="J235" i="22"/>
  <c r="J236" i="22"/>
  <c r="J237" i="22"/>
  <c r="J238" i="22"/>
  <c r="J239" i="22"/>
  <c r="J240" i="22"/>
  <c r="J241" i="22"/>
  <c r="J242" i="22"/>
  <c r="J243" i="22"/>
  <c r="J244" i="22"/>
  <c r="J245" i="22"/>
  <c r="J246" i="22"/>
  <c r="J247" i="22"/>
  <c r="J248" i="22"/>
  <c r="J249" i="22"/>
  <c r="J250" i="22"/>
  <c r="J251" i="22"/>
  <c r="J252" i="22"/>
  <c r="J253" i="22"/>
  <c r="J254" i="22"/>
  <c r="J255" i="22"/>
  <c r="J256" i="22"/>
  <c r="J257" i="22"/>
  <c r="J258" i="22"/>
  <c r="J260" i="22"/>
  <c r="J261" i="22"/>
  <c r="J262" i="22"/>
  <c r="J263" i="22"/>
  <c r="J264" i="22"/>
  <c r="J265" i="22"/>
  <c r="J266" i="22"/>
  <c r="J267" i="22"/>
  <c r="J268" i="22"/>
  <c r="J269" i="22"/>
  <c r="J270" i="22"/>
  <c r="J271" i="22"/>
  <c r="J272" i="22"/>
  <c r="J273" i="22"/>
  <c r="J274" i="22"/>
  <c r="J275" i="22"/>
  <c r="J276" i="22"/>
  <c r="J277" i="22"/>
  <c r="J278" i="22"/>
  <c r="J279" i="22"/>
  <c r="J280" i="22"/>
  <c r="J281" i="22"/>
  <c r="J282" i="22"/>
  <c r="J283" i="22"/>
  <c r="J284" i="22"/>
  <c r="J285" i="22"/>
  <c r="J286" i="22"/>
  <c r="J287" i="22"/>
  <c r="J288" i="22"/>
  <c r="J289" i="22"/>
  <c r="J290" i="22"/>
  <c r="J291" i="22"/>
  <c r="J292" i="22"/>
  <c r="J293" i="22"/>
  <c r="J294" i="22"/>
  <c r="J295" i="22"/>
  <c r="J296" i="22"/>
  <c r="J297" i="22"/>
  <c r="J298" i="22"/>
  <c r="J299" i="22"/>
  <c r="J300" i="22"/>
  <c r="J301" i="22"/>
  <c r="J302" i="22"/>
  <c r="J303" i="22"/>
  <c r="J304" i="22"/>
  <c r="J305" i="22"/>
  <c r="J306" i="22"/>
  <c r="J307" i="22"/>
  <c r="J308" i="22"/>
  <c r="J309" i="22"/>
  <c r="J310" i="22"/>
  <c r="J311" i="22"/>
  <c r="J312" i="22"/>
  <c r="J313" i="22"/>
  <c r="J314" i="22"/>
  <c r="J315" i="22"/>
  <c r="J316" i="22"/>
  <c r="J317" i="22"/>
  <c r="J318" i="22"/>
  <c r="J319" i="22"/>
  <c r="J320" i="22"/>
  <c r="J321" i="22"/>
  <c r="J322" i="22"/>
  <c r="J323" i="22"/>
  <c r="J324" i="22"/>
  <c r="J325" i="22"/>
  <c r="J326" i="22"/>
  <c r="J327" i="22"/>
  <c r="J328" i="22"/>
  <c r="J329" i="22"/>
  <c r="J330" i="22"/>
  <c r="J331" i="22"/>
  <c r="J332" i="22"/>
  <c r="J333" i="22"/>
  <c r="J334" i="22"/>
  <c r="J335" i="22"/>
  <c r="J336" i="22"/>
  <c r="J337" i="22"/>
  <c r="J338" i="22"/>
  <c r="J339" i="22"/>
  <c r="J340" i="22"/>
  <c r="J341" i="22"/>
  <c r="J342" i="22"/>
  <c r="J343" i="22"/>
  <c r="J344" i="22"/>
  <c r="J345" i="22"/>
  <c r="J346" i="22"/>
  <c r="J347" i="22"/>
  <c r="J348" i="22"/>
  <c r="J349" i="22"/>
  <c r="J350" i="22"/>
  <c r="J351" i="22"/>
  <c r="J352" i="22"/>
  <c r="J353" i="22"/>
  <c r="J354" i="22"/>
  <c r="J355" i="22"/>
  <c r="J356" i="22"/>
  <c r="J357" i="22"/>
  <c r="J358" i="22"/>
  <c r="J359" i="22"/>
  <c r="J360" i="22"/>
  <c r="J361" i="22"/>
  <c r="J362" i="22"/>
  <c r="J363" i="22"/>
  <c r="J364" i="22"/>
  <c r="J365" i="22"/>
  <c r="J366" i="22"/>
  <c r="J367" i="22"/>
  <c r="J368" i="22"/>
  <c r="J369" i="22"/>
  <c r="J370" i="22"/>
  <c r="J371" i="22"/>
  <c r="J372" i="22"/>
  <c r="J373" i="22"/>
  <c r="J374" i="22"/>
  <c r="J375" i="22"/>
  <c r="J376" i="22"/>
  <c r="J377" i="22"/>
  <c r="J378" i="22"/>
  <c r="J379" i="22"/>
  <c r="J380" i="22"/>
  <c r="J381" i="22"/>
  <c r="J382" i="22"/>
  <c r="J383" i="22"/>
  <c r="J384" i="22"/>
  <c r="J385" i="22"/>
  <c r="J386" i="22"/>
  <c r="J387" i="22"/>
  <c r="J388" i="22"/>
  <c r="J389" i="22"/>
  <c r="J390" i="22"/>
  <c r="J391" i="22"/>
  <c r="J392" i="22"/>
  <c r="J393" i="22"/>
  <c r="J394" i="22"/>
  <c r="J395" i="22"/>
  <c r="J5" i="22"/>
  <c r="C8" i="20"/>
  <c r="B8" i="20"/>
  <c r="Q93" i="59" l="1"/>
  <c r="Q101" i="59"/>
  <c r="Q228" i="59"/>
  <c r="Q22" i="59"/>
  <c r="Q258" i="59"/>
  <c r="Q125" i="59"/>
  <c r="Q197" i="59"/>
  <c r="Q277" i="59"/>
  <c r="Q51" i="59"/>
  <c r="Q117" i="59"/>
  <c r="Q232" i="59"/>
  <c r="Q10" i="59"/>
  <c r="Q205" i="59"/>
  <c r="Q59" i="59"/>
  <c r="Q266" i="59"/>
  <c r="Q223" i="59"/>
  <c r="Q173" i="59"/>
  <c r="Q141" i="59"/>
  <c r="Q248" i="59"/>
  <c r="Q18" i="59"/>
  <c r="Q157" i="59"/>
  <c r="Q165" i="59"/>
  <c r="Q29" i="59"/>
  <c r="Q65" i="59"/>
  <c r="Q36" i="59"/>
  <c r="Q149" i="59"/>
  <c r="Q181" i="59"/>
  <c r="Q2" i="59"/>
  <c r="Q189" i="59"/>
  <c r="Q83" i="59"/>
  <c r="Q70" i="59"/>
  <c r="Q88" i="59"/>
  <c r="Q269" i="59"/>
  <c r="Q43" i="59"/>
  <c r="Q109" i="59"/>
  <c r="Q133" i="59"/>
  <c r="Q253" i="59"/>
  <c r="Q210" i="59"/>
  <c r="Q78" i="59"/>
  <c r="Q240" i="59"/>
  <c r="Q281" i="59"/>
  <c r="Q285" i="59"/>
  <c r="Q262" i="59"/>
  <c r="E22" i="52"/>
  <c r="E24" i="52" s="1"/>
  <c r="L22" i="52"/>
  <c r="L24" i="52" s="1"/>
  <c r="J22" i="52"/>
  <c r="J24" i="52" s="1"/>
  <c r="G22" i="52"/>
  <c r="G24" i="52" s="1"/>
  <c r="I22" i="52"/>
  <c r="I24" i="52" s="1"/>
  <c r="N22" i="52"/>
  <c r="N24" i="52" s="1"/>
  <c r="K22" i="52"/>
  <c r="M22" i="52"/>
  <c r="M24" i="52" s="1"/>
  <c r="D22" i="52"/>
  <c r="D24" i="52" s="1"/>
  <c r="H22" i="52"/>
  <c r="F22" i="52"/>
  <c r="F24" i="52" s="1"/>
  <c r="E158" i="50"/>
  <c r="M30" i="52"/>
  <c r="L158" i="50"/>
  <c r="J38" i="52"/>
  <c r="L30" i="52"/>
  <c r="D30" i="52"/>
  <c r="G30" i="52"/>
  <c r="H38" i="52"/>
  <c r="F30" i="52"/>
  <c r="I30" i="52"/>
  <c r="N158" i="50"/>
  <c r="M115" i="51"/>
  <c r="H158" i="50"/>
  <c r="I115" i="51"/>
  <c r="G38" i="52"/>
  <c r="O14" i="52"/>
  <c r="E38" i="52"/>
  <c r="H30" i="52"/>
  <c r="H24" i="52"/>
  <c r="O28" i="52"/>
  <c r="O30" i="52" s="1"/>
  <c r="G115" i="51"/>
  <c r="H115" i="51"/>
  <c r="O288" i="49"/>
  <c r="O156" i="50"/>
  <c r="O158" i="50" s="1"/>
  <c r="F158" i="50"/>
  <c r="J158" i="50"/>
  <c r="N115" i="51"/>
  <c r="O34" i="52"/>
  <c r="O15" i="52"/>
  <c r="L38" i="52"/>
  <c r="M38" i="52"/>
  <c r="E30" i="52"/>
  <c r="J30" i="52"/>
  <c r="K30" i="52"/>
  <c r="O11" i="52"/>
  <c r="O9" i="52"/>
  <c r="O10" i="52"/>
  <c r="O36" i="52"/>
  <c r="N38" i="52"/>
  <c r="F38" i="52"/>
  <c r="K38" i="52"/>
  <c r="I18" i="52"/>
  <c r="O16" i="52"/>
  <c r="H18" i="52"/>
  <c r="O7" i="52"/>
  <c r="O12" i="52"/>
  <c r="O8" i="52"/>
  <c r="O292" i="49"/>
  <c r="E299" i="49"/>
  <c r="I38" i="52"/>
  <c r="E115" i="51"/>
  <c r="O297" i="49"/>
  <c r="L299" i="49"/>
  <c r="M158" i="50"/>
  <c r="E18" i="52"/>
  <c r="J115" i="51"/>
  <c r="D38" i="52"/>
  <c r="D18" i="52"/>
  <c r="O289" i="49"/>
  <c r="O293" i="49"/>
  <c r="H299" i="49"/>
  <c r="M299" i="49"/>
  <c r="F18" i="52"/>
  <c r="F115" i="51"/>
  <c r="K115" i="51"/>
  <c r="O58" i="49"/>
  <c r="P154" i="55" s="1"/>
  <c r="P114" i="55"/>
  <c r="O290" i="49"/>
  <c r="O295" i="49"/>
  <c r="I299" i="49"/>
  <c r="N299" i="49"/>
  <c r="K158" i="50"/>
  <c r="O114" i="51"/>
  <c r="L115" i="51"/>
  <c r="N18" i="52"/>
  <c r="L18" i="52"/>
  <c r="J18" i="52"/>
  <c r="K24" i="52"/>
  <c r="O291" i="49"/>
  <c r="O296" i="49"/>
  <c r="D299" i="49"/>
  <c r="J299" i="49"/>
  <c r="D158" i="50"/>
  <c r="G18" i="52"/>
  <c r="K18" i="52"/>
  <c r="S22" i="37"/>
  <c r="S26" i="37"/>
  <c r="S30" i="37"/>
  <c r="S23" i="37"/>
  <c r="S27" i="37"/>
  <c r="S31" i="37"/>
  <c r="S21" i="37"/>
  <c r="S25" i="37"/>
  <c r="S29" i="37"/>
  <c r="S20" i="37"/>
  <c r="S24" i="37"/>
  <c r="S28" i="37"/>
  <c r="G20" i="45"/>
  <c r="D26" i="45"/>
  <c r="G27" i="45"/>
  <c r="G23" i="45"/>
  <c r="D29" i="45"/>
  <c r="D25" i="45"/>
  <c r="F23" i="45"/>
  <c r="C20" i="45"/>
  <c r="C24" i="45"/>
  <c r="F29" i="45"/>
  <c r="F25" i="45"/>
  <c r="F21" i="45"/>
  <c r="C27" i="45"/>
  <c r="C23" i="45"/>
  <c r="F28" i="45"/>
  <c r="F24" i="45"/>
  <c r="F20" i="45"/>
  <c r="C26" i="45"/>
  <c r="C22" i="45"/>
  <c r="F27" i="45"/>
  <c r="C29" i="45"/>
  <c r="C25" i="45"/>
  <c r="C21" i="45"/>
  <c r="F26" i="45"/>
  <c r="F22" i="45"/>
  <c r="C28" i="45"/>
  <c r="O41" i="49"/>
  <c r="P138" i="55" s="1"/>
  <c r="O23" i="52"/>
  <c r="M18" i="52"/>
  <c r="O17" i="52"/>
  <c r="F299" i="49"/>
  <c r="K299" i="49"/>
  <c r="O294" i="49"/>
  <c r="G299" i="49"/>
  <c r="O13" i="52"/>
  <c r="O159" i="48"/>
  <c r="O113" i="51"/>
  <c r="D115" i="51"/>
  <c r="O58" i="51"/>
  <c r="P266" i="55" s="1"/>
  <c r="O67" i="51"/>
  <c r="P274" i="55" s="1"/>
  <c r="O41" i="51"/>
  <c r="P250" i="55" s="1"/>
  <c r="O67" i="50"/>
  <c r="P218" i="55" s="1"/>
  <c r="O41" i="50"/>
  <c r="P194" i="55" s="1"/>
  <c r="O58" i="50"/>
  <c r="P210" i="55" s="1"/>
  <c r="O67" i="49"/>
  <c r="P162" i="55" s="1"/>
  <c r="Q72" i="51"/>
  <c r="Q70" i="51"/>
  <c r="Q73" i="51"/>
  <c r="Q71" i="51"/>
  <c r="Q69" i="51"/>
  <c r="Q30" i="51"/>
  <c r="O61" i="51"/>
  <c r="Q18" i="51"/>
  <c r="Q22" i="51"/>
  <c r="S26" i="51"/>
  <c r="Q29" i="51"/>
  <c r="Q35" i="51"/>
  <c r="Q36" i="51"/>
  <c r="Q37" i="51"/>
  <c r="Q38" i="51"/>
  <c r="Q52" i="51"/>
  <c r="Q53" i="51"/>
  <c r="Q54" i="51"/>
  <c r="Q55" i="51"/>
  <c r="O63" i="51"/>
  <c r="S18" i="51"/>
  <c r="Q21" i="51"/>
  <c r="S22" i="51"/>
  <c r="Q28" i="51"/>
  <c r="S29" i="51"/>
  <c r="Q31" i="51"/>
  <c r="O42" i="51"/>
  <c r="O44" i="51"/>
  <c r="O59" i="51"/>
  <c r="S17" i="51"/>
  <c r="Q63" i="50"/>
  <c r="Q64" i="50"/>
  <c r="Q60" i="50"/>
  <c r="Q72" i="50"/>
  <c r="Q70" i="50"/>
  <c r="Q73" i="50"/>
  <c r="Q71" i="50"/>
  <c r="Q69" i="50"/>
  <c r="Q21" i="50"/>
  <c r="Q44" i="50"/>
  <c r="O47" i="50"/>
  <c r="Q52" i="50"/>
  <c r="Q53" i="50"/>
  <c r="Q54" i="50"/>
  <c r="Q55" i="50"/>
  <c r="O62" i="50"/>
  <c r="Q62" i="50" s="1"/>
  <c r="S17" i="50"/>
  <c r="Q20" i="50"/>
  <c r="Q27" i="50"/>
  <c r="Q31" i="50"/>
  <c r="Q35" i="50"/>
  <c r="Q36" i="50"/>
  <c r="Q37" i="50"/>
  <c r="Q38" i="50"/>
  <c r="O43" i="50"/>
  <c r="O45" i="50"/>
  <c r="Q47" i="50"/>
  <c r="Q92" i="50"/>
  <c r="Q105" i="50"/>
  <c r="Q107" i="50"/>
  <c r="Q19" i="50"/>
  <c r="Q30" i="50"/>
  <c r="Q43" i="50"/>
  <c r="Q45" i="50"/>
  <c r="O46" i="50"/>
  <c r="Q46" i="50" s="1"/>
  <c r="S51" i="50"/>
  <c r="O61" i="50"/>
  <c r="Q61" i="50" s="1"/>
  <c r="Q18" i="50"/>
  <c r="Q22" i="50"/>
  <c r="S26" i="50"/>
  <c r="Q83" i="50"/>
  <c r="Q104" i="50"/>
  <c r="Q106" i="50"/>
  <c r="Q63" i="49"/>
  <c r="Q61" i="49"/>
  <c r="Q64" i="49"/>
  <c r="Q62" i="49"/>
  <c r="Q60" i="49"/>
  <c r="Q72" i="49"/>
  <c r="Q70" i="49"/>
  <c r="Q73" i="49"/>
  <c r="Q71" i="49"/>
  <c r="Q69" i="49"/>
  <c r="Q21" i="49"/>
  <c r="Q44" i="49"/>
  <c r="Q46" i="49"/>
  <c r="Q52" i="49"/>
  <c r="Q53" i="49"/>
  <c r="Q54" i="49"/>
  <c r="Q55" i="49"/>
  <c r="O62" i="49"/>
  <c r="S17" i="49"/>
  <c r="Q20" i="49"/>
  <c r="Q28" i="49"/>
  <c r="S29" i="49"/>
  <c r="Q35" i="49"/>
  <c r="Q36" i="49"/>
  <c r="Q37" i="49"/>
  <c r="Q82" i="49"/>
  <c r="Q84" i="49"/>
  <c r="Q90" i="49"/>
  <c r="Q98" i="49"/>
  <c r="Q114" i="49"/>
  <c r="Q122" i="49"/>
  <c r="Q133" i="49"/>
  <c r="Q135" i="49"/>
  <c r="Q233" i="49"/>
  <c r="Q235" i="49"/>
  <c r="Q237" i="49"/>
  <c r="Q243" i="49"/>
  <c r="Q245" i="49"/>
  <c r="Q254" i="49"/>
  <c r="Q256" i="49"/>
  <c r="Q264" i="49"/>
  <c r="Q273" i="49"/>
  <c r="Q281" i="49"/>
  <c r="Q19" i="49"/>
  <c r="S28" i="49"/>
  <c r="Q43" i="49"/>
  <c r="Q45" i="49"/>
  <c r="S51" i="49"/>
  <c r="Q18" i="49"/>
  <c r="Q22" i="49"/>
  <c r="Q234" i="49"/>
  <c r="Q236" i="49"/>
  <c r="Q244" i="49"/>
  <c r="Q253" i="49"/>
  <c r="Q255" i="49"/>
  <c r="Q257" i="49"/>
  <c r="Q263" i="49"/>
  <c r="Q265" i="49"/>
  <c r="Q274" i="49"/>
  <c r="E58" i="48"/>
  <c r="F98" i="55" s="1"/>
  <c r="O25" i="48"/>
  <c r="P66" i="55" s="1"/>
  <c r="D41" i="48"/>
  <c r="E82" i="55" s="1"/>
  <c r="E67" i="48"/>
  <c r="F106" i="55" s="1"/>
  <c r="O50" i="48"/>
  <c r="P90" i="55" s="1"/>
  <c r="O106" i="48"/>
  <c r="P22" i="59" s="1"/>
  <c r="E41" i="48"/>
  <c r="F82" i="55" s="1"/>
  <c r="O100" i="48"/>
  <c r="P18" i="59" s="1"/>
  <c r="O115" i="48"/>
  <c r="P29" i="59" s="1"/>
  <c r="O90" i="48"/>
  <c r="P10" i="59" s="1"/>
  <c r="O123" i="48"/>
  <c r="P36" i="59" s="1"/>
  <c r="O142" i="48"/>
  <c r="P51" i="59" s="1"/>
  <c r="O16" i="48"/>
  <c r="P58" i="55" s="1"/>
  <c r="D58" i="48"/>
  <c r="E98" i="55" s="1"/>
  <c r="O33" i="48"/>
  <c r="P74" i="55" s="1"/>
  <c r="D67" i="48"/>
  <c r="E106" i="55" s="1"/>
  <c r="O80" i="48"/>
  <c r="P2" i="59" s="1"/>
  <c r="O132" i="48"/>
  <c r="P43" i="59" s="1"/>
  <c r="Q73" i="48"/>
  <c r="Q71" i="48"/>
  <c r="Q69" i="48"/>
  <c r="Q72" i="48"/>
  <c r="Q70" i="48"/>
  <c r="Q64" i="48"/>
  <c r="Q28" i="48"/>
  <c r="Q30" i="48"/>
  <c r="Q38" i="48"/>
  <c r="Q61" i="48"/>
  <c r="Q63" i="48"/>
  <c r="Q109" i="48"/>
  <c r="Q111" i="48"/>
  <c r="Q19" i="48"/>
  <c r="Q37" i="48"/>
  <c r="O42" i="48"/>
  <c r="Q52" i="48"/>
  <c r="Q53" i="48"/>
  <c r="Q54" i="48"/>
  <c r="Q55" i="48"/>
  <c r="O60" i="48"/>
  <c r="Q60" i="48" s="1"/>
  <c r="O62" i="48"/>
  <c r="O64" i="48"/>
  <c r="Q118" i="48"/>
  <c r="Q120" i="48"/>
  <c r="Q134" i="48"/>
  <c r="Q136" i="48"/>
  <c r="Q138" i="48"/>
  <c r="Q18" i="48"/>
  <c r="S19" i="48"/>
  <c r="Q22" i="48"/>
  <c r="Q27" i="48"/>
  <c r="Q29" i="48"/>
  <c r="Q36" i="48"/>
  <c r="Q39" i="48"/>
  <c r="Q62" i="48"/>
  <c r="Q93" i="48"/>
  <c r="Q108" i="48"/>
  <c r="Q126" i="48"/>
  <c r="Q128" i="48"/>
  <c r="Q145" i="48"/>
  <c r="Q147" i="48"/>
  <c r="Q83" i="48"/>
  <c r="Q117" i="48"/>
  <c r="Q119" i="48"/>
  <c r="Q135" i="48"/>
  <c r="O55" i="47"/>
  <c r="S13" i="47"/>
  <c r="O58" i="47"/>
  <c r="Q58" i="47" s="1"/>
  <c r="S16" i="47"/>
  <c r="O59" i="47"/>
  <c r="S17" i="47"/>
  <c r="O62" i="47"/>
  <c r="P50" i="55" s="1"/>
  <c r="Q67" i="47"/>
  <c r="Q65" i="47"/>
  <c r="Q68" i="47"/>
  <c r="Q66" i="47"/>
  <c r="Q64" i="47"/>
  <c r="Q59" i="47"/>
  <c r="Q55" i="47"/>
  <c r="Q41" i="47"/>
  <c r="Q42" i="47"/>
  <c r="Q40" i="47"/>
  <c r="Q38" i="47"/>
  <c r="O15" i="47"/>
  <c r="Q15" i="47" s="1"/>
  <c r="Q16" i="47"/>
  <c r="O20" i="47"/>
  <c r="P10" i="55" s="1"/>
  <c r="S12" i="47"/>
  <c r="O14" i="47"/>
  <c r="Q14" i="47" s="1"/>
  <c r="Q25" i="47"/>
  <c r="O28" i="47"/>
  <c r="P18" i="55" s="1"/>
  <c r="S29" i="47"/>
  <c r="S25" i="47"/>
  <c r="O39" i="47"/>
  <c r="Q39" i="47" s="1"/>
  <c r="C58" i="47"/>
  <c r="O53" i="47"/>
  <c r="P42" i="55" s="1"/>
  <c r="Q13" i="47"/>
  <c r="Q17" i="47"/>
  <c r="Q30" i="47"/>
  <c r="Q31" i="47"/>
  <c r="Q32" i="47"/>
  <c r="Q33" i="47"/>
  <c r="Q47" i="47"/>
  <c r="Q48" i="47"/>
  <c r="Q49" i="47"/>
  <c r="Q50" i="47"/>
  <c r="S8" i="41"/>
  <c r="D21" i="45"/>
  <c r="D23" i="45"/>
  <c r="S10" i="41"/>
  <c r="D24" i="45"/>
  <c r="S11" i="41"/>
  <c r="G25" i="45"/>
  <c r="S22" i="41"/>
  <c r="G26" i="45"/>
  <c r="S23" i="41"/>
  <c r="G28" i="45"/>
  <c r="S25" i="41"/>
  <c r="D20" i="45"/>
  <c r="S9" i="41"/>
  <c r="D22" i="45"/>
  <c r="D27" i="45"/>
  <c r="S14" i="41"/>
  <c r="D28" i="45"/>
  <c r="S15" i="41"/>
  <c r="G21" i="45"/>
  <c r="S18" i="41"/>
  <c r="G22" i="45"/>
  <c r="S19" i="41"/>
  <c r="G24" i="45"/>
  <c r="S21" i="41"/>
  <c r="S13" i="41"/>
  <c r="S17" i="41"/>
  <c r="S12" i="41"/>
  <c r="S16" i="41"/>
  <c r="S20" i="41"/>
  <c r="S24" i="41"/>
  <c r="S26" i="41"/>
  <c r="G29" i="45"/>
  <c r="S7" i="37"/>
  <c r="S15" i="37"/>
  <c r="S17" i="37"/>
  <c r="S13" i="37"/>
  <c r="S8" i="37"/>
  <c r="S11" i="37"/>
  <c r="S9" i="37"/>
  <c r="S12" i="37"/>
  <c r="S16" i="37"/>
  <c r="S18" i="37"/>
  <c r="S14" i="37"/>
  <c r="A36" i="12"/>
  <c r="A37" i="12"/>
  <c r="A38" i="12"/>
  <c r="A39" i="12"/>
  <c r="A40" i="12"/>
  <c r="A41" i="12"/>
  <c r="A42" i="12"/>
  <c r="A43" i="12"/>
  <c r="A44" i="12"/>
  <c r="A45" i="12"/>
  <c r="A36" i="11"/>
  <c r="A37" i="11"/>
  <c r="A38" i="11"/>
  <c r="A39" i="11"/>
  <c r="A40" i="11"/>
  <c r="A41" i="11"/>
  <c r="A42" i="11"/>
  <c r="A43" i="11"/>
  <c r="A44" i="11"/>
  <c r="A45" i="11"/>
  <c r="A24" i="10"/>
  <c r="B89" i="9"/>
  <c r="B90" i="9"/>
  <c r="B91" i="9"/>
  <c r="B92" i="9"/>
  <c r="B93" i="9"/>
  <c r="B94" i="9"/>
  <c r="B95" i="9"/>
  <c r="B96" i="9"/>
  <c r="B97" i="9"/>
  <c r="A89" i="9"/>
  <c r="A90" i="9"/>
  <c r="A91" i="9"/>
  <c r="A92" i="9"/>
  <c r="A93" i="9"/>
  <c r="A94" i="9"/>
  <c r="A95" i="9"/>
  <c r="A96" i="9"/>
  <c r="A97" i="9"/>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63" i="9"/>
  <c r="B63" i="9"/>
  <c r="A64" i="9"/>
  <c r="B64" i="9"/>
  <c r="A65" i="9"/>
  <c r="B65" i="9"/>
  <c r="A66" i="9"/>
  <c r="B66" i="9"/>
  <c r="A67" i="9"/>
  <c r="B67" i="9"/>
  <c r="A68" i="9"/>
  <c r="B68" i="9"/>
  <c r="A69" i="9"/>
  <c r="B69" i="9"/>
  <c r="A70" i="9"/>
  <c r="B70" i="9"/>
  <c r="A71" i="9"/>
  <c r="B71" i="9"/>
  <c r="A72" i="9"/>
  <c r="B72" i="9"/>
  <c r="A73" i="9"/>
  <c r="B73" i="9"/>
  <c r="A74" i="9"/>
  <c r="B74" i="9"/>
  <c r="A75" i="9"/>
  <c r="B75" i="9"/>
  <c r="A76" i="9"/>
  <c r="B76" i="9"/>
  <c r="A77" i="9"/>
  <c r="B77" i="9"/>
  <c r="A78" i="9"/>
  <c r="B78" i="9"/>
  <c r="A79" i="9"/>
  <c r="B79" i="9"/>
  <c r="A80" i="9"/>
  <c r="B80" i="9"/>
  <c r="A81" i="9"/>
  <c r="B81" i="9"/>
  <c r="A82" i="9"/>
  <c r="B82" i="9"/>
  <c r="A83" i="9"/>
  <c r="B83" i="9"/>
  <c r="A84" i="9"/>
  <c r="B84" i="9"/>
  <c r="A85" i="9"/>
  <c r="B85" i="9"/>
  <c r="A86" i="9"/>
  <c r="B86" i="9"/>
  <c r="A87" i="9"/>
  <c r="B87" i="9"/>
  <c r="A88" i="9"/>
  <c r="B88" i="9"/>
  <c r="A34" i="11"/>
  <c r="A35" i="11"/>
  <c r="A34" i="12"/>
  <c r="A35" i="12"/>
  <c r="A51" i="9"/>
  <c r="B51" i="9"/>
  <c r="A52" i="9"/>
  <c r="B52" i="9"/>
  <c r="A53" i="9"/>
  <c r="B53" i="9"/>
  <c r="A54" i="9"/>
  <c r="B54" i="9"/>
  <c r="A55" i="9"/>
  <c r="B55" i="9"/>
  <c r="A56" i="9"/>
  <c r="B56" i="9"/>
  <c r="A57" i="9"/>
  <c r="B57" i="9"/>
  <c r="A58" i="9"/>
  <c r="B58" i="9"/>
  <c r="A59" i="9"/>
  <c r="B59" i="9"/>
  <c r="A60" i="9"/>
  <c r="B60" i="9"/>
  <c r="A61" i="9"/>
  <c r="B61" i="9"/>
  <c r="A62" i="9"/>
  <c r="B62" i="9"/>
  <c r="A50" i="16"/>
  <c r="B50" i="16"/>
  <c r="A51" i="16"/>
  <c r="B51" i="16"/>
  <c r="A52" i="16"/>
  <c r="B52" i="16"/>
  <c r="A53" i="16"/>
  <c r="A54" i="16"/>
  <c r="A55" i="16"/>
  <c r="A29" i="12"/>
  <c r="A30" i="12"/>
  <c r="A31" i="12"/>
  <c r="A32" i="12"/>
  <c r="A33" i="12"/>
  <c r="A29" i="11"/>
  <c r="A30" i="11"/>
  <c r="A31" i="11"/>
  <c r="A32" i="11"/>
  <c r="A33" i="11"/>
  <c r="O22" i="52" l="1"/>
  <c r="O24" i="52" s="1"/>
  <c r="O115" i="51"/>
  <c r="O38" i="52"/>
  <c r="O18" i="52"/>
  <c r="O299" i="49"/>
  <c r="O67" i="48"/>
  <c r="P106" i="55" s="1"/>
  <c r="Q45" i="51"/>
  <c r="Q44" i="51"/>
  <c r="Q47" i="51"/>
  <c r="Q46" i="51"/>
  <c r="Q43" i="51"/>
  <c r="Q60" i="51"/>
  <c r="Q63" i="51"/>
  <c r="Q61" i="51"/>
  <c r="Q64" i="51"/>
  <c r="Q62" i="51"/>
  <c r="O41" i="48"/>
  <c r="P82" i="55" s="1"/>
  <c r="Q47" i="48"/>
  <c r="Q45" i="48"/>
  <c r="Q43" i="48"/>
  <c r="Q46" i="48"/>
  <c r="Q44" i="48"/>
  <c r="O58" i="48"/>
  <c r="P98" i="55" s="1"/>
  <c r="S14" i="47"/>
  <c r="O56" i="47"/>
  <c r="Q56" i="47" s="1"/>
  <c r="S15" i="47"/>
  <c r="O57" i="47"/>
  <c r="Q57" i="47" s="1"/>
  <c r="O36" i="47"/>
  <c r="P26" i="55" s="1"/>
  <c r="A20" i="10"/>
  <c r="A21" i="10"/>
  <c r="A22" i="10"/>
  <c r="A23" i="10"/>
  <c r="A41" i="16"/>
  <c r="A42" i="16"/>
  <c r="A43" i="16"/>
  <c r="A44" i="16"/>
  <c r="A45" i="16"/>
  <c r="A46" i="16"/>
  <c r="A47" i="16"/>
  <c r="A48" i="16"/>
  <c r="A49" i="16"/>
  <c r="B41" i="16"/>
  <c r="B42" i="16"/>
  <c r="B43" i="16"/>
  <c r="B44" i="16"/>
  <c r="B45" i="16"/>
  <c r="B46" i="16"/>
  <c r="B47" i="16"/>
  <c r="B48" i="16"/>
  <c r="B49" i="16"/>
  <c r="A26" i="12"/>
  <c r="A27" i="12"/>
  <c r="A28" i="12"/>
  <c r="A26" i="11"/>
  <c r="A27" i="11"/>
  <c r="A28" i="11"/>
  <c r="B40" i="16"/>
  <c r="A40" i="16"/>
  <c r="B42" i="9"/>
  <c r="B43" i="9"/>
  <c r="B44" i="9"/>
  <c r="B45" i="9"/>
  <c r="B46" i="9"/>
  <c r="B47" i="9"/>
  <c r="B48" i="9"/>
  <c r="B49" i="9"/>
  <c r="B50" i="9"/>
  <c r="A42" i="9"/>
  <c r="A43" i="9"/>
  <c r="A44" i="9"/>
  <c r="A45" i="9"/>
  <c r="A46" i="9"/>
  <c r="A47" i="9"/>
  <c r="A48" i="9"/>
  <c r="A49" i="9"/>
  <c r="A50" i="9"/>
  <c r="B34" i="16" l="1"/>
  <c r="B35" i="16"/>
  <c r="B36" i="16"/>
  <c r="B37" i="16"/>
  <c r="B38" i="16"/>
  <c r="B39" i="16"/>
  <c r="A34" i="16"/>
  <c r="A35" i="16"/>
  <c r="A36" i="16"/>
  <c r="A37" i="16"/>
  <c r="A38" i="16"/>
  <c r="A39" i="16"/>
  <c r="B40" i="9"/>
  <c r="B41" i="9"/>
  <c r="A41" i="9"/>
  <c r="A40" i="9"/>
  <c r="A30" i="9" l="1"/>
  <c r="B30" i="9"/>
  <c r="A31" i="9"/>
  <c r="B31" i="9"/>
  <c r="A32" i="9"/>
  <c r="B32" i="9"/>
  <c r="A33" i="9"/>
  <c r="B33" i="9"/>
  <c r="A34" i="9"/>
  <c r="B34" i="9"/>
  <c r="A35" i="9"/>
  <c r="B35" i="9"/>
  <c r="A36" i="9"/>
  <c r="B36" i="9"/>
  <c r="A37" i="9"/>
  <c r="B37" i="9"/>
  <c r="A38" i="9"/>
  <c r="B38" i="9"/>
  <c r="A39" i="9"/>
  <c r="B39" i="9"/>
  <c r="A28" i="16"/>
  <c r="B28" i="16"/>
  <c r="A29" i="16"/>
  <c r="B29" i="16"/>
  <c r="A30" i="16"/>
  <c r="B30" i="16"/>
  <c r="A31" i="16"/>
  <c r="B31" i="16"/>
  <c r="A32" i="16"/>
  <c r="B32" i="16"/>
  <c r="A33" i="16"/>
  <c r="B33" i="16"/>
  <c r="A22" i="11"/>
  <c r="A23" i="11"/>
  <c r="A24" i="11"/>
  <c r="A25" i="11"/>
  <c r="A21" i="12"/>
  <c r="A22" i="12"/>
  <c r="A23" i="12"/>
  <c r="A24" i="12"/>
  <c r="A25" i="12"/>
  <c r="A13" i="12" l="1"/>
  <c r="A14" i="12"/>
  <c r="A15" i="12"/>
  <c r="A16" i="12"/>
  <c r="A17" i="12"/>
  <c r="A18" i="12"/>
  <c r="A19" i="12"/>
  <c r="A20" i="12"/>
  <c r="A12" i="12"/>
  <c r="A11" i="12"/>
  <c r="A10" i="12"/>
  <c r="A9" i="12"/>
  <c r="A8" i="12"/>
  <c r="A7" i="12"/>
  <c r="A8" i="11"/>
  <c r="A9" i="11"/>
  <c r="A10" i="11"/>
  <c r="A11" i="11"/>
  <c r="A12" i="11"/>
  <c r="A13" i="11"/>
  <c r="A14" i="11"/>
  <c r="A15" i="11"/>
  <c r="A16" i="11"/>
  <c r="A17" i="11"/>
  <c r="A18" i="11"/>
  <c r="A19" i="11"/>
  <c r="A20" i="11"/>
  <c r="A21" i="11"/>
  <c r="A7" i="11"/>
  <c r="A8" i="10"/>
  <c r="A9" i="10"/>
  <c r="A10" i="10"/>
  <c r="A11" i="10"/>
  <c r="A12" i="10"/>
  <c r="A13" i="10"/>
  <c r="A14" i="10"/>
  <c r="A15" i="10"/>
  <c r="A16" i="10"/>
  <c r="A17" i="10"/>
  <c r="A18" i="10"/>
  <c r="A19" i="10"/>
  <c r="A7" i="10"/>
  <c r="B9" i="16"/>
  <c r="B10" i="16"/>
  <c r="B11" i="16"/>
  <c r="B12" i="16"/>
  <c r="B13" i="16"/>
  <c r="B14" i="16"/>
  <c r="B15" i="16"/>
  <c r="B16" i="16"/>
  <c r="B17" i="16"/>
  <c r="B18" i="16"/>
  <c r="B19" i="16"/>
  <c r="B20" i="16"/>
  <c r="B21" i="16"/>
  <c r="B22" i="16"/>
  <c r="B23" i="16"/>
  <c r="B24" i="16"/>
  <c r="B25" i="16"/>
  <c r="B26" i="16"/>
  <c r="B27" i="16"/>
  <c r="A9" i="16"/>
  <c r="A10" i="16"/>
  <c r="A11" i="16"/>
  <c r="A12" i="16"/>
  <c r="A13" i="16"/>
  <c r="A14" i="16"/>
  <c r="A15" i="16"/>
  <c r="A16" i="16"/>
  <c r="A17" i="16"/>
  <c r="A18" i="16"/>
  <c r="A19" i="16"/>
  <c r="A20" i="16"/>
  <c r="A21" i="16"/>
  <c r="A22" i="16"/>
  <c r="A23" i="16"/>
  <c r="A24" i="16"/>
  <c r="A25" i="16"/>
  <c r="A26" i="16"/>
  <c r="A27" i="16"/>
  <c r="B8" i="16"/>
  <c r="A8" i="16"/>
  <c r="B8" i="9"/>
  <c r="B9" i="9"/>
  <c r="B10" i="9"/>
  <c r="B11" i="9"/>
  <c r="B12" i="9"/>
  <c r="B13" i="9"/>
  <c r="B14" i="9"/>
  <c r="B15" i="9"/>
  <c r="B16" i="9"/>
  <c r="B17" i="9"/>
  <c r="B18" i="9"/>
  <c r="B19" i="9"/>
  <c r="B20" i="9"/>
  <c r="B21" i="9"/>
  <c r="B22" i="9"/>
  <c r="B23" i="9"/>
  <c r="B24" i="9"/>
  <c r="B25" i="9"/>
  <c r="B26" i="9"/>
  <c r="B27" i="9"/>
  <c r="B28" i="9"/>
  <c r="B29" i="9"/>
  <c r="B7" i="9"/>
  <c r="A7" i="9"/>
  <c r="A8" i="9"/>
  <c r="A9" i="9"/>
  <c r="A10" i="9"/>
  <c r="A11" i="9"/>
  <c r="A12" i="9"/>
  <c r="A13" i="9"/>
  <c r="A14" i="9"/>
  <c r="A15" i="9"/>
  <c r="A16" i="9"/>
  <c r="A17" i="9"/>
  <c r="A18" i="9"/>
  <c r="A19" i="9"/>
  <c r="A20" i="9"/>
  <c r="A21" i="9"/>
  <c r="A22" i="9"/>
  <c r="A23" i="9"/>
  <c r="A24" i="9"/>
  <c r="A25" i="9"/>
  <c r="A26" i="9"/>
  <c r="A27" i="9"/>
  <c r="A28" i="9"/>
  <c r="A29" i="9"/>
  <c r="O1" i="6" l="1"/>
  <c r="C505" i="5"/>
  <c r="B505" i="5"/>
  <c r="A505" i="5"/>
  <c r="C504" i="5"/>
  <c r="B504" i="5"/>
  <c r="A504" i="5"/>
  <c r="C503" i="5"/>
  <c r="B503" i="5"/>
  <c r="A503" i="5"/>
  <c r="C502" i="5"/>
  <c r="B502" i="5"/>
  <c r="A502" i="5"/>
  <c r="C501" i="5"/>
  <c r="B501" i="5"/>
  <c r="A501" i="5"/>
  <c r="C500" i="5"/>
  <c r="B500" i="5"/>
  <c r="A500" i="5"/>
  <c r="C499" i="5"/>
  <c r="B499" i="5"/>
  <c r="A499" i="5"/>
  <c r="C498" i="5"/>
  <c r="B498" i="5"/>
  <c r="A498" i="5"/>
  <c r="C497" i="5"/>
  <c r="B497" i="5"/>
  <c r="A497" i="5"/>
  <c r="C496" i="5"/>
  <c r="B496" i="5"/>
  <c r="A496" i="5"/>
  <c r="R495" i="5"/>
  <c r="Q495" i="5"/>
  <c r="P495" i="5"/>
  <c r="C495" i="5"/>
  <c r="B495" i="5"/>
  <c r="A495" i="5"/>
  <c r="R494" i="5"/>
  <c r="Q494" i="5"/>
  <c r="P494" i="5"/>
  <c r="C494" i="5"/>
  <c r="B494" i="5"/>
  <c r="A494" i="5"/>
  <c r="R493" i="5"/>
  <c r="Q493" i="5"/>
  <c r="P493" i="5"/>
  <c r="C493" i="5"/>
  <c r="B493" i="5"/>
  <c r="A493" i="5"/>
  <c r="R492" i="5"/>
  <c r="Q492" i="5"/>
  <c r="P492" i="5"/>
  <c r="C492" i="5"/>
  <c r="B492" i="5"/>
  <c r="A492" i="5"/>
  <c r="R491" i="5"/>
  <c r="Q491" i="5"/>
  <c r="P491" i="5"/>
  <c r="C491" i="5"/>
  <c r="B491" i="5"/>
  <c r="A491" i="5"/>
  <c r="R490" i="5"/>
  <c r="Q490" i="5"/>
  <c r="P490" i="5"/>
  <c r="C490" i="5"/>
  <c r="B490" i="5"/>
  <c r="A490" i="5"/>
  <c r="R489" i="5"/>
  <c r="Q489" i="5"/>
  <c r="P489" i="5"/>
  <c r="C489" i="5"/>
  <c r="B489" i="5"/>
  <c r="A489" i="5"/>
  <c r="R488" i="5"/>
  <c r="Q488" i="5"/>
  <c r="P488" i="5"/>
  <c r="C488" i="5"/>
  <c r="B488" i="5"/>
  <c r="A488" i="5"/>
  <c r="R487" i="5"/>
  <c r="Q487" i="5"/>
  <c r="P487" i="5"/>
  <c r="C487" i="5"/>
  <c r="B487" i="5"/>
  <c r="A487" i="5"/>
  <c r="R486" i="5"/>
  <c r="Q486" i="5"/>
  <c r="P486" i="5"/>
  <c r="C486" i="5"/>
  <c r="B486" i="5"/>
  <c r="A486" i="5"/>
  <c r="R485" i="5"/>
  <c r="Q485" i="5"/>
  <c r="P485" i="5"/>
  <c r="C485" i="5"/>
  <c r="B485" i="5"/>
  <c r="A485" i="5"/>
  <c r="R484" i="5"/>
  <c r="Q484" i="5"/>
  <c r="P484" i="5"/>
  <c r="C484" i="5"/>
  <c r="B484" i="5"/>
  <c r="A484" i="5"/>
  <c r="R483" i="5"/>
  <c r="Q483" i="5"/>
  <c r="P483" i="5"/>
  <c r="C483" i="5"/>
  <c r="B483" i="5"/>
  <c r="A483" i="5"/>
  <c r="R482" i="5"/>
  <c r="Q482" i="5"/>
  <c r="P482" i="5"/>
  <c r="C482" i="5"/>
  <c r="B482" i="5"/>
  <c r="A482" i="5"/>
  <c r="R481" i="5"/>
  <c r="Q481" i="5"/>
  <c r="P481" i="5"/>
  <c r="C481" i="5"/>
  <c r="B481" i="5"/>
  <c r="A481" i="5"/>
  <c r="R480" i="5"/>
  <c r="Q480" i="5"/>
  <c r="P480" i="5"/>
  <c r="C480" i="5"/>
  <c r="B480" i="5"/>
  <c r="A480" i="5"/>
  <c r="R479" i="5"/>
  <c r="Q479" i="5"/>
  <c r="P479" i="5"/>
  <c r="C479" i="5"/>
  <c r="B479" i="5"/>
  <c r="A479" i="5"/>
  <c r="R478" i="5"/>
  <c r="Q478" i="5"/>
  <c r="P478" i="5"/>
  <c r="C478" i="5"/>
  <c r="B478" i="5"/>
  <c r="A478" i="5"/>
  <c r="R477" i="5"/>
  <c r="Q477" i="5"/>
  <c r="P477" i="5"/>
  <c r="C477" i="5"/>
  <c r="B477" i="5"/>
  <c r="A477" i="5"/>
  <c r="R476" i="5"/>
  <c r="Q476" i="5"/>
  <c r="P476" i="5"/>
  <c r="C476" i="5"/>
  <c r="B476" i="5"/>
  <c r="A476" i="5"/>
  <c r="R475" i="5"/>
  <c r="Q475" i="5"/>
  <c r="P475" i="5"/>
  <c r="C475" i="5"/>
  <c r="B475" i="5"/>
  <c r="A475" i="5"/>
  <c r="R474" i="5"/>
  <c r="Q474" i="5"/>
  <c r="P474" i="5"/>
  <c r="C474" i="5"/>
  <c r="B474" i="5"/>
  <c r="A474" i="5"/>
  <c r="R473" i="5"/>
  <c r="Q473" i="5"/>
  <c r="P473" i="5"/>
  <c r="C473" i="5"/>
  <c r="B473" i="5"/>
  <c r="A473" i="5"/>
  <c r="R472" i="5"/>
  <c r="Q472" i="5"/>
  <c r="P472" i="5"/>
  <c r="C472" i="5"/>
  <c r="B472" i="5"/>
  <c r="A472" i="5"/>
  <c r="R471" i="5"/>
  <c r="Q471" i="5"/>
  <c r="P471" i="5"/>
  <c r="C471" i="5"/>
  <c r="B471" i="5"/>
  <c r="A471" i="5"/>
  <c r="R470" i="5"/>
  <c r="Q470" i="5"/>
  <c r="P470" i="5"/>
  <c r="C470" i="5"/>
  <c r="B470" i="5"/>
  <c r="A470" i="5"/>
  <c r="R469" i="5"/>
  <c r="Q469" i="5"/>
  <c r="P469" i="5"/>
  <c r="C469" i="5"/>
  <c r="B469" i="5"/>
  <c r="A469" i="5"/>
  <c r="R468" i="5"/>
  <c r="Q468" i="5"/>
  <c r="P468" i="5"/>
  <c r="C468" i="5"/>
  <c r="B468" i="5"/>
  <c r="A468" i="5"/>
  <c r="R467" i="5"/>
  <c r="Q467" i="5"/>
  <c r="P467" i="5"/>
  <c r="C467" i="5"/>
  <c r="B467" i="5"/>
  <c r="A467" i="5"/>
  <c r="R466" i="5"/>
  <c r="Q466" i="5"/>
  <c r="P466" i="5"/>
  <c r="C466" i="5"/>
  <c r="B466" i="5"/>
  <c r="A466" i="5"/>
  <c r="R465" i="5"/>
  <c r="Q465" i="5"/>
  <c r="P465" i="5"/>
  <c r="C465" i="5"/>
  <c r="B465" i="5"/>
  <c r="A465" i="5"/>
  <c r="R464" i="5"/>
  <c r="Q464" i="5"/>
  <c r="P464" i="5"/>
  <c r="C464" i="5"/>
  <c r="B464" i="5"/>
  <c r="A464" i="5"/>
  <c r="R463" i="5"/>
  <c r="Q463" i="5"/>
  <c r="P463" i="5"/>
  <c r="C463" i="5"/>
  <c r="B463" i="5"/>
  <c r="A463" i="5"/>
  <c r="R462" i="5"/>
  <c r="Q462" i="5"/>
  <c r="P462" i="5"/>
  <c r="C462" i="5"/>
  <c r="B462" i="5"/>
  <c r="A462" i="5"/>
  <c r="R461" i="5"/>
  <c r="Q461" i="5"/>
  <c r="P461" i="5"/>
  <c r="C461" i="5"/>
  <c r="B461" i="5"/>
  <c r="A461" i="5"/>
  <c r="R460" i="5"/>
  <c r="Q460" i="5"/>
  <c r="P460" i="5"/>
  <c r="C460" i="5"/>
  <c r="B460" i="5"/>
  <c r="A460" i="5"/>
  <c r="R459" i="5"/>
  <c r="Q459" i="5"/>
  <c r="P459" i="5"/>
  <c r="C459" i="5"/>
  <c r="B459" i="5"/>
  <c r="A459" i="5"/>
  <c r="R458" i="5"/>
  <c r="Q458" i="5"/>
  <c r="P458" i="5"/>
  <c r="C458" i="5"/>
  <c r="B458" i="5"/>
  <c r="A458" i="5"/>
  <c r="R457" i="5"/>
  <c r="Q457" i="5"/>
  <c r="P457" i="5"/>
  <c r="C457" i="5"/>
  <c r="B457" i="5"/>
  <c r="A457" i="5"/>
  <c r="R456" i="5"/>
  <c r="Q456" i="5"/>
  <c r="P456" i="5"/>
  <c r="C456" i="5"/>
  <c r="B456" i="5"/>
  <c r="A456" i="5"/>
  <c r="R455" i="5"/>
  <c r="Q455" i="5"/>
  <c r="P455" i="5"/>
  <c r="C455" i="5"/>
  <c r="B455" i="5"/>
  <c r="A455" i="5"/>
  <c r="R454" i="5"/>
  <c r="Q454" i="5"/>
  <c r="P454" i="5"/>
  <c r="C454" i="5"/>
  <c r="B454" i="5"/>
  <c r="A454" i="5"/>
  <c r="R453" i="5"/>
  <c r="Q453" i="5"/>
  <c r="P453" i="5"/>
  <c r="C453" i="5"/>
  <c r="B453" i="5"/>
  <c r="A453" i="5"/>
  <c r="R452" i="5"/>
  <c r="Q452" i="5"/>
  <c r="P452" i="5"/>
  <c r="C452" i="5"/>
  <c r="B452" i="5"/>
  <c r="A452" i="5"/>
  <c r="R451" i="5"/>
  <c r="Q451" i="5"/>
  <c r="P451" i="5"/>
  <c r="C451" i="5"/>
  <c r="B451" i="5"/>
  <c r="A451" i="5"/>
  <c r="R450" i="5"/>
  <c r="Q450" i="5"/>
  <c r="P450" i="5"/>
  <c r="C450" i="5"/>
  <c r="B450" i="5"/>
  <c r="A450" i="5"/>
  <c r="R449" i="5"/>
  <c r="Q449" i="5"/>
  <c r="P449" i="5"/>
  <c r="C449" i="5"/>
  <c r="B449" i="5"/>
  <c r="A449" i="5"/>
  <c r="R448" i="5"/>
  <c r="Q448" i="5"/>
  <c r="P448" i="5"/>
  <c r="C448" i="5"/>
  <c r="B448" i="5"/>
  <c r="A448" i="5"/>
  <c r="R447" i="5"/>
  <c r="Q447" i="5"/>
  <c r="P447" i="5"/>
  <c r="C447" i="5"/>
  <c r="B447" i="5"/>
  <c r="A447" i="5"/>
  <c r="R446" i="5"/>
  <c r="Q446" i="5"/>
  <c r="P446" i="5"/>
  <c r="C446" i="5"/>
  <c r="B446" i="5"/>
  <c r="A446" i="5"/>
  <c r="R445" i="5"/>
  <c r="Q445" i="5"/>
  <c r="P445" i="5"/>
  <c r="C445" i="5"/>
  <c r="B445" i="5"/>
  <c r="A445" i="5"/>
  <c r="R444" i="5"/>
  <c r="Q444" i="5"/>
  <c r="P444" i="5"/>
  <c r="C444" i="5"/>
  <c r="B444" i="5"/>
  <c r="A444" i="5"/>
  <c r="R443" i="5"/>
  <c r="Q443" i="5"/>
  <c r="P443" i="5"/>
  <c r="C443" i="5"/>
  <c r="B443" i="5"/>
  <c r="A443" i="5"/>
  <c r="R442" i="5"/>
  <c r="Q442" i="5"/>
  <c r="P442" i="5"/>
  <c r="C442" i="5"/>
  <c r="B442" i="5"/>
  <c r="A442" i="5"/>
  <c r="R441" i="5"/>
  <c r="Q441" i="5"/>
  <c r="P441" i="5"/>
  <c r="C441" i="5"/>
  <c r="B441" i="5"/>
  <c r="A441" i="5"/>
  <c r="R440" i="5"/>
  <c r="Q440" i="5"/>
  <c r="P440" i="5"/>
  <c r="C440" i="5"/>
  <c r="B440" i="5"/>
  <c r="A440" i="5"/>
  <c r="R439" i="5"/>
  <c r="Q439" i="5"/>
  <c r="P439" i="5"/>
  <c r="C439" i="5"/>
  <c r="B439" i="5"/>
  <c r="A439" i="5"/>
  <c r="R438" i="5"/>
  <c r="Q438" i="5"/>
  <c r="P438" i="5"/>
  <c r="C438" i="5"/>
  <c r="B438" i="5"/>
  <c r="A438" i="5"/>
  <c r="R437" i="5"/>
  <c r="Q437" i="5"/>
  <c r="P437" i="5"/>
  <c r="C437" i="5"/>
  <c r="B437" i="5"/>
  <c r="A437" i="5"/>
  <c r="R436" i="5"/>
  <c r="Q436" i="5"/>
  <c r="P436" i="5"/>
  <c r="C436" i="5"/>
  <c r="B436" i="5"/>
  <c r="A436" i="5"/>
  <c r="R435" i="5"/>
  <c r="Q435" i="5"/>
  <c r="P435" i="5"/>
  <c r="C435" i="5"/>
  <c r="B435" i="5"/>
  <c r="A435" i="5"/>
  <c r="R434" i="5"/>
  <c r="Q434" i="5"/>
  <c r="P434" i="5"/>
  <c r="C434" i="5"/>
  <c r="B434" i="5"/>
  <c r="A434" i="5"/>
  <c r="R433" i="5"/>
  <c r="Q433" i="5"/>
  <c r="P433" i="5"/>
  <c r="C433" i="5"/>
  <c r="B433" i="5"/>
  <c r="A433" i="5"/>
  <c r="R432" i="5"/>
  <c r="Q432" i="5"/>
  <c r="P432" i="5"/>
  <c r="C432" i="5"/>
  <c r="B432" i="5"/>
  <c r="A432" i="5"/>
  <c r="R431" i="5"/>
  <c r="Q431" i="5"/>
  <c r="P431" i="5"/>
  <c r="C431" i="5"/>
  <c r="B431" i="5"/>
  <c r="A431" i="5"/>
  <c r="R430" i="5"/>
  <c r="Q430" i="5"/>
  <c r="P430" i="5"/>
  <c r="C430" i="5"/>
  <c r="B430" i="5"/>
  <c r="A430" i="5"/>
  <c r="R429" i="5"/>
  <c r="Q429" i="5"/>
  <c r="P429" i="5"/>
  <c r="C429" i="5"/>
  <c r="B429" i="5"/>
  <c r="A429" i="5"/>
  <c r="R428" i="5"/>
  <c r="Q428" i="5"/>
  <c r="P428" i="5"/>
  <c r="C428" i="5"/>
  <c r="B428" i="5"/>
  <c r="A428" i="5"/>
  <c r="R427" i="5"/>
  <c r="Q427" i="5"/>
  <c r="P427" i="5"/>
  <c r="C427" i="5"/>
  <c r="B427" i="5"/>
  <c r="A427" i="5"/>
  <c r="R426" i="5"/>
  <c r="Q426" i="5"/>
  <c r="P426" i="5"/>
  <c r="C426" i="5"/>
  <c r="B426" i="5"/>
  <c r="A426" i="5"/>
  <c r="R425" i="5"/>
  <c r="Q425" i="5"/>
  <c r="P425" i="5"/>
  <c r="C425" i="5"/>
  <c r="B425" i="5"/>
  <c r="A425" i="5"/>
  <c r="R424" i="5"/>
  <c r="Q424" i="5"/>
  <c r="P424" i="5"/>
  <c r="C424" i="5"/>
  <c r="B424" i="5"/>
  <c r="A424" i="5"/>
  <c r="R423" i="5"/>
  <c r="Q423" i="5"/>
  <c r="P423" i="5"/>
  <c r="C423" i="5"/>
  <c r="B423" i="5"/>
  <c r="A423" i="5"/>
  <c r="R422" i="5"/>
  <c r="Q422" i="5"/>
  <c r="P422" i="5"/>
  <c r="C422" i="5"/>
  <c r="B422" i="5"/>
  <c r="A422" i="5"/>
  <c r="R421" i="5"/>
  <c r="Q421" i="5"/>
  <c r="P421" i="5"/>
  <c r="C421" i="5"/>
  <c r="B421" i="5"/>
  <c r="A421" i="5"/>
  <c r="R420" i="5"/>
  <c r="Q420" i="5"/>
  <c r="P420" i="5"/>
  <c r="C420" i="5"/>
  <c r="B420" i="5"/>
  <c r="A420" i="5"/>
  <c r="R419" i="5"/>
  <c r="Q419" i="5"/>
  <c r="P419" i="5"/>
  <c r="C419" i="5"/>
  <c r="B419" i="5"/>
  <c r="A419" i="5"/>
  <c r="R418" i="5"/>
  <c r="Q418" i="5"/>
  <c r="P418" i="5"/>
  <c r="C418" i="5"/>
  <c r="B418" i="5"/>
  <c r="A418" i="5"/>
  <c r="R417" i="5"/>
  <c r="Q417" i="5"/>
  <c r="P417" i="5"/>
  <c r="C417" i="5"/>
  <c r="B417" i="5"/>
  <c r="A417" i="5"/>
  <c r="R416" i="5"/>
  <c r="Q416" i="5"/>
  <c r="P416" i="5"/>
  <c r="C416" i="5"/>
  <c r="B416" i="5"/>
  <c r="A416" i="5"/>
  <c r="R415" i="5"/>
  <c r="Q415" i="5"/>
  <c r="P415" i="5"/>
  <c r="C415" i="5"/>
  <c r="B415" i="5"/>
  <c r="A415" i="5"/>
  <c r="R414" i="5"/>
  <c r="Q414" i="5"/>
  <c r="P414" i="5"/>
  <c r="C414" i="5"/>
  <c r="B414" i="5"/>
  <c r="A414" i="5"/>
  <c r="R413" i="5"/>
  <c r="Q413" i="5"/>
  <c r="P413" i="5"/>
  <c r="C413" i="5"/>
  <c r="B413" i="5"/>
  <c r="A413" i="5"/>
  <c r="R412" i="5"/>
  <c r="Q412" i="5"/>
  <c r="P412" i="5"/>
  <c r="C412" i="5"/>
  <c r="B412" i="5"/>
  <c r="A412" i="5"/>
  <c r="R411" i="5"/>
  <c r="Q411" i="5"/>
  <c r="P411" i="5"/>
  <c r="C411" i="5"/>
  <c r="B411" i="5"/>
  <c r="A411" i="5"/>
  <c r="R410" i="5"/>
  <c r="Q410" i="5"/>
  <c r="P410" i="5"/>
  <c r="C410" i="5"/>
  <c r="B410" i="5"/>
  <c r="A410" i="5"/>
  <c r="R409" i="5"/>
  <c r="Q409" i="5"/>
  <c r="P409" i="5"/>
  <c r="C409" i="5"/>
  <c r="B409" i="5"/>
  <c r="A409" i="5"/>
  <c r="R408" i="5"/>
  <c r="Q408" i="5"/>
  <c r="P408" i="5"/>
  <c r="C408" i="5"/>
  <c r="B408" i="5"/>
  <c r="A408" i="5"/>
  <c r="R407" i="5"/>
  <c r="Q407" i="5"/>
  <c r="P407" i="5"/>
  <c r="C407" i="5"/>
  <c r="B407" i="5"/>
  <c r="A407" i="5"/>
  <c r="R406" i="5"/>
  <c r="Q406" i="5"/>
  <c r="P406" i="5"/>
  <c r="C406" i="5"/>
  <c r="B406" i="5"/>
  <c r="A406" i="5"/>
  <c r="R405" i="5"/>
  <c r="Q405" i="5"/>
  <c r="P405" i="5"/>
  <c r="C405" i="5"/>
  <c r="B405" i="5"/>
  <c r="A405" i="5"/>
  <c r="R404" i="5"/>
  <c r="Q404" i="5"/>
  <c r="P404" i="5"/>
  <c r="C404" i="5"/>
  <c r="B404" i="5"/>
  <c r="A404" i="5"/>
  <c r="R403" i="5"/>
  <c r="Q403" i="5"/>
  <c r="P403" i="5"/>
  <c r="C403" i="5"/>
  <c r="B403" i="5"/>
  <c r="A403" i="5"/>
  <c r="R402" i="5"/>
  <c r="Q402" i="5"/>
  <c r="P402" i="5"/>
  <c r="C402" i="5"/>
  <c r="B402" i="5"/>
  <c r="A402" i="5"/>
  <c r="R401" i="5"/>
  <c r="Q401" i="5"/>
  <c r="P401" i="5"/>
  <c r="C401" i="5"/>
  <c r="B401" i="5"/>
  <c r="A401" i="5"/>
  <c r="R400" i="5"/>
  <c r="Q400" i="5"/>
  <c r="P400" i="5"/>
  <c r="C400" i="5"/>
  <c r="B400" i="5"/>
  <c r="A400" i="5"/>
  <c r="R399" i="5"/>
  <c r="Q399" i="5"/>
  <c r="P399" i="5"/>
  <c r="C399" i="5"/>
  <c r="B399" i="5"/>
  <c r="A399" i="5"/>
  <c r="R398" i="5"/>
  <c r="Q398" i="5"/>
  <c r="P398" i="5"/>
  <c r="C398" i="5"/>
  <c r="B398" i="5"/>
  <c r="A398" i="5"/>
  <c r="R397" i="5"/>
  <c r="Q397" i="5"/>
  <c r="P397" i="5"/>
  <c r="C397" i="5"/>
  <c r="B397" i="5"/>
  <c r="A397" i="5"/>
  <c r="R396" i="5"/>
  <c r="Q396" i="5"/>
  <c r="P396" i="5"/>
  <c r="C396" i="5"/>
  <c r="B396" i="5"/>
  <c r="A396" i="5"/>
  <c r="R395" i="5"/>
  <c r="Q395" i="5"/>
  <c r="P395" i="5"/>
  <c r="C395" i="5"/>
  <c r="B395" i="5"/>
  <c r="A395" i="5"/>
  <c r="R394" i="5"/>
  <c r="Q394" i="5"/>
  <c r="P394" i="5"/>
  <c r="C394" i="5"/>
  <c r="B394" i="5"/>
  <c r="A394" i="5"/>
  <c r="R393" i="5"/>
  <c r="Q393" i="5"/>
  <c r="P393" i="5"/>
  <c r="C393" i="5"/>
  <c r="B393" i="5"/>
  <c r="A393" i="5"/>
  <c r="R392" i="5"/>
  <c r="Q392" i="5"/>
  <c r="P392" i="5"/>
  <c r="C392" i="5"/>
  <c r="B392" i="5"/>
  <c r="A392" i="5"/>
  <c r="R391" i="5"/>
  <c r="Q391" i="5"/>
  <c r="P391" i="5"/>
  <c r="C391" i="5"/>
  <c r="B391" i="5"/>
  <c r="A391" i="5"/>
  <c r="R390" i="5"/>
  <c r="Q390" i="5"/>
  <c r="P390" i="5"/>
  <c r="C390" i="5"/>
  <c r="B390" i="5"/>
  <c r="A390" i="5"/>
  <c r="R389" i="5"/>
  <c r="Q389" i="5"/>
  <c r="P389" i="5"/>
  <c r="C389" i="5"/>
  <c r="B389" i="5"/>
  <c r="A389" i="5"/>
  <c r="R388" i="5"/>
  <c r="Q388" i="5"/>
  <c r="P388" i="5"/>
  <c r="C388" i="5"/>
  <c r="B388" i="5"/>
  <c r="A388" i="5"/>
  <c r="R387" i="5"/>
  <c r="Q387" i="5"/>
  <c r="P387" i="5"/>
  <c r="C387" i="5"/>
  <c r="B387" i="5"/>
  <c r="A387" i="5"/>
  <c r="R386" i="5"/>
  <c r="Q386" i="5"/>
  <c r="P386" i="5"/>
  <c r="C386" i="5"/>
  <c r="B386" i="5"/>
  <c r="A386" i="5"/>
  <c r="R385" i="5"/>
  <c r="Q385" i="5"/>
  <c r="P385" i="5"/>
  <c r="C385" i="5"/>
  <c r="B385" i="5"/>
  <c r="A385" i="5"/>
  <c r="R384" i="5"/>
  <c r="Q384" i="5"/>
  <c r="P384" i="5"/>
  <c r="C384" i="5"/>
  <c r="B384" i="5"/>
  <c r="A384" i="5"/>
  <c r="R383" i="5"/>
  <c r="Q383" i="5"/>
  <c r="P383" i="5"/>
  <c r="C383" i="5"/>
  <c r="B383" i="5"/>
  <c r="A383" i="5"/>
  <c r="R382" i="5"/>
  <c r="Q382" i="5"/>
  <c r="P382" i="5"/>
  <c r="C382" i="5"/>
  <c r="B382" i="5"/>
  <c r="A382" i="5"/>
  <c r="R381" i="5"/>
  <c r="Q381" i="5"/>
  <c r="P381" i="5"/>
  <c r="C381" i="5"/>
  <c r="B381" i="5"/>
  <c r="A381" i="5"/>
  <c r="R380" i="5"/>
  <c r="Q380" i="5"/>
  <c r="P380" i="5"/>
  <c r="C380" i="5"/>
  <c r="B380" i="5"/>
  <c r="A380" i="5"/>
  <c r="R379" i="5"/>
  <c r="Q379" i="5"/>
  <c r="P379" i="5"/>
  <c r="C379" i="5"/>
  <c r="B379" i="5"/>
  <c r="A379" i="5"/>
  <c r="R378" i="5"/>
  <c r="Q378" i="5"/>
  <c r="P378" i="5"/>
  <c r="C378" i="5"/>
  <c r="B378" i="5"/>
  <c r="A378" i="5"/>
  <c r="R377" i="5"/>
  <c r="Q377" i="5"/>
  <c r="P377" i="5"/>
  <c r="C377" i="5"/>
  <c r="B377" i="5"/>
  <c r="A377" i="5"/>
  <c r="R376" i="5"/>
  <c r="Q376" i="5"/>
  <c r="P376" i="5"/>
  <c r="C376" i="5"/>
  <c r="B376" i="5"/>
  <c r="A376" i="5"/>
  <c r="R375" i="5"/>
  <c r="Q375" i="5"/>
  <c r="P375" i="5"/>
  <c r="C375" i="5"/>
  <c r="B375" i="5"/>
  <c r="A375" i="5"/>
  <c r="R374" i="5"/>
  <c r="Q374" i="5"/>
  <c r="P374" i="5"/>
  <c r="C374" i="5"/>
  <c r="B374" i="5"/>
  <c r="A374" i="5"/>
  <c r="R373" i="5"/>
  <c r="Q373" i="5"/>
  <c r="P373" i="5"/>
  <c r="C373" i="5"/>
  <c r="B373" i="5"/>
  <c r="A373" i="5"/>
  <c r="R372" i="5"/>
  <c r="Q372" i="5"/>
  <c r="P372" i="5"/>
  <c r="C372" i="5"/>
  <c r="B372" i="5"/>
  <c r="A372" i="5"/>
  <c r="R371" i="5"/>
  <c r="Q371" i="5"/>
  <c r="P371" i="5"/>
  <c r="C371" i="5"/>
  <c r="B371" i="5"/>
  <c r="A371" i="5"/>
  <c r="R370" i="5"/>
  <c r="Q370" i="5"/>
  <c r="P370" i="5"/>
  <c r="C370" i="5"/>
  <c r="B370" i="5"/>
  <c r="A370" i="5"/>
  <c r="R369" i="5"/>
  <c r="Q369" i="5"/>
  <c r="P369" i="5"/>
  <c r="C369" i="5"/>
  <c r="B369" i="5"/>
  <c r="A369" i="5"/>
  <c r="R368" i="5"/>
  <c r="Q368" i="5"/>
  <c r="P368" i="5"/>
  <c r="C368" i="5"/>
  <c r="B368" i="5"/>
  <c r="A368" i="5"/>
  <c r="R367" i="5"/>
  <c r="Q367" i="5"/>
  <c r="P367" i="5"/>
  <c r="C367" i="5"/>
  <c r="B367" i="5"/>
  <c r="A367" i="5"/>
  <c r="R366" i="5"/>
  <c r="Q366" i="5"/>
  <c r="P366" i="5"/>
  <c r="C366" i="5"/>
  <c r="B366" i="5"/>
  <c r="A366" i="5"/>
  <c r="R365" i="5"/>
  <c r="Q365" i="5"/>
  <c r="P365" i="5"/>
  <c r="C365" i="5"/>
  <c r="B365" i="5"/>
  <c r="A365" i="5"/>
  <c r="R364" i="5"/>
  <c r="Q364" i="5"/>
  <c r="P364" i="5"/>
  <c r="C364" i="5"/>
  <c r="B364" i="5"/>
  <c r="A364" i="5"/>
  <c r="R363" i="5"/>
  <c r="Q363" i="5"/>
  <c r="P363" i="5"/>
  <c r="C363" i="5"/>
  <c r="B363" i="5"/>
  <c r="A363" i="5"/>
  <c r="R362" i="5"/>
  <c r="Q362" i="5"/>
  <c r="P362" i="5"/>
  <c r="C362" i="5"/>
  <c r="B362" i="5"/>
  <c r="A362" i="5"/>
  <c r="R361" i="5"/>
  <c r="Q361" i="5"/>
  <c r="P361" i="5"/>
  <c r="C361" i="5"/>
  <c r="B361" i="5"/>
  <c r="A361" i="5"/>
  <c r="R360" i="5"/>
  <c r="Q360" i="5"/>
  <c r="P360" i="5"/>
  <c r="C360" i="5"/>
  <c r="B360" i="5"/>
  <c r="A360" i="5"/>
  <c r="R359" i="5"/>
  <c r="Q359" i="5"/>
  <c r="P359" i="5"/>
  <c r="C359" i="5"/>
  <c r="B359" i="5"/>
  <c r="A359" i="5"/>
  <c r="R358" i="5"/>
  <c r="Q358" i="5"/>
  <c r="P358" i="5"/>
  <c r="C358" i="5"/>
  <c r="B358" i="5"/>
  <c r="A358" i="5"/>
  <c r="R357" i="5"/>
  <c r="Q357" i="5"/>
  <c r="P357" i="5"/>
  <c r="C357" i="5"/>
  <c r="B357" i="5"/>
  <c r="A357" i="5"/>
  <c r="R356" i="5"/>
  <c r="Q356" i="5"/>
  <c r="P356" i="5"/>
  <c r="C356" i="5"/>
  <c r="B356" i="5"/>
  <c r="A356" i="5"/>
  <c r="R355" i="5"/>
  <c r="Q355" i="5"/>
  <c r="P355" i="5"/>
  <c r="C355" i="5"/>
  <c r="B355" i="5"/>
  <c r="A355" i="5"/>
  <c r="R354" i="5"/>
  <c r="Q354" i="5"/>
  <c r="P354" i="5"/>
  <c r="C354" i="5"/>
  <c r="B354" i="5"/>
  <c r="A354" i="5"/>
  <c r="R353" i="5"/>
  <c r="Q353" i="5"/>
  <c r="P353" i="5"/>
  <c r="C353" i="5"/>
  <c r="B353" i="5"/>
  <c r="A353" i="5"/>
  <c r="R352" i="5"/>
  <c r="Q352" i="5"/>
  <c r="P352" i="5"/>
  <c r="C352" i="5"/>
  <c r="B352" i="5"/>
  <c r="A352" i="5"/>
  <c r="R351" i="5"/>
  <c r="Q351" i="5"/>
  <c r="P351" i="5"/>
  <c r="C351" i="5"/>
  <c r="B351" i="5"/>
  <c r="A351" i="5"/>
  <c r="R350" i="5"/>
  <c r="Q350" i="5"/>
  <c r="P350" i="5"/>
  <c r="C350" i="5"/>
  <c r="B350" i="5"/>
  <c r="A350" i="5"/>
  <c r="R349" i="5"/>
  <c r="Q349" i="5"/>
  <c r="P349" i="5"/>
  <c r="C349" i="5"/>
  <c r="B349" i="5"/>
  <c r="A349" i="5"/>
  <c r="R348" i="5"/>
  <c r="Q348" i="5"/>
  <c r="P348" i="5"/>
  <c r="C348" i="5"/>
  <c r="B348" i="5"/>
  <c r="A348" i="5"/>
  <c r="R347" i="5"/>
  <c r="Q347" i="5"/>
  <c r="P347" i="5"/>
  <c r="C347" i="5"/>
  <c r="B347" i="5"/>
  <c r="A347" i="5"/>
  <c r="R346" i="5"/>
  <c r="Q346" i="5"/>
  <c r="P346" i="5"/>
  <c r="C346" i="5"/>
  <c r="B346" i="5"/>
  <c r="A346" i="5"/>
  <c r="R345" i="5"/>
  <c r="Q345" i="5"/>
  <c r="P345" i="5"/>
  <c r="C345" i="5"/>
  <c r="B345" i="5"/>
  <c r="A345" i="5"/>
  <c r="R344" i="5"/>
  <c r="Q344" i="5"/>
  <c r="P344" i="5"/>
  <c r="C344" i="5"/>
  <c r="B344" i="5"/>
  <c r="A344" i="5"/>
  <c r="R343" i="5"/>
  <c r="Q343" i="5"/>
  <c r="P343" i="5"/>
  <c r="C343" i="5"/>
  <c r="B343" i="5"/>
  <c r="A343" i="5"/>
  <c r="R342" i="5"/>
  <c r="Q342" i="5"/>
  <c r="P342" i="5"/>
  <c r="C342" i="5"/>
  <c r="B342" i="5"/>
  <c r="A342" i="5"/>
  <c r="R341" i="5"/>
  <c r="Q341" i="5"/>
  <c r="P341" i="5"/>
  <c r="C341" i="5"/>
  <c r="B341" i="5"/>
  <c r="A341" i="5"/>
  <c r="R340" i="5"/>
  <c r="Q340" i="5"/>
  <c r="P340" i="5"/>
  <c r="C340" i="5"/>
  <c r="B340" i="5"/>
  <c r="A340" i="5"/>
  <c r="R339" i="5"/>
  <c r="Q339" i="5"/>
  <c r="P339" i="5"/>
  <c r="C339" i="5"/>
  <c r="B339" i="5"/>
  <c r="A339" i="5"/>
  <c r="R338" i="5"/>
  <c r="Q338" i="5"/>
  <c r="P338" i="5"/>
  <c r="C338" i="5"/>
  <c r="B338" i="5"/>
  <c r="A338" i="5"/>
  <c r="R337" i="5"/>
  <c r="Q337" i="5"/>
  <c r="P337" i="5"/>
  <c r="C337" i="5"/>
  <c r="B337" i="5"/>
  <c r="A337" i="5"/>
  <c r="R336" i="5"/>
  <c r="Q336" i="5"/>
  <c r="P336" i="5"/>
  <c r="C336" i="5"/>
  <c r="B336" i="5"/>
  <c r="A336" i="5"/>
  <c r="R335" i="5"/>
  <c r="Q335" i="5"/>
  <c r="P335" i="5"/>
  <c r="C335" i="5"/>
  <c r="B335" i="5"/>
  <c r="A335" i="5"/>
  <c r="R334" i="5"/>
  <c r="Q334" i="5"/>
  <c r="P334" i="5"/>
  <c r="C334" i="5"/>
  <c r="B334" i="5"/>
  <c r="A334" i="5"/>
  <c r="R333" i="5"/>
  <c r="Q333" i="5"/>
  <c r="P333" i="5"/>
  <c r="C333" i="5"/>
  <c r="B333" i="5"/>
  <c r="A333" i="5"/>
  <c r="R332" i="5"/>
  <c r="Q332" i="5"/>
  <c r="P332" i="5"/>
  <c r="C332" i="5"/>
  <c r="B332" i="5"/>
  <c r="A332" i="5"/>
  <c r="R331" i="5"/>
  <c r="Q331" i="5"/>
  <c r="P331" i="5"/>
  <c r="C331" i="5"/>
  <c r="B331" i="5"/>
  <c r="A331" i="5"/>
  <c r="R330" i="5"/>
  <c r="Q330" i="5"/>
  <c r="P330" i="5"/>
  <c r="C330" i="5"/>
  <c r="B330" i="5"/>
  <c r="A330" i="5"/>
  <c r="R329" i="5"/>
  <c r="Q329" i="5"/>
  <c r="P329" i="5"/>
  <c r="C329" i="5"/>
  <c r="B329" i="5"/>
  <c r="A329" i="5"/>
  <c r="R328" i="5"/>
  <c r="Q328" i="5"/>
  <c r="P328" i="5"/>
  <c r="C328" i="5"/>
  <c r="B328" i="5"/>
  <c r="A328" i="5"/>
  <c r="R327" i="5"/>
  <c r="Q327" i="5"/>
  <c r="P327" i="5"/>
  <c r="C327" i="5"/>
  <c r="B327" i="5"/>
  <c r="A327" i="5"/>
  <c r="R326" i="5"/>
  <c r="Q326" i="5"/>
  <c r="P326" i="5"/>
  <c r="C326" i="5"/>
  <c r="B326" i="5"/>
  <c r="A326" i="5"/>
  <c r="R325" i="5"/>
  <c r="Q325" i="5"/>
  <c r="P325" i="5"/>
  <c r="C325" i="5"/>
  <c r="B325" i="5"/>
  <c r="A325" i="5"/>
  <c r="R324" i="5"/>
  <c r="Q324" i="5"/>
  <c r="P324" i="5"/>
  <c r="C324" i="5"/>
  <c r="B324" i="5"/>
  <c r="A324" i="5"/>
  <c r="R323" i="5"/>
  <c r="Q323" i="5"/>
  <c r="P323" i="5"/>
  <c r="C323" i="5"/>
  <c r="B323" i="5"/>
  <c r="A323" i="5"/>
  <c r="R322" i="5"/>
  <c r="Q322" i="5"/>
  <c r="P322" i="5"/>
  <c r="C322" i="5"/>
  <c r="B322" i="5"/>
  <c r="A322" i="5"/>
  <c r="R321" i="5"/>
  <c r="Q321" i="5"/>
  <c r="P321" i="5"/>
  <c r="C321" i="5"/>
  <c r="B321" i="5"/>
  <c r="A321" i="5"/>
  <c r="R320" i="5"/>
  <c r="Q320" i="5"/>
  <c r="P320" i="5"/>
  <c r="C320" i="5"/>
  <c r="B320" i="5"/>
  <c r="A320" i="5"/>
  <c r="R319" i="5"/>
  <c r="Q319" i="5"/>
  <c r="P319" i="5"/>
  <c r="C319" i="5"/>
  <c r="B319" i="5"/>
  <c r="A319" i="5"/>
  <c r="R318" i="5"/>
  <c r="Q318" i="5"/>
  <c r="P318" i="5"/>
  <c r="C318" i="5"/>
  <c r="B318" i="5"/>
  <c r="A318" i="5"/>
  <c r="R317" i="5"/>
  <c r="Q317" i="5"/>
  <c r="P317" i="5"/>
  <c r="C317" i="5"/>
  <c r="B317" i="5"/>
  <c r="A317" i="5"/>
  <c r="R316" i="5"/>
  <c r="Q316" i="5"/>
  <c r="P316" i="5"/>
  <c r="C316" i="5"/>
  <c r="B316" i="5"/>
  <c r="A316" i="5"/>
  <c r="R315" i="5"/>
  <c r="Q315" i="5"/>
  <c r="P315" i="5"/>
  <c r="C315" i="5"/>
  <c r="B315" i="5"/>
  <c r="A315" i="5"/>
  <c r="R314" i="5"/>
  <c r="Q314" i="5"/>
  <c r="P314" i="5"/>
  <c r="C314" i="5"/>
  <c r="B314" i="5"/>
  <c r="A314" i="5"/>
  <c r="R313" i="5"/>
  <c r="Q313" i="5"/>
  <c r="P313" i="5"/>
  <c r="C313" i="5"/>
  <c r="B313" i="5"/>
  <c r="A313" i="5"/>
  <c r="R312" i="5"/>
  <c r="Q312" i="5"/>
  <c r="P312" i="5"/>
  <c r="C312" i="5"/>
  <c r="B312" i="5"/>
  <c r="A312" i="5"/>
  <c r="R311" i="5"/>
  <c r="Q311" i="5"/>
  <c r="P311" i="5"/>
  <c r="C311" i="5"/>
  <c r="B311" i="5"/>
  <c r="A311" i="5"/>
  <c r="R310" i="5"/>
  <c r="Q310" i="5"/>
  <c r="P310" i="5"/>
  <c r="C310" i="5"/>
  <c r="B310" i="5"/>
  <c r="A310" i="5"/>
  <c r="R309" i="5"/>
  <c r="Q309" i="5"/>
  <c r="P309" i="5"/>
  <c r="C309" i="5"/>
  <c r="B309" i="5"/>
  <c r="A309" i="5"/>
  <c r="R308" i="5"/>
  <c r="Q308" i="5"/>
  <c r="P308" i="5"/>
  <c r="C308" i="5"/>
  <c r="B308" i="5"/>
  <c r="A308" i="5"/>
  <c r="R307" i="5"/>
  <c r="Q307" i="5"/>
  <c r="P307" i="5"/>
  <c r="C307" i="5"/>
  <c r="B307" i="5"/>
  <c r="A307" i="5"/>
  <c r="R306" i="5"/>
  <c r="Q306" i="5"/>
  <c r="P306" i="5"/>
  <c r="C306" i="5"/>
  <c r="B306" i="5"/>
  <c r="A306" i="5"/>
  <c r="R305" i="5"/>
  <c r="Q305" i="5"/>
  <c r="P305" i="5"/>
  <c r="C305" i="5"/>
  <c r="B305" i="5"/>
  <c r="A305" i="5"/>
  <c r="R304" i="5"/>
  <c r="Q304" i="5"/>
  <c r="P304" i="5"/>
  <c r="C304" i="5"/>
  <c r="B304" i="5"/>
  <c r="A304" i="5"/>
  <c r="R303" i="5"/>
  <c r="Q303" i="5"/>
  <c r="P303" i="5"/>
  <c r="C303" i="5"/>
  <c r="B303" i="5"/>
  <c r="A303" i="5"/>
  <c r="R302" i="5"/>
  <c r="Q302" i="5"/>
  <c r="P302" i="5"/>
  <c r="C302" i="5"/>
  <c r="B302" i="5"/>
  <c r="A302" i="5"/>
  <c r="R301" i="5"/>
  <c r="Q301" i="5"/>
  <c r="P301" i="5"/>
  <c r="C301" i="5"/>
  <c r="B301" i="5"/>
  <c r="A301" i="5"/>
  <c r="R300" i="5"/>
  <c r="Q300" i="5"/>
  <c r="P300" i="5"/>
  <c r="C300" i="5"/>
  <c r="B300" i="5"/>
  <c r="A300" i="5"/>
  <c r="R299" i="5"/>
  <c r="Q299" i="5"/>
  <c r="P299" i="5"/>
  <c r="C299" i="5"/>
  <c r="B299" i="5"/>
  <c r="A299" i="5"/>
  <c r="R298" i="5"/>
  <c r="Q298" i="5"/>
  <c r="P298" i="5"/>
  <c r="C298" i="5"/>
  <c r="B298" i="5"/>
  <c r="A298" i="5"/>
  <c r="R297" i="5"/>
  <c r="Q297" i="5"/>
  <c r="P297" i="5"/>
  <c r="C297" i="5"/>
  <c r="B297" i="5"/>
  <c r="A297" i="5"/>
  <c r="R296" i="5"/>
  <c r="Q296" i="5"/>
  <c r="P296" i="5"/>
  <c r="C296" i="5"/>
  <c r="B296" i="5"/>
  <c r="A296" i="5"/>
  <c r="R295" i="5"/>
  <c r="Q295" i="5"/>
  <c r="P295" i="5"/>
  <c r="C295" i="5"/>
  <c r="B295" i="5"/>
  <c r="A295" i="5"/>
  <c r="R294" i="5"/>
  <c r="Q294" i="5"/>
  <c r="P294" i="5"/>
  <c r="C294" i="5"/>
  <c r="B294" i="5"/>
  <c r="A294" i="5"/>
  <c r="R293" i="5"/>
  <c r="Q293" i="5"/>
  <c r="P293" i="5"/>
  <c r="C293" i="5"/>
  <c r="B293" i="5"/>
  <c r="A293" i="5"/>
  <c r="R292" i="5"/>
  <c r="Q292" i="5"/>
  <c r="P292" i="5"/>
  <c r="C292" i="5"/>
  <c r="B292" i="5"/>
  <c r="A292" i="5"/>
  <c r="R291" i="5"/>
  <c r="Q291" i="5"/>
  <c r="P291" i="5"/>
  <c r="C291" i="5"/>
  <c r="B291" i="5"/>
  <c r="A291" i="5"/>
  <c r="R290" i="5"/>
  <c r="Q290" i="5"/>
  <c r="P290" i="5"/>
  <c r="C290" i="5"/>
  <c r="B290" i="5"/>
  <c r="A290" i="5"/>
  <c r="R289" i="5"/>
  <c r="Q289" i="5"/>
  <c r="P289" i="5"/>
  <c r="C289" i="5"/>
  <c r="B289" i="5"/>
  <c r="A289" i="5"/>
  <c r="R288" i="5"/>
  <c r="Q288" i="5"/>
  <c r="P288" i="5"/>
  <c r="C288" i="5"/>
  <c r="B288" i="5"/>
  <c r="A288" i="5"/>
  <c r="R287" i="5"/>
  <c r="Q287" i="5"/>
  <c r="P287" i="5"/>
  <c r="C287" i="5"/>
  <c r="B287" i="5"/>
  <c r="A287" i="5"/>
  <c r="R286" i="5"/>
  <c r="Q286" i="5"/>
  <c r="P286" i="5"/>
  <c r="C286" i="5"/>
  <c r="B286" i="5"/>
  <c r="A286" i="5"/>
  <c r="R285" i="5"/>
  <c r="Q285" i="5"/>
  <c r="P285" i="5"/>
  <c r="C285" i="5"/>
  <c r="B285" i="5"/>
  <c r="A285" i="5"/>
  <c r="R284" i="5"/>
  <c r="Q284" i="5"/>
  <c r="P284" i="5"/>
  <c r="C284" i="5"/>
  <c r="B284" i="5"/>
  <c r="A284" i="5"/>
  <c r="R283" i="5"/>
  <c r="Q283" i="5"/>
  <c r="P283" i="5"/>
  <c r="C283" i="5"/>
  <c r="B283" i="5"/>
  <c r="A283" i="5"/>
  <c r="R282" i="5"/>
  <c r="Q282" i="5"/>
  <c r="P282" i="5"/>
  <c r="C282" i="5"/>
  <c r="B282" i="5"/>
  <c r="A282" i="5"/>
  <c r="R281" i="5"/>
  <c r="Q281" i="5"/>
  <c r="P281" i="5"/>
  <c r="C281" i="5"/>
  <c r="B281" i="5"/>
  <c r="A281" i="5"/>
  <c r="R280" i="5"/>
  <c r="Q280" i="5"/>
  <c r="P280" i="5"/>
  <c r="C280" i="5"/>
  <c r="B280" i="5"/>
  <c r="A280" i="5"/>
  <c r="R279" i="5"/>
  <c r="Q279" i="5"/>
  <c r="P279" i="5"/>
  <c r="C279" i="5"/>
  <c r="B279" i="5"/>
  <c r="A279" i="5"/>
  <c r="R278" i="5"/>
  <c r="Q278" i="5"/>
  <c r="P278" i="5"/>
  <c r="C278" i="5"/>
  <c r="B278" i="5"/>
  <c r="A278" i="5"/>
  <c r="R277" i="5"/>
  <c r="Q277" i="5"/>
  <c r="P277" i="5"/>
  <c r="C277" i="5"/>
  <c r="B277" i="5"/>
  <c r="A277" i="5"/>
  <c r="R276" i="5"/>
  <c r="Q276" i="5"/>
  <c r="P276" i="5"/>
  <c r="C276" i="5"/>
  <c r="B276" i="5"/>
  <c r="A276" i="5"/>
  <c r="R275" i="5"/>
  <c r="Q275" i="5"/>
  <c r="P275" i="5"/>
  <c r="C275" i="5"/>
  <c r="B275" i="5"/>
  <c r="A275" i="5"/>
  <c r="R274" i="5"/>
  <c r="Q274" i="5"/>
  <c r="P274" i="5"/>
  <c r="C274" i="5"/>
  <c r="B274" i="5"/>
  <c r="A274" i="5"/>
  <c r="R273" i="5"/>
  <c r="Q273" i="5"/>
  <c r="P273" i="5"/>
  <c r="C273" i="5"/>
  <c r="B273" i="5"/>
  <c r="A273" i="5"/>
  <c r="R272" i="5"/>
  <c r="Q272" i="5"/>
  <c r="P272" i="5"/>
  <c r="C272" i="5"/>
  <c r="B272" i="5"/>
  <c r="A272" i="5"/>
  <c r="R271" i="5"/>
  <c r="Q271" i="5"/>
  <c r="P271" i="5"/>
  <c r="C271" i="5"/>
  <c r="B271" i="5"/>
  <c r="A271" i="5"/>
  <c r="R270" i="5"/>
  <c r="Q270" i="5"/>
  <c r="P270" i="5"/>
  <c r="C270" i="5"/>
  <c r="B270" i="5"/>
  <c r="A270" i="5"/>
  <c r="R269" i="5"/>
  <c r="Q269" i="5"/>
  <c r="P269" i="5"/>
  <c r="C269" i="5"/>
  <c r="B269" i="5"/>
  <c r="A269" i="5"/>
  <c r="R268" i="5"/>
  <c r="Q268" i="5"/>
  <c r="P268" i="5"/>
  <c r="C268" i="5"/>
  <c r="B268" i="5"/>
  <c r="A268" i="5"/>
  <c r="R267" i="5"/>
  <c r="Q267" i="5"/>
  <c r="P267" i="5"/>
  <c r="C267" i="5"/>
  <c r="B267" i="5"/>
  <c r="A267" i="5"/>
  <c r="R266" i="5"/>
  <c r="Q266" i="5"/>
  <c r="P266" i="5"/>
  <c r="C266" i="5"/>
  <c r="B266" i="5"/>
  <c r="A266" i="5"/>
  <c r="R265" i="5"/>
  <c r="Q265" i="5"/>
  <c r="P265" i="5"/>
  <c r="C265" i="5"/>
  <c r="B265" i="5"/>
  <c r="A265" i="5"/>
  <c r="R264" i="5"/>
  <c r="Q264" i="5"/>
  <c r="P264" i="5"/>
  <c r="C264" i="5"/>
  <c r="B264" i="5"/>
  <c r="A264" i="5"/>
  <c r="R263" i="5"/>
  <c r="Q263" i="5"/>
  <c r="P263" i="5"/>
  <c r="C263" i="5"/>
  <c r="B263" i="5"/>
  <c r="A263" i="5"/>
  <c r="R262" i="5"/>
  <c r="Q262" i="5"/>
  <c r="P262" i="5"/>
  <c r="C262" i="5"/>
  <c r="B262" i="5"/>
  <c r="A262" i="5"/>
  <c r="R261" i="5"/>
  <c r="Q261" i="5"/>
  <c r="P261" i="5"/>
  <c r="C261" i="5"/>
  <c r="B261" i="5"/>
  <c r="A261" i="5"/>
  <c r="R260" i="5"/>
  <c r="Q260" i="5"/>
  <c r="P260" i="5"/>
  <c r="C260" i="5"/>
  <c r="B260" i="5"/>
  <c r="A260" i="5"/>
  <c r="R259" i="5"/>
  <c r="Q259" i="5"/>
  <c r="P259" i="5"/>
  <c r="C259" i="5"/>
  <c r="B259" i="5"/>
  <c r="A259" i="5"/>
  <c r="R258" i="5"/>
  <c r="Q258" i="5"/>
  <c r="P258" i="5"/>
  <c r="C258" i="5"/>
  <c r="B258" i="5"/>
  <c r="A258" i="5"/>
  <c r="R257" i="5"/>
  <c r="Q257" i="5"/>
  <c r="P257" i="5"/>
  <c r="C257" i="5"/>
  <c r="B257" i="5"/>
  <c r="A257" i="5"/>
  <c r="R256" i="5"/>
  <c r="Q256" i="5"/>
  <c r="P256" i="5"/>
  <c r="C256" i="5"/>
  <c r="B256" i="5"/>
  <c r="A256" i="5"/>
  <c r="R255" i="5"/>
  <c r="Q255" i="5"/>
  <c r="P255" i="5"/>
  <c r="C255" i="5"/>
  <c r="B255" i="5"/>
  <c r="A255" i="5"/>
  <c r="R254" i="5"/>
  <c r="Q254" i="5"/>
  <c r="P254" i="5"/>
  <c r="C254" i="5"/>
  <c r="B254" i="5"/>
  <c r="A254" i="5"/>
  <c r="R253" i="5"/>
  <c r="Q253" i="5"/>
  <c r="P253" i="5"/>
  <c r="C253" i="5"/>
  <c r="B253" i="5"/>
  <c r="A253" i="5"/>
  <c r="R252" i="5"/>
  <c r="Q252" i="5"/>
  <c r="P252" i="5"/>
  <c r="C252" i="5"/>
  <c r="B252" i="5"/>
  <c r="A252" i="5"/>
  <c r="R251" i="5"/>
  <c r="Q251" i="5"/>
  <c r="P251" i="5"/>
  <c r="C251" i="5"/>
  <c r="B251" i="5"/>
  <c r="A251" i="5"/>
  <c r="R250" i="5"/>
  <c r="Q250" i="5"/>
  <c r="P250" i="5"/>
  <c r="C250" i="5"/>
  <c r="B250" i="5"/>
  <c r="A250" i="5"/>
  <c r="R249" i="5"/>
  <c r="Q249" i="5"/>
  <c r="P249" i="5"/>
  <c r="C249" i="5"/>
  <c r="B249" i="5"/>
  <c r="A249" i="5"/>
  <c r="R248" i="5"/>
  <c r="Q248" i="5"/>
  <c r="P248" i="5"/>
  <c r="C248" i="5"/>
  <c r="B248" i="5"/>
  <c r="A248" i="5"/>
  <c r="R247" i="5"/>
  <c r="Q247" i="5"/>
  <c r="P247" i="5"/>
  <c r="C247" i="5"/>
  <c r="B247" i="5"/>
  <c r="A247" i="5"/>
  <c r="R246" i="5"/>
  <c r="Q246" i="5"/>
  <c r="P246" i="5"/>
  <c r="C246" i="5"/>
  <c r="B246" i="5"/>
  <c r="A246" i="5"/>
  <c r="R245" i="5"/>
  <c r="Q245" i="5"/>
  <c r="P245" i="5"/>
  <c r="C245" i="5"/>
  <c r="B245" i="5"/>
  <c r="A245" i="5"/>
  <c r="R244" i="5"/>
  <c r="Q244" i="5"/>
  <c r="P244" i="5"/>
  <c r="C244" i="5"/>
  <c r="B244" i="5"/>
  <c r="A244" i="5"/>
  <c r="R243" i="5"/>
  <c r="Q243" i="5"/>
  <c r="P243" i="5"/>
  <c r="C243" i="5"/>
  <c r="B243" i="5"/>
  <c r="A243" i="5"/>
  <c r="R242" i="5"/>
  <c r="Q242" i="5"/>
  <c r="P242" i="5"/>
  <c r="C242" i="5"/>
  <c r="B242" i="5"/>
  <c r="A242" i="5"/>
  <c r="R241" i="5"/>
  <c r="Q241" i="5"/>
  <c r="P241" i="5"/>
  <c r="C241" i="5"/>
  <c r="B241" i="5"/>
  <c r="A241" i="5"/>
  <c r="R240" i="5"/>
  <c r="Q240" i="5"/>
  <c r="P240" i="5"/>
  <c r="C240" i="5"/>
  <c r="B240" i="5"/>
  <c r="A240" i="5"/>
  <c r="R239" i="5"/>
  <c r="Q239" i="5"/>
  <c r="P239" i="5"/>
  <c r="C239" i="5"/>
  <c r="B239" i="5"/>
  <c r="A239" i="5"/>
  <c r="R238" i="5"/>
  <c r="Q238" i="5"/>
  <c r="P238" i="5"/>
  <c r="C238" i="5"/>
  <c r="B238" i="5"/>
  <c r="A238" i="5"/>
  <c r="R237" i="5"/>
  <c r="Q237" i="5"/>
  <c r="P237" i="5"/>
  <c r="C237" i="5"/>
  <c r="B237" i="5"/>
  <c r="A237" i="5"/>
  <c r="R236" i="5"/>
  <c r="Q236" i="5"/>
  <c r="P236" i="5"/>
  <c r="C236" i="5"/>
  <c r="B236" i="5"/>
  <c r="A236" i="5"/>
  <c r="R235" i="5"/>
  <c r="Q235" i="5"/>
  <c r="P235" i="5"/>
  <c r="C235" i="5"/>
  <c r="B235" i="5"/>
  <c r="A235" i="5"/>
  <c r="R234" i="5"/>
  <c r="Q234" i="5"/>
  <c r="P234" i="5"/>
  <c r="C234" i="5"/>
  <c r="B234" i="5"/>
  <c r="A234" i="5"/>
  <c r="R233" i="5"/>
  <c r="Q233" i="5"/>
  <c r="P233" i="5"/>
  <c r="C233" i="5"/>
  <c r="B233" i="5"/>
  <c r="A233" i="5"/>
  <c r="R232" i="5"/>
  <c r="Q232" i="5"/>
  <c r="P232" i="5"/>
  <c r="C232" i="5"/>
  <c r="B232" i="5"/>
  <c r="A232" i="5"/>
  <c r="R231" i="5"/>
  <c r="Q231" i="5"/>
  <c r="P231" i="5"/>
  <c r="C231" i="5"/>
  <c r="B231" i="5"/>
  <c r="A231" i="5"/>
  <c r="R230" i="5"/>
  <c r="Q230" i="5"/>
  <c r="P230" i="5"/>
  <c r="C230" i="5"/>
  <c r="B230" i="5"/>
  <c r="A230" i="5"/>
  <c r="R229" i="5"/>
  <c r="Q229" i="5"/>
  <c r="P229" i="5"/>
  <c r="C229" i="5"/>
  <c r="B229" i="5"/>
  <c r="A229" i="5"/>
  <c r="R228" i="5"/>
  <c r="Q228" i="5"/>
  <c r="P228" i="5"/>
  <c r="C228" i="5"/>
  <c r="B228" i="5"/>
  <c r="A228" i="5"/>
  <c r="R227" i="5"/>
  <c r="Q227" i="5"/>
  <c r="P227" i="5"/>
  <c r="C227" i="5"/>
  <c r="B227" i="5"/>
  <c r="A227" i="5"/>
  <c r="R226" i="5"/>
  <c r="Q226" i="5"/>
  <c r="P226" i="5"/>
  <c r="C226" i="5"/>
  <c r="B226" i="5"/>
  <c r="A226" i="5"/>
  <c r="R225" i="5"/>
  <c r="Q225" i="5"/>
  <c r="P225" i="5"/>
  <c r="C225" i="5"/>
  <c r="B225" i="5"/>
  <c r="A225" i="5"/>
  <c r="R224" i="5"/>
  <c r="Q224" i="5"/>
  <c r="P224" i="5"/>
  <c r="C224" i="5"/>
  <c r="B224" i="5"/>
  <c r="A224" i="5"/>
  <c r="R223" i="5"/>
  <c r="Q223" i="5"/>
  <c r="P223" i="5"/>
  <c r="C223" i="5"/>
  <c r="B223" i="5"/>
  <c r="A223" i="5"/>
  <c r="R222" i="5"/>
  <c r="Q222" i="5"/>
  <c r="P222" i="5"/>
  <c r="C222" i="5"/>
  <c r="B222" i="5"/>
  <c r="A222" i="5"/>
  <c r="R221" i="5"/>
  <c r="Q221" i="5"/>
  <c r="P221" i="5"/>
  <c r="C221" i="5"/>
  <c r="B221" i="5"/>
  <c r="A221" i="5"/>
  <c r="R220" i="5"/>
  <c r="Q220" i="5"/>
  <c r="P220" i="5"/>
  <c r="C220" i="5"/>
  <c r="B220" i="5"/>
  <c r="A220" i="5"/>
  <c r="R219" i="5"/>
  <c r="Q219" i="5"/>
  <c r="P219" i="5"/>
  <c r="C219" i="5"/>
  <c r="B219" i="5"/>
  <c r="A219" i="5"/>
  <c r="R218" i="5"/>
  <c r="Q218" i="5"/>
  <c r="P218" i="5"/>
  <c r="C218" i="5"/>
  <c r="B218" i="5"/>
  <c r="A218" i="5"/>
  <c r="R217" i="5"/>
  <c r="Q217" i="5"/>
  <c r="P217" i="5"/>
  <c r="C217" i="5"/>
  <c r="B217" i="5"/>
  <c r="A217" i="5"/>
  <c r="R216" i="5"/>
  <c r="Q216" i="5"/>
  <c r="P216" i="5"/>
  <c r="C216" i="5"/>
  <c r="B216" i="5"/>
  <c r="A216" i="5"/>
  <c r="R215" i="5"/>
  <c r="Q215" i="5"/>
  <c r="P215" i="5"/>
  <c r="C215" i="5"/>
  <c r="B215" i="5"/>
  <c r="A215" i="5"/>
  <c r="R214" i="5"/>
  <c r="Q214" i="5"/>
  <c r="P214" i="5"/>
  <c r="C214" i="5"/>
  <c r="B214" i="5"/>
  <c r="A214" i="5"/>
  <c r="R213" i="5"/>
  <c r="Q213" i="5"/>
  <c r="P213" i="5"/>
  <c r="C213" i="5"/>
  <c r="B213" i="5"/>
  <c r="A213" i="5"/>
  <c r="R212" i="5"/>
  <c r="Q212" i="5"/>
  <c r="P212" i="5"/>
  <c r="C212" i="5"/>
  <c r="B212" i="5"/>
  <c r="A212" i="5"/>
  <c r="R211" i="5"/>
  <c r="Q211" i="5"/>
  <c r="P211" i="5"/>
  <c r="C211" i="5"/>
  <c r="B211" i="5"/>
  <c r="A211" i="5"/>
  <c r="R210" i="5"/>
  <c r="Q210" i="5"/>
  <c r="P210" i="5"/>
  <c r="C210" i="5"/>
  <c r="B210" i="5"/>
  <c r="A210" i="5"/>
  <c r="R209" i="5"/>
  <c r="Q209" i="5"/>
  <c r="P209" i="5"/>
  <c r="C209" i="5"/>
  <c r="B209" i="5"/>
  <c r="A209" i="5"/>
  <c r="R208" i="5"/>
  <c r="Q208" i="5"/>
  <c r="P208" i="5"/>
  <c r="C208" i="5"/>
  <c r="B208" i="5"/>
  <c r="A208" i="5"/>
  <c r="R207" i="5"/>
  <c r="Q207" i="5"/>
  <c r="P207" i="5"/>
  <c r="C207" i="5"/>
  <c r="B207" i="5"/>
  <c r="A207" i="5"/>
  <c r="R206" i="5"/>
  <c r="Q206" i="5"/>
  <c r="P206" i="5"/>
  <c r="C206" i="5"/>
  <c r="B206" i="5"/>
  <c r="A206" i="5"/>
  <c r="R205" i="5"/>
  <c r="Q205" i="5"/>
  <c r="P205" i="5"/>
  <c r="C205" i="5"/>
  <c r="B205" i="5"/>
  <c r="A205" i="5"/>
  <c r="R204" i="5"/>
  <c r="Q204" i="5"/>
  <c r="P204" i="5"/>
  <c r="C204" i="5"/>
  <c r="B204" i="5"/>
  <c r="A204" i="5"/>
  <c r="R203" i="5"/>
  <c r="Q203" i="5"/>
  <c r="P203" i="5"/>
  <c r="C203" i="5"/>
  <c r="B203" i="5"/>
  <c r="A203" i="5"/>
  <c r="R202" i="5"/>
  <c r="Q202" i="5"/>
  <c r="P202" i="5"/>
  <c r="C202" i="5"/>
  <c r="B202" i="5"/>
  <c r="A202" i="5"/>
  <c r="R201" i="5"/>
  <c r="Q201" i="5"/>
  <c r="P201" i="5"/>
  <c r="C201" i="5"/>
  <c r="B201" i="5"/>
  <c r="A201" i="5"/>
  <c r="R200" i="5"/>
  <c r="Q200" i="5"/>
  <c r="P200" i="5"/>
  <c r="C200" i="5"/>
  <c r="B200" i="5"/>
  <c r="A200" i="5"/>
  <c r="R199" i="5"/>
  <c r="Q199" i="5"/>
  <c r="P199" i="5"/>
  <c r="C199" i="5"/>
  <c r="B199" i="5"/>
  <c r="A199" i="5"/>
  <c r="R198" i="5"/>
  <c r="Q198" i="5"/>
  <c r="P198" i="5"/>
  <c r="C198" i="5"/>
  <c r="B198" i="5"/>
  <c r="A198" i="5"/>
  <c r="R197" i="5"/>
  <c r="Q197" i="5"/>
  <c r="P197" i="5"/>
  <c r="C197" i="5"/>
  <c r="B197" i="5"/>
  <c r="A197" i="5"/>
  <c r="R196" i="5"/>
  <c r="Q196" i="5"/>
  <c r="P196" i="5"/>
  <c r="C196" i="5"/>
  <c r="B196" i="5"/>
  <c r="A196" i="5"/>
  <c r="R195" i="5"/>
  <c r="Q195" i="5"/>
  <c r="P195" i="5"/>
  <c r="C195" i="5"/>
  <c r="B195" i="5"/>
  <c r="A195" i="5"/>
  <c r="R194" i="5"/>
  <c r="Q194" i="5"/>
  <c r="P194" i="5"/>
  <c r="C194" i="5"/>
  <c r="B194" i="5"/>
  <c r="A194" i="5"/>
  <c r="R193" i="5"/>
  <c r="Q193" i="5"/>
  <c r="P193" i="5"/>
  <c r="C193" i="5"/>
  <c r="B193" i="5"/>
  <c r="A193" i="5"/>
  <c r="R192" i="5"/>
  <c r="Q192" i="5"/>
  <c r="P192" i="5"/>
  <c r="C192" i="5"/>
  <c r="B192" i="5"/>
  <c r="A192" i="5"/>
  <c r="R191" i="5"/>
  <c r="Q191" i="5"/>
  <c r="P191" i="5"/>
  <c r="C191" i="5"/>
  <c r="B191" i="5"/>
  <c r="A191" i="5"/>
  <c r="R190" i="5"/>
  <c r="Q190" i="5"/>
  <c r="P190" i="5"/>
  <c r="C190" i="5"/>
  <c r="B190" i="5"/>
  <c r="A190" i="5"/>
  <c r="R189" i="5"/>
  <c r="Q189" i="5"/>
  <c r="P189" i="5"/>
  <c r="C189" i="5"/>
  <c r="B189" i="5"/>
  <c r="A189" i="5"/>
  <c r="R188" i="5"/>
  <c r="Q188" i="5"/>
  <c r="P188" i="5"/>
  <c r="C188" i="5"/>
  <c r="B188" i="5"/>
  <c r="A188" i="5"/>
  <c r="R187" i="5"/>
  <c r="Q187" i="5"/>
  <c r="P187" i="5"/>
  <c r="C187" i="5"/>
  <c r="B187" i="5"/>
  <c r="A187" i="5"/>
  <c r="R186" i="5"/>
  <c r="Q186" i="5"/>
  <c r="P186" i="5"/>
  <c r="C186" i="5"/>
  <c r="B186" i="5"/>
  <c r="A186" i="5"/>
  <c r="R185" i="5"/>
  <c r="Q185" i="5"/>
  <c r="P185" i="5"/>
  <c r="C185" i="5"/>
  <c r="B185" i="5"/>
  <c r="A185" i="5"/>
  <c r="R184" i="5"/>
  <c r="Q184" i="5"/>
  <c r="P184" i="5"/>
  <c r="C184" i="5"/>
  <c r="B184" i="5"/>
  <c r="A184" i="5"/>
  <c r="R183" i="5"/>
  <c r="Q183" i="5"/>
  <c r="P183" i="5"/>
  <c r="C183" i="5"/>
  <c r="B183" i="5"/>
  <c r="A183" i="5"/>
  <c r="R182" i="5"/>
  <c r="Q182" i="5"/>
  <c r="P182" i="5"/>
  <c r="C182" i="5"/>
  <c r="B182" i="5"/>
  <c r="A182" i="5"/>
  <c r="R181" i="5"/>
  <c r="Q181" i="5"/>
  <c r="P181" i="5"/>
  <c r="C181" i="5"/>
  <c r="B181" i="5"/>
  <c r="A181" i="5"/>
  <c r="R180" i="5"/>
  <c r="Q180" i="5"/>
  <c r="P180" i="5"/>
  <c r="C180" i="5"/>
  <c r="B180" i="5"/>
  <c r="A180" i="5"/>
  <c r="R179" i="5"/>
  <c r="Q179" i="5"/>
  <c r="P179" i="5"/>
  <c r="C179" i="5"/>
  <c r="B179" i="5"/>
  <c r="A179" i="5"/>
  <c r="R178" i="5"/>
  <c r="Q178" i="5"/>
  <c r="P178" i="5"/>
  <c r="C178" i="5"/>
  <c r="B178" i="5"/>
  <c r="A178" i="5"/>
  <c r="R177" i="5"/>
  <c r="Q177" i="5"/>
  <c r="P177" i="5"/>
  <c r="C177" i="5"/>
  <c r="B177" i="5"/>
  <c r="A177" i="5"/>
  <c r="R176" i="5"/>
  <c r="Q176" i="5"/>
  <c r="P176" i="5"/>
  <c r="C176" i="5"/>
  <c r="B176" i="5"/>
  <c r="A176" i="5"/>
  <c r="R175" i="5"/>
  <c r="Q175" i="5"/>
  <c r="P175" i="5"/>
  <c r="C175" i="5"/>
  <c r="B175" i="5"/>
  <c r="A175" i="5"/>
  <c r="R174" i="5"/>
  <c r="Q174" i="5"/>
  <c r="P174" i="5"/>
  <c r="C174" i="5"/>
  <c r="B174" i="5"/>
  <c r="A174" i="5"/>
  <c r="R173" i="5"/>
  <c r="Q173" i="5"/>
  <c r="P173" i="5"/>
  <c r="C173" i="5"/>
  <c r="B173" i="5"/>
  <c r="A173" i="5"/>
  <c r="R172" i="5"/>
  <c r="Q172" i="5"/>
  <c r="P172" i="5"/>
  <c r="C172" i="5"/>
  <c r="B172" i="5"/>
  <c r="A172" i="5"/>
  <c r="R171" i="5"/>
  <c r="Q171" i="5"/>
  <c r="P171" i="5"/>
  <c r="C171" i="5"/>
  <c r="B171" i="5"/>
  <c r="A171" i="5"/>
  <c r="R170" i="5"/>
  <c r="Q170" i="5"/>
  <c r="P170" i="5"/>
  <c r="C170" i="5"/>
  <c r="B170" i="5"/>
  <c r="A170" i="5"/>
  <c r="R169" i="5"/>
  <c r="Q169" i="5"/>
  <c r="P169" i="5"/>
  <c r="C169" i="5"/>
  <c r="B169" i="5"/>
  <c r="A169" i="5"/>
  <c r="R168" i="5"/>
  <c r="Q168" i="5"/>
  <c r="P168" i="5"/>
  <c r="C168" i="5"/>
  <c r="B168" i="5"/>
  <c r="A168" i="5"/>
  <c r="R167" i="5"/>
  <c r="Q167" i="5"/>
  <c r="P167" i="5"/>
  <c r="C167" i="5"/>
  <c r="B167" i="5"/>
  <c r="A167" i="5"/>
  <c r="R166" i="5"/>
  <c r="Q166" i="5"/>
  <c r="P166" i="5"/>
  <c r="C166" i="5"/>
  <c r="B166" i="5"/>
  <c r="A166" i="5"/>
  <c r="R165" i="5"/>
  <c r="Q165" i="5"/>
  <c r="P165" i="5"/>
  <c r="C165" i="5"/>
  <c r="B165" i="5"/>
  <c r="A165" i="5"/>
  <c r="R164" i="5"/>
  <c r="Q164" i="5"/>
  <c r="P164" i="5"/>
  <c r="C164" i="5"/>
  <c r="B164" i="5"/>
  <c r="A164" i="5"/>
  <c r="R163" i="5"/>
  <c r="Q163" i="5"/>
  <c r="P163" i="5"/>
  <c r="C163" i="5"/>
  <c r="B163" i="5"/>
  <c r="A163" i="5"/>
  <c r="R162" i="5"/>
  <c r="Q162" i="5"/>
  <c r="P162" i="5"/>
  <c r="C162" i="5"/>
  <c r="B162" i="5"/>
  <c r="A162" i="5"/>
  <c r="R161" i="5"/>
  <c r="Q161" i="5"/>
  <c r="P161" i="5"/>
  <c r="C161" i="5"/>
  <c r="B161" i="5"/>
  <c r="A161" i="5"/>
  <c r="R160" i="5"/>
  <c r="Q160" i="5"/>
  <c r="P160" i="5"/>
  <c r="C160" i="5"/>
  <c r="B160" i="5"/>
  <c r="A160" i="5"/>
  <c r="R159" i="5"/>
  <c r="Q159" i="5"/>
  <c r="P159" i="5"/>
  <c r="C159" i="5"/>
  <c r="B159" i="5"/>
  <c r="A159" i="5"/>
  <c r="R158" i="5"/>
  <c r="Q158" i="5"/>
  <c r="P158" i="5"/>
  <c r="C158" i="5"/>
  <c r="B158" i="5"/>
  <c r="A158" i="5"/>
  <c r="R157" i="5"/>
  <c r="Q157" i="5"/>
  <c r="P157" i="5"/>
  <c r="C157" i="5"/>
  <c r="B157" i="5"/>
  <c r="A157" i="5"/>
  <c r="R156" i="5"/>
  <c r="Q156" i="5"/>
  <c r="P156" i="5"/>
  <c r="C156" i="5"/>
  <c r="B156" i="5"/>
  <c r="A156" i="5"/>
  <c r="R155" i="5"/>
  <c r="Q155" i="5"/>
  <c r="P155" i="5"/>
  <c r="C155" i="5"/>
  <c r="B155" i="5"/>
  <c r="A155" i="5"/>
  <c r="R154" i="5"/>
  <c r="Q154" i="5"/>
  <c r="P154" i="5"/>
  <c r="C154" i="5"/>
  <c r="B154" i="5"/>
  <c r="A154" i="5"/>
  <c r="R153" i="5"/>
  <c r="Q153" i="5"/>
  <c r="P153" i="5"/>
  <c r="C153" i="5"/>
  <c r="B153" i="5"/>
  <c r="A153" i="5"/>
  <c r="R152" i="5"/>
  <c r="Q152" i="5"/>
  <c r="P152" i="5"/>
  <c r="C152" i="5"/>
  <c r="B152" i="5"/>
  <c r="A152" i="5"/>
  <c r="R151" i="5"/>
  <c r="Q151" i="5"/>
  <c r="P151" i="5"/>
  <c r="C151" i="5"/>
  <c r="B151" i="5"/>
  <c r="A151" i="5"/>
  <c r="R150" i="5"/>
  <c r="Q150" i="5"/>
  <c r="P150" i="5"/>
  <c r="C150" i="5"/>
  <c r="B150" i="5"/>
  <c r="A150" i="5"/>
  <c r="R149" i="5"/>
  <c r="Q149" i="5"/>
  <c r="P149" i="5"/>
  <c r="C149" i="5"/>
  <c r="B149" i="5"/>
  <c r="A149" i="5"/>
  <c r="R148" i="5"/>
  <c r="Q148" i="5"/>
  <c r="P148" i="5"/>
  <c r="C148" i="5"/>
  <c r="B148" i="5"/>
  <c r="A148" i="5"/>
  <c r="R147" i="5"/>
  <c r="Q147" i="5"/>
  <c r="P147" i="5"/>
  <c r="C147" i="5"/>
  <c r="B147" i="5"/>
  <c r="A147" i="5"/>
  <c r="R146" i="5"/>
  <c r="Q146" i="5"/>
  <c r="P146" i="5"/>
  <c r="C146" i="5"/>
  <c r="B146" i="5"/>
  <c r="A146" i="5"/>
  <c r="R145" i="5"/>
  <c r="Q145" i="5"/>
  <c r="P145" i="5"/>
  <c r="C145" i="5"/>
  <c r="B145" i="5"/>
  <c r="A145" i="5"/>
  <c r="R144" i="5"/>
  <c r="Q144" i="5"/>
  <c r="P144" i="5"/>
  <c r="C144" i="5"/>
  <c r="B144" i="5"/>
  <c r="A144" i="5"/>
  <c r="R143" i="5"/>
  <c r="Q143" i="5"/>
  <c r="P143" i="5"/>
  <c r="C143" i="5"/>
  <c r="B143" i="5"/>
  <c r="A143" i="5"/>
  <c r="R142" i="5"/>
  <c r="Q142" i="5"/>
  <c r="P142" i="5"/>
  <c r="C142" i="5"/>
  <c r="B142" i="5"/>
  <c r="A142" i="5"/>
  <c r="R141" i="5"/>
  <c r="Q141" i="5"/>
  <c r="P141" i="5"/>
  <c r="C141" i="5"/>
  <c r="B141" i="5"/>
  <c r="A141" i="5"/>
  <c r="R140" i="5"/>
  <c r="Q140" i="5"/>
  <c r="P140" i="5"/>
  <c r="C140" i="5"/>
  <c r="B140" i="5"/>
  <c r="A140" i="5"/>
  <c r="R139" i="5"/>
  <c r="Q139" i="5"/>
  <c r="P139" i="5"/>
  <c r="C139" i="5"/>
  <c r="B139" i="5"/>
  <c r="A139" i="5"/>
  <c r="R138" i="5"/>
  <c r="Q138" i="5"/>
  <c r="P138" i="5"/>
  <c r="C138" i="5"/>
  <c r="B138" i="5"/>
  <c r="A138" i="5"/>
  <c r="R137" i="5"/>
  <c r="Q137" i="5"/>
  <c r="P137" i="5"/>
  <c r="C137" i="5"/>
  <c r="B137" i="5"/>
  <c r="A137" i="5"/>
  <c r="R136" i="5"/>
  <c r="Q136" i="5"/>
  <c r="P136" i="5"/>
  <c r="C136" i="5"/>
  <c r="B136" i="5"/>
  <c r="A136" i="5"/>
  <c r="R135" i="5"/>
  <c r="Q135" i="5"/>
  <c r="P135" i="5"/>
  <c r="C135" i="5"/>
  <c r="B135" i="5"/>
  <c r="A135" i="5"/>
  <c r="R134" i="5"/>
  <c r="Q134" i="5"/>
  <c r="P134" i="5"/>
  <c r="C134" i="5"/>
  <c r="B134" i="5"/>
  <c r="A134" i="5"/>
  <c r="R133" i="5"/>
  <c r="Q133" i="5"/>
  <c r="P133" i="5"/>
  <c r="C133" i="5"/>
  <c r="B133" i="5"/>
  <c r="A133" i="5"/>
  <c r="R132" i="5"/>
  <c r="Q132" i="5"/>
  <c r="P132" i="5"/>
  <c r="C132" i="5"/>
  <c r="B132" i="5"/>
  <c r="A132" i="5"/>
  <c r="R131" i="5"/>
  <c r="Q131" i="5"/>
  <c r="P131" i="5"/>
  <c r="C131" i="5"/>
  <c r="B131" i="5"/>
  <c r="A131" i="5"/>
  <c r="R130" i="5"/>
  <c r="Q130" i="5"/>
  <c r="P130" i="5"/>
  <c r="C130" i="5"/>
  <c r="B130" i="5"/>
  <c r="A130" i="5"/>
  <c r="R129" i="5"/>
  <c r="Q129" i="5"/>
  <c r="P129" i="5"/>
  <c r="C129" i="5"/>
  <c r="B129" i="5"/>
  <c r="A129" i="5"/>
  <c r="R128" i="5"/>
  <c r="Q128" i="5"/>
  <c r="P128" i="5"/>
  <c r="C128" i="5"/>
  <c r="B128" i="5"/>
  <c r="A128" i="5"/>
  <c r="R127" i="5"/>
  <c r="Q127" i="5"/>
  <c r="P127" i="5"/>
  <c r="C127" i="5"/>
  <c r="B127" i="5"/>
  <c r="A127" i="5"/>
  <c r="R126" i="5"/>
  <c r="Q126" i="5"/>
  <c r="P126" i="5"/>
  <c r="C126" i="5"/>
  <c r="B126" i="5"/>
  <c r="A126" i="5"/>
  <c r="R125" i="5"/>
  <c r="Q125" i="5"/>
  <c r="P125" i="5"/>
  <c r="C125" i="5"/>
  <c r="B125" i="5"/>
  <c r="A125" i="5"/>
  <c r="R124" i="5"/>
  <c r="Q124" i="5"/>
  <c r="P124" i="5"/>
  <c r="C124" i="5"/>
  <c r="B124" i="5"/>
  <c r="A124" i="5"/>
  <c r="R123" i="5"/>
  <c r="Q123" i="5"/>
  <c r="P123" i="5"/>
  <c r="C123" i="5"/>
  <c r="B123" i="5"/>
  <c r="A123" i="5"/>
  <c r="R122" i="5"/>
  <c r="Q122" i="5"/>
  <c r="P122" i="5"/>
  <c r="C122" i="5"/>
  <c r="B122" i="5"/>
  <c r="A122" i="5"/>
  <c r="R121" i="5"/>
  <c r="Q121" i="5"/>
  <c r="P121" i="5"/>
  <c r="C121" i="5"/>
  <c r="B121" i="5"/>
  <c r="A121" i="5"/>
  <c r="R120" i="5"/>
  <c r="Q120" i="5"/>
  <c r="P120" i="5"/>
  <c r="C120" i="5"/>
  <c r="B120" i="5"/>
  <c r="A120" i="5"/>
  <c r="R119" i="5"/>
  <c r="Q119" i="5"/>
  <c r="P119" i="5"/>
  <c r="C119" i="5"/>
  <c r="B119" i="5"/>
  <c r="A119" i="5"/>
  <c r="R118" i="5"/>
  <c r="Q118" i="5"/>
  <c r="P118" i="5"/>
  <c r="C118" i="5"/>
  <c r="B118" i="5"/>
  <c r="A118" i="5"/>
  <c r="R117" i="5"/>
  <c r="Q117" i="5"/>
  <c r="P117" i="5"/>
  <c r="C117" i="5"/>
  <c r="B117" i="5"/>
  <c r="A117" i="5"/>
  <c r="R116" i="5"/>
  <c r="Q116" i="5"/>
  <c r="P116" i="5"/>
  <c r="C116" i="5"/>
  <c r="B116" i="5"/>
  <c r="A116" i="5"/>
  <c r="R115" i="5"/>
  <c r="Q115" i="5"/>
  <c r="P115" i="5"/>
  <c r="C115" i="5"/>
  <c r="B115" i="5"/>
  <c r="A115" i="5"/>
  <c r="R114" i="5"/>
  <c r="Q114" i="5"/>
  <c r="P114" i="5"/>
  <c r="C114" i="5"/>
  <c r="B114" i="5"/>
  <c r="A114" i="5"/>
  <c r="R113" i="5"/>
  <c r="Q113" i="5"/>
  <c r="P113" i="5"/>
  <c r="C113" i="5"/>
  <c r="B113" i="5"/>
  <c r="A113" i="5"/>
  <c r="R112" i="5"/>
  <c r="Q112" i="5"/>
  <c r="P112" i="5"/>
  <c r="C112" i="5"/>
  <c r="B112" i="5"/>
  <c r="A112" i="5"/>
  <c r="R111" i="5"/>
  <c r="Q111" i="5"/>
  <c r="P111" i="5"/>
  <c r="C111" i="5"/>
  <c r="B111" i="5"/>
  <c r="A111" i="5"/>
  <c r="R110" i="5"/>
  <c r="Q110" i="5"/>
  <c r="P110" i="5"/>
  <c r="C110" i="5"/>
  <c r="B110" i="5"/>
  <c r="A110" i="5"/>
  <c r="R109" i="5"/>
  <c r="Q109" i="5"/>
  <c r="P109" i="5"/>
  <c r="C109" i="5"/>
  <c r="B109" i="5"/>
  <c r="A109" i="5"/>
  <c r="R108" i="5"/>
  <c r="Q108" i="5"/>
  <c r="P108" i="5"/>
  <c r="C108" i="5"/>
  <c r="B108" i="5"/>
  <c r="A108" i="5"/>
  <c r="R107" i="5"/>
  <c r="Q107" i="5"/>
  <c r="P107" i="5"/>
  <c r="C107" i="5"/>
  <c r="B107" i="5"/>
  <c r="A107" i="5"/>
  <c r="R106" i="5"/>
  <c r="Q106" i="5"/>
  <c r="P106" i="5"/>
  <c r="C106" i="5"/>
  <c r="B106" i="5"/>
  <c r="A106" i="5"/>
  <c r="R105" i="5"/>
  <c r="Q105" i="5"/>
  <c r="P105" i="5"/>
  <c r="C105" i="5"/>
  <c r="B105" i="5"/>
  <c r="A105" i="5"/>
  <c r="R104" i="5"/>
  <c r="Q104" i="5"/>
  <c r="P104" i="5"/>
  <c r="C104" i="5"/>
  <c r="B104" i="5"/>
  <c r="A104" i="5"/>
  <c r="R103" i="5"/>
  <c r="Q103" i="5"/>
  <c r="P103" i="5"/>
  <c r="C103" i="5"/>
  <c r="B103" i="5"/>
  <c r="A103" i="5"/>
  <c r="R102" i="5"/>
  <c r="Q102" i="5"/>
  <c r="P102" i="5"/>
  <c r="C102" i="5"/>
  <c r="B102" i="5"/>
  <c r="A102" i="5"/>
  <c r="R101" i="5"/>
  <c r="Q101" i="5"/>
  <c r="P101" i="5"/>
  <c r="C101" i="5"/>
  <c r="B101" i="5"/>
  <c r="A101" i="5"/>
  <c r="R100" i="5"/>
  <c r="Q100" i="5"/>
  <c r="P100" i="5"/>
  <c r="C100" i="5"/>
  <c r="B100" i="5"/>
  <c r="A100" i="5"/>
  <c r="R99" i="5"/>
  <c r="Q99" i="5"/>
  <c r="P99" i="5"/>
  <c r="C99" i="5"/>
  <c r="B99" i="5"/>
  <c r="A99" i="5"/>
  <c r="R98" i="5"/>
  <c r="Q98" i="5"/>
  <c r="P98" i="5"/>
  <c r="C98" i="5"/>
  <c r="B98" i="5"/>
  <c r="A98" i="5"/>
  <c r="R97" i="5"/>
  <c r="Q97" i="5"/>
  <c r="P97" i="5"/>
  <c r="C97" i="5"/>
  <c r="B97" i="5"/>
  <c r="A97" i="5"/>
  <c r="R96" i="5"/>
  <c r="Q96" i="5"/>
  <c r="P96" i="5"/>
  <c r="C96" i="5"/>
  <c r="B96" i="5"/>
  <c r="A96" i="5"/>
  <c r="R95" i="5"/>
  <c r="Q95" i="5"/>
  <c r="P95" i="5"/>
  <c r="C95" i="5"/>
  <c r="B95" i="5"/>
  <c r="A95" i="5"/>
  <c r="R94" i="5"/>
  <c r="Q94" i="5"/>
  <c r="P94" i="5"/>
  <c r="C94" i="5"/>
  <c r="B94" i="5"/>
  <c r="A94" i="5"/>
  <c r="R93" i="5"/>
  <c r="Q93" i="5"/>
  <c r="P93" i="5"/>
  <c r="C93" i="5"/>
  <c r="B93" i="5"/>
  <c r="A93" i="5"/>
  <c r="R92" i="5"/>
  <c r="Q92" i="5"/>
  <c r="P92" i="5"/>
  <c r="C92" i="5"/>
  <c r="B92" i="5"/>
  <c r="A92" i="5"/>
  <c r="R91" i="5"/>
  <c r="Q91" i="5"/>
  <c r="P91" i="5"/>
  <c r="C91" i="5"/>
  <c r="B91" i="5"/>
  <c r="A91" i="5"/>
  <c r="R90" i="5"/>
  <c r="Q90" i="5"/>
  <c r="P90" i="5"/>
  <c r="C90" i="5"/>
  <c r="B90" i="5"/>
  <c r="A90" i="5"/>
  <c r="R89" i="5"/>
  <c r="Q89" i="5"/>
  <c r="P89" i="5"/>
  <c r="C89" i="5"/>
  <c r="B89" i="5"/>
  <c r="A89" i="5"/>
  <c r="R88" i="5"/>
  <c r="Q88" i="5"/>
  <c r="P88" i="5"/>
  <c r="C88" i="5"/>
  <c r="B88" i="5"/>
  <c r="A88" i="5"/>
  <c r="R87" i="5"/>
  <c r="Q87" i="5"/>
  <c r="P87" i="5"/>
  <c r="C87" i="5"/>
  <c r="B87" i="5"/>
  <c r="A87" i="5"/>
  <c r="R86" i="5"/>
  <c r="Q86" i="5"/>
  <c r="P86" i="5"/>
  <c r="C86" i="5"/>
  <c r="B86" i="5"/>
  <c r="A86" i="5"/>
  <c r="R85" i="5"/>
  <c r="Q85" i="5"/>
  <c r="P85" i="5"/>
  <c r="C85" i="5"/>
  <c r="B85" i="5"/>
  <c r="A85" i="5"/>
  <c r="R84" i="5"/>
  <c r="Q84" i="5"/>
  <c r="P84" i="5"/>
  <c r="C84" i="5"/>
  <c r="B84" i="5"/>
  <c r="A84" i="5"/>
  <c r="R83" i="5"/>
  <c r="Q83" i="5"/>
  <c r="P83" i="5"/>
  <c r="C83" i="5"/>
  <c r="B83" i="5"/>
  <c r="A83" i="5"/>
  <c r="R82" i="5"/>
  <c r="Q82" i="5"/>
  <c r="P82" i="5"/>
  <c r="C82" i="5"/>
  <c r="B82" i="5"/>
  <c r="A82" i="5"/>
  <c r="R81" i="5"/>
  <c r="Q81" i="5"/>
  <c r="P81" i="5"/>
  <c r="C81" i="5"/>
  <c r="B81" i="5"/>
  <c r="A81" i="5"/>
  <c r="R80" i="5"/>
  <c r="Q80" i="5"/>
  <c r="P80" i="5"/>
  <c r="C80" i="5"/>
  <c r="B80" i="5"/>
  <c r="A80" i="5"/>
  <c r="R79" i="5"/>
  <c r="Q79" i="5"/>
  <c r="P79" i="5"/>
  <c r="C79" i="5"/>
  <c r="B79" i="5"/>
  <c r="A79" i="5"/>
  <c r="R78" i="5"/>
  <c r="Q78" i="5"/>
  <c r="P78" i="5"/>
  <c r="C78" i="5"/>
  <c r="B78" i="5"/>
  <c r="A78" i="5"/>
  <c r="R77" i="5"/>
  <c r="Q77" i="5"/>
  <c r="P77" i="5"/>
  <c r="C77" i="5"/>
  <c r="B77" i="5"/>
  <c r="A77" i="5"/>
  <c r="R76" i="5"/>
  <c r="Q76" i="5"/>
  <c r="P76" i="5"/>
  <c r="C76" i="5"/>
  <c r="B76" i="5"/>
  <c r="A76" i="5"/>
  <c r="R75" i="5"/>
  <c r="Q75" i="5"/>
  <c r="P75" i="5"/>
  <c r="C75" i="5"/>
  <c r="B75" i="5"/>
  <c r="A75" i="5"/>
  <c r="R74" i="5"/>
  <c r="Q74" i="5"/>
  <c r="P74" i="5"/>
  <c r="C74" i="5"/>
  <c r="B74" i="5"/>
  <c r="A74" i="5"/>
  <c r="R73" i="5"/>
  <c r="Q73" i="5"/>
  <c r="P73" i="5"/>
  <c r="C73" i="5"/>
  <c r="B73" i="5"/>
  <c r="A73" i="5"/>
  <c r="R72" i="5"/>
  <c r="Q72" i="5"/>
  <c r="P72" i="5"/>
  <c r="C72" i="5"/>
  <c r="B72" i="5"/>
  <c r="A72" i="5"/>
  <c r="R71" i="5"/>
  <c r="Q71" i="5"/>
  <c r="P71" i="5"/>
  <c r="C71" i="5"/>
  <c r="B71" i="5"/>
  <c r="A71" i="5"/>
  <c r="R70" i="5"/>
  <c r="Q70" i="5"/>
  <c r="P70" i="5"/>
  <c r="C70" i="5"/>
  <c r="B70" i="5"/>
  <c r="A70" i="5"/>
  <c r="R69" i="5"/>
  <c r="Q69" i="5"/>
  <c r="P69" i="5"/>
  <c r="C69" i="5"/>
  <c r="B69" i="5"/>
  <c r="A69" i="5"/>
  <c r="R68" i="5"/>
  <c r="Q68" i="5"/>
  <c r="P68" i="5"/>
  <c r="C68" i="5"/>
  <c r="B68" i="5"/>
  <c r="A68" i="5"/>
  <c r="R67" i="5"/>
  <c r="Q67" i="5"/>
  <c r="P67" i="5"/>
  <c r="C67" i="5"/>
  <c r="B67" i="5"/>
  <c r="A67" i="5"/>
  <c r="R66" i="5"/>
  <c r="Q66" i="5"/>
  <c r="P66" i="5"/>
  <c r="C66" i="5"/>
  <c r="B66" i="5"/>
  <c r="A66" i="5"/>
  <c r="R65" i="5"/>
  <c r="Q65" i="5"/>
  <c r="P65" i="5"/>
  <c r="C65" i="5"/>
  <c r="B65" i="5"/>
  <c r="A65" i="5"/>
  <c r="R64" i="5"/>
  <c r="Q64" i="5"/>
  <c r="P64" i="5"/>
  <c r="C64" i="5"/>
  <c r="B64" i="5"/>
  <c r="A64" i="5"/>
  <c r="R63" i="5"/>
  <c r="Q63" i="5"/>
  <c r="P63" i="5"/>
  <c r="C63" i="5"/>
  <c r="B63" i="5"/>
  <c r="A63" i="5"/>
  <c r="R62" i="5"/>
  <c r="Q62" i="5"/>
  <c r="P62" i="5"/>
  <c r="C62" i="5"/>
  <c r="B62" i="5"/>
  <c r="A62" i="5"/>
  <c r="R61" i="5"/>
  <c r="Q61" i="5"/>
  <c r="P61" i="5"/>
  <c r="C61" i="5"/>
  <c r="B61" i="5"/>
  <c r="A61" i="5"/>
  <c r="R60" i="5"/>
  <c r="Q60" i="5"/>
  <c r="P60" i="5"/>
  <c r="C60" i="5"/>
  <c r="B60" i="5"/>
  <c r="A60" i="5"/>
  <c r="R59" i="5"/>
  <c r="Q59" i="5"/>
  <c r="P59" i="5"/>
  <c r="C59" i="5"/>
  <c r="B59" i="5"/>
  <c r="A59" i="5"/>
  <c r="R58" i="5"/>
  <c r="Q58" i="5"/>
  <c r="P58" i="5"/>
  <c r="C58" i="5"/>
  <c r="B58" i="5"/>
  <c r="A58" i="5"/>
  <c r="R57" i="5"/>
  <c r="Q57" i="5"/>
  <c r="P57" i="5"/>
  <c r="C57" i="5"/>
  <c r="B57" i="5"/>
  <c r="A57" i="5"/>
  <c r="R56" i="5"/>
  <c r="Q56" i="5"/>
  <c r="P56" i="5"/>
  <c r="C56" i="5"/>
  <c r="B56" i="5"/>
  <c r="A56" i="5"/>
  <c r="R55" i="5"/>
  <c r="Q55" i="5"/>
  <c r="P55" i="5"/>
  <c r="C55" i="5"/>
  <c r="B55" i="5"/>
  <c r="A55" i="5"/>
  <c r="R54" i="5"/>
  <c r="Q54" i="5"/>
  <c r="P54" i="5"/>
  <c r="C54" i="5"/>
  <c r="B54" i="5"/>
  <c r="A54" i="5"/>
  <c r="R53" i="5"/>
  <c r="Q53" i="5"/>
  <c r="P53" i="5"/>
  <c r="C53" i="5"/>
  <c r="B53" i="5"/>
  <c r="A53" i="5"/>
  <c r="R52" i="5"/>
  <c r="Q52" i="5"/>
  <c r="P52" i="5"/>
  <c r="C52" i="5"/>
  <c r="B52" i="5"/>
  <c r="A52" i="5"/>
  <c r="R51" i="5"/>
  <c r="Q51" i="5"/>
  <c r="P51" i="5"/>
  <c r="C51" i="5"/>
  <c r="B51" i="5"/>
  <c r="A51" i="5"/>
  <c r="R50" i="5"/>
  <c r="Q50" i="5"/>
  <c r="P50" i="5"/>
  <c r="C50" i="5"/>
  <c r="B50" i="5"/>
  <c r="A50" i="5"/>
  <c r="R49" i="5"/>
  <c r="Q49" i="5"/>
  <c r="P49" i="5"/>
  <c r="C49" i="5"/>
  <c r="B49" i="5"/>
  <c r="A49" i="5"/>
  <c r="R48" i="5"/>
  <c r="Q48" i="5"/>
  <c r="P48" i="5"/>
  <c r="C48" i="5"/>
  <c r="B48" i="5"/>
  <c r="A48" i="5"/>
  <c r="R47" i="5"/>
  <c r="Q47" i="5"/>
  <c r="P47" i="5"/>
  <c r="C47" i="5"/>
  <c r="B47" i="5"/>
  <c r="A47" i="5"/>
  <c r="R46" i="5"/>
  <c r="Q46" i="5"/>
  <c r="P46" i="5"/>
  <c r="C46" i="5"/>
  <c r="B46" i="5"/>
  <c r="A46" i="5"/>
  <c r="R45" i="5"/>
  <c r="Q45" i="5"/>
  <c r="P45" i="5"/>
  <c r="C45" i="5"/>
  <c r="B45" i="5"/>
  <c r="A45" i="5"/>
  <c r="R44" i="5"/>
  <c r="Q44" i="5"/>
  <c r="P44" i="5"/>
  <c r="C44" i="5"/>
  <c r="B44" i="5"/>
  <c r="A44" i="5"/>
  <c r="R43" i="5"/>
  <c r="Q43" i="5"/>
  <c r="P43" i="5"/>
  <c r="C43" i="5"/>
  <c r="B43" i="5"/>
  <c r="A43" i="5"/>
  <c r="R42" i="5"/>
  <c r="Q42" i="5"/>
  <c r="P42" i="5"/>
  <c r="C42" i="5"/>
  <c r="B42" i="5"/>
  <c r="A42" i="5"/>
  <c r="R41" i="5"/>
  <c r="Q41" i="5"/>
  <c r="P41" i="5"/>
  <c r="C41" i="5"/>
  <c r="B41" i="5"/>
  <c r="A41" i="5"/>
  <c r="R40" i="5"/>
  <c r="Q40" i="5"/>
  <c r="P40" i="5"/>
  <c r="C40" i="5"/>
  <c r="B40" i="5"/>
  <c r="A40" i="5"/>
  <c r="R39" i="5"/>
  <c r="Q39" i="5"/>
  <c r="P39" i="5"/>
  <c r="C39" i="5"/>
  <c r="B39" i="5"/>
  <c r="A39" i="5"/>
  <c r="R38" i="5"/>
  <c r="Q38" i="5"/>
  <c r="P38" i="5"/>
  <c r="C38" i="5"/>
  <c r="B38" i="5"/>
  <c r="A38" i="5"/>
  <c r="R37" i="5"/>
  <c r="Q37" i="5"/>
  <c r="P37" i="5"/>
  <c r="C37" i="5"/>
  <c r="B37" i="5"/>
  <c r="A37" i="5"/>
  <c r="R36" i="5"/>
  <c r="Q36" i="5"/>
  <c r="P36" i="5"/>
  <c r="C36" i="5"/>
  <c r="B36" i="5"/>
  <c r="A36" i="5"/>
  <c r="R35" i="5"/>
  <c r="Q35" i="5"/>
  <c r="P35" i="5"/>
  <c r="C35" i="5"/>
  <c r="B35" i="5"/>
  <c r="A35" i="5"/>
  <c r="R34" i="5"/>
  <c r="Q34" i="5"/>
  <c r="P34" i="5"/>
  <c r="C34" i="5"/>
  <c r="B34" i="5"/>
  <c r="A34" i="5"/>
  <c r="R33" i="5"/>
  <c r="Q33" i="5"/>
  <c r="P33" i="5"/>
  <c r="C33" i="5"/>
  <c r="B33" i="5"/>
  <c r="A33" i="5"/>
  <c r="R32" i="5"/>
  <c r="Q32" i="5"/>
  <c r="P32" i="5"/>
  <c r="C32" i="5"/>
  <c r="B32" i="5"/>
  <c r="A32" i="5"/>
  <c r="R31" i="5"/>
  <c r="Q31" i="5"/>
  <c r="P31" i="5"/>
  <c r="C31" i="5"/>
  <c r="B31" i="5"/>
  <c r="A31" i="5"/>
  <c r="R30" i="5"/>
  <c r="Q30" i="5"/>
  <c r="P30" i="5"/>
  <c r="C30" i="5"/>
  <c r="B30" i="5"/>
  <c r="A30" i="5"/>
  <c r="R29" i="5"/>
  <c r="Q29" i="5"/>
  <c r="P29" i="5"/>
  <c r="C29" i="5"/>
  <c r="B29" i="5"/>
  <c r="A29" i="5"/>
  <c r="R28" i="5"/>
  <c r="Q28" i="5"/>
  <c r="P28" i="5"/>
  <c r="C28" i="5"/>
  <c r="B28" i="5"/>
  <c r="A28" i="5"/>
  <c r="R27" i="5"/>
  <c r="Q27" i="5"/>
  <c r="P27" i="5"/>
  <c r="C27" i="5"/>
  <c r="B27" i="5"/>
  <c r="A27" i="5"/>
  <c r="R26" i="5"/>
  <c r="Q26" i="5"/>
  <c r="P26" i="5"/>
  <c r="C26" i="5"/>
  <c r="B26" i="5"/>
  <c r="A26" i="5"/>
  <c r="R25" i="5"/>
  <c r="Q25" i="5"/>
  <c r="P25" i="5"/>
  <c r="C25" i="5"/>
  <c r="B25" i="5"/>
  <c r="A25" i="5"/>
  <c r="R24" i="5"/>
  <c r="Q24" i="5"/>
  <c r="P24" i="5"/>
  <c r="C24" i="5"/>
  <c r="B24" i="5"/>
  <c r="A24" i="5"/>
  <c r="R23" i="5"/>
  <c r="Q23" i="5"/>
  <c r="P23" i="5"/>
  <c r="C23" i="5"/>
  <c r="B23" i="5"/>
  <c r="A23" i="5"/>
  <c r="R22" i="5"/>
  <c r="Q22" i="5"/>
  <c r="P22" i="5"/>
  <c r="C22" i="5"/>
  <c r="B22" i="5"/>
  <c r="A22" i="5"/>
  <c r="R21" i="5"/>
  <c r="Q21" i="5"/>
  <c r="P21" i="5"/>
  <c r="C21" i="5"/>
  <c r="B21" i="5"/>
  <c r="A21" i="5"/>
  <c r="R20" i="5"/>
  <c r="Q20" i="5"/>
  <c r="P20" i="5"/>
  <c r="C20" i="5"/>
  <c r="B20" i="5"/>
  <c r="A20" i="5"/>
  <c r="R19" i="5"/>
  <c r="Q19" i="5"/>
  <c r="P19" i="5"/>
  <c r="C19" i="5"/>
  <c r="B19" i="5"/>
  <c r="A19" i="5"/>
  <c r="R18" i="5"/>
  <c r="Q18" i="5"/>
  <c r="P18" i="5"/>
  <c r="C18" i="5"/>
  <c r="B18" i="5"/>
  <c r="A18" i="5"/>
  <c r="R17" i="5"/>
  <c r="Q17" i="5"/>
  <c r="P17" i="5"/>
  <c r="C17" i="5"/>
  <c r="B17" i="5"/>
  <c r="A17" i="5"/>
  <c r="R16" i="5"/>
  <c r="Q16" i="5"/>
  <c r="P16" i="5"/>
  <c r="C16" i="5"/>
  <c r="B16" i="5"/>
  <c r="A16" i="5"/>
  <c r="R15" i="5"/>
  <c r="Q15" i="5"/>
  <c r="P15" i="5"/>
  <c r="C15" i="5"/>
  <c r="B15" i="5"/>
  <c r="A15" i="5"/>
  <c r="R14" i="5"/>
  <c r="Q14" i="5"/>
  <c r="P14" i="5"/>
  <c r="C14" i="5"/>
  <c r="B14" i="5"/>
  <c r="A14" i="5"/>
  <c r="R13" i="5"/>
  <c r="Q13" i="5"/>
  <c r="P13" i="5"/>
  <c r="C13" i="5"/>
  <c r="B13" i="5"/>
  <c r="A13" i="5"/>
  <c r="R12" i="5"/>
  <c r="Q12" i="5"/>
  <c r="P12" i="5"/>
  <c r="C12" i="5"/>
  <c r="B12" i="5"/>
  <c r="A12" i="5"/>
  <c r="R11" i="5"/>
  <c r="Q11" i="5"/>
  <c r="P11" i="5"/>
  <c r="C11" i="5"/>
  <c r="B11" i="5"/>
  <c r="A11" i="5"/>
  <c r="R10" i="5"/>
  <c r="Q10" i="5"/>
  <c r="P10" i="5"/>
  <c r="C10" i="5"/>
  <c r="B10" i="5"/>
  <c r="A10" i="5"/>
  <c r="R9" i="5"/>
  <c r="Q9" i="5"/>
  <c r="P9" i="5"/>
  <c r="C9" i="5"/>
  <c r="B9" i="5"/>
  <c r="A9" i="5"/>
  <c r="R8" i="5"/>
  <c r="Q8" i="5"/>
  <c r="P8" i="5"/>
  <c r="C8" i="5"/>
  <c r="B8" i="5"/>
  <c r="A8" i="5"/>
  <c r="R7" i="5"/>
  <c r="Q7" i="5"/>
  <c r="P7" i="5"/>
  <c r="C7" i="5"/>
  <c r="B7" i="5"/>
  <c r="A7" i="5"/>
  <c r="R6" i="5"/>
  <c r="Q6" i="5"/>
  <c r="P6" i="5"/>
  <c r="C6" i="5"/>
  <c r="B6" i="5"/>
  <c r="A6" i="5"/>
  <c r="R5" i="5"/>
  <c r="Q5" i="5"/>
  <c r="P5" i="5"/>
  <c r="C5" i="5"/>
  <c r="B5" i="5"/>
  <c r="A5" i="5"/>
  <c r="R4" i="5"/>
  <c r="Q4" i="5"/>
  <c r="P4" i="5"/>
  <c r="C4" i="5"/>
  <c r="B4" i="5"/>
  <c r="A4" i="5"/>
  <c r="L3" i="5"/>
  <c r="K3" i="5"/>
  <c r="J3" i="5"/>
  <c r="N3" i="5" s="1"/>
  <c r="I3" i="5"/>
  <c r="H3" i="5"/>
  <c r="M3" i="5" s="1"/>
  <c r="O3" i="5" s="1"/>
  <c r="C2" i="5"/>
  <c r="B2" i="5"/>
  <c r="A2" i="5"/>
  <c r="M1"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tc={491DEDFE-3BD0-4FB8-AE04-C26CDB611DF7}</author>
    <author>tc={3C649834-7D08-4A25-A5C2-574E680DB3CA}</author>
    <author>tc={2FB70808-2E59-477A-AA69-5F1E6E50006D}</author>
    <author>tc={78372223-7373-4E9F-8B5D-9542E6EB9A5B}</author>
    <author>tc={2B49EBE9-C42D-477D-A999-9DF9BC53C6D5}</author>
  </authors>
  <commentList>
    <comment ref="N310" authorId="0" shapeId="0" xr:uid="{43A36B73-3879-45EA-B2F3-C7E11FCFAB6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23,40 confirmé -&gt; Tout Bercy vers Santeuil</t>
        </r>
      </text>
    </comment>
    <comment ref="N313" authorId="1" shapeId="0" xr:uid="{962B7CB2-8502-43D0-A058-064D0A660FE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au lieu 91,45 kg</t>
        </r>
      </text>
    </comment>
    <comment ref="N501" authorId="2" shapeId="0" xr:uid="{E60F7A55-A08D-4B25-A332-CF9B1734460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au lieu 29,7 kg</t>
        </r>
      </text>
    </comment>
    <comment ref="N502" authorId="3" shapeId="0" xr:uid="{40798A8C-C340-4515-B297-F68510E4215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au lieu 66 kg</t>
        </r>
      </text>
    </comment>
    <comment ref="N509" authorId="4" shapeId="0" xr:uid="{38E3A6A1-C59A-44E5-BF99-41B950979B4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au lieu 47,76 kg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Maria Balzano</author>
  </authors>
  <commentList>
    <comment ref="B79" authorId="0" shapeId="0" xr:uid="{2FA5766B-DDD1-4461-9426-299964233B66}">
      <text>
        <r>
          <rPr>
            <b/>
            <sz val="9"/>
            <color indexed="81"/>
            <rFont val="Tahoma"/>
            <family val="2"/>
          </rPr>
          <t>Maria Balzano:</t>
        </r>
        <r>
          <rPr>
            <sz val="9"/>
            <color indexed="81"/>
            <rFont val="Tahoma"/>
            <family val="2"/>
          </rPr>
          <t xml:space="preserve">
</t>
        </r>
        <r>
          <rPr>
            <sz val="11"/>
            <color indexed="81"/>
            <rFont val="Tahoma"/>
            <family val="2"/>
          </rPr>
          <t xml:space="preserve">Plaine Commune inclus les </t>
        </r>
        <r>
          <rPr>
            <b/>
            <sz val="11"/>
            <color indexed="81"/>
            <rFont val="Tahoma"/>
            <family val="2"/>
          </rPr>
          <t xml:space="preserve">9 communes suivantes :
</t>
        </r>
        <r>
          <rPr>
            <sz val="11"/>
            <color indexed="81"/>
            <rFont val="Tahoma"/>
            <family val="2"/>
          </rPr>
          <t xml:space="preserve">
-&gt; Aubervilliers
-&gt; Epinay-sur-Seine
-&gt; La Courneuve
-&gt; L'Île-Saint-Denis
-&gt; Pierrefitte-sur-Seine
-&gt; Stains
-&gt; Saint-Denis
-&gt; Saint-Ouen-sur-Seine
-&gt; Villetaneuse</t>
        </r>
      </text>
    </comment>
    <comment ref="P81" authorId="0" shapeId="0" xr:uid="{379D1649-495D-4B0C-88F0-D929B25483D8}">
      <text>
        <r>
          <rPr>
            <b/>
            <sz val="9"/>
            <color indexed="81"/>
            <rFont val="Tahoma"/>
            <family val="2"/>
          </rPr>
          <t>Maria Balzano:</t>
        </r>
        <r>
          <rPr>
            <sz val="9"/>
            <color indexed="81"/>
            <rFont val="Tahoma"/>
            <family val="2"/>
          </rPr>
          <t xml:space="preserve">
Saint-Denis : 
- Appui au bon transit
- Petites Sœurs des Pauvres
- Ikambere
Saint-Ouen : 
- Centre social Landy
La Courneuve : 
- ADN93 Amicale du Nid La Courneuve
</t>
        </r>
      </text>
    </comment>
    <comment ref="P82" authorId="0" shapeId="0" xr:uid="{1A7CB468-D662-45AA-9719-1A3A03283F21}">
      <text>
        <r>
          <rPr>
            <b/>
            <sz val="9"/>
            <color indexed="81"/>
            <rFont val="Tahoma"/>
            <family val="2"/>
          </rPr>
          <t>Maria Balzano:</t>
        </r>
        <r>
          <rPr>
            <sz val="9"/>
            <color indexed="81"/>
            <rFont val="Tahoma"/>
            <family val="2"/>
          </rPr>
          <t xml:space="preserve">
Saint Denis : 
- Les Echos des sans mots
- SOS 115 
Saint-Ouen : 
- Hotel Social 93- Boutique Solidarité 
- Centre social Landy</t>
        </r>
      </text>
    </comment>
    <comment ref="P83" authorId="0" shapeId="0" xr:uid="{1FC41881-D70B-489A-9045-CD10397EEAD0}">
      <text>
        <r>
          <rPr>
            <b/>
            <sz val="9"/>
            <color indexed="81"/>
            <rFont val="Tahoma"/>
            <family val="2"/>
          </rPr>
          <t>Maria Balzano:</t>
        </r>
        <r>
          <rPr>
            <sz val="9"/>
            <color indexed="81"/>
            <rFont val="Tahoma"/>
            <family val="2"/>
          </rPr>
          <t xml:space="preserve">
Saint-Denis : 
- Les Echos des sans Mots 
Saint-Ouen : 
- CCAS Henri Grouès Abbé Pierre 
- Centre Social du Landy</t>
        </r>
      </text>
    </comment>
    <comment ref="P86" authorId="0" shapeId="0" xr:uid="{00F772EE-FC65-4C5A-B70C-F364A1DC709F}">
      <text>
        <r>
          <rPr>
            <b/>
            <sz val="9"/>
            <color indexed="81"/>
            <rFont val="Tahoma"/>
            <family val="2"/>
          </rPr>
          <t>Maria Balzano:</t>
        </r>
        <r>
          <rPr>
            <sz val="9"/>
            <color indexed="81"/>
            <rFont val="Tahoma"/>
            <family val="2"/>
          </rPr>
          <t xml:space="preserve">
Saint-Ouen : 
- CCAS - Henri Grouès Abbé Pierre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E4F9716-C8EC-4424-82E5-AF7FC73EBDF2}" keepAlive="1" name="Query - Base" description="Connection to the 'Base' query in the workbook." type="5" refreshedVersion="7" background="1" saveData="1">
    <dbPr connection="Provider=Microsoft.Mashup.OleDb.1;Data Source=$Workbook$;Location=Base;Extended Properties=&quot;&quot;" command="SELECT * FROM [Base]"/>
  </connection>
  <connection id="2" xr16:uid="{4D3DC33E-1139-477E-A5D7-407C09081497}" keepAlive="1" name="Query - Imp Asso" description="Connection to the 'Imp Asso' query in the workbook." type="5" refreshedVersion="7" background="1" saveData="1">
    <dbPr connection="Provider=Microsoft.Mashup.OleDb.1;Data Source=$Workbook$;Location=&quot;Imp Asso&quot;;Extended Properties=&quot;&quot;" command="SELECT * FROM [Imp Asso]"/>
  </connection>
  <connection id="3" xr16:uid="{BC117EB9-B805-4847-A1B2-7D572F33DA4A}" keepAlive="1" name="Query - MaximumParSemaine" description="Connection to the 'MaximumParSemaine' query in the workbook." type="5" refreshedVersion="7" background="1" saveData="1">
    <dbPr connection="Provider=Microsoft.Mashup.OleDb.1;Data Source=$Workbook$;Location=MaximumParSemaine;Extended Properties=&quot;&quot;" command="SELECT * FROM [MaximumParSemaine]"/>
  </connection>
  <connection id="4" xr16:uid="{4344629E-49C6-4728-8480-945BA00AFEE2}" keepAlive="1" name="Query - MaxWeek" description="Connection to the 'MaxWeek' query in the workbook." type="5" refreshedVersion="7" background="1" saveData="1">
    <dbPr connection="Provider=Microsoft.Mashup.OleDb.1;Data Source=$Workbook$;Location=MaxWeek;Extended Properties=&quot;&quot;" command="SELECT * FROM [MaxWeek]"/>
  </connection>
  <connection id="5" xr16:uid="{41C6ABDF-79A3-41B3-AF72-A5DFB8187BA8}" keepAlive="1" name="Query - Médiane" description="Connection to the 'Médiane' query in the workbook." type="5" refreshedVersion="7" background="1" saveData="1">
    <dbPr connection="Provider=Microsoft.Mashup.OleDb.1;Data Source=$Workbook$;Location=Médiane;Extended Properties=&quot;&quot;" command="SELECT * FROM [Médiane]"/>
  </connection>
  <connection id="6" xr16:uid="{CA105625-1DCE-4B97-93B3-1C8BB50EB684}" keepAlive="1" name="Query - Médiane2025" description="Connection to the 'Médiane2025' query in the workbook." type="5" refreshedVersion="7" background="1" saveData="1">
    <dbPr connection="Provider=Microsoft.Mashup.OleDb.1;Data Source=$Workbook$;Location=Médiane2025;Extended Properties=&quot;&quot;" command="SELECT * FROM [Médiane2025]"/>
  </connection>
  <connection id="7" xr16:uid="{F5196B42-D628-4DB4-98E1-8F52489AB0D9}" keepAlive="1" name="Query - Médiane2025parPart" description="Connection to the 'Médiane2025parPart' query in the workbook." type="5" refreshedVersion="7" background="1" saveData="1">
    <dbPr connection="Provider=Microsoft.Mashup.OleDb.1;Data Source=$Workbook$;Location=Médiane2025parPart;Extended Properties=&quot;&quot;" command="SELECT * FROM [Médiane2025parPart]"/>
  </connection>
  <connection id="8" xr16:uid="{7B8F3D80-654C-4236-9323-E5DB22458176}" keepAlive="1" name="Query - MédianeParSemaine" description="Connection to the 'MédianeParSemaine' query in the workbook." type="5" refreshedVersion="7" background="1" saveData="1">
    <dbPr connection="Provider=Microsoft.Mashup.OleDb.1;Data Source=$Workbook$;Location=MédianeParSemaine;Extended Properties=&quot;&quot;" command="SELECT * FROM [MédianeParSemaine]"/>
  </connection>
  <connection id="9" xr16:uid="{A6214437-C5DA-46E3-A533-09ACD266C669}" keepAlive="1" name="Query - MinimumParSemaine" description="Connection to the 'MinimumParSemaine' query in the workbook." type="5" refreshedVersion="7" background="1" saveData="1">
    <dbPr connection="Provider=Microsoft.Mashup.OleDb.1;Data Source=$Workbook$;Location=MinimumParSemaine;Extended Properties=&quot;&quot;" command="SELECT * FROM [MinimumParSemaine]"/>
  </connection>
  <connection id="10" xr16:uid="{99C4DFE8-0C0F-40F2-83A7-D5C21A101297}" keepAlive="1" name="Query - Moyenne" description="Connection to the 'Moyenne' query in the workbook." type="5" refreshedVersion="7" background="1" saveData="1">
    <dbPr connection="Provider=Microsoft.Mashup.OleDb.1;Data Source=$Workbook$;Location=Moyenne;Extended Properties=&quot;&quot;" command="SELECT * FROM [Moyenne]"/>
  </connection>
  <connection id="11" xr16:uid="{A58FE819-1043-4784-9914-D0BDE4FC0CB1}" keepAlive="1" name="Query - Moyenne2025" description="Connection to the 'Moyenne2025' query in the workbook." type="5" refreshedVersion="7" background="1" saveData="1">
    <dbPr connection="Provider=Microsoft.Mashup.OleDb.1;Data Source=$Workbook$;Location=Moyenne2025;Extended Properties=&quot;&quot;" command="SELECT * FROM [Moyenne2025]"/>
  </connection>
  <connection id="12" xr16:uid="{4D7FB2AE-D78C-40E7-9AFD-41204750C34F}" keepAlive="1" name="Query - MoyenneParSemaine" description="Connection to the 'MoyenneParSemaine' query in the workbook." type="5" refreshedVersion="7" background="1" saveData="1">
    <dbPr connection="Provider=Microsoft.Mashup.OleDb.1;Data Source=$Workbook$;Location=MoyenneParSemaine;Extended Properties=&quot;&quot;" command="SELECT * FROM [MoyenneParSemaine]"/>
  </connection>
  <connection id="13" xr16:uid="{28A447D0-72D0-4605-9353-CE026F2BF7EF}" keepAlive="1" name="Query - Quali" description="Connection to the 'Quali' query in the workbook." type="5" refreshedVersion="7" background="1" saveData="1">
    <dbPr connection="Provider=Microsoft.Mashup.OleDb.1;Data Source=$Workbook$;Location=Quali;Extended Properties=&quot;&quot;" command="SELECT * FROM [Quali]"/>
  </connection>
  <connection id="14" xr16:uid="{9CE859E8-7435-4B92-BD7C-D99BBFEBCBC4}" keepAlive="1" name="Query - Tableau de Suivi" description="Connection to the 'Tableau de Suivi' query in the workbook." type="5" refreshedVersion="7" background="1" saveData="1">
    <dbPr connection="Provider=Microsoft.Mashup.OleDb.1;Data Source=$Workbook$;Location=&quot;Tableau de Suivi&quot;;Extended Properties=&quot;&quot;" command="SELECT * FROM [Tableau de Suivi]"/>
  </connection>
  <connection id="15" xr16:uid="{99E22DA4-E9FA-4E52-AEA9-66EC254D6164}" keepAlive="1" name="Query - Tournée" description="Connection to the 'Tournée' query in the workbook." type="5" refreshedVersion="7" background="1" saveData="1">
    <dbPr connection="Provider=Microsoft.Mashup.OleDb.1;Data Source=$Workbook$;Location=Tournée;Extended Properties=&quot;&quot;" command="SELECT * FROM [Tournée]"/>
  </connection>
  <connection id="16" xr16:uid="{434317C8-ACA5-42ED-AC75-4FA534A8AA8A}"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7" xr16:uid="{1F07C960-D890-4A7B-B5A8-6830D362B209}" name="WorksheetConnection_Tableau de Suivi!$A:$AI" type="102" refreshedVersion="7" minRefreshableVersion="5">
    <extLst>
      <ext xmlns:x15="http://schemas.microsoft.com/office/spreadsheetml/2010/11/main" uri="{DE250136-89BD-433C-8126-D09CA5730AF9}">
        <x15:connection id="Range" autoDelete="1">
          <x15:rangePr sourceName="_xlcn.WorksheetConnection_TableaudeSuiviAAI"/>
        </x15:connection>
      </ext>
    </extLst>
  </connection>
</connections>
</file>

<file path=xl/metadata.xml><?xml version="1.0" encoding="utf-8"?>
<metadata xmlns="http://schemas.openxmlformats.org/spreadsheetml/2006/main"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7">
    <s v="ThisWorkbookDataModel"/>
    <s v="{[Range].[Type].&amp;[Professionnel]}"/>
    <s v="{[Range].[Annulé].&amp;[1]}"/>
    <s v="{[Range].[Type].&amp;[Association]}"/>
    <s v="{[Range].[3semaines].&amp;[AfficherPro]}"/>
    <s v="{[Range].[3semaines].&amp;[AfficherAnnule]}"/>
    <s v="{[Range].[3semaines].&amp;[Afficher],[Range].[3semaines].&amp;[AfficherPro],[Range].[3semaines].&amp;[AfficherAnnule]}"/>
  </metadataStrings>
  <mdxMetadata count="6">
    <mdx n="0" f="s">
      <ms ns="1" c="0"/>
    </mdx>
    <mdx n="0" f="s">
      <ms ns="2" c="0"/>
    </mdx>
    <mdx n="0" f="s">
      <ms ns="3" c="0"/>
    </mdx>
    <mdx n="0" f="s">
      <ms ns="4" c="0"/>
    </mdx>
    <mdx n="0" f="s">
      <ms ns="5" c="0"/>
    </mdx>
    <mdx n="0" f="s">
      <ms ns="6" c="0"/>
    </mdx>
  </mdxMetadata>
  <futureMetadata name="XLDAPR" count="1">
    <bk>
      <extLst>
        <ext uri="{bdbb8cdc-fa1e-496e-a857-3c3f30c029c3}">
          <xda:dynamicArrayProperties fDynamic="1" fCollapsed="0"/>
        </ext>
      </extLst>
    </bk>
  </futureMetadata>
  <cellMetadata count="1">
    <bk>
      <rc t="2" v="0"/>
    </bk>
  </cellMetadata>
  <valueMetadata count="6">
    <bk>
      <rc t="1" v="0"/>
    </bk>
    <bk>
      <rc t="1" v="1"/>
    </bk>
    <bk>
      <rc t="1" v="2"/>
    </bk>
    <bk>
      <rc t="1" v="3"/>
    </bk>
    <bk>
      <rc t="1" v="4"/>
    </bk>
    <bk>
      <rc t="1" v="5"/>
    </bk>
  </valueMetadata>
</metadata>
</file>

<file path=xl/sharedStrings.xml><?xml version="1.0" encoding="utf-8"?>
<sst xmlns="http://schemas.openxmlformats.org/spreadsheetml/2006/main" count="45360" uniqueCount="3311">
  <si>
    <t>Catégories partenaires Professionnels</t>
  </si>
  <si>
    <t>Distribution</t>
  </si>
  <si>
    <t>Collectes de denrées auprès de grandes et petites enseignes de distributions</t>
  </si>
  <si>
    <t>Evenementiel</t>
  </si>
  <si>
    <t>Collecte de produits issus d'évenements sportifs, loisirs, et autre réceptions traiteurs</t>
  </si>
  <si>
    <t>Restauration Commerciale</t>
  </si>
  <si>
    <t>Collecte de denrées alimentaire chez les acteurs de la restauration commerciale</t>
  </si>
  <si>
    <t>Restauration Collective</t>
  </si>
  <si>
    <t xml:space="preserve">Collecte de denrées alimentaire chez les acteurs de la restauration collective </t>
  </si>
  <si>
    <t>Producteur/Industriels</t>
  </si>
  <si>
    <t>partenaires chez qui nous collectons directement sur le site de production ou de stockage (donc sans passer par un intermédiaire)</t>
  </si>
  <si>
    <t>Commandes de repas</t>
  </si>
  <si>
    <t>différents acteurs à qui le Chainon Manquant à acheter (ou fait financer), ou collecté gratuitement des repas afin de combler un manque d'approvisionnement</t>
  </si>
  <si>
    <t>Association</t>
  </si>
  <si>
    <t>associations qui repartagent des surplus afin d'éviter un gaspillage</t>
  </si>
  <si>
    <t>Autres</t>
  </si>
  <si>
    <t>Autres partenaires pros non identifiés</t>
  </si>
  <si>
    <t>Sous - Catégories partenaires Professionnels</t>
  </si>
  <si>
    <t>Commerce de proximité</t>
  </si>
  <si>
    <t>commerces en vente directe non compris dans la catégorie Distributeur (boulangerie, épiceries…)</t>
  </si>
  <si>
    <t>Distributeur</t>
  </si>
  <si>
    <t xml:space="preserve"> enseignes de supermarché ou enseignes spécialisées de distribution</t>
  </si>
  <si>
    <t>Evénements Sports et Loisirs</t>
  </si>
  <si>
    <t>concerne les partenaires qui rentrent dans le cadre de restauration lors d'évènements sportifs, loisirs et culturels</t>
  </si>
  <si>
    <t>Traiteur Réception</t>
  </si>
  <si>
    <t>traiteurs évènementiels non destinés aux événements S&amp;L mais plutôt à destination d'entreprises (réception, séminaires, soirées…). Il s'agit donc de "commandes de prestations"</t>
  </si>
  <si>
    <t>partenaire proposant un service de restauration grand public, prêt à consommer, hors restauration collective</t>
  </si>
  <si>
    <t>Boutique Traiteur</t>
  </si>
  <si>
    <t>Catégorie à part, afin d'identifier les collectes dans des boutiques spécialisées traiteur (Lenotre, Mavromatis…)</t>
  </si>
  <si>
    <t>Restaurant d'entreprise</t>
  </si>
  <si>
    <t>Cantine Scolaire</t>
  </si>
  <si>
    <t>Autre restauration collective sur place</t>
  </si>
  <si>
    <t>Cuisine centrale scolaire</t>
  </si>
  <si>
    <t>Autre cuisine central (ex : Hôpital)</t>
  </si>
  <si>
    <t>Producteur</t>
  </si>
  <si>
    <t>Industriel</t>
  </si>
  <si>
    <t>Production AidAlim/ Restauration collective</t>
  </si>
  <si>
    <t>Partenaires de restauration collective chez qui Le Chainon Manquant collecte gratuitement des repas produits spécifiquement pour l’aide alimentaire</t>
  </si>
  <si>
    <t>Achats / restauration collective</t>
  </si>
  <si>
    <t>Partenaires de restauration collective à qui Le Chainon Manquant achète de la nourriture pour combler un manque d’approvisionnement</t>
  </si>
  <si>
    <t>Achats / restauration commerciale</t>
  </si>
  <si>
    <t>Partenaires de restauration commerciale à qui Le Chainon Manquant achète de la nourriture pour combler un manque d’approvisionnement</t>
  </si>
  <si>
    <t>Catégories partenaires Associations</t>
  </si>
  <si>
    <t>Centre d'Hébergement</t>
  </si>
  <si>
    <t>Association qui a pour mission d'assurer l'accueil, le logement et l'insertion sociale des bénéficiares. La structure dispose donc d'un hébergement</t>
  </si>
  <si>
    <t>Accueil de Jour</t>
  </si>
  <si>
    <t xml:space="preserve">Association qui a pour vocation l'accueil, l'accompagnement social, administratif, médical… L'aide alimentaire ne fait pas nécessairement partie des missions de la strucure. La structure ne dispose pas d'hébergement. </t>
  </si>
  <si>
    <t>Restaurant Solidaire</t>
  </si>
  <si>
    <t>Association qui distribue des repas aux bénéficiaires. Ces repas sont directement consommés sur place dans un espace dédié.</t>
  </si>
  <si>
    <t>Distribution Solidaire</t>
  </si>
  <si>
    <t>Association qui distribue des denrées alimentaires/colis alimentaires mais il n'y a pas de consommation sur place, dans un espace dédié. Les aliments sont emportés par les bénéficiares,</t>
  </si>
  <si>
    <t>Epicerie Sociale</t>
  </si>
  <si>
    <t>Association qui propose des denrées alimentaires en rayonnages en les vendant à des prix réduits aux bénéficiaires.</t>
  </si>
  <si>
    <t>Autre association</t>
  </si>
  <si>
    <t>Association qui accompagne un public jeune sur différentes problématiques pas forcément alimentaire (covid19)</t>
  </si>
  <si>
    <t>Sous-Catégories partenaires Associations</t>
  </si>
  <si>
    <t>CHRS</t>
  </si>
  <si>
    <t>CHU</t>
  </si>
  <si>
    <t>Association de prévention spécialisée</t>
  </si>
  <si>
    <t>Association de défense des droits</t>
  </si>
  <si>
    <t>HALTE SOCIALE ET HEBERGEMENT ?</t>
  </si>
  <si>
    <t>Colonne 1</t>
  </si>
  <si>
    <t>Colonne 2</t>
  </si>
  <si>
    <t>Colonne 3</t>
  </si>
  <si>
    <t>Colonne 4</t>
  </si>
  <si>
    <t>Colonne 5</t>
  </si>
  <si>
    <t>Colonne 6</t>
  </si>
  <si>
    <t>Colonne 7</t>
  </si>
  <si>
    <t>Colonne 8</t>
  </si>
  <si>
    <t>Colonne 9</t>
  </si>
  <si>
    <t>Colonne 10</t>
  </si>
  <si>
    <t>Colonne 11</t>
  </si>
  <si>
    <t>Colonne 12</t>
  </si>
  <si>
    <t xml:space="preserve">Nom Entité </t>
  </si>
  <si>
    <t>Type</t>
  </si>
  <si>
    <t>Catégorie LCM</t>
  </si>
  <si>
    <t>Sous catégorie</t>
  </si>
  <si>
    <t xml:space="preserve">Personne Morale / Groupe </t>
  </si>
  <si>
    <t>CLASSIFICATION</t>
  </si>
  <si>
    <t>HABILITATION ALIM (ASSO UNIQUEMENT)</t>
  </si>
  <si>
    <t>Adresse Livraison/collecte</t>
  </si>
  <si>
    <t>Code postal</t>
  </si>
  <si>
    <t>Secteur</t>
  </si>
  <si>
    <t>Departement</t>
  </si>
  <si>
    <t>Fréquence régulière/occasionnelle</t>
  </si>
  <si>
    <t>0 Précarité Stains</t>
  </si>
  <si>
    <t>DISTRIBUTION SOLIDAIRE</t>
  </si>
  <si>
    <t>0 PRECARITE STAINS</t>
  </si>
  <si>
    <t>Association hors des réseaux nationaux</t>
  </si>
  <si>
    <t>Non (covid-19)</t>
  </si>
  <si>
    <t>Stains</t>
  </si>
  <si>
    <t>Livraison occasionnelle</t>
  </si>
  <si>
    <t>ACSC - Centre d'accueil Chrysalide</t>
  </si>
  <si>
    <t>HALTE SOCIALE ET HEBERGEMENT</t>
  </si>
  <si>
    <t>ASSOCIATION DES CITES DU SECOURS
CATHOLIQUE (ACSC)</t>
  </si>
  <si>
    <t>Association appartenant à un grand réseau national</t>
  </si>
  <si>
    <t>OUI</t>
  </si>
  <si>
    <t>118 rue du faubourg St Martin</t>
  </si>
  <si>
    <t>Paris 10</t>
  </si>
  <si>
    <t>75</t>
  </si>
  <si>
    <t>Livraison régulière</t>
  </si>
  <si>
    <t>Actions Jeunes</t>
  </si>
  <si>
    <t>ACTIONS JEUNES</t>
  </si>
  <si>
    <t xml:space="preserve">170 Grande Rue </t>
  </si>
  <si>
    <t>Sèvres</t>
  </si>
  <si>
    <t>AJPN Noisy-le-Grand</t>
  </si>
  <si>
    <t>AJPN</t>
  </si>
  <si>
    <t>Allée Pablo Picasso</t>
  </si>
  <si>
    <t>Noisy le Grand</t>
  </si>
  <si>
    <t xml:space="preserve">Amicale du Nid 92 </t>
  </si>
  <si>
    <t>Amicale du Nid</t>
  </si>
  <si>
    <t>83 bis rue de Varsovie</t>
  </si>
  <si>
    <t>Colombes</t>
  </si>
  <si>
    <t>Amundi - Foodles</t>
  </si>
  <si>
    <t>Professionnel</t>
  </si>
  <si>
    <t>Foodtech</t>
  </si>
  <si>
    <t>FOODLES</t>
  </si>
  <si>
    <t>91 boulevard Pasteur</t>
  </si>
  <si>
    <t>Paris 15</t>
  </si>
  <si>
    <t>Collecte occasionnelle</t>
  </si>
  <si>
    <t>Andes - Le potager de Marianne</t>
  </si>
  <si>
    <t>ANDES</t>
  </si>
  <si>
    <t>Cr d'Alsace</t>
  </si>
  <si>
    <t>Rungis</t>
  </si>
  <si>
    <t>Ansemble</t>
  </si>
  <si>
    <t>ANSEMBLE</t>
  </si>
  <si>
    <t>211 Blvd Vincent Auriol</t>
  </si>
  <si>
    <t>Paris 13</t>
  </si>
  <si>
    <t>Aout Secours Alimentaire</t>
  </si>
  <si>
    <t>57 rue Bobillot</t>
  </si>
  <si>
    <t>Armée du Salut - Centre Nazareth</t>
  </si>
  <si>
    <t>FONDATION ARMEE DU SALUT</t>
  </si>
  <si>
    <t>101 rue Olivier de Serres</t>
  </si>
  <si>
    <t>Armée du Salut - Distribution La Chapelle</t>
  </si>
  <si>
    <t>66 rue de Mouzaïa</t>
  </si>
  <si>
    <t>Paris 19</t>
  </si>
  <si>
    <t>Armée du Salut - Mouzaia</t>
  </si>
  <si>
    <t>66 rue Mouzaia</t>
  </si>
  <si>
    <t>Paris 20</t>
  </si>
  <si>
    <t>Armée du Salut - Palais de la femme</t>
  </si>
  <si>
    <t>94 rue de Charonne</t>
  </si>
  <si>
    <t>Paris 11</t>
  </si>
  <si>
    <t>Arpege - AccorHotels</t>
  </si>
  <si>
    <t>Restauration d'entreprise</t>
  </si>
  <si>
    <t>ARPEGE</t>
  </si>
  <si>
    <t xml:space="preserve">ACCORHOTELS </t>
  </si>
  <si>
    <t>21 rue bara</t>
  </si>
  <si>
    <t>Issy-Les-Moulineaux</t>
  </si>
  <si>
    <t>Arpege - Bercy Lumière</t>
  </si>
  <si>
    <t>LUMIERE</t>
  </si>
  <si>
    <t>40-42 avenue des Terroirs de France</t>
  </si>
  <si>
    <t>Paris 12</t>
  </si>
  <si>
    <t>Collecte régulière</t>
  </si>
  <si>
    <t>Arpège - Chanel</t>
  </si>
  <si>
    <t>CHANEL</t>
  </si>
  <si>
    <t>12-14 rue Victor Lenoir</t>
  </si>
  <si>
    <t>Neuilly sur Seine</t>
  </si>
  <si>
    <t>Arpège - CNIT</t>
  </si>
  <si>
    <t>CNIT</t>
  </si>
  <si>
    <t>2 plarvis de la Défense</t>
  </si>
  <si>
    <t>Nanterre</t>
  </si>
  <si>
    <t>Arpege - Danone Haussmann</t>
  </si>
  <si>
    <t>DANONE</t>
  </si>
  <si>
    <t>Paris 9</t>
  </si>
  <si>
    <t>Arpège - L'Oréal Clichy CAPI</t>
  </si>
  <si>
    <t>L'OREAL</t>
  </si>
  <si>
    <t>22 rue Pierre Dreyfus</t>
  </si>
  <si>
    <t>Clichy</t>
  </si>
  <si>
    <t>92</t>
  </si>
  <si>
    <t>Arpège - L'Oréal Clichy RIO</t>
  </si>
  <si>
    <t>15 rue Pierre Dreyfus</t>
  </si>
  <si>
    <t>Arpège - L'Oréal Ecowest</t>
  </si>
  <si>
    <t>Levallois-Perret</t>
  </si>
  <si>
    <t>Arpège - L'Oréal Seine 62</t>
  </si>
  <si>
    <t>Arpège - Mazars</t>
  </si>
  <si>
    <t>Mazars</t>
  </si>
  <si>
    <t>61 rue Henri Regnault</t>
  </si>
  <si>
    <t>Courbevoie</t>
  </si>
  <si>
    <t>Arpège - RIE Guersant</t>
  </si>
  <si>
    <t>MediaCom Paris</t>
  </si>
  <si>
    <t>32 rue Guersant</t>
  </si>
  <si>
    <t>Paris 16</t>
  </si>
  <si>
    <t>Arpege - Scor</t>
  </si>
  <si>
    <t>SCOR</t>
  </si>
  <si>
    <t>33 rue laperousse</t>
  </si>
  <si>
    <t>Arpege - Tour Egée</t>
  </si>
  <si>
    <t>ELIOR</t>
  </si>
  <si>
    <t>La Défense</t>
  </si>
  <si>
    <t>Arpege - Tour Mazars / Exaltis</t>
  </si>
  <si>
    <t>MAZARS</t>
  </si>
  <si>
    <t>Arpege - Union Investment Trocadéro</t>
  </si>
  <si>
    <t>UNION INVESTMENT</t>
  </si>
  <si>
    <t>47 rue longchamps</t>
  </si>
  <si>
    <t>Association du Site de la Défense (ASD)</t>
  </si>
  <si>
    <t>ASD</t>
  </si>
  <si>
    <t>19 Allée Santos-Dumont</t>
  </si>
  <si>
    <t>Suresnes</t>
  </si>
  <si>
    <t>Association Jeunes dans la Cité</t>
  </si>
  <si>
    <t>JEUNES DANS LA CITE</t>
  </si>
  <si>
    <t>9 rue des Paradis</t>
  </si>
  <si>
    <t>Fontenay aux Roses</t>
  </si>
  <si>
    <t>Association Les 4 Chemins</t>
  </si>
  <si>
    <t>LES QUATRES CHEMINS</t>
  </si>
  <si>
    <t>Non (covid)</t>
  </si>
  <si>
    <t>370 rue gabriel Péri</t>
  </si>
  <si>
    <t>Association sawa</t>
  </si>
  <si>
    <t>SAWA</t>
  </si>
  <si>
    <t>75 Allée des Parfumeurs</t>
  </si>
  <si>
    <t>Aurore - Accueil de jour La Rapine</t>
  </si>
  <si>
    <t>AURORE</t>
  </si>
  <si>
    <t>82 avenue denfert Rochereau</t>
  </si>
  <si>
    <t>Paris 14</t>
  </si>
  <si>
    <t>Aurore - Centre d'hébergement Gambetta</t>
  </si>
  <si>
    <t>67 rue Gambetta</t>
  </si>
  <si>
    <t>Aurore - CHRS Les Cinq Toits</t>
  </si>
  <si>
    <t>53 Boulevard Exelmens</t>
  </si>
  <si>
    <t>Etablissement fermé</t>
  </si>
  <si>
    <t>Aurore - CHRU Constantinople 2</t>
  </si>
  <si>
    <t>25 rue de Constantinople</t>
  </si>
  <si>
    <t>Paris 8</t>
  </si>
  <si>
    <t>Aurore - CHS Albert 1er</t>
  </si>
  <si>
    <t>72 avenue denfert Rochereau</t>
  </si>
  <si>
    <t>Aurore - CHS Pierre Petit</t>
  </si>
  <si>
    <t>Aurore - CHS SOLEA Rue Pierre Dupont</t>
  </si>
  <si>
    <t>CHS SOLEA</t>
  </si>
  <si>
    <t>4 bis, rue Pierre Dupont</t>
  </si>
  <si>
    <t>Aurore - CHU 12eme</t>
  </si>
  <si>
    <t>20 boulevard Poniatowski</t>
  </si>
  <si>
    <t>Aurore - CHU Asnières</t>
  </si>
  <si>
    <t xml:space="preserve">15 square Eugène Faillet </t>
  </si>
  <si>
    <t>Asnières-sur-Seine</t>
  </si>
  <si>
    <t>Aurore - CHU Bastion de Bercy</t>
  </si>
  <si>
    <t>12 boulevard Poniatowski</t>
  </si>
  <si>
    <t>Aurore - CHU Boulogne</t>
  </si>
  <si>
    <t>243 bis Boulevard J Jaures</t>
  </si>
  <si>
    <t>Boulogne-Billancourt</t>
  </si>
  <si>
    <t>Aurore - CHU CED Oratoire</t>
  </si>
  <si>
    <t>Aurore - CHU Clichy La Garenne</t>
  </si>
  <si>
    <t>49 rue Klock</t>
  </si>
  <si>
    <t>Clichy la Garenne</t>
  </si>
  <si>
    <t>Aurore - CHU Garcia</t>
  </si>
  <si>
    <t xml:space="preserve">Aurore </t>
  </si>
  <si>
    <t>oui</t>
  </si>
  <si>
    <t xml:space="preserve">7 rue Cristino Garcia </t>
  </si>
  <si>
    <t>Aurore - CHU Laroche Foucaud</t>
  </si>
  <si>
    <t>Denfert Rochereau</t>
  </si>
  <si>
    <t>Aurore - CHU Les Tournesols Bois-Colombes</t>
  </si>
  <si>
    <t>13 rue des Bois Colombes</t>
  </si>
  <si>
    <t>Bois-Colombes</t>
  </si>
  <si>
    <t>Aurore - CHU Magenta</t>
  </si>
  <si>
    <t>107 q, rue su faubourg St-Denis</t>
  </si>
  <si>
    <t>Aurore - CHU Marceau</t>
  </si>
  <si>
    <t>24 rue Marceau</t>
  </si>
  <si>
    <t>Aurore - CHU Nation</t>
  </si>
  <si>
    <t>13 boulevard de Charonne</t>
  </si>
  <si>
    <t>Aurore - CHU PARADIS (Réfugiés Ukrainiens)</t>
  </si>
  <si>
    <t>2 rue Léon Schwarzenberg</t>
  </si>
  <si>
    <t>Aurore - CHU Rue de Bercy (Réfugiés Ukrainiens)</t>
  </si>
  <si>
    <t>242 rue de Bercy</t>
  </si>
  <si>
    <t>Aurore - CHU Villeneuve La Garenne</t>
  </si>
  <si>
    <t>214 Boulevard Gallieni</t>
  </si>
  <si>
    <t>Villeneuve-la-Garenne</t>
  </si>
  <si>
    <t>Aurore - ESI Mazas</t>
  </si>
  <si>
    <t>1 place Mazas</t>
  </si>
  <si>
    <t>Aurore - Gambetta</t>
  </si>
  <si>
    <t>Livraison Occasionnelle</t>
  </si>
  <si>
    <t>Aurore - Laroche Foucaud</t>
  </si>
  <si>
    <t>11 avenue du Général Leclerc</t>
  </si>
  <si>
    <t>Aurore - PF Boréal</t>
  </si>
  <si>
    <t>43 rue Belliard</t>
  </si>
  <si>
    <t>Paris 18</t>
  </si>
  <si>
    <t>Aurore - PF Emile Duclaux</t>
  </si>
  <si>
    <t>11 rue Emile Duclaux</t>
  </si>
  <si>
    <t>Aurore - PF Pierre Dupont</t>
  </si>
  <si>
    <t>4 rue Pierre Dupont</t>
  </si>
  <si>
    <t xml:space="preserve">Suresnes  </t>
  </si>
  <si>
    <t>Aurore - PF Primavera</t>
  </si>
  <si>
    <t>5 rue du Marché Ordener</t>
  </si>
  <si>
    <t>Aurore - PF Rue D'aubervilliers</t>
  </si>
  <si>
    <t>5 rue d'Aubervilliers</t>
  </si>
  <si>
    <t>Aurore - Plan Atlas Repas</t>
  </si>
  <si>
    <t>12 rue Georges Citerne</t>
  </si>
  <si>
    <t>Aurore - Rue de Leipniz</t>
  </si>
  <si>
    <t>Aurore</t>
  </si>
  <si>
    <t>Aurore (via Baluchon)</t>
  </si>
  <si>
    <t>37 rue Madeleine Odru</t>
  </si>
  <si>
    <t>Romainville</t>
  </si>
  <si>
    <t>93</t>
  </si>
  <si>
    <t>Aurore ESAT Les Ateliers La Garenne</t>
  </si>
  <si>
    <t>Etablissement de Service et d'Aide par le Travail</t>
  </si>
  <si>
    <t>91 RUE VEUVE LACROIX</t>
  </si>
  <si>
    <t xml:space="preserve">Aurore ESAT Santeuil </t>
  </si>
  <si>
    <t>RESTAURANTS SOLIDAIRES</t>
  </si>
  <si>
    <t>8 rue de Santeuil</t>
  </si>
  <si>
    <t>Paris 05</t>
  </si>
  <si>
    <t>Aurore La Cavee - PF Fontenay</t>
  </si>
  <si>
    <t>6 rue Ledru Rollin</t>
  </si>
  <si>
    <t>Bagel Corner Boétie</t>
  </si>
  <si>
    <t>Bagel Corner</t>
  </si>
  <si>
    <t>53 rue de la Boétie</t>
  </si>
  <si>
    <t>Baluchon</t>
  </si>
  <si>
    <t>BALUCHON</t>
  </si>
  <si>
    <t>Bazar Maurice</t>
  </si>
  <si>
    <t>BAZAR MAURICE</t>
  </si>
  <si>
    <t>96 rue du faubourg St Denis</t>
  </si>
  <si>
    <t>Beendhi - Restaurant Ivry-sur-seine</t>
  </si>
  <si>
    <t>Beendhi</t>
  </si>
  <si>
    <t>94 rue Victor Hugo</t>
  </si>
  <si>
    <t>Ivry-sur-seine</t>
  </si>
  <si>
    <t>94</t>
  </si>
  <si>
    <t>Bien Être / Lagrange</t>
  </si>
  <si>
    <t>Bien L'Epicerie</t>
  </si>
  <si>
    <t>12 Rue Lagrange</t>
  </si>
  <si>
    <t>Bien Être / Quatre-frère</t>
  </si>
  <si>
    <t>12 Rue des Quatre-Frère</t>
  </si>
  <si>
    <t>Paris 03</t>
  </si>
  <si>
    <t>Bien Être / Saint Gilles</t>
  </si>
  <si>
    <t>20 Rue Saint Gilles</t>
  </si>
  <si>
    <t>Biocoop Convention</t>
  </si>
  <si>
    <t>BIOCOOP</t>
  </si>
  <si>
    <t>202 rue de la Convention</t>
  </si>
  <si>
    <t>Biotiful Women</t>
  </si>
  <si>
    <t>BEAUTIFUL WOMEN</t>
  </si>
  <si>
    <t>7 boulevard Marcel Paul</t>
  </si>
  <si>
    <t>Ile Saint Denis</t>
  </si>
  <si>
    <t>Bistro d'Edouard</t>
  </si>
  <si>
    <t>LE BISTRO D EDOUARD</t>
  </si>
  <si>
    <t>Place des 3 Frères Lebeuf, 92400 Courbevoie</t>
  </si>
  <si>
    <t>Bledina (via Association MaMaMa)</t>
  </si>
  <si>
    <t>9 allée de la Métallurgie</t>
  </si>
  <si>
    <t>Saint Denis</t>
  </si>
  <si>
    <t>Boire et Manger - Stade De France</t>
  </si>
  <si>
    <t>Boire et Manger</t>
  </si>
  <si>
    <t>Passage des stades, Saint Denis</t>
  </si>
  <si>
    <t>Brut de pains - Saint Denis</t>
  </si>
  <si>
    <t>Producteur - industriel</t>
  </si>
  <si>
    <t>Brut de pains</t>
  </si>
  <si>
    <t>12 chemin du moulin basset</t>
  </si>
  <si>
    <t>Caffe Vito</t>
  </si>
  <si>
    <t>Caffe VITO</t>
  </si>
  <si>
    <t>12 Rue des</t>
  </si>
  <si>
    <t>Paris 04</t>
  </si>
  <si>
    <t>Caisse des écoles - Paris 19 ème</t>
  </si>
  <si>
    <t>Caisse des écoles</t>
  </si>
  <si>
    <t>AFFAIRES SCOLAIRES DE PARIS</t>
  </si>
  <si>
    <t>Caisse des écoles - Paris 20ème</t>
  </si>
  <si>
    <t>30-36 rue Paul Meurice</t>
  </si>
  <si>
    <t>Caisse des écoles - Paris 2ème</t>
  </si>
  <si>
    <t>Paris 02</t>
  </si>
  <si>
    <t>Caisse des écoles - Paris 4ème</t>
  </si>
  <si>
    <t>Caisse des ecoles</t>
  </si>
  <si>
    <t>AFFAIRE SCOLAIRES DE PARIS</t>
  </si>
  <si>
    <t>Caisse des écoles - Paris 9ème</t>
  </si>
  <si>
    <t>Caisse des écoles - Paris 14eme</t>
  </si>
  <si>
    <t>23 Av. Georges Lafenestre</t>
  </si>
  <si>
    <t>Cantine Scolaire - 123Mon Ecole</t>
  </si>
  <si>
    <t>123 Mon Ecole (Traiteur Ekilibre)</t>
  </si>
  <si>
    <t>28 rue Frémicourt</t>
  </si>
  <si>
    <t>Casino - Lecourbe</t>
  </si>
  <si>
    <t xml:space="preserve">CASINO </t>
  </si>
  <si>
    <t>Casino - Magasin La Pompe</t>
  </si>
  <si>
    <t>60 rue de la Pompe</t>
  </si>
  <si>
    <t>Pas de livraisons programmées</t>
  </si>
  <si>
    <t>Casino - Magasin St Didier/Bellesfeuilles</t>
  </si>
  <si>
    <t>16 rue Belles Feuilles</t>
  </si>
  <si>
    <t>CCAS - Henri Grouès Abbé Pierre</t>
  </si>
  <si>
    <t>CCAS DE SAINT OUEN</t>
  </si>
  <si>
    <t>CCAS</t>
  </si>
  <si>
    <t>48 rue Anselme</t>
  </si>
  <si>
    <t>St Ouen</t>
  </si>
  <si>
    <t>Cdc Habitat Adoma - Foyer Sorbiers</t>
  </si>
  <si>
    <t>Adoma</t>
  </si>
  <si>
    <t>NON</t>
  </si>
  <si>
    <t>4 rue des Sorbiers</t>
  </si>
  <si>
    <t xml:space="preserve">Centre de Conference Verso by Victoire </t>
  </si>
  <si>
    <t>Agence</t>
  </si>
  <si>
    <t>Centre de conférence Verso</t>
  </si>
  <si>
    <t>52 rue de la Victoire</t>
  </si>
  <si>
    <t xml:space="preserve">Centre Michelet / hôpital </t>
  </si>
  <si>
    <t>Autre cuisine centrale</t>
  </si>
  <si>
    <t>Non Défini</t>
  </si>
  <si>
    <t>237 rue de Tolbiac</t>
  </si>
  <si>
    <t>Centre Social Landy - St Ouen</t>
  </si>
  <si>
    <t>Maison de quartier du Landy</t>
  </si>
  <si>
    <t>4 rue Soubis</t>
  </si>
  <si>
    <t>Saint-Ouen</t>
  </si>
  <si>
    <t>ChangeNow</t>
  </si>
  <si>
    <t>CHANGE NOW</t>
  </si>
  <si>
    <t>Grand Palais (livraison)</t>
  </si>
  <si>
    <t>Paris 01</t>
  </si>
  <si>
    <t>CHRS Capotel - Pouchet</t>
  </si>
  <si>
    <t>FEDERATION DE L'ENTRAIDE PROTESTANTE</t>
  </si>
  <si>
    <t>20 rue Pouchet</t>
  </si>
  <si>
    <t>Paris 17</t>
  </si>
  <si>
    <t>Cin'Halte</t>
  </si>
  <si>
    <t>GROUPE SOS</t>
  </si>
  <si>
    <t>Parc de la Vilette</t>
  </si>
  <si>
    <t>Cité des Sciences - Groupe Bertrand</t>
  </si>
  <si>
    <t>Groupe Bertrand</t>
  </si>
  <si>
    <t>Cité des Sciences</t>
  </si>
  <si>
    <t>30 avenue Corentin Cariou</t>
  </si>
  <si>
    <t>Coallia - Centre d'accueil de nuit Cité Charles Godon</t>
  </si>
  <si>
    <t>COALLIA</t>
  </si>
  <si>
    <t>13 rue des Barres</t>
  </si>
  <si>
    <t>Paris 4</t>
  </si>
  <si>
    <t>Coallia - Centre d'accueil et d'hébergement LIMA12</t>
  </si>
  <si>
    <t>21 rue Lasson</t>
  </si>
  <si>
    <t>Coallia - Centre d'accueil et d'hébergement LIMA14</t>
  </si>
  <si>
    <t>66 rue des plantes</t>
  </si>
  <si>
    <t>Coallia - Centre d'accueil et d'hébergement LIMA16</t>
  </si>
  <si>
    <t>3 Place du Docteur Hayem</t>
  </si>
  <si>
    <t>Coallia - Centre d'accueil et d'hébergement LIMA5</t>
  </si>
  <si>
    <t>20 rue Santeuil</t>
  </si>
  <si>
    <t>Paris 5</t>
  </si>
  <si>
    <t>Coallia - CHRS Nanterre</t>
  </si>
  <si>
    <t>Coallia</t>
  </si>
  <si>
    <t>Coallia - CHRS rue de l'Ouest</t>
  </si>
  <si>
    <t>111 rue de l'Ouest</t>
  </si>
  <si>
    <t>Coallia - CHU Parc des expositions (réfugiés ukrainiens)</t>
  </si>
  <si>
    <t xml:space="preserve">Parc des expositions - Porte D Hall 2.1 </t>
  </si>
  <si>
    <t>Coallia - Gymnase Paris 10 Dispositif Grand Froid 2019</t>
  </si>
  <si>
    <t>31 rue du château Landon</t>
  </si>
  <si>
    <t>Coallia - Gymnase Paris 17 Dispositif Grand Froid 2019</t>
  </si>
  <si>
    <t>229 boulevard de Courcelles</t>
  </si>
  <si>
    <t>Coallia - Halte Oasis</t>
  </si>
  <si>
    <t>46 rue Louis Lumières</t>
  </si>
  <si>
    <t>Coallia-Lima 5</t>
  </si>
  <si>
    <t>5 rue Santeuil</t>
  </si>
  <si>
    <t>Colida (Transgourmet)</t>
  </si>
  <si>
    <t>TRANSGOURMET</t>
  </si>
  <si>
    <t>1 rue de la Réunion</t>
  </si>
  <si>
    <t>Collectif Saint Ouen</t>
  </si>
  <si>
    <t>38 Rue Anselme</t>
  </si>
  <si>
    <t>Collectif solidarité avec les réfugiés Gennevilliers</t>
  </si>
  <si>
    <t>Collectif solidarité avec les réfugiés</t>
  </si>
  <si>
    <t>rue Henri Barbusse</t>
  </si>
  <si>
    <t>Gennevilliers</t>
  </si>
  <si>
    <t xml:space="preserve">Collège Camille Claudel </t>
  </si>
  <si>
    <t>Caisse des écoles du 13ème</t>
  </si>
  <si>
    <t>4b avenue de Choisy</t>
  </si>
  <si>
    <t xml:space="preserve">Collège Elsa Triolet </t>
  </si>
  <si>
    <t>184 rue du Château des Rentiers</t>
  </si>
  <si>
    <t>Collège Gustave Flaubert</t>
  </si>
  <si>
    <t>63 rue baudricourt</t>
  </si>
  <si>
    <t>Comet - Bourse</t>
  </si>
  <si>
    <t>COMET</t>
  </si>
  <si>
    <t>35 rue Saint Marc</t>
  </si>
  <si>
    <t>Paris 2</t>
  </si>
  <si>
    <t>Compass - AXA Terrasse</t>
  </si>
  <si>
    <t>COMPASS</t>
  </si>
  <si>
    <t>AXA</t>
  </si>
  <si>
    <t>14 boulevard des Bouvets</t>
  </si>
  <si>
    <t>Compass - Eurest Exalt</t>
  </si>
  <si>
    <t>123 av de la république</t>
  </si>
  <si>
    <t>Chatillon</t>
  </si>
  <si>
    <t>Compass - L'Oréal Levallois SO France</t>
  </si>
  <si>
    <t>4 rue Curnonsky</t>
  </si>
  <si>
    <t>Compass - Ministère Grande Arche</t>
  </si>
  <si>
    <t xml:space="preserve">MINISTERE DE … </t>
  </si>
  <si>
    <t>Compass - PE</t>
  </si>
  <si>
    <t>Compass - Philharmonie de Paris</t>
  </si>
  <si>
    <t>PHILARMONIE DE PARIS</t>
  </si>
  <si>
    <t>185 bld serrurier</t>
  </si>
  <si>
    <t>Compass - RIE CB16</t>
  </si>
  <si>
    <t>52 voie des Batisseurs</t>
  </si>
  <si>
    <t>Compass - RIE L'argonne</t>
  </si>
  <si>
    <t>11 rue de Cambrai</t>
  </si>
  <si>
    <t>Compass - RIE Victor Hugo</t>
  </si>
  <si>
    <t>Levallois</t>
  </si>
  <si>
    <t>Compass - RIE Windows</t>
  </si>
  <si>
    <t>Voie des Douces</t>
  </si>
  <si>
    <t>Compass - Société Générale Basalte</t>
  </si>
  <si>
    <t>EUREST-COMPASS</t>
  </si>
  <si>
    <t>SOCIETE GENERALE</t>
  </si>
  <si>
    <t>6 boulevard Franck Kupla</t>
  </si>
  <si>
    <t>Puteaux</t>
  </si>
  <si>
    <t>Compass - Société Générale Granite</t>
  </si>
  <si>
    <t>Compass - Triangle de l'Arche</t>
  </si>
  <si>
    <t>20 quai de Valmy</t>
  </si>
  <si>
    <t>Compass Exalt - Alegria</t>
  </si>
  <si>
    <t>Grand Thorton</t>
  </si>
  <si>
    <t>22 rue garnier</t>
  </si>
  <si>
    <t>Consortium Stade de France</t>
  </si>
  <si>
    <t>SODEXO</t>
  </si>
  <si>
    <t>STADE DE FRANCE</t>
  </si>
  <si>
    <t>Cop'1 Solidarité Etudiante</t>
  </si>
  <si>
    <t>COP'1</t>
  </si>
  <si>
    <t>50 rue de Tournelles</t>
  </si>
  <si>
    <t>Corot Entraide Auteuil</t>
  </si>
  <si>
    <t>COROT ENTRAIDE</t>
  </si>
  <si>
    <t>4 rue Corot</t>
  </si>
  <si>
    <t>Croix Rouge - Courbevoie</t>
  </si>
  <si>
    <t>CROIX ROUGE</t>
  </si>
  <si>
    <t>Croix Rouge - Suresnes</t>
  </si>
  <si>
    <t>6 rue du Clos des Ermites</t>
  </si>
  <si>
    <t>Croix Rouge Nanterre</t>
  </si>
  <si>
    <t>CROUS Evry</t>
  </si>
  <si>
    <t>CROUS DE VERSAILLES</t>
  </si>
  <si>
    <t>1 rue Jules Valles</t>
  </si>
  <si>
    <t>Evry Courcouronnes</t>
  </si>
  <si>
    <t>Cuisine Centrale de Nanterre</t>
  </si>
  <si>
    <t>Restauration scolaire</t>
  </si>
  <si>
    <t>83 boulevard de la Seine</t>
  </si>
  <si>
    <t>Cusine Centrale 18eme Sogeres</t>
  </si>
  <si>
    <t>Autre cuisine centrale (ex : Hôpital)</t>
  </si>
  <si>
    <t>SOGERES</t>
  </si>
  <si>
    <t>Cuisine Centrale du 18è</t>
  </si>
  <si>
    <t>41 rue Riquet</t>
  </si>
  <si>
    <t>Danone Eaux - France</t>
  </si>
  <si>
    <t>3 rue Saarinen</t>
  </si>
  <si>
    <t>Dejeuneo - EDF</t>
  </si>
  <si>
    <t>Dejeuneo</t>
  </si>
  <si>
    <t>22 avenue de Wagram</t>
  </si>
  <si>
    <t>Delisaveurs - Cuisine Centrale</t>
  </si>
  <si>
    <t>Achat/ Restauration Collective</t>
  </si>
  <si>
    <t>8 rue des Sorins</t>
  </si>
  <si>
    <t>Delisaveurs - Cuisine Centrale (bouteille d'eau)</t>
  </si>
  <si>
    <t>Delisaveurs - Tour Engie</t>
  </si>
  <si>
    <t>DELISAVEURS</t>
  </si>
  <si>
    <t>ENGIE</t>
  </si>
  <si>
    <t>1 place Samuel de Champlain</t>
  </si>
  <si>
    <t>Dept92 Pôle Solidarité (Antony)</t>
  </si>
  <si>
    <t>Département 92</t>
  </si>
  <si>
    <t>Dept92 Pôle Solidarité (Nanterre)</t>
  </si>
  <si>
    <t>Université de Nanterre</t>
  </si>
  <si>
    <t>Dir el Kheir</t>
  </si>
  <si>
    <t>24 allée de l'Arlequin</t>
  </si>
  <si>
    <t>nanterre</t>
  </si>
  <si>
    <t>Economat Jour</t>
  </si>
  <si>
    <t>JOUR</t>
  </si>
  <si>
    <t>40 avenue de la Resistance</t>
  </si>
  <si>
    <t>Ecotrail Paris Ile de France</t>
  </si>
  <si>
    <t>Ecotrail Paris</t>
  </si>
  <si>
    <t>ECOTRAIL PARIS</t>
  </si>
  <si>
    <t>ELIOR - Parc des Expositions de Versailles</t>
  </si>
  <si>
    <t>AREAS (Elior)</t>
  </si>
  <si>
    <t>Elior - Société Générale Rive Gauche</t>
  </si>
  <si>
    <t>16 cours Valmy</t>
  </si>
  <si>
    <t>Elior - Tour Allianz One</t>
  </si>
  <si>
    <t>ALLIANZ</t>
  </si>
  <si>
    <t>Elle et Vire (via baluchon)</t>
  </si>
  <si>
    <t>SAVENCIA FROMAGE AND DIARY</t>
  </si>
  <si>
    <t>SOLAAL</t>
  </si>
  <si>
    <t>Elysées Biarritz</t>
  </si>
  <si>
    <t>22 rue Quentin Bauchart</t>
  </si>
  <si>
    <t>Emmaüs - Accueil de Jour Charenton</t>
  </si>
  <si>
    <t>EMMAUS SOLIDARITE</t>
  </si>
  <si>
    <t>45 rue des Bordeaux</t>
  </si>
  <si>
    <t>Le Plessis-Trévise</t>
  </si>
  <si>
    <t>Emmaüs - Centre d'hébergement Arago</t>
  </si>
  <si>
    <t>23 Rue Berbier du Mets</t>
  </si>
  <si>
    <t>Emmaüs - CHRS Georges Dunand</t>
  </si>
  <si>
    <t>18 rue de l'Aude</t>
  </si>
  <si>
    <t>Emmaüs - CHRS Lancry</t>
  </si>
  <si>
    <t>Emmaüs - CHRS Laumiere</t>
  </si>
  <si>
    <t>20 avenue de Laumière</t>
  </si>
  <si>
    <t>Emmaüs - CHRS Pyrénées</t>
  </si>
  <si>
    <t>Emmaus - CHRS St Marcel</t>
  </si>
  <si>
    <t>36 Boulevard Saint Marcel</t>
  </si>
  <si>
    <t>Emmaüs - CHRS Valmy</t>
  </si>
  <si>
    <t>179bis quai de Valmy</t>
  </si>
  <si>
    <t>Emmaüs - CHU Nancy</t>
  </si>
  <si>
    <t>Emmaüs - CHU Porte de la villette (Plan grand froid Fev2018)</t>
  </si>
  <si>
    <t>Emmaüs - PF Crimée</t>
  </si>
  <si>
    <t>109 rue de Crimée</t>
  </si>
  <si>
    <t>Emmaüs - PF Lucien Sampaix</t>
  </si>
  <si>
    <t>14 rue Lucien Sampaix</t>
  </si>
  <si>
    <t>Emmaus Defi (via Baluchon)</t>
  </si>
  <si>
    <t>Epicerie Solidaire - Drancy</t>
  </si>
  <si>
    <t>Epicerie Solidaire de Drancy</t>
  </si>
  <si>
    <t>114 rue Roger Salengro</t>
  </si>
  <si>
    <t>Drancy</t>
  </si>
  <si>
    <t>Epi'Sol 5ème</t>
  </si>
  <si>
    <t>EPISOL</t>
  </si>
  <si>
    <t>ESI - La Halle St Didier</t>
  </si>
  <si>
    <t>CENTRE D'ACTION SOCIALE DE LA VILLE DE PARIS</t>
  </si>
  <si>
    <t>23 rue Mesnil</t>
  </si>
  <si>
    <t>ESI - Maison dans la Rue</t>
  </si>
  <si>
    <t>18 rue de Picpus</t>
  </si>
  <si>
    <t>Eurial (via Solaal)</t>
  </si>
  <si>
    <t>AGRIAL</t>
  </si>
  <si>
    <t>41 rue Godot de Mauroy (siège)</t>
  </si>
  <si>
    <t>Paris 09</t>
  </si>
  <si>
    <t>EXKI - Restaurant Avenue de France</t>
  </si>
  <si>
    <t>EXKI</t>
  </si>
  <si>
    <t>EXKI - Restaurant Berri</t>
  </si>
  <si>
    <t>FFF - Pullman Paris Centre</t>
  </si>
  <si>
    <t>Pullman</t>
  </si>
  <si>
    <t>FFF</t>
  </si>
  <si>
    <t>FFT - Site Roland Garros</t>
  </si>
  <si>
    <t>ROLAND GARROS</t>
  </si>
  <si>
    <t>Avenue d'auteuil</t>
  </si>
  <si>
    <t>Fifa - Maison des bénévoles</t>
  </si>
  <si>
    <t>FIFA</t>
  </si>
  <si>
    <t>8 rue saint bon</t>
  </si>
  <si>
    <t>Flunch Traiteur</t>
  </si>
  <si>
    <t>FLUNCH</t>
  </si>
  <si>
    <t xml:space="preserve">Porte de Versaille </t>
  </si>
  <si>
    <t>Foodchéri</t>
  </si>
  <si>
    <t>Achat / Restauration Commerciale</t>
  </si>
  <si>
    <t>FOODCHERI</t>
  </si>
  <si>
    <t>8, rue des Sorins</t>
  </si>
  <si>
    <t>Foodles - Hub Saint Ouen</t>
  </si>
  <si>
    <t>Foodles</t>
  </si>
  <si>
    <t>50 rue Ardoin</t>
  </si>
  <si>
    <t>Foodles - Monnaie de Paris</t>
  </si>
  <si>
    <t>Monnaie de Paris</t>
  </si>
  <si>
    <t>11 quai de Conti</t>
  </si>
  <si>
    <t>Paris 6</t>
  </si>
  <si>
    <t>Foyer Post Hospitalier - Helianthe du CASP</t>
  </si>
  <si>
    <t>90 rue Pixérécourt</t>
  </si>
  <si>
    <t>France Terre d'Asile - Villa St Michel</t>
  </si>
  <si>
    <t>France TERRE D'ASILE</t>
  </si>
  <si>
    <t>18 Villa Saint Michel</t>
  </si>
  <si>
    <t>Franprix - APRIX 14 eme</t>
  </si>
  <si>
    <t>Franprix</t>
  </si>
  <si>
    <t>MONOPRIX</t>
  </si>
  <si>
    <t>FRATERNITE GENERALE - Un dîner en couleurs</t>
  </si>
  <si>
    <t>Restaurant solidaire</t>
  </si>
  <si>
    <t>FRATERNITE GENERALE</t>
  </si>
  <si>
    <t>Place de la République</t>
  </si>
  <si>
    <t>Gan assurance</t>
  </si>
  <si>
    <t>GAN</t>
  </si>
  <si>
    <t>GL events Palais des congrès (Agence CCC)</t>
  </si>
  <si>
    <t>AGENCE CCC</t>
  </si>
  <si>
    <t>2 place de la porte Maillot</t>
  </si>
  <si>
    <t>Hotel Social 93 - Boutique Solidarité</t>
  </si>
  <si>
    <t>HOTEL SOCIAL 93</t>
  </si>
  <si>
    <t>11-13 rue du chemin de fer</t>
  </si>
  <si>
    <t>Gagny</t>
  </si>
  <si>
    <t>Human n Partners</t>
  </si>
  <si>
    <t>Human N Partners</t>
  </si>
  <si>
    <t>Humble +</t>
  </si>
  <si>
    <t>Smoothie Humble</t>
  </si>
  <si>
    <t>31 avenue de l'opéra</t>
  </si>
  <si>
    <t>Intermarché Express Charenton</t>
  </si>
  <si>
    <t>Intermarché</t>
  </si>
  <si>
    <t>INTERMARCHE</t>
  </si>
  <si>
    <t>163 rue de Charenton</t>
  </si>
  <si>
    <t>J'aide Bagnolet</t>
  </si>
  <si>
    <t>COLLECTIF J'AIDE BAGNOLET</t>
  </si>
  <si>
    <t>110 rue Sadi Carnot</t>
  </si>
  <si>
    <t>Bagnolet</t>
  </si>
  <si>
    <t>Jour - Restaurant Boulogne</t>
  </si>
  <si>
    <t>Jour - Restaurant Capucines</t>
  </si>
  <si>
    <t>Jour - Restaurant Friedland</t>
  </si>
  <si>
    <t>Jour - Restaurant Haussmann</t>
  </si>
  <si>
    <t>Jour - Restaurant Kleber</t>
  </si>
  <si>
    <t>Jour - Restaurant La Boétie</t>
  </si>
  <si>
    <t>Jour - Restaurant La Défense</t>
  </si>
  <si>
    <t>Jour - Restaurant Malesherbes</t>
  </si>
  <si>
    <t>Jour - Restaurant Montaigne C. Marot</t>
  </si>
  <si>
    <t>Jour - Restaurant Neuilly</t>
  </si>
  <si>
    <t>Jour - Restaurant St Honoré</t>
  </si>
  <si>
    <t>Jour - Restaurant Ternes</t>
  </si>
  <si>
    <t>Jubiles Bio</t>
  </si>
  <si>
    <t>JUBILES</t>
  </si>
  <si>
    <t>KFC La Défense</t>
  </si>
  <si>
    <t>KFC</t>
  </si>
  <si>
    <t>15 Parvis de La Défense</t>
  </si>
  <si>
    <t>La Chorba</t>
  </si>
  <si>
    <t>LA CHORBA</t>
  </si>
  <si>
    <t>87 boulevard Poniatowski</t>
  </si>
  <si>
    <t>La Grande Epicerie de Paris</t>
  </si>
  <si>
    <t>LA GRANDE EPICERIE DE PARIS</t>
  </si>
  <si>
    <t>38 rue de Sèvres</t>
  </si>
  <si>
    <t>Paris 07</t>
  </si>
  <si>
    <t>La Louve (18e)</t>
  </si>
  <si>
    <t>La louve Coop</t>
  </si>
  <si>
    <t>La louve</t>
  </si>
  <si>
    <t>116 rue des poissonniers</t>
  </si>
  <si>
    <t>Collecte Occasionnelle</t>
  </si>
  <si>
    <t>La main de l'autre</t>
  </si>
  <si>
    <t>LA MAIN DE L'AUTRE</t>
  </si>
  <si>
    <t>Belleville</t>
  </si>
  <si>
    <t>La Mandorle</t>
  </si>
  <si>
    <t>LA MANDORLE</t>
  </si>
  <si>
    <t>La Pépinière</t>
  </si>
  <si>
    <t>La pépinière</t>
  </si>
  <si>
    <t>Non (Covid-19)</t>
  </si>
  <si>
    <t>70 rue heurtault</t>
  </si>
  <si>
    <t>Aubervilliers</t>
  </si>
  <si>
    <t>La Promesse de l'Aube - Aurore Auteuil</t>
  </si>
  <si>
    <t>18 Allée des Fortifications</t>
  </si>
  <si>
    <t>La Résidence</t>
  </si>
  <si>
    <t>Refugee Food Festival</t>
  </si>
  <si>
    <t>Non( covid-19)</t>
  </si>
  <si>
    <t>La ruche qui dit oui - Magasin Alésia</t>
  </si>
  <si>
    <t>La ruche qui dit oui</t>
  </si>
  <si>
    <t>La Table de Cana (Production spécifique)</t>
  </si>
  <si>
    <t>Commandes inter-assos</t>
  </si>
  <si>
    <t>LA TABLE DE CANA</t>
  </si>
  <si>
    <t>5 bis avenue Maurice Ravel</t>
  </si>
  <si>
    <t>Antony</t>
  </si>
  <si>
    <t>La Table du Recho</t>
  </si>
  <si>
    <t>RECHO</t>
  </si>
  <si>
    <t>51 Boulevard Exelmans</t>
  </si>
  <si>
    <t>La Tablée des Chefs (Auteuil)</t>
  </si>
  <si>
    <t>LA TABLEE DES CHEFS</t>
  </si>
  <si>
    <t>78 rue d'Auteuil</t>
  </si>
  <si>
    <t>Lab Elior</t>
  </si>
  <si>
    <t>9 allée de l'arche</t>
  </si>
  <si>
    <t>Le Chalet des Iles</t>
  </si>
  <si>
    <t>Bois de Boulogne, Embarcadère du Chalet des Iles</t>
  </si>
  <si>
    <t>Le Figuier / Au panier des Halles / Jelo</t>
  </si>
  <si>
    <t>Labo pour frigos connectés</t>
  </si>
  <si>
    <t>JELO</t>
  </si>
  <si>
    <t>15 rue de Chevilly</t>
  </si>
  <si>
    <t>Fresnes</t>
  </si>
  <si>
    <t>Le GAO du petit navire</t>
  </si>
  <si>
    <t>GAO</t>
  </si>
  <si>
    <t>Le Notre Paris La Défense Arena</t>
  </si>
  <si>
    <t>LE NOTRE</t>
  </si>
  <si>
    <t>La Défense Arena</t>
  </si>
  <si>
    <t>8 rue des sorins</t>
  </si>
  <si>
    <t>Le Panier de Mamie</t>
  </si>
  <si>
    <t>1 rue de l'église</t>
  </si>
  <si>
    <t>Vincennes</t>
  </si>
  <si>
    <t>Le Partage des Enfants de Marie-Jo</t>
  </si>
  <si>
    <t>48 boulevard Jean Jacques Rousseau</t>
  </si>
  <si>
    <t>Lenôtre - Boutique Auteuil</t>
  </si>
  <si>
    <t>LENOTRE</t>
  </si>
  <si>
    <t>Lenôtre - Boutique Bastille</t>
  </si>
  <si>
    <t>Lenôtre - Boutique Courcelles</t>
  </si>
  <si>
    <t>Lenôtre - Boutique Ecole militaire</t>
  </si>
  <si>
    <t>Paris 7</t>
  </si>
  <si>
    <t>Lenôtre - Boutique Lecourbe</t>
  </si>
  <si>
    <t>Lenôtre - Boutique Neuilly</t>
  </si>
  <si>
    <t>Lenôtre - Boutique Victor Hugo</t>
  </si>
  <si>
    <t>Lenôtre - Boutique Vincennes</t>
  </si>
  <si>
    <t>Lenôtre - Boutique Wagram</t>
  </si>
  <si>
    <t>Lenôtre - Stade de France</t>
  </si>
  <si>
    <t>STADE DE France</t>
  </si>
  <si>
    <t>Les amis du centre G. Pompidou</t>
  </si>
  <si>
    <t>POTEL et CHABOT</t>
  </si>
  <si>
    <t>CENTRE GEORGES POMPIDOU</t>
  </si>
  <si>
    <t>6 rue Beaubourg</t>
  </si>
  <si>
    <t>Les Cuistots Migrateurs (achat Covid)</t>
  </si>
  <si>
    <t>Les Cuistots Migrateurs</t>
  </si>
  <si>
    <t>22 rue condorcet</t>
  </si>
  <si>
    <t>Montreuil</t>
  </si>
  <si>
    <t>Les Echos des Sans Mots</t>
  </si>
  <si>
    <t>Les échos des sans mots</t>
  </si>
  <si>
    <t>5 Place de l'Ermitage</t>
  </si>
  <si>
    <t>Saint-Denis</t>
  </si>
  <si>
    <t>Les Fruits Détendus</t>
  </si>
  <si>
    <t>Les Fruites Détendus / Fruits 2you SAS</t>
  </si>
  <si>
    <t>Les Jardins d'Alcinoos</t>
  </si>
  <si>
    <t>94 Rue de Charonne</t>
  </si>
  <si>
    <t>Les Petits Paniers (20e)</t>
  </si>
  <si>
    <t>Les Petits Paniers</t>
  </si>
  <si>
    <t>41 Rue Mouraud</t>
  </si>
  <si>
    <t>Levy Restaurants - AccorHotels Arena Bercy</t>
  </si>
  <si>
    <t>LEVY RESTAURANTS</t>
  </si>
  <si>
    <t>ACCORHOTELS ARENA (GROUPE ACCOR)</t>
  </si>
  <si>
    <t>8 Boulevard de Bercy</t>
  </si>
  <si>
    <t>Lubré Receptions</t>
  </si>
  <si>
    <t>FAUCHON</t>
  </si>
  <si>
    <t>13 rue Pierre Nicolau</t>
  </si>
  <si>
    <t>L'un est l'autre</t>
  </si>
  <si>
    <t>L'UN EST L'AUTRE</t>
  </si>
  <si>
    <t>36 avenue Charles Gide</t>
  </si>
  <si>
    <t>Kremlin-Bicêtre</t>
  </si>
  <si>
    <t>L'un est l'autre - La villette</t>
  </si>
  <si>
    <t>15 avenue de la Porte de la Villette</t>
  </si>
  <si>
    <t>Lycée Camille Sée / La Normandie à Paris</t>
  </si>
  <si>
    <t>LA NORMANDIE A PARIS</t>
  </si>
  <si>
    <t>11 rue Léon L'Hermitte</t>
  </si>
  <si>
    <t>Lycée hôtellier Guillaume Tirel</t>
  </si>
  <si>
    <t>Lycée Guillaume Tirel</t>
  </si>
  <si>
    <t>LYCEE GUILLAUME TIREL</t>
  </si>
  <si>
    <t>237; bd raspail</t>
  </si>
  <si>
    <t>Magdalena Boulogne</t>
  </si>
  <si>
    <t>Magdalena</t>
  </si>
  <si>
    <t xml:space="preserve">44 rue de l'Est </t>
  </si>
  <si>
    <t>Mairie du XIV - Association Yachad</t>
  </si>
  <si>
    <t>MAIRIE DE PARIS</t>
  </si>
  <si>
    <t>10 rue Maurice Rouvier</t>
  </si>
  <si>
    <t>Maison de l'Amitié</t>
  </si>
  <si>
    <t>MAISON DE L AMITIE</t>
  </si>
  <si>
    <t>4 place Carpeaux</t>
  </si>
  <si>
    <t>Maison des solidarités - St Denis</t>
  </si>
  <si>
    <t>CCAS DE SAINT DENIS</t>
  </si>
  <si>
    <t>7 rue Jacques Duclos</t>
  </si>
  <si>
    <t>Maison Hestia - Aurore La Garenne-Colombes</t>
  </si>
  <si>
    <t>13 rue Yves le caignard</t>
  </si>
  <si>
    <t>La garenne-colombes</t>
  </si>
  <si>
    <t>MaMaMa</t>
  </si>
  <si>
    <t>Marché Grenelle</t>
  </si>
  <si>
    <t>DADOUN</t>
  </si>
  <si>
    <t>VILLE DE PARIS</t>
  </si>
  <si>
    <t>Lamotte-Picquet Grenelle</t>
  </si>
  <si>
    <t>Marché Monge</t>
  </si>
  <si>
    <t>Place Monge</t>
  </si>
  <si>
    <t>Marmoulins du Ménil</t>
  </si>
  <si>
    <t>LE QUARTIER ROUGE</t>
  </si>
  <si>
    <t>Non (covid19)</t>
  </si>
  <si>
    <t>52 rue de Bagnolet</t>
  </si>
  <si>
    <t>Meeting de Paris Diamond League 2023</t>
  </si>
  <si>
    <t>FFA</t>
  </si>
  <si>
    <t>99 Bd Kellermann, 75013 Paris</t>
  </si>
  <si>
    <t>Monoprix - Magasin Alésia</t>
  </si>
  <si>
    <t>129-135 rue d'Alésia</t>
  </si>
  <si>
    <t>Monoprix - Magasin Bellesfeuilles</t>
  </si>
  <si>
    <t>22 bis rue Belles Feuilles</t>
  </si>
  <si>
    <t>Monoprix - Magasin Bourguignon</t>
  </si>
  <si>
    <t>76 rue des Bourguignons</t>
  </si>
  <si>
    <t>Monoprix - Magasin Colombes</t>
  </si>
  <si>
    <t>85 rue Saint Denis</t>
  </si>
  <si>
    <t>Monoprix - Magasin Courcelles</t>
  </si>
  <si>
    <t>159 rue de Courcelles</t>
  </si>
  <si>
    <t>Monoprix - Magasin Daguerre</t>
  </si>
  <si>
    <t>8 avenue du Général Leclerc</t>
  </si>
  <si>
    <t>Monoprix - Magasin Garches</t>
  </si>
  <si>
    <t>4-6 avenue du Maréchal Joffre</t>
  </si>
  <si>
    <t>Garches</t>
  </si>
  <si>
    <t>Monoprix - Magasin Jasmin</t>
  </si>
  <si>
    <t>13 rue de la source</t>
  </si>
  <si>
    <t>Monoprix - Magasin Montparnasse</t>
  </si>
  <si>
    <t>31 rue du Départ</t>
  </si>
  <si>
    <t>Monoprix - Magasin Plaza</t>
  </si>
  <si>
    <t>53 bis rue de Passy</t>
  </si>
  <si>
    <t>Monoprix - Magasin République</t>
  </si>
  <si>
    <t>Monoprix</t>
  </si>
  <si>
    <t>Monoprix - Magasin Reuilly</t>
  </si>
  <si>
    <t>45 - 55 rue de Reuilly</t>
  </si>
  <si>
    <t>Monoprix - Magasin Rue Vauvenargues</t>
  </si>
  <si>
    <t>20 rue Vauvenargues</t>
  </si>
  <si>
    <t>Monoprix - Magasin Sablons</t>
  </si>
  <si>
    <t>77 Avenue Charles De Gaulle</t>
  </si>
  <si>
    <t>Monoprix - Magasin Saint Marcel</t>
  </si>
  <si>
    <t>54 Boulevard de l'Hopital</t>
  </si>
  <si>
    <t>Monoprix - Magasin Soldat Laboureur</t>
  </si>
  <si>
    <t>52-54 avenue du Général Leclerc</t>
  </si>
  <si>
    <t>Monoprix - Marx Dormoy</t>
  </si>
  <si>
    <t>MRS - Ipsen Khapa</t>
  </si>
  <si>
    <t>MRS</t>
  </si>
  <si>
    <t>Ipsen / Khapa</t>
  </si>
  <si>
    <t>63 quai Georges Corse</t>
  </si>
  <si>
    <t>Boulogne Billancourt</t>
  </si>
  <si>
    <t>MRS - Suez CB21</t>
  </si>
  <si>
    <t>30 Voie des batisseurs</t>
  </si>
  <si>
    <t>Musiam - Société du Musée du Louvre</t>
  </si>
  <si>
    <t>MUSIAM</t>
  </si>
  <si>
    <t>Ducasse Réceptions</t>
  </si>
  <si>
    <t>93 rue de Rivoli</t>
  </si>
  <si>
    <t>Paris 1</t>
  </si>
  <si>
    <t>MIYAM Beaubourg (magasin)</t>
  </si>
  <si>
    <t>MIYAM</t>
  </si>
  <si>
    <t>82 Rue Beaubourg</t>
  </si>
  <si>
    <t>Nanterre Agorae Université</t>
  </si>
  <si>
    <t xml:space="preserve">Naturalia Levallois Vergniaud </t>
  </si>
  <si>
    <t>NATURALIA</t>
  </si>
  <si>
    <t>10b Rue Louise Michel</t>
  </si>
  <si>
    <t>Naturalia Neuilly Mairie</t>
  </si>
  <si>
    <t>6 avenue sainte-Foy</t>
  </si>
  <si>
    <t>Nodd Oxygène</t>
  </si>
  <si>
    <t>NOD OXYGÈNE</t>
  </si>
  <si>
    <t>Nod Oxygene</t>
  </si>
  <si>
    <t>2 Esplanade du Général de Gaulle</t>
  </si>
  <si>
    <t>Nos grands meres ont du talent</t>
  </si>
  <si>
    <t>Nos grands-mères ont du talent</t>
  </si>
  <si>
    <t>Rue faubourg montmartre</t>
  </si>
  <si>
    <t>Novotel  - La Defense</t>
  </si>
  <si>
    <t>Hotel</t>
  </si>
  <si>
    <t>Novotel</t>
  </si>
  <si>
    <t xml:space="preserve">2 boulevard de Neuilly, Courbevoie </t>
  </si>
  <si>
    <t>Œuvre de la mie de pain</t>
  </si>
  <si>
    <t>18 Rue Charles Fourier</t>
  </si>
  <si>
    <t>Ordre de Malte - Fleuron Saint-Jean</t>
  </si>
  <si>
    <t>Ordre de Malte</t>
  </si>
  <si>
    <t>Ordre de Malte - Immaculee Conception</t>
  </si>
  <si>
    <t>63 rue du Dôme</t>
  </si>
  <si>
    <t>Ordre de Malte - Le Fleuron Saint Michel</t>
  </si>
  <si>
    <t>30 quai Aulagnier</t>
  </si>
  <si>
    <t>P.A.G.E</t>
  </si>
  <si>
    <t>P.A.G.E.</t>
  </si>
  <si>
    <t>Parc des Exposition Villepinte</t>
  </si>
  <si>
    <t>HORETO</t>
  </si>
  <si>
    <t>PARC DES EXPOSITIONS DE VERSAILLES</t>
  </si>
  <si>
    <t>Parc EXPO accès livraison</t>
  </si>
  <si>
    <t>Villepinte 93</t>
  </si>
  <si>
    <t>Paris 2024 - Grand Palais Ephemere</t>
  </si>
  <si>
    <t>Grand Palais Ephémère</t>
  </si>
  <si>
    <t>Place Joffre</t>
  </si>
  <si>
    <t>Paris Cocktail - Choose France</t>
  </si>
  <si>
    <t>PARIS COCKTAIL</t>
  </si>
  <si>
    <t>GL EVENTS</t>
  </si>
  <si>
    <t>2 avenue de Paris</t>
  </si>
  <si>
    <t>Versailles</t>
  </si>
  <si>
    <t>Pavillon Henri IV  Saint-Germain en Laye(Agence CCC)</t>
  </si>
  <si>
    <t>19 rue Thiers</t>
  </si>
  <si>
    <t>Saint Germain En Laye</t>
  </si>
  <si>
    <t>Petits Frères des Pauvres - Maison Relais Gaité 14e</t>
  </si>
  <si>
    <t>Les Petits Frères des Pauvres</t>
  </si>
  <si>
    <t>25 rue de la Gaité</t>
  </si>
  <si>
    <t xml:space="preserve">Plateforme Sofrilog - Baker &amp; Baker - Done.fr </t>
  </si>
  <si>
    <t>SOFRILOG</t>
  </si>
  <si>
    <t>33 boulevard de Courcerin - ZI Pariest</t>
  </si>
  <si>
    <t>Lognes</t>
  </si>
  <si>
    <t>Potel &amp; Chabot - Site Chaillot</t>
  </si>
  <si>
    <t>3 rue de Chaillot</t>
  </si>
  <si>
    <t>Potel &amp; Chabot - Site Cimarosa</t>
  </si>
  <si>
    <t>7 rue cimarosa</t>
  </si>
  <si>
    <t>Potel et Chabot - Club House - Roland Garros</t>
  </si>
  <si>
    <t>FFT / ROLAND GARROS</t>
  </si>
  <si>
    <t>Potel et Chabot - Site 1928 - Roland Garros</t>
  </si>
  <si>
    <t>Potel et Chabot - Site Chatrier Roland Garros</t>
  </si>
  <si>
    <t>POTEL ET CHABOT</t>
  </si>
  <si>
    <t>Potel et Chabot - Site Hameau Roland Garros</t>
  </si>
  <si>
    <t>Potel et Chabot - Site P.Chatrier Roland Garros</t>
  </si>
  <si>
    <t>Potel et Chabot - Site S. Lenglen Roland Garros</t>
  </si>
  <si>
    <t xml:space="preserve">Potel et Chabot - Site Village - Roland Garros </t>
  </si>
  <si>
    <t>Pret a Manger - Le Plessis Pate</t>
  </si>
  <si>
    <t>PRÊT A MANGER</t>
  </si>
  <si>
    <t>4 rue Caroline Aigle</t>
  </si>
  <si>
    <t>Le Plessis-Pâté</t>
  </si>
  <si>
    <t>Rapid'</t>
  </si>
  <si>
    <t>RAPID</t>
  </si>
  <si>
    <t>Pierrefite sur Seine</t>
  </si>
  <si>
    <t>Rue des arbustes</t>
  </si>
  <si>
    <t>Relais 18 Hébergement</t>
  </si>
  <si>
    <t>ARC 75 (Relais 18)</t>
  </si>
  <si>
    <t>17/19 rue René Binet</t>
  </si>
  <si>
    <t>Relais Frémicourt</t>
  </si>
  <si>
    <t xml:space="preserve"> SAINT VINCENT DE PAUL</t>
  </si>
  <si>
    <t>64 rue Bargue</t>
  </si>
  <si>
    <t>Restau du Cœur - 18eme</t>
  </si>
  <si>
    <t>RESTAU DU CŒUR</t>
  </si>
  <si>
    <t>4b rue Coustou</t>
  </si>
  <si>
    <t>Restaurant solidaire CASVP - Boutebrie</t>
  </si>
  <si>
    <t>3 rue Boutebrie</t>
  </si>
  <si>
    <t>Restaurant solidaire CASVP - Claude-Vellefaux 10eme (dispositif covid19)</t>
  </si>
  <si>
    <t>CASVP</t>
  </si>
  <si>
    <t>PROTECTION CIVILE DE PARIS</t>
  </si>
  <si>
    <t>66 Avenue Claude-Vellefaux</t>
  </si>
  <si>
    <t>Restaurant solidaire CASVP - Claude-Vellefaux 10eme (dispositif covid19) (bouteille d'eau)</t>
  </si>
  <si>
    <t>Restaurant solidaire CASVP - Emeraude Chanzy</t>
  </si>
  <si>
    <t>6 rue de Chanzy</t>
  </si>
  <si>
    <t>Restaurant solidaire CASVP - Europe (dispositif covid19)</t>
  </si>
  <si>
    <t>11 Rue Maleville</t>
  </si>
  <si>
    <t>Restaurant solidaire CASVP - Europe (dispositif covid19) (bouteille  d'eau)</t>
  </si>
  <si>
    <t>Restaurant solidaire CASVP - Les Artistes</t>
  </si>
  <si>
    <t>55 rue du Montparnasse</t>
  </si>
  <si>
    <t>Restaurant solidaire CASVP - Les Artistes (dispositif covid19)</t>
  </si>
  <si>
    <t>55 rue Montparnasse</t>
  </si>
  <si>
    <t>Restaurant solidaire CASVP - Les Artistes (dispositif covid19) (bouteille d'eau)</t>
  </si>
  <si>
    <t>Restaurant solidaire CASVP - Les Epinettes (dispositif covid19)</t>
  </si>
  <si>
    <t>51 rue des Epinettes</t>
  </si>
  <si>
    <t>Restaurant solidaire CASVP - Les Epinettes (dispositif covid19) (bouteille d'eau)</t>
  </si>
  <si>
    <t>Restaurant solidaire CASVP - PALIKAO (dispositif covid19)</t>
  </si>
  <si>
    <t>10b rue Bisson</t>
  </si>
  <si>
    <t>Restaurant solidaire CASVP - PALIKAO (dispositif covid19) (bouteille d'eau)</t>
  </si>
  <si>
    <t>Restaurant solidaire CASVP - Ternes 17ème (dispositif covid19)</t>
  </si>
  <si>
    <t>28 rue Bayen</t>
  </si>
  <si>
    <t>Restaurant solidaire CASVP - Ternes 17ème (dispositif covid19) (bouteille d'eau)</t>
  </si>
  <si>
    <t>Restaurants du CNIT</t>
  </si>
  <si>
    <t>2 parvis de la Défense</t>
  </si>
  <si>
    <t>R'montoit</t>
  </si>
  <si>
    <t>R'MONTOIT</t>
  </si>
  <si>
    <t>2 rue Claude Debussy</t>
  </si>
  <si>
    <t>Ermont-Eaubonne</t>
  </si>
  <si>
    <t>Rom'Europe</t>
  </si>
  <si>
    <t>Rosedom Service</t>
  </si>
  <si>
    <t>ROSEDOMESERVICE</t>
  </si>
  <si>
    <t>Saint-ouen</t>
  </si>
  <si>
    <t>Roulèr</t>
  </si>
  <si>
    <t>ROULER</t>
  </si>
  <si>
    <t>27 Rrue Raspail</t>
  </si>
  <si>
    <t>Beaumont-sur-Oise</t>
  </si>
  <si>
    <t>95</t>
  </si>
  <si>
    <t>Rueil Malmaison - La boussole</t>
  </si>
  <si>
    <t>La Boussole</t>
  </si>
  <si>
    <t>16 avenue de la République</t>
  </si>
  <si>
    <t>Rueil Malmaison</t>
  </si>
  <si>
    <t>Salle à Manger</t>
  </si>
  <si>
    <t>Maison de l'amitié</t>
  </si>
  <si>
    <t>Voie de la Pyramide</t>
  </si>
  <si>
    <t>Sawa - Association</t>
  </si>
  <si>
    <t>23 rue Ramponneau</t>
  </si>
  <si>
    <t>Secours Populaire - Antenne Auriol</t>
  </si>
  <si>
    <t>Secours Populaire</t>
  </si>
  <si>
    <t>Secours Populaire - Antenne La Colonie</t>
  </si>
  <si>
    <t>LE SECOURS POPULAIRE</t>
  </si>
  <si>
    <t>66 rue de la Colonie</t>
  </si>
  <si>
    <t>Secours Populaire - Antenne Montcalm</t>
  </si>
  <si>
    <t>10 rue Montcalm</t>
  </si>
  <si>
    <t>Secours Populaire Antenne Montcalm</t>
  </si>
  <si>
    <t>LE SECOURS POPULAIRE Français</t>
  </si>
  <si>
    <t>Service Achat Hôpital Kremlin Bicêtre</t>
  </si>
  <si>
    <t>CHU de Bicêtre</t>
  </si>
  <si>
    <t>78 rue du Général Leclerc</t>
  </si>
  <si>
    <t>Le Kremlin Bicêtre</t>
  </si>
  <si>
    <t>Shine Garden</t>
  </si>
  <si>
    <t>GREEN PREMIUM</t>
  </si>
  <si>
    <t>152 rue de paris</t>
  </si>
  <si>
    <t>Shine Garden - Store Bayen</t>
  </si>
  <si>
    <t>10 rue Bayen</t>
  </si>
  <si>
    <t>Shine Garden - Store Clichy</t>
  </si>
  <si>
    <t>68 rue de Clichy</t>
  </si>
  <si>
    <t>Shine Garden - Store Feydeau</t>
  </si>
  <si>
    <t>32 rue Feydeau</t>
  </si>
  <si>
    <t>Shine Garden - Store Grande Armée</t>
  </si>
  <si>
    <t>32 avenue de la Grande armée</t>
  </si>
  <si>
    <t>Shine Garden - Store Lévis</t>
  </si>
  <si>
    <t>71 rue de Lévis</t>
  </si>
  <si>
    <t>Shine Garden - Store Quatre Septembre</t>
  </si>
  <si>
    <t>24 rue du Quatre Septembre</t>
  </si>
  <si>
    <t>Shine Garden - Store Saint Lazare</t>
  </si>
  <si>
    <t>34 rue Saint Lazare</t>
  </si>
  <si>
    <t>Shine Garden - Store Turgot</t>
  </si>
  <si>
    <t>23 rue Turgot</t>
  </si>
  <si>
    <t>Shine Garden (achat Covid)</t>
  </si>
  <si>
    <t>152 rue de Paris</t>
  </si>
  <si>
    <t>SIAE Le Bourget</t>
  </si>
  <si>
    <t>SIAE LE BOURGET</t>
  </si>
  <si>
    <t>Le Bourget 93</t>
  </si>
  <si>
    <t>Sodexo - RIE Roland Garros</t>
  </si>
  <si>
    <t>Roland Garros</t>
  </si>
  <si>
    <t>Sodexo - Société Générale Exki</t>
  </si>
  <si>
    <t>19 Quai de Valmy</t>
  </si>
  <si>
    <t>Sodexo - Société Générale Rive  Gauche</t>
  </si>
  <si>
    <t>Sodexo - Société Générale Rive Droite</t>
  </si>
  <si>
    <t>Sodexo - Tours First</t>
  </si>
  <si>
    <t>24 voie de l'Ancre</t>
  </si>
  <si>
    <t>Sodexo Live - Seine Musicale</t>
  </si>
  <si>
    <t>Paris 2024</t>
  </si>
  <si>
    <t>Île Seguin</t>
  </si>
  <si>
    <t xml:space="preserve">Boulogne-Billancourt </t>
  </si>
  <si>
    <t>Sodexo Porte d'Issy - DGA (Balard)</t>
  </si>
  <si>
    <t>DGA - Ministère des Armées</t>
  </si>
  <si>
    <t>35 rue de la Porte d'Issy</t>
  </si>
  <si>
    <t>Sodexo Prestige Pasteur</t>
  </si>
  <si>
    <t>35 Boulevard de Vaugirard</t>
  </si>
  <si>
    <t>Sodexo Sports &amp; Loisirs - Marathon 10KM Adidas</t>
  </si>
  <si>
    <t>Marathon 10Km ADIDAS</t>
  </si>
  <si>
    <t>Rue de Constantine</t>
  </si>
  <si>
    <t>Sodexo Sports &amp; Loisirs - Marathon Paris</t>
  </si>
  <si>
    <t>Marathon de PARIS</t>
  </si>
  <si>
    <t>Avenue Foch</t>
  </si>
  <si>
    <t>Sodexo Sports &amp; Loisirs - Parc des Princes</t>
  </si>
  <si>
    <t>PSG / PARC DES PRINCES</t>
  </si>
  <si>
    <t>Sodexo Sports &amp; Loisirs - Semi Marathon Paris</t>
  </si>
  <si>
    <t>Semi Marathon Paris</t>
  </si>
  <si>
    <t>34 quai d’Austerlitz</t>
  </si>
  <si>
    <t>Sodexo Sports &amp; Loisirs - Site Hameau Roland Garros</t>
  </si>
  <si>
    <t>FFT / ROLAND-GARROS</t>
  </si>
  <si>
    <t>Sodexo Sports &amp; Loisirs - Site S. Lenglen Roland Garros</t>
  </si>
  <si>
    <t>Sodexo Sports &amp; Loisirs - Stade de France</t>
  </si>
  <si>
    <t>Concession du Stade de France / VINCI</t>
  </si>
  <si>
    <t>Sogeres - Ayming</t>
  </si>
  <si>
    <t>AYMING</t>
  </si>
  <si>
    <t>185 Avenue des Grésillons</t>
  </si>
  <si>
    <t>Sogeres - Barclays</t>
  </si>
  <si>
    <t>BARCLAYS</t>
  </si>
  <si>
    <t>Sogeres - Citylights Boulogne</t>
  </si>
  <si>
    <t>Citylights</t>
  </si>
  <si>
    <t>Boulogne</t>
  </si>
  <si>
    <t>Sogeres - Danone Saint Ouen</t>
  </si>
  <si>
    <t xml:space="preserve">Sogeres - Gecina Capucines </t>
  </si>
  <si>
    <t>GECINA</t>
  </si>
  <si>
    <t>Sogeres - Gecina Défense Ouest</t>
  </si>
  <si>
    <t>32 rue de Metz</t>
  </si>
  <si>
    <t>Sogeres - Horizons Boulogne Billancourt</t>
  </si>
  <si>
    <t>Sogeres - Mc Kinsey</t>
  </si>
  <si>
    <t>McKINSEY</t>
  </si>
  <si>
    <t>90 avenue des Champs Elysée</t>
  </si>
  <si>
    <t>Paris 08</t>
  </si>
  <si>
    <t>Sogeres - Microsoft EOS</t>
  </si>
  <si>
    <t>MICROSOFT</t>
  </si>
  <si>
    <t>37 quai du Président Roosevelt</t>
  </si>
  <si>
    <t>Sogeres - Microsoft EOS Production solidaire</t>
  </si>
  <si>
    <t>MICROSOFT EOS</t>
  </si>
  <si>
    <t>39 quai du Président Roosevelt</t>
  </si>
  <si>
    <t>Sogeres - RIE Grands Moulins de Pantin</t>
  </si>
  <si>
    <t>Grands Moulins de Pantin</t>
  </si>
  <si>
    <t>9 rue du Débarcadère</t>
  </si>
  <si>
    <t>Pantin</t>
  </si>
  <si>
    <t>Sogeres - RIE LSH</t>
  </si>
  <si>
    <t>LSH</t>
  </si>
  <si>
    <t>153 Rue Saint honoré</t>
  </si>
  <si>
    <t>Sogeres - River Ouest</t>
  </si>
  <si>
    <t>River Ouest</t>
  </si>
  <si>
    <t>69 rue Jean Jaures</t>
  </si>
  <si>
    <t>Bezons</t>
  </si>
  <si>
    <t>Sogeres - Total Coupole</t>
  </si>
  <si>
    <t>TOTAL</t>
  </si>
  <si>
    <t>2 place Jean millier</t>
  </si>
  <si>
    <t>Sogeres - Total Michelet</t>
  </si>
  <si>
    <t>Sogeres - Total Spazio</t>
  </si>
  <si>
    <t>Sogeres - Tour Plaza</t>
  </si>
  <si>
    <t>23 rue Delarivière Lefoullon</t>
  </si>
  <si>
    <t>Sogeres Cap Rocher</t>
  </si>
  <si>
    <t>1 chemin de Bretagne</t>
  </si>
  <si>
    <t>Sogeres RIE Mozaik</t>
  </si>
  <si>
    <t>MOZAIK</t>
  </si>
  <si>
    <t>23 rue François Jacob</t>
  </si>
  <si>
    <t>Reuil-malmaison</t>
  </si>
  <si>
    <t>Sogeres Servier Sural</t>
  </si>
  <si>
    <t>SERVIER SURAL</t>
  </si>
  <si>
    <t>Solaal</t>
  </si>
  <si>
    <t>Orly</t>
  </si>
  <si>
    <t>Solaal (Bapif92)</t>
  </si>
  <si>
    <t>34 route du Bassin n6</t>
  </si>
  <si>
    <t>Solidarité Active Saint Ouen</t>
  </si>
  <si>
    <t>13 boulevard Jean Jaures</t>
  </si>
  <si>
    <t>Saint Ouen</t>
  </si>
  <si>
    <t>SOS - 115</t>
  </si>
  <si>
    <t>SAMU SOCIAL</t>
  </si>
  <si>
    <t>35 avenue Courteline</t>
  </si>
  <si>
    <t>Soupe Populaire du 6eme</t>
  </si>
  <si>
    <t>SECOURS CATHOLIQUE</t>
  </si>
  <si>
    <t>4 rue Clément</t>
  </si>
  <si>
    <t>Paris 06</t>
  </si>
  <si>
    <t>Street Food en Mouvement - Parc des Princes</t>
  </si>
  <si>
    <t>STREET FOOD EN MOUVEMENT</t>
  </si>
  <si>
    <t>Parc des Princes</t>
  </si>
  <si>
    <t>Super U Express Oberkampf</t>
  </si>
  <si>
    <t>U</t>
  </si>
  <si>
    <t>46-48 rue Oberkampf</t>
  </si>
  <si>
    <t>Té Traiteur</t>
  </si>
  <si>
    <t>37 route des Petits Ponts</t>
  </si>
  <si>
    <t>Topivo - Parc des Princes</t>
  </si>
  <si>
    <t>TOPIVO</t>
  </si>
  <si>
    <t>24 rue de Commandant Guilbaud</t>
  </si>
  <si>
    <t>Topivo - Paris La Défense Arena</t>
  </si>
  <si>
    <t>Paris La Defense Arena</t>
  </si>
  <si>
    <t>Rue des Longues Raies - Porte 67</t>
  </si>
  <si>
    <t>Topivo - Roland Garros</t>
  </si>
  <si>
    <t>Tournoi des Légendes - FIFA</t>
  </si>
  <si>
    <t>COCA-COLA</t>
  </si>
  <si>
    <t>Stade E. Anthoine</t>
  </si>
  <si>
    <t>Traiteur Betty No Food</t>
  </si>
  <si>
    <t>Betty No Food</t>
  </si>
  <si>
    <t>1 av du général Lemonnier (SB Paris)</t>
  </si>
  <si>
    <t>Traiteur Butard Enescot</t>
  </si>
  <si>
    <t>Groupe Butard</t>
  </si>
  <si>
    <t>308 rue Prés Salvador Allende</t>
  </si>
  <si>
    <t>Traiteur Chicken Bacon Lettuce</t>
  </si>
  <si>
    <t>Chicken Bacon Lettuce</t>
  </si>
  <si>
    <t>Traiteur Cité Internationale Universitaire de Paris</t>
  </si>
  <si>
    <t>Cité Internationale de Paris</t>
  </si>
  <si>
    <t>CITE INTERNATIONE DE PARIS</t>
  </si>
  <si>
    <t>17, bd Jourdan</t>
  </si>
  <si>
    <t>Traiteur Duval</t>
  </si>
  <si>
    <t>DUVAL</t>
  </si>
  <si>
    <t>51 rue Ledru-Rollin</t>
  </si>
  <si>
    <t>Traiteur Goutille</t>
  </si>
  <si>
    <t>GOUTILLE</t>
  </si>
  <si>
    <t>128bis, avenue Jean Jaures</t>
  </si>
  <si>
    <t>Traiteur Kaspia Réceptions</t>
  </si>
  <si>
    <t>Moma Selection</t>
  </si>
  <si>
    <t>KASPIA RECEPTIONS</t>
  </si>
  <si>
    <t>5 rue Beaujon</t>
  </si>
  <si>
    <t>Traiteur Les Cuistots Migrateurs</t>
  </si>
  <si>
    <t>Traiteur reception</t>
  </si>
  <si>
    <t>22 rue Condorcet</t>
  </si>
  <si>
    <t>Traiteur Les Marmites Volantes</t>
  </si>
  <si>
    <t>Les Marmites volantes</t>
  </si>
  <si>
    <t>LES MARMITES VOLANTES</t>
  </si>
  <si>
    <t>Traiteur Noctis Paris Society - Roland Garros</t>
  </si>
  <si>
    <t>PARIS SOCIETY</t>
  </si>
  <si>
    <t>Traiteur Nomad - Food &amp; Design</t>
  </si>
  <si>
    <t>Traiteur Nomad</t>
  </si>
  <si>
    <t>6 rue henri dunant</t>
  </si>
  <si>
    <t>Chevilly Larue</t>
  </si>
  <si>
    <t>Traiteur Raynier Marchetti</t>
  </si>
  <si>
    <t>(porte de la villette)</t>
  </si>
  <si>
    <t>Traiteur Saint Clair St Ouen L'Aumône</t>
  </si>
  <si>
    <t>SAINT CLAIR</t>
  </si>
  <si>
    <t>Saint Ouen L'Aumône</t>
  </si>
  <si>
    <t xml:space="preserve">Traiteur Tante Juliette </t>
  </si>
  <si>
    <t>Tante Juliette</t>
  </si>
  <si>
    <t>12 rue Helder</t>
  </si>
  <si>
    <t>UGC La Défense</t>
  </si>
  <si>
    <t>UGC CINEMA</t>
  </si>
  <si>
    <t>2 voie Georges Hutin</t>
  </si>
  <si>
    <t>Un amour de bonbon</t>
  </si>
  <si>
    <t>Un Amour de Bonbon</t>
  </si>
  <si>
    <t>105 rue de Tolbiac</t>
  </si>
  <si>
    <t>Une Chorba pour Tous</t>
  </si>
  <si>
    <t>UNE CHORBA POUR TOUS</t>
  </si>
  <si>
    <t>108 rue Curial</t>
  </si>
  <si>
    <t>Varachaux</t>
  </si>
  <si>
    <t>VARACHAUX</t>
  </si>
  <si>
    <t>23 RTE de Paray</t>
  </si>
  <si>
    <t>Wissous</t>
  </si>
  <si>
    <t>Vavups - Villeneuve la Garenne</t>
  </si>
  <si>
    <t>VAVUPS</t>
  </si>
  <si>
    <t>3 place Andre Malraux</t>
  </si>
  <si>
    <t>Viapost Kremlin Bicetre</t>
  </si>
  <si>
    <t>VIAPOST</t>
  </si>
  <si>
    <t>67 Avenue de Fontainebleau</t>
  </si>
  <si>
    <t>Le Kremlin-Bicêtre</t>
  </si>
  <si>
    <t>Young Charity (via le CCAS de l'île saint Denis)</t>
  </si>
  <si>
    <t>YOUNG CHARITY</t>
  </si>
  <si>
    <t>NON (signature CCAS)</t>
  </si>
  <si>
    <t>8 rue Mechin</t>
  </si>
  <si>
    <t>SCP BAUM Notaires</t>
  </si>
  <si>
    <t>1-3 rue Lulli</t>
  </si>
  <si>
    <t xml:space="preserve">Paris 2 </t>
  </si>
  <si>
    <t>Atelier des Pains</t>
  </si>
  <si>
    <t>37 Rue Godefroy</t>
  </si>
  <si>
    <t>Refugee Food (Labo) - Production repas</t>
  </si>
  <si>
    <t>Production Aide Alim</t>
  </si>
  <si>
    <t>43 Rue du Chevaleret</t>
  </si>
  <si>
    <t>La Chorba (Evénement)</t>
  </si>
  <si>
    <t>TF1 production</t>
  </si>
  <si>
    <t>119 Rue des Fillettes</t>
  </si>
  <si>
    <t>Ideel Garden</t>
  </si>
  <si>
    <t>20 avenue Henri Barbusse</t>
  </si>
  <si>
    <t>Bobigny</t>
  </si>
  <si>
    <t>Armée du Salut</t>
  </si>
  <si>
    <t>26 rue de Serpollet</t>
  </si>
  <si>
    <t>ISDI</t>
  </si>
  <si>
    <t>19A Rue du Rocher</t>
  </si>
  <si>
    <t>MIYAM Poteau (magasin)</t>
  </si>
  <si>
    <t>11 Rue du Poteau</t>
  </si>
  <si>
    <t>MIYAM Aligre (magasin)</t>
  </si>
  <si>
    <t>161 Rue du Faubourg Saint-Antoine</t>
  </si>
  <si>
    <t>MIYAM Pantin (magasin)</t>
  </si>
  <si>
    <t>45 Rue Hoche</t>
  </si>
  <si>
    <t>MIYAM Lilas (magasin)</t>
  </si>
  <si>
    <t>97 Rue de Paris</t>
  </si>
  <si>
    <t>Les Lilas</t>
  </si>
  <si>
    <t>MIYAM Croix de Chavaux (magasin)</t>
  </si>
  <si>
    <t>9 Av. de la Résistance</t>
  </si>
  <si>
    <t xml:space="preserve">MIYAM (labo) </t>
  </si>
  <si>
    <t>74 rue de la Fraternité</t>
  </si>
  <si>
    <t>Sodexo Live! Rungis</t>
  </si>
  <si>
    <t xml:space="preserve">Porte de Fresnes, Place de la logistique </t>
  </si>
  <si>
    <t>L'Oréal Campus Clichy</t>
  </si>
  <si>
    <t xml:space="preserve">L'Oréal </t>
  </si>
  <si>
    <t>10 Rue du Docteur Calmette</t>
  </si>
  <si>
    <t>Le Chainon Manquant</t>
  </si>
  <si>
    <t>3 avenue Victoria</t>
  </si>
  <si>
    <t>Paris Traiteurs</t>
  </si>
  <si>
    <t>28 rue du docteur Roux</t>
  </si>
  <si>
    <t>Agence CCC</t>
  </si>
  <si>
    <t>Cousin Traiteur</t>
  </si>
  <si>
    <t>24 rue St Victor</t>
  </si>
  <si>
    <t>NOMAD</t>
  </si>
  <si>
    <t>1 rue Etienne Dolet</t>
  </si>
  <si>
    <t>Refugee Food (Labo) - Livraison de denrées</t>
  </si>
  <si>
    <t>Refugee Food</t>
  </si>
  <si>
    <t>Action 14</t>
  </si>
  <si>
    <t>13 boulevard Léon Blum</t>
  </si>
  <si>
    <t>Aurore - PF Saint-Just</t>
  </si>
  <si>
    <t>17 rue Saint-Just</t>
  </si>
  <si>
    <t>Ikambere</t>
  </si>
  <si>
    <t>14 rue Jules Saunier</t>
  </si>
  <si>
    <t>Nouvelle association 2024</t>
  </si>
  <si>
    <t>ADN 93 - Amicale du Nid La Courneuve</t>
  </si>
  <si>
    <t>18 avenue Lénine</t>
  </si>
  <si>
    <t>La Courneuve</t>
  </si>
  <si>
    <t>Sodexo Sports &amp; Loisirs - Site Roland Garros - ORGA MEDIA</t>
  </si>
  <si>
    <t>Sodexo Sports &amp; Loisirs - Site Roland Garros - Economat SL</t>
  </si>
  <si>
    <t>LG Electronio UBIBENE</t>
  </si>
  <si>
    <t>22 Avenue de Saint-Ouen</t>
  </si>
  <si>
    <t>Emmaüs Solidarité - Ivry-sur-Seine</t>
  </si>
  <si>
    <t>19 rue Marcel Lamant</t>
  </si>
  <si>
    <t>Ivry-sur-Seine</t>
  </si>
  <si>
    <t>APPUI - AU BON TRANSIT (livraison de denrées)</t>
  </si>
  <si>
    <t>APPUI - AU BON TRANSIT</t>
  </si>
  <si>
    <t>12 rue Auguste Gillot</t>
  </si>
  <si>
    <t>APPUI - AU BON TRANSIT (collecte de denrées)</t>
  </si>
  <si>
    <t>Traiteur Bivouac - Hipprodrome d'Auteuil</t>
  </si>
  <si>
    <t>BIVOUAC</t>
  </si>
  <si>
    <t>Hippodrome d'Auteuil</t>
  </si>
  <si>
    <t>2 Rte d'Auteuil aux Lacs</t>
  </si>
  <si>
    <t>IBC - Carrefour supérette</t>
  </si>
  <si>
    <t>Carrefour</t>
  </si>
  <si>
    <t>Le Bourget Paris Expo</t>
  </si>
  <si>
    <t>Carrefour Charles Lindbergh</t>
  </si>
  <si>
    <t>Le Bourget</t>
  </si>
  <si>
    <t>Ikambere (site d'Ivry)</t>
  </si>
  <si>
    <t>1 Rue Lénine, 94200 Ivry-sur-Seine</t>
  </si>
  <si>
    <t>Franprix - Crimée</t>
  </si>
  <si>
    <t xml:space="preserve">149 rue de Crimée </t>
  </si>
  <si>
    <t>Franprix - Petites écuries</t>
  </si>
  <si>
    <t>7 rue des petits écuries</t>
  </si>
  <si>
    <t>Franprix - Faubourg du Temple</t>
  </si>
  <si>
    <t>30 rue du Faubourg du Temple</t>
  </si>
  <si>
    <t>Franprix - Avenue de Versailles</t>
  </si>
  <si>
    <t>58 Avenue de Versailles</t>
  </si>
  <si>
    <t>ADN 92 - Amicale du Nid Colombes</t>
  </si>
  <si>
    <t>83 Rue de Varsovie</t>
  </si>
  <si>
    <t>IBC Horeto - Le Bourget</t>
  </si>
  <si>
    <t>Olivier Theron - Centre Aquatique St Denis</t>
  </si>
  <si>
    <t>Olivier Theron</t>
  </si>
  <si>
    <t>361 Av. du Président Wilson</t>
  </si>
  <si>
    <t>Elior - Stade de France</t>
  </si>
  <si>
    <t>Elior</t>
  </si>
  <si>
    <t>19 av. Jules Rimet</t>
  </si>
  <si>
    <t>A Table - Site Roland Garros</t>
  </si>
  <si>
    <t>Elior - Site Olympique (FOB) Aulnay-sous-Bois</t>
  </si>
  <si>
    <t>XF8V+2V</t>
  </si>
  <si>
    <t>Aulnay-sous-Bois</t>
  </si>
  <si>
    <t>HORETO - Parc des Exposition Versailles</t>
  </si>
  <si>
    <t>traiteur reception</t>
  </si>
  <si>
    <t>Horeto</t>
  </si>
  <si>
    <t>15 PLace des Insurgés</t>
  </si>
  <si>
    <t>collecte occasionnelle</t>
  </si>
  <si>
    <t>23, rue Pierre Dreyfus</t>
  </si>
  <si>
    <t xml:space="preserve">Eurest - La Défense Arena </t>
  </si>
  <si>
    <t>EUREST</t>
  </si>
  <si>
    <t>Défense Arena</t>
  </si>
  <si>
    <t>99 Jard. de l'Arche</t>
  </si>
  <si>
    <t>CPL - Arena La Chapelle - Elior</t>
  </si>
  <si>
    <t>Élior</t>
  </si>
  <si>
    <t>Arena La Chapelle</t>
  </si>
  <si>
    <t>54 Bd Ney</t>
  </si>
  <si>
    <t xml:space="preserve">CPL - Arena La Chapelle - Eat is Family </t>
  </si>
  <si>
    <t>EAT IS FAMILY</t>
  </si>
  <si>
    <t>Restos du coeur La Chapelle (livraison)</t>
  </si>
  <si>
    <t>distrIBUTION SOLIDAIRE</t>
  </si>
  <si>
    <t>Resto du coeur</t>
  </si>
  <si>
    <t>68 boulevard ney</t>
  </si>
  <si>
    <t>Traiteur Filon - RGA</t>
  </si>
  <si>
    <t>Bivouac Saint-Denis</t>
  </si>
  <si>
    <t>17 rue de la montjoie</t>
  </si>
  <si>
    <t>PC Seine Paname 2024</t>
  </si>
  <si>
    <t>2 Quai François Mitterrand</t>
  </si>
  <si>
    <t>Agora Emmaüs Châtelet</t>
  </si>
  <si>
    <t xml:space="preserve"> 32 rue des Bourdonnais</t>
  </si>
  <si>
    <t>AUVM Orly</t>
  </si>
  <si>
    <t>4 RUE DU DOCTEUR CALMETTE</t>
  </si>
  <si>
    <t>Croix Rouge - Jean Zay</t>
  </si>
  <si>
    <t>10 rue Docteur Blanche</t>
  </si>
  <si>
    <t>Utopia 56</t>
  </si>
  <si>
    <t>95 rue Jules Ferry</t>
  </si>
  <si>
    <t>Restos du coeur La Chapelle (collecte)</t>
  </si>
  <si>
    <t>BAPIF Genevilliers (collecte)</t>
  </si>
  <si>
    <t>BAPIF</t>
  </si>
  <si>
    <t>34 rte du bassin numéro 6</t>
  </si>
  <si>
    <t>Genevilliers</t>
  </si>
  <si>
    <t>Garage Pouchet - Marathon JO</t>
  </si>
  <si>
    <t>31, avenue de la porte Saint Ouen et intersection 17 rue Camille Blaisot</t>
  </si>
  <si>
    <t>Kaspia Traiteurs - Labo d'Aubervilliers</t>
  </si>
  <si>
    <t>Kaspia Traiteur</t>
  </si>
  <si>
    <t>9 rue des quatres chemins</t>
  </si>
  <si>
    <t>Horeto - Arena Paris Sud</t>
  </si>
  <si>
    <t>Parc des expos Porte de Versailles - 1 place Porte de Versailles</t>
  </si>
  <si>
    <t>IBC - Le Bourget - OBS</t>
  </si>
  <si>
    <t>OBS</t>
  </si>
  <si>
    <t xml:space="preserve">Petite soeur des pauvres </t>
  </si>
  <si>
    <t xml:space="preserve">23 rue Gaston Philippe </t>
  </si>
  <si>
    <t>IBC - Paris 2024</t>
  </si>
  <si>
    <t>Stade de France - Hospi Paris 2024</t>
  </si>
  <si>
    <t>Wavestone</t>
  </si>
  <si>
    <t>100 101 Terr. Boieldieu</t>
  </si>
  <si>
    <t>L'amour du terroir</t>
  </si>
  <si>
    <t>248 Rue de la Convention</t>
  </si>
  <si>
    <t>KCO EVENT</t>
  </si>
  <si>
    <t>10 rue de Paradis</t>
  </si>
  <si>
    <t>Cuisine Centrale St Denis</t>
  </si>
  <si>
    <t>35 avenue du colonel fabien</t>
  </si>
  <si>
    <t xml:space="preserve"> Entraide Solidarité et Partage</t>
  </si>
  <si>
    <t xml:space="preserve">10 rue languedoc </t>
  </si>
  <si>
    <t>Fédération des industries nautiques</t>
  </si>
  <si>
    <t>4 Rue de Saint-Cloud</t>
  </si>
  <si>
    <t>Collectif régional de solidarité</t>
  </si>
  <si>
    <t>40 Rue du Landy</t>
  </si>
  <si>
    <t>Saint-Ouen-sur-Seine</t>
  </si>
  <si>
    <t>Label Broche Hausmann</t>
  </si>
  <si>
    <t>35 Bd Haussmann</t>
  </si>
  <si>
    <t>Le Vélo du Soir - Qube Research &amp; Technologies</t>
  </si>
  <si>
    <t>Restauration collective</t>
  </si>
  <si>
    <t xml:space="preserve">Le Vélo du Soir </t>
  </si>
  <si>
    <t>1bis rue Messine</t>
  </si>
  <si>
    <t>Crafté</t>
  </si>
  <si>
    <t>Traiteur</t>
  </si>
  <si>
    <t>5 rue du marché ordener</t>
  </si>
  <si>
    <t>Ten Belles Bread</t>
  </si>
  <si>
    <t>17/19 bis rue Bréguet</t>
  </si>
  <si>
    <t>Châteauform Learning Lab</t>
  </si>
  <si>
    <t>16 voie Georges Hutin</t>
  </si>
  <si>
    <t>La Table de Cana (Dons de Production)</t>
  </si>
  <si>
    <t>Production aide alim</t>
  </si>
  <si>
    <t>Arpege - Bercy Lumière (Repas suspendus)</t>
  </si>
  <si>
    <t>Repas suspendus</t>
  </si>
  <si>
    <t>Refettorio Paris (collecte de denrées)</t>
  </si>
  <si>
    <t>Pl. de la Madeleine</t>
  </si>
  <si>
    <t>Les abattoirs de la Villette</t>
  </si>
  <si>
    <t>9 Avenue Corentin Cariou</t>
  </si>
  <si>
    <t>La Chorba (La Villette)</t>
  </si>
  <si>
    <t>Foodles Clichy</t>
  </si>
  <si>
    <t>8 rue Jeanne d’Asnières</t>
  </si>
  <si>
    <t>Les Pyramides Congrès - EKO</t>
  </si>
  <si>
    <t>Site événementiel - Salon professionnel</t>
  </si>
  <si>
    <t xml:space="preserve"> 16 Av. de Saint-Germain</t>
  </si>
  <si>
    <t>Le Port-Marly</t>
  </si>
  <si>
    <t>Marché d'Aligre</t>
  </si>
  <si>
    <t>Pl. d'Aligre</t>
  </si>
  <si>
    <t>Paris</t>
  </si>
  <si>
    <t>La Cop1ne</t>
  </si>
  <si>
    <t>1 Place Alice Guy</t>
  </si>
  <si>
    <t>Cumul 2024</t>
  </si>
  <si>
    <t>Mois</t>
  </si>
  <si>
    <t>Semaine</t>
  </si>
  <si>
    <t>Jour de la semaine</t>
  </si>
  <si>
    <t>N° de Tournée</t>
  </si>
  <si>
    <t>Date</t>
  </si>
  <si>
    <t>Responsable Tournée</t>
  </si>
  <si>
    <t xml:space="preserve">Accompagnant 1 </t>
  </si>
  <si>
    <t>Accompagnant 2</t>
  </si>
  <si>
    <t>Accompagnant 3</t>
  </si>
  <si>
    <t>Accompagnants supplémentaires</t>
  </si>
  <si>
    <t>Véhicule</t>
  </si>
  <si>
    <t>Partenaires / Associations</t>
  </si>
  <si>
    <t>Poids (Kg)</t>
  </si>
  <si>
    <t>PV</t>
  </si>
  <si>
    <t>Anomalie</t>
  </si>
  <si>
    <t>Motif de l'anomalie</t>
  </si>
  <si>
    <t>Source de l'information</t>
  </si>
  <si>
    <t>Commentaires</t>
  </si>
  <si>
    <t>Type Partenaire</t>
  </si>
  <si>
    <t>Catégorie Partenaire</t>
  </si>
  <si>
    <t>Sous-Catégorie</t>
  </si>
  <si>
    <t>Collecte</t>
  </si>
  <si>
    <t xml:space="preserve">Livré </t>
  </si>
  <si>
    <t>Delta</t>
  </si>
  <si>
    <t>Version papier</t>
  </si>
  <si>
    <t>Archivage</t>
  </si>
  <si>
    <t>mercredi</t>
  </si>
  <si>
    <t>annulé</t>
  </si>
  <si>
    <t>Annulé</t>
  </si>
  <si>
    <t>Passage annulé</t>
  </si>
  <si>
    <t>Le partenaire est fermé ou ne s'est pas présenté</t>
  </si>
  <si>
    <t xml:space="preserve">Appel </t>
  </si>
  <si>
    <t>Jour Férié / Pont</t>
  </si>
  <si>
    <t>What'sApp</t>
  </si>
  <si>
    <t>jeudi</t>
  </si>
  <si>
    <t>Pas d'invendus à donner</t>
  </si>
  <si>
    <t>Tournée 1</t>
  </si>
  <si>
    <t>Thierry Maisonnier</t>
  </si>
  <si>
    <t>Marius Koffi</t>
  </si>
  <si>
    <t>Minas Daoud</t>
  </si>
  <si>
    <t>Trafic Lyonnais FZ-882-JR</t>
  </si>
  <si>
    <t>ok</t>
  </si>
  <si>
    <t>vendredi</t>
  </si>
  <si>
    <t>Tournée 2</t>
  </si>
  <si>
    <t>Laurence Neveu</t>
  </si>
  <si>
    <t>Martin Potier</t>
  </si>
  <si>
    <t>Trafic Défense FT-862-AY</t>
  </si>
  <si>
    <t>ok sans bordereau</t>
  </si>
  <si>
    <t>Tournée 3</t>
  </si>
  <si>
    <t>Théo Molins</t>
  </si>
  <si>
    <t>Tournée 4</t>
  </si>
  <si>
    <t>Carlos Medina</t>
  </si>
  <si>
    <t>Patricia Rasamoely</t>
  </si>
  <si>
    <t>Minas DAOUD</t>
  </si>
  <si>
    <t>ok modifié</t>
  </si>
  <si>
    <t>Inès BALAGUIER</t>
  </si>
  <si>
    <t>Tournée 5</t>
  </si>
  <si>
    <t>Hitch Menjra</t>
  </si>
  <si>
    <t>Anne Nguyen</t>
  </si>
  <si>
    <t>Trafic St Ho (ex Lilas) EH-786-YB</t>
  </si>
  <si>
    <t>Tournée 6</t>
  </si>
  <si>
    <t>Éric David</t>
  </si>
  <si>
    <t>Jean-Pierre Boudard</t>
  </si>
  <si>
    <t>Kangoo Mazars ET-665-VE</t>
  </si>
  <si>
    <t>Tournée 7</t>
  </si>
  <si>
    <t>Anne Lazzaroni</t>
  </si>
  <si>
    <t>Amandine Meyer</t>
  </si>
  <si>
    <t>Kangoo Ipsen FV-865-GP</t>
  </si>
  <si>
    <t>dimanche</t>
  </si>
  <si>
    <t>Tournée 8</t>
  </si>
  <si>
    <t>Hugo Terrasson</t>
  </si>
  <si>
    <t>Raphael Queune</t>
  </si>
  <si>
    <t>Meaghan Smadja</t>
  </si>
  <si>
    <t>Dominique Kerforn</t>
  </si>
  <si>
    <t>lundi</t>
  </si>
  <si>
    <t>Tournée 9</t>
  </si>
  <si>
    <t>Sonia Massey</t>
  </si>
  <si>
    <t>mardi</t>
  </si>
  <si>
    <t>Tournée 10</t>
  </si>
  <si>
    <t>Patrick Postic</t>
  </si>
  <si>
    <t>Alex Martinez</t>
  </si>
  <si>
    <t>Rémi Godefroy</t>
  </si>
  <si>
    <t>Tournée 11</t>
  </si>
  <si>
    <t>pas de bordereaux</t>
  </si>
  <si>
    <t>ok à modifier</t>
  </si>
  <si>
    <t>Tournée 12</t>
  </si>
  <si>
    <t>Nesrine Joly</t>
  </si>
  <si>
    <t xml:space="preserve">ok </t>
  </si>
  <si>
    <t>Tournée 13</t>
  </si>
  <si>
    <t>Marine POTEL</t>
  </si>
  <si>
    <t>Tournée 14</t>
  </si>
  <si>
    <t>Baptiste Valentini</t>
  </si>
  <si>
    <t>Tournée 15</t>
  </si>
  <si>
    <t>Cherigui boussad</t>
  </si>
  <si>
    <t>Tournée 16</t>
  </si>
  <si>
    <t>Sophie Potteaux</t>
  </si>
  <si>
    <t>Auriane Delacroix</t>
  </si>
  <si>
    <t>ok sans bodereau</t>
  </si>
  <si>
    <t>Tournée 17</t>
  </si>
  <si>
    <t>Delphine Montariol</t>
  </si>
  <si>
    <t>Janelle Poussou</t>
  </si>
  <si>
    <t>Tournée 18</t>
  </si>
  <si>
    <t>Audrey Bregeat</t>
  </si>
  <si>
    <t>Valentin Carrez</t>
  </si>
  <si>
    <t>Vincent Béranger</t>
  </si>
  <si>
    <t>Tournée 19</t>
  </si>
  <si>
    <t>Tournée 20</t>
  </si>
  <si>
    <t>Clément Rataj</t>
  </si>
  <si>
    <t>Domitille Pradeau</t>
  </si>
  <si>
    <t>ok sans signature</t>
  </si>
  <si>
    <t>Tournée 21</t>
  </si>
  <si>
    <t>Maya Mouttapa</t>
  </si>
  <si>
    <t>Tournée 22</t>
  </si>
  <si>
    <t>(ING) Bertrand Renault</t>
  </si>
  <si>
    <t>Pierre BEURLET</t>
  </si>
  <si>
    <t>Tournée 23</t>
  </si>
  <si>
    <t>Lucie Joyes</t>
  </si>
  <si>
    <t>Tournée 24</t>
  </si>
  <si>
    <t>Wajih Accary</t>
  </si>
  <si>
    <t>samedi</t>
  </si>
  <si>
    <t>Tournée 25</t>
  </si>
  <si>
    <t>Moussa Abdoulaye</t>
  </si>
  <si>
    <t>HENRIQUE BORSARI</t>
  </si>
  <si>
    <t>Tournée 26</t>
  </si>
  <si>
    <t>Tournée 27</t>
  </si>
  <si>
    <t>Jean-Michel Bader</t>
  </si>
  <si>
    <t>Clarisse Becquart</t>
  </si>
  <si>
    <t>Tournée 28</t>
  </si>
  <si>
    <t>Michelle Isphording</t>
  </si>
  <si>
    <t>Inès Balaguier</t>
  </si>
  <si>
    <t>Tournée 29</t>
  </si>
  <si>
    <t>Constantin Kozlow</t>
  </si>
  <si>
    <t>Matthias Bénédic</t>
  </si>
  <si>
    <t>Tournée 30</t>
  </si>
  <si>
    <t>Didier Nozahic</t>
  </si>
  <si>
    <t>Christiane Mancilla</t>
  </si>
  <si>
    <t>(Wenabi) Ouijdane Sari</t>
  </si>
  <si>
    <t>Tournée 31</t>
  </si>
  <si>
    <t>Axelle Piana</t>
  </si>
  <si>
    <t>Tournée 32</t>
  </si>
  <si>
    <t>Leen Kassir</t>
  </si>
  <si>
    <t>Tournée 33</t>
  </si>
  <si>
    <t>(Wenabi) Soliyana Demere ANNO</t>
  </si>
  <si>
    <t>Impossible pour le partenaire de donner</t>
  </si>
  <si>
    <t>Tournée 34</t>
  </si>
  <si>
    <t>Justin Guillon</t>
  </si>
  <si>
    <t>Cherigui Boussad</t>
  </si>
  <si>
    <t>Khelouat Amine</t>
  </si>
  <si>
    <t>Tournée 35</t>
  </si>
  <si>
    <t>Adrien maslow-saidi</t>
  </si>
  <si>
    <t>Eliott Burkhart</t>
  </si>
  <si>
    <t>Tournée 36</t>
  </si>
  <si>
    <t>Domitille PRADEAU</t>
  </si>
  <si>
    <t>Baptiste de Rigaud</t>
  </si>
  <si>
    <t>Tournée 37</t>
  </si>
  <si>
    <t>Tournée 38</t>
  </si>
  <si>
    <t>Tournée 39</t>
  </si>
  <si>
    <t>Tournée 40</t>
  </si>
  <si>
    <t>(ING) Sophie Seugnet</t>
  </si>
  <si>
    <t>ok non signé</t>
  </si>
  <si>
    <t>non signé</t>
  </si>
  <si>
    <t>Tournée 41</t>
  </si>
  <si>
    <t>Bastien GELINET</t>
  </si>
  <si>
    <t>Tournée 42</t>
  </si>
  <si>
    <t>Chayma Boda</t>
  </si>
  <si>
    <t>Tournée 43</t>
  </si>
  <si>
    <t>Dana Ducros</t>
  </si>
  <si>
    <t>khelouat Amine</t>
  </si>
  <si>
    <t>Tournée 44</t>
  </si>
  <si>
    <t>Tournée 45</t>
  </si>
  <si>
    <t>Jacques Lefèvre</t>
  </si>
  <si>
    <t>Tournée 46</t>
  </si>
  <si>
    <t>Aymeric Champs</t>
  </si>
  <si>
    <t>Tournée 47</t>
  </si>
  <si>
    <t>(Wenabi) Mélanie POMIAN</t>
  </si>
  <si>
    <t>Tournée 48</t>
  </si>
  <si>
    <t>Joseph Lanney</t>
  </si>
  <si>
    <t>Tournée 49</t>
  </si>
  <si>
    <t>auriane delacroix</t>
  </si>
  <si>
    <t>Tournée 50</t>
  </si>
  <si>
    <t>Tournée 51</t>
  </si>
  <si>
    <t>Matthias Cortin</t>
  </si>
  <si>
    <t>Salarié MDA</t>
  </si>
  <si>
    <t>Tournée 52</t>
  </si>
  <si>
    <t>Bastien Gelinet</t>
  </si>
  <si>
    <t>Tournée 53</t>
  </si>
  <si>
    <t>Tournée 54</t>
  </si>
  <si>
    <t>Tournée 55</t>
  </si>
  <si>
    <t>Tournée 56</t>
  </si>
  <si>
    <t>Félicie Pène</t>
  </si>
  <si>
    <t>Pierre Beurlet</t>
  </si>
  <si>
    <t>Tournée 57</t>
  </si>
  <si>
    <t>Manon Ducrot</t>
  </si>
  <si>
    <t>(Wenabi) Delphine Julien</t>
  </si>
  <si>
    <t>Tournée 58</t>
  </si>
  <si>
    <t>Interface</t>
  </si>
  <si>
    <t>Tournée 59</t>
  </si>
  <si>
    <t>Alexandre PASQUALI</t>
  </si>
  <si>
    <t>Tournée 60</t>
  </si>
  <si>
    <t>Mehdi Mirali</t>
  </si>
  <si>
    <t>Jonathan Coppé</t>
  </si>
  <si>
    <t>Tournée 61</t>
  </si>
  <si>
    <t>Juliette Hadchouel</t>
  </si>
  <si>
    <t>Tournée 62</t>
  </si>
  <si>
    <t>Tournée 63</t>
  </si>
  <si>
    <t>GELINET Bastien</t>
  </si>
  <si>
    <t>Tournée 64</t>
  </si>
  <si>
    <t>(Wenabi) Jonathan YAPOUDJIAN</t>
  </si>
  <si>
    <t>Tournée 65</t>
  </si>
  <si>
    <t>Fiacre Mun</t>
  </si>
  <si>
    <t>Tournée 66</t>
  </si>
  <si>
    <t>Nil Augé-Dedieu</t>
  </si>
  <si>
    <t>Tournée 67</t>
  </si>
  <si>
    <t>Élisa Belhocine</t>
  </si>
  <si>
    <t>FFT</t>
  </si>
  <si>
    <t>Tournée 68</t>
  </si>
  <si>
    <t>(Wenabi) Sarah Pecot</t>
  </si>
  <si>
    <t>Tournée 69</t>
  </si>
  <si>
    <t>Keli Xaviera Dzouossia Mozie</t>
  </si>
  <si>
    <t>Tournée 70</t>
  </si>
  <si>
    <t>Tournée 71</t>
  </si>
  <si>
    <t>Tournée 72</t>
  </si>
  <si>
    <t>pas de bordereau</t>
  </si>
  <si>
    <t>Tournée 73</t>
  </si>
  <si>
    <t>Arthur de Bigault</t>
  </si>
  <si>
    <t>Tournée 74</t>
  </si>
  <si>
    <t>(ING) Stephanie Lagrange</t>
  </si>
  <si>
    <t>(ING) Christelle Ennouni</t>
  </si>
  <si>
    <t>Tournée 75</t>
  </si>
  <si>
    <t>modifié</t>
  </si>
  <si>
    <t>Tournée 76</t>
  </si>
  <si>
    <t>Tournée 77</t>
  </si>
  <si>
    <t>Eléonore Crane</t>
  </si>
  <si>
    <t>Tournée 78</t>
  </si>
  <si>
    <t>Mehdi MIRALI</t>
  </si>
  <si>
    <t>YOBOUE Carla</t>
  </si>
  <si>
    <t>Tournée 79</t>
  </si>
  <si>
    <t>Aline Royer</t>
  </si>
  <si>
    <t>Tournée 80</t>
  </si>
  <si>
    <t xml:space="preserve">b  </t>
  </si>
  <si>
    <t>Tournée 81</t>
  </si>
  <si>
    <t>Tournée 82</t>
  </si>
  <si>
    <t>Arthur de Bigault de Granrut</t>
  </si>
  <si>
    <t>Tournée 83</t>
  </si>
  <si>
    <t>(Wenabi) Flora CHAUCHIS</t>
  </si>
  <si>
    <t>Tournée 84</t>
  </si>
  <si>
    <t>non</t>
  </si>
  <si>
    <t>Tournée 85</t>
  </si>
  <si>
    <t>Berlingo Bercy DN-583-FS</t>
  </si>
  <si>
    <t>Tournée 86</t>
  </si>
  <si>
    <t>Maria Balzano</t>
  </si>
  <si>
    <t>Jeanne stage ING</t>
  </si>
  <si>
    <t>Tournée 87</t>
  </si>
  <si>
    <t>(Vendredi) Arnaud Plonévez</t>
  </si>
  <si>
    <t>Tournée 88</t>
  </si>
  <si>
    <t>Tournée 89</t>
  </si>
  <si>
    <t>(Wenabi) Faradj TAYAT</t>
  </si>
  <si>
    <t>pas de bdr</t>
  </si>
  <si>
    <t>Tournée 90</t>
  </si>
  <si>
    <t>Tournée 91</t>
  </si>
  <si>
    <t>Alexandre GALLEGO-GONZALEZ</t>
  </si>
  <si>
    <t>Tournée 92</t>
  </si>
  <si>
    <t>Tournée 93</t>
  </si>
  <si>
    <t>Tournée 94</t>
  </si>
  <si>
    <t>(ING) Marie Hardy</t>
  </si>
  <si>
    <t>ok à modifer</t>
  </si>
  <si>
    <t>Tournée 95</t>
  </si>
  <si>
    <t>Alice MOUCHEL</t>
  </si>
  <si>
    <t>Maria Artsruni</t>
  </si>
  <si>
    <t xml:space="preserve"> </t>
  </si>
  <si>
    <t>Tournée 96</t>
  </si>
  <si>
    <t>Tournée 97</t>
  </si>
  <si>
    <t>Maxime Petit</t>
  </si>
  <si>
    <t>Tournée 98</t>
  </si>
  <si>
    <t>Mateo Cambon</t>
  </si>
  <si>
    <t>Lehna Drissi</t>
  </si>
  <si>
    <t>Tournée 99</t>
  </si>
  <si>
    <t>Hamza Jarraf</t>
  </si>
  <si>
    <t>Célestine stagiaire 3e</t>
  </si>
  <si>
    <t>Tournée 100</t>
  </si>
  <si>
    <t>Elnaz Shakouri</t>
  </si>
  <si>
    <t>Ithiel GNASSINGBE</t>
  </si>
  <si>
    <t>Tournée 101</t>
  </si>
  <si>
    <t>Tournée 102</t>
  </si>
  <si>
    <t>Tournée 103</t>
  </si>
  <si>
    <t>Céline Faucon</t>
  </si>
  <si>
    <t>Tournée 104</t>
  </si>
  <si>
    <t>Tournée 105</t>
  </si>
  <si>
    <t>Tournée 106</t>
  </si>
  <si>
    <t>Tournée 107</t>
  </si>
  <si>
    <t>Ikililou Adamou</t>
  </si>
  <si>
    <t>Tournée 108</t>
  </si>
  <si>
    <t>jeff victor</t>
  </si>
  <si>
    <t>Tournée 109</t>
  </si>
  <si>
    <t>Tournée 110</t>
  </si>
  <si>
    <t>Gabrielle Petot</t>
  </si>
  <si>
    <t>Clémence Schell</t>
  </si>
  <si>
    <t>Tournée 111</t>
  </si>
  <si>
    <t>patrick POSTIC</t>
  </si>
  <si>
    <t>(ING) Ridha Khalfet</t>
  </si>
  <si>
    <t>Tournée 112</t>
  </si>
  <si>
    <t>Tournée 113</t>
  </si>
  <si>
    <t>Tournée 114</t>
  </si>
  <si>
    <t>Tournée 115</t>
  </si>
  <si>
    <t>Edouard Demoy</t>
  </si>
  <si>
    <t>Hugo Chauvrat
Aline Royer</t>
  </si>
  <si>
    <t>Tournée 116</t>
  </si>
  <si>
    <t>Axel Dupont-Franklin</t>
  </si>
  <si>
    <t>Tournée 117</t>
  </si>
  <si>
    <t>Anne NGUYEN</t>
  </si>
  <si>
    <t>Tournée 118</t>
  </si>
  <si>
    <t>aymeric champs</t>
  </si>
  <si>
    <t>Tournée 119</t>
  </si>
  <si>
    <t>(Wenabi) My-Lien Nguyen-Pascal</t>
  </si>
  <si>
    <t>Tournée 120</t>
  </si>
  <si>
    <t>Grégoire Genouville</t>
  </si>
  <si>
    <t xml:space="preserve">Némo Benoît </t>
  </si>
  <si>
    <t>Tournée 121</t>
  </si>
  <si>
    <t>Fabrice Quere</t>
  </si>
  <si>
    <t>Tournée 122</t>
  </si>
  <si>
    <t>(Wenabi) Carole VIALLETTE</t>
  </si>
  <si>
    <t>(Wenabi) Marion GERBAULT</t>
  </si>
  <si>
    <t>Tournée 123</t>
  </si>
  <si>
    <t>Tournée 124</t>
  </si>
  <si>
    <t>(Wenabi) Marine BOUGRASSA</t>
  </si>
  <si>
    <t>Tournée 125</t>
  </si>
  <si>
    <t>Tournée 126</t>
  </si>
  <si>
    <t>Tournée 127</t>
  </si>
  <si>
    <t>Bérénice Helion</t>
  </si>
  <si>
    <t>Tournée 128</t>
  </si>
  <si>
    <t>Wilson Noël</t>
  </si>
  <si>
    <t>ok bon de commande</t>
  </si>
  <si>
    <t>Tournée 129</t>
  </si>
  <si>
    <t>Tournée 130</t>
  </si>
  <si>
    <t>Tournée 131</t>
  </si>
  <si>
    <t>Tournée 132</t>
  </si>
  <si>
    <t>Tournée 133</t>
  </si>
  <si>
    <t>Tournée 134</t>
  </si>
  <si>
    <t>Tournée 135</t>
  </si>
  <si>
    <t>Cosmo BORDIER</t>
  </si>
  <si>
    <t>(Wenabi) Philippe CHESSERON</t>
  </si>
  <si>
    <t>Tournée 136</t>
  </si>
  <si>
    <t>Tom PETITJEAN</t>
  </si>
  <si>
    <t>Tournée 137</t>
  </si>
  <si>
    <t>boussad cherigui</t>
  </si>
  <si>
    <t>Tournée 138</t>
  </si>
  <si>
    <t>Tournée 139</t>
  </si>
  <si>
    <t>Tournée 140</t>
  </si>
  <si>
    <t>Tournée 141</t>
  </si>
  <si>
    <t>Tournée 142</t>
  </si>
  <si>
    <t>Tournée 143</t>
  </si>
  <si>
    <t>Valentin Cadoret</t>
  </si>
  <si>
    <t>Florian Martin</t>
  </si>
  <si>
    <t>Tournée 144</t>
  </si>
  <si>
    <t>Gaël P</t>
  </si>
  <si>
    <t>Tournée 145</t>
  </si>
  <si>
    <t>Tournée 146</t>
  </si>
  <si>
    <t>Tournée 147</t>
  </si>
  <si>
    <t>Tournée 148</t>
  </si>
  <si>
    <t>Kester Lovelace</t>
  </si>
  <si>
    <t>Tournée 149</t>
  </si>
  <si>
    <t>Tournée 150</t>
  </si>
  <si>
    <t>Tournée 151</t>
  </si>
  <si>
    <t>Tournée 152</t>
  </si>
  <si>
    <t>Matthias Benedict</t>
  </si>
  <si>
    <t>Tournée 153</t>
  </si>
  <si>
    <t>Tournée 154</t>
  </si>
  <si>
    <t>Tournée 155</t>
  </si>
  <si>
    <t>Driss Gouch</t>
  </si>
  <si>
    <t>Guillaume le Page</t>
  </si>
  <si>
    <t>Tournée 156</t>
  </si>
  <si>
    <t>Louisa PENICAUT</t>
  </si>
  <si>
    <t>Tournée 157</t>
  </si>
  <si>
    <t>Tournée 158</t>
  </si>
  <si>
    <t>Tournée 159</t>
  </si>
  <si>
    <t>(Wenabi) Damien RESSOUCHES</t>
  </si>
  <si>
    <t>Tournée 160</t>
  </si>
  <si>
    <t>Hugo chauvrat</t>
  </si>
  <si>
    <t>Tournée 161</t>
  </si>
  <si>
    <t>Patrick POSTIC</t>
  </si>
  <si>
    <t>Victor jeff</t>
  </si>
  <si>
    <t>Tournée 162</t>
  </si>
  <si>
    <t>Violette FACHE</t>
  </si>
  <si>
    <t>Tournée 163</t>
  </si>
  <si>
    <t>Tournée 164</t>
  </si>
  <si>
    <t>Tournée 165</t>
  </si>
  <si>
    <t>patrick postic</t>
  </si>
  <si>
    <t>Gody Djoman</t>
  </si>
  <si>
    <t>(Wenabi) Hassanatou BA</t>
  </si>
  <si>
    <t>Impossible pour le Chainon de collecter</t>
  </si>
  <si>
    <t>Trafic routier trop dense</t>
  </si>
  <si>
    <t>Tournée 166</t>
  </si>
  <si>
    <t>Tournée 167</t>
  </si>
  <si>
    <t xml:space="preserve">Alexandre PASQUALI </t>
  </si>
  <si>
    <t>Tournée 168</t>
  </si>
  <si>
    <t>Hugo Chauvrat</t>
  </si>
  <si>
    <t>Alexandre Villeroy</t>
  </si>
  <si>
    <t>Gody DJOMAN</t>
  </si>
  <si>
    <t>Jose Taylor</t>
  </si>
  <si>
    <t>Dominique K</t>
  </si>
  <si>
    <t>bon de livraison</t>
  </si>
  <si>
    <t>(Vendredi) Yannick GOPY</t>
  </si>
  <si>
    <t>Stanislas DUVAL</t>
  </si>
  <si>
    <t>patrick Postic</t>
  </si>
  <si>
    <t>Molins Théo</t>
  </si>
  <si>
    <t>Mara Dobrescu</t>
  </si>
  <si>
    <t>Taha FARTAQ</t>
  </si>
  <si>
    <t>Hicham Kassa</t>
  </si>
  <si>
    <t>Violette Fache</t>
  </si>
  <si>
    <t>Timothée Levionnais</t>
  </si>
  <si>
    <t>Adrien Maslow Saidi</t>
  </si>
  <si>
    <t>Farid ARDJOUNE</t>
  </si>
  <si>
    <t xml:space="preserve">Maxime Petit </t>
  </si>
  <si>
    <t>Moussa</t>
  </si>
  <si>
    <t>Victor Jeff
Sonia Massey</t>
  </si>
  <si>
    <t>Boire et Manger - Stade de France</t>
  </si>
  <si>
    <t>Alice ZAPATA</t>
  </si>
  <si>
    <t>Récap' Volume collecté par personne</t>
  </si>
  <si>
    <t>Janvier / Décembre 2025</t>
  </si>
  <si>
    <t>Saisie Ops</t>
  </si>
  <si>
    <t>Formule  - Ne pas toucher</t>
  </si>
  <si>
    <t>Tableau Croisé Dynamique - Faire actualiser - Ne pas toucher</t>
  </si>
  <si>
    <t>N° Tournée</t>
  </si>
  <si>
    <t>Nom de la personne</t>
  </si>
  <si>
    <t>Rôle terrain</t>
  </si>
  <si>
    <t>Véhicule utilisé</t>
  </si>
  <si>
    <t>Statut de la personne</t>
  </si>
  <si>
    <t>Origine bénévolat</t>
  </si>
  <si>
    <t>Programme d'entreprises</t>
  </si>
  <si>
    <t>Poids collecté par personne</t>
  </si>
  <si>
    <t>Bénévole via Vendredi / Wenabi - Nom complet de la personne</t>
  </si>
  <si>
    <t>Somme de Poids collecté par personne</t>
  </si>
  <si>
    <t>Janvier</t>
  </si>
  <si>
    <t>Bénévole</t>
  </si>
  <si>
    <t>Salarié</t>
  </si>
  <si>
    <t>Total général</t>
  </si>
  <si>
    <t>février</t>
  </si>
  <si>
    <t>Accompagnant 4</t>
  </si>
  <si>
    <t>Accompagnant 5</t>
  </si>
  <si>
    <t>mars</t>
  </si>
  <si>
    <t>Récap' Volume par Tournée</t>
  </si>
  <si>
    <t xml:space="preserve">Période : 2025 </t>
  </si>
  <si>
    <t>Somme de Poids (Kg)</t>
  </si>
  <si>
    <t>Récap' Nb de Participation par Bénévole</t>
  </si>
  <si>
    <t>Nb de pers.</t>
  </si>
  <si>
    <t>Nb tournées / pers.</t>
  </si>
  <si>
    <t>Total</t>
  </si>
  <si>
    <t>Nombre de Nom de la personne</t>
  </si>
  <si>
    <t>Cumul 2020</t>
  </si>
  <si>
    <t>Professionnels/Associations</t>
  </si>
  <si>
    <t>Dépôts ARENA</t>
  </si>
  <si>
    <t>Collecte 92</t>
  </si>
  <si>
    <t>Distri 92</t>
  </si>
  <si>
    <t>dont Collecte La Def</t>
  </si>
  <si>
    <t>dont Distri MDA</t>
  </si>
  <si>
    <t>Déstockages 
notables</t>
  </si>
  <si>
    <t>So France, Alegria, EOS,</t>
  </si>
  <si>
    <r>
      <rPr>
        <b/>
        <sz val="11"/>
        <color theme="1"/>
        <rFont val="Calibri"/>
        <family val="2"/>
      </rPr>
      <t xml:space="preserve">Exaltis, CNIT, PLDA
AXA Terrasses, </t>
    </r>
    <r>
      <rPr>
        <b/>
        <sz val="11"/>
        <color rgb="FFFF0000"/>
        <rFont val="Calibri (Corps)"/>
      </rPr>
      <t>TOTAL Spazio puis Coupole</t>
    </r>
  </si>
  <si>
    <t>COLLECTES 92</t>
  </si>
  <si>
    <t>LIVRAISONS 92</t>
  </si>
  <si>
    <t>Niveau STOCK</t>
  </si>
  <si>
    <t xml:space="preserve">MISE A JOUR LE </t>
  </si>
  <si>
    <t>CUMUL</t>
  </si>
  <si>
    <t xml:space="preserve">A LA DATE DU </t>
  </si>
  <si>
    <t>Dates</t>
  </si>
  <si>
    <t>Partenaire</t>
  </si>
  <si>
    <t>Viande/Poissons</t>
  </si>
  <si>
    <t>Féculents</t>
  </si>
  <si>
    <t xml:space="preserve">Légumes </t>
  </si>
  <si>
    <t xml:space="preserve">Entrées </t>
  </si>
  <si>
    <t>Desserts</t>
  </si>
  <si>
    <t>Sauces</t>
  </si>
  <si>
    <t>Snacking</t>
  </si>
  <si>
    <t>Total (kg)</t>
  </si>
  <si>
    <t>Nb "Détail activités"</t>
  </si>
  <si>
    <t>Nb "Détails Restau</t>
  </si>
  <si>
    <t>Compass - Société générale Basalte</t>
  </si>
  <si>
    <t>Indice</t>
  </si>
  <si>
    <t>Sandwich (Sandwich baguette, emballés, wraps, burguer micro onde…)</t>
  </si>
  <si>
    <t>Salades</t>
  </si>
  <si>
    <t>Boissons</t>
  </si>
  <si>
    <t>Pain</t>
  </si>
  <si>
    <t>Autres…</t>
  </si>
  <si>
    <t xml:space="preserve">TOTAL </t>
  </si>
  <si>
    <t>Nom de l'évent</t>
  </si>
  <si>
    <t>Partenaire Pro</t>
  </si>
  <si>
    <t>Fruits</t>
  </si>
  <si>
    <t>Permet de comptabiliser les poids traités dans chaque catégorie de partenaires, ainsi que le nombre de passages</t>
  </si>
  <si>
    <t>janvier</t>
  </si>
  <si>
    <t>Attention , enlever "Annulé" et les poids négatifs et vérifier que tous les poids soient cochés</t>
  </si>
  <si>
    <t>Nombre de Poids (Kg)</t>
  </si>
  <si>
    <t>Permet de comptabiliser les poids collecter dans chaque professionnel, puis le nombre de passages de chaque professionnel</t>
  </si>
  <si>
    <t>Attention : lors du comptage du nb de partenaires mensuels, ne pas prendre en compte les poids = 0</t>
  </si>
  <si>
    <t>Categorie</t>
  </si>
  <si>
    <t>Restaurateur</t>
  </si>
  <si>
    <t>Attention , enlever "Annule" et les chiffres négatifs et vérifier que tous les poids soient cochés</t>
  </si>
  <si>
    <t>Permet de comptabiliser les poids collecter dans chaque professionnel en Restauration collective</t>
  </si>
  <si>
    <t>categorie</t>
  </si>
  <si>
    <t xml:space="preserve">Permet de comptabiliser les poids livrer dans chaque association, puis le nombre de passages dans chaque association </t>
  </si>
  <si>
    <t>categorie ASSO</t>
  </si>
  <si>
    <t>Permet d'identifier et de comptabiliser les tournées qui ont été annulées</t>
  </si>
  <si>
    <t>Nombre de Motif de l'anomalie</t>
  </si>
  <si>
    <t>Permet de calculer le nombre de tournées initialement programmées, celles qui ont été annulées et pour quel motif</t>
  </si>
  <si>
    <t>Nombre de collectes théoriques (1 passage annulé ou non chez un pro = 1)</t>
  </si>
  <si>
    <t>Nbr d'annulations parmis les collectes théoriques</t>
  </si>
  <si>
    <t>Pas de bordereau</t>
  </si>
  <si>
    <t xml:space="preserve">Motif de l'annulation du PRO </t>
  </si>
  <si>
    <t>Produits non conformes = Refus</t>
  </si>
  <si>
    <t>Le partenaire n'a pas de bacs pour donner</t>
  </si>
  <si>
    <t>Fermeture car congés/vacances</t>
  </si>
  <si>
    <t>Collecte suspendue</t>
  </si>
  <si>
    <t xml:space="preserve">Arrêt cause JO </t>
  </si>
  <si>
    <r>
      <rPr>
        <sz val="11"/>
        <color theme="1"/>
        <rFont val="Calibri"/>
        <family val="2"/>
      </rPr>
      <t xml:space="preserve">Autre raison </t>
    </r>
    <r>
      <rPr>
        <i/>
        <sz val="11"/>
        <color theme="1"/>
        <rFont val="Calibri"/>
        <family val="2"/>
      </rPr>
      <t>(préciser dans commentaires)</t>
    </r>
  </si>
  <si>
    <t>SMS</t>
  </si>
  <si>
    <t xml:space="preserve">Vu sur place </t>
  </si>
  <si>
    <t>Signal</t>
  </si>
  <si>
    <t>Pas de réponse du PRO</t>
  </si>
  <si>
    <t>Panne véhicule</t>
  </si>
  <si>
    <t>Pas de bénévole conducteur</t>
  </si>
  <si>
    <t>Mouvement social</t>
  </si>
  <si>
    <t>Manifestation</t>
  </si>
  <si>
    <t>Produits non refroidis</t>
  </si>
  <si>
    <t>Décision des bénévoles</t>
  </si>
  <si>
    <t>Produits jetés</t>
  </si>
  <si>
    <t>Produit renversé</t>
  </si>
  <si>
    <t xml:space="preserve">Collecte produits non alimentaires </t>
  </si>
  <si>
    <t>Livraison produits non alimentaires</t>
  </si>
  <si>
    <t xml:space="preserve">Véhicules </t>
  </si>
  <si>
    <t>Kangoo (new 2023) GP-309-QX</t>
  </si>
  <si>
    <t>Voici la liste des bénévoles ayant participé entre janvier et mars... Je poursuis mais sur le principe, il y aura juste à :</t>
  </si>
  <si>
    <t xml:space="preserve">1. Compléter la colonne B avec Nom Prénom comme ils sont renseignés sur Airtable :) </t>
  </si>
  <si>
    <t xml:space="preserve">2. A partir de cette liste, je pourrais mettre à jour en bloc les onglets "Détails activité" et "Détail bénévolat" </t>
  </si>
  <si>
    <t>Et donc cela fera moins de travail pour toi :) ET on pourra se "faire parler" Airtable et le tableau de Pilotage :)</t>
  </si>
  <si>
    <t>Liste de Janvier à Novembre (16/12 à 12h08)</t>
  </si>
  <si>
    <t>Nom du bénévole</t>
  </si>
  <si>
    <t>Nom Prénom</t>
  </si>
  <si>
    <t xml:space="preserve"> (TE) Dallal LEGER</t>
  </si>
  <si>
    <t xml:space="preserve"> (TE) Gregory BARBAUD</t>
  </si>
  <si>
    <t xml:space="preserve"> Wenabi Thomas del Vecchio</t>
  </si>
  <si>
    <t>(Wenabi) Thomas del Vecchio</t>
  </si>
  <si>
    <t>(TE) Alan Reid</t>
  </si>
  <si>
    <t>(TE) Carole V.</t>
  </si>
  <si>
    <t>(TE) Carole VIALLETTE</t>
  </si>
  <si>
    <t>(TE) Daniel Fade</t>
  </si>
  <si>
    <t>(TE) Éric Fremont</t>
  </si>
  <si>
    <t>(TE) Frederic L</t>
  </si>
  <si>
    <t>(TE) Frederic FEBVRE</t>
  </si>
  <si>
    <t>(TE) Gregory Barbaud</t>
  </si>
  <si>
    <t>(TE) Guillaume FISCH</t>
  </si>
  <si>
    <t>(TE) Gwendoline SAVARY</t>
  </si>
  <si>
    <t>(TE) Kilian Louise</t>
  </si>
  <si>
    <t>(TE) Marion G</t>
  </si>
  <si>
    <t>(TE) Marion GERBAULT</t>
  </si>
  <si>
    <t>(TE) Olivier SUMING</t>
  </si>
  <si>
    <t>(TE) Patrick PINENQ</t>
  </si>
  <si>
    <t>(TE) Sylvie GIBERT</t>
  </si>
  <si>
    <t>(Vendredi) Agathe BOURASSEAU</t>
  </si>
  <si>
    <t>(Vendredi) Alix EYOBELE OBAKA</t>
  </si>
  <si>
    <t>(Vendredi) ERIC VAUTIER</t>
  </si>
  <si>
    <t>(Vendredi) FAIDATH TOUKOUROU</t>
  </si>
  <si>
    <t>(Vendredi) Hicham ELMAANAOUI</t>
  </si>
  <si>
    <t>(Vendredi) Kevin Le Dû</t>
  </si>
  <si>
    <t>(Vendredi) Kimberley Morel</t>
  </si>
  <si>
    <t>(Vendredi) LUC PANIE-DUJAC</t>
  </si>
  <si>
    <t>(Vendredi) Luis Carlos Perez</t>
  </si>
  <si>
    <t>(Vendredi) MAHMUD TURHAN</t>
  </si>
  <si>
    <t>(vendredi) Mathieu AINS</t>
  </si>
  <si>
    <t>(Vendredi) Rajan Ram</t>
  </si>
  <si>
    <t>(Vendredi) Riadh AMMAR</t>
  </si>
  <si>
    <t>(Vendredi) Sakib Somru</t>
  </si>
  <si>
    <t>(Vendredi) Valentin Cadoret</t>
  </si>
  <si>
    <t>(Wenabi) Alan REID</t>
  </si>
  <si>
    <t>(Wenabi) Anthony DUMAS</t>
  </si>
  <si>
    <t>(Wenabi) Bruno Cerceau</t>
  </si>
  <si>
    <t>(Wenabi) Cecile JOANNIN</t>
  </si>
  <si>
    <t>(Wenabi) Celine BOUTIN</t>
  </si>
  <si>
    <t>(Wenabi) Charline ROUAN</t>
  </si>
  <si>
    <t>(Wenabi) Chloe Souchere</t>
  </si>
  <si>
    <t>(Wenabi) Christophe Besnard-Chantecler</t>
  </si>
  <si>
    <t>(Wenabi) Christophe NOUGAT</t>
  </si>
  <si>
    <t>(Wenabi) Claude Maela Wouanssi</t>
  </si>
  <si>
    <t>(Wenabi) Dallal LEGER</t>
  </si>
  <si>
    <t>(Wenabi) Delphine JULIEN</t>
  </si>
  <si>
    <t>(Wenabi) Emeline Crouzet</t>
  </si>
  <si>
    <t>(Wenabi) Gleb Simanov</t>
  </si>
  <si>
    <t>(Wenabi) Guity Bina</t>
  </si>
  <si>
    <t>(Wenabi) Sonia Maloizel</t>
  </si>
  <si>
    <t>(Wenabi) Sophie ROSSIGNOL</t>
  </si>
  <si>
    <t>(Wenabi) Vesna</t>
  </si>
  <si>
    <t>(Wenabi) Vincent BAPTISTE</t>
  </si>
  <si>
    <t>(Wenabi) Vinicius BERNARDI-ZILIOTTO</t>
  </si>
  <si>
    <t>(Wenabi) Yann MION</t>
  </si>
  <si>
    <t>Adamou</t>
  </si>
  <si>
    <t>Adèle J.</t>
  </si>
  <si>
    <t>Adèle Jollivet</t>
  </si>
  <si>
    <t xml:space="preserve">Adèle J. </t>
  </si>
  <si>
    <t>Alexandre Tassic</t>
  </si>
  <si>
    <t>Alexia D</t>
  </si>
  <si>
    <t>Alexia Doquin</t>
  </si>
  <si>
    <t>Alexis V</t>
  </si>
  <si>
    <t>Alexis Vandevoorde</t>
  </si>
  <si>
    <t>Alice Chopin</t>
  </si>
  <si>
    <t>Alice JO2024</t>
  </si>
  <si>
    <t>Aliénor Douesneau</t>
  </si>
  <si>
    <t>Amaury Gariel</t>
  </si>
  <si>
    <t>ami Gautier</t>
  </si>
  <si>
    <t>Amine</t>
  </si>
  <si>
    <t>Amine TellaÏ</t>
  </si>
  <si>
    <t>Amine Khima</t>
  </si>
  <si>
    <t>Amine T</t>
  </si>
  <si>
    <t>Angèle</t>
  </si>
  <si>
    <t>Angèle Bianay</t>
  </si>
  <si>
    <t>Anne-Laure Guyot</t>
  </si>
  <si>
    <t>Annemieke Flamand</t>
  </si>
  <si>
    <t>Antoine D.</t>
  </si>
  <si>
    <t>Antoine Durand</t>
  </si>
  <si>
    <t>Antoine Groussin</t>
  </si>
  <si>
    <t>Antoine Jomier</t>
  </si>
  <si>
    <t>Antoine T.</t>
  </si>
  <si>
    <t>Antoine Thuillier</t>
  </si>
  <si>
    <t>Antonin B.</t>
  </si>
  <si>
    <t xml:space="preserve">Antonin Brossollet </t>
  </si>
  <si>
    <t>Arnaud K</t>
  </si>
  <si>
    <t>Arnaud Koscher</t>
  </si>
  <si>
    <t>Arthur Terrasson</t>
  </si>
  <si>
    <t xml:space="preserve">Asmaa M. </t>
  </si>
  <si>
    <t>Asmaa Mahroug</t>
  </si>
  <si>
    <t>Assiatou</t>
  </si>
  <si>
    <t>Assiatou Diallo</t>
  </si>
  <si>
    <t>Aude N.</t>
  </si>
  <si>
    <t>Aude Nectoux</t>
  </si>
  <si>
    <t>Aude N. (nouvelle)</t>
  </si>
  <si>
    <t>Audren Ségalin</t>
  </si>
  <si>
    <t>Audrey Brégeat</t>
  </si>
  <si>
    <t>Augustin J.</t>
  </si>
  <si>
    <t>Augustin Jomier</t>
  </si>
  <si>
    <t>Aurélien H</t>
  </si>
  <si>
    <t>Aurélien Hamy</t>
  </si>
  <si>
    <t>Axel PIAU</t>
  </si>
  <si>
    <t>Axel Piau</t>
  </si>
  <si>
    <t>Baptiste M</t>
  </si>
  <si>
    <t>Baptiste Me</t>
  </si>
  <si>
    <t>Barbara O</t>
  </si>
  <si>
    <t>Barbara Ovadia</t>
  </si>
  <si>
    <t>Béatrice Brajeux</t>
  </si>
  <si>
    <t>Béatrice Le Metais</t>
  </si>
  <si>
    <t>Bénédicte Comberousse</t>
  </si>
  <si>
    <t xml:space="preserve">Bénédicte G. </t>
  </si>
  <si>
    <t>Bénédicte Gariel</t>
  </si>
  <si>
    <t>Benoit B.</t>
  </si>
  <si>
    <t>Benoit Barraque</t>
  </si>
  <si>
    <t xml:space="preserve">Benoit B. </t>
  </si>
  <si>
    <t>Brahim S</t>
  </si>
  <si>
    <t>Brahim Souifi</t>
  </si>
  <si>
    <t>Camille BT</t>
  </si>
  <si>
    <t xml:space="preserve">Camille Berny-Tarente </t>
  </si>
  <si>
    <t>Camille Louvel</t>
  </si>
  <si>
    <t>Carlos</t>
  </si>
  <si>
    <t xml:space="preserve">Carlos </t>
  </si>
  <si>
    <t>Carlos (référent)</t>
  </si>
  <si>
    <t>Carole VB</t>
  </si>
  <si>
    <t>Carole Van Bellegem</t>
  </si>
  <si>
    <t>Caroline O.</t>
  </si>
  <si>
    <t>Caroline Olivier</t>
  </si>
  <si>
    <t>Célia B</t>
  </si>
  <si>
    <t xml:space="preserve">Célia Barth </t>
  </si>
  <si>
    <t>Céline</t>
  </si>
  <si>
    <t xml:space="preserve">Céline B. </t>
  </si>
  <si>
    <t>Céline Bourgeois</t>
  </si>
  <si>
    <t>Céline Devienne</t>
  </si>
  <si>
    <t>Céline F</t>
  </si>
  <si>
    <t>CELINE WOLNY</t>
  </si>
  <si>
    <t>Chantal Hicks</t>
  </si>
  <si>
    <t xml:space="preserve">Charles </t>
  </si>
  <si>
    <t>Charles Micheau</t>
  </si>
  <si>
    <t>Charlotte L.</t>
  </si>
  <si>
    <t>Charlotte Lelong</t>
  </si>
  <si>
    <t xml:space="preserve">Chleo </t>
  </si>
  <si>
    <t>Christiane</t>
  </si>
  <si>
    <t>Christiane (référente)</t>
  </si>
  <si>
    <t>Christiane M</t>
  </si>
  <si>
    <t>Claire de M</t>
  </si>
  <si>
    <t>Claire De Mauvaisin</t>
  </si>
  <si>
    <t>Claire de M (nouvelle)</t>
  </si>
  <si>
    <t>Clara (stagiaire)</t>
  </si>
  <si>
    <t>Clémence Chalony</t>
  </si>
  <si>
    <t>Clémence Jomier</t>
  </si>
  <si>
    <t>Coline</t>
  </si>
  <si>
    <t>Coline Toussaint</t>
  </si>
  <si>
    <t>Coline T</t>
  </si>
  <si>
    <t>Corinne</t>
  </si>
  <si>
    <t>Corinne Obritin</t>
  </si>
  <si>
    <t>Corinne O</t>
  </si>
  <si>
    <t>Cyril G</t>
  </si>
  <si>
    <t>Cyril Gonzalez</t>
  </si>
  <si>
    <t>Delphine O</t>
  </si>
  <si>
    <t>Delphine Olivier</t>
  </si>
  <si>
    <t>Delphine S</t>
  </si>
  <si>
    <t>Delphine Seh</t>
  </si>
  <si>
    <t>Denis</t>
  </si>
  <si>
    <t>Denis Renoul</t>
  </si>
  <si>
    <t xml:space="preserve">Denis </t>
  </si>
  <si>
    <t>Denis R</t>
  </si>
  <si>
    <t>Diakite Ibrahima</t>
  </si>
  <si>
    <t xml:space="preserve">Dimitri L. </t>
  </si>
  <si>
    <t>Dimitri Lelong</t>
  </si>
  <si>
    <t>Dominique</t>
  </si>
  <si>
    <t>Dominique  Kerforn</t>
  </si>
  <si>
    <t>Dominique (référente)</t>
  </si>
  <si>
    <t>Dominique J</t>
  </si>
  <si>
    <t>Dominique Jaulmes</t>
  </si>
  <si>
    <t>Dominque</t>
  </si>
  <si>
    <t>Eddy</t>
  </si>
  <si>
    <t>Eddy Chebarli</t>
  </si>
  <si>
    <t xml:space="preserve">Eddy </t>
  </si>
  <si>
    <t>Ekressin</t>
  </si>
  <si>
    <t>Ekressin Bouah</t>
  </si>
  <si>
    <t>Ekressin B</t>
  </si>
  <si>
    <t>Élisa</t>
  </si>
  <si>
    <t>Élisa B</t>
  </si>
  <si>
    <t>Elnaz</t>
  </si>
  <si>
    <t>Elsa M</t>
  </si>
  <si>
    <t>Elsa Mullor</t>
  </si>
  <si>
    <t>Elwood</t>
  </si>
  <si>
    <t>Elwood Wellington-Voisin</t>
  </si>
  <si>
    <t>Emma</t>
  </si>
  <si>
    <t>Emma Moreau</t>
  </si>
  <si>
    <t xml:space="preserve">Emmanuelle R. </t>
  </si>
  <si>
    <t>Eric B.</t>
  </si>
  <si>
    <t>Estelle C.</t>
  </si>
  <si>
    <t>Estelle L</t>
  </si>
  <si>
    <t>Estelle Vellard</t>
  </si>
  <si>
    <t>Eurogroup</t>
  </si>
  <si>
    <t xml:space="preserve">Evan V. </t>
  </si>
  <si>
    <t>Fabien Mercier</t>
  </si>
  <si>
    <t>Fanny</t>
  </si>
  <si>
    <t>Fanny Caps</t>
  </si>
  <si>
    <t>Fanny Lachat</t>
  </si>
  <si>
    <t>Fathim</t>
  </si>
  <si>
    <t xml:space="preserve">FATOUMATA DEMBELE </t>
  </si>
  <si>
    <t>Fiacre M (Nouvelle)</t>
  </si>
  <si>
    <t>Fihorela Lazaro</t>
  </si>
  <si>
    <t>Fils de Carlos</t>
  </si>
  <si>
    <t>Fils d'Olivier</t>
  </si>
  <si>
    <t>Florian FFT</t>
  </si>
  <si>
    <t>Francine</t>
  </si>
  <si>
    <t>Francine Nkami</t>
  </si>
  <si>
    <t xml:space="preserve">Francine N </t>
  </si>
  <si>
    <t>Fred F.</t>
  </si>
  <si>
    <t>Fred J.</t>
  </si>
  <si>
    <t>Fred JIAGHO TSABOU</t>
  </si>
  <si>
    <t>Frédérique</t>
  </si>
  <si>
    <t>Frédérique Chiffaut</t>
  </si>
  <si>
    <t>Fredérique C</t>
  </si>
  <si>
    <t>Frédérique C</t>
  </si>
  <si>
    <t>Frédérique C.</t>
  </si>
  <si>
    <t>Frérédique C</t>
  </si>
  <si>
    <t>Gabriel K</t>
  </si>
  <si>
    <t>Gautier F</t>
  </si>
  <si>
    <t>Gérard P.</t>
  </si>
  <si>
    <t>Ghiles</t>
  </si>
  <si>
    <t>Ghislain</t>
  </si>
  <si>
    <t>Gilles</t>
  </si>
  <si>
    <t>Gilles Thavot</t>
  </si>
  <si>
    <t xml:space="preserve">Gilles </t>
  </si>
  <si>
    <t>Gino</t>
  </si>
  <si>
    <t>Gislain F</t>
  </si>
  <si>
    <t>Grace MANGALA</t>
  </si>
  <si>
    <t>Grégoire C</t>
  </si>
  <si>
    <t>Grégoire G. (nouveau)</t>
  </si>
  <si>
    <t>Grégoire N.</t>
  </si>
  <si>
    <t xml:space="preserve">Guillaume F. </t>
  </si>
  <si>
    <t>Hamara doucouré</t>
  </si>
  <si>
    <t>Hamza M (nouveau)</t>
  </si>
  <si>
    <t>Hasnae B</t>
  </si>
  <si>
    <t>Hasnae R.</t>
  </si>
  <si>
    <t>Heaven-Abeba Mazaud</t>
  </si>
  <si>
    <t>Hirna T</t>
  </si>
  <si>
    <t>Hitch</t>
  </si>
  <si>
    <t>Hitch M</t>
  </si>
  <si>
    <t>Hitch M (référent)</t>
  </si>
  <si>
    <t>Hitch Menrja</t>
  </si>
  <si>
    <t>Ikililou A</t>
  </si>
  <si>
    <t>Inès</t>
  </si>
  <si>
    <t>Ines Sellak</t>
  </si>
  <si>
    <t>Isabelle Baron</t>
  </si>
  <si>
    <t>Jack</t>
  </si>
  <si>
    <t>Jade</t>
  </si>
  <si>
    <t>Jade Som</t>
  </si>
  <si>
    <t>JB N</t>
  </si>
  <si>
    <t>Jean Christophe Deutchoua</t>
  </si>
  <si>
    <t>Jean-Christophe D</t>
  </si>
  <si>
    <t>Jean-Michel A</t>
  </si>
  <si>
    <t>Jean-Michel M</t>
  </si>
  <si>
    <t>Jean-Philippe</t>
  </si>
  <si>
    <t>Jean-pierre</t>
  </si>
  <si>
    <t>Jean-Pierre B</t>
  </si>
  <si>
    <t>Joséphine B</t>
  </si>
  <si>
    <t>Joséphine BOURRINET</t>
  </si>
  <si>
    <t>Julia (MIYAM)</t>
  </si>
  <si>
    <t>Julia Benamghar (avec Patrick)</t>
  </si>
  <si>
    <t>Julien P.</t>
  </si>
  <si>
    <t xml:space="preserve">Julieth A. </t>
  </si>
  <si>
    <t>Juliette H</t>
  </si>
  <si>
    <t>Juliette R</t>
  </si>
  <si>
    <t>Justin G</t>
  </si>
  <si>
    <t>Justine</t>
  </si>
  <si>
    <t>Justine Wasson</t>
  </si>
  <si>
    <t>Kamlati Abdallah</t>
  </si>
  <si>
    <t>Kari</t>
  </si>
  <si>
    <t>Kari Mahamat</t>
  </si>
  <si>
    <t>Katie Allen</t>
  </si>
  <si>
    <t>Katy</t>
  </si>
  <si>
    <t>Katy Porlon</t>
  </si>
  <si>
    <t>Keli Xaviera D</t>
  </si>
  <si>
    <t>Keli Xaviera D(nouvelle)</t>
  </si>
  <si>
    <t>Kester L</t>
  </si>
  <si>
    <t>Konan Kohe</t>
  </si>
  <si>
    <t>Laeticia</t>
  </si>
  <si>
    <t>Laëticia Le Feuvre</t>
  </si>
  <si>
    <t>Laeticia L</t>
  </si>
  <si>
    <t>Laetitia</t>
  </si>
  <si>
    <t>Laure FFT</t>
  </si>
  <si>
    <t>(FFT) Laure</t>
  </si>
  <si>
    <t>Laurence J</t>
  </si>
  <si>
    <t>Laurence N</t>
  </si>
  <si>
    <t>Laurent Guignon</t>
  </si>
  <si>
    <t>Léa Marine</t>
  </si>
  <si>
    <t>Léonie G</t>
  </si>
  <si>
    <t>Lilia</t>
  </si>
  <si>
    <t>Lilia Houra Salahi</t>
  </si>
  <si>
    <t>Lilyane</t>
  </si>
  <si>
    <t>Lilyane Zahi</t>
  </si>
  <si>
    <t>Luc</t>
  </si>
  <si>
    <t>Lucas F</t>
  </si>
  <si>
    <t>Lucas M</t>
  </si>
  <si>
    <t>Lucie J</t>
  </si>
  <si>
    <t>Lucie Perin</t>
  </si>
  <si>
    <t>Lyliane</t>
  </si>
  <si>
    <t>Mahmud</t>
  </si>
  <si>
    <t>Mahmud Turhan</t>
  </si>
  <si>
    <t>Mahmud T</t>
  </si>
  <si>
    <t>Manon D</t>
  </si>
  <si>
    <t xml:space="preserve">Marc D </t>
  </si>
  <si>
    <t xml:space="preserve">Margaux P </t>
  </si>
  <si>
    <t xml:space="preserve">Maria NASSAR RUIZ (Wenabi) </t>
  </si>
  <si>
    <t>(Wenabi) Maria NASSAR RUIZ</t>
  </si>
  <si>
    <t>Marianne P</t>
  </si>
  <si>
    <t>Marie Lluch</t>
  </si>
  <si>
    <t>Marie-Cécile</t>
  </si>
  <si>
    <t>Marie-Odile P.</t>
  </si>
  <si>
    <t>Marie-Paule</t>
  </si>
  <si>
    <t xml:space="preserve">Marine De Cherisey </t>
  </si>
  <si>
    <t>Marine L.</t>
  </si>
  <si>
    <t>Marine Lefèvre</t>
  </si>
  <si>
    <t xml:space="preserve">Marine L. </t>
  </si>
  <si>
    <t>Marine S</t>
  </si>
  <si>
    <t>Marion O. (nouvelle)</t>
  </si>
  <si>
    <t>Marion Ortiz</t>
  </si>
  <si>
    <t>Martin</t>
  </si>
  <si>
    <t>Mary G.</t>
  </si>
  <si>
    <t>Mary Luz Gualteros</t>
  </si>
  <si>
    <t>Mathieu Bourdet</t>
  </si>
  <si>
    <t>Mathilde</t>
  </si>
  <si>
    <t>Mathilde Houben</t>
  </si>
  <si>
    <t>Mathilde Besson Leaud</t>
  </si>
  <si>
    <t>Mathilde F</t>
  </si>
  <si>
    <t>Mathilde Famelart</t>
  </si>
  <si>
    <t>Mathis CHAMAYOU</t>
  </si>
  <si>
    <t>Matthias</t>
  </si>
  <si>
    <t>Maxime C</t>
  </si>
  <si>
    <t>Melania Van Hove (Nouvelle)</t>
  </si>
  <si>
    <t>Melania Van Hove</t>
  </si>
  <si>
    <t>Mélania VH</t>
  </si>
  <si>
    <t>Michelle I</t>
  </si>
  <si>
    <t>Miloud</t>
  </si>
  <si>
    <t>Mohamed B</t>
  </si>
  <si>
    <t>Mohamed Bah</t>
  </si>
  <si>
    <t>Murielle Labergerie</t>
  </si>
  <si>
    <t>Nadia Bouchoukh</t>
  </si>
  <si>
    <t>Nathalie A</t>
  </si>
  <si>
    <t>Nathalie Arnould</t>
  </si>
  <si>
    <t>Nay</t>
  </si>
  <si>
    <t>Nesrine</t>
  </si>
  <si>
    <t>Nicola C</t>
  </si>
  <si>
    <t>Nicola Cui</t>
  </si>
  <si>
    <t>Nicola C.</t>
  </si>
  <si>
    <t>Nicole Mondain (nouvelle)</t>
  </si>
  <si>
    <t>Nomel</t>
  </si>
  <si>
    <t>Nomel Diby</t>
  </si>
  <si>
    <t>Olivier</t>
  </si>
  <si>
    <t>Olivier Croly</t>
  </si>
  <si>
    <t xml:space="preserve">Olivier C. </t>
  </si>
  <si>
    <t>Omar</t>
  </si>
  <si>
    <t>Omar Boukhecha</t>
  </si>
  <si>
    <t>Omar B</t>
  </si>
  <si>
    <t>Oriane</t>
  </si>
  <si>
    <t xml:space="preserve">Oscar L. </t>
  </si>
  <si>
    <t>Pascale Dromigny</t>
  </si>
  <si>
    <t>Patricia R</t>
  </si>
  <si>
    <t>Patrick P</t>
  </si>
  <si>
    <t>Patrick P.</t>
  </si>
  <si>
    <t>Patrick Postic (référent)</t>
  </si>
  <si>
    <t>Pierre Chauvigné (nouveau)</t>
  </si>
  <si>
    <t>Pierre Chauvigné</t>
  </si>
  <si>
    <t>Pieter P</t>
  </si>
  <si>
    <t>Pieter Par</t>
  </si>
  <si>
    <t>Pieter Parmentier</t>
  </si>
  <si>
    <t>Pieter Par (nouveau)</t>
  </si>
  <si>
    <t>Preslie T</t>
  </si>
  <si>
    <t>Preslie TCHAMDJEU GHOMKOUE SIEWE</t>
  </si>
  <si>
    <t>Preslie T (nouvelle)</t>
  </si>
  <si>
    <t>Prisca</t>
  </si>
  <si>
    <t>Prisca Milonnet</t>
  </si>
  <si>
    <t>Prisca M</t>
  </si>
  <si>
    <t>Quentin Poisson</t>
  </si>
  <si>
    <t>Raphaël Catier</t>
  </si>
  <si>
    <t>Rémy C</t>
  </si>
  <si>
    <t>Rémy Caball</t>
  </si>
  <si>
    <t>Rémy C.</t>
  </si>
  <si>
    <t>Ricardo L</t>
  </si>
  <si>
    <t>Riyaad</t>
  </si>
  <si>
    <t>Riyaad Ramjan</t>
  </si>
  <si>
    <t>Riyaad R</t>
  </si>
  <si>
    <t>Romain M</t>
  </si>
  <si>
    <t>Romane</t>
  </si>
  <si>
    <t>Romane Rolland</t>
  </si>
  <si>
    <t>Romane D</t>
  </si>
  <si>
    <t xml:space="preserve">Sabah S. </t>
  </si>
  <si>
    <t>Sabah Saïdi</t>
  </si>
  <si>
    <t>Sakina F</t>
  </si>
  <si>
    <t>Salimata S.</t>
  </si>
  <si>
    <t>Salma B</t>
  </si>
  <si>
    <t>Sanoussy</t>
  </si>
  <si>
    <t>Sarah Abdallah</t>
  </si>
  <si>
    <t>Sharlène Tracana</t>
  </si>
  <si>
    <t>Singa A</t>
  </si>
  <si>
    <t>SINGA ADAMIS CARMICHE</t>
  </si>
  <si>
    <t>Sophie</t>
  </si>
  <si>
    <t>Sophie Beric</t>
  </si>
  <si>
    <t>Sophie B</t>
  </si>
  <si>
    <t xml:space="preserve">Sophie M </t>
  </si>
  <si>
    <t>Sophie Maisonneuve</t>
  </si>
  <si>
    <t>Sydney Gueddou</t>
  </si>
  <si>
    <t>Sylvie</t>
  </si>
  <si>
    <t>Sylvie Badelon</t>
  </si>
  <si>
    <t xml:space="preserve">Sylvie B. </t>
  </si>
  <si>
    <t>Tamara Shehata</t>
  </si>
  <si>
    <t>Tanguy</t>
  </si>
  <si>
    <t>Thierry M</t>
  </si>
  <si>
    <t xml:space="preserve">Thierry M </t>
  </si>
  <si>
    <t>Thomas L</t>
  </si>
  <si>
    <t>Thomas Landy</t>
  </si>
  <si>
    <t>Tiffany N</t>
  </si>
  <si>
    <t xml:space="preserve">Tourtelier Eloan </t>
  </si>
  <si>
    <t>Valentin</t>
  </si>
  <si>
    <t>Valentin C</t>
  </si>
  <si>
    <t>Valentin C.</t>
  </si>
  <si>
    <t>Vendredi (Arnaud BOURGE)</t>
  </si>
  <si>
    <t>(Vendredi) Arnaud BOURGE</t>
  </si>
  <si>
    <t>Veronica</t>
  </si>
  <si>
    <t>Veronica Barfleur</t>
  </si>
  <si>
    <t>Véronica B.</t>
  </si>
  <si>
    <t>Vincent</t>
  </si>
  <si>
    <t>Vincent Perinet</t>
  </si>
  <si>
    <t>Vincent P</t>
  </si>
  <si>
    <t>Virgile</t>
  </si>
  <si>
    <t>Virgile Claudel</t>
  </si>
  <si>
    <t>Virgile C</t>
  </si>
  <si>
    <t xml:space="preserve">Virgile Claudel </t>
  </si>
  <si>
    <t>Wajih</t>
  </si>
  <si>
    <t>Wajih A</t>
  </si>
  <si>
    <t>Walter</t>
  </si>
  <si>
    <t>Walter DI GIULIO</t>
  </si>
  <si>
    <t>Wenabi (Anne-Claire)</t>
  </si>
  <si>
    <t>Wenabi (Anne-Marie)</t>
  </si>
  <si>
    <t>Wenabi (Bérengère)</t>
  </si>
  <si>
    <t>Wenabi (Emmanuelle LEFRANC)</t>
  </si>
  <si>
    <t>Wenabi (Nabil Choukair)</t>
  </si>
  <si>
    <t>Wenabi (Sarah PECOT)</t>
  </si>
  <si>
    <t>Wenabi (Sophie MOENS)</t>
  </si>
  <si>
    <t>Wenabi (Victor)</t>
  </si>
  <si>
    <t>Wenabi Alain</t>
  </si>
  <si>
    <t>Wenabi Albane</t>
  </si>
  <si>
    <t>Wenabi Alice</t>
  </si>
  <si>
    <t>Wenabi Anna</t>
  </si>
  <si>
    <t>Wenabi Carole</t>
  </si>
  <si>
    <t>Wenabi Célia</t>
  </si>
  <si>
    <t>Wenabi Iakov</t>
  </si>
  <si>
    <t>Wenabi Julie</t>
  </si>
  <si>
    <t>Wenabi Kevin</t>
  </si>
  <si>
    <t xml:space="preserve">Wenabi Kianoush </t>
  </si>
  <si>
    <t>Wenabi Leonel</t>
  </si>
  <si>
    <t>Wenabi Marie-Aude</t>
  </si>
  <si>
    <t>Wenabi Nathalie</t>
  </si>
  <si>
    <t>Wenabi Rose-Marie</t>
  </si>
  <si>
    <t>Wenabi Sophie Le Cong Nen-Aliot</t>
  </si>
  <si>
    <t>Wenabi Vanessa</t>
  </si>
  <si>
    <t>Wenabi Xin</t>
  </si>
  <si>
    <t>Wilfried N (nouveau)</t>
  </si>
  <si>
    <t xml:space="preserve">Wilfried NGOUELA GOUKBON </t>
  </si>
  <si>
    <t>Yaniss</t>
  </si>
  <si>
    <t>Yaniss Benkadoum</t>
  </si>
  <si>
    <t>Yaniss B.</t>
  </si>
  <si>
    <t>Yann</t>
  </si>
  <si>
    <t>Yanne Cothin</t>
  </si>
  <si>
    <t>Yanne</t>
  </si>
  <si>
    <t>Yanne C</t>
  </si>
  <si>
    <t>Youcef T</t>
  </si>
  <si>
    <t>Youcef Tellaï</t>
  </si>
  <si>
    <t>Zacharie C</t>
  </si>
  <si>
    <t>Zahi Lilyane</t>
  </si>
  <si>
    <t>Zaret</t>
  </si>
  <si>
    <t>Zaret Villegas</t>
  </si>
  <si>
    <t>Zélie</t>
  </si>
  <si>
    <t>Zélie Moulis</t>
  </si>
  <si>
    <t>Grand Total</t>
  </si>
  <si>
    <t>(Multiple Items)</t>
  </si>
  <si>
    <t>(blank)</t>
  </si>
  <si>
    <t>Column Labels</t>
  </si>
  <si>
    <t>Row Labels</t>
  </si>
  <si>
    <t>(All)</t>
  </si>
  <si>
    <t>27 167,05</t>
  </si>
  <si>
    <t>27 167,052</t>
  </si>
  <si>
    <t>0,00</t>
  </si>
  <si>
    <t>Partenaires / Associations - Old</t>
  </si>
  <si>
    <t>1</t>
  </si>
  <si>
    <t>Week of Year</t>
  </si>
  <si>
    <t>Day Name</t>
  </si>
  <si>
    <t>PF du 18ème</t>
  </si>
  <si>
    <t>Copine</t>
  </si>
  <si>
    <t>Minimum</t>
  </si>
  <si>
    <t>Column1</t>
  </si>
  <si>
    <t>Column2</t>
  </si>
  <si>
    <t>Column3</t>
  </si>
  <si>
    <t>Column4</t>
  </si>
  <si>
    <t>Column5</t>
  </si>
  <si>
    <t>Column6</t>
  </si>
  <si>
    <t>Column7</t>
  </si>
  <si>
    <t>Column8</t>
  </si>
  <si>
    <t>Column9</t>
  </si>
  <si>
    <t>Column10</t>
  </si>
  <si>
    <t>Column11</t>
  </si>
  <si>
    <t>Column12</t>
  </si>
  <si>
    <t>Column13</t>
  </si>
  <si>
    <t>Column14</t>
  </si>
  <si>
    <t>Personne Morale / Groupe</t>
  </si>
  <si>
    <t>Degré</t>
  </si>
  <si>
    <t>Asso</t>
  </si>
  <si>
    <t>Stratégique</t>
  </si>
  <si>
    <t>Autres assos régulières</t>
  </si>
  <si>
    <t>Importance Asso</t>
  </si>
  <si>
    <t>Sans importance</t>
  </si>
  <si>
    <t>Qualité</t>
  </si>
  <si>
    <t>Dynamique Collective</t>
  </si>
  <si>
    <t>Anti-Gaspi de Qualité</t>
  </si>
  <si>
    <t>Anti-Gaspi de Plaisir</t>
  </si>
  <si>
    <t>3semaines</t>
  </si>
  <si>
    <t>Maximum</t>
  </si>
  <si>
    <t>Masquer</t>
  </si>
  <si>
    <t>Afficher</t>
  </si>
  <si>
    <t>Médiane</t>
  </si>
  <si>
    <t>Moyenne</t>
  </si>
  <si>
    <t>Médiane2025</t>
  </si>
  <si>
    <t>Moyenne2025</t>
  </si>
  <si>
    <t>MaximumParSemaine</t>
  </si>
  <si>
    <t>MinimumParSemaine</t>
  </si>
  <si>
    <t>MoyenneParSemaine</t>
  </si>
  <si>
    <t>MédianeParSemaine</t>
  </si>
  <si>
    <t>Analyse des associations importantes
Données sur l'année 2025</t>
  </si>
  <si>
    <t>Criticité</t>
  </si>
  <si>
    <t>Poids médian sur une semaine</t>
  </si>
  <si>
    <t>Max du poids sur une semaine</t>
  </si>
  <si>
    <t>Min du poids sur une semaine</t>
  </si>
  <si>
    <t>Intensité de passage</t>
  </si>
  <si>
    <t>Date dernier passage réalisé et rentré</t>
  </si>
  <si>
    <t>Date prévue mais non remplie</t>
  </si>
  <si>
    <t>Date prochain passage prévu</t>
  </si>
  <si>
    <t>Semaine non livrée</t>
  </si>
  <si>
    <t>Poids</t>
  </si>
  <si>
    <t>Égal au maximum de l'année</t>
  </si>
  <si>
    <t>=1 : Fait une tournée par semaine
&gt;1 : Passe plusieurs fois par semaine</t>
  </si>
  <si>
    <t>Si la date n'a pas de poids</t>
  </si>
  <si>
    <t>S'il n'y a pas de date de prévue dans 1/2/3 semaines par rapport à colonne G</t>
  </si>
  <si>
    <t>Au dessus de la médiane</t>
  </si>
  <si>
    <t>2 monprix</t>
  </si>
  <si>
    <t>Égal à la médiane</t>
  </si>
  <si>
    <t>On est dans la semaine où on doit passer</t>
  </si>
  <si>
    <t>miam</t>
  </si>
  <si>
    <t>Entre 85% et 100% de la médiane</t>
  </si>
  <si>
    <t>marché d'aligre</t>
  </si>
  <si>
    <t>Inférieur à 85% de la médiane</t>
  </si>
  <si>
    <t>idil garden</t>
  </si>
  <si>
    <t>Égal au minimum de l'année</t>
  </si>
  <si>
    <t>sodexo porte issy</t>
  </si>
  <si>
    <t>jelo</t>
  </si>
  <si>
    <t>le stade de France</t>
  </si>
  <si>
    <t>bercy</t>
  </si>
  <si>
    <t>cuisine centrale de naterre</t>
  </si>
  <si>
    <t>refugee fodd</t>
  </si>
  <si>
    <t>foodles</t>
  </si>
  <si>
    <t>loreal rio, loreal capi, bazal, loreal so France, geni France, loreal clichy</t>
  </si>
  <si>
    <t>kahpa</t>
  </si>
  <si>
    <t>balard</t>
  </si>
  <si>
    <t>microsoft</t>
  </si>
  <si>
    <t>marché monge</t>
  </si>
  <si>
    <t>marché de grenelle</t>
  </si>
  <si>
    <t>Count</t>
  </si>
  <si>
    <t>Tournée</t>
  </si>
  <si>
    <t>janv</t>
  </si>
  <si>
    <t>févr</t>
  </si>
  <si>
    <t>Count of Partenaires / Associations</t>
  </si>
  <si>
    <t>Sum of Poids (Kg)</t>
  </si>
  <si>
    <t>MIYAM (labo)</t>
  </si>
  <si>
    <t>Prioritaire</t>
  </si>
  <si>
    <t>Nom</t>
  </si>
  <si>
    <t>SAM</t>
  </si>
  <si>
    <t>RFF</t>
  </si>
  <si>
    <t>Foyer Sorbier</t>
  </si>
  <si>
    <t>COP1</t>
  </si>
  <si>
    <t>Partage ton Pain</t>
  </si>
  <si>
    <t>L'UEA</t>
  </si>
  <si>
    <t>Appui</t>
  </si>
  <si>
    <t>MDA</t>
  </si>
  <si>
    <t>Monop - Bellesfeuilles</t>
  </si>
  <si>
    <t>Monop - Courcelles</t>
  </si>
  <si>
    <t>L'Oréal Clichy RIO</t>
  </si>
  <si>
    <t>L'Oréal Levallois</t>
  </si>
  <si>
    <t>Sodexo Porte d'Issy</t>
  </si>
  <si>
    <t>L'Oréal Clichy CAPI</t>
  </si>
  <si>
    <t>Jelo</t>
  </si>
  <si>
    <t>Compass</t>
  </si>
  <si>
    <t>Levy Restaurants</t>
  </si>
  <si>
    <t>Microsoft EOS</t>
  </si>
  <si>
    <t>Cuisine de Nanterre</t>
  </si>
  <si>
    <t>Annulation des 3 dernières semaines</t>
  </si>
  <si>
    <t>Entreprise</t>
  </si>
  <si>
    <t xml:space="preserve">AXES STRATÉGIQUES 2024-2025 / ILE DE FRANCE
</t>
  </si>
  <si>
    <t>1/ SOUTIEN ESSENTIEL AUX ASSOCIATIONS DE LA SOLIDARITÉ ALIMENTAIRE</t>
  </si>
  <si>
    <t>Implications opérationnelles</t>
  </si>
  <si>
    <t>à voir par territoire</t>
  </si>
  <si>
    <r>
      <rPr>
        <b/>
        <u/>
        <sz val="18"/>
        <color theme="1"/>
        <rFont val="Calibri (Body)"/>
      </rPr>
      <t>2/ ALIMENTATION DE QUALITÉ</t>
    </r>
    <r>
      <rPr>
        <b/>
        <u/>
        <sz val="16"/>
        <color theme="1"/>
        <rFont val="Calibri"/>
        <family val="2"/>
        <scheme val="minor"/>
      </rPr>
      <t xml:space="preserve">
</t>
    </r>
    <r>
      <rPr>
        <b/>
        <sz val="16"/>
        <color theme="1"/>
        <rFont val="Calibri (Body)"/>
      </rPr>
      <t xml:space="preserve">2.1 : Sourcing de produits alimentaires de qualité (produits plaisirs de qualité / produits de bonne qualité nutritionnelle)
2.2 : Tri adapté des produits et respect du besoin des associations </t>
    </r>
  </si>
  <si>
    <t>Implications 
opérationnelles</t>
  </si>
  <si>
    <r>
      <t xml:space="preserve">- bonne </t>
    </r>
    <r>
      <rPr>
        <b/>
        <sz val="16"/>
        <color rgb="FFC00000"/>
        <rFont val="Calibri"/>
        <family val="2"/>
        <scheme val="minor"/>
      </rPr>
      <t>maîtrise du processus de tri et de la sécurité sanitaire des aliments</t>
    </r>
    <r>
      <rPr>
        <sz val="16"/>
        <color rgb="FFC00000"/>
        <rFont val="Calibri"/>
        <family val="2"/>
        <scheme val="minor"/>
      </rPr>
      <t xml:space="preserve"> (renforcement de l'application du PMS)
- </t>
    </r>
    <r>
      <rPr>
        <b/>
        <sz val="16"/>
        <color rgb="FFC00000"/>
        <rFont val="Calibri"/>
        <family val="2"/>
        <scheme val="minor"/>
      </rPr>
      <t>développement de collectes auprès de filières qualitatives avec dispositif adhoc (cf acteurs spécialisés) :
-&gt; développement des collectes  restauration collective, ce qui implique une meilleure gestion des bacs gastro</t>
    </r>
    <r>
      <rPr>
        <sz val="16"/>
        <color rgb="FFC00000"/>
        <rFont val="Calibri"/>
        <family val="2"/>
        <scheme val="minor"/>
      </rPr>
      <t xml:space="preserve">
-&gt; développement opportuniste restauration événementielle (si qualitative) et nouvelles attentes 
-&gt; collectes des marchés et tri sélectif</t>
    </r>
  </si>
  <si>
    <t xml:space="preserve">Action spécifique à venir : </t>
  </si>
  <si>
    <r>
      <rPr>
        <b/>
        <sz val="16"/>
        <color rgb="FF0070C0"/>
        <rFont val="Calibri"/>
        <family val="2"/>
        <scheme val="minor"/>
      </rPr>
      <t>1/ Actions correctives sur les collectes de fruits et légumes</t>
    </r>
    <r>
      <rPr>
        <sz val="16"/>
        <color rgb="FF0070C0"/>
        <rFont val="Calibri"/>
        <family val="2"/>
        <scheme val="minor"/>
      </rPr>
      <t xml:space="preserve">
2/ Mise en place d'un hub logistique / stockage de contenants : 
à La Sauge à Montreuil ou à Nanterre</t>
    </r>
  </si>
  <si>
    <r>
      <rPr>
        <b/>
        <u/>
        <sz val="18"/>
        <color theme="1"/>
        <rFont val="Calibri (Body)"/>
      </rPr>
      <t>3/ DYNAMIQUE COLLECTIVE</t>
    </r>
    <r>
      <rPr>
        <b/>
        <u/>
        <sz val="16"/>
        <color theme="1"/>
        <rFont val="Calibri"/>
        <family val="2"/>
        <scheme val="minor"/>
      </rPr>
      <t xml:space="preserve">
</t>
    </r>
    <r>
      <rPr>
        <b/>
        <sz val="16"/>
        <color theme="1"/>
        <rFont val="Calibri (Body)"/>
      </rPr>
      <t>3.1</t>
    </r>
    <r>
      <rPr>
        <sz val="16"/>
        <color theme="1"/>
        <rFont val="Calibri (Body)"/>
      </rPr>
      <t xml:space="preserve">: </t>
    </r>
    <r>
      <rPr>
        <b/>
        <sz val="16"/>
        <color theme="1"/>
        <rFont val="Calibri (Body)"/>
      </rPr>
      <t>Contribution à la construction de projets collectifs, au développement de solutions articulées ou mutualisées
3.2: Développement des liens entre acteurs différents notamment via les programmes d'engagement des entreprises ou des écoles / universités</t>
    </r>
  </si>
  <si>
    <r>
      <t xml:space="preserve">- </t>
    </r>
    <r>
      <rPr>
        <b/>
        <sz val="16"/>
        <color rgb="FFC00000"/>
        <rFont val="Calibri"/>
        <family val="2"/>
        <scheme val="minor"/>
      </rPr>
      <t xml:space="preserve">attention particulière au bon fonctionnement des projets collectifs
</t>
    </r>
    <r>
      <rPr>
        <sz val="16"/>
        <color rgb="FFC00000"/>
        <rFont val="Calibri"/>
        <family val="2"/>
        <scheme val="minor"/>
      </rPr>
      <t xml:space="preserve">- posture de </t>
    </r>
    <r>
      <rPr>
        <b/>
        <sz val="16"/>
        <color rgb="FFC00000"/>
        <rFont val="Calibri"/>
        <family val="2"/>
        <scheme val="minor"/>
      </rPr>
      <t>co-construction</t>
    </r>
    <r>
      <rPr>
        <sz val="16"/>
        <color rgb="FFC00000"/>
        <rFont val="Calibri"/>
        <family val="2"/>
        <scheme val="minor"/>
      </rPr>
      <t xml:space="preserve">, développement de nouveaux projets collectifs
- </t>
    </r>
    <r>
      <rPr>
        <b/>
        <sz val="16"/>
        <color rgb="FFC00000"/>
        <rFont val="Calibri"/>
        <family val="2"/>
        <scheme val="minor"/>
      </rPr>
      <t>développement des programmes d'engagement</t>
    </r>
    <r>
      <rPr>
        <sz val="16"/>
        <color rgb="FFC00000"/>
        <rFont val="Calibri"/>
        <family val="2"/>
        <scheme val="minor"/>
      </rPr>
      <t xml:space="preserve"> des collaborateurs d'entreprise et des étudiants
- </t>
    </r>
    <r>
      <rPr>
        <b/>
        <sz val="16"/>
        <color rgb="FFC00000"/>
        <rFont val="Calibri"/>
        <family val="2"/>
        <scheme val="minor"/>
      </rPr>
      <t xml:space="preserve">développement de nouveaux formats d'engagement </t>
    </r>
    <r>
      <rPr>
        <sz val="16"/>
        <color rgb="FFC00000"/>
        <rFont val="Calibri"/>
        <family val="2"/>
        <scheme val="minor"/>
      </rPr>
      <t>(communautés internes, journées collectives ..)</t>
    </r>
  </si>
  <si>
    <r>
      <rPr>
        <b/>
        <sz val="16"/>
        <color rgb="FF0070C0"/>
        <rFont val="Calibri (Body)"/>
      </rPr>
      <t>1/ Suivi projets COP1/RFF, SAM/MDA, groupt achats GALAS etc …</t>
    </r>
    <r>
      <rPr>
        <sz val="16"/>
        <color rgb="FF0070C0"/>
        <rFont val="Calibri (Body)"/>
      </rPr>
      <t xml:space="preserve">
2/ </t>
    </r>
    <r>
      <rPr>
        <sz val="16"/>
        <color rgb="FF0070C0"/>
        <rFont val="Calibri"/>
        <family val="2"/>
        <scheme val="minor"/>
      </rPr>
      <t xml:space="preserve">liens avec les Restos du Cœur ou les Banques alimentaires ?
</t>
    </r>
    <r>
      <rPr>
        <b/>
        <sz val="16"/>
        <color rgb="FF0070C0"/>
        <rFont val="Calibri"/>
        <family val="2"/>
        <scheme val="minor"/>
      </rPr>
      <t>3/ suivi (reporting) des programmes d'engagement à revoir 
4/ groupe de travail "formats d'engagement" impulsé par le CA</t>
    </r>
  </si>
  <si>
    <t>DISTRIBUTION 
en POIDS</t>
  </si>
  <si>
    <t>Février</t>
  </si>
  <si>
    <t>Mars</t>
  </si>
  <si>
    <t>Avril</t>
  </si>
  <si>
    <t>Mai</t>
  </si>
  <si>
    <t>Juin</t>
  </si>
  <si>
    <t>Juillet</t>
  </si>
  <si>
    <t>Août</t>
  </si>
  <si>
    <t>Septembre</t>
  </si>
  <si>
    <t>Octobre</t>
  </si>
  <si>
    <t>Novembre</t>
  </si>
  <si>
    <t>Décembre</t>
  </si>
  <si>
    <t>Cumul</t>
  </si>
  <si>
    <t>Benchmark 2024 
cf année référencée</t>
  </si>
  <si>
    <t>Nb assos sur l'année</t>
  </si>
  <si>
    <t>Poids livré moyen 
/ association</t>
  </si>
  <si>
    <t>PARIS 2025</t>
  </si>
  <si>
    <t>PARIS 2024</t>
  </si>
  <si>
    <t>PARIS 2023</t>
  </si>
  <si>
    <t>PARIS 2022</t>
  </si>
  <si>
    <t>PARIS 2021</t>
  </si>
  <si>
    <t>PARIS 2020</t>
  </si>
  <si>
    <t>PARIS 2019</t>
  </si>
  <si>
    <t>COLLECTES
en POIDS</t>
  </si>
  <si>
    <t>Nb pros sur l'année</t>
  </si>
  <si>
    <t>Poids collecté moyen 
/ professionnel</t>
  </si>
  <si>
    <t>année catastrophe</t>
  </si>
  <si>
    <t>pic pandémie</t>
  </si>
  <si>
    <t xml:space="preserve">COLLECTES 
en NB PASSAGES </t>
  </si>
  <si>
    <t>Nb moyen de passages 
/ professionnel</t>
  </si>
  <si>
    <t>POIDS MOYEN COLLECTÉ 
par passage</t>
  </si>
  <si>
    <t>DISTRIBUTION 
en NB PASSAGES</t>
  </si>
  <si>
    <t>Nb moyen de passages 
/ association</t>
  </si>
  <si>
    <t>POIDS MOYEN DISTRIBUÉ 
par passage</t>
  </si>
  <si>
    <t>EFFORTS FOURNIS 
(= Passages cumulés Pros&amp;Assos)</t>
  </si>
  <si>
    <t>réf pre-covid</t>
  </si>
  <si>
    <t xml:space="preserve">20/80 PARTENAIRES PROFESSIONNELS EN IDF EN 2024 </t>
  </si>
  <si>
    <t>80% des dons collectés en IDF ont été collecté auprès de 19 professionnels pour un total de 122,8 Tonnes</t>
  </si>
  <si>
    <t>*Nota bene : 95 professionnels partenaires pour 151 979 kg collectés</t>
  </si>
  <si>
    <t>Site de collecte</t>
  </si>
  <si>
    <t>Ville</t>
  </si>
  <si>
    <t>Catégorie</t>
  </si>
  <si>
    <t>Dpt</t>
  </si>
  <si>
    <t>Volume collecté en (kg)</t>
  </si>
  <si>
    <t xml:space="preserve">20/80 ASSOCIATIONS SOUTENUES EN IDF EN 2024 </t>
  </si>
  <si>
    <t>82% des dons distribués en IDF ont été distribués auprès de 10 associations pour un total de 124,1 Tonnes</t>
  </si>
  <si>
    <t>*Nota bene : 39 associations soutenues pour 151 979 kg distribués</t>
  </si>
  <si>
    <t>ASSOCIATION</t>
  </si>
  <si>
    <t>TYPE DE STRUCTURE</t>
  </si>
  <si>
    <t>Volume distribué en (kg)</t>
  </si>
  <si>
    <t>SUIVI DE L'ACTIVITÉ - DÉPARTEMENT DE PARIS</t>
  </si>
  <si>
    <r>
      <t xml:space="preserve">PREAMBULE
</t>
    </r>
    <r>
      <rPr>
        <sz val="16"/>
        <color theme="1"/>
        <rFont val="Calibri (Body)"/>
      </rPr>
      <t>Afin d'aligner les missions et actions de l'ensemble des équipes, nous cherchons à rapprocher activité opérationnelle et stratégie de financement. 
Il est important de comprendre que, contrairement aux entreprises, nous ne disposons pas d'un budget sécurisé par une activité opérationnelle lucrative.Le fonctionnement est inverse : il s'agit de proposer à des financeurs publics ou privés des axes de développement ou projets spécifiques à financer. Il est donc primordial d'être tous en phase avec nos objectifs. En 2024, nous constatons que notre niveau de développement doit nous amener à définir une vision par département (et parfois plus précisément). 
-&gt; à voir quel historique nous sommes capables de remonter sur chaque département.</t>
    </r>
    <r>
      <rPr>
        <b/>
        <u/>
        <sz val="16"/>
        <color theme="1"/>
        <rFont val="Calibri"/>
        <family val="2"/>
        <scheme val="minor"/>
      </rPr>
      <t xml:space="preserve">
</t>
    </r>
  </si>
  <si>
    <t xml:space="preserve">AXES STRATÉGIQUES 2024-2025 / DÉPARTEMENT DE PARIS
</t>
  </si>
  <si>
    <r>
      <t xml:space="preserve">1/ SOUTIEN ESSENTIEL AUX ASSOCIATIONS  PILIERS DE L'AIDE ALIMENTAIRE DE LA VILLE DE PARIS
</t>
    </r>
    <r>
      <rPr>
        <b/>
        <sz val="16"/>
        <color theme="1"/>
        <rFont val="Calibri"/>
        <family val="2"/>
        <scheme val="minor"/>
      </rPr>
      <t>1.</t>
    </r>
    <r>
      <rPr>
        <b/>
        <sz val="16"/>
        <color theme="1"/>
        <rFont val="Calibri (Body)"/>
      </rPr>
      <t>1 : En priorité : La Chorba, La Fondation de l'Armée du Salut, COP1, Refugee Food … 
1.2 : viennent ensuite ESAT Santeuil (car ils proposent des repas sur place ouverts à l'extérieur), L'Un Est L'Autre (pour leur distri à la Villette)</t>
    </r>
    <r>
      <rPr>
        <sz val="16"/>
        <color theme="1"/>
        <rFont val="Calibri (Body)"/>
      </rPr>
      <t xml:space="preserve">
À noter que les centres d'hébergement, s'ils savent bénéficier de bacs gastros et donc servir un objectif national de développement d'une nouvelle filière, ne rentrent pas dans cette stratégie.</t>
    </r>
  </si>
  <si>
    <r>
      <rPr>
        <sz val="16"/>
        <color rgb="FFC00000"/>
        <rFont val="Calibri (Body)"/>
      </rPr>
      <t>- pour cette raison mais aussi parce qu'il est plus important que certaines assos puissent compter sur notre aide plutôt que de saupoudrer une aide minimale à chacun,</t>
    </r>
    <r>
      <rPr>
        <b/>
        <u/>
        <sz val="16"/>
        <color rgb="FFC00000"/>
        <rFont val="Calibri"/>
        <family val="2"/>
        <scheme val="minor"/>
      </rPr>
      <t xml:space="preserve"> priorisation des distributions pour répondre aux besoins des assos piliers avant tout (une tendance / pas une action radicale :))
- suivi de notre soutien spécifique à certaines associations</t>
    </r>
  </si>
  <si>
    <r>
      <t xml:space="preserve">2/ ALIMENTATION DE QUALITÉ et DEVELOPPEMENT DU LIEN AVEC LA RESTAURATION COLLECTIVE
</t>
    </r>
    <r>
      <rPr>
        <sz val="16"/>
        <color theme="1"/>
        <rFont val="Calibri (Body)"/>
      </rPr>
      <t>2.1 : Contribution à l'</t>
    </r>
    <r>
      <rPr>
        <b/>
        <sz val="16"/>
        <color theme="1"/>
        <rFont val="Calibri (Body)"/>
      </rPr>
      <t xml:space="preserve">amélioration de la qualité </t>
    </r>
    <r>
      <rPr>
        <sz val="16"/>
        <color theme="1"/>
        <rFont val="Calibri (Body)"/>
      </rPr>
      <t xml:space="preserve">de l'aide alimentaire (et pratiques vertueuses de l'écosystème) </t>
    </r>
    <r>
      <rPr>
        <b/>
        <sz val="16"/>
        <color theme="1"/>
        <rFont val="Calibri (Body)"/>
      </rPr>
      <t xml:space="preserve">
2.2 : Revalorisation intra-département des surplus de la restauration collective, accompagnement des associations pour développer une nouvelle filière, gestion des bacs gastro (projet DRIHL. / RFF)</t>
    </r>
  </si>
  <si>
    <r>
      <t xml:space="preserve">- collectes sur les marchés (fruits et légumes)
- bonne </t>
    </r>
    <r>
      <rPr>
        <b/>
        <sz val="16"/>
        <color rgb="FFC00000"/>
        <rFont val="Calibri"/>
        <family val="2"/>
        <scheme val="minor"/>
      </rPr>
      <t>maîtrise du processus de tri et de la sécurité sanitaire des aliments</t>
    </r>
    <r>
      <rPr>
        <sz val="16"/>
        <color rgb="FFC00000"/>
        <rFont val="Calibri"/>
        <family val="2"/>
        <scheme val="minor"/>
      </rPr>
      <t xml:space="preserve"> (renforcement de l'application du PMS)
- </t>
    </r>
    <r>
      <rPr>
        <b/>
        <sz val="16"/>
        <color rgb="FFC00000"/>
        <rFont val="Calibri"/>
        <family val="2"/>
        <scheme val="minor"/>
      </rPr>
      <t>développement des collectes auprès de la restauration collective et redistribution locale</t>
    </r>
    <r>
      <rPr>
        <sz val="16"/>
        <color rgb="FFC00000"/>
        <rFont val="Calibri"/>
        <family val="2"/>
        <scheme val="minor"/>
      </rPr>
      <t xml:space="preserve">
- développement d'outils pédagogiques et témoignages en lien avec RFF 
- posture de co-construction
- </t>
    </r>
    <r>
      <rPr>
        <b/>
        <sz val="16"/>
        <color rgb="FFC00000"/>
        <rFont val="Calibri"/>
        <family val="2"/>
        <scheme val="minor"/>
      </rPr>
      <t>attention particulière au bon fonctionnement des projets collectifs (COP1/RFF, groupement d'achats ...)</t>
    </r>
  </si>
  <si>
    <t>1/ Actions correctives sur les collectes de fruits et légumes
2/ local Pantin pour gestion bacs gastro</t>
  </si>
  <si>
    <r>
      <t xml:space="preserve">3/ DYNAMIQUE COLLECTIVE
</t>
    </r>
    <r>
      <rPr>
        <b/>
        <sz val="16"/>
        <color theme="1"/>
        <rFont val="Calibri (Body)"/>
      </rPr>
      <t>3.1: Contribution à la construction de projets collectifs, au développement de solutions articulées ou mutualisées, notamment en lien avec la ville</t>
    </r>
    <r>
      <rPr>
        <sz val="16"/>
        <color theme="1"/>
        <rFont val="Calibri (Body)"/>
      </rPr>
      <t xml:space="preserve">
3.2 : liens à tisser avec l'écosystème Fondation Caritas / Secours Catholique
3.2: Développement des liens entre acteurs différents notamment via les programmes d'engagement des entreprises ou des écoles / universités</t>
    </r>
  </si>
  <si>
    <r>
      <t xml:space="preserve">- </t>
    </r>
    <r>
      <rPr>
        <b/>
        <sz val="16"/>
        <color rgb="FFC00000"/>
        <rFont val="Calibri"/>
        <family val="2"/>
        <scheme val="minor"/>
      </rPr>
      <t>projets COP1/RRF, Ville Fertile/Chorba, Groupement achats Ernest etc</t>
    </r>
    <r>
      <rPr>
        <sz val="16"/>
        <color rgb="FFC00000"/>
        <rFont val="Calibri"/>
        <family val="2"/>
        <scheme val="minor"/>
      </rPr>
      <t xml:space="preserve">
- soutien Corot Entraide
- développement de l'engagement bénévole des étudiants en lien avec les écoles / universités de Paris 
- proposition de tournées entreprises au départ de Paris (cf ING, salon TotalEnergies etc)
</t>
    </r>
  </si>
  <si>
    <t xml:space="preserve">SUIVI DE L'ACTIVITÉ LCM / DÉPARTEMENT DE PARIS
</t>
  </si>
  <si>
    <t xml:space="preserve"> À mettre à jour pour le département</t>
  </si>
  <si>
    <t>DISTRIBUTION 75 
en POIDS (KG)</t>
  </si>
  <si>
    <t>/!\ Ce total n'inclut pas les distributions à L'un est l'autre tagué dans le 94 (=siège social au Kremlin-Bicêtre) -&gt; Voir onglet "Zoom 94"</t>
  </si>
  <si>
    <t>COLLECTES 75
en POIDS (KG)</t>
  </si>
  <si>
    <t>Volume moyen collecté
/ pro</t>
  </si>
  <si>
    <t xml:space="preserve">COLLECTES 75
en NB PASSAGES </t>
  </si>
  <si>
    <t>Nb moyen de collectes 
/ pro</t>
  </si>
  <si>
    <t>Historique mensuel non dispo</t>
  </si>
  <si>
    <t>DISTRIBUTIONS 75
en NB PASSAGES</t>
  </si>
  <si>
    <t>EFFORTS FOURNIS 
(= Passages cumulés Pros et Assos)</t>
  </si>
  <si>
    <t xml:space="preserve">SUIVI DE L'ACTIVITÉ LCM / ZOOM SUR LES ASSOS PILIERS DE NOTRE DÉVELOPPEMENT SUR LE DÉPARTEMENT DE PARIS
</t>
  </si>
  <si>
    <r>
      <t xml:space="preserve">À DATE, QUI SONT LES 5 ASSOCIATIONS LES PLUS SOUTENUES EN VOLUME CETTE ANNÉE ? (pour vérification)
</t>
    </r>
    <r>
      <rPr>
        <i/>
        <sz val="16"/>
        <color theme="1" tint="0.499984740745262"/>
        <rFont val="Calibri"/>
        <family val="2"/>
        <scheme val="minor"/>
      </rPr>
      <t>en 2024 : La Chorba (19,4 T), RFF (13,3 T), FADS (10,3 T), Aurore 12è (6,5 T), Esat Santeuil (6 T), Corot Entraide (4 T), Cop1 (3,1 T), Yachad (2,4 T)
en 2O23 : Aurore 12è (11,9T), La Chorba (7,9T), Cop1 (5,5T), ESAT Restaurant social 5è (4,9T), CHRS Valmy (4,6T), Yachad (3,6T)
CCL : on est bien si on suit uniquement les associations listées ci-dessous dans le cadre d'un suivi des dispositifs d'aide alimentaire (hors centres d'hébergement)</t>
    </r>
  </si>
  <si>
    <r>
      <rPr>
        <b/>
        <sz val="18"/>
        <color rgb="FF00840B"/>
        <rFont val="Calibri (Body)"/>
      </rPr>
      <t xml:space="preserve">LA CHORBA </t>
    </r>
    <r>
      <rPr>
        <b/>
        <sz val="16"/>
        <color theme="1"/>
        <rFont val="Calibri"/>
        <family val="2"/>
        <scheme val="minor"/>
      </rPr>
      <t xml:space="preserve">
DISTRIBUTION en KG</t>
    </r>
  </si>
  <si>
    <t>La chorba</t>
  </si>
  <si>
    <t>LA CHORBA 2025</t>
  </si>
  <si>
    <t>La Chorba (12è) et La Villette</t>
  </si>
  <si>
    <t>LA CHORBA 2024</t>
  </si>
  <si>
    <t>LA CHORBA 2023</t>
  </si>
  <si>
    <t>LA CHORBA 2022</t>
  </si>
  <si>
    <t>LA CHORBA 2021</t>
  </si>
  <si>
    <t>LA CHORBA 2020</t>
  </si>
  <si>
    <t>LA CHORBA 2019</t>
  </si>
  <si>
    <r>
      <rPr>
        <b/>
        <sz val="18"/>
        <color rgb="FF00840B"/>
        <rFont val="Calibri (Body)"/>
      </rPr>
      <t>FADS</t>
    </r>
    <r>
      <rPr>
        <b/>
        <sz val="16"/>
        <color theme="1"/>
        <rFont val="Calibri"/>
        <family val="2"/>
        <scheme val="minor"/>
      </rPr>
      <t xml:space="preserve">
DISTRIBUTION en KG</t>
    </r>
  </si>
  <si>
    <t>FADS 2025</t>
  </si>
  <si>
    <t>FADS 2024</t>
  </si>
  <si>
    <t>FADS</t>
  </si>
  <si>
    <t>FADS 2023</t>
  </si>
  <si>
    <t>Palais de la Femme</t>
  </si>
  <si>
    <t>FADS 2022</t>
  </si>
  <si>
    <t>3 sites Centre Nazareth, distrib' La Chapelle, Palais de la Femme</t>
  </si>
  <si>
    <t>FADS 2021</t>
  </si>
  <si>
    <t>La Chapelle et Palais de la Femme</t>
  </si>
  <si>
    <t>FADS 2020</t>
  </si>
  <si>
    <t>La Chapelle / Centre Nazareth</t>
  </si>
  <si>
    <t>FADS 2019</t>
  </si>
  <si>
    <t>La Chapelle</t>
  </si>
  <si>
    <r>
      <rPr>
        <b/>
        <sz val="18"/>
        <color rgb="FF00840B"/>
        <rFont val="Calibri (Body)"/>
      </rPr>
      <t>REFUGEE FOOD</t>
    </r>
    <r>
      <rPr>
        <b/>
        <sz val="16"/>
        <color theme="1"/>
        <rFont val="Calibri"/>
        <family val="2"/>
        <scheme val="minor"/>
      </rPr>
      <t xml:space="preserve">
DISTRIBUTION en KG</t>
    </r>
  </si>
  <si>
    <t>REFUGEE FOOD 2025</t>
  </si>
  <si>
    <t>REFUGEE FOOD 2024</t>
  </si>
  <si>
    <t>REFUGEE FOOD 2023</t>
  </si>
  <si>
    <t>Aucune distribution</t>
  </si>
  <si>
    <r>
      <rPr>
        <b/>
        <sz val="18"/>
        <color rgb="FF00840B"/>
        <rFont val="Calibri (Body)"/>
      </rPr>
      <t>COP1</t>
    </r>
    <r>
      <rPr>
        <b/>
        <sz val="16"/>
        <color theme="1"/>
        <rFont val="Calibri"/>
        <family val="2"/>
        <scheme val="minor"/>
      </rPr>
      <t xml:space="preserve">
DISTRIBUTION en KG</t>
    </r>
  </si>
  <si>
    <t>COP1 2025</t>
  </si>
  <si>
    <t>COP1 2024</t>
  </si>
  <si>
    <t>Projet COP1 / RFF</t>
  </si>
  <si>
    <t>COP1 2023</t>
  </si>
  <si>
    <t>COP1 2022</t>
  </si>
  <si>
    <t>COP1 2021</t>
  </si>
  <si>
    <t>COP1 2020</t>
  </si>
  <si>
    <t>Lancement soutien</t>
  </si>
  <si>
    <r>
      <rPr>
        <b/>
        <sz val="18"/>
        <color rgb="FF00840B"/>
        <rFont val="Calibri (Body)"/>
      </rPr>
      <t>COROT ENTRAIDE</t>
    </r>
    <r>
      <rPr>
        <b/>
        <sz val="16"/>
        <color theme="1"/>
        <rFont val="Calibri"/>
        <family val="2"/>
        <scheme val="minor"/>
      </rPr>
      <t xml:space="preserve">
DISTRIBUTION en KG</t>
    </r>
  </si>
  <si>
    <t>COROT 2025</t>
  </si>
  <si>
    <t>COROT 2024</t>
  </si>
  <si>
    <t>COROT 2023</t>
  </si>
  <si>
    <t>Lancement soutien régulier</t>
  </si>
  <si>
    <t>COROT 2022</t>
  </si>
  <si>
    <t>COROT 2021</t>
  </si>
  <si>
    <t>COROT 2020</t>
  </si>
  <si>
    <r>
      <rPr>
        <b/>
        <sz val="18"/>
        <color rgb="FF00840B"/>
        <rFont val="Calibri (Body)"/>
      </rPr>
      <t>ESAT SANTEUIL</t>
    </r>
    <r>
      <rPr>
        <b/>
        <sz val="16"/>
        <color theme="1"/>
        <rFont val="Calibri"/>
        <family val="2"/>
        <scheme val="minor"/>
      </rPr>
      <t xml:space="preserve">
DISTRIBUTION en KG</t>
    </r>
  </si>
  <si>
    <t>ESAT SANTEUIL 2025</t>
  </si>
  <si>
    <t>ESAT SANTEUIL 2024</t>
  </si>
  <si>
    <t>ESAT SANTEUIL 2023</t>
  </si>
  <si>
    <t>ESAT SANTEUIL 2022</t>
  </si>
  <si>
    <t>ESAT SANTEUIL 2021</t>
  </si>
  <si>
    <t>ESAT SANTEUIL 2020</t>
  </si>
  <si>
    <t xml:space="preserve">SUIVI DE L'ACTIVITÉ LCM / ZOOM SUR LES APPROS CLES DE NOTRE DÉVELOPPEMENT SUR LE DÉPARTEMENT DE PARIS
</t>
  </si>
  <si>
    <r>
      <rPr>
        <b/>
        <sz val="18"/>
        <color rgb="FF00840B"/>
        <rFont val="Calibri (Body)"/>
      </rPr>
      <t>MONOPRIX BELLES-FEUILLES</t>
    </r>
    <r>
      <rPr>
        <b/>
        <sz val="16"/>
        <color theme="1"/>
        <rFont val="Calibri"/>
        <family val="2"/>
        <scheme val="minor"/>
      </rPr>
      <t xml:space="preserve">
COLLECTE en KG</t>
    </r>
  </si>
  <si>
    <t>MONOPRIX BELLES-FEUILLES 2025</t>
  </si>
  <si>
    <t>MONOPRIX BELLES-FEUILLES 2024</t>
  </si>
  <si>
    <t>MONOPRIX BELLES-FEUILLES 2023</t>
  </si>
  <si>
    <t>MONOPRIX BELLES-FEUILLES 2022</t>
  </si>
  <si>
    <t>MONOPRIX BELLES-FEUILLES 2021</t>
  </si>
  <si>
    <t>MONOPRIX BELLES-FEUILLES 2020</t>
  </si>
  <si>
    <t>MONOPRIX BELLES-FEUILLES 2019</t>
  </si>
  <si>
    <r>
      <rPr>
        <b/>
        <sz val="16"/>
        <color rgb="FF00840B"/>
        <rFont val="Calibri (Body)"/>
      </rPr>
      <t>MONOPRIX COURCELLES</t>
    </r>
    <r>
      <rPr>
        <b/>
        <sz val="16"/>
        <color theme="1"/>
        <rFont val="Calibri"/>
        <family val="2"/>
        <scheme val="minor"/>
      </rPr>
      <t xml:space="preserve">
COLLECTE en KG</t>
    </r>
  </si>
  <si>
    <t>MONOPRIX COURCELLES 2025</t>
  </si>
  <si>
    <t>MONOPRIX COURCELLES 2024</t>
  </si>
  <si>
    <t>MONOPRIX COURCELLES 2023</t>
  </si>
  <si>
    <t>MONOPRIX COURCELLES 2022</t>
  </si>
  <si>
    <t>MONOPRIX COURCELLES 2021</t>
  </si>
  <si>
    <t>MONOPRIX COURCELLES 2020</t>
  </si>
  <si>
    <t>MONOPRIX COURCELLES 2019</t>
  </si>
  <si>
    <t xml:space="preserve">SUIVI DE L'ACTIVITÉ LCM / ZOOM RESTAURATION COLLECTIVE A PARIS EN 2025
</t>
  </si>
  <si>
    <r>
      <rPr>
        <b/>
        <sz val="16"/>
        <color rgb="FF00840B"/>
        <rFont val="Calibri (Body)"/>
      </rPr>
      <t>RESTAURATION COLLECTIVE</t>
    </r>
    <r>
      <rPr>
        <b/>
        <sz val="16"/>
        <color theme="1"/>
        <rFont val="Calibri"/>
        <family val="2"/>
        <scheme val="minor"/>
      </rPr>
      <t xml:space="preserve">
COLLECTE en KG</t>
    </r>
  </si>
  <si>
    <t xml:space="preserve">20/80 PARTENAIRES PROFESSIONNELS DANS LE 75 EN 2024 </t>
  </si>
  <si>
    <t xml:space="preserve">80% des dons collectés dans le 75 ont été collecté auprès de 10 professionnels pour un total de 61 Tonnes * </t>
  </si>
  <si>
    <t>*Nota bene : 51 professionnels partenaires pour 76 445 kg collectés</t>
  </si>
  <si>
    <t xml:space="preserve">20/80 ASSOCIATIONS SOUTENUES DANS LE 75 EN 2024 </t>
  </si>
  <si>
    <t>82% des dons distribués dans le 75 ont été distribués auprès de 5 associations pour un total de 64,2 Tonnes*</t>
  </si>
  <si>
    <t>*Nota bene : 18 associations soutenues pour 78 425 kg distribués</t>
  </si>
  <si>
    <t>SUIVI DE L'ACTIVITÉ - DÉPARTEMENT DES HAUTS-DE-SEINE</t>
  </si>
  <si>
    <t xml:space="preserve">AXES STRATÉGIQUES 2024-2025 / DÉPARTEMENT DES HAUTS-DE-SEINE
</t>
  </si>
  <si>
    <r>
      <t xml:space="preserve">1/ PARTENAIRE PRIVILÉGIÉ de PARIS LA DÉFENSE
</t>
    </r>
    <r>
      <rPr>
        <b/>
        <sz val="16"/>
        <color theme="1"/>
        <rFont val="Calibri"/>
        <family val="2"/>
        <scheme val="minor"/>
      </rPr>
      <t>1.</t>
    </r>
    <r>
      <rPr>
        <b/>
        <sz val="16"/>
        <color theme="1"/>
        <rFont val="Calibri (Body)"/>
      </rPr>
      <t>1 : Soutien principal des associations de solidarité de La Défense : La Salle à Manger, La Maison de l'Amitié 
1.2 : Partenaire des grandes entreprises du parvis</t>
    </r>
  </si>
  <si>
    <r>
      <t>- suivi spécifique de certaines associations, ex. suivre comme le lait sur le feu les volumes et la qualité des livraisons à la SAM (qui dépend de nous)
-</t>
    </r>
    <r>
      <rPr>
        <sz val="16"/>
        <color rgb="FFC00000"/>
        <rFont val="Calibri"/>
        <family val="2"/>
        <scheme val="minor"/>
      </rPr>
      <t xml:space="preserve"> progression potentielle très ciblée des collectes en entreprise
-</t>
    </r>
    <r>
      <rPr>
        <b/>
        <sz val="16"/>
        <color rgb="FFC00000"/>
        <rFont val="Calibri"/>
        <family val="2"/>
        <scheme val="minor"/>
      </rPr>
      <t xml:space="preserve"> investissement massif sur nos capacités et formats d'accueil des collaborateurs des entreprises de la Défense</t>
    </r>
  </si>
  <si>
    <t>1/ Groupe de travail extra équipe pour réfléchir aux formats d'engagement</t>
  </si>
  <si>
    <r>
      <t xml:space="preserve">2/ DÉVELOPPEMENT GLOBAL DE NOTRE ACTION SUR LE DÉPARTEMENT
</t>
    </r>
    <r>
      <rPr>
        <b/>
        <sz val="16"/>
        <color theme="1"/>
        <rFont val="Calibri (Body)"/>
      </rPr>
      <t>2.1 : Développement géographique sur le département 
2.2 : Se rapprocher du réseau Ordre de Malte / Caritas / FSG, très présent sur le département
2.3 : Axe national alimentation de qualité et restauration collective</t>
    </r>
    <r>
      <rPr>
        <b/>
        <u/>
        <sz val="16"/>
        <color theme="1"/>
        <rFont val="Calibri"/>
        <family val="2"/>
        <scheme val="minor"/>
      </rPr>
      <t xml:space="preserve">
</t>
    </r>
    <r>
      <rPr>
        <sz val="16"/>
        <color theme="1"/>
        <rFont val="Calibri (Body)"/>
      </rPr>
      <t>2.4 : Axe national projets collectifs
2.5 : Développer l'engagement sur le territoire</t>
    </r>
  </si>
  <si>
    <r>
      <t>-</t>
    </r>
    <r>
      <rPr>
        <b/>
        <sz val="16"/>
        <color rgb="FFC00000"/>
        <rFont val="Calibri"/>
        <family val="2"/>
        <scheme val="minor"/>
      </rPr>
      <t xml:space="preserve"> se développer géographiquement en essayant de concentrer nos actions localement pour nous économiser opérationnellement et chercher des soutiens financiers locaux ( ex:développement vers l'ouest à Rueil-Malmaison, vers le sud à Boulogne-Billancourt)</t>
    </r>
    <r>
      <rPr>
        <sz val="16"/>
        <color rgb="FFC00000"/>
        <rFont val="Calibri"/>
        <family val="2"/>
        <scheme val="minor"/>
      </rPr>
      <t xml:space="preserve">
- développement des collectes auprès de la restauration collective et redistribution locale
- développer l'engagement bénévoles étudiants via des partenariat avec des écoles / universités </t>
    </r>
  </si>
  <si>
    <r>
      <t xml:space="preserve">3/ INGÉNIERIE POUR MIEUX COUVRIR LES ZONES BLANCHES / QPV + PARTENAIRE DE LA TRANSITION DE LA VILLE DE NANTERRE
</t>
    </r>
    <r>
      <rPr>
        <b/>
        <sz val="16"/>
        <color theme="1"/>
        <rFont val="Calibr"/>
      </rPr>
      <t>3.1 : Projet Sorbiers à Nanterre</t>
    </r>
    <r>
      <rPr>
        <b/>
        <u/>
        <sz val="16"/>
        <color theme="1"/>
        <rFont val="Calibri"/>
        <family val="2"/>
        <scheme val="minor"/>
      </rPr>
      <t xml:space="preserve">
</t>
    </r>
    <r>
      <rPr>
        <sz val="16"/>
        <color theme="1"/>
        <rFont val="Calibri (Body)"/>
      </rPr>
      <t>3.2. Duplicable ?</t>
    </r>
  </si>
  <si>
    <r>
      <t>-</t>
    </r>
    <r>
      <rPr>
        <b/>
        <sz val="16"/>
        <color rgb="FFC00000"/>
        <rFont val="Calibri"/>
        <family val="2"/>
        <scheme val="minor"/>
      </rPr>
      <t xml:space="preserve"> se développer géographiquement en essayant de concentrer nos actions localement pour nous économiser opérationnellement et chercher des soutiens financiers locaux ( ex:développement vers l'ouest à Rueil-Malmaison, vers le sud à Boulogne-Billancourt)</t>
    </r>
    <r>
      <rPr>
        <sz val="16"/>
        <color rgb="FFC00000"/>
        <rFont val="Calibri"/>
        <family val="2"/>
        <scheme val="minor"/>
      </rPr>
      <t xml:space="preserve">
- développement des collectes auprès de la restauration collective et redistribution locale
- suivre au plus près le partenariat avec la cuisine centrale de Nanterre pour s'assurer de collecte hebdomadaire (le jeudi) à destination du Foyer Sorbiers
- s'assurer du bon fonctionnement des distributions alimentaires au sein du Foyer Sorbiers (points réguliers /équipe en place) </t>
    </r>
  </si>
  <si>
    <t xml:space="preserve">SUIVI DE L'ACTIVITÉ LCM / DÉPARTEMENT DES HAUTS-DE-SEINE
</t>
  </si>
  <si>
    <t>DISTRIBUTION 92
en POIDS (KG)</t>
  </si>
  <si>
    <t>HAUTS-DE-SEINE 2025</t>
  </si>
  <si>
    <t>HAUTS-DE-SEINE 2024</t>
  </si>
  <si>
    <t>HAUTS-DE-SEINE 2023</t>
  </si>
  <si>
    <t>HAUTS-DE-SEINE 2022</t>
  </si>
  <si>
    <t>HAUTS-DE-SEINE 2021</t>
  </si>
  <si>
    <t>HAUTS-DE-SEINE 2020</t>
  </si>
  <si>
    <t>HAUTS-DE-SEINE 2019</t>
  </si>
  <si>
    <t>COLLECTES 92
en POIDS (KG)</t>
  </si>
  <si>
    <t xml:space="preserve">COLLECTES 92
en NB PASSAGES </t>
  </si>
  <si>
    <t>DISTRIBUTION 92
en NB PASSAGES</t>
  </si>
  <si>
    <t>EFFORTS FOURNIS 92
(= Passages cumulés Pros et Assos)</t>
  </si>
  <si>
    <t xml:space="preserve">SUIVI DE L'ACTIVITÉ LCM / ZOOM SUR LES ASSOS PILIERS DE NOTRE DÉVELOPPEMENT SUR LE DÉPARTEMENT DES HAUTS-DE-SEINE
</t>
  </si>
  <si>
    <r>
      <t xml:space="preserve">À DATE, QUI SONT LES 5 ASSOCIATIONS LES PLUS SOUTENUES EN VOLUME CETTE ANNÉE ? (pour vérification)
</t>
    </r>
    <r>
      <rPr>
        <i/>
        <sz val="16"/>
        <color theme="1" tint="0.499984740745262"/>
        <rFont val="Calibri"/>
        <family val="2"/>
        <scheme val="minor"/>
      </rPr>
      <t>en 2024 : SàM (6,1 T), Immaculée Conception (2,7 T), La boussole (1,5 T), MDA (1,3T), Foyer Sorbiers (1,3T), Maison Hestia (1,2T)
en 2023 : sur les 6 premières associations soutenues en volume, LCM soutenait 4 centres d'hébergement avec des volumes entre 900 kg et 1,5T. 
Si on se concentre sur les autres structures, on comptait SàM (6,2T) puis Dir el Kheir (915 kg)  
CCL : Hors Centres d'hébergement, la liste des assos à suivre ci-dessous est la bonne.</t>
    </r>
  </si>
  <si>
    <r>
      <rPr>
        <b/>
        <sz val="18"/>
        <color rgb="FF00840B"/>
        <rFont val="Calibri (Body)"/>
      </rPr>
      <t xml:space="preserve">LA SALLE À MANGER </t>
    </r>
    <r>
      <rPr>
        <b/>
        <sz val="16"/>
        <color theme="1"/>
        <rFont val="Calibri"/>
        <family val="2"/>
        <scheme val="minor"/>
      </rPr>
      <t xml:space="preserve">
DISTRIBUTION en KG</t>
    </r>
  </si>
  <si>
    <t>LA SAM 2025</t>
  </si>
  <si>
    <t>LA SAM 2024</t>
  </si>
  <si>
    <t>LA SAM 2023</t>
  </si>
  <si>
    <t>LA SAM 2022</t>
  </si>
  <si>
    <t>LA SAM 2021</t>
  </si>
  <si>
    <r>
      <rPr>
        <b/>
        <sz val="18"/>
        <color rgb="FF00840B"/>
        <rFont val="Calibri (Body)"/>
      </rPr>
      <t>LE FOYER SORBIERS</t>
    </r>
    <r>
      <rPr>
        <b/>
        <sz val="16"/>
        <color theme="1"/>
        <rFont val="Calibri"/>
        <family val="2"/>
        <scheme val="minor"/>
      </rPr>
      <t xml:space="preserve">
DISTRIBUTION en KG</t>
    </r>
  </si>
  <si>
    <t>Foyer ADOMA Sorbiers 2025</t>
  </si>
  <si>
    <t>Foyer ADOMA Sorbiers 2024</t>
  </si>
  <si>
    <t>Foyer ADOMA Sorbiers 2023</t>
  </si>
  <si>
    <t>Foyer ADOMA Sorbiers 2022</t>
  </si>
  <si>
    <r>
      <rPr>
        <b/>
        <sz val="18"/>
        <color rgb="FF00840B"/>
        <rFont val="Calibri (Body)"/>
      </rPr>
      <t>LA MDA</t>
    </r>
    <r>
      <rPr>
        <b/>
        <sz val="16"/>
        <color theme="1"/>
        <rFont val="Calibri"/>
        <family val="2"/>
        <scheme val="minor"/>
      </rPr>
      <t xml:space="preserve">
DISTRIBUTION en KG</t>
    </r>
  </si>
  <si>
    <t>MDA 2025</t>
  </si>
  <si>
    <t>MDA 2024</t>
  </si>
  <si>
    <t>MDA 2023</t>
  </si>
  <si>
    <t>MDA 2022</t>
  </si>
  <si>
    <t>MDA 2021</t>
  </si>
  <si>
    <t>MDA 2020</t>
  </si>
  <si>
    <t>MDA 2019</t>
  </si>
  <si>
    <r>
      <rPr>
        <b/>
        <sz val="18"/>
        <color rgb="FF00840B"/>
        <rFont val="Calibri (Body)"/>
      </rPr>
      <t>IMMACULÉE CONCEPTION
ORDRE DE MALTE</t>
    </r>
    <r>
      <rPr>
        <b/>
        <sz val="16"/>
        <color theme="1"/>
        <rFont val="Calibri"/>
        <family val="2"/>
        <scheme val="minor"/>
      </rPr>
      <t xml:space="preserve">
DISTRIBUTION en KG</t>
    </r>
  </si>
  <si>
    <t>Immaculée Conception 2025</t>
  </si>
  <si>
    <t>Immaculée Conception 2024</t>
  </si>
  <si>
    <t>Immaculée Conception 2023</t>
  </si>
  <si>
    <t>Immaculée Conception 2022</t>
  </si>
  <si>
    <r>
      <rPr>
        <b/>
        <sz val="18"/>
        <color rgb="FF00840B"/>
        <rFont val="Calibri (Body)"/>
      </rPr>
      <t>MAGDALENA</t>
    </r>
    <r>
      <rPr>
        <b/>
        <sz val="16"/>
        <color theme="1"/>
        <rFont val="Calibri"/>
        <family val="2"/>
        <scheme val="minor"/>
      </rPr>
      <t xml:space="preserve">
DISTRIBUTION en KG</t>
    </r>
  </si>
  <si>
    <t>Magdalena 2025</t>
  </si>
  <si>
    <t>Magdalena 2024</t>
  </si>
  <si>
    <t>Magdalena 2023</t>
  </si>
  <si>
    <t>Magdalena 2022</t>
  </si>
  <si>
    <r>
      <rPr>
        <b/>
        <sz val="18"/>
        <color rgb="FF00840B"/>
        <rFont val="Calibri (Body)"/>
      </rPr>
      <t>LA BOUSSOLE</t>
    </r>
    <r>
      <rPr>
        <b/>
        <sz val="16"/>
        <color theme="1"/>
        <rFont val="Calibri"/>
        <family val="2"/>
        <scheme val="minor"/>
      </rPr>
      <t xml:space="preserve">
DISTRIBUTION en KG</t>
    </r>
  </si>
  <si>
    <t>La Boussole 2025</t>
  </si>
  <si>
    <t>La Boussole 2024</t>
  </si>
  <si>
    <t>La Boussole 2023</t>
  </si>
  <si>
    <t>La Boussole 2022</t>
  </si>
  <si>
    <t xml:space="preserve">SUIVI DE L'ACTIVITÉ LCM / ZOOM SUR LES ENTREPRISES COLLECTÉES DANS LE DÉPARTEMENT DES HAUTS-DE-SEINE
</t>
  </si>
  <si>
    <r>
      <rPr>
        <b/>
        <sz val="18"/>
        <color rgb="FF00840B"/>
        <rFont val="Calibri (Body)"/>
      </rPr>
      <t xml:space="preserve">PARIS LA DEFENSE ARENA     </t>
    </r>
    <r>
      <rPr>
        <b/>
        <sz val="12"/>
        <color rgb="FF00840B"/>
        <rFont val="Calibri (Body)"/>
      </rPr>
      <t xml:space="preserve">(tout acteur) </t>
    </r>
    <r>
      <rPr>
        <b/>
        <sz val="16"/>
        <color theme="1"/>
        <rFont val="Calibri"/>
        <family val="2"/>
        <scheme val="minor"/>
      </rPr>
      <t xml:space="preserve">
COLLECTE en KG</t>
    </r>
  </si>
  <si>
    <t>Paris La Défense Arena 2025</t>
  </si>
  <si>
    <t>Paris La Défense Arena 2024</t>
  </si>
  <si>
    <t>3 professionnels - pic JOP</t>
  </si>
  <si>
    <t>Paris La Défense Arena 2023</t>
  </si>
  <si>
    <t>2 professionnels</t>
  </si>
  <si>
    <t>Paris La Défense Arena 2022</t>
  </si>
  <si>
    <t>Paris La Défense Arena 2021</t>
  </si>
  <si>
    <t>Paris La Défense Arena 2020</t>
  </si>
  <si>
    <t>Incohérence reporting mensuel 2020 : AccorHotelsArena dans le 92 = Paris La Défense Arena  ? Si oui ajouter 1448 en avril</t>
  </si>
  <si>
    <t>Paris La Défense Arena 2019</t>
  </si>
  <si>
    <r>
      <rPr>
        <b/>
        <sz val="18"/>
        <color rgb="FF00840B"/>
        <rFont val="Calibri (Body)"/>
      </rPr>
      <t>ARPEGE MAZARS</t>
    </r>
    <r>
      <rPr>
        <b/>
        <sz val="16"/>
        <color theme="1"/>
        <rFont val="Calibri"/>
        <family val="2"/>
        <scheme val="minor"/>
      </rPr>
      <t xml:space="preserve">
COLLECTE en KG</t>
    </r>
  </si>
  <si>
    <t>Arpège Mazars 2025</t>
  </si>
  <si>
    <t>Arpège Mazars 2024</t>
  </si>
  <si>
    <t>Arpège Mazars 2023</t>
  </si>
  <si>
    <t>Arpège Mazars 2022</t>
  </si>
  <si>
    <t>Arpège Mazars 2021</t>
  </si>
  <si>
    <t>Arpège Mazars 2020</t>
  </si>
  <si>
    <t>Arpège Mazars 2019</t>
  </si>
  <si>
    <r>
      <rPr>
        <b/>
        <sz val="18"/>
        <color rgb="FF00840B"/>
        <rFont val="Calibri (Body)"/>
      </rPr>
      <t>COMPASS SG BASALTE</t>
    </r>
    <r>
      <rPr>
        <b/>
        <sz val="16"/>
        <color theme="1"/>
        <rFont val="Calibri"/>
        <family val="2"/>
        <scheme val="minor"/>
      </rPr>
      <t xml:space="preserve">
COLLECTE en KG</t>
    </r>
  </si>
  <si>
    <t>Compass Société Générale Basalte 2025</t>
  </si>
  <si>
    <t>Compass Société Générale Basalte 2024</t>
  </si>
  <si>
    <t>Compass Société Générale Basalte 2023</t>
  </si>
  <si>
    <t>Compass Société Générale Basalte 2022</t>
  </si>
  <si>
    <t>Compass Société Générale Basalte 2021</t>
  </si>
  <si>
    <t>Compass Société Générale Basalte 2020</t>
  </si>
  <si>
    <t>Compass Société Générale Basalte 2019</t>
  </si>
  <si>
    <r>
      <rPr>
        <b/>
        <sz val="18"/>
        <color rgb="FF00840B"/>
        <rFont val="Calibri (Body)"/>
      </rPr>
      <t>SODEXO SG EXKI</t>
    </r>
    <r>
      <rPr>
        <b/>
        <sz val="16"/>
        <color theme="1"/>
        <rFont val="Calibri"/>
        <family val="2"/>
        <scheme val="minor"/>
      </rPr>
      <t xml:space="preserve">
COLLECTE en KG</t>
    </r>
  </si>
  <si>
    <t>Sodexo Société Générale Exki 2025</t>
  </si>
  <si>
    <t>Sodexo Société Générale Exki 2024</t>
  </si>
  <si>
    <t>Sodexo Société Générale Exki 2023</t>
  </si>
  <si>
    <t>Sodexo Société Générale Exki 2022</t>
  </si>
  <si>
    <t>Sodexo Société Générale Exki 2021</t>
  </si>
  <si>
    <t>Sodexo Société Générale Exki 2020</t>
  </si>
  <si>
    <t>Sodexo Société Générale Exki 2019</t>
  </si>
  <si>
    <r>
      <rPr>
        <b/>
        <sz val="18"/>
        <color rgb="FF00840B"/>
        <rFont val="Calibri (Body)"/>
      </rPr>
      <t>SOGERES GECINA DEFENSE OUEST</t>
    </r>
    <r>
      <rPr>
        <b/>
        <sz val="16"/>
        <color theme="1"/>
        <rFont val="Calibri"/>
        <family val="2"/>
        <scheme val="minor"/>
      </rPr>
      <t xml:space="preserve">
COLLECTE en KG</t>
    </r>
  </si>
  <si>
    <t>Sogeres Gecina Défense Ouest 2025</t>
  </si>
  <si>
    <t>Sogeres Gecina Défense Ouest 2024</t>
  </si>
  <si>
    <t>Sogeres Gecina Défense Ouest 2023</t>
  </si>
  <si>
    <t>Sogeres Gecina Défense Ouest 2022</t>
  </si>
  <si>
    <t>Sogeres Gecina Défense Ouest 2021</t>
  </si>
  <si>
    <t>Sogeres Gecina Défense Ouest 2020</t>
  </si>
  <si>
    <t>Sogeres Gecina Défense Ouest 2019</t>
  </si>
  <si>
    <r>
      <rPr>
        <b/>
        <sz val="18"/>
        <color rgb="FF00840B"/>
        <rFont val="Calibri (Body)"/>
      </rPr>
      <t>SOGERES TOTAL COUPOLE</t>
    </r>
    <r>
      <rPr>
        <b/>
        <sz val="16"/>
        <color theme="1"/>
        <rFont val="Calibri"/>
        <family val="2"/>
        <scheme val="minor"/>
      </rPr>
      <t xml:space="preserve">
COLLECTE en KG</t>
    </r>
  </si>
  <si>
    <t>Sogeres Total Coupole 2025</t>
  </si>
  <si>
    <t>Sogeres Total Coupole 2024</t>
  </si>
  <si>
    <t>Sogeres Total Coupole 2023</t>
  </si>
  <si>
    <t>Sogeres Total Coupole 2022</t>
  </si>
  <si>
    <t>Sogeres Total Coupole 2021</t>
  </si>
  <si>
    <t>Sogeres Total Coupole 2020</t>
  </si>
  <si>
    <t>Sogeres Total Coupole 2019</t>
  </si>
  <si>
    <r>
      <rPr>
        <b/>
        <sz val="18"/>
        <color rgb="FF00840B"/>
        <rFont val="Calibri (Body)"/>
      </rPr>
      <t xml:space="preserve">MRS SUEZ CB21 </t>
    </r>
    <r>
      <rPr>
        <b/>
        <sz val="16"/>
        <color theme="1"/>
        <rFont val="Calibri"/>
        <family val="2"/>
        <scheme val="minor"/>
      </rPr>
      <t xml:space="preserve">
COLLECTE en KG</t>
    </r>
  </si>
  <si>
    <t>MRS SUEZ CB21 2025</t>
  </si>
  <si>
    <t>MRS SUEZ CB21 2024</t>
  </si>
  <si>
    <t>MRS SUEZ CB21 2023</t>
  </si>
  <si>
    <t>MRS SUEZ CB21 2022</t>
  </si>
  <si>
    <t>MRS SUEZ CB21 2021</t>
  </si>
  <si>
    <t>MRS SUEZ CB21 2020</t>
  </si>
  <si>
    <t>MRS SUEZ CB21 2019</t>
  </si>
  <si>
    <r>
      <rPr>
        <b/>
        <sz val="18"/>
        <color rgb="FF00840B"/>
        <rFont val="Calibri (Body)"/>
      </rPr>
      <t>LAB ELIOR</t>
    </r>
    <r>
      <rPr>
        <b/>
        <sz val="16"/>
        <color theme="1"/>
        <rFont val="Calibri"/>
        <family val="2"/>
        <scheme val="minor"/>
      </rPr>
      <t xml:space="preserve">
COLLECTE en KG</t>
    </r>
  </si>
  <si>
    <t>Lab Elior 2025</t>
  </si>
  <si>
    <t>Lab Elior 2024</t>
  </si>
  <si>
    <t>Lab Elior 2023</t>
  </si>
  <si>
    <t>Lab Elior 2022</t>
  </si>
  <si>
    <t>Lab Elior 2021</t>
  </si>
  <si>
    <t>Lab Elior 2020</t>
  </si>
  <si>
    <t>Lab Elior 2019</t>
  </si>
  <si>
    <r>
      <rPr>
        <b/>
        <sz val="18"/>
        <color rgb="FF00840B"/>
        <rFont val="Calibri (Body)"/>
      </rPr>
      <t>KFC La Défense</t>
    </r>
    <r>
      <rPr>
        <b/>
        <sz val="16"/>
        <color theme="1"/>
        <rFont val="Calibri"/>
        <family val="2"/>
        <scheme val="minor"/>
      </rPr>
      <t xml:space="preserve">
COLLECTE en KG</t>
    </r>
  </si>
  <si>
    <t>KFC La Défense 2025</t>
  </si>
  <si>
    <t>KFC La Défense 2024</t>
  </si>
  <si>
    <t>KFC La Défense 2023</t>
  </si>
  <si>
    <t>KFC La Défense 2022</t>
  </si>
  <si>
    <t>KFC La Défense 2021</t>
  </si>
  <si>
    <t>KFC La Défense 2020</t>
  </si>
  <si>
    <t>KFC La Défense 2019</t>
  </si>
  <si>
    <r>
      <rPr>
        <b/>
        <sz val="18"/>
        <color rgb="FF00840B"/>
        <rFont val="Calibri (Body)"/>
      </rPr>
      <t>MRS Ipsen Khapa</t>
    </r>
    <r>
      <rPr>
        <b/>
        <sz val="16"/>
        <color theme="1"/>
        <rFont val="Calibri"/>
        <family val="2"/>
        <scheme val="minor"/>
      </rPr>
      <t xml:space="preserve">
COLLECTE en KG</t>
    </r>
  </si>
  <si>
    <t>MRS Ipsen Khapa 2025</t>
  </si>
  <si>
    <t>MRS Ipsen Khapa 2024</t>
  </si>
  <si>
    <t>MRS Ipsen Khapa 2023</t>
  </si>
  <si>
    <t>MRS Ipsen Khapa 2022</t>
  </si>
  <si>
    <t>MRS Ipsen Khapa 2021</t>
  </si>
  <si>
    <t>MRS Ipsen Khapa 2020</t>
  </si>
  <si>
    <t>MRS Ipsen Khapa 2019</t>
  </si>
  <si>
    <r>
      <rPr>
        <b/>
        <sz val="18"/>
        <color rgb="FF00840B"/>
        <rFont val="Calibri (Body)"/>
      </rPr>
      <t>Sogeres Microsoft</t>
    </r>
    <r>
      <rPr>
        <b/>
        <sz val="16"/>
        <color theme="1"/>
        <rFont val="Calibri"/>
        <family val="2"/>
        <scheme val="minor"/>
      </rPr>
      <t xml:space="preserve">
COLLECTE en KG</t>
    </r>
  </si>
  <si>
    <t>Sogeres Microsoft 2025</t>
  </si>
  <si>
    <t>Sogeres Microsoft 2024</t>
  </si>
  <si>
    <t>Sogeres Microsoft 2023</t>
  </si>
  <si>
    <t>Sogeres Microsoft 2022</t>
  </si>
  <si>
    <t>Sogeres Microsoft 2021</t>
  </si>
  <si>
    <t>Dès Mai Production solidaire</t>
  </si>
  <si>
    <t>Sogeres Microsoft 2020</t>
  </si>
  <si>
    <t>Sogeres Microsoft 2019</t>
  </si>
  <si>
    <r>
      <rPr>
        <b/>
        <sz val="18"/>
        <color rgb="FF00840B"/>
        <rFont val="Calibri (Body)"/>
      </rPr>
      <t>ARPEGE L'OREAL CLICHY RIO</t>
    </r>
    <r>
      <rPr>
        <b/>
        <sz val="16"/>
        <color theme="1"/>
        <rFont val="Calibri"/>
        <family val="2"/>
        <scheme val="minor"/>
      </rPr>
      <t xml:space="preserve">
COLLECTE en KG</t>
    </r>
  </si>
  <si>
    <t>Arpège L'Oréal Clichy Rio 2025</t>
  </si>
  <si>
    <t>Arpège L'Oréal Clichy Rio 2024</t>
  </si>
  <si>
    <t>Arpège L'Oréal Clichy Rio 2023</t>
  </si>
  <si>
    <t>Arpège L'Oréal Clichy Rio 2022</t>
  </si>
  <si>
    <t>Arpège L'Oréal Clichy Rio 2021</t>
  </si>
  <si>
    <t>Arpège L'Oréal Clichy Rio 2020</t>
  </si>
  <si>
    <t>Arpège L'Oréal Clichy Rio 2019</t>
  </si>
  <si>
    <r>
      <rPr>
        <b/>
        <sz val="18"/>
        <color rgb="FF00840B"/>
        <rFont val="Calibri (Body)"/>
      </rPr>
      <t>COMPASS L'OREAL LEVALLOIS SO France</t>
    </r>
    <r>
      <rPr>
        <b/>
        <sz val="16"/>
        <color theme="1"/>
        <rFont val="Calibri"/>
        <family val="2"/>
        <scheme val="minor"/>
      </rPr>
      <t xml:space="preserve">
COLLECTE en KG</t>
    </r>
  </si>
  <si>
    <t>Compass L'Oréal Levallois So France 2025</t>
  </si>
  <si>
    <t>Compass L'Oréal Levallois So France 2024</t>
  </si>
  <si>
    <t>Compass L'Oréal Levallois So France 2023</t>
  </si>
  <si>
    <t>Compass L'Oréal Levallois So France 2022</t>
  </si>
  <si>
    <t>Compass L'Oréal Levallois So France 2021</t>
  </si>
  <si>
    <t>Compass L'Oréal Levallois So France 2020</t>
  </si>
  <si>
    <t>Compass L'Oréal Levallois So France 2019</t>
  </si>
  <si>
    <r>
      <rPr>
        <b/>
        <sz val="18"/>
        <color rgb="FF00840B"/>
        <rFont val="Calibri (Body)"/>
      </rPr>
      <t>ARPEGE L'OREAL CAPI</t>
    </r>
    <r>
      <rPr>
        <b/>
        <sz val="16"/>
        <color theme="1"/>
        <rFont val="Calibri"/>
        <family val="2"/>
        <scheme val="minor"/>
      </rPr>
      <t xml:space="preserve">
COLLECTE en KG</t>
    </r>
  </si>
  <si>
    <t>Arpège L'Oréal Clichy Capi 2025</t>
  </si>
  <si>
    <t>Arpège L'Oréal Clichy Capi 2024</t>
  </si>
  <si>
    <t>Arpège L'Oréal Clichy Capi 2023</t>
  </si>
  <si>
    <t>Arpège L'Oréal Clichy Capi 2022</t>
  </si>
  <si>
    <t>Arpège L'Oréal Clichy Capi 2021</t>
  </si>
  <si>
    <t>Arpège L'Oréal Clichy Capi 2020</t>
  </si>
  <si>
    <t>Arpège L'Oréal Clichy Capi 2019</t>
  </si>
  <si>
    <r>
      <rPr>
        <b/>
        <sz val="18"/>
        <color rgb="FF00840B"/>
        <rFont val="Calibri (Body)"/>
      </rPr>
      <t>L'OREAL CAMPUS CLICHY</t>
    </r>
    <r>
      <rPr>
        <b/>
        <sz val="16"/>
        <color theme="1"/>
        <rFont val="Calibri"/>
        <family val="2"/>
        <scheme val="minor"/>
      </rPr>
      <t xml:space="preserve">
COLLECTE en KG</t>
    </r>
  </si>
  <si>
    <t>L'Oréal Campus Clichy 2025</t>
  </si>
  <si>
    <t>L'Oréal Campus Clichy 2024</t>
  </si>
  <si>
    <t>Lancement partenariat ?</t>
  </si>
  <si>
    <t>L'Oréal Campus Clichy 2023</t>
  </si>
  <si>
    <t>L'Oréal Campus Clichy 2022</t>
  </si>
  <si>
    <r>
      <rPr>
        <b/>
        <sz val="18"/>
        <color rgb="FF00840B"/>
        <rFont val="Calibri (Body)"/>
      </rPr>
      <t>Cuisine Centrale de Nanterre</t>
    </r>
    <r>
      <rPr>
        <b/>
        <sz val="16"/>
        <color theme="1"/>
        <rFont val="Calibri"/>
        <family val="2"/>
        <scheme val="minor"/>
      </rPr>
      <t xml:space="preserve">
COLLECTE en KG</t>
    </r>
  </si>
  <si>
    <t>Cuisine Centrale de Nanterre 2025</t>
  </si>
  <si>
    <t>Cuisine Centrale de Nanterre 2024</t>
  </si>
  <si>
    <t>Cuisine Centrale de Nanterre 2023</t>
  </si>
  <si>
    <t>Cuisine Centrale de Nanterre 2022</t>
  </si>
  <si>
    <t>Lancement partenariat</t>
  </si>
  <si>
    <t xml:space="preserve">SUIVI DE L'ACTIVITÉ LCM / ZOOM RESTAURATION COLLECTIVE DANS LES HAUTS-DE-SEINE EN 2025
</t>
  </si>
  <si>
    <t xml:space="preserve">20/80 PARTENAIRES PROFESSIONNELS DANS LE 92 EN 2024 </t>
  </si>
  <si>
    <t>80% des dons collectés dans le 92 ont été collecté auprès de 5 professionnels pour un total de 12,1 Tonnes*</t>
  </si>
  <si>
    <t>*Nota bene : 20 professionnels partenaires pour 15 462 kg collectés</t>
  </si>
  <si>
    <t xml:space="preserve">20/80 ASSOCIATIONS SOUTENUES DANS LE 92 EN 2024 </t>
  </si>
  <si>
    <t>84% des dons distribués dans le 92 ont été distribués auprès de 5 associations pour un total de 15,5 Tonnes*</t>
  </si>
  <si>
    <t>*Nota bene : 8 associations soutenues pour 18 440 kg distribués</t>
  </si>
  <si>
    <t>SUIVI DE L'ACTIVITÉ - DÉPARTEMENT DE SEINE SAINT-DENIS</t>
  </si>
  <si>
    <t xml:space="preserve">AXES STRATÉGIQUES 2024-2025 / DÉPARTEMENT DE SEINE SAINT-DENIS
</t>
  </si>
  <si>
    <t>1/ ACCROÎTRE NOTRE SOUTIEN AU 93</t>
  </si>
  <si>
    <t xml:space="preserve">- développer notre réseau de professionnels dans le 93 - et plus particulièrement sur Plaine Commune.
- développer notre réseau de bénévoles sur le 93
</t>
  </si>
  <si>
    <r>
      <t xml:space="preserve">2/ SOUTENIR CERTAINES ASSOCIATIONS CLÉS
</t>
    </r>
    <r>
      <rPr>
        <b/>
        <sz val="16"/>
        <color theme="1"/>
        <rFont val="Calibri (Body)"/>
      </rPr>
      <t xml:space="preserve">- APPUI / AU BON TRANSIT (soutien effectif + relais inter-territoires quand ça déborde !)
- IKAMBERE
- Ne pas abandonner Action 14 sans forcément développer. 
</t>
    </r>
    <r>
      <rPr>
        <i/>
        <sz val="16"/>
        <color theme="1"/>
        <rFont val="Calibri (Body)"/>
      </rPr>
      <t>Vision encore fragile à confirmer dans le temps.</t>
    </r>
  </si>
  <si>
    <t>- priorisation des distributions pour répondre aux besoins des assos piliers avant tout (une tendance / pas une action radicale :))
- suivi de notre soutien spécifique à certaines associations
- identifier les associations à soutenir en lien avec les collectivités ou via recommandations spécifiques</t>
  </si>
  <si>
    <r>
      <t xml:space="preserve">3/ ALIMENTATION DE QUALITÉ
</t>
    </r>
    <r>
      <rPr>
        <b/>
        <sz val="16"/>
        <color theme="1"/>
        <rFont val="Calibri (Body)"/>
      </rPr>
      <t>3.1 S'assurer des bonnes pratiques des associations de solidarité que nous aidons (ex: Partage ton Pain qui a de super valeurs mais a montré des faiblesses ces dernières années sur la qualité)
3.2 Développer les collectes en Restauration Collective (cuisines centrales pour éviter les surplus trop volatiles des entreprises ?) 
3.3. Saisir les opportunités de collectes de fruits et légumes et nouveaux approvisionnements de qualité</t>
    </r>
  </si>
  <si>
    <r>
      <t xml:space="preserve">- accompagnement des bonnes pratiques de Partage ton Pain
- </t>
    </r>
    <r>
      <rPr>
        <b/>
        <sz val="16"/>
        <color rgb="FFC00000"/>
        <rFont val="Calibri"/>
        <family val="2"/>
        <scheme val="minor"/>
      </rPr>
      <t>évaluer les différentes opportunités de collecte auprès des cuisines centrales</t>
    </r>
    <r>
      <rPr>
        <sz val="16"/>
        <color rgb="FFC00000"/>
        <rFont val="Calibri"/>
        <family val="2"/>
        <scheme val="minor"/>
      </rPr>
      <t xml:space="preserve">
-</t>
    </r>
    <r>
      <rPr>
        <b/>
        <sz val="16"/>
        <color rgb="FFC00000"/>
        <rFont val="Calibri"/>
        <family val="2"/>
        <scheme val="minor"/>
      </rPr>
      <t xml:space="preserve"> trouver de nouvelles sources d'approvisionnement adhoc (ex: MIYAM, IDEEL)</t>
    </r>
  </si>
  <si>
    <t xml:space="preserve">- piste de partenariat avec Popote à La Courneuve
- entrer en contact avec La Communale de Saint-Ouen </t>
  </si>
  <si>
    <t xml:space="preserve">SUIVI DE L'ACTIVITÉ LCM / DÉPARTEMENT DE SEINE SAINT-DENIS
</t>
  </si>
  <si>
    <t>DISTRIBUTION 93
en POIDS (KG)</t>
  </si>
  <si>
    <t>SEINE SAINT-DENIS 2025</t>
  </si>
  <si>
    <t>SEINE SAINT-DENIS 2024</t>
  </si>
  <si>
    <t>SEINE SAINT-DENIS 2023</t>
  </si>
  <si>
    <t>SEINE SAINT-DENIS 2022</t>
  </si>
  <si>
    <t>SEINE SAINT-DENIS 2021</t>
  </si>
  <si>
    <t>SEINE SAINT-DENIS 2020</t>
  </si>
  <si>
    <t>SEINE SAINT-DENIS 2019</t>
  </si>
  <si>
    <t>COLLECTES 93
en POIDS (KG)</t>
  </si>
  <si>
    <t xml:space="preserve">COLLECTES 93
en NB PASSAGES </t>
  </si>
  <si>
    <t>DISTRIBUTION 93
en NB PASSAGES</t>
  </si>
  <si>
    <t xml:space="preserve">SUIVI DE L'ACTIVITÉ LCM / ZOOM SUR LES ASSOS PILIERS DE NOTRE DÉVELOPPEMENT SUR LE DÉPARTEMENT DE SEINE SAINT-DENIS
</t>
  </si>
  <si>
    <r>
      <t xml:space="preserve">À DATE, QUI SONT LES 5 ASSOCIATIONS LES PLUS SOUTENUES EN VOLUME CETTE ANNÉE ?
</t>
    </r>
    <r>
      <rPr>
        <i/>
        <sz val="16"/>
        <color theme="1" tint="0.499984740745262"/>
        <rFont val="Calibri"/>
        <family val="2"/>
        <scheme val="minor"/>
      </rPr>
      <t xml:space="preserve">en 2024 : Partage ton Pain (12 T), Action 14 (6,9 T), Appui /Au Bon Transit (4,8 T), ADN93 (2,7 T), Ikambere (1,5 T)
en 2023 : Hôtel social 93 (10 T), Partage ton Pain (7,4T)
CCL : on devrait peut-être ajouter Action 14 parmi la liste des associations ci-dessous ? </t>
    </r>
  </si>
  <si>
    <r>
      <rPr>
        <b/>
        <sz val="18"/>
        <color rgb="FF00840B"/>
        <rFont val="Calibri (Body)"/>
      </rPr>
      <t>ZOOM PLAINE COMMUNE</t>
    </r>
    <r>
      <rPr>
        <b/>
        <sz val="16"/>
        <color theme="1"/>
        <rFont val="Calibri"/>
        <family val="2"/>
        <scheme val="minor"/>
      </rPr>
      <t xml:space="preserve">
DISTRIBUTION en KG</t>
    </r>
  </si>
  <si>
    <t>PLAINE COMMUNE 2025</t>
  </si>
  <si>
    <t>La Courneuve (1), Saint-Denis (4), Saint-Ouen (2)</t>
  </si>
  <si>
    <t>PLAINE COMMUNE 2024</t>
  </si>
  <si>
    <t>Saint-Denis (3), La Courneuve (1), Saint-Ouen (2)</t>
  </si>
  <si>
    <t>PLAINE COMMUNE 2023</t>
  </si>
  <si>
    <t>Saint-Denis (2), Saint-Ouen (1)</t>
  </si>
  <si>
    <t>PLAINE COMMUNE 2022</t>
  </si>
  <si>
    <t>Saint-Denis (1), Saint Ouen (2)</t>
  </si>
  <si>
    <t>PLAINE COMMUNE 2021</t>
  </si>
  <si>
    <t xml:space="preserve">Saint-Denis (2), Ile-Saint-Denis (1), Saint-Ouen (3) </t>
  </si>
  <si>
    <t>PLAINE COMMUNE 2020</t>
  </si>
  <si>
    <t>Aubervilliers (1), Pierrefitte (1), Ile-Saint-Denis (1), Stains (1), Saint-Denis (1), Saint-Ouen (5)</t>
  </si>
  <si>
    <t>PLAINE COMMUNE 2019</t>
  </si>
  <si>
    <t>Saint Ouen (1)</t>
  </si>
  <si>
    <r>
      <rPr>
        <b/>
        <sz val="18"/>
        <color rgb="FF00840B"/>
        <rFont val="Calibri (Body)"/>
      </rPr>
      <t>APPUI / AU BON TRANSIT</t>
    </r>
    <r>
      <rPr>
        <b/>
        <sz val="16"/>
        <color theme="1"/>
        <rFont val="Calibri"/>
        <family val="2"/>
        <scheme val="minor"/>
      </rPr>
      <t xml:space="preserve">
DISTRIBUTION en KG</t>
    </r>
  </si>
  <si>
    <t>AU BON TRANSIT 2025</t>
  </si>
  <si>
    <t>AU BON TRANSIT 2024</t>
  </si>
  <si>
    <t>AU BON TRANSIT 2023</t>
  </si>
  <si>
    <t>AU BON TRANSIT 2022</t>
  </si>
  <si>
    <r>
      <rPr>
        <b/>
        <sz val="18"/>
        <color rgb="FF00840B"/>
        <rFont val="Calibri (Body)"/>
      </rPr>
      <t>IKAMBERE</t>
    </r>
    <r>
      <rPr>
        <b/>
        <sz val="16"/>
        <color theme="1"/>
        <rFont val="Calibri"/>
        <family val="2"/>
        <scheme val="minor"/>
      </rPr>
      <t xml:space="preserve">
DISTRIBUTION en KG</t>
    </r>
  </si>
  <si>
    <t>IKAMBERE 2025</t>
  </si>
  <si>
    <t>IKAMBERE 2024</t>
  </si>
  <si>
    <t>IKAMBERE 2023</t>
  </si>
  <si>
    <r>
      <rPr>
        <b/>
        <sz val="18"/>
        <color rgb="FF00840B"/>
        <rFont val="Calibri (Body)"/>
      </rPr>
      <t xml:space="preserve">PARTAGE TON PAIN </t>
    </r>
    <r>
      <rPr>
        <b/>
        <sz val="12"/>
        <color rgb="FF00840B"/>
        <rFont val="Calibri (Body)"/>
      </rPr>
      <t>(Centre du Landy)</t>
    </r>
    <r>
      <rPr>
        <b/>
        <sz val="16"/>
        <color theme="1"/>
        <rFont val="Calibri"/>
        <family val="2"/>
        <scheme val="minor"/>
      </rPr>
      <t xml:space="preserve">
DISTRIBUTION en KG</t>
    </r>
  </si>
  <si>
    <t>PARTAGE TON PAIN 2025</t>
  </si>
  <si>
    <t>PARTAGE TON PAIN 2024</t>
  </si>
  <si>
    <t>PARTAGE TON PAIN 2023</t>
  </si>
  <si>
    <t>PARTAGE TON PAIN 2022</t>
  </si>
  <si>
    <t>PARTAGE TON PAIN 2021</t>
  </si>
  <si>
    <t>PARTAGE TON PAIN 2020</t>
  </si>
  <si>
    <t>PARTAGE TON PAIN 2019</t>
  </si>
  <si>
    <t xml:space="preserve">SUIVI DE L'ACTIVITÉ LCM / ZOOM SUR LES ENTREPRISES COLLECTÉES DANS LE DÉPARTEMENT DE SEINE-SAINT-DENIS
</t>
  </si>
  <si>
    <r>
      <rPr>
        <b/>
        <sz val="18"/>
        <color rgb="FF00840B"/>
        <rFont val="Calibri (Body)"/>
      </rPr>
      <t xml:space="preserve">Stade de France                                      </t>
    </r>
    <r>
      <rPr>
        <b/>
        <sz val="14"/>
        <color rgb="FF00840B"/>
        <rFont val="Calibri (Body)"/>
      </rPr>
      <t>(tous les professionnels)</t>
    </r>
    <r>
      <rPr>
        <b/>
        <sz val="16"/>
        <color theme="1"/>
        <rFont val="Calibri"/>
        <family val="2"/>
        <scheme val="minor"/>
      </rPr>
      <t xml:space="preserve">
COLLECTE en KG</t>
    </r>
  </si>
  <si>
    <t>Stade de France 2025</t>
  </si>
  <si>
    <t>Stade de France 2024</t>
  </si>
  <si>
    <t>Boire et Manger (9,8 T) + opérateurs JOP</t>
  </si>
  <si>
    <t>Stade de France 2023</t>
  </si>
  <si>
    <t>Stade de France 2022</t>
  </si>
  <si>
    <t>Stade de France 2021</t>
  </si>
  <si>
    <t>Sodexo Sports &amp; Loisirs</t>
  </si>
  <si>
    <t>Stade de France 2020</t>
  </si>
  <si>
    <t>Sodexo Sports &amp; Loisirs + Le Nôtre</t>
  </si>
  <si>
    <t>Stade de France 2019</t>
  </si>
  <si>
    <r>
      <rPr>
        <b/>
        <sz val="18"/>
        <color rgb="FF00840B"/>
        <rFont val="Calibri (Body)"/>
      </rPr>
      <t>FOODLES</t>
    </r>
    <r>
      <rPr>
        <b/>
        <sz val="16"/>
        <color theme="1"/>
        <rFont val="Calibri"/>
        <family val="2"/>
        <scheme val="minor"/>
      </rPr>
      <t xml:space="preserve">
COLLECTE en KG</t>
    </r>
  </si>
  <si>
    <t>FOODLES 2025</t>
  </si>
  <si>
    <t>FOODLES 2024</t>
  </si>
  <si>
    <t>Hub St Ouen</t>
  </si>
  <si>
    <t>FOODLES 2023</t>
  </si>
  <si>
    <t xml:space="preserve"> Hub St Ouen et Monnaie de Paris</t>
  </si>
  <si>
    <t>FOODLES 2022</t>
  </si>
  <si>
    <t>Lancement (Hub St Ouen + Monnaie de Paris)</t>
  </si>
  <si>
    <r>
      <rPr>
        <b/>
        <sz val="18"/>
        <color rgb="FF00840B"/>
        <rFont val="Calibri (Body)"/>
      </rPr>
      <t>IDEEL GARDEN</t>
    </r>
    <r>
      <rPr>
        <b/>
        <sz val="16"/>
        <color theme="1"/>
        <rFont val="Calibri"/>
        <family val="2"/>
        <scheme val="minor"/>
      </rPr>
      <t xml:space="preserve">
COLLECTE en KG</t>
    </r>
  </si>
  <si>
    <t>Ideel Garden 2025</t>
  </si>
  <si>
    <t>Ideel Garden 2024</t>
  </si>
  <si>
    <t>Ideel Garden 2023</t>
  </si>
  <si>
    <r>
      <rPr>
        <b/>
        <sz val="18"/>
        <color rgb="FF00840B"/>
        <rFont val="Calibri (Body)"/>
      </rPr>
      <t>MIYAM (Labo)</t>
    </r>
    <r>
      <rPr>
        <b/>
        <sz val="16"/>
        <color theme="1"/>
        <rFont val="Calibri"/>
        <family val="2"/>
        <scheme val="minor"/>
      </rPr>
      <t xml:space="preserve">
COLLECTE en KG</t>
    </r>
  </si>
  <si>
    <t>MIYAM 2025</t>
  </si>
  <si>
    <t>MIYAM 2024</t>
  </si>
  <si>
    <t>MIYAM 2023</t>
  </si>
  <si>
    <r>
      <rPr>
        <b/>
        <sz val="18"/>
        <color rgb="FF00840B"/>
        <rFont val="Calibri (Body)"/>
      </rPr>
      <t>Cuisine Centrale de St Denis</t>
    </r>
    <r>
      <rPr>
        <b/>
        <sz val="16"/>
        <color theme="1"/>
        <rFont val="Calibri"/>
        <family val="2"/>
        <scheme val="minor"/>
      </rPr>
      <t xml:space="preserve">
COLLECTE en KG</t>
    </r>
  </si>
  <si>
    <t>CUISINE CENTRALE ST DENIS 2025</t>
  </si>
  <si>
    <t>CUISINE CENTRALE ST DENIS 2024</t>
  </si>
  <si>
    <t>Lancement partenariat en collecte exceptionnelle</t>
  </si>
  <si>
    <t>CUISINE CENTRALE ST DENIS 2023</t>
  </si>
  <si>
    <r>
      <rPr>
        <b/>
        <sz val="18"/>
        <color rgb="FF00840B"/>
        <rFont val="Calibri (Body)"/>
      </rPr>
      <t>APPUI / AU BON TRANSIT</t>
    </r>
    <r>
      <rPr>
        <b/>
        <sz val="16"/>
        <color theme="1"/>
        <rFont val="Calibri"/>
        <family val="2"/>
        <scheme val="minor"/>
      </rPr>
      <t xml:space="preserve">
COLLECTES en KG</t>
    </r>
  </si>
  <si>
    <t xml:space="preserve">Lancement partenariat dans les 2 sens </t>
  </si>
  <si>
    <t xml:space="preserve">SUIVI DE L'ACTIVITÉ LCM / ZOOM RESTAURATION COLLECTIVE EN SEINE-SAINT-DENIS EN 2025
</t>
  </si>
  <si>
    <t xml:space="preserve">20/80 PARTENAIRES PROFESSIONNELS DANS LE 93 EN 2024 </t>
  </si>
  <si>
    <t>80% des dons collectés dans le 93 ont été collecté auprès de 4 professionnels pour un total de 46,4 Tonnes*</t>
  </si>
  <si>
    <t>*Nota bene : 20 professionnels partenaires pour 56 377 kg collectés</t>
  </si>
  <si>
    <t xml:space="preserve">20/80 ASSOCIATIONS SOUTENUES DANS LE 93 EN 2024 </t>
  </si>
  <si>
    <t>86% des dons distribués dans le 93 ont été distribués auprès de 5 associations pour un total de 37,6 Tonnes*</t>
  </si>
  <si>
    <t>*Nota bene : 9 associations soutenues pour 43 857 kg distribués</t>
  </si>
  <si>
    <t>SUIVI DE L'ACTIVITÉ - DÉPARTEMENT DE VAL-DE-MARNE</t>
  </si>
  <si>
    <t xml:space="preserve">AXES STRATÉGIQUES 2024-2025 / DÉPARTEMENT DE VAL-DE-MARNE
</t>
  </si>
  <si>
    <t>1/ PAS DE STRATEGIE TERRITORIALE SUR CE DEPARTEMENT</t>
  </si>
  <si>
    <t>2/ …</t>
  </si>
  <si>
    <t>3/ …</t>
  </si>
  <si>
    <t>SUIVI DE L'ACTIVITÉ LCM / DÉPARTEMENT DU VAL-DE-MARNE</t>
  </si>
  <si>
    <t>DISTRIBUTION 94
en POIDS (KG)</t>
  </si>
  <si>
    <t>VAL-DE-MARNE 2025</t>
  </si>
  <si>
    <t>VAL-DE-MARNE 2024</t>
  </si>
  <si>
    <t>VAL-DE-MARNE 2023</t>
  </si>
  <si>
    <t>VAL-DE-MARNE 2022</t>
  </si>
  <si>
    <t>VAL-DE-MARNE 2021</t>
  </si>
  <si>
    <t>VAL-DE-MARNE 2020</t>
  </si>
  <si>
    <t>VAL-DE-MARNE 2019</t>
  </si>
  <si>
    <t>COLLECTES 94
en POIDS (KG)</t>
  </si>
  <si>
    <t xml:space="preserve">COLLECTES 94
en NB PASSAGES </t>
  </si>
  <si>
    <t>DISTRIBUTION 94
en NB PASSAGES</t>
  </si>
  <si>
    <t xml:space="preserve">SUIVI DE L'ACTIVITÉ LCM / ZOOM SUR LES ASSOS PILIERS DE NOTRE DÉVELOPPEMENT SUR LE DÉPARTEMENT DE VAL-DE-MARNE
</t>
  </si>
  <si>
    <r>
      <t xml:space="preserve">À DATE, QUI SONT LES 5 ASSOCIATIONS LES PLUS SOUTENUES EN VOLUME CETTE ANNÉE ?
</t>
    </r>
    <r>
      <rPr>
        <i/>
        <sz val="16"/>
        <color theme="1" tint="0.499984740745262"/>
        <rFont val="Calibri"/>
        <family val="2"/>
        <scheme val="minor"/>
      </rPr>
      <t>en 2024 : L'un est l'autre (10,1 T)
en 2023 : L'un est l'autre (12 T)
CCL : On suit la plus grande asso que l'on soutient sur ce département et qui utilise les denrées que nous leur distribuons pour leurs distributions à La Villette.</t>
    </r>
  </si>
  <si>
    <r>
      <rPr>
        <b/>
        <sz val="18"/>
        <color rgb="FF00840B"/>
        <rFont val="Calibri (Body)"/>
      </rPr>
      <t>L'UN EST L'AUTRE</t>
    </r>
    <r>
      <rPr>
        <b/>
        <sz val="16"/>
        <color theme="1"/>
        <rFont val="Calibri"/>
        <family val="2"/>
        <scheme val="minor"/>
      </rPr>
      <t xml:space="preserve">
DISTRIBUTION en KG</t>
    </r>
  </si>
  <si>
    <t>L'UN EST L'AUTRE 2024</t>
  </si>
  <si>
    <t>Compter dans le 94</t>
  </si>
  <si>
    <t>L'UN EST L'AUTRE 2023</t>
  </si>
  <si>
    <t>L'UN EST L'AUTRE 2022</t>
  </si>
  <si>
    <t>L'UN EST L'AUTRE 2021</t>
  </si>
  <si>
    <t>L'UN EST L'AUTRE 2020</t>
  </si>
  <si>
    <t>A partir de novembre compter dans le 94</t>
  </si>
  <si>
    <t>L'UN EST L'AUTRE 2019</t>
  </si>
  <si>
    <t xml:space="preserve">SUIVI DE L'ACTIVITÉ LCM / ZOOM SUR LES ENTREPRISES COLLECTÉES DANS LE DÉPARTEMENT DU VAL-DE-MARNE
</t>
  </si>
  <si>
    <r>
      <rPr>
        <b/>
        <sz val="18"/>
        <color rgb="FF00840B"/>
        <rFont val="Calibri (Body)"/>
      </rPr>
      <t>LE FIGUIER / AU PANIER DES HALLES / JELO</t>
    </r>
    <r>
      <rPr>
        <b/>
        <sz val="16"/>
        <color theme="1"/>
        <rFont val="Calibri"/>
        <family val="2"/>
        <scheme val="minor"/>
      </rPr>
      <t xml:space="preserve">
COLLECTE en KG</t>
    </r>
  </si>
  <si>
    <t>LE FIGUIER/AU PANIER DES HALLES/ JELO 2025</t>
  </si>
  <si>
    <t>LE FIGUIER/AU PANIER DES HALLES/ JELO 2024</t>
  </si>
  <si>
    <t>LE FIGUIER/AU PANIER DES HALLES/ JELO 2023</t>
  </si>
  <si>
    <r>
      <rPr>
        <b/>
        <sz val="18"/>
        <color rgb="FF00840B"/>
        <rFont val="Calibri (Body)"/>
      </rPr>
      <t>SODEXO LIVE ! RUNGIS</t>
    </r>
    <r>
      <rPr>
        <b/>
        <sz val="16"/>
        <color theme="1"/>
        <rFont val="Calibri"/>
        <family val="2"/>
        <scheme val="minor"/>
      </rPr>
      <t xml:space="preserve">
COLLECTE en KG</t>
    </r>
  </si>
  <si>
    <t>SODEXO LIVE ! RUNGIS 2025</t>
  </si>
  <si>
    <t>SODEXO LIVE ! RUNGIS 2024</t>
  </si>
  <si>
    <t>SODEXO LIVE ! RUNGIS 2023</t>
  </si>
  <si>
    <r>
      <rPr>
        <b/>
        <sz val="18"/>
        <color rgb="FF00840B"/>
        <rFont val="Calibri (Body)"/>
      </rPr>
      <t>RUNGIS - ANDES LE POTAGER DE MARIANNE</t>
    </r>
    <r>
      <rPr>
        <b/>
        <sz val="16"/>
        <color theme="1"/>
        <rFont val="Calibri"/>
        <family val="2"/>
        <scheme val="minor"/>
      </rPr>
      <t xml:space="preserve">
COLLECTE en KG</t>
    </r>
  </si>
  <si>
    <t>ANDES LE POTAGER DE MARIANNE 2025</t>
  </si>
  <si>
    <t>ANDES LE POTAGER DE MARIANNE 2024</t>
  </si>
  <si>
    <t>ANDES LE POTAGER DE MARIANNE 2023</t>
  </si>
  <si>
    <t>Collectes exceptionnelles à Andes, Rungis</t>
  </si>
  <si>
    <t xml:space="preserve">SUIVI DE L'ACTIVITÉ LCM / ZOOM RESTAURATION COLLECTIVE DANS LE VAL-DE-MARNE EN 2024
</t>
  </si>
  <si>
    <t xml:space="preserve">20/80 PARTENAIRES PROFESSIONNELS DANS LE 94 EN 2024 </t>
  </si>
  <si>
    <t>92% des dons collectés dans le 94 ont été collecté auprès de 2 professionnels pour un total de 3,9 Tonnes*</t>
  </si>
  <si>
    <t>*Nota bene : 3 professionnels partenaires pour 3 696 kg collectés</t>
  </si>
  <si>
    <t xml:space="preserve">20/80 ASSOCIATIONS SOUTENUES DANS LE 94 EN 2024 </t>
  </si>
  <si>
    <t>92% des dons distribués dans le 94 ont été distribués auprès de 1 association pour un total de 10,3 Tonnes*</t>
  </si>
  <si>
    <t>*Nota bene : 4 associations soutenues pour 11 258 kg distribués</t>
  </si>
  <si>
    <t>SUIVI DE L'ACTIVITÉ - ZOOM RESTAURATION COLLECTIVE PAR DEPARTEMENT</t>
  </si>
  <si>
    <t>avril</t>
  </si>
  <si>
    <t>mai</t>
  </si>
  <si>
    <t>juin</t>
  </si>
  <si>
    <t>juillet</t>
  </si>
  <si>
    <t>aout</t>
  </si>
  <si>
    <t>septembre</t>
  </si>
  <si>
    <t>octobre</t>
  </si>
  <si>
    <t>novembre</t>
  </si>
  <si>
    <t>décembre</t>
  </si>
  <si>
    <t>Total Count of Partenaires / Associations</t>
  </si>
  <si>
    <t>Total Sum of Poids (Kg)</t>
  </si>
  <si>
    <t>?</t>
  </si>
  <si>
    <t>L'UN EST L'AUTRE 2025</t>
  </si>
  <si>
    <t>Distribution en Poids</t>
  </si>
  <si>
    <t>Collectes en Poids</t>
  </si>
  <si>
    <t>Collectes en Nb Passages</t>
  </si>
  <si>
    <t>Poids Moyen Collecté par Passage</t>
  </si>
  <si>
    <t>Distribution en Nb Passages</t>
  </si>
  <si>
    <t>Poids Moyen Distribué par Passage</t>
  </si>
  <si>
    <t>Efforts Fournis</t>
  </si>
  <si>
    <t>Année</t>
  </si>
  <si>
    <t>Dept</t>
  </si>
  <si>
    <t>IDF</t>
  </si>
  <si>
    <t>Sum of Cumul</t>
  </si>
  <si>
    <t>Values</t>
  </si>
  <si>
    <t xml:space="preserve">Janvier </t>
  </si>
  <si>
    <t xml:space="preserve">Février </t>
  </si>
  <si>
    <t xml:space="preserve">Mars </t>
  </si>
  <si>
    <t xml:space="preserve">Avril </t>
  </si>
  <si>
    <t xml:space="preserve">Mai </t>
  </si>
  <si>
    <t xml:space="preserve">Juin </t>
  </si>
  <si>
    <t xml:space="preserve">Juillet </t>
  </si>
  <si>
    <t xml:space="preserve">Août </t>
  </si>
  <si>
    <t xml:space="preserve">Septembre </t>
  </si>
  <si>
    <t xml:space="preserve">Octobre </t>
  </si>
  <si>
    <t xml:space="preserve">Novembre </t>
  </si>
  <si>
    <t xml:space="preserve">Décembre </t>
  </si>
  <si>
    <t>Regarder la médiane et non la moyenne permet de limiter l'impact des valeurs extrêmes</t>
  </si>
  <si>
    <t>Analyse des professionnels importants
Données sur l'année 2025</t>
  </si>
  <si>
    <t>Analyse de la qualité des invendus des professionnels
Données sur l'année 2025</t>
  </si>
  <si>
    <t>Tableau de bord général
Données sur l'année 2025</t>
  </si>
  <si>
    <t>Association Importante</t>
  </si>
  <si>
    <t>Analyse des associations et professionnels
Données sur l'année 2025</t>
  </si>
  <si>
    <t>Médiane 2025</t>
  </si>
  <si>
    <t>Analyse des associations et professionnels par départements
Données de 2019 à 2025</t>
  </si>
  <si>
    <t>Professionnels</t>
  </si>
  <si>
    <t>% Annulation</t>
  </si>
  <si>
    <t>Tournées prévues</t>
  </si>
  <si>
    <t>Tournées faites</t>
  </si>
  <si>
    <t>Tournées annulées</t>
  </si>
  <si>
    <t>Tournées non rentrées</t>
  </si>
  <si>
    <t>Valeur référence</t>
  </si>
  <si>
    <t>MaxWeek</t>
  </si>
  <si>
    <t>AfficherPro</t>
  </si>
  <si>
    <t>AfficherAnnule</t>
  </si>
  <si>
    <t>Professionnel Important</t>
  </si>
  <si>
    <t>Cop1</t>
  </si>
  <si>
    <t>Corot</t>
  </si>
  <si>
    <t>Monoprix Belles-Feuilles</t>
  </si>
  <si>
    <t>ESAT Santeuil</t>
  </si>
  <si>
    <t>Monopris Courcelles</t>
  </si>
  <si>
    <t>La SAM</t>
  </si>
  <si>
    <t>Foyer ADOMA Sorbiers</t>
  </si>
  <si>
    <t>Immaculée Conception</t>
  </si>
  <si>
    <t>Paris la Défense Arena</t>
  </si>
  <si>
    <t>Arpège Mazars</t>
  </si>
  <si>
    <t>Compass Société Générale Basalte</t>
  </si>
  <si>
    <t>Sodexo Société Générale Exki</t>
  </si>
  <si>
    <t>Sogeres Gecina Défense Ouest</t>
  </si>
  <si>
    <t>Sogeres Total Coupole</t>
  </si>
  <si>
    <t>MRS SUEZ CB21</t>
  </si>
  <si>
    <t>MRS Ipsen Khapa</t>
  </si>
  <si>
    <t>Sogeres Microsoft</t>
  </si>
  <si>
    <t>Arpège L'Oréal Clichy Rio</t>
  </si>
  <si>
    <t>Compass L'Oréal Levallois So France</t>
  </si>
  <si>
    <t>Arpège L'Oréal Clichy Capi</t>
  </si>
  <si>
    <t>Plain Commune</t>
  </si>
  <si>
    <t>Au bon transit</t>
  </si>
  <si>
    <t>Partage ton pain</t>
  </si>
  <si>
    <t>Stade de France</t>
  </si>
  <si>
    <t>Miyam</t>
  </si>
  <si>
    <t>Ideel Garden 2022</t>
  </si>
  <si>
    <t>Le figuier/Au panier des halles/Jelo</t>
  </si>
  <si>
    <t>Sodexo Live ! Rungis</t>
  </si>
  <si>
    <t>Andes le potager de Marianne</t>
  </si>
  <si>
    <t>Analyse des associations et professionnels par année
Données de 2019 à 2025</t>
  </si>
  <si>
    <t>Tournée 169</t>
  </si>
  <si>
    <t>Tournée 170</t>
  </si>
  <si>
    <t>Tournée 171</t>
  </si>
  <si>
    <t>Tournée 172</t>
  </si>
  <si>
    <t>Tournée 173</t>
  </si>
  <si>
    <t>Tournée 174</t>
  </si>
  <si>
    <t>Tournée 175</t>
  </si>
  <si>
    <t>Tournée 176</t>
  </si>
  <si>
    <t>Tournée 177</t>
  </si>
  <si>
    <t>Tournée 178</t>
  </si>
  <si>
    <t>Tournée 179</t>
  </si>
  <si>
    <t>Tournée 180</t>
  </si>
  <si>
    <t>Tournée 181</t>
  </si>
  <si>
    <t>Tournée 182</t>
  </si>
  <si>
    <t>Tournée 183</t>
  </si>
  <si>
    <t>Tournée 184</t>
  </si>
  <si>
    <t>Tournée 185</t>
  </si>
  <si>
    <t>Tournée 186</t>
  </si>
  <si>
    <t>Produits donnés à une autre association</t>
  </si>
  <si>
    <t>Tournée 187</t>
  </si>
  <si>
    <t>Tournée 188</t>
  </si>
  <si>
    <t>Tournée 189</t>
  </si>
  <si>
    <t>Tournée 190</t>
  </si>
  <si>
    <t>Tournée 191</t>
  </si>
  <si>
    <t>Tournée 192</t>
  </si>
  <si>
    <t>Tournée 193</t>
  </si>
  <si>
    <t>Tournée 194</t>
  </si>
  <si>
    <t>Tournée 195</t>
  </si>
  <si>
    <t>Victor Jeff</t>
  </si>
  <si>
    <t>Tournée 196</t>
  </si>
  <si>
    <t>William Kim</t>
  </si>
  <si>
    <t>Tournée 197</t>
  </si>
  <si>
    <t>Tournée 198</t>
  </si>
  <si>
    <t>Thomas DROUAULT</t>
  </si>
  <si>
    <t>Tournée 199</t>
  </si>
  <si>
    <t>jean-pierre Boudard</t>
  </si>
  <si>
    <t>Tournée 200</t>
  </si>
  <si>
    <t>Tournée 201</t>
  </si>
  <si>
    <t>(Wenabi) Edouard Bouley</t>
  </si>
  <si>
    <t>Tournée 202</t>
  </si>
  <si>
    <t>Tournée 203</t>
  </si>
  <si>
    <t>Marina Guede</t>
  </si>
  <si>
    <t>Bérénice HELION
Alexandre PASQUALI</t>
  </si>
  <si>
    <t>Tournée 204</t>
  </si>
  <si>
    <t>Vanessa Barbin</t>
  </si>
  <si>
    <t>Tournée 205</t>
  </si>
  <si>
    <t>Andrew Salenko</t>
  </si>
  <si>
    <t>Tournée 206</t>
  </si>
  <si>
    <t>Tournée 207</t>
  </si>
  <si>
    <t>(Wenabi) Gonzalo Urquijo</t>
  </si>
  <si>
    <t>Tournée 208</t>
  </si>
  <si>
    <t>Tournée 209</t>
  </si>
  <si>
    <t>Meroine toughzaoui</t>
  </si>
  <si>
    <t>Guillaume Bret</t>
  </si>
  <si>
    <t>Tournée 210</t>
  </si>
  <si>
    <t>Tournée 211</t>
  </si>
  <si>
    <t>Audrey Marty</t>
  </si>
  <si>
    <t>Tournée 212</t>
  </si>
  <si>
    <t>Gaël Poncel</t>
  </si>
  <si>
    <t>Mohammed HAOU</t>
  </si>
  <si>
    <t>Tournée 213</t>
  </si>
  <si>
    <t>(Wenabi) TITI RAWYA TITIKPINA</t>
  </si>
  <si>
    <t>Tournée 214</t>
  </si>
  <si>
    <t>Tournée 215</t>
  </si>
  <si>
    <t>Tournée 216</t>
  </si>
  <si>
    <t>Tournée 217</t>
  </si>
  <si>
    <t>Tournée 218</t>
  </si>
  <si>
    <t>(ING) Marc Dano</t>
  </si>
  <si>
    <t>Tournée 219</t>
  </si>
  <si>
    <t>Tournée 220</t>
  </si>
  <si>
    <t>Tournée 221</t>
  </si>
  <si>
    <t>(Wenabi) Nathalie KEOHAVONG</t>
  </si>
  <si>
    <t>Tournée 222</t>
  </si>
  <si>
    <t>Tournée 223</t>
  </si>
  <si>
    <t>Mateo CAMBON</t>
  </si>
  <si>
    <t>Yoshua TSARAMANANA</t>
  </si>
  <si>
    <t>Jeanne Rival</t>
  </si>
  <si>
    <t>Tournée 224</t>
  </si>
  <si>
    <t>Catherine CUQ</t>
  </si>
  <si>
    <t>Tournée 225</t>
  </si>
  <si>
    <t>Gilles Bereyziat</t>
  </si>
  <si>
    <t>(Wenabi) Francois MERIOT</t>
  </si>
  <si>
    <t>Andrew SALENKO</t>
  </si>
  <si>
    <t>Bérénice Hélion</t>
  </si>
  <si>
    <t>Magdalena Raoul</t>
  </si>
  <si>
    <t>Mawoussi Akoko Rose</t>
  </si>
  <si>
    <t>William KIM</t>
  </si>
  <si>
    <t>Kim Pham</t>
  </si>
  <si>
    <t>(Wenabi) Brigitte VIDOR</t>
  </si>
  <si>
    <t>maxime petit</t>
  </si>
  <si>
    <t>Jeff Victor</t>
  </si>
  <si>
    <t>Bénévoles pour collecte à Grenelle (2 max) :
Henrique Borsari</t>
  </si>
  <si>
    <t>Bryan Buisson</t>
  </si>
  <si>
    <t>avr</t>
  </si>
  <si>
    <t>Nb Passage</t>
  </si>
  <si>
    <t>Info de la dernière semaine de passage</t>
  </si>
  <si>
    <t>Info de la semaine en cours</t>
  </si>
  <si>
    <t>Plaisir</t>
  </si>
  <si>
    <t>Poids en Kg</t>
  </si>
  <si>
    <t>Si la date est supérieure à 2 semaines</t>
  </si>
  <si>
    <t>Tournée 226</t>
  </si>
  <si>
    <t>Tournée 227</t>
  </si>
  <si>
    <t>Tournée 228</t>
  </si>
  <si>
    <t>(Vendredi) Chanel Molnar</t>
  </si>
  <si>
    <t>Tournée 229</t>
  </si>
  <si>
    <t>Tournée 230</t>
  </si>
  <si>
    <t>Tournée 231</t>
  </si>
  <si>
    <t>Tournée 232</t>
  </si>
  <si>
    <t>Tournée 233</t>
  </si>
  <si>
    <t>Tournée 234</t>
  </si>
  <si>
    <t>Tournée 235</t>
  </si>
  <si>
    <t>Tournée 236</t>
  </si>
  <si>
    <t>Tournée 237</t>
  </si>
  <si>
    <t>Tournée 238</t>
  </si>
  <si>
    <t>Tournée 239</t>
  </si>
  <si>
    <t>Tournée 240</t>
  </si>
  <si>
    <t>Tournée 241</t>
  </si>
  <si>
    <t>Tournée 242</t>
  </si>
  <si>
    <t>Henrique Borsari</t>
  </si>
  <si>
    <t>Tournée 243</t>
  </si>
  <si>
    <t>Tournée 244</t>
  </si>
  <si>
    <t>Chloé Montenay</t>
  </si>
  <si>
    <t>Tournée 245</t>
  </si>
  <si>
    <t>Didier Nohazic</t>
  </si>
  <si>
    <t>Tournée 246</t>
  </si>
  <si>
    <t>Frederic FEBVRE</t>
  </si>
  <si>
    <t>Tournée 247</t>
  </si>
  <si>
    <t>Myriam Gueddana</t>
  </si>
  <si>
    <t>(Wenabi) Keliane Cadja</t>
  </si>
  <si>
    <t>Tournée 248</t>
  </si>
  <si>
    <t>Tournée 249</t>
  </si>
  <si>
    <t>(Vendredi) Florian SCHMITT</t>
  </si>
  <si>
    <t>Tournée 250</t>
  </si>
  <si>
    <t>Tournée 251</t>
  </si>
  <si>
    <t>Tournée 252</t>
  </si>
  <si>
    <t>Le Bristol Paris</t>
  </si>
  <si>
    <t>Mathis BENOIT</t>
  </si>
  <si>
    <t>Cosmo Bordier</t>
  </si>
  <si>
    <t>Tournée 253</t>
  </si>
  <si>
    <t>Nicolas Salvin</t>
  </si>
  <si>
    <t>Tournée 254</t>
  </si>
  <si>
    <t>Taha Fartaq</t>
  </si>
  <si>
    <t>Tournée 255</t>
  </si>
  <si>
    <t>(Wenabi) Valerie Fermine</t>
  </si>
  <si>
    <t>Introuvable dans la base</t>
  </si>
  <si>
    <t>Myriam HUTEAU (nouvelle)</t>
  </si>
  <si>
    <t>Sofiane El moumou</t>
  </si>
  <si>
    <t xml:space="preserve">Carla YOBOUE ALLANGBA </t>
  </si>
  <si>
    <t>Justine Courtois</t>
  </si>
  <si>
    <t>Elisabeth Senalus</t>
  </si>
  <si>
    <t>Victor SENE</t>
  </si>
  <si>
    <t>(Wenabi) Alexandra FUENTES</t>
  </si>
  <si>
    <t>(Wenabi) Farid GHELAB</t>
  </si>
  <si>
    <t>(Wenabi) Marie-Hélène COLLYN</t>
  </si>
  <si>
    <t xml:space="preserve">Andrew SALENKO </t>
  </si>
  <si>
    <t>mohammed Sayat</t>
  </si>
  <si>
    <t>Camille Francke</t>
  </si>
  <si>
    <t>Alexandre Pasquali</t>
  </si>
  <si>
    <t>Thomas Landi</t>
  </si>
  <si>
    <t xml:space="preserve">Kim Pham </t>
  </si>
  <si>
    <t xml:space="preserve">William KIM </t>
  </si>
  <si>
    <t>(Wenabi) Thierry ADOLPHE</t>
  </si>
  <si>
    <t>Pauline BERGAMO</t>
  </si>
  <si>
    <t>Bastien Requin</t>
  </si>
  <si>
    <t>Dana Ducrot</t>
  </si>
  <si>
    <t>Marthe Joséphine NDEM</t>
  </si>
  <si>
    <t>SADOUDI ABDEREZAK</t>
  </si>
  <si>
    <t>Piradiba MOUROUGANANDAME
Aline Royer</t>
  </si>
  <si>
    <t>Average of Médiane2025</t>
  </si>
  <si>
    <t>Med</t>
  </si>
  <si>
    <t>Jour</t>
  </si>
  <si>
    <t>- La date est supérieure à 1/2/3 semaines
- Pas de date prévue et non remplie</t>
  </si>
  <si>
    <t>Nb</t>
  </si>
  <si>
    <t>Somme</t>
  </si>
  <si>
    <t>Somme du Poids (Kg)</t>
  </si>
  <si>
    <t>Nb de passage</t>
  </si>
  <si>
    <t>Nombre de passage par semaine</t>
  </si>
  <si>
    <t>Average of Poids (Kg)</t>
  </si>
  <si>
    <t>Moyenne 2025 par mois (sans avril)</t>
  </si>
  <si>
    <t>Moyenne 2025 par jour</t>
  </si>
  <si>
    <t>Moyenne 2025 par semaine</t>
  </si>
  <si>
    <t>Sum of Average of Poids (Kg)</t>
  </si>
  <si>
    <t>Sum of Moyenne 2025 par mois (sans avril)</t>
  </si>
  <si>
    <t>GETPIVOTDATA("Sum of Poids (Kg)";'Data Par Département'!$A$3;"Type";"Association";"Months (Date)";2)</t>
  </si>
  <si>
    <t>GETPIVOTDATA("Sum of Poids (Kg)";'Data Par Département'!$A$3;"Date";2;"Type";"Association")</t>
  </si>
  <si>
    <t>Autre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</si>
</sst>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 #,##0.00_-;_-* &quot;-&quot;??_-;_-@_-"/>
    <numFmt numFmtId="164" formatCode="[$-40C]mmmmm"/>
    <numFmt numFmtId="165" formatCode="_ * #,##0_)_ ;_ * \(#,##0\)_ ;_ * &quot;-&quot;??_)_ ;_ @_ "/>
    <numFmt numFmtId="166" formatCode="d/m"/>
    <numFmt numFmtId="167" formatCode="[$-40C]dd\-mmm\-yy"/>
    <numFmt numFmtId="168" formatCode="[$-F800]dddd\,\ mmmm\ dd\,\ yyyy"/>
    <numFmt numFmtId="169" formatCode="0.0%"/>
    <numFmt numFmtId="170" formatCode="#,##0.0"/>
    <numFmt numFmtId="171" formatCode="_ * #,##0.0_)_ ;_ * \(#,##0.0\)_ ;_ * &quot;-&quot;??_)_ ;_ @_ "/>
    <numFmt numFmtId="172" formatCode="0.0"/>
  </numFmts>
  <fonts count="118">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i/>
      <sz val="11"/>
      <color theme="1"/>
      <name val="Calibri"/>
      <family val="2"/>
    </font>
    <font>
      <sz val="11"/>
      <name val="Calibri"/>
      <family val="2"/>
    </font>
    <font>
      <sz val="11"/>
      <color rgb="FF000000"/>
      <name val="Calibri"/>
      <family val="2"/>
    </font>
    <font>
      <i/>
      <sz val="11"/>
      <color rgb="FF000000"/>
      <name val="Calibri"/>
      <family val="2"/>
    </font>
    <font>
      <sz val="10"/>
      <color theme="1"/>
      <name val="Verdana"/>
      <family val="2"/>
    </font>
    <font>
      <sz val="10"/>
      <color theme="1"/>
      <name val="Calibri"/>
      <family val="2"/>
    </font>
    <font>
      <sz val="10"/>
      <color theme="1"/>
      <name val="Arial"/>
      <family val="2"/>
    </font>
    <font>
      <b/>
      <sz val="11"/>
      <color theme="1"/>
      <name val="Calibri"/>
      <family val="2"/>
    </font>
    <font>
      <b/>
      <sz val="10"/>
      <color theme="1"/>
      <name val="Arial"/>
      <family val="2"/>
    </font>
    <font>
      <b/>
      <sz val="10"/>
      <color theme="1"/>
      <name val="Verdana"/>
      <family val="2"/>
    </font>
    <font>
      <sz val="8"/>
      <color theme="1"/>
      <name val="Verdana"/>
      <family val="2"/>
    </font>
    <font>
      <sz val="9"/>
      <color theme="1"/>
      <name val="Calibri"/>
      <family val="2"/>
    </font>
    <font>
      <sz val="11"/>
      <color theme="0"/>
      <name val="Calibri"/>
      <family val="2"/>
    </font>
    <font>
      <b/>
      <sz val="11"/>
      <color rgb="FFFF0000"/>
      <name val="Calibri (Corps)"/>
    </font>
    <font>
      <b/>
      <sz val="11"/>
      <color theme="1"/>
      <name val="Calibri"/>
      <family val="2"/>
      <scheme val="minor"/>
    </font>
    <font>
      <sz val="11"/>
      <color rgb="FFC00000"/>
      <name val="Calibri"/>
      <family val="2"/>
      <scheme val="minor"/>
    </font>
    <font>
      <sz val="8"/>
      <name val="Calibri"/>
      <family val="2"/>
      <scheme val="minor"/>
    </font>
    <font>
      <sz val="9"/>
      <color rgb="FF1F1F1F"/>
      <name val="&quot;Google Sans&quot;"/>
    </font>
    <font>
      <sz val="11"/>
      <color theme="1"/>
      <name val="Calibri"/>
      <family val="2"/>
      <scheme val="major"/>
    </font>
    <font>
      <b/>
      <sz val="10"/>
      <color theme="1"/>
      <name val="Calibri"/>
      <family val="2"/>
    </font>
    <font>
      <sz val="11"/>
      <color rgb="FF000000"/>
      <name val="Calibri"/>
      <family val="2"/>
      <scheme val="minor"/>
    </font>
    <font>
      <sz val="11"/>
      <color rgb="FF000000"/>
      <name val="Calibri"/>
      <family val="2"/>
    </font>
    <font>
      <sz val="11"/>
      <color theme="1"/>
      <name val="Calibri"/>
      <family val="2"/>
    </font>
    <font>
      <sz val="10"/>
      <color theme="1"/>
      <name val="Arial"/>
      <family val="2"/>
    </font>
    <font>
      <b/>
      <sz val="11"/>
      <color theme="1"/>
      <name val="Calibri"/>
      <family val="2"/>
      <scheme val="minor"/>
    </font>
    <font>
      <sz val="11"/>
      <color rgb="FF000000"/>
      <name val="Calibri"/>
      <family val="2"/>
    </font>
    <font>
      <b/>
      <sz val="11"/>
      <color rgb="FFFF0000"/>
      <name val="Calibri"/>
      <family val="2"/>
      <scheme val="minor"/>
    </font>
    <font>
      <sz val="11"/>
      <color rgb="FF9C0006"/>
      <name val="Calibri"/>
      <family val="2"/>
    </font>
    <font>
      <b/>
      <sz val="16"/>
      <color theme="1"/>
      <name val="Calibri"/>
      <family val="2"/>
      <scheme val="minor"/>
    </font>
    <font>
      <sz val="8"/>
      <color theme="1"/>
      <name val="Calibri"/>
      <family val="2"/>
      <scheme val="minor"/>
    </font>
    <font>
      <sz val="9"/>
      <color theme="1"/>
      <name val="Calibri"/>
      <family val="2"/>
      <scheme val="minor"/>
    </font>
    <font>
      <sz val="11"/>
      <color rgb="FF000000"/>
      <name val="Calibri"/>
      <family val="2"/>
      <scheme val="minor"/>
    </font>
    <font>
      <b/>
      <sz val="12"/>
      <color rgb="FFFF0000"/>
      <name val="Calibri"/>
      <family val="2"/>
      <scheme val="minor"/>
    </font>
    <font>
      <sz val="10"/>
      <color rgb="FF000000"/>
      <name val="Calibri"/>
      <family val="2"/>
    </font>
    <font>
      <b/>
      <sz val="12"/>
      <color theme="1"/>
      <name val="Calibri"/>
      <family val="2"/>
      <scheme val="minor"/>
    </font>
    <font>
      <b/>
      <sz val="11"/>
      <color rgb="FFC00000"/>
      <name val="Calibri"/>
      <family val="2"/>
      <scheme val="minor"/>
    </font>
    <font>
      <sz val="11"/>
      <color rgb="FFFF0000"/>
      <name val="Calibri"/>
      <family val="2"/>
    </font>
    <font>
      <sz val="10"/>
      <color theme="1"/>
      <name val="Calibri"/>
      <family val="2"/>
      <scheme val="minor"/>
    </font>
    <font>
      <sz val="10"/>
      <color rgb="FF000000"/>
      <name val="Calibri"/>
      <family val="2"/>
      <scheme val="minor"/>
    </font>
    <font>
      <sz val="10"/>
      <color rgb="FF000000"/>
      <name val="Arial"/>
      <family val="2"/>
    </font>
    <font>
      <sz val="10"/>
      <name val="Arial"/>
      <family val="2"/>
    </font>
    <font>
      <sz val="11"/>
      <color rgb="FF242424"/>
      <name val="Calibri"/>
      <family val="2"/>
      <charset val="1"/>
    </font>
    <font>
      <sz val="10"/>
      <color rgb="FF000000"/>
      <name val="Calibri"/>
      <family val="2"/>
    </font>
    <font>
      <sz val="10"/>
      <color rgb="FF000000"/>
      <name val="Arial"/>
      <family val="2"/>
    </font>
    <font>
      <sz val="10"/>
      <color rgb="FF000000"/>
      <name val="Calibri"/>
      <family val="2"/>
    </font>
    <font>
      <sz val="11"/>
      <color theme="1"/>
      <name val="Arial"/>
      <family val="2"/>
    </font>
    <font>
      <sz val="11"/>
      <color theme="0"/>
      <name val="Calibri"/>
      <family val="2"/>
      <scheme val="minor"/>
    </font>
    <font>
      <b/>
      <sz val="9"/>
      <color theme="1"/>
      <name val="Calibri"/>
      <family val="2"/>
      <scheme val="minor"/>
    </font>
    <font>
      <sz val="11"/>
      <name val="Calibri"/>
      <family val="2"/>
      <scheme val="minor"/>
    </font>
    <font>
      <sz val="11"/>
      <color theme="1"/>
      <name val="Calibri"/>
      <family val="2"/>
      <scheme val="minor"/>
    </font>
    <font>
      <b/>
      <u/>
      <sz val="18"/>
      <color rgb="FF00840B"/>
      <name val="Calibri"/>
      <family val="2"/>
      <scheme val="minor"/>
    </font>
    <font>
      <b/>
      <u/>
      <sz val="18"/>
      <color theme="1"/>
      <name val="Calibri"/>
      <family val="2"/>
      <scheme val="minor"/>
    </font>
    <font>
      <b/>
      <u/>
      <sz val="16"/>
      <color rgb="FFC00000"/>
      <name val="Calibri"/>
      <family val="2"/>
      <scheme val="minor"/>
    </font>
    <font>
      <b/>
      <u/>
      <sz val="16"/>
      <color rgb="FF0070C0"/>
      <name val="Calibri"/>
      <family val="2"/>
      <scheme val="minor"/>
    </font>
    <font>
      <b/>
      <u/>
      <sz val="16"/>
      <color theme="1"/>
      <name val="Calibri"/>
      <family val="2"/>
      <scheme val="minor"/>
    </font>
    <font>
      <b/>
      <u/>
      <sz val="18"/>
      <color theme="1"/>
      <name val="Calibri (Body)"/>
    </font>
    <font>
      <b/>
      <sz val="16"/>
      <color theme="1"/>
      <name val="Calibri (Body)"/>
    </font>
    <font>
      <sz val="16"/>
      <color rgb="FFC00000"/>
      <name val="Calibri"/>
      <family val="2"/>
      <scheme val="minor"/>
    </font>
    <font>
      <b/>
      <sz val="16"/>
      <color rgb="FFC00000"/>
      <name val="Calibri"/>
      <family val="2"/>
      <scheme val="minor"/>
    </font>
    <font>
      <sz val="16"/>
      <color rgb="FF0070C0"/>
      <name val="Calibri"/>
      <family val="2"/>
      <scheme val="minor"/>
    </font>
    <font>
      <b/>
      <sz val="16"/>
      <color rgb="FF0070C0"/>
      <name val="Calibri"/>
      <family val="2"/>
      <scheme val="minor"/>
    </font>
    <font>
      <sz val="16"/>
      <color theme="1"/>
      <name val="Calibri (Body)"/>
    </font>
    <font>
      <b/>
      <sz val="16"/>
      <color rgb="FF0070C0"/>
      <name val="Calibri (Body)"/>
    </font>
    <font>
      <sz val="16"/>
      <color rgb="FF0070C0"/>
      <name val="Calibri (Body)"/>
    </font>
    <font>
      <sz val="10"/>
      <color rgb="FFFF0000"/>
      <name val="Calibri"/>
      <family val="2"/>
      <scheme val="minor"/>
    </font>
    <font>
      <b/>
      <sz val="14"/>
      <color theme="1"/>
      <name val="Calibri (Body)"/>
    </font>
    <font>
      <b/>
      <sz val="14"/>
      <color theme="1"/>
      <name val="Calibri"/>
      <family val="2"/>
      <scheme val="minor"/>
    </font>
    <font>
      <b/>
      <sz val="14"/>
      <color rgb="FF000000"/>
      <name val="Calibri"/>
      <family val="2"/>
      <scheme val="minor"/>
    </font>
    <font>
      <sz val="14"/>
      <color theme="1"/>
      <name val="Calibri (Body)"/>
    </font>
    <font>
      <sz val="14"/>
      <color theme="1"/>
      <name val="Calibri"/>
      <family val="2"/>
      <scheme val="minor"/>
    </font>
    <font>
      <b/>
      <sz val="14"/>
      <color rgb="FFFF0000"/>
      <name val="Calibri"/>
      <family val="2"/>
      <scheme val="minor"/>
    </font>
    <font>
      <sz val="14"/>
      <name val="Calibri (Body)"/>
    </font>
    <font>
      <b/>
      <sz val="14"/>
      <name val="Calibri (Body)"/>
    </font>
    <font>
      <b/>
      <sz val="12"/>
      <color rgb="FFC00000"/>
      <name val="Calibri"/>
      <family val="2"/>
      <scheme val="minor"/>
    </font>
    <font>
      <b/>
      <sz val="14"/>
      <color rgb="FFFF0000"/>
      <name val="Calibri (Body)"/>
    </font>
    <font>
      <b/>
      <u/>
      <sz val="12"/>
      <color theme="1"/>
      <name val="Calibri"/>
      <family val="2"/>
      <scheme val="minor"/>
    </font>
    <font>
      <b/>
      <u/>
      <sz val="20"/>
      <color rgb="FF00840B"/>
      <name val="Calibri"/>
      <family val="2"/>
      <scheme val="minor"/>
    </font>
    <font>
      <sz val="20"/>
      <color theme="1"/>
      <name val="Calibri"/>
      <family val="2"/>
      <scheme val="minor"/>
    </font>
    <font>
      <b/>
      <sz val="16"/>
      <color rgb="FFFF0000"/>
      <name val="Calibri"/>
      <family val="2"/>
      <scheme val="minor"/>
    </font>
    <font>
      <i/>
      <sz val="12"/>
      <color theme="1"/>
      <name val="Calibri"/>
      <family val="2"/>
      <scheme val="minor"/>
    </font>
    <font>
      <sz val="16"/>
      <color rgb="FFC00000"/>
      <name val="Calibri (Body)"/>
    </font>
    <font>
      <b/>
      <sz val="18"/>
      <color rgb="FFC00000"/>
      <name val="Calibri"/>
      <family val="2"/>
      <scheme val="minor"/>
    </font>
    <font>
      <b/>
      <sz val="18"/>
      <color rgb="FFFF0000"/>
      <name val="Calibri"/>
      <family val="2"/>
      <scheme val="minor"/>
    </font>
    <font>
      <sz val="14"/>
      <color rgb="FF000000"/>
      <name val="Calibri"/>
      <family val="2"/>
      <scheme val="minor"/>
    </font>
    <font>
      <b/>
      <u/>
      <sz val="18"/>
      <color theme="1" tint="0.499984740745262"/>
      <name val="Calibri"/>
      <family val="2"/>
      <scheme val="minor"/>
    </font>
    <font>
      <i/>
      <sz val="16"/>
      <color theme="1" tint="0.499984740745262"/>
      <name val="Calibri"/>
      <family val="2"/>
      <scheme val="minor"/>
    </font>
    <font>
      <b/>
      <sz val="18"/>
      <color rgb="FF00840B"/>
      <name val="Calibri (Body)"/>
    </font>
    <font>
      <b/>
      <sz val="16"/>
      <color rgb="FF00840B"/>
      <name val="Calibri (Body)"/>
    </font>
    <font>
      <sz val="12"/>
      <name val="Calibri"/>
      <family val="2"/>
      <scheme val="minor"/>
    </font>
    <font>
      <b/>
      <sz val="16"/>
      <color theme="1"/>
      <name val="Calibr"/>
    </font>
    <font>
      <sz val="14"/>
      <color rgb="FFFF0000"/>
      <name val="Calibri (Body)"/>
    </font>
    <font>
      <b/>
      <sz val="12"/>
      <color rgb="FF00840B"/>
      <name val="Calibri (Body)"/>
    </font>
    <font>
      <sz val="12"/>
      <color rgb="FFC00000"/>
      <name val="Calibri"/>
      <family val="2"/>
      <scheme val="minor"/>
    </font>
    <font>
      <i/>
      <sz val="16"/>
      <color theme="1"/>
      <name val="Calibri (Body)"/>
    </font>
    <font>
      <b/>
      <sz val="14"/>
      <color rgb="FF00840B"/>
      <name val="Calibri (Body)"/>
    </font>
    <font>
      <b/>
      <sz val="9"/>
      <color indexed="81"/>
      <name val="Tahoma"/>
      <family val="2"/>
    </font>
    <font>
      <sz val="9"/>
      <color indexed="81"/>
      <name val="Tahoma"/>
      <family val="2"/>
    </font>
    <font>
      <sz val="11"/>
      <color indexed="81"/>
      <name val="Tahoma"/>
      <family val="2"/>
    </font>
    <font>
      <b/>
      <sz val="11"/>
      <color indexed="81"/>
      <name val="Tahoma"/>
      <family val="2"/>
    </font>
    <font>
      <i/>
      <sz val="11"/>
      <color theme="1"/>
      <name val="Calibri"/>
      <family val="2"/>
      <scheme val="minor"/>
    </font>
    <font>
      <b/>
      <sz val="22"/>
      <color theme="1"/>
      <name val="Calibri"/>
      <family val="2"/>
    </font>
    <font>
      <b/>
      <sz val="18"/>
      <name val="Calibri"/>
      <family val="2"/>
      <scheme val="minor"/>
    </font>
    <font>
      <b/>
      <u/>
      <sz val="18"/>
      <name val="Calibri"/>
      <family val="2"/>
      <scheme val="minor"/>
    </font>
    <font>
      <sz val="11"/>
      <color rgb="FFF5F5F5"/>
      <name val="Calibri"/>
      <family val="2"/>
      <scheme val="minor"/>
    </font>
    <font>
      <b/>
      <sz val="12"/>
      <color theme="0"/>
      <name val="Calibri"/>
      <family val="2"/>
      <scheme val="minor"/>
    </font>
    <font>
      <b/>
      <sz val="14"/>
      <color theme="0"/>
      <name val="Calibri"/>
      <family val="2"/>
      <scheme val="minor"/>
    </font>
    <font>
      <sz val="11"/>
      <color rgb="FF242424"/>
      <name val="Aptos Narrow"/>
      <charset val="1"/>
    </font>
  </fonts>
  <fills count="54">
    <fill>
      <patternFill patternType="none"/>
    </fill>
    <fill>
      <patternFill patternType="gray125"/>
    </fill>
    <fill>
      <patternFill patternType="solid">
        <fgColor rgb="FFDEEAF6"/>
        <bgColor rgb="FFDEEAF6"/>
      </patternFill>
    </fill>
    <fill>
      <patternFill patternType="solid">
        <fgColor theme="0"/>
        <bgColor theme="0"/>
      </patternFill>
    </fill>
    <fill>
      <patternFill patternType="solid">
        <fgColor rgb="FFFFFFFF"/>
        <bgColor rgb="FFFFFFFF"/>
      </patternFill>
    </fill>
    <fill>
      <patternFill patternType="solid">
        <fgColor rgb="FFFEF2CB"/>
        <bgColor rgb="FFFEF2CB"/>
      </patternFill>
    </fill>
    <fill>
      <patternFill patternType="solid">
        <fgColor rgb="FFFFEE8B"/>
        <bgColor rgb="FFFFEE8B"/>
      </patternFill>
    </fill>
    <fill>
      <patternFill patternType="solid">
        <fgColor rgb="FFF2F2F2"/>
        <bgColor rgb="FFF2F2F2"/>
      </patternFill>
    </fill>
    <fill>
      <patternFill patternType="solid">
        <fgColor rgb="FFD8D8D8"/>
        <bgColor rgb="FFD8D8D8"/>
      </patternFill>
    </fill>
    <fill>
      <patternFill patternType="solid">
        <fgColor rgb="FFFF0000"/>
        <bgColor rgb="FFFF0000"/>
      </patternFill>
    </fill>
    <fill>
      <patternFill patternType="solid">
        <fgColor rgb="FFFFC000"/>
        <bgColor rgb="FFFFC000"/>
      </patternFill>
    </fill>
    <fill>
      <patternFill patternType="solid">
        <fgColor rgb="FFC5E0B3"/>
        <bgColor rgb="FFC5E0B3"/>
      </patternFill>
    </fill>
    <fill>
      <patternFill patternType="solid">
        <fgColor rgb="FFFFFF00"/>
        <bgColor rgb="FFFFFF00"/>
      </patternFill>
    </fill>
    <fill>
      <patternFill patternType="solid">
        <fgColor rgb="FFBDD6EE"/>
        <bgColor rgb="FFBDD6EE"/>
      </patternFill>
    </fill>
    <fill>
      <patternFill patternType="solid">
        <fgColor rgb="FFB4C6E7"/>
        <bgColor rgb="FFB4C6E7"/>
      </patternFill>
    </fill>
    <fill>
      <patternFill patternType="solid">
        <fgColor rgb="FFD0CECE"/>
        <bgColor rgb="FFD0CECE"/>
      </patternFill>
    </fill>
    <fill>
      <patternFill patternType="solid">
        <fgColor rgb="FFBDD7EE"/>
        <bgColor rgb="FFBDD7EE"/>
      </patternFill>
    </fill>
    <fill>
      <patternFill patternType="solid">
        <fgColor rgb="FF00B050"/>
        <bgColor rgb="FF00B050"/>
      </patternFill>
    </fill>
    <fill>
      <patternFill patternType="solid">
        <fgColor rgb="FFFFFFAB"/>
        <bgColor rgb="FFFFFFAB"/>
      </patternFill>
    </fill>
    <fill>
      <patternFill patternType="solid">
        <fgColor rgb="FFFFFF00"/>
        <bgColor indexed="64"/>
      </patternFill>
    </fill>
    <fill>
      <patternFill patternType="solid">
        <fgColor theme="9" tint="0.79998168889431442"/>
        <bgColor rgb="FF92D050"/>
      </patternFill>
    </fill>
    <fill>
      <patternFill patternType="solid">
        <fgColor theme="8" tint="0.79998168889431442"/>
        <bgColor rgb="FFDEEAF6"/>
      </patternFill>
    </fill>
    <fill>
      <patternFill patternType="solid">
        <fgColor rgb="FFFFFF00"/>
        <bgColor rgb="FFFFFFFF"/>
      </patternFill>
    </fill>
    <fill>
      <patternFill patternType="solid">
        <fgColor rgb="FFFFC000"/>
        <bgColor indexed="64"/>
      </patternFill>
    </fill>
    <fill>
      <patternFill patternType="solid">
        <fgColor rgb="FFFF0000"/>
        <bgColor indexed="64"/>
      </patternFill>
    </fill>
    <fill>
      <patternFill patternType="solid">
        <fgColor theme="7" tint="0.59999389629810485"/>
        <bgColor indexed="64"/>
      </patternFill>
    </fill>
    <fill>
      <patternFill patternType="solid">
        <fgColor rgb="FFFFFF00"/>
        <bgColor rgb="FF000000"/>
      </patternFill>
    </fill>
    <fill>
      <patternFill patternType="solid">
        <fgColor theme="4" tint="0.79998168889431442"/>
        <bgColor theme="4" tint="0.79998168889431442"/>
      </patternFill>
    </fill>
    <fill>
      <patternFill patternType="solid">
        <fgColor rgb="FFFFEE8B"/>
        <bgColor indexed="64"/>
      </patternFill>
    </fill>
    <fill>
      <patternFill patternType="solid">
        <fgColor rgb="FFFFC7CE"/>
        <bgColor rgb="FF000000"/>
      </patternFill>
    </fill>
    <fill>
      <patternFill patternType="solid">
        <fgColor rgb="FFFFFFFF"/>
        <bgColor indexed="64"/>
      </patternFill>
    </fill>
    <fill>
      <patternFill patternType="solid">
        <fgColor theme="0"/>
        <bgColor indexed="64"/>
      </patternFill>
    </fill>
    <fill>
      <patternFill patternType="solid">
        <fgColor theme="2" tint="-0.249977111117893"/>
        <bgColor indexed="64"/>
      </patternFill>
    </fill>
    <fill>
      <patternFill patternType="solid">
        <fgColor theme="0"/>
        <bgColor theme="4" tint="0.79998168889431442"/>
      </patternFill>
    </fill>
    <fill>
      <patternFill patternType="solid">
        <fgColor theme="4" tint="0.59999389629810485"/>
        <bgColor indexed="64"/>
      </patternFill>
    </fill>
    <fill>
      <patternFill patternType="solid">
        <fgColor theme="5" tint="0.39997558519241921"/>
        <bgColor indexed="64"/>
      </patternFill>
    </fill>
    <fill>
      <patternFill patternType="solid">
        <fgColor rgb="FF00B050"/>
        <bgColor indexed="64"/>
      </patternFill>
    </fill>
    <fill>
      <patternFill patternType="solid">
        <fgColor rgb="FFFF6161"/>
        <bgColor indexed="64"/>
      </patternFill>
    </fill>
    <fill>
      <patternFill patternType="solid">
        <fgColor rgb="FF15FF7F"/>
        <bgColor indexed="64"/>
      </patternFill>
    </fill>
    <fill>
      <patternFill patternType="solid">
        <fgColor rgb="FFFFD653"/>
        <bgColor indexed="64"/>
      </patternFill>
    </fill>
    <fill>
      <patternFill patternType="solid">
        <fgColor rgb="FFF5F5F5"/>
        <bgColor indexed="64"/>
      </patternFill>
    </fill>
    <fill>
      <patternFill patternType="solid">
        <fgColor rgb="FF545454"/>
        <bgColor indexed="64"/>
      </patternFill>
    </fill>
    <fill>
      <patternFill patternType="solid">
        <fgColor rgb="FFD9D9D9"/>
        <bgColor indexed="64"/>
      </patternFill>
    </fill>
    <fill>
      <patternFill patternType="solid">
        <fgColor rgb="FFF5F5F5"/>
        <bgColor theme="4" tint="0.79998168889431442"/>
      </patternFill>
    </fill>
    <fill>
      <patternFill patternType="solid">
        <fgColor theme="7" tint="0.79998168889431442"/>
        <bgColor indexed="64"/>
      </patternFill>
    </fill>
    <fill>
      <patternFill patternType="solid">
        <fgColor rgb="FFFFF2CC"/>
        <bgColor rgb="FF000000"/>
      </patternFill>
    </fill>
    <fill>
      <patternFill patternType="solid">
        <fgColor rgb="FFFDFCE0"/>
        <bgColor indexed="64"/>
      </patternFill>
    </fill>
    <fill>
      <patternFill patternType="solid">
        <fgColor rgb="FFFDFCE0"/>
        <bgColor rgb="FF000000"/>
      </patternFill>
    </fill>
    <fill>
      <patternFill patternType="solid">
        <fgColor theme="9" tint="0.79998168889431442"/>
        <bgColor theme="9" tint="0.79998168889431442"/>
      </patternFill>
    </fill>
    <fill>
      <patternFill patternType="solid">
        <fgColor theme="6" tint="0.39997558519241921"/>
        <bgColor indexed="64"/>
      </patternFill>
    </fill>
    <fill>
      <patternFill patternType="solid">
        <fgColor rgb="FFF7D600"/>
        <bgColor indexed="64"/>
      </patternFill>
    </fill>
    <fill>
      <patternFill patternType="solid">
        <fgColor rgb="FFA9D6CE"/>
        <bgColor indexed="64"/>
      </patternFill>
    </fill>
    <fill>
      <patternFill patternType="solid">
        <fgColor rgb="FF48BC4E"/>
        <bgColor indexed="64"/>
      </patternFill>
    </fill>
    <fill>
      <patternFill patternType="solid">
        <fgColor rgb="FF7D7D7D"/>
        <bgColor indexed="64"/>
      </patternFill>
    </fill>
  </fills>
  <borders count="116">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thin">
        <color rgb="FF000000"/>
      </right>
      <top style="thin">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thin">
        <color rgb="FF000000"/>
      </left>
      <right style="medium">
        <color rgb="FF000000"/>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top style="thin">
        <color rgb="FF000000"/>
      </top>
      <bottom style="medium">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thin">
        <color rgb="FF000000"/>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style="medium">
        <color rgb="FF000000"/>
      </right>
      <top style="medium">
        <color rgb="FF000000"/>
      </top>
      <bottom style="thin">
        <color rgb="FF000000"/>
      </bottom>
      <diagonal/>
    </border>
    <border>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top style="thin">
        <color rgb="FF000000"/>
      </top>
      <bottom style="thin">
        <color rgb="FF000000"/>
      </bottom>
      <diagonal/>
    </border>
    <border>
      <left style="thin">
        <color rgb="FF000000"/>
      </left>
      <right/>
      <top style="thin">
        <color rgb="FF000000"/>
      </top>
      <bottom/>
      <diagonal/>
    </border>
    <border>
      <left/>
      <right/>
      <top/>
      <bottom/>
      <diagonal/>
    </border>
    <border>
      <left/>
      <right/>
      <top/>
      <bottom style="thin">
        <color rgb="FF9CC2E5"/>
      </bottom>
      <diagonal/>
    </border>
    <border>
      <left style="thin">
        <color rgb="FF000000"/>
      </left>
      <right style="thin">
        <color rgb="FF000000"/>
      </right>
      <top/>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right style="thin">
        <color rgb="FF000000"/>
      </right>
      <top/>
      <bottom style="thin">
        <color rgb="FF000000"/>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
      <left/>
      <right style="thin">
        <color rgb="FF000000"/>
      </right>
      <top style="thin">
        <color rgb="FF000000"/>
      </top>
      <bottom/>
      <diagonal/>
    </border>
    <border>
      <left style="thin">
        <color rgb="FFCCCCCC"/>
      </left>
      <right style="thin">
        <color rgb="FF000000"/>
      </right>
      <top style="thin">
        <color rgb="FF000000"/>
      </top>
      <bottom style="thin">
        <color rgb="FF000000"/>
      </bottom>
      <diagonal/>
    </border>
    <border>
      <left style="thin">
        <color rgb="FFCCCCCC"/>
      </left>
      <right style="thin">
        <color rgb="FF000000"/>
      </right>
      <top style="thin">
        <color rgb="FF000000"/>
      </top>
      <bottom/>
      <diagonal/>
    </border>
    <border>
      <left style="thin">
        <color rgb="FF000000"/>
      </left>
      <right/>
      <top/>
      <bottom style="thin">
        <color rgb="FF000000"/>
      </bottom>
      <diagonal/>
    </border>
    <border>
      <left style="thin">
        <color rgb="FFCCCCCC"/>
      </left>
      <right/>
      <top style="thin">
        <color rgb="FF000000"/>
      </top>
      <bottom style="thin">
        <color rgb="FF000000"/>
      </bottom>
      <diagonal/>
    </border>
    <border>
      <left style="thin">
        <color rgb="FFCCCCCC"/>
      </left>
      <right/>
      <top style="thin">
        <color rgb="FF000000"/>
      </top>
      <bottom/>
      <diagonal/>
    </border>
    <border>
      <left style="thin">
        <color rgb="FFCCCCCC"/>
      </left>
      <right style="thin">
        <color rgb="FF000000"/>
      </right>
      <top/>
      <bottom style="thin">
        <color rgb="FF000000"/>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top style="thin">
        <color theme="9" tint="0.39997558519241921"/>
      </top>
      <bottom/>
      <diagonal/>
    </border>
    <border>
      <left/>
      <right/>
      <top/>
      <bottom style="thin">
        <color theme="9" tint="0.3999755851924192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style="medium">
        <color indexed="64"/>
      </top>
      <bottom/>
      <diagonal/>
    </border>
    <border>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thin">
        <color rgb="FF000000"/>
      </left>
      <right/>
      <top/>
      <bottom/>
      <diagonal/>
    </border>
    <border>
      <left/>
      <right/>
      <top/>
      <bottom style="thin">
        <color rgb="FF000000"/>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8">
    <xf numFmtId="0" fontId="0" fillId="0" borderId="0"/>
    <xf numFmtId="0" fontId="9" fillId="0" borderId="26"/>
    <xf numFmtId="43" fontId="60" fillId="0" borderId="0" applyFont="0" applyFill="0" applyBorder="0" applyAlignment="0" applyProtection="0"/>
    <xf numFmtId="9" fontId="60" fillId="0" borderId="0" applyFont="0" applyFill="0" applyBorder="0" applyAlignment="0" applyProtection="0"/>
    <xf numFmtId="0" fontId="5" fillId="0" borderId="26"/>
    <xf numFmtId="0" fontId="5" fillId="0" borderId="26"/>
    <xf numFmtId="0" fontId="4" fillId="0" borderId="26"/>
    <xf numFmtId="0" fontId="4" fillId="0" borderId="26"/>
  </cellStyleXfs>
  <cellXfs count="1057">
    <xf numFmtId="0" fontId="0" fillId="0" borderId="0" xfId="0"/>
    <xf numFmtId="0" fontId="10" fillId="0" borderId="1" xfId="0" applyFont="1" applyBorder="1"/>
    <xf numFmtId="0" fontId="10" fillId="0" borderId="0" xfId="0" applyFont="1"/>
    <xf numFmtId="0" fontId="10" fillId="3" borderId="1" xfId="0" applyFont="1" applyFill="1" applyBorder="1"/>
    <xf numFmtId="0" fontId="11" fillId="3" borderId="1" xfId="0" applyFont="1" applyFill="1" applyBorder="1"/>
    <xf numFmtId="0" fontId="13" fillId="4" borderId="1" xfId="0" applyFont="1" applyFill="1" applyBorder="1"/>
    <xf numFmtId="0" fontId="14" fillId="4" borderId="1" xfId="0" applyFont="1" applyFill="1" applyBorder="1"/>
    <xf numFmtId="0" fontId="15" fillId="3" borderId="1" xfId="0" applyFont="1" applyFill="1" applyBorder="1"/>
    <xf numFmtId="0" fontId="10" fillId="5" borderId="1" xfId="0" applyFont="1" applyFill="1" applyBorder="1"/>
    <xf numFmtId="0" fontId="15" fillId="0" borderId="1" xfId="0" applyFont="1" applyBorder="1"/>
    <xf numFmtId="0" fontId="10" fillId="6" borderId="1" xfId="0" applyFont="1" applyFill="1" applyBorder="1"/>
    <xf numFmtId="0" fontId="16" fillId="2" borderId="1" xfId="0" applyFont="1" applyFill="1" applyBorder="1" applyAlignment="1">
      <alignment horizontal="left"/>
    </xf>
    <xf numFmtId="0" fontId="16" fillId="2" borderId="1" xfId="0" applyFont="1" applyFill="1" applyBorder="1" applyAlignment="1">
      <alignment horizontal="left" vertical="center"/>
    </xf>
    <xf numFmtId="0" fontId="16" fillId="0" borderId="1" xfId="0" applyFont="1" applyBorder="1" applyAlignment="1">
      <alignment horizontal="left"/>
    </xf>
    <xf numFmtId="0" fontId="16" fillId="0" borderId="1" xfId="0" applyFont="1" applyBorder="1" applyAlignment="1">
      <alignment horizontal="left" wrapText="1"/>
    </xf>
    <xf numFmtId="0" fontId="16" fillId="0" borderId="1" xfId="0" applyFont="1" applyBorder="1" applyAlignment="1">
      <alignment horizontal="left" vertical="center" wrapText="1"/>
    </xf>
    <xf numFmtId="15" fontId="16" fillId="0" borderId="1" xfId="0" applyNumberFormat="1" applyFont="1" applyBorder="1" applyAlignment="1">
      <alignment horizontal="left" vertical="center" wrapText="1"/>
    </xf>
    <xf numFmtId="0" fontId="16" fillId="0" borderId="1" xfId="0" applyFont="1" applyBorder="1" applyAlignment="1">
      <alignment horizontal="left" vertical="center"/>
    </xf>
    <xf numFmtId="15" fontId="10" fillId="0" borderId="1" xfId="0" applyNumberFormat="1" applyFont="1" applyBorder="1" applyAlignment="1">
      <alignment horizontal="left"/>
    </xf>
    <xf numFmtId="0" fontId="10" fillId="0" borderId="1" xfId="0" applyFont="1" applyBorder="1" applyAlignment="1">
      <alignment horizontal="left"/>
    </xf>
    <xf numFmtId="0" fontId="17" fillId="0" borderId="1" xfId="0" applyFont="1" applyBorder="1" applyAlignment="1">
      <alignment horizontal="left"/>
    </xf>
    <xf numFmtId="0" fontId="10" fillId="0" borderId="1" xfId="0" applyFont="1" applyBorder="1" applyAlignment="1">
      <alignment horizontal="left" vertical="center" wrapText="1"/>
    </xf>
    <xf numFmtId="0" fontId="10" fillId="0" borderId="1" xfId="0" applyFont="1" applyBorder="1" applyAlignment="1">
      <alignment horizontal="left" wrapText="1"/>
    </xf>
    <xf numFmtId="0" fontId="17" fillId="0" borderId="1" xfId="0" applyFont="1" applyBorder="1" applyAlignment="1">
      <alignment wrapText="1"/>
    </xf>
    <xf numFmtId="0" fontId="10" fillId="0" borderId="1" xfId="0" applyFont="1" applyBorder="1" applyAlignment="1">
      <alignment wrapText="1"/>
    </xf>
    <xf numFmtId="0" fontId="10" fillId="0" borderId="1" xfId="0" applyFont="1" applyBorder="1" applyAlignment="1">
      <alignment horizontal="left" vertical="center"/>
    </xf>
    <xf numFmtId="0" fontId="15" fillId="0" borderId="1" xfId="0" applyFont="1" applyBorder="1" applyAlignment="1">
      <alignment horizontal="left" vertical="center" wrapText="1"/>
    </xf>
    <xf numFmtId="0" fontId="17" fillId="0" borderId="1" xfId="0" applyFont="1" applyBorder="1" applyAlignment="1">
      <alignment horizontal="left" vertical="center"/>
    </xf>
    <xf numFmtId="15" fontId="16" fillId="0" borderId="1" xfId="0" applyNumberFormat="1" applyFont="1" applyBorder="1" applyAlignment="1">
      <alignment horizontal="left" wrapText="1"/>
    </xf>
    <xf numFmtId="0" fontId="15" fillId="0" borderId="1" xfId="0" applyFont="1" applyBorder="1" applyAlignment="1">
      <alignment horizontal="left" wrapText="1"/>
    </xf>
    <xf numFmtId="1" fontId="16" fillId="0" borderId="1" xfId="0" applyNumberFormat="1" applyFont="1" applyBorder="1" applyAlignment="1">
      <alignment horizontal="left" vertical="center" wrapText="1"/>
    </xf>
    <xf numFmtId="0" fontId="17" fillId="0" borderId="1" xfId="0" applyFont="1" applyBorder="1" applyAlignment="1">
      <alignment horizontal="left" vertical="center" wrapText="1"/>
    </xf>
    <xf numFmtId="0" fontId="16" fillId="0" borderId="1" xfId="0" applyFont="1" applyBorder="1" applyAlignment="1">
      <alignment wrapText="1"/>
    </xf>
    <xf numFmtId="0" fontId="17" fillId="0" borderId="0" xfId="0" applyFont="1" applyAlignment="1">
      <alignment horizontal="left"/>
    </xf>
    <xf numFmtId="15" fontId="10" fillId="0" borderId="1" xfId="0" applyNumberFormat="1" applyFont="1" applyBorder="1" applyAlignment="1">
      <alignment horizontal="left" wrapText="1"/>
    </xf>
    <xf numFmtId="0" fontId="17" fillId="0" borderId="1" xfId="0" applyFont="1" applyBorder="1"/>
    <xf numFmtId="0" fontId="15" fillId="0" borderId="1" xfId="0" applyFont="1" applyBorder="1" applyAlignment="1">
      <alignment horizontal="left"/>
    </xf>
    <xf numFmtId="15" fontId="10" fillId="0" borderId="1" xfId="0" applyNumberFormat="1" applyFont="1" applyBorder="1" applyAlignment="1">
      <alignment horizontal="left" vertical="center"/>
    </xf>
    <xf numFmtId="1" fontId="10" fillId="0" borderId="1" xfId="0" applyNumberFormat="1" applyFont="1" applyBorder="1" applyAlignment="1">
      <alignment horizontal="left"/>
    </xf>
    <xf numFmtId="0" fontId="10" fillId="0" borderId="0" xfId="0" applyFont="1" applyAlignment="1">
      <alignment horizontal="left" wrapText="1"/>
    </xf>
    <xf numFmtId="0" fontId="10" fillId="0" borderId="0" xfId="0" applyFont="1" applyAlignment="1">
      <alignment horizontal="left" vertical="center" wrapText="1"/>
    </xf>
    <xf numFmtId="0" fontId="10" fillId="0" borderId="0" xfId="0" applyFont="1" applyAlignment="1">
      <alignment wrapText="1"/>
    </xf>
    <xf numFmtId="0" fontId="10" fillId="0" borderId="0" xfId="0" applyFont="1" applyAlignment="1">
      <alignment horizontal="center" vertical="center" wrapText="1"/>
    </xf>
    <xf numFmtId="3" fontId="10" fillId="0" borderId="0" xfId="0" applyNumberFormat="1" applyFont="1"/>
    <xf numFmtId="0" fontId="10" fillId="0" borderId="0" xfId="0" applyFont="1" applyAlignment="1">
      <alignment horizontal="left"/>
    </xf>
    <xf numFmtId="0" fontId="10" fillId="0" borderId="1" xfId="0" applyFont="1" applyBorder="1" applyAlignment="1">
      <alignment horizontal="center"/>
    </xf>
    <xf numFmtId="14" fontId="10" fillId="0" borderId="1" xfId="0" applyNumberFormat="1" applyFont="1" applyBorder="1" applyAlignment="1">
      <alignment horizontal="center"/>
    </xf>
    <xf numFmtId="0" fontId="10" fillId="0" borderId="0" xfId="0" applyFont="1" applyAlignment="1">
      <alignment horizontal="center"/>
    </xf>
    <xf numFmtId="1" fontId="10" fillId="0" borderId="0" xfId="0" applyNumberFormat="1" applyFont="1"/>
    <xf numFmtId="1" fontId="10" fillId="3" borderId="1" xfId="0" applyNumberFormat="1" applyFont="1" applyFill="1" applyBorder="1" applyAlignment="1">
      <alignment horizontal="center"/>
    </xf>
    <xf numFmtId="14" fontId="10" fillId="3" borderId="1" xfId="0" applyNumberFormat="1" applyFont="1" applyFill="1" applyBorder="1" applyAlignment="1">
      <alignment horizontal="center"/>
    </xf>
    <xf numFmtId="0" fontId="19" fillId="6" borderId="1" xfId="0" applyFont="1" applyFill="1" applyBorder="1" applyAlignment="1">
      <alignment horizontal="center" wrapText="1"/>
    </xf>
    <xf numFmtId="0" fontId="18" fillId="0" borderId="1" xfId="0" applyFont="1" applyBorder="1" applyAlignment="1">
      <alignment horizontal="center"/>
    </xf>
    <xf numFmtId="0" fontId="18" fillId="0" borderId="1" xfId="0" applyFont="1" applyBorder="1"/>
    <xf numFmtId="0" fontId="18" fillId="10" borderId="1" xfId="0" applyFont="1" applyFill="1" applyBorder="1" applyAlignment="1">
      <alignment horizontal="center"/>
    </xf>
    <xf numFmtId="0" fontId="18" fillId="6" borderId="1" xfId="0" applyFont="1" applyFill="1" applyBorder="1" applyAlignment="1">
      <alignment horizontal="center"/>
    </xf>
    <xf numFmtId="0" fontId="18" fillId="11" borderId="1" xfId="0" applyFont="1" applyFill="1" applyBorder="1" applyAlignment="1">
      <alignment horizontal="center"/>
    </xf>
    <xf numFmtId="0" fontId="18" fillId="2" borderId="1" xfId="0" applyFont="1" applyFill="1" applyBorder="1" applyAlignment="1">
      <alignment horizontal="center"/>
    </xf>
    <xf numFmtId="0" fontId="10" fillId="6" borderId="3" xfId="0" applyFont="1" applyFill="1" applyBorder="1" applyAlignment="1">
      <alignment horizontal="center"/>
    </xf>
    <xf numFmtId="164" fontId="10" fillId="6" borderId="3" xfId="0" applyNumberFormat="1" applyFont="1" applyFill="1" applyBorder="1" applyAlignment="1">
      <alignment horizontal="center"/>
    </xf>
    <xf numFmtId="0" fontId="18" fillId="0" borderId="1" xfId="0" applyFont="1" applyBorder="1" applyAlignment="1">
      <alignment horizontal="left" vertical="top"/>
    </xf>
    <xf numFmtId="0" fontId="18" fillId="0" borderId="1" xfId="0" applyFont="1" applyBorder="1" applyAlignment="1">
      <alignment vertical="top"/>
    </xf>
    <xf numFmtId="0" fontId="10" fillId="10" borderId="1" xfId="0" applyFont="1" applyFill="1" applyBorder="1" applyAlignment="1">
      <alignment horizontal="left" vertical="top" wrapText="1"/>
    </xf>
    <xf numFmtId="0" fontId="18" fillId="6" borderId="1" xfId="0" applyFont="1" applyFill="1" applyBorder="1" applyAlignment="1">
      <alignment horizontal="left" vertical="top" wrapText="1"/>
    </xf>
    <xf numFmtId="0" fontId="10" fillId="6" borderId="1" xfId="0" applyFont="1" applyFill="1" applyBorder="1" applyAlignment="1">
      <alignment horizontal="left" vertical="top"/>
    </xf>
    <xf numFmtId="0" fontId="18" fillId="11" borderId="1" xfId="0" applyFont="1" applyFill="1" applyBorder="1" applyAlignment="1">
      <alignment horizontal="left" vertical="top" wrapText="1"/>
    </xf>
    <xf numFmtId="0" fontId="10" fillId="11" borderId="1" xfId="0" applyFont="1" applyFill="1" applyBorder="1" applyAlignment="1">
      <alignment horizontal="left" vertical="top"/>
    </xf>
    <xf numFmtId="0" fontId="18" fillId="10" borderId="1" xfId="0" applyFont="1" applyFill="1" applyBorder="1" applyAlignment="1">
      <alignment horizontal="left" vertical="top" wrapText="1"/>
    </xf>
    <xf numFmtId="0" fontId="18" fillId="10" borderId="1" xfId="0" applyFont="1" applyFill="1" applyBorder="1" applyAlignment="1">
      <alignment horizontal="left" vertical="top"/>
    </xf>
    <xf numFmtId="0" fontId="10" fillId="0" borderId="1" xfId="0" applyFont="1" applyBorder="1" applyAlignment="1">
      <alignment horizontal="left" vertical="top"/>
    </xf>
    <xf numFmtId="0" fontId="18" fillId="6" borderId="5" xfId="0" applyFont="1" applyFill="1" applyBorder="1" applyAlignment="1">
      <alignment horizontal="left" vertical="top"/>
    </xf>
    <xf numFmtId="0" fontId="18" fillId="0" borderId="6" xfId="0" applyFont="1" applyBorder="1" applyAlignment="1">
      <alignment horizontal="left" vertical="top"/>
    </xf>
    <xf numFmtId="15" fontId="18" fillId="0" borderId="7" xfId="0" applyNumberFormat="1" applyFont="1" applyBorder="1" applyAlignment="1">
      <alignment vertical="top"/>
    </xf>
    <xf numFmtId="165" fontId="18" fillId="0" borderId="8" xfId="0" applyNumberFormat="1" applyFont="1" applyBorder="1" applyAlignment="1">
      <alignment horizontal="center"/>
    </xf>
    <xf numFmtId="165" fontId="10" fillId="0" borderId="0" xfId="0" applyNumberFormat="1" applyFont="1"/>
    <xf numFmtId="14" fontId="10" fillId="0" borderId="0" xfId="0" applyNumberFormat="1" applyFont="1"/>
    <xf numFmtId="0" fontId="10" fillId="2" borderId="2" xfId="0" applyFont="1" applyFill="1" applyBorder="1" applyAlignment="1">
      <alignment horizontal="center"/>
    </xf>
    <xf numFmtId="0" fontId="20" fillId="12" borderId="1" xfId="0" applyFont="1" applyFill="1" applyBorder="1" applyAlignment="1">
      <alignment horizontal="center" vertical="center"/>
    </xf>
    <xf numFmtId="0" fontId="20" fillId="13" borderId="1" xfId="0" applyFont="1" applyFill="1" applyBorder="1" applyAlignment="1">
      <alignment horizontal="center" vertical="center"/>
    </xf>
    <xf numFmtId="0" fontId="21" fillId="7" borderId="1" xfId="0" applyFont="1" applyFill="1" applyBorder="1" applyAlignment="1">
      <alignment horizontal="center" vertical="center"/>
    </xf>
    <xf numFmtId="0" fontId="10" fillId="7" borderId="1" xfId="0" applyFont="1" applyFill="1" applyBorder="1" applyAlignment="1">
      <alignment horizontal="center"/>
    </xf>
    <xf numFmtId="0" fontId="22" fillId="7" borderId="1" xfId="0" applyFont="1" applyFill="1" applyBorder="1"/>
    <xf numFmtId="14" fontId="10" fillId="2" borderId="9" xfId="0" applyNumberFormat="1" applyFont="1" applyFill="1" applyBorder="1" applyAlignment="1">
      <alignment horizontal="center"/>
    </xf>
    <xf numFmtId="15" fontId="17" fillId="2" borderId="10" xfId="0" applyNumberFormat="1" applyFont="1" applyFill="1" applyBorder="1" applyAlignment="1">
      <alignment horizontal="left" vertical="center"/>
    </xf>
    <xf numFmtId="0" fontId="10" fillId="2" borderId="2" xfId="0" applyFont="1" applyFill="1" applyBorder="1"/>
    <xf numFmtId="0" fontId="10" fillId="2" borderId="1" xfId="0" applyFont="1" applyFill="1" applyBorder="1"/>
    <xf numFmtId="0" fontId="10" fillId="2" borderId="4" xfId="0" applyFont="1" applyFill="1" applyBorder="1"/>
    <xf numFmtId="0" fontId="10" fillId="2" borderId="11" xfId="0" applyFont="1" applyFill="1" applyBorder="1" applyAlignment="1">
      <alignment horizontal="center"/>
    </xf>
    <xf numFmtId="14" fontId="10" fillId="2" borderId="1" xfId="0" applyNumberFormat="1" applyFont="1" applyFill="1" applyBorder="1" applyAlignment="1">
      <alignment horizontal="center"/>
    </xf>
    <xf numFmtId="15" fontId="17" fillId="2" borderId="1" xfId="0" applyNumberFormat="1" applyFont="1" applyFill="1" applyBorder="1" applyAlignment="1">
      <alignment horizontal="left" vertical="center"/>
    </xf>
    <xf numFmtId="0" fontId="10" fillId="2" borderId="1" xfId="0" applyFont="1" applyFill="1" applyBorder="1" applyAlignment="1">
      <alignment horizontal="center"/>
    </xf>
    <xf numFmtId="14" fontId="10" fillId="3" borderId="1" xfId="0" applyNumberFormat="1" applyFont="1" applyFill="1" applyBorder="1"/>
    <xf numFmtId="15" fontId="10" fillId="3" borderId="1" xfId="0" applyNumberFormat="1" applyFont="1" applyFill="1" applyBorder="1" applyAlignment="1">
      <alignment horizontal="center" vertical="center"/>
    </xf>
    <xf numFmtId="0" fontId="10" fillId="3" borderId="1" xfId="0" applyFont="1" applyFill="1" applyBorder="1" applyAlignment="1">
      <alignment horizontal="center"/>
    </xf>
    <xf numFmtId="0" fontId="10" fillId="13" borderId="1" xfId="0" applyFont="1" applyFill="1" applyBorder="1" applyAlignment="1">
      <alignment horizontal="center"/>
    </xf>
    <xf numFmtId="14" fontId="10" fillId="11" borderId="9" xfId="0" applyNumberFormat="1" applyFont="1" applyFill="1" applyBorder="1" applyAlignment="1">
      <alignment horizontal="center"/>
    </xf>
    <xf numFmtId="15" fontId="17" fillId="12" borderId="1" xfId="0" applyNumberFormat="1" applyFont="1" applyFill="1" applyBorder="1" applyAlignment="1">
      <alignment horizontal="left" vertical="center"/>
    </xf>
    <xf numFmtId="0" fontId="10" fillId="11" borderId="2" xfId="0" applyFont="1" applyFill="1" applyBorder="1"/>
    <xf numFmtId="0" fontId="10" fillId="11" borderId="1" xfId="0" applyFont="1" applyFill="1" applyBorder="1"/>
    <xf numFmtId="0" fontId="10" fillId="11" borderId="4" xfId="0" applyFont="1" applyFill="1" applyBorder="1"/>
    <xf numFmtId="0" fontId="10" fillId="11" borderId="11" xfId="0" applyFont="1" applyFill="1" applyBorder="1" applyAlignment="1">
      <alignment horizontal="center"/>
    </xf>
    <xf numFmtId="14" fontId="10" fillId="3" borderId="9" xfId="0" applyNumberFormat="1" applyFont="1" applyFill="1" applyBorder="1" applyAlignment="1">
      <alignment horizontal="center"/>
    </xf>
    <xf numFmtId="15" fontId="17" fillId="3" borderId="10" xfId="0" applyNumberFormat="1" applyFont="1" applyFill="1" applyBorder="1" applyAlignment="1">
      <alignment horizontal="center" vertical="center"/>
    </xf>
    <xf numFmtId="0" fontId="10" fillId="3" borderId="2" xfId="0" applyFont="1" applyFill="1" applyBorder="1"/>
    <xf numFmtId="0" fontId="10" fillId="3" borderId="4" xfId="0" applyFont="1" applyFill="1" applyBorder="1"/>
    <xf numFmtId="14" fontId="10" fillId="3" borderId="9" xfId="0" applyNumberFormat="1" applyFont="1" applyFill="1" applyBorder="1"/>
    <xf numFmtId="0" fontId="17" fillId="0" borderId="10" xfId="0" applyFont="1" applyBorder="1" applyAlignment="1">
      <alignment horizontal="center" vertical="center"/>
    </xf>
    <xf numFmtId="0" fontId="10" fillId="3" borderId="2" xfId="0" applyFont="1" applyFill="1" applyBorder="1" applyAlignment="1">
      <alignment horizontal="center"/>
    </xf>
    <xf numFmtId="0" fontId="10" fillId="3" borderId="4" xfId="0" applyFont="1" applyFill="1" applyBorder="1" applyAlignment="1">
      <alignment horizontal="center"/>
    </xf>
    <xf numFmtId="0" fontId="10" fillId="0" borderId="11" xfId="0" applyFont="1" applyBorder="1" applyAlignment="1">
      <alignment horizontal="center"/>
    </xf>
    <xf numFmtId="15" fontId="17" fillId="12" borderId="10" xfId="0" applyNumberFormat="1" applyFont="1" applyFill="1" applyBorder="1" applyAlignment="1">
      <alignment horizontal="left" vertical="center"/>
    </xf>
    <xf numFmtId="15" fontId="17" fillId="2" borderId="1" xfId="0" applyNumberFormat="1" applyFont="1" applyFill="1" applyBorder="1" applyAlignment="1">
      <alignment horizontal="center" vertical="center"/>
    </xf>
    <xf numFmtId="0" fontId="10" fillId="13" borderId="11" xfId="0" applyFont="1" applyFill="1" applyBorder="1" applyAlignment="1">
      <alignment horizontal="center"/>
    </xf>
    <xf numFmtId="15" fontId="10" fillId="3" borderId="10" xfId="0" applyNumberFormat="1" applyFont="1" applyFill="1" applyBorder="1" applyAlignment="1">
      <alignment horizontal="center" vertical="center"/>
    </xf>
    <xf numFmtId="14" fontId="10" fillId="5" borderId="9" xfId="0" applyNumberFormat="1" applyFont="1" applyFill="1" applyBorder="1" applyAlignment="1">
      <alignment horizontal="center"/>
    </xf>
    <xf numFmtId="15" fontId="17" fillId="5" borderId="10" xfId="0" applyNumberFormat="1" applyFont="1" applyFill="1" applyBorder="1" applyAlignment="1">
      <alignment horizontal="left" vertical="center"/>
    </xf>
    <xf numFmtId="0" fontId="10" fillId="5" borderId="2" xfId="0" applyFont="1" applyFill="1" applyBorder="1"/>
    <xf numFmtId="0" fontId="10" fillId="5" borderId="4" xfId="0" applyFont="1" applyFill="1" applyBorder="1"/>
    <xf numFmtId="0" fontId="10" fillId="5" borderId="11" xfId="0" applyFont="1" applyFill="1" applyBorder="1" applyAlignment="1">
      <alignment horizontal="center"/>
    </xf>
    <xf numFmtId="14" fontId="10" fillId="0" borderId="9" xfId="0" applyNumberFormat="1" applyFont="1" applyBorder="1" applyAlignment="1">
      <alignment horizontal="center"/>
    </xf>
    <xf numFmtId="15" fontId="17" fillId="0" borderId="10" xfId="0" applyNumberFormat="1" applyFont="1" applyBorder="1" applyAlignment="1">
      <alignment horizontal="left" vertical="center"/>
    </xf>
    <xf numFmtId="14" fontId="10" fillId="2" borderId="8" xfId="0" applyNumberFormat="1" applyFont="1" applyFill="1" applyBorder="1" applyAlignment="1">
      <alignment horizontal="center"/>
    </xf>
    <xf numFmtId="15" fontId="17" fillId="2" borderId="12" xfId="0" applyNumberFormat="1" applyFont="1" applyFill="1" applyBorder="1" applyAlignment="1">
      <alignment horizontal="left" vertical="center"/>
    </xf>
    <xf numFmtId="0" fontId="10" fillId="2" borderId="13" xfId="0" applyFont="1" applyFill="1" applyBorder="1"/>
    <xf numFmtId="0" fontId="10" fillId="2" borderId="14" xfId="0" applyFont="1" applyFill="1" applyBorder="1"/>
    <xf numFmtId="0" fontId="10" fillId="2" borderId="15" xfId="0" applyFont="1" applyFill="1" applyBorder="1"/>
    <xf numFmtId="0" fontId="10" fillId="2" borderId="16" xfId="0" applyFont="1" applyFill="1" applyBorder="1" applyAlignment="1">
      <alignment horizontal="center"/>
    </xf>
    <xf numFmtId="15" fontId="17" fillId="3" borderId="1" xfId="0" applyNumberFormat="1" applyFont="1" applyFill="1" applyBorder="1" applyAlignment="1">
      <alignment horizontal="center" vertical="center"/>
    </xf>
    <xf numFmtId="14" fontId="10" fillId="9" borderId="1" xfId="0" applyNumberFormat="1" applyFont="1" applyFill="1" applyBorder="1" applyAlignment="1">
      <alignment horizontal="center"/>
    </xf>
    <xf numFmtId="15" fontId="17" fillId="11" borderId="1" xfId="0" applyNumberFormat="1" applyFont="1" applyFill="1" applyBorder="1" applyAlignment="1">
      <alignment horizontal="left" vertical="center"/>
    </xf>
    <xf numFmtId="0" fontId="17" fillId="0" borderId="1" xfId="0" applyFont="1" applyBorder="1" applyAlignment="1">
      <alignment horizontal="center" vertical="center"/>
    </xf>
    <xf numFmtId="0" fontId="17" fillId="0" borderId="10" xfId="0" applyFont="1" applyBorder="1" applyAlignment="1">
      <alignment horizontal="left"/>
    </xf>
    <xf numFmtId="15" fontId="16" fillId="0" borderId="0" xfId="0" applyNumberFormat="1" applyFont="1" applyAlignment="1">
      <alignment horizontal="center" vertical="center" wrapText="1"/>
    </xf>
    <xf numFmtId="15" fontId="10" fillId="3" borderId="1" xfId="0" applyNumberFormat="1" applyFont="1" applyFill="1" applyBorder="1" applyAlignment="1">
      <alignment horizontal="center" vertical="center" wrapText="1"/>
    </xf>
    <xf numFmtId="15" fontId="10" fillId="3" borderId="10" xfId="0" applyNumberFormat="1" applyFont="1" applyFill="1" applyBorder="1" applyAlignment="1">
      <alignment horizontal="center" vertical="center" wrapText="1"/>
    </xf>
    <xf numFmtId="14" fontId="10" fillId="3" borderId="17" xfId="0" applyNumberFormat="1" applyFont="1" applyFill="1" applyBorder="1"/>
    <xf numFmtId="15" fontId="10" fillId="3" borderId="10" xfId="0" applyNumberFormat="1" applyFont="1" applyFill="1" applyBorder="1"/>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10" fillId="13" borderId="21" xfId="0" applyFont="1" applyFill="1" applyBorder="1" applyAlignment="1">
      <alignment horizontal="center"/>
    </xf>
    <xf numFmtId="14" fontId="10" fillId="11" borderId="1" xfId="0" applyNumberFormat="1" applyFont="1" applyFill="1" applyBorder="1" applyAlignment="1">
      <alignment horizontal="center"/>
    </xf>
    <xf numFmtId="0" fontId="10" fillId="13" borderId="2" xfId="0" applyFont="1" applyFill="1" applyBorder="1" applyAlignment="1">
      <alignment horizontal="center"/>
    </xf>
    <xf numFmtId="15" fontId="10" fillId="3" borderId="1" xfId="0" applyNumberFormat="1" applyFont="1" applyFill="1" applyBorder="1"/>
    <xf numFmtId="0" fontId="10" fillId="13" borderId="22" xfId="0" applyFont="1" applyFill="1" applyBorder="1" applyAlignment="1">
      <alignment horizontal="center"/>
    </xf>
    <xf numFmtId="15" fontId="10" fillId="14" borderId="1" xfId="0" applyNumberFormat="1" applyFont="1" applyFill="1" applyBorder="1" applyAlignment="1">
      <alignment horizontal="center"/>
    </xf>
    <xf numFmtId="0" fontId="10" fillId="0" borderId="10" xfId="0" applyFont="1" applyBorder="1"/>
    <xf numFmtId="14" fontId="10" fillId="15" borderId="9" xfId="0" applyNumberFormat="1" applyFont="1" applyFill="1" applyBorder="1" applyAlignment="1">
      <alignment horizontal="center"/>
    </xf>
    <xf numFmtId="15" fontId="17" fillId="15" borderId="10" xfId="0" applyNumberFormat="1" applyFont="1" applyFill="1" applyBorder="1" applyAlignment="1">
      <alignment horizontal="left" vertical="center"/>
    </xf>
    <xf numFmtId="0" fontId="10" fillId="15" borderId="2" xfId="0" applyFont="1" applyFill="1" applyBorder="1"/>
    <xf numFmtId="0" fontId="10" fillId="15" borderId="1" xfId="0" applyFont="1" applyFill="1" applyBorder="1"/>
    <xf numFmtId="0" fontId="10" fillId="15" borderId="4" xfId="0" applyFont="1" applyFill="1" applyBorder="1"/>
    <xf numFmtId="0" fontId="10" fillId="15" borderId="11" xfId="0" applyFont="1" applyFill="1" applyBorder="1" applyAlignment="1">
      <alignment horizontal="center"/>
    </xf>
    <xf numFmtId="15" fontId="10" fillId="0" borderId="1" xfId="0" applyNumberFormat="1" applyFont="1" applyBorder="1"/>
    <xf numFmtId="14" fontId="10" fillId="3" borderId="23" xfId="0" applyNumberFormat="1" applyFont="1" applyFill="1" applyBorder="1"/>
    <xf numFmtId="0" fontId="10" fillId="3" borderId="23" xfId="0" applyFont="1" applyFill="1" applyBorder="1" applyAlignment="1">
      <alignment horizontal="center"/>
    </xf>
    <xf numFmtId="15" fontId="10" fillId="0" borderId="10" xfId="0" applyNumberFormat="1" applyFont="1" applyBorder="1"/>
    <xf numFmtId="14" fontId="10" fillId="15" borderId="1" xfId="0" applyNumberFormat="1" applyFont="1" applyFill="1" applyBorder="1" applyAlignment="1">
      <alignment horizontal="center"/>
    </xf>
    <xf numFmtId="0" fontId="10" fillId="15" borderId="1" xfId="0" applyFont="1" applyFill="1" applyBorder="1" applyAlignment="1">
      <alignment horizontal="center"/>
    </xf>
    <xf numFmtId="0" fontId="10" fillId="3" borderId="10" xfId="0" applyFont="1" applyFill="1" applyBorder="1"/>
    <xf numFmtId="15" fontId="17" fillId="2" borderId="4" xfId="0" applyNumberFormat="1" applyFont="1" applyFill="1" applyBorder="1" applyAlignment="1">
      <alignment horizontal="left" vertical="center"/>
    </xf>
    <xf numFmtId="0" fontId="10" fillId="2" borderId="24" xfId="0" applyFont="1" applyFill="1" applyBorder="1" applyAlignment="1">
      <alignment horizontal="center"/>
    </xf>
    <xf numFmtId="14" fontId="10" fillId="0" borderId="0" xfId="0" applyNumberFormat="1" applyFont="1" applyAlignment="1">
      <alignment horizontal="center"/>
    </xf>
    <xf numFmtId="15" fontId="10" fillId="0" borderId="0" xfId="0" applyNumberFormat="1" applyFont="1"/>
    <xf numFmtId="15" fontId="17" fillId="11" borderId="10" xfId="0" applyNumberFormat="1" applyFont="1" applyFill="1" applyBorder="1" applyAlignment="1">
      <alignment horizontal="left" vertical="center"/>
    </xf>
    <xf numFmtId="14" fontId="10" fillId="11" borderId="8" xfId="0" applyNumberFormat="1" applyFont="1" applyFill="1" applyBorder="1" applyAlignment="1">
      <alignment horizontal="center"/>
    </xf>
    <xf numFmtId="15" fontId="17" fillId="12" borderId="12" xfId="0" applyNumberFormat="1" applyFont="1" applyFill="1" applyBorder="1" applyAlignment="1">
      <alignment horizontal="left" vertical="center"/>
    </xf>
    <xf numFmtId="0" fontId="10" fillId="11" borderId="13" xfId="0" applyFont="1" applyFill="1" applyBorder="1"/>
    <xf numFmtId="0" fontId="10" fillId="11" borderId="14" xfId="0" applyFont="1" applyFill="1" applyBorder="1"/>
    <xf numFmtId="0" fontId="10" fillId="11" borderId="15" xfId="0" applyFont="1" applyFill="1" applyBorder="1"/>
    <xf numFmtId="0" fontId="10" fillId="11" borderId="16" xfId="0" applyFont="1" applyFill="1" applyBorder="1" applyAlignment="1">
      <alignment horizontal="center"/>
    </xf>
    <xf numFmtId="14" fontId="10" fillId="16" borderId="23" xfId="0" applyNumberFormat="1" applyFont="1" applyFill="1" applyBorder="1" applyAlignment="1">
      <alignment horizontal="center" vertical="center"/>
    </xf>
    <xf numFmtId="0" fontId="10" fillId="16" borderId="23" xfId="0" applyFont="1" applyFill="1" applyBorder="1" applyAlignment="1">
      <alignment horizontal="center" vertical="center"/>
    </xf>
    <xf numFmtId="0" fontId="10" fillId="16" borderId="23" xfId="0" applyFont="1" applyFill="1" applyBorder="1" applyAlignment="1">
      <alignment horizontal="center" vertical="center" wrapText="1"/>
    </xf>
    <xf numFmtId="0" fontId="10" fillId="16" borderId="25" xfId="0" applyFont="1" applyFill="1" applyBorder="1" applyAlignment="1">
      <alignment horizontal="center" vertical="center"/>
    </xf>
    <xf numFmtId="0" fontId="10" fillId="13" borderId="23" xfId="0" applyFont="1" applyFill="1" applyBorder="1" applyAlignment="1">
      <alignment horizontal="center" vertical="center"/>
    </xf>
    <xf numFmtId="15" fontId="16" fillId="0" borderId="1" xfId="0" applyNumberFormat="1" applyFont="1" applyBorder="1" applyAlignment="1">
      <alignment horizontal="center" vertical="center" wrapText="1"/>
    </xf>
    <xf numFmtId="0" fontId="10" fillId="2" borderId="1" xfId="0" applyFont="1" applyFill="1" applyBorder="1" applyAlignment="1">
      <alignment horizontal="center" vertical="center"/>
    </xf>
    <xf numFmtId="15" fontId="16" fillId="3" borderId="1" xfId="0" applyNumberFormat="1" applyFont="1" applyFill="1" applyBorder="1" applyAlignment="1">
      <alignment horizontal="center" vertical="center" wrapText="1"/>
    </xf>
    <xf numFmtId="14" fontId="10" fillId="0" borderId="1" xfId="0" applyNumberFormat="1" applyFont="1" applyBorder="1"/>
    <xf numFmtId="1" fontId="10" fillId="13" borderId="1" xfId="0" applyNumberFormat="1" applyFont="1" applyFill="1" applyBorder="1" applyAlignment="1">
      <alignment horizontal="center"/>
    </xf>
    <xf numFmtId="166" fontId="10" fillId="3" borderId="1" xfId="0" applyNumberFormat="1" applyFont="1" applyFill="1" applyBorder="1" applyAlignment="1">
      <alignment horizontal="center"/>
    </xf>
    <xf numFmtId="2" fontId="10" fillId="3" borderId="1" xfId="0" applyNumberFormat="1" applyFont="1" applyFill="1" applyBorder="1"/>
    <xf numFmtId="167" fontId="10" fillId="3" borderId="1" xfId="0" applyNumberFormat="1" applyFont="1" applyFill="1" applyBorder="1"/>
    <xf numFmtId="14" fontId="10" fillId="3" borderId="23" xfId="0" applyNumberFormat="1" applyFont="1" applyFill="1" applyBorder="1" applyAlignment="1">
      <alignment horizontal="center"/>
    </xf>
    <xf numFmtId="167" fontId="10" fillId="3" borderId="23" xfId="0" applyNumberFormat="1" applyFont="1" applyFill="1" applyBorder="1"/>
    <xf numFmtId="0" fontId="10" fillId="3" borderId="23" xfId="0" applyFont="1" applyFill="1" applyBorder="1"/>
    <xf numFmtId="1" fontId="10" fillId="3" borderId="1" xfId="0" applyNumberFormat="1" applyFont="1" applyFill="1" applyBorder="1"/>
    <xf numFmtId="0" fontId="10" fillId="3" borderId="1" xfId="0" applyFont="1" applyFill="1" applyBorder="1" applyAlignment="1">
      <alignment horizontal="center" vertical="center" wrapText="1"/>
    </xf>
    <xf numFmtId="0" fontId="17" fillId="3" borderId="1" xfId="0" applyFont="1" applyFill="1" applyBorder="1" applyAlignment="1">
      <alignment horizontal="left"/>
    </xf>
    <xf numFmtId="167" fontId="10" fillId="3" borderId="1" xfId="0" applyNumberFormat="1" applyFont="1" applyFill="1" applyBorder="1" applyAlignment="1">
      <alignment horizontal="center"/>
    </xf>
    <xf numFmtId="1" fontId="10" fillId="0" borderId="0" xfId="0" applyNumberFormat="1" applyFont="1" applyAlignment="1">
      <alignment horizontal="center"/>
    </xf>
    <xf numFmtId="0" fontId="18" fillId="0" borderId="27" xfId="0" applyFont="1" applyBorder="1" applyAlignment="1">
      <alignment horizontal="left"/>
    </xf>
    <xf numFmtId="0" fontId="18" fillId="0" borderId="0" xfId="0" applyFont="1" applyAlignment="1">
      <alignment horizontal="left"/>
    </xf>
    <xf numFmtId="0" fontId="18" fillId="18" borderId="29" xfId="0" applyFont="1" applyFill="1" applyBorder="1"/>
    <xf numFmtId="0" fontId="18" fillId="18" borderId="30" xfId="0" applyFont="1" applyFill="1" applyBorder="1"/>
    <xf numFmtId="0" fontId="10" fillId="2" borderId="26" xfId="0" applyFont="1" applyFill="1" applyBorder="1"/>
    <xf numFmtId="0" fontId="10" fillId="3" borderId="26" xfId="0" applyFont="1" applyFill="1" applyBorder="1"/>
    <xf numFmtId="0" fontId="10" fillId="5" borderId="26" xfId="0" applyFont="1" applyFill="1" applyBorder="1"/>
    <xf numFmtId="15" fontId="16" fillId="0" borderId="23" xfId="0" applyNumberFormat="1" applyFont="1" applyBorder="1" applyAlignment="1">
      <alignment horizontal="left" vertical="center" wrapText="1"/>
    </xf>
    <xf numFmtId="0" fontId="16" fillId="0" borderId="23" xfId="0" applyFont="1" applyBorder="1" applyAlignment="1">
      <alignment horizontal="left" wrapText="1"/>
    </xf>
    <xf numFmtId="0" fontId="16" fillId="0" borderId="23" xfId="0" applyFont="1" applyBorder="1" applyAlignment="1">
      <alignment horizontal="left" vertical="center" wrapText="1"/>
    </xf>
    <xf numFmtId="1" fontId="16" fillId="0" borderId="23" xfId="0" applyNumberFormat="1" applyFont="1" applyBorder="1" applyAlignment="1">
      <alignment horizontal="left" vertical="center" wrapText="1"/>
    </xf>
    <xf numFmtId="15" fontId="10" fillId="0" borderId="23" xfId="0" applyNumberFormat="1" applyFont="1" applyBorder="1" applyAlignment="1">
      <alignment horizontal="left"/>
    </xf>
    <xf numFmtId="0" fontId="18" fillId="2" borderId="28" xfId="0" applyFont="1" applyFill="1" applyBorder="1" applyAlignment="1">
      <alignment horizontal="center"/>
    </xf>
    <xf numFmtId="14" fontId="18" fillId="6" borderId="6" xfId="0" applyNumberFormat="1" applyFont="1" applyFill="1" applyBorder="1" applyAlignment="1">
      <alignment horizontal="left" vertical="top"/>
    </xf>
    <xf numFmtId="0" fontId="10" fillId="6" borderId="7" xfId="0" applyFont="1" applyFill="1" applyBorder="1" applyAlignment="1">
      <alignment horizontal="left" vertical="top"/>
    </xf>
    <xf numFmtId="165" fontId="18" fillId="0" borderId="2" xfId="0" applyNumberFormat="1" applyFont="1" applyBorder="1" applyAlignment="1">
      <alignment horizontal="center"/>
    </xf>
    <xf numFmtId="165" fontId="18" fillId="0" borderId="4" xfId="0" applyNumberFormat="1" applyFont="1" applyBorder="1" applyAlignment="1">
      <alignment horizontal="center"/>
    </xf>
    <xf numFmtId="0" fontId="10" fillId="0" borderId="2" xfId="0" applyFont="1" applyBorder="1"/>
    <xf numFmtId="0" fontId="10" fillId="0" borderId="4" xfId="0" applyFont="1" applyBorder="1"/>
    <xf numFmtId="15" fontId="10" fillId="3" borderId="26" xfId="0" applyNumberFormat="1" applyFont="1" applyFill="1" applyBorder="1" applyAlignment="1">
      <alignment horizontal="center" vertical="center"/>
    </xf>
    <xf numFmtId="0" fontId="10" fillId="2" borderId="26" xfId="0" applyFont="1" applyFill="1" applyBorder="1" applyAlignment="1">
      <alignment horizontal="center"/>
    </xf>
    <xf numFmtId="0" fontId="10" fillId="11" borderId="26" xfId="0" applyFont="1" applyFill="1" applyBorder="1" applyAlignment="1">
      <alignment horizontal="center"/>
    </xf>
    <xf numFmtId="15" fontId="10" fillId="0" borderId="23" xfId="0" applyNumberFormat="1" applyFont="1" applyBorder="1"/>
    <xf numFmtId="14" fontId="10" fillId="3" borderId="26" xfId="0" applyNumberFormat="1" applyFont="1" applyFill="1" applyBorder="1"/>
    <xf numFmtId="0" fontId="10" fillId="11" borderId="26" xfId="0" applyFont="1" applyFill="1" applyBorder="1"/>
    <xf numFmtId="14" fontId="10" fillId="11" borderId="26" xfId="0" applyNumberFormat="1" applyFont="1" applyFill="1" applyBorder="1" applyAlignment="1">
      <alignment horizontal="center"/>
    </xf>
    <xf numFmtId="0" fontId="10" fillId="3" borderId="26" xfId="0" applyFont="1" applyFill="1" applyBorder="1" applyAlignment="1">
      <alignment horizontal="center"/>
    </xf>
    <xf numFmtId="0" fontId="10" fillId="13" borderId="26" xfId="0" applyFont="1" applyFill="1" applyBorder="1" applyAlignment="1">
      <alignment horizontal="center"/>
    </xf>
    <xf numFmtId="14" fontId="10" fillId="2" borderId="26" xfId="0" applyNumberFormat="1" applyFont="1" applyFill="1" applyBorder="1" applyAlignment="1">
      <alignment horizontal="center"/>
    </xf>
    <xf numFmtId="15" fontId="17" fillId="2" borderId="26" xfId="0" applyNumberFormat="1" applyFont="1" applyFill="1" applyBorder="1" applyAlignment="1">
      <alignment horizontal="left" vertical="center"/>
    </xf>
    <xf numFmtId="14" fontId="10" fillId="15" borderId="26" xfId="0" applyNumberFormat="1" applyFont="1" applyFill="1" applyBorder="1" applyAlignment="1">
      <alignment horizontal="center"/>
    </xf>
    <xf numFmtId="15" fontId="17" fillId="12" borderId="26" xfId="0" applyNumberFormat="1" applyFont="1" applyFill="1" applyBorder="1" applyAlignment="1">
      <alignment horizontal="left" vertical="center"/>
    </xf>
    <xf numFmtId="0" fontId="10" fillId="15" borderId="26" xfId="0" applyFont="1" applyFill="1" applyBorder="1"/>
    <xf numFmtId="0" fontId="10" fillId="15" borderId="26" xfId="0" applyFont="1" applyFill="1" applyBorder="1" applyAlignment="1">
      <alignment horizontal="center"/>
    </xf>
    <xf numFmtId="15" fontId="17" fillId="11" borderId="26" xfId="0" applyNumberFormat="1" applyFont="1" applyFill="1" applyBorder="1" applyAlignment="1">
      <alignment horizontal="left" vertical="center"/>
    </xf>
    <xf numFmtId="15" fontId="10" fillId="3" borderId="26" xfId="0" applyNumberFormat="1" applyFont="1" applyFill="1" applyBorder="1"/>
    <xf numFmtId="0" fontId="10" fillId="2" borderId="26" xfId="0" applyFont="1" applyFill="1" applyBorder="1" applyAlignment="1">
      <alignment horizontal="center" vertical="center"/>
    </xf>
    <xf numFmtId="0" fontId="18" fillId="5" borderId="26" xfId="0" applyFont="1" applyFill="1" applyBorder="1"/>
    <xf numFmtId="0" fontId="23" fillId="17" borderId="26" xfId="0" applyFont="1" applyFill="1" applyBorder="1"/>
    <xf numFmtId="0" fontId="10" fillId="0" borderId="23" xfId="0" applyFont="1" applyBorder="1"/>
    <xf numFmtId="0" fontId="0" fillId="0" borderId="0" xfId="0" pivotButton="1"/>
    <xf numFmtId="0" fontId="0" fillId="0" borderId="0" xfId="0" applyAlignment="1">
      <alignment horizontal="left"/>
    </xf>
    <xf numFmtId="164" fontId="0" fillId="0" borderId="0" xfId="0" applyNumberFormat="1"/>
    <xf numFmtId="1" fontId="26" fillId="19" borderId="0" xfId="0" applyNumberFormat="1" applyFont="1" applyFill="1" applyAlignment="1">
      <alignment horizontal="left"/>
    </xf>
    <xf numFmtId="0" fontId="0" fillId="19" borderId="0" xfId="0" applyFill="1"/>
    <xf numFmtId="0" fontId="25" fillId="0" borderId="0" xfId="0" applyFont="1"/>
    <xf numFmtId="0" fontId="0" fillId="0" borderId="0" xfId="0" applyAlignment="1">
      <alignment wrapText="1"/>
    </xf>
    <xf numFmtId="0" fontId="0" fillId="0" borderId="26" xfId="0" applyBorder="1"/>
    <xf numFmtId="0" fontId="18" fillId="0" borderId="26" xfId="0" applyFont="1" applyBorder="1" applyAlignment="1">
      <alignment horizontal="left"/>
    </xf>
    <xf numFmtId="1" fontId="0" fillId="0" borderId="0" xfId="0" applyNumberFormat="1"/>
    <xf numFmtId="1" fontId="0" fillId="0" borderId="0" xfId="0" pivotButton="1" applyNumberFormat="1"/>
    <xf numFmtId="1" fontId="0" fillId="19" borderId="0" xfId="0" applyNumberFormat="1" applyFill="1" applyAlignment="1">
      <alignment horizontal="center"/>
    </xf>
    <xf numFmtId="3" fontId="0" fillId="0" borderId="0" xfId="0" applyNumberFormat="1"/>
    <xf numFmtId="3" fontId="0" fillId="0" borderId="0" xfId="0" pivotButton="1" applyNumberFormat="1"/>
    <xf numFmtId="3" fontId="25" fillId="0" borderId="0" xfId="0" applyNumberFormat="1" applyFont="1"/>
    <xf numFmtId="3" fontId="12" fillId="0" borderId="26" xfId="0" applyNumberFormat="1" applyFont="1" applyBorder="1"/>
    <xf numFmtId="3" fontId="10" fillId="0" borderId="0" xfId="0" applyNumberFormat="1" applyFont="1" applyAlignment="1">
      <alignment horizontal="center"/>
    </xf>
    <xf numFmtId="0" fontId="0" fillId="0" borderId="0" xfId="0" applyAlignment="1">
      <alignment horizontal="center"/>
    </xf>
    <xf numFmtId="0" fontId="10" fillId="19" borderId="1" xfId="0" applyFont="1" applyFill="1" applyBorder="1" applyAlignment="1">
      <alignment horizontal="left" wrapText="1"/>
    </xf>
    <xf numFmtId="0" fontId="10" fillId="19" borderId="1" xfId="0" applyFont="1" applyFill="1" applyBorder="1" applyAlignment="1">
      <alignment horizontal="left"/>
    </xf>
    <xf numFmtId="0" fontId="10" fillId="19" borderId="1" xfId="0" applyFont="1" applyFill="1" applyBorder="1" applyAlignment="1">
      <alignment horizontal="left" vertical="center" wrapText="1"/>
    </xf>
    <xf numFmtId="0" fontId="10" fillId="19" borderId="1" xfId="0" applyFont="1" applyFill="1" applyBorder="1" applyAlignment="1">
      <alignment wrapText="1"/>
    </xf>
    <xf numFmtId="0" fontId="10" fillId="19" borderId="23" xfId="0" applyFont="1" applyFill="1" applyBorder="1" applyAlignment="1">
      <alignment horizontal="left" vertical="center" wrapText="1"/>
    </xf>
    <xf numFmtId="0" fontId="18" fillId="21" borderId="26" xfId="0" applyFont="1" applyFill="1" applyBorder="1"/>
    <xf numFmtId="0" fontId="18" fillId="20" borderId="26" xfId="0" applyFont="1" applyFill="1" applyBorder="1"/>
    <xf numFmtId="0" fontId="10" fillId="19" borderId="1" xfId="0" applyFont="1" applyFill="1" applyBorder="1" applyAlignment="1">
      <alignment vertical="center" wrapText="1"/>
    </xf>
    <xf numFmtId="15" fontId="30" fillId="0" borderId="1" xfId="0" applyNumberFormat="1" applyFont="1" applyBorder="1" applyAlignment="1">
      <alignment horizontal="left" vertical="center" wrapText="1"/>
    </xf>
    <xf numFmtId="14" fontId="0" fillId="0" borderId="1" xfId="0" applyNumberFormat="1" applyBorder="1" applyAlignment="1">
      <alignment horizontal="center"/>
    </xf>
    <xf numFmtId="0" fontId="0" fillId="0" borderId="1" xfId="0" applyBorder="1" applyAlignment="1">
      <alignment horizontal="center"/>
    </xf>
    <xf numFmtId="0" fontId="0" fillId="0" borderId="1" xfId="0" applyBorder="1" applyAlignment="1">
      <alignment horizontal="left"/>
    </xf>
    <xf numFmtId="0" fontId="0" fillId="0" borderId="1" xfId="0" applyBorder="1"/>
    <xf numFmtId="0" fontId="0" fillId="19" borderId="0" xfId="0" applyFill="1" applyAlignment="1">
      <alignment horizontal="left"/>
    </xf>
    <xf numFmtId="2" fontId="31" fillId="0" borderId="1" xfId="0" applyNumberFormat="1" applyFont="1" applyBorder="1" applyAlignment="1">
      <alignment horizontal="center" vertical="center"/>
    </xf>
    <xf numFmtId="0" fontId="0" fillId="0" borderId="0" xfId="0" applyAlignment="1">
      <alignment vertical="center"/>
    </xf>
    <xf numFmtId="0" fontId="10" fillId="19" borderId="23" xfId="0" applyFont="1" applyFill="1" applyBorder="1" applyAlignment="1">
      <alignment horizontal="left" wrapText="1"/>
    </xf>
    <xf numFmtId="0" fontId="10" fillId="19" borderId="23" xfId="0" applyFont="1" applyFill="1" applyBorder="1" applyAlignment="1">
      <alignment wrapText="1"/>
    </xf>
    <xf numFmtId="0" fontId="10" fillId="19" borderId="23" xfId="0" applyFont="1" applyFill="1" applyBorder="1" applyAlignment="1">
      <alignment vertical="center" wrapText="1"/>
    </xf>
    <xf numFmtId="0" fontId="10" fillId="19" borderId="23" xfId="0" applyFont="1" applyFill="1" applyBorder="1" applyAlignment="1">
      <alignment horizontal="left"/>
    </xf>
    <xf numFmtId="0" fontId="16" fillId="19" borderId="1" xfId="0" applyFont="1" applyFill="1" applyBorder="1" applyAlignment="1">
      <alignment horizontal="left" vertical="center" wrapText="1"/>
    </xf>
    <xf numFmtId="0" fontId="16" fillId="19" borderId="1" xfId="0" applyFont="1" applyFill="1" applyBorder="1" applyAlignment="1">
      <alignment horizontal="left" wrapText="1"/>
    </xf>
    <xf numFmtId="15" fontId="16" fillId="19" borderId="1" xfId="0" applyNumberFormat="1" applyFont="1" applyFill="1" applyBorder="1" applyAlignment="1">
      <alignment horizontal="left" vertical="center" wrapText="1"/>
    </xf>
    <xf numFmtId="15" fontId="10" fillId="19" borderId="1" xfId="0" applyNumberFormat="1" applyFont="1" applyFill="1" applyBorder="1" applyAlignment="1">
      <alignment horizontal="left"/>
    </xf>
    <xf numFmtId="0" fontId="28" fillId="22" borderId="1" xfId="0" applyFont="1" applyFill="1" applyBorder="1"/>
    <xf numFmtId="0" fontId="10" fillId="19" borderId="1" xfId="0" applyFont="1" applyFill="1" applyBorder="1"/>
    <xf numFmtId="0" fontId="13" fillId="22" borderId="1" xfId="0" applyFont="1" applyFill="1" applyBorder="1"/>
    <xf numFmtId="0" fontId="0" fillId="0" borderId="26" xfId="0" applyBorder="1" applyAlignment="1">
      <alignment vertical="center"/>
    </xf>
    <xf numFmtId="0" fontId="13" fillId="26" borderId="1" xfId="0" applyFont="1" applyFill="1" applyBorder="1" applyAlignment="1">
      <alignment wrapText="1"/>
    </xf>
    <xf numFmtId="0" fontId="13" fillId="26" borderId="2" xfId="0" applyFont="1" applyFill="1" applyBorder="1" applyAlignment="1">
      <alignment wrapText="1"/>
    </xf>
    <xf numFmtId="0" fontId="13" fillId="26" borderId="3" xfId="0" applyFont="1" applyFill="1" applyBorder="1" applyAlignment="1">
      <alignment wrapText="1"/>
    </xf>
    <xf numFmtId="0" fontId="13" fillId="26" borderId="31" xfId="0" applyFont="1" applyFill="1" applyBorder="1" applyAlignment="1">
      <alignment wrapText="1"/>
    </xf>
    <xf numFmtId="0" fontId="13" fillId="26" borderId="2" xfId="0" applyFont="1" applyFill="1" applyBorder="1" applyAlignment="1">
      <alignment horizontal="left" wrapText="1"/>
    </xf>
    <xf numFmtId="0" fontId="13" fillId="26" borderId="31" xfId="0" applyFont="1" applyFill="1" applyBorder="1" applyAlignment="1">
      <alignment horizontal="left" wrapText="1"/>
    </xf>
    <xf numFmtId="0" fontId="10" fillId="0" borderId="26" xfId="0" applyFont="1" applyBorder="1"/>
    <xf numFmtId="0" fontId="13" fillId="0" borderId="1" xfId="0" applyFont="1" applyBorder="1"/>
    <xf numFmtId="0" fontId="13" fillId="0" borderId="3" xfId="0" applyFont="1" applyBorder="1"/>
    <xf numFmtId="0" fontId="32" fillId="0" borderId="1" xfId="0" applyFont="1" applyBorder="1" applyAlignment="1">
      <alignment horizontal="left" wrapText="1" readingOrder="1"/>
    </xf>
    <xf numFmtId="0" fontId="35" fillId="27" borderId="33" xfId="0" applyFont="1" applyFill="1" applyBorder="1"/>
    <xf numFmtId="0" fontId="37" fillId="0" borderId="0" xfId="0" applyFont="1"/>
    <xf numFmtId="0" fontId="36" fillId="0" borderId="26" xfId="0" applyFont="1" applyBorder="1"/>
    <xf numFmtId="0" fontId="29" fillId="0" borderId="1" xfId="0" applyFont="1" applyBorder="1" applyAlignment="1">
      <alignment horizontal="center"/>
    </xf>
    <xf numFmtId="0" fontId="38" fillId="29" borderId="26" xfId="0" applyFont="1" applyFill="1" applyBorder="1"/>
    <xf numFmtId="164" fontId="0" fillId="0" borderId="1" xfId="0" applyNumberFormat="1" applyBorder="1" applyAlignment="1">
      <alignment horizontal="center"/>
    </xf>
    <xf numFmtId="0" fontId="35" fillId="19" borderId="26" xfId="0" applyFont="1" applyFill="1" applyBorder="1"/>
    <xf numFmtId="0" fontId="0" fillId="0" borderId="1" xfId="0" applyBorder="1" applyAlignment="1">
      <alignment wrapText="1"/>
    </xf>
    <xf numFmtId="0" fontId="32" fillId="0" borderId="1" xfId="0" applyFont="1" applyBorder="1" applyAlignment="1">
      <alignment horizontal="left" vertical="center" wrapText="1" readingOrder="1"/>
    </xf>
    <xf numFmtId="0" fontId="34" fillId="0" borderId="1" xfId="0" applyFont="1" applyBorder="1" applyAlignment="1">
      <alignment horizontal="left" vertical="center" wrapText="1" readingOrder="1"/>
    </xf>
    <xf numFmtId="0" fontId="0" fillId="19" borderId="1" xfId="0" applyFill="1" applyBorder="1"/>
    <xf numFmtId="0" fontId="10" fillId="19" borderId="4" xfId="0" applyFont="1" applyFill="1" applyBorder="1" applyAlignment="1">
      <alignment horizontal="left" wrapText="1"/>
    </xf>
    <xf numFmtId="0" fontId="10" fillId="19" borderId="1" xfId="0" applyFont="1" applyFill="1" applyBorder="1" applyAlignment="1">
      <alignment horizontal="left" vertical="center"/>
    </xf>
    <xf numFmtId="0" fontId="12" fillId="0" borderId="26" xfId="0" applyFont="1" applyBorder="1"/>
    <xf numFmtId="0" fontId="39" fillId="0" borderId="26" xfId="1" applyFont="1" applyAlignment="1">
      <alignment vertical="center"/>
    </xf>
    <xf numFmtId="0" fontId="9" fillId="0" borderId="26" xfId="1"/>
    <xf numFmtId="0" fontId="40" fillId="0" borderId="26" xfId="1" applyFont="1" applyAlignment="1">
      <alignment vertical="center" wrapText="1"/>
    </xf>
    <xf numFmtId="0" fontId="41" fillId="0" borderId="32" xfId="1" applyFont="1" applyBorder="1" applyAlignment="1">
      <alignment horizontal="center" vertical="center" wrapText="1"/>
    </xf>
    <xf numFmtId="0" fontId="40" fillId="0" borderId="26" xfId="1" applyFont="1"/>
    <xf numFmtId="0" fontId="9" fillId="0" borderId="32" xfId="1" applyBorder="1" applyAlignment="1">
      <alignment vertical="center" wrapText="1"/>
    </xf>
    <xf numFmtId="0" fontId="9" fillId="0" borderId="32" xfId="1" applyBorder="1"/>
    <xf numFmtId="0" fontId="25" fillId="0" borderId="32" xfId="1" applyFont="1" applyBorder="1"/>
    <xf numFmtId="0" fontId="25" fillId="0" borderId="26" xfId="1" applyFont="1"/>
    <xf numFmtId="0" fontId="39" fillId="0" borderId="26" xfId="1" applyFont="1"/>
    <xf numFmtId="0" fontId="42" fillId="0" borderId="26" xfId="1" applyFont="1" applyAlignment="1">
      <alignment horizontal="center"/>
    </xf>
    <xf numFmtId="0" fontId="43" fillId="0" borderId="26" xfId="1" applyFont="1" applyAlignment="1">
      <alignment horizontal="center" wrapText="1"/>
    </xf>
    <xf numFmtId="0" fontId="25" fillId="19" borderId="26" xfId="1" applyFont="1" applyFill="1" applyAlignment="1">
      <alignment vertical="center"/>
    </xf>
    <xf numFmtId="0" fontId="9" fillId="0" borderId="26" xfId="1" applyAlignment="1">
      <alignment horizontal="center"/>
    </xf>
    <xf numFmtId="3" fontId="9" fillId="0" borderId="26" xfId="1" applyNumberFormat="1" applyAlignment="1">
      <alignment horizontal="center"/>
    </xf>
    <xf numFmtId="0" fontId="13" fillId="8" borderId="32" xfId="1" applyFont="1" applyFill="1" applyBorder="1" applyAlignment="1">
      <alignment horizontal="center" vertical="center" wrapText="1"/>
    </xf>
    <xf numFmtId="0" fontId="13" fillId="8" borderId="32" xfId="1" applyFont="1" applyFill="1" applyBorder="1" applyAlignment="1">
      <alignment horizontal="center" vertical="center"/>
    </xf>
    <xf numFmtId="3" fontId="13" fillId="8" borderId="32" xfId="1" applyNumberFormat="1" applyFont="1" applyFill="1" applyBorder="1" applyAlignment="1">
      <alignment horizontal="center" vertical="center" wrapText="1"/>
    </xf>
    <xf numFmtId="3" fontId="44" fillId="8" borderId="32" xfId="1" applyNumberFormat="1" applyFont="1" applyFill="1" applyBorder="1" applyAlignment="1">
      <alignment horizontal="center" vertical="center" wrapText="1"/>
    </xf>
    <xf numFmtId="0" fontId="9" fillId="0" borderId="26" xfId="1" applyAlignment="1">
      <alignment wrapText="1"/>
    </xf>
    <xf numFmtId="0" fontId="13" fillId="0" borderId="32" xfId="1" applyFont="1" applyBorder="1"/>
    <xf numFmtId="14" fontId="13" fillId="0" borderId="32" xfId="1" applyNumberFormat="1" applyFont="1" applyBorder="1" applyAlignment="1">
      <alignment horizontal="center"/>
    </xf>
    <xf numFmtId="0" fontId="13" fillId="8" borderId="32" xfId="1" applyFont="1" applyFill="1" applyBorder="1"/>
    <xf numFmtId="3" fontId="9" fillId="0" borderId="32" xfId="1" applyNumberFormat="1" applyBorder="1" applyAlignment="1">
      <alignment horizontal="center"/>
    </xf>
    <xf numFmtId="0" fontId="13" fillId="0" borderId="32" xfId="1" applyFont="1" applyBorder="1" applyAlignment="1">
      <alignment horizontal="center"/>
    </xf>
    <xf numFmtId="0" fontId="9" fillId="0" borderId="32" xfId="1" applyBorder="1" applyAlignment="1">
      <alignment horizontal="center"/>
    </xf>
    <xf numFmtId="0" fontId="9" fillId="0" borderId="26" xfId="1" applyAlignment="1">
      <alignment horizontal="center" vertical="center"/>
    </xf>
    <xf numFmtId="3" fontId="9" fillId="0" borderId="26" xfId="1" applyNumberFormat="1" applyAlignment="1">
      <alignment horizontal="center" vertical="center"/>
    </xf>
    <xf numFmtId="3" fontId="46" fillId="0" borderId="26" xfId="1" applyNumberFormat="1" applyFont="1" applyAlignment="1">
      <alignment horizontal="center" vertical="center" wrapText="1"/>
    </xf>
    <xf numFmtId="0" fontId="9" fillId="0" borderId="26" xfId="1" applyAlignment="1">
      <alignment vertical="center"/>
    </xf>
    <xf numFmtId="1" fontId="9" fillId="0" borderId="26" xfId="1" applyNumberFormat="1"/>
    <xf numFmtId="0" fontId="46" fillId="0" borderId="26" xfId="1" applyFont="1" applyAlignment="1">
      <alignment vertical="center"/>
    </xf>
    <xf numFmtId="0" fontId="0" fillId="0" borderId="0" xfId="0" pivotButton="1" applyAlignment="1">
      <alignment vertical="center"/>
    </xf>
    <xf numFmtId="0" fontId="45" fillId="19" borderId="26" xfId="1" applyFont="1" applyFill="1" applyAlignment="1">
      <alignment vertical="center"/>
    </xf>
    <xf numFmtId="0" fontId="34" fillId="0" borderId="1" xfId="0" applyFont="1" applyBorder="1" applyAlignment="1">
      <alignment wrapText="1" readingOrder="1"/>
    </xf>
    <xf numFmtId="0" fontId="9" fillId="0" borderId="0" xfId="0" applyFont="1"/>
    <xf numFmtId="0" fontId="47" fillId="26" borderId="1" xfId="0" applyFont="1" applyFill="1" applyBorder="1" applyAlignment="1">
      <alignment wrapText="1"/>
    </xf>
    <xf numFmtId="0" fontId="47" fillId="26" borderId="2" xfId="0" applyFont="1" applyFill="1" applyBorder="1" applyAlignment="1">
      <alignment wrapText="1"/>
    </xf>
    <xf numFmtId="0" fontId="34" fillId="0" borderId="1" xfId="0" applyFont="1" applyBorder="1"/>
    <xf numFmtId="0" fontId="34" fillId="0" borderId="1" xfId="0" applyFont="1" applyBorder="1" applyAlignment="1">
      <alignment readingOrder="1"/>
    </xf>
    <xf numFmtId="0" fontId="32" fillId="0" borderId="35" xfId="0" applyFont="1" applyBorder="1" applyAlignment="1">
      <alignment wrapText="1" readingOrder="1"/>
    </xf>
    <xf numFmtId="0" fontId="34" fillId="0" borderId="1" xfId="0" applyFont="1" applyBorder="1" applyAlignment="1">
      <alignment horizontal="left" vertical="center" readingOrder="1"/>
    </xf>
    <xf numFmtId="0" fontId="33" fillId="0" borderId="1" xfId="0" applyFont="1" applyBorder="1"/>
    <xf numFmtId="0" fontId="34" fillId="0" borderId="35" xfId="0" applyFont="1" applyBorder="1" applyAlignment="1">
      <alignment wrapText="1" readingOrder="1"/>
    </xf>
    <xf numFmtId="0" fontId="32" fillId="0" borderId="1" xfId="0" applyFont="1" applyBorder="1" applyAlignment="1">
      <alignment wrapText="1" readingOrder="1"/>
    </xf>
    <xf numFmtId="0" fontId="48" fillId="0" borderId="1" xfId="0" applyFont="1" applyBorder="1" applyAlignment="1">
      <alignment horizontal="center" vertical="center"/>
    </xf>
    <xf numFmtId="164" fontId="48" fillId="28" borderId="1" xfId="0" applyNumberFormat="1" applyFont="1" applyFill="1" applyBorder="1" applyAlignment="1">
      <alignment horizontal="center" vertical="center"/>
    </xf>
    <xf numFmtId="0" fontId="48" fillId="0" borderId="1" xfId="0" applyFont="1" applyBorder="1"/>
    <xf numFmtId="0" fontId="49" fillId="0" borderId="1" xfId="0" applyFont="1" applyBorder="1" applyAlignment="1">
      <alignment horizontal="left" vertical="center" wrapText="1" readingOrder="1"/>
    </xf>
    <xf numFmtId="0" fontId="48" fillId="0" borderId="35" xfId="0" applyFont="1" applyBorder="1" applyAlignment="1">
      <alignment wrapText="1" readingOrder="1"/>
    </xf>
    <xf numFmtId="0" fontId="48" fillId="0" borderId="1" xfId="0" applyFont="1" applyBorder="1" applyAlignment="1">
      <alignment wrapText="1" readingOrder="1"/>
    </xf>
    <xf numFmtId="0" fontId="48" fillId="0" borderId="1" xfId="0" applyFont="1" applyBorder="1" applyAlignment="1">
      <alignment readingOrder="1"/>
    </xf>
    <xf numFmtId="0" fontId="49" fillId="0" borderId="35" xfId="0" applyFont="1" applyBorder="1" applyAlignment="1">
      <alignment wrapText="1" readingOrder="1"/>
    </xf>
    <xf numFmtId="0" fontId="49" fillId="0" borderId="1" xfId="0" applyFont="1" applyBorder="1" applyAlignment="1">
      <alignment wrapText="1" readingOrder="1"/>
    </xf>
    <xf numFmtId="0" fontId="49" fillId="0" borderId="2" xfId="0" applyFont="1" applyBorder="1" applyAlignment="1">
      <alignment wrapText="1" readingOrder="1"/>
    </xf>
    <xf numFmtId="0" fontId="49" fillId="0" borderId="4" xfId="0" applyFont="1" applyBorder="1" applyAlignment="1">
      <alignment wrapText="1" readingOrder="1"/>
    </xf>
    <xf numFmtId="0" fontId="48" fillId="0" borderId="4" xfId="0" applyFont="1" applyBorder="1" applyAlignment="1">
      <alignment wrapText="1" readingOrder="1"/>
    </xf>
    <xf numFmtId="0" fontId="48" fillId="0" borderId="2" xfId="0" applyFont="1" applyBorder="1" applyAlignment="1">
      <alignment wrapText="1" readingOrder="1"/>
    </xf>
    <xf numFmtId="0" fontId="48" fillId="0" borderId="4" xfId="0" applyFont="1" applyBorder="1" applyAlignment="1">
      <alignment readingOrder="1"/>
    </xf>
    <xf numFmtId="0" fontId="48" fillId="0" borderId="2" xfId="0" applyFont="1" applyBorder="1" applyAlignment="1">
      <alignment readingOrder="1"/>
    </xf>
    <xf numFmtId="0" fontId="48" fillId="0" borderId="35" xfId="0" applyFont="1" applyBorder="1" applyAlignment="1">
      <alignment readingOrder="1"/>
    </xf>
    <xf numFmtId="0" fontId="49" fillId="0" borderId="36" xfId="0" applyFont="1" applyBorder="1" applyAlignment="1">
      <alignment wrapText="1" readingOrder="1"/>
    </xf>
    <xf numFmtId="0" fontId="31" fillId="0" borderId="1" xfId="0" applyFont="1" applyBorder="1" applyAlignment="1">
      <alignment horizontal="left" wrapText="1" readingOrder="1"/>
    </xf>
    <xf numFmtId="0" fontId="49" fillId="0" borderId="37" xfId="0" applyFont="1" applyBorder="1" applyAlignment="1">
      <alignment wrapText="1" readingOrder="1"/>
    </xf>
    <xf numFmtId="0" fontId="48" fillId="0" borderId="3" xfId="0" applyFont="1" applyBorder="1"/>
    <xf numFmtId="0" fontId="49" fillId="0" borderId="38" xfId="0" applyFont="1" applyBorder="1" applyAlignment="1">
      <alignment wrapText="1" readingOrder="1"/>
    </xf>
    <xf numFmtId="0" fontId="48" fillId="0" borderId="35" xfId="0" applyFont="1" applyBorder="1" applyAlignment="1">
      <alignment horizontal="left" vertical="center" wrapText="1" readingOrder="1"/>
    </xf>
    <xf numFmtId="0" fontId="48" fillId="0" borderId="2" xfId="0" applyFont="1" applyBorder="1" applyAlignment="1">
      <alignment horizontal="left" vertical="center" wrapText="1" readingOrder="1"/>
    </xf>
    <xf numFmtId="0" fontId="48" fillId="0" borderId="3" xfId="0" applyFont="1" applyBorder="1" applyAlignment="1">
      <alignment wrapText="1" readingOrder="1"/>
    </xf>
    <xf numFmtId="0" fontId="53" fillId="0" borderId="1" xfId="0" applyFont="1" applyBorder="1" applyAlignment="1">
      <alignment wrapText="1" readingOrder="1"/>
    </xf>
    <xf numFmtId="0" fontId="34" fillId="0" borderId="35" xfId="0" applyFont="1" applyBorder="1" applyAlignment="1">
      <alignment readingOrder="1"/>
    </xf>
    <xf numFmtId="0" fontId="0" fillId="0" borderId="1" xfId="0" applyBorder="1" applyAlignment="1">
      <alignment horizontal="left" wrapText="1"/>
    </xf>
    <xf numFmtId="0" fontId="10" fillId="19" borderId="3" xfId="0" applyFont="1" applyFill="1" applyBorder="1" applyAlignment="1">
      <alignment horizontal="left" vertical="center" wrapText="1"/>
    </xf>
    <xf numFmtId="0" fontId="10" fillId="19" borderId="3" xfId="0" applyFont="1" applyFill="1" applyBorder="1" applyAlignment="1">
      <alignment horizontal="left" vertical="center"/>
    </xf>
    <xf numFmtId="0" fontId="13" fillId="19" borderId="1" xfId="0" applyFont="1" applyFill="1" applyBorder="1" applyAlignment="1">
      <alignment wrapText="1"/>
    </xf>
    <xf numFmtId="0" fontId="10" fillId="19" borderId="23" xfId="0" applyFont="1" applyFill="1" applyBorder="1" applyAlignment="1">
      <alignment horizontal="left" vertical="center"/>
    </xf>
    <xf numFmtId="0" fontId="10" fillId="19" borderId="3" xfId="0" applyFont="1" applyFill="1" applyBorder="1" applyAlignment="1">
      <alignment horizontal="left" wrapText="1"/>
    </xf>
    <xf numFmtId="0" fontId="10" fillId="19" borderId="0" xfId="0" applyFont="1" applyFill="1" applyAlignment="1">
      <alignment wrapText="1"/>
    </xf>
    <xf numFmtId="0" fontId="10" fillId="19" borderId="0" xfId="0" applyFont="1" applyFill="1" applyAlignment="1">
      <alignment horizontal="left" wrapText="1"/>
    </xf>
    <xf numFmtId="0" fontId="54" fillId="0" borderId="35" xfId="0" applyFont="1" applyBorder="1" applyAlignment="1">
      <alignment wrapText="1" readingOrder="1"/>
    </xf>
    <xf numFmtId="0" fontId="34" fillId="0" borderId="2" xfId="0" applyFont="1" applyBorder="1" applyAlignment="1">
      <alignment readingOrder="1"/>
    </xf>
    <xf numFmtId="0" fontId="55" fillId="0" borderId="2" xfId="0" applyFont="1" applyBorder="1" applyAlignment="1">
      <alignment wrapText="1" readingOrder="1"/>
    </xf>
    <xf numFmtId="0" fontId="13" fillId="8" borderId="41" xfId="0" applyFont="1" applyFill="1" applyBorder="1"/>
    <xf numFmtId="0" fontId="55" fillId="0" borderId="2" xfId="0" applyFont="1" applyBorder="1"/>
    <xf numFmtId="0" fontId="55" fillId="0" borderId="40" xfId="0" applyFont="1" applyBorder="1" applyAlignment="1">
      <alignment wrapText="1" readingOrder="1"/>
    </xf>
    <xf numFmtId="0" fontId="13" fillId="8" borderId="42" xfId="0" applyFont="1" applyFill="1" applyBorder="1"/>
    <xf numFmtId="0" fontId="55" fillId="0" borderId="31" xfId="0" applyFont="1" applyBorder="1"/>
    <xf numFmtId="0" fontId="13" fillId="0" borderId="43" xfId="0" applyFont="1" applyBorder="1"/>
    <xf numFmtId="14" fontId="13" fillId="0" borderId="43" xfId="0" applyNumberFormat="1" applyFont="1" applyBorder="1"/>
    <xf numFmtId="0" fontId="13" fillId="0" borderId="42" xfId="0" applyFont="1" applyBorder="1"/>
    <xf numFmtId="0" fontId="55" fillId="0" borderId="31" xfId="0" applyFont="1" applyBorder="1" applyAlignment="1">
      <alignment wrapText="1" readingOrder="1"/>
    </xf>
    <xf numFmtId="0" fontId="36" fillId="0" borderId="31" xfId="0" applyFont="1" applyBorder="1" applyAlignment="1">
      <alignment wrapText="1" readingOrder="1"/>
    </xf>
    <xf numFmtId="0" fontId="36" fillId="0" borderId="31" xfId="0" applyFont="1" applyBorder="1"/>
    <xf numFmtId="0" fontId="55" fillId="0" borderId="31" xfId="0" applyFont="1" applyBorder="1" applyAlignment="1">
      <alignment readingOrder="1"/>
    </xf>
    <xf numFmtId="0" fontId="44" fillId="0" borderId="31" xfId="0" applyFont="1" applyBorder="1"/>
    <xf numFmtId="0" fontId="55" fillId="0" borderId="40" xfId="0" applyFont="1" applyBorder="1" applyAlignment="1">
      <alignment readingOrder="1"/>
    </xf>
    <xf numFmtId="0" fontId="13" fillId="0" borderId="31" xfId="0" applyFont="1" applyBorder="1" applyAlignment="1">
      <alignment wrapText="1"/>
    </xf>
    <xf numFmtId="0" fontId="53" fillId="0" borderId="31" xfId="0" applyFont="1" applyBorder="1" applyAlignment="1">
      <alignment wrapText="1" readingOrder="1"/>
    </xf>
    <xf numFmtId="0" fontId="53" fillId="0" borderId="40" xfId="0" applyFont="1" applyBorder="1" applyAlignment="1">
      <alignment wrapText="1" readingOrder="1"/>
    </xf>
    <xf numFmtId="0" fontId="54" fillId="0" borderId="31" xfId="0" applyFont="1" applyBorder="1" applyAlignment="1">
      <alignment readingOrder="1"/>
    </xf>
    <xf numFmtId="0" fontId="54" fillId="0" borderId="40" xfId="0" applyFont="1" applyBorder="1" applyAlignment="1">
      <alignment wrapText="1" readingOrder="1"/>
    </xf>
    <xf numFmtId="0" fontId="54" fillId="0" borderId="40" xfId="0" applyFont="1" applyBorder="1" applyAlignment="1">
      <alignment readingOrder="1"/>
    </xf>
    <xf numFmtId="0" fontId="53" fillId="0" borderId="31" xfId="0" applyFont="1" applyBorder="1"/>
    <xf numFmtId="0" fontId="32" fillId="0" borderId="31" xfId="0" applyFont="1" applyBorder="1" applyAlignment="1">
      <alignment wrapText="1" readingOrder="1"/>
    </xf>
    <xf numFmtId="14" fontId="36" fillId="0" borderId="37" xfId="0" applyNumberFormat="1" applyFont="1" applyBorder="1"/>
    <xf numFmtId="14" fontId="36" fillId="0" borderId="3" xfId="0" applyNumberFormat="1" applyFont="1" applyBorder="1"/>
    <xf numFmtId="0" fontId="54" fillId="0" borderId="31" xfId="0" applyFont="1" applyBorder="1" applyAlignment="1">
      <alignment wrapText="1" readingOrder="1"/>
    </xf>
    <xf numFmtId="0" fontId="0" fillId="0" borderId="23" xfId="0" applyBorder="1" applyAlignment="1">
      <alignment horizontal="left"/>
    </xf>
    <xf numFmtId="0" fontId="0" fillId="0" borderId="1" xfId="0" applyBorder="1" applyAlignment="1">
      <alignment horizontal="center" vertical="center"/>
    </xf>
    <xf numFmtId="0" fontId="10" fillId="19" borderId="2" xfId="0" applyFont="1" applyFill="1" applyBorder="1" applyAlignment="1">
      <alignment horizontal="left" wrapText="1"/>
    </xf>
    <xf numFmtId="0" fontId="25" fillId="19" borderId="26" xfId="1" applyFont="1" applyFill="1" applyAlignment="1">
      <alignment horizontal="center" vertical="center"/>
    </xf>
    <xf numFmtId="0" fontId="0" fillId="0" borderId="2" xfId="0" applyBorder="1" applyAlignment="1">
      <alignment horizontal="center"/>
    </xf>
    <xf numFmtId="0" fontId="0" fillId="0" borderId="2" xfId="0" applyBorder="1"/>
    <xf numFmtId="0" fontId="48" fillId="8" borderId="31" xfId="0" applyFont="1" applyFill="1" applyBorder="1" applyAlignment="1">
      <alignment horizontal="center" vertical="center"/>
    </xf>
    <xf numFmtId="0" fontId="48" fillId="8" borderId="3" xfId="0" applyFont="1" applyFill="1" applyBorder="1" applyAlignment="1">
      <alignment horizontal="center" vertical="center"/>
    </xf>
    <xf numFmtId="0" fontId="48" fillId="8" borderId="3" xfId="0" applyFont="1" applyFill="1" applyBorder="1" applyAlignment="1">
      <alignment horizontal="left" vertical="center"/>
    </xf>
    <xf numFmtId="0" fontId="48" fillId="2" borderId="3" xfId="0" applyFont="1" applyFill="1" applyBorder="1" applyAlignment="1">
      <alignment horizontal="center" vertical="center"/>
    </xf>
    <xf numFmtId="0" fontId="48" fillId="25" borderId="3" xfId="0" applyFont="1" applyFill="1" applyBorder="1" applyAlignment="1">
      <alignment horizontal="center" vertical="center"/>
    </xf>
    <xf numFmtId="4" fontId="48" fillId="25" borderId="3" xfId="0" applyNumberFormat="1" applyFont="1" applyFill="1" applyBorder="1" applyAlignment="1">
      <alignment horizontal="center" vertical="center"/>
    </xf>
    <xf numFmtId="0" fontId="48" fillId="24" borderId="3" xfId="0" applyFont="1" applyFill="1" applyBorder="1" applyAlignment="1">
      <alignment horizontal="center" vertical="center"/>
    </xf>
    <xf numFmtId="4" fontId="48" fillId="24" borderId="3" xfId="0" applyNumberFormat="1" applyFont="1" applyFill="1" applyBorder="1" applyAlignment="1">
      <alignment horizontal="center" vertical="center"/>
    </xf>
    <xf numFmtId="0" fontId="48" fillId="0" borderId="3" xfId="0" applyFont="1" applyBorder="1" applyAlignment="1">
      <alignment horizontal="center" vertical="center" wrapText="1"/>
    </xf>
    <xf numFmtId="0" fontId="48" fillId="0" borderId="3" xfId="0" applyFont="1" applyBorder="1" applyAlignment="1">
      <alignment horizontal="center" vertical="center"/>
    </xf>
    <xf numFmtId="0" fontId="0" fillId="0" borderId="34" xfId="0" applyBorder="1" applyAlignment="1">
      <alignment horizontal="center"/>
    </xf>
    <xf numFmtId="164" fontId="0" fillId="0" borderId="23" xfId="0" applyNumberFormat="1" applyBorder="1" applyAlignment="1">
      <alignment horizontal="center"/>
    </xf>
    <xf numFmtId="0" fontId="0" fillId="0" borderId="23" xfId="0" applyBorder="1" applyAlignment="1">
      <alignment horizontal="center"/>
    </xf>
    <xf numFmtId="164" fontId="48" fillId="28" borderId="23" xfId="0" applyNumberFormat="1" applyFont="1" applyFill="1" applyBorder="1" applyAlignment="1">
      <alignment horizontal="center" vertical="center"/>
    </xf>
    <xf numFmtId="14" fontId="0" fillId="0" borderId="23" xfId="0" applyNumberFormat="1" applyBorder="1" applyAlignment="1">
      <alignment horizontal="center"/>
    </xf>
    <xf numFmtId="0" fontId="32" fillId="0" borderId="23" xfId="0" applyFont="1" applyBorder="1" applyAlignment="1">
      <alignment horizontal="left" wrapText="1" readingOrder="1"/>
    </xf>
    <xf numFmtId="0" fontId="29" fillId="0" borderId="23" xfId="0" applyFont="1" applyBorder="1" applyAlignment="1">
      <alignment horizontal="center"/>
    </xf>
    <xf numFmtId="2" fontId="31" fillId="0" borderId="23" xfId="0" applyNumberFormat="1" applyFont="1" applyBorder="1" applyAlignment="1">
      <alignment horizontal="center" vertical="center"/>
    </xf>
    <xf numFmtId="0" fontId="0" fillId="0" borderId="23" xfId="0" applyBorder="1"/>
    <xf numFmtId="0" fontId="0" fillId="0" borderId="23" xfId="0" applyBorder="1" applyAlignment="1">
      <alignment wrapText="1"/>
    </xf>
    <xf numFmtId="0" fontId="0" fillId="0" borderId="23" xfId="0" applyBorder="1" applyAlignment="1">
      <alignment horizontal="center" vertical="center"/>
    </xf>
    <xf numFmtId="14" fontId="0" fillId="0" borderId="0" xfId="0" applyNumberFormat="1"/>
    <xf numFmtId="0" fontId="8" fillId="0" borderId="0" xfId="0" applyFont="1"/>
    <xf numFmtId="0" fontId="8" fillId="0" borderId="26" xfId="0" applyFont="1" applyBorder="1"/>
    <xf numFmtId="0" fontId="8" fillId="27" borderId="26" xfId="0" applyFont="1" applyFill="1" applyBorder="1" applyAlignment="1">
      <alignment horizontal="center" vertical="center"/>
    </xf>
    <xf numFmtId="0" fontId="8" fillId="0" borderId="26" xfId="0" applyFont="1" applyBorder="1" applyAlignment="1">
      <alignment horizontal="center" vertical="center"/>
    </xf>
    <xf numFmtId="0" fontId="8" fillId="0" borderId="26" xfId="0" applyFont="1" applyBorder="1" applyAlignment="1">
      <alignment vertical="center"/>
    </xf>
    <xf numFmtId="0" fontId="45" fillId="32" borderId="52" xfId="0" applyFont="1" applyFill="1" applyBorder="1" applyAlignment="1">
      <alignment horizontal="center" vertical="center" wrapText="1"/>
    </xf>
    <xf numFmtId="2" fontId="0" fillId="31" borderId="49" xfId="0" applyNumberFormat="1" applyFill="1" applyBorder="1" applyAlignment="1">
      <alignment horizontal="center" vertical="center"/>
    </xf>
    <xf numFmtId="168" fontId="0" fillId="31" borderId="49" xfId="0" applyNumberFormat="1" applyFill="1" applyBorder="1" applyAlignment="1">
      <alignment horizontal="center" vertical="center"/>
    </xf>
    <xf numFmtId="168" fontId="0" fillId="31" borderId="32" xfId="0" applyNumberFormat="1" applyFill="1" applyBorder="1" applyAlignment="1">
      <alignment horizontal="center" vertical="center"/>
    </xf>
    <xf numFmtId="168" fontId="0" fillId="31" borderId="52" xfId="0" applyNumberFormat="1" applyFill="1" applyBorder="1" applyAlignment="1">
      <alignment horizontal="center" vertical="center"/>
    </xf>
    <xf numFmtId="0" fontId="0" fillId="31" borderId="43" xfId="0" applyFill="1" applyBorder="1" applyAlignment="1">
      <alignment horizontal="center" vertical="center"/>
    </xf>
    <xf numFmtId="2" fontId="0" fillId="31" borderId="43" xfId="0" applyNumberFormat="1" applyFill="1" applyBorder="1" applyAlignment="1">
      <alignment horizontal="center" vertical="center"/>
    </xf>
    <xf numFmtId="0" fontId="0" fillId="31" borderId="32" xfId="0" applyFill="1" applyBorder="1" applyAlignment="1">
      <alignment horizontal="center" vertical="center"/>
    </xf>
    <xf numFmtId="10" fontId="0" fillId="0" borderId="0" xfId="0" applyNumberFormat="1"/>
    <xf numFmtId="0" fontId="0" fillId="40" borderId="0" xfId="0" applyFill="1"/>
    <xf numFmtId="0" fontId="61" fillId="0" borderId="0" xfId="0" applyFont="1" applyAlignment="1">
      <alignment horizontal="left" wrapText="1"/>
    </xf>
    <xf numFmtId="43" fontId="0" fillId="0" borderId="0" xfId="2" applyFont="1"/>
    <xf numFmtId="0" fontId="62" fillId="0" borderId="0" xfId="0" applyFont="1" applyAlignment="1">
      <alignment vertical="top" wrapText="1"/>
    </xf>
    <xf numFmtId="0" fontId="63" fillId="0" borderId="0" xfId="0" applyFont="1" applyAlignment="1">
      <alignment vertical="top" wrapText="1"/>
    </xf>
    <xf numFmtId="0" fontId="63" fillId="0" borderId="0" xfId="0" quotePrefix="1" applyFont="1" applyAlignment="1">
      <alignment vertical="top" wrapText="1"/>
    </xf>
    <xf numFmtId="0" fontId="64" fillId="0" borderId="0" xfId="0" applyFont="1" applyAlignment="1">
      <alignment vertical="top" wrapText="1"/>
    </xf>
    <xf numFmtId="0" fontId="65" fillId="0" borderId="0" xfId="0" applyFont="1" applyAlignment="1">
      <alignment vertical="top" wrapText="1"/>
    </xf>
    <xf numFmtId="0" fontId="68" fillId="0" borderId="0" xfId="0" quotePrefix="1" applyFont="1" applyAlignment="1">
      <alignment horizontal="left" vertical="top" wrapText="1"/>
    </xf>
    <xf numFmtId="0" fontId="70" fillId="0" borderId="0" xfId="0" applyFont="1" applyAlignment="1">
      <alignment vertical="top" wrapText="1"/>
    </xf>
    <xf numFmtId="0" fontId="64" fillId="0" borderId="0" xfId="0" applyFont="1" applyAlignment="1">
      <alignment horizontal="center" vertical="top" wrapText="1"/>
    </xf>
    <xf numFmtId="0" fontId="39" fillId="44" borderId="32" xfId="0" applyFont="1" applyFill="1" applyBorder="1" applyAlignment="1">
      <alignment horizontal="left" vertical="center" wrapText="1"/>
    </xf>
    <xf numFmtId="0" fontId="76" fillId="44" borderId="32" xfId="0" applyFont="1" applyFill="1" applyBorder="1" applyAlignment="1">
      <alignment horizontal="center" vertical="center"/>
    </xf>
    <xf numFmtId="0" fontId="77" fillId="44" borderId="57" xfId="0" applyFont="1" applyFill="1" applyBorder="1" applyAlignment="1">
      <alignment horizontal="center" vertical="center" wrapText="1"/>
    </xf>
    <xf numFmtId="0" fontId="77" fillId="44" borderId="41" xfId="0" applyFont="1" applyFill="1" applyBorder="1" applyAlignment="1">
      <alignment horizontal="center" vertical="center" wrapText="1"/>
    </xf>
    <xf numFmtId="0" fontId="78" fillId="45" borderId="32" xfId="0" applyFont="1" applyFill="1" applyBorder="1" applyAlignment="1">
      <alignment horizontal="center" vertical="center" wrapText="1"/>
    </xf>
    <xf numFmtId="43" fontId="78" fillId="45" borderId="41" xfId="2" applyFont="1" applyFill="1" applyBorder="1" applyAlignment="1">
      <alignment horizontal="center" vertical="center" wrapText="1"/>
    </xf>
    <xf numFmtId="0" fontId="79" fillId="0" borderId="0" xfId="0" applyFont="1"/>
    <xf numFmtId="0" fontId="79" fillId="0" borderId="32" xfId="0" applyFont="1" applyBorder="1" applyAlignment="1">
      <alignment horizontal="left" vertical="center"/>
    </xf>
    <xf numFmtId="165" fontId="79" fillId="0" borderId="32" xfId="2" applyNumberFormat="1" applyFont="1" applyFill="1" applyBorder="1" applyAlignment="1">
      <alignment horizontal="center" vertical="center"/>
    </xf>
    <xf numFmtId="165" fontId="76" fillId="0" borderId="32" xfId="2" applyNumberFormat="1" applyFont="1" applyFill="1" applyBorder="1" applyAlignment="1">
      <alignment horizontal="center" vertical="center"/>
    </xf>
    <xf numFmtId="165" fontId="80" fillId="0" borderId="32" xfId="2" applyNumberFormat="1" applyFont="1" applyFill="1" applyBorder="1" applyAlignment="1">
      <alignment horizontal="center" vertical="center"/>
    </xf>
    <xf numFmtId="9" fontId="81" fillId="0" borderId="32" xfId="3" applyFont="1" applyBorder="1"/>
    <xf numFmtId="165" fontId="80" fillId="46" borderId="32" xfId="2" applyNumberFormat="1" applyFont="1" applyFill="1" applyBorder="1" applyAlignment="1">
      <alignment horizontal="center" vertical="center"/>
    </xf>
    <xf numFmtId="43" fontId="81" fillId="0" borderId="32" xfId="2" applyFont="1" applyBorder="1"/>
    <xf numFmtId="165" fontId="82" fillId="0" borderId="32" xfId="2" applyNumberFormat="1" applyFont="1" applyFill="1" applyBorder="1" applyAlignment="1">
      <alignment horizontal="center" vertical="center"/>
    </xf>
    <xf numFmtId="9" fontId="77" fillId="0" borderId="32" xfId="3" applyFont="1" applyBorder="1"/>
    <xf numFmtId="17" fontId="75" fillId="0" borderId="0" xfId="0" applyNumberFormat="1" applyFont="1" applyAlignment="1">
      <alignment horizontal="left"/>
    </xf>
    <xf numFmtId="0" fontId="76" fillId="44" borderId="32" xfId="0" applyFont="1" applyFill="1" applyBorder="1" applyAlignment="1">
      <alignment horizontal="left" vertical="center" wrapText="1"/>
    </xf>
    <xf numFmtId="0" fontId="77" fillId="44" borderId="32" xfId="0" applyFont="1" applyFill="1" applyBorder="1" applyAlignment="1">
      <alignment horizontal="center" vertical="center" wrapText="1"/>
    </xf>
    <xf numFmtId="0" fontId="80" fillId="0" borderId="32" xfId="0" applyFont="1" applyBorder="1" applyAlignment="1">
      <alignment horizontal="left" vertical="center"/>
    </xf>
    <xf numFmtId="165" fontId="77" fillId="0" borderId="32" xfId="2" applyNumberFormat="1" applyFont="1" applyFill="1" applyBorder="1" applyAlignment="1">
      <alignment horizontal="center" vertical="center"/>
    </xf>
    <xf numFmtId="0" fontId="77" fillId="44" borderId="32" xfId="0" applyFont="1" applyFill="1" applyBorder="1" applyAlignment="1">
      <alignment horizontal="center" vertical="center"/>
    </xf>
    <xf numFmtId="43" fontId="77" fillId="44" borderId="32" xfId="2" applyFont="1" applyFill="1" applyBorder="1" applyAlignment="1">
      <alignment horizontal="center" vertical="center" wrapText="1"/>
    </xf>
    <xf numFmtId="165" fontId="83" fillId="0" borderId="32" xfId="2" applyNumberFormat="1" applyFont="1" applyFill="1" applyBorder="1" applyAlignment="1">
      <alignment horizontal="center" vertical="center"/>
    </xf>
    <xf numFmtId="0" fontId="25" fillId="0" borderId="0" xfId="0" applyFont="1" applyAlignment="1">
      <alignment horizontal="left" vertical="center"/>
    </xf>
    <xf numFmtId="165" fontId="45" fillId="0" borderId="26" xfId="2" applyNumberFormat="1" applyFont="1" applyFill="1" applyBorder="1" applyAlignment="1">
      <alignment horizontal="left" vertical="center"/>
    </xf>
    <xf numFmtId="165" fontId="84" fillId="0" borderId="26" xfId="2" applyNumberFormat="1" applyFont="1" applyFill="1" applyBorder="1" applyAlignment="1">
      <alignment horizontal="left" vertical="center"/>
    </xf>
    <xf numFmtId="43" fontId="79" fillId="0" borderId="0" xfId="2" applyFont="1"/>
    <xf numFmtId="0" fontId="79" fillId="0" borderId="0" xfId="0" applyFont="1" applyAlignment="1">
      <alignment horizontal="left"/>
    </xf>
    <xf numFmtId="9" fontId="85" fillId="0" borderId="32" xfId="3" applyFont="1" applyBorder="1"/>
    <xf numFmtId="169" fontId="0" fillId="0" borderId="0" xfId="3" applyNumberFormat="1" applyFont="1"/>
    <xf numFmtId="0" fontId="86" fillId="0" borderId="0" xfId="0" applyFont="1" applyAlignment="1">
      <alignment horizontal="left"/>
    </xf>
    <xf numFmtId="165" fontId="79" fillId="0" borderId="26" xfId="3" applyNumberFormat="1" applyFont="1" applyFill="1" applyBorder="1" applyAlignment="1">
      <alignment horizontal="center" vertical="center"/>
    </xf>
    <xf numFmtId="0" fontId="88" fillId="0" borderId="0" xfId="0" applyFont="1" applyAlignment="1">
      <alignment vertical="center"/>
    </xf>
    <xf numFmtId="43" fontId="88" fillId="0" borderId="0" xfId="2" applyFont="1" applyAlignment="1">
      <alignment vertical="center"/>
    </xf>
    <xf numFmtId="0" fontId="89" fillId="0" borderId="0" xfId="0" applyFont="1" applyAlignment="1">
      <alignment horizontal="left" vertical="center"/>
    </xf>
    <xf numFmtId="0" fontId="90" fillId="0" borderId="0" xfId="0" quotePrefix="1" applyFont="1" applyAlignment="1">
      <alignment horizontal="left"/>
    </xf>
    <xf numFmtId="0" fontId="45" fillId="0" borderId="32" xfId="0" applyFont="1" applyBorder="1" applyAlignment="1">
      <alignment horizontal="left" vertical="center"/>
    </xf>
    <xf numFmtId="0" fontId="45" fillId="0" borderId="57" xfId="0" applyFont="1" applyBorder="1" applyAlignment="1">
      <alignment horizontal="center" vertical="center"/>
    </xf>
    <xf numFmtId="0" fontId="45" fillId="0" borderId="32" xfId="0" applyFont="1" applyBorder="1" applyAlignment="1">
      <alignment horizontal="center" vertical="center" wrapText="1"/>
    </xf>
    <xf numFmtId="0" fontId="45" fillId="0" borderId="41" xfId="0" applyFont="1" applyBorder="1" applyAlignment="1">
      <alignment horizontal="center" vertical="center"/>
    </xf>
    <xf numFmtId="0" fontId="0" fillId="0" borderId="32" xfId="0" applyBorder="1" applyAlignment="1">
      <alignment horizontal="left" vertical="center" wrapText="1"/>
    </xf>
    <xf numFmtId="0" fontId="0" fillId="0" borderId="57" xfId="0" applyBorder="1" applyAlignment="1">
      <alignment horizontal="left" vertical="center"/>
    </xf>
    <xf numFmtId="0" fontId="0" fillId="0" borderId="32" xfId="0" applyBorder="1" applyAlignment="1">
      <alignment horizontal="left" vertical="center"/>
    </xf>
    <xf numFmtId="0" fontId="0" fillId="0" borderId="41" xfId="0" applyBorder="1" applyAlignment="1">
      <alignment horizontal="center" vertical="center"/>
    </xf>
    <xf numFmtId="170" fontId="7" fillId="0" borderId="32" xfId="0" applyNumberFormat="1" applyFont="1" applyBorder="1" applyAlignment="1">
      <alignment horizontal="center" vertical="center"/>
    </xf>
    <xf numFmtId="0" fontId="0" fillId="0" borderId="32" xfId="0" applyBorder="1" applyAlignment="1">
      <alignment wrapText="1"/>
    </xf>
    <xf numFmtId="170" fontId="45" fillId="0" borderId="0" xfId="0" applyNumberFormat="1" applyFont="1"/>
    <xf numFmtId="0" fontId="45" fillId="0" borderId="32" xfId="0" applyFont="1" applyBorder="1" applyAlignment="1">
      <alignment horizontal="center" vertical="center"/>
    </xf>
    <xf numFmtId="0" fontId="0" fillId="0" borderId="32" xfId="0" applyBorder="1"/>
    <xf numFmtId="0" fontId="48" fillId="0" borderId="32" xfId="0" applyFont="1" applyBorder="1"/>
    <xf numFmtId="0" fontId="87" fillId="0" borderId="0" xfId="0" applyFont="1" applyAlignment="1">
      <alignment horizontal="left"/>
    </xf>
    <xf numFmtId="43" fontId="64" fillId="0" borderId="0" xfId="2" applyFont="1" applyAlignment="1">
      <alignment horizontal="center" vertical="top" wrapText="1"/>
    </xf>
    <xf numFmtId="0" fontId="92" fillId="0" borderId="0" xfId="0" applyFont="1" applyAlignment="1">
      <alignment horizontal="left" wrapText="1"/>
    </xf>
    <xf numFmtId="43" fontId="0" fillId="0" borderId="0" xfId="2" applyFont="1" applyFill="1"/>
    <xf numFmtId="0" fontId="78" fillId="45" borderId="32" xfId="0" applyFont="1" applyFill="1" applyBorder="1" applyAlignment="1">
      <alignment horizontal="center" vertical="center"/>
    </xf>
    <xf numFmtId="0" fontId="93" fillId="0" borderId="0" xfId="0" applyFont="1" applyAlignment="1">
      <alignment horizontal="left"/>
    </xf>
    <xf numFmtId="165" fontId="94" fillId="47" borderId="43" xfId="0" applyNumberFormat="1" applyFont="1" applyFill="1" applyBorder="1" applyAlignment="1">
      <alignment horizontal="center" vertical="center"/>
    </xf>
    <xf numFmtId="43" fontId="81" fillId="0" borderId="42" xfId="2" applyFont="1" applyBorder="1"/>
    <xf numFmtId="0" fontId="78" fillId="45" borderId="43" xfId="0" applyFont="1" applyFill="1" applyBorder="1" applyAlignment="1">
      <alignment horizontal="center" vertical="center"/>
    </xf>
    <xf numFmtId="43" fontId="78" fillId="45" borderId="42" xfId="2" applyFont="1" applyFill="1" applyBorder="1" applyAlignment="1">
      <alignment horizontal="center" vertical="center" wrapText="1"/>
    </xf>
    <xf numFmtId="0" fontId="77" fillId="44" borderId="32" xfId="0" applyFont="1" applyFill="1" applyBorder="1" applyAlignment="1">
      <alignment horizontal="left" vertical="center" wrapText="1"/>
    </xf>
    <xf numFmtId="165" fontId="79" fillId="0" borderId="26" xfId="2" applyNumberFormat="1" applyFont="1" applyFill="1" applyBorder="1" applyAlignment="1">
      <alignment horizontal="center" vertical="center"/>
    </xf>
    <xf numFmtId="165" fontId="41" fillId="0" borderId="32" xfId="2" applyNumberFormat="1" applyFont="1" applyFill="1" applyBorder="1" applyAlignment="1">
      <alignment horizontal="center" vertical="center" wrapText="1"/>
    </xf>
    <xf numFmtId="3" fontId="79" fillId="0" borderId="32" xfId="2" applyNumberFormat="1" applyFont="1" applyFill="1" applyBorder="1" applyAlignment="1">
      <alignment horizontal="center" vertical="center"/>
    </xf>
    <xf numFmtId="3" fontId="76" fillId="44" borderId="32" xfId="0" applyNumberFormat="1" applyFont="1" applyFill="1" applyBorder="1" applyAlignment="1">
      <alignment horizontal="center" vertical="center"/>
    </xf>
    <xf numFmtId="0" fontId="0" fillId="0" borderId="32" xfId="0" applyBorder="1" applyAlignment="1">
      <alignment horizontal="center" vertical="center" wrapText="1"/>
    </xf>
    <xf numFmtId="0" fontId="0" fillId="0" borderId="32" xfId="0" applyBorder="1" applyAlignment="1">
      <alignment horizontal="center" vertical="center"/>
    </xf>
    <xf numFmtId="0" fontId="48" fillId="0" borderId="32" xfId="0" applyFont="1" applyBorder="1" applyAlignment="1">
      <alignment horizontal="center" vertical="center" wrapText="1"/>
    </xf>
    <xf numFmtId="170" fontId="25" fillId="0" borderId="0" xfId="0" applyNumberFormat="1" applyFont="1" applyAlignment="1">
      <alignment horizontal="center" vertical="center"/>
    </xf>
    <xf numFmtId="0" fontId="99" fillId="0" borderId="32" xfId="0" applyFont="1" applyBorder="1"/>
    <xf numFmtId="165" fontId="0" fillId="0" borderId="0" xfId="0" applyNumberFormat="1"/>
    <xf numFmtId="165" fontId="101" fillId="0" borderId="32" xfId="2" applyNumberFormat="1" applyFont="1" applyFill="1" applyBorder="1" applyAlignment="1">
      <alignment horizontal="center" vertical="center"/>
    </xf>
    <xf numFmtId="0" fontId="103" fillId="0" borderId="0" xfId="0" applyFont="1" applyAlignment="1">
      <alignment horizontal="left"/>
    </xf>
    <xf numFmtId="0" fontId="7" fillId="0" borderId="32" xfId="0" applyFont="1" applyBorder="1"/>
    <xf numFmtId="0" fontId="76" fillId="44" borderId="57" xfId="0" applyFont="1" applyFill="1" applyBorder="1" applyAlignment="1">
      <alignment vertical="center" wrapText="1"/>
    </xf>
    <xf numFmtId="0" fontId="76" fillId="44" borderId="41" xfId="0" applyFont="1" applyFill="1" applyBorder="1" applyAlignment="1">
      <alignment vertical="center" wrapText="1"/>
    </xf>
    <xf numFmtId="171" fontId="76" fillId="0" borderId="32" xfId="2" applyNumberFormat="1" applyFont="1" applyFill="1" applyBorder="1" applyAlignment="1">
      <alignment horizontal="center" vertical="center"/>
    </xf>
    <xf numFmtId="165" fontId="99" fillId="0" borderId="32" xfId="2" applyNumberFormat="1" applyFont="1" applyFill="1" applyBorder="1" applyAlignment="1">
      <alignment horizontal="left" vertical="center"/>
    </xf>
    <xf numFmtId="165" fontId="99" fillId="0" borderId="32" xfId="2" applyNumberFormat="1" applyFont="1" applyFill="1" applyBorder="1" applyAlignment="1">
      <alignment vertical="center" wrapText="1"/>
    </xf>
    <xf numFmtId="165" fontId="99" fillId="0" borderId="32" xfId="2" applyNumberFormat="1" applyFont="1" applyFill="1" applyBorder="1" applyAlignment="1">
      <alignment horizontal="left" vertical="center" wrapText="1"/>
    </xf>
    <xf numFmtId="165" fontId="58" fillId="0" borderId="32" xfId="2" applyNumberFormat="1" applyFont="1" applyFill="1" applyBorder="1" applyAlignment="1">
      <alignment horizontal="center" vertical="center"/>
    </xf>
    <xf numFmtId="0" fontId="0" fillId="0" borderId="0" xfId="0" applyAlignment="1">
      <alignment horizontal="left" vertical="center" wrapText="1"/>
    </xf>
    <xf numFmtId="0" fontId="90" fillId="0" borderId="0" xfId="0" applyFont="1" applyAlignment="1">
      <alignment horizontal="left" vertical="center"/>
    </xf>
    <xf numFmtId="0" fontId="90" fillId="0" borderId="0" xfId="0" applyFont="1" applyAlignment="1">
      <alignment horizontal="center" vertical="center"/>
    </xf>
    <xf numFmtId="170" fontId="110" fillId="0" borderId="0" xfId="0" applyNumberFormat="1" applyFont="1" applyAlignment="1">
      <alignment horizontal="center" vertical="center"/>
    </xf>
    <xf numFmtId="0" fontId="90" fillId="0" borderId="0" xfId="0" applyFont="1"/>
    <xf numFmtId="0" fontId="41" fillId="0" borderId="32" xfId="0" applyFont="1" applyBorder="1"/>
    <xf numFmtId="0" fontId="25" fillId="48" borderId="0" xfId="0" applyFont="1" applyFill="1"/>
    <xf numFmtId="3" fontId="25" fillId="48" borderId="0" xfId="0" applyNumberFormat="1" applyFont="1" applyFill="1"/>
    <xf numFmtId="0" fontId="25" fillId="48" borderId="62" xfId="0" applyFont="1" applyFill="1" applyBorder="1"/>
    <xf numFmtId="3" fontId="25" fillId="48" borderId="62" xfId="0" applyNumberFormat="1" applyFont="1" applyFill="1" applyBorder="1"/>
    <xf numFmtId="0" fontId="25" fillId="48" borderId="63" xfId="0" applyFont="1" applyFill="1" applyBorder="1"/>
    <xf numFmtId="3" fontId="25" fillId="48" borderId="63" xfId="0" applyNumberFormat="1" applyFont="1" applyFill="1" applyBorder="1"/>
    <xf numFmtId="0" fontId="0" fillId="0" borderId="0" xfId="0" applyAlignment="1">
      <alignment horizontal="left" indent="1"/>
    </xf>
    <xf numFmtId="0" fontId="112" fillId="0" borderId="0" xfId="0" applyFont="1" applyAlignment="1">
      <alignment horizontal="left" wrapText="1"/>
    </xf>
    <xf numFmtId="0" fontId="113" fillId="0" borderId="0" xfId="0" applyFont="1" applyAlignment="1">
      <alignment horizontal="left" wrapText="1"/>
    </xf>
    <xf numFmtId="0" fontId="59" fillId="0" borderId="0" xfId="0" applyFont="1"/>
    <xf numFmtId="0" fontId="7" fillId="0" borderId="0" xfId="0" applyFont="1"/>
    <xf numFmtId="0" fontId="25" fillId="40" borderId="0" xfId="0" applyFont="1" applyFill="1"/>
    <xf numFmtId="0" fontId="25" fillId="40" borderId="26" xfId="0" applyFont="1" applyFill="1" applyBorder="1" applyAlignment="1">
      <alignment horizontal="center" vertical="center" wrapText="1"/>
    </xf>
    <xf numFmtId="2" fontId="57" fillId="40" borderId="26" xfId="0" applyNumberFormat="1" applyFont="1" applyFill="1" applyBorder="1" applyAlignment="1">
      <alignment horizontal="center" vertical="center"/>
    </xf>
    <xf numFmtId="0" fontId="57" fillId="40" borderId="0" xfId="0" applyFont="1" applyFill="1"/>
    <xf numFmtId="168" fontId="0" fillId="40" borderId="0" xfId="0" applyNumberFormat="1" applyFill="1"/>
    <xf numFmtId="0" fontId="59" fillId="40" borderId="0" xfId="0" applyFont="1" applyFill="1"/>
    <xf numFmtId="0" fontId="114" fillId="40" borderId="0" xfId="0" applyFont="1" applyFill="1"/>
    <xf numFmtId="168" fontId="114" fillId="40" borderId="0" xfId="0" applyNumberFormat="1" applyFont="1" applyFill="1"/>
    <xf numFmtId="0" fontId="58" fillId="37" borderId="45" xfId="0" quotePrefix="1" applyFont="1" applyFill="1" applyBorder="1" applyAlignment="1">
      <alignment horizontal="center" vertical="center"/>
    </xf>
    <xf numFmtId="0" fontId="25" fillId="49" borderId="44" xfId="0" applyFont="1" applyFill="1" applyBorder="1" applyAlignment="1">
      <alignment horizontal="center" vertical="center"/>
    </xf>
    <xf numFmtId="0" fontId="7" fillId="40" borderId="0" xfId="0" applyFont="1" applyFill="1" applyAlignment="1">
      <alignment horizontal="center" vertical="top" wrapText="1"/>
    </xf>
    <xf numFmtId="0" fontId="7" fillId="40" borderId="0" xfId="0" applyFont="1" applyFill="1" applyAlignment="1">
      <alignment vertical="top" wrapText="1"/>
    </xf>
    <xf numFmtId="0" fontId="0" fillId="31" borderId="79" xfId="0" applyFill="1" applyBorder="1" applyAlignment="1">
      <alignment horizontal="center" vertical="center"/>
    </xf>
    <xf numFmtId="0" fontId="8" fillId="31" borderId="54" xfId="0" applyFont="1" applyFill="1" applyBorder="1" applyAlignment="1">
      <alignment horizontal="center" vertical="center"/>
    </xf>
    <xf numFmtId="0" fontId="0" fillId="31" borderId="54" xfId="0" applyFill="1" applyBorder="1" applyAlignment="1">
      <alignment horizontal="center" vertical="center"/>
    </xf>
    <xf numFmtId="0" fontId="0" fillId="31" borderId="51" xfId="0" applyFill="1" applyBorder="1" applyAlignment="1">
      <alignment horizontal="center" vertical="center"/>
    </xf>
    <xf numFmtId="0" fontId="0" fillId="31" borderId="80" xfId="0" applyFill="1" applyBorder="1" applyAlignment="1">
      <alignment horizontal="center" vertical="center"/>
    </xf>
    <xf numFmtId="2" fontId="0" fillId="31" borderId="80" xfId="0" applyNumberFormat="1" applyFill="1" applyBorder="1" applyAlignment="1">
      <alignment horizontal="center" vertical="center"/>
    </xf>
    <xf numFmtId="0" fontId="0" fillId="31" borderId="52" xfId="0" applyFill="1" applyBorder="1" applyAlignment="1">
      <alignment horizontal="center" vertical="center"/>
    </xf>
    <xf numFmtId="0" fontId="0" fillId="31" borderId="81" xfId="0" applyFill="1" applyBorder="1" applyAlignment="1">
      <alignment horizontal="center" vertical="center"/>
    </xf>
    <xf numFmtId="0" fontId="45" fillId="40" borderId="26" xfId="0" applyFont="1" applyFill="1" applyBorder="1" applyAlignment="1">
      <alignment horizontal="center" vertical="center" wrapText="1"/>
    </xf>
    <xf numFmtId="0" fontId="8" fillId="31" borderId="48" xfId="0" applyFont="1" applyFill="1" applyBorder="1" applyAlignment="1">
      <alignment horizontal="center" vertical="center"/>
    </xf>
    <xf numFmtId="0" fontId="0" fillId="31" borderId="49" xfId="0" applyFill="1" applyBorder="1" applyAlignment="1">
      <alignment horizontal="center" vertical="center"/>
    </xf>
    <xf numFmtId="0" fontId="0" fillId="31" borderId="50" xfId="0" applyFill="1" applyBorder="1" applyAlignment="1">
      <alignment horizontal="center" vertical="center"/>
    </xf>
    <xf numFmtId="0" fontId="7" fillId="40" borderId="26" xfId="0" applyFont="1" applyFill="1" applyBorder="1" applyAlignment="1">
      <alignment horizontal="left" vertical="top"/>
    </xf>
    <xf numFmtId="168" fontId="7" fillId="40" borderId="26" xfId="0" applyNumberFormat="1" applyFont="1" applyFill="1" applyBorder="1" applyAlignment="1">
      <alignment horizontal="center" vertical="top"/>
    </xf>
    <xf numFmtId="0" fontId="7" fillId="40" borderId="0" xfId="0" applyFont="1" applyFill="1"/>
    <xf numFmtId="0" fontId="7" fillId="40" borderId="0" xfId="0" applyFont="1" applyFill="1" applyAlignment="1">
      <alignment horizontal="center"/>
    </xf>
    <xf numFmtId="0" fontId="48" fillId="40" borderId="26" xfId="0" applyFont="1" applyFill="1" applyBorder="1" applyAlignment="1">
      <alignment horizontal="left" vertical="top"/>
    </xf>
    <xf numFmtId="168" fontId="7" fillId="40" borderId="0" xfId="0" applyNumberFormat="1" applyFont="1" applyFill="1"/>
    <xf numFmtId="0" fontId="7" fillId="40" borderId="26" xfId="0" applyFont="1" applyFill="1" applyBorder="1" applyAlignment="1">
      <alignment horizontal="center" vertical="center" wrapText="1"/>
    </xf>
    <xf numFmtId="0" fontId="48" fillId="43" borderId="26" xfId="0" applyFont="1" applyFill="1" applyBorder="1" applyAlignment="1">
      <alignment horizontal="center" vertical="center"/>
    </xf>
    <xf numFmtId="2" fontId="7" fillId="40" borderId="26" xfId="0" applyNumberFormat="1" applyFont="1" applyFill="1" applyBorder="1" applyAlignment="1">
      <alignment horizontal="center" vertical="center"/>
    </xf>
    <xf numFmtId="168" fontId="7" fillId="40" borderId="26" xfId="0" applyNumberFormat="1" applyFont="1" applyFill="1" applyBorder="1" applyAlignment="1">
      <alignment horizontal="center" vertical="center"/>
    </xf>
    <xf numFmtId="0" fontId="48" fillId="33" borderId="49" xfId="0" applyFont="1" applyFill="1" applyBorder="1" applyAlignment="1">
      <alignment horizontal="center" vertical="center"/>
    </xf>
    <xf numFmtId="2" fontId="7" fillId="31" borderId="49" xfId="0" applyNumberFormat="1" applyFont="1" applyFill="1" applyBorder="1" applyAlignment="1">
      <alignment horizontal="center" vertical="center"/>
    </xf>
    <xf numFmtId="168" fontId="7" fillId="31" borderId="49" xfId="0" applyNumberFormat="1" applyFont="1" applyFill="1" applyBorder="1" applyAlignment="1">
      <alignment horizontal="center" vertical="center"/>
    </xf>
    <xf numFmtId="168" fontId="7" fillId="31" borderId="50" xfId="0" applyNumberFormat="1" applyFont="1" applyFill="1" applyBorder="1" applyAlignment="1">
      <alignment horizontal="center" vertical="center"/>
    </xf>
    <xf numFmtId="0" fontId="48" fillId="31" borderId="32" xfId="0" applyFont="1" applyFill="1" applyBorder="1" applyAlignment="1">
      <alignment horizontal="center" vertical="center"/>
    </xf>
    <xf numFmtId="2" fontId="7" fillId="31" borderId="32" xfId="0" applyNumberFormat="1" applyFont="1" applyFill="1" applyBorder="1" applyAlignment="1">
      <alignment horizontal="center" vertical="center"/>
    </xf>
    <xf numFmtId="168" fontId="7" fillId="31" borderId="32" xfId="0" applyNumberFormat="1" applyFont="1" applyFill="1" applyBorder="1" applyAlignment="1">
      <alignment horizontal="center" vertical="center"/>
    </xf>
    <xf numFmtId="168" fontId="7" fillId="31" borderId="55" xfId="0" applyNumberFormat="1" applyFont="1" applyFill="1" applyBorder="1" applyAlignment="1">
      <alignment horizontal="center" vertical="center"/>
    </xf>
    <xf numFmtId="0" fontId="48" fillId="33" borderId="52" xfId="0" applyFont="1" applyFill="1" applyBorder="1" applyAlignment="1">
      <alignment horizontal="center" vertical="center"/>
    </xf>
    <xf numFmtId="2" fontId="7" fillId="31" borderId="52" xfId="0" applyNumberFormat="1" applyFont="1" applyFill="1" applyBorder="1" applyAlignment="1">
      <alignment horizontal="center" vertical="center"/>
    </xf>
    <xf numFmtId="168" fontId="7" fillId="31" borderId="52" xfId="0" applyNumberFormat="1" applyFont="1" applyFill="1" applyBorder="1" applyAlignment="1">
      <alignment horizontal="center" vertical="center"/>
    </xf>
    <xf numFmtId="168" fontId="7" fillId="31" borderId="53" xfId="0" applyNumberFormat="1" applyFont="1" applyFill="1" applyBorder="1" applyAlignment="1">
      <alignment horizontal="center" vertical="center"/>
    </xf>
    <xf numFmtId="168" fontId="7" fillId="40" borderId="56" xfId="0" applyNumberFormat="1" applyFont="1" applyFill="1" applyBorder="1" applyAlignment="1">
      <alignment horizontal="center" vertical="center"/>
    </xf>
    <xf numFmtId="0" fontId="48" fillId="31" borderId="49" xfId="0" applyFont="1" applyFill="1" applyBorder="1" applyAlignment="1">
      <alignment horizontal="center" vertical="center"/>
    </xf>
    <xf numFmtId="0" fontId="48" fillId="33" borderId="32" xfId="0" applyFont="1" applyFill="1" applyBorder="1" applyAlignment="1">
      <alignment horizontal="center" vertical="center"/>
    </xf>
    <xf numFmtId="0" fontId="48" fillId="43" borderId="26" xfId="0" applyFont="1" applyFill="1" applyBorder="1"/>
    <xf numFmtId="0" fontId="7" fillId="40" borderId="26" xfId="0" applyFont="1" applyFill="1" applyBorder="1"/>
    <xf numFmtId="0" fontId="7" fillId="33" borderId="32" xfId="0" applyFont="1" applyFill="1" applyBorder="1" applyAlignment="1">
      <alignment horizontal="center" vertical="center" wrapText="1"/>
    </xf>
    <xf numFmtId="2" fontId="7" fillId="31" borderId="32" xfId="0" applyNumberFormat="1" applyFont="1" applyFill="1" applyBorder="1" applyAlignment="1">
      <alignment horizontal="center" wrapText="1"/>
    </xf>
    <xf numFmtId="0" fontId="7" fillId="31" borderId="32" xfId="0" applyFont="1" applyFill="1" applyBorder="1" applyAlignment="1">
      <alignment horizontal="center" vertical="center" wrapText="1"/>
    </xf>
    <xf numFmtId="2" fontId="7" fillId="31" borderId="32" xfId="0" applyNumberFormat="1" applyFont="1" applyFill="1" applyBorder="1" applyAlignment="1">
      <alignment horizontal="center" vertical="center" wrapText="1"/>
    </xf>
    <xf numFmtId="0" fontId="7" fillId="33" borderId="41" xfId="0" applyFont="1" applyFill="1" applyBorder="1" applyAlignment="1">
      <alignment horizontal="center" vertical="center" wrapText="1"/>
    </xf>
    <xf numFmtId="0" fontId="7" fillId="31" borderId="41" xfId="0" applyFont="1" applyFill="1" applyBorder="1" applyAlignment="1">
      <alignment horizontal="center" vertical="center" wrapText="1"/>
    </xf>
    <xf numFmtId="0" fontId="7" fillId="31" borderId="59" xfId="0" applyFont="1" applyFill="1" applyBorder="1" applyAlignment="1">
      <alignment horizontal="center" vertical="center" wrapText="1"/>
    </xf>
    <xf numFmtId="2" fontId="7" fillId="31" borderId="58" xfId="0" applyNumberFormat="1" applyFont="1" applyFill="1" applyBorder="1" applyAlignment="1">
      <alignment horizontal="center" vertical="center" wrapText="1"/>
    </xf>
    <xf numFmtId="0" fontId="7" fillId="31" borderId="86" xfId="0" applyFont="1" applyFill="1" applyBorder="1" applyAlignment="1">
      <alignment vertical="top" wrapText="1"/>
    </xf>
    <xf numFmtId="0" fontId="7" fillId="31" borderId="59" xfId="0" applyFont="1" applyFill="1" applyBorder="1" applyAlignment="1">
      <alignment vertical="top" wrapText="1"/>
    </xf>
    <xf numFmtId="0" fontId="7" fillId="31" borderId="26" xfId="0" applyFont="1" applyFill="1" applyBorder="1" applyAlignment="1">
      <alignment vertical="top" wrapText="1"/>
    </xf>
    <xf numFmtId="0" fontId="7" fillId="31" borderId="60" xfId="0" applyFont="1" applyFill="1" applyBorder="1" applyAlignment="1">
      <alignment vertical="top" wrapText="1"/>
    </xf>
    <xf numFmtId="0" fontId="7" fillId="33" borderId="54" xfId="0" applyFont="1" applyFill="1" applyBorder="1" applyAlignment="1">
      <alignment horizontal="center" vertical="center" wrapText="1"/>
    </xf>
    <xf numFmtId="0" fontId="7" fillId="31" borderId="55" xfId="0" applyFont="1" applyFill="1" applyBorder="1" applyAlignment="1">
      <alignment horizontal="center" vertical="center"/>
    </xf>
    <xf numFmtId="0" fontId="7" fillId="33" borderId="51" xfId="0" applyFont="1" applyFill="1" applyBorder="1" applyAlignment="1">
      <alignment horizontal="center" vertical="center" wrapText="1"/>
    </xf>
    <xf numFmtId="0" fontId="7" fillId="33" borderId="52" xfId="0" applyFont="1" applyFill="1" applyBorder="1" applyAlignment="1">
      <alignment horizontal="center" vertical="center" wrapText="1"/>
    </xf>
    <xf numFmtId="0" fontId="7" fillId="31" borderId="53" xfId="0" applyFont="1" applyFill="1" applyBorder="1" applyAlignment="1">
      <alignment horizontal="center" vertical="center"/>
    </xf>
    <xf numFmtId="0" fontId="7" fillId="33" borderId="78" xfId="0" applyFont="1" applyFill="1" applyBorder="1" applyAlignment="1">
      <alignment horizontal="center" vertical="center" wrapText="1"/>
    </xf>
    <xf numFmtId="0" fontId="7" fillId="33" borderId="43" xfId="0" applyFont="1" applyFill="1" applyBorder="1" applyAlignment="1">
      <alignment horizontal="center" vertical="center" wrapText="1"/>
    </xf>
    <xf numFmtId="0" fontId="7" fillId="31" borderId="79" xfId="0" applyFont="1" applyFill="1" applyBorder="1" applyAlignment="1">
      <alignment horizontal="center" vertical="center"/>
    </xf>
    <xf numFmtId="0" fontId="7" fillId="42" borderId="87" xfId="0" applyFont="1" applyFill="1" applyBorder="1" applyAlignment="1">
      <alignment horizontal="center" vertical="center"/>
    </xf>
    <xf numFmtId="0" fontId="7" fillId="42" borderId="88" xfId="0" applyFont="1" applyFill="1" applyBorder="1" applyAlignment="1">
      <alignment horizontal="center" vertical="center" wrapText="1"/>
    </xf>
    <xf numFmtId="0" fontId="7" fillId="42" borderId="88" xfId="0" applyFont="1" applyFill="1" applyBorder="1" applyAlignment="1">
      <alignment horizontal="center" vertical="center"/>
    </xf>
    <xf numFmtId="0" fontId="7" fillId="42" borderId="89" xfId="0" applyFont="1" applyFill="1" applyBorder="1" applyAlignment="1">
      <alignment horizontal="center" vertical="center" wrapText="1"/>
    </xf>
    <xf numFmtId="2" fontId="7" fillId="31" borderId="43" xfId="0" applyNumberFormat="1" applyFont="1" applyFill="1" applyBorder="1" applyAlignment="1">
      <alignment horizontal="center" wrapText="1"/>
    </xf>
    <xf numFmtId="0" fontId="7" fillId="31" borderId="43" xfId="0" applyFont="1" applyFill="1" applyBorder="1" applyAlignment="1">
      <alignment horizontal="center" vertical="center" wrapText="1"/>
    </xf>
    <xf numFmtId="2" fontId="7" fillId="31" borderId="43" xfId="0" applyNumberFormat="1" applyFont="1" applyFill="1" applyBorder="1" applyAlignment="1">
      <alignment horizontal="center" vertical="center" wrapText="1"/>
    </xf>
    <xf numFmtId="0" fontId="7" fillId="42" borderId="84" xfId="0" applyFont="1" applyFill="1" applyBorder="1" applyAlignment="1">
      <alignment horizontal="center" vertical="center"/>
    </xf>
    <xf numFmtId="0" fontId="7" fillId="42" borderId="80" xfId="0" applyFont="1" applyFill="1" applyBorder="1" applyAlignment="1">
      <alignment horizontal="center" vertical="center" wrapText="1"/>
    </xf>
    <xf numFmtId="0" fontId="7" fillId="42" borderId="80" xfId="0" applyFont="1" applyFill="1" applyBorder="1" applyAlignment="1">
      <alignment horizontal="center" vertical="center"/>
    </xf>
    <xf numFmtId="0" fontId="7" fillId="42" borderId="81" xfId="0" applyFont="1" applyFill="1" applyBorder="1" applyAlignment="1">
      <alignment horizontal="center" vertical="center" wrapText="1"/>
    </xf>
    <xf numFmtId="2" fontId="7" fillId="31" borderId="79" xfId="0" applyNumberFormat="1" applyFont="1" applyFill="1" applyBorder="1" applyAlignment="1">
      <alignment horizontal="center" vertical="center"/>
    </xf>
    <xf numFmtId="0" fontId="7" fillId="31" borderId="54" xfId="0" applyFont="1" applyFill="1" applyBorder="1" applyAlignment="1">
      <alignment horizontal="center" vertical="center" wrapText="1"/>
    </xf>
    <xf numFmtId="2" fontId="7" fillId="31" borderId="55" xfId="0" applyNumberFormat="1" applyFont="1" applyFill="1" applyBorder="1" applyAlignment="1">
      <alignment horizontal="center" vertical="center"/>
    </xf>
    <xf numFmtId="0" fontId="7" fillId="33" borderId="92" xfId="0" applyFont="1" applyFill="1" applyBorder="1" applyAlignment="1">
      <alignment horizontal="center" vertical="center" wrapText="1"/>
    </xf>
    <xf numFmtId="0" fontId="7" fillId="31" borderId="93" xfId="0" applyFont="1" applyFill="1" applyBorder="1" applyAlignment="1">
      <alignment vertical="top" wrapText="1"/>
    </xf>
    <xf numFmtId="0" fontId="7" fillId="31" borderId="66" xfId="0" applyFont="1" applyFill="1" applyBorder="1" applyAlignment="1">
      <alignment vertical="top" wrapText="1"/>
    </xf>
    <xf numFmtId="2" fontId="7" fillId="31" borderId="94" xfId="0" applyNumberFormat="1" applyFont="1" applyFill="1" applyBorder="1" applyAlignment="1">
      <alignment horizontal="center" vertical="center"/>
    </xf>
    <xf numFmtId="0" fontId="7" fillId="31" borderId="68" xfId="0" applyFont="1" applyFill="1" applyBorder="1" applyAlignment="1">
      <alignment vertical="top" wrapText="1"/>
    </xf>
    <xf numFmtId="0" fontId="7" fillId="31" borderId="77" xfId="0" applyFont="1" applyFill="1" applyBorder="1" applyAlignment="1">
      <alignment vertical="top" wrapText="1"/>
    </xf>
    <xf numFmtId="0" fontId="7" fillId="31" borderId="95" xfId="0" applyFont="1" applyFill="1" applyBorder="1" applyAlignment="1">
      <alignment vertical="top" wrapText="1"/>
    </xf>
    <xf numFmtId="2" fontId="7" fillId="31" borderId="52" xfId="0" applyNumberFormat="1" applyFont="1" applyFill="1" applyBorder="1" applyAlignment="1">
      <alignment horizontal="center" vertical="center" wrapText="1"/>
    </xf>
    <xf numFmtId="2" fontId="7" fillId="31" borderId="53" xfId="0" applyNumberFormat="1" applyFont="1" applyFill="1" applyBorder="1" applyAlignment="1">
      <alignment horizontal="center" vertical="center"/>
    </xf>
    <xf numFmtId="0" fontId="7" fillId="33" borderId="79" xfId="0" applyFont="1" applyFill="1" applyBorder="1" applyAlignment="1">
      <alignment horizontal="center" vertical="center" wrapText="1"/>
    </xf>
    <xf numFmtId="0" fontId="7" fillId="33" borderId="55" xfId="0" applyFont="1" applyFill="1" applyBorder="1" applyAlignment="1">
      <alignment horizontal="center" vertical="center" wrapText="1"/>
    </xf>
    <xf numFmtId="0" fontId="7" fillId="33" borderId="53" xfId="0" applyFont="1" applyFill="1" applyBorder="1" applyAlignment="1">
      <alignment horizontal="center" vertical="center" wrapText="1"/>
    </xf>
    <xf numFmtId="9" fontId="0" fillId="0" borderId="32" xfId="0" applyNumberFormat="1" applyBorder="1" applyAlignment="1">
      <alignment horizontal="center" vertical="center"/>
    </xf>
    <xf numFmtId="1" fontId="0" fillId="0" borderId="32" xfId="0" applyNumberFormat="1" applyBorder="1" applyAlignment="1">
      <alignment horizontal="center" vertical="center"/>
    </xf>
    <xf numFmtId="1" fontId="0" fillId="0" borderId="55" xfId="0" applyNumberFormat="1" applyBorder="1" applyAlignment="1">
      <alignment horizontal="center" vertical="center"/>
    </xf>
    <xf numFmtId="9" fontId="0" fillId="0" borderId="52" xfId="0" applyNumberFormat="1" applyBorder="1" applyAlignment="1">
      <alignment horizontal="center" vertical="center"/>
    </xf>
    <xf numFmtId="1" fontId="0" fillId="0" borderId="52" xfId="0" applyNumberFormat="1" applyBorder="1" applyAlignment="1">
      <alignment horizontal="center" vertical="center"/>
    </xf>
    <xf numFmtId="1" fontId="0" fillId="0" borderId="53" xfId="0" applyNumberFormat="1" applyBorder="1" applyAlignment="1">
      <alignment horizontal="center" vertical="center"/>
    </xf>
    <xf numFmtId="0" fontId="0" fillId="32" borderId="88" xfId="0" applyFill="1" applyBorder="1" applyAlignment="1">
      <alignment horizontal="center" vertical="center" wrapText="1"/>
    </xf>
    <xf numFmtId="1" fontId="0" fillId="32" borderId="88" xfId="0" applyNumberFormat="1" applyFill="1" applyBorder="1" applyAlignment="1">
      <alignment horizontal="center" vertical="center" wrapText="1"/>
    </xf>
    <xf numFmtId="1" fontId="0" fillId="32" borderId="89" xfId="0" applyNumberFormat="1" applyFill="1" applyBorder="1" applyAlignment="1">
      <alignment horizontal="center" vertical="center" wrapText="1"/>
    </xf>
    <xf numFmtId="0" fontId="0" fillId="32" borderId="44" xfId="0" applyFill="1" applyBorder="1" applyAlignment="1">
      <alignment horizontal="center" vertical="center" wrapText="1"/>
    </xf>
    <xf numFmtId="0" fontId="25" fillId="40" borderId="72" xfId="0" applyFont="1" applyFill="1" applyBorder="1" applyAlignment="1">
      <alignment horizontal="center" vertical="center"/>
    </xf>
    <xf numFmtId="0" fontId="25" fillId="32" borderId="73" xfId="0" applyFont="1" applyFill="1" applyBorder="1" applyAlignment="1">
      <alignment horizontal="center" vertical="center"/>
    </xf>
    <xf numFmtId="2" fontId="0" fillId="0" borderId="48" xfId="0" applyNumberFormat="1" applyBorder="1" applyAlignment="1">
      <alignment horizontal="center" vertical="center"/>
    </xf>
    <xf numFmtId="9" fontId="0" fillId="0" borderId="49" xfId="0" applyNumberFormat="1" applyBorder="1" applyAlignment="1">
      <alignment horizontal="center" vertical="center"/>
    </xf>
    <xf numFmtId="1" fontId="0" fillId="0" borderId="49" xfId="0" applyNumberFormat="1" applyBorder="1" applyAlignment="1">
      <alignment horizontal="center" vertical="center"/>
    </xf>
    <xf numFmtId="1" fontId="0" fillId="0" borderId="50" xfId="0" applyNumberFormat="1" applyBorder="1" applyAlignment="1">
      <alignment horizontal="center" vertical="center"/>
    </xf>
    <xf numFmtId="2" fontId="0" fillId="0" borderId="54" xfId="0" applyNumberFormat="1" applyBorder="1" applyAlignment="1">
      <alignment horizontal="center" vertical="center"/>
    </xf>
    <xf numFmtId="2" fontId="0" fillId="0" borderId="51" xfId="0" applyNumberFormat="1" applyBorder="1" applyAlignment="1">
      <alignment horizontal="center" vertical="center"/>
    </xf>
    <xf numFmtId="0" fontId="0" fillId="0" borderId="73" xfId="0" applyBorder="1" applyAlignment="1">
      <alignment horizontal="left"/>
    </xf>
    <xf numFmtId="0" fontId="0" fillId="0" borderId="74" xfId="0" applyBorder="1" applyAlignment="1">
      <alignment horizontal="left"/>
    </xf>
    <xf numFmtId="0" fontId="0" fillId="0" borderId="75" xfId="0" applyBorder="1" applyAlignment="1">
      <alignment horizontal="left"/>
    </xf>
    <xf numFmtId="2" fontId="0" fillId="32" borderId="87" xfId="0" applyNumberFormat="1" applyFill="1" applyBorder="1" applyAlignment="1">
      <alignment horizontal="center" vertical="center" wrapText="1"/>
    </xf>
    <xf numFmtId="0" fontId="7" fillId="40" borderId="96" xfId="0" applyFont="1" applyFill="1" applyBorder="1"/>
    <xf numFmtId="0" fontId="7" fillId="40" borderId="97" xfId="0" applyFont="1" applyFill="1" applyBorder="1"/>
    <xf numFmtId="0" fontId="7" fillId="40" borderId="98" xfId="0" applyFont="1" applyFill="1" applyBorder="1"/>
    <xf numFmtId="0" fontId="7" fillId="40" borderId="59" xfId="0" applyFont="1" applyFill="1" applyBorder="1"/>
    <xf numFmtId="0" fontId="7" fillId="40" borderId="60" xfId="0" applyFont="1" applyFill="1" applyBorder="1"/>
    <xf numFmtId="0" fontId="7" fillId="40" borderId="42" xfId="0" applyFont="1" applyFill="1" applyBorder="1"/>
    <xf numFmtId="0" fontId="6" fillId="0" borderId="0" xfId="0" applyFont="1"/>
    <xf numFmtId="0" fontId="5" fillId="0" borderId="26" xfId="5"/>
    <xf numFmtId="0" fontId="5" fillId="0" borderId="1" xfId="5" applyBorder="1" applyAlignment="1">
      <alignment horizontal="center"/>
    </xf>
    <xf numFmtId="0" fontId="5" fillId="0" borderId="1" xfId="5" applyBorder="1"/>
    <xf numFmtId="0" fontId="5" fillId="0" borderId="1" xfId="5" applyBorder="1" applyAlignment="1">
      <alignment wrapText="1"/>
    </xf>
    <xf numFmtId="0" fontId="48" fillId="2" borderId="1" xfId="5" applyFont="1" applyFill="1" applyBorder="1" applyAlignment="1">
      <alignment horizontal="center" vertical="center"/>
    </xf>
    <xf numFmtId="0" fontId="48" fillId="0" borderId="1" xfId="5" applyFont="1" applyBorder="1" applyAlignment="1">
      <alignment horizontal="center" vertical="center" wrapText="1"/>
    </xf>
    <xf numFmtId="0" fontId="48" fillId="0" borderId="1" xfId="5" applyFont="1" applyBorder="1" applyAlignment="1">
      <alignment horizontal="center" vertical="center"/>
    </xf>
    <xf numFmtId="0" fontId="48" fillId="0" borderId="1" xfId="5" applyFont="1" applyBorder="1"/>
    <xf numFmtId="0" fontId="48" fillId="0" borderId="1" xfId="5" applyFont="1" applyBorder="1" applyAlignment="1">
      <alignment wrapText="1"/>
    </xf>
    <xf numFmtId="0" fontId="5" fillId="0" borderId="23" xfId="5" applyBorder="1" applyAlignment="1">
      <alignment vertical="center" wrapText="1"/>
    </xf>
    <xf numFmtId="0" fontId="5" fillId="0" borderId="28" xfId="5" applyBorder="1" applyAlignment="1">
      <alignment vertical="center" wrapText="1"/>
    </xf>
    <xf numFmtId="0" fontId="5" fillId="0" borderId="3" xfId="5" applyBorder="1" applyAlignment="1">
      <alignment vertical="center" wrapText="1"/>
    </xf>
    <xf numFmtId="0" fontId="48" fillId="0" borderId="1" xfId="5" applyFont="1" applyBorder="1" applyAlignment="1">
      <alignment horizontal="center"/>
    </xf>
    <xf numFmtId="0" fontId="52" fillId="0" borderId="26" xfId="5" applyFont="1" applyAlignment="1">
      <alignment horizontal="center" vertical="center"/>
    </xf>
    <xf numFmtId="0" fontId="5" fillId="0" borderId="1" xfId="5" applyBorder="1" applyAlignment="1">
      <alignment horizontal="center" vertical="center"/>
    </xf>
    <xf numFmtId="168" fontId="0" fillId="31" borderId="43" xfId="0" applyNumberFormat="1" applyFill="1" applyBorder="1" applyAlignment="1">
      <alignment horizontal="center" vertical="center"/>
    </xf>
    <xf numFmtId="168" fontId="0" fillId="31" borderId="80" xfId="0" applyNumberFormat="1" applyFill="1" applyBorder="1" applyAlignment="1">
      <alignment horizontal="center" vertical="center"/>
    </xf>
    <xf numFmtId="0" fontId="5" fillId="40" borderId="0" xfId="0" applyFont="1" applyFill="1"/>
    <xf numFmtId="172" fontId="7" fillId="31" borderId="49" xfId="0" applyNumberFormat="1" applyFont="1" applyFill="1" applyBorder="1" applyAlignment="1">
      <alignment horizontal="center" vertical="center"/>
    </xf>
    <xf numFmtId="172" fontId="7" fillId="31" borderId="32" xfId="0" applyNumberFormat="1" applyFont="1" applyFill="1" applyBorder="1" applyAlignment="1">
      <alignment horizontal="center" vertical="center"/>
    </xf>
    <xf numFmtId="172" fontId="7" fillId="31" borderId="52" xfId="0" applyNumberFormat="1" applyFont="1" applyFill="1" applyBorder="1" applyAlignment="1">
      <alignment horizontal="center" vertical="center"/>
    </xf>
    <xf numFmtId="172" fontId="7" fillId="40" borderId="26" xfId="0" applyNumberFormat="1" applyFont="1" applyFill="1" applyBorder="1" applyAlignment="1">
      <alignment horizontal="center" vertical="center"/>
    </xf>
    <xf numFmtId="1" fontId="7" fillId="31" borderId="49" xfId="0" applyNumberFormat="1" applyFont="1" applyFill="1" applyBorder="1" applyAlignment="1">
      <alignment horizontal="center" vertical="center"/>
    </xf>
    <xf numFmtId="1" fontId="7" fillId="31" borderId="32" xfId="0" applyNumberFormat="1" applyFont="1" applyFill="1" applyBorder="1" applyAlignment="1">
      <alignment horizontal="center" vertical="center"/>
    </xf>
    <xf numFmtId="1" fontId="7" fillId="31" borderId="52" xfId="0" applyNumberFormat="1" applyFont="1" applyFill="1" applyBorder="1" applyAlignment="1">
      <alignment horizontal="center" vertical="center"/>
    </xf>
    <xf numFmtId="1" fontId="7" fillId="40" borderId="26" xfId="0" applyNumberFormat="1" applyFont="1" applyFill="1" applyBorder="1" applyAlignment="1">
      <alignment horizontal="center" vertical="center"/>
    </xf>
    <xf numFmtId="172" fontId="5" fillId="40" borderId="26" xfId="0" applyNumberFormat="1" applyFont="1" applyFill="1" applyBorder="1" applyAlignment="1">
      <alignment horizontal="center" vertical="center"/>
    </xf>
    <xf numFmtId="1" fontId="5" fillId="40" borderId="26" xfId="0" applyNumberFormat="1" applyFont="1" applyFill="1" applyBorder="1" applyAlignment="1">
      <alignment horizontal="center" vertical="center"/>
    </xf>
    <xf numFmtId="1" fontId="0" fillId="40" borderId="0" xfId="0" applyNumberFormat="1" applyFill="1"/>
    <xf numFmtId="0" fontId="5" fillId="40" borderId="103" xfId="0" applyFont="1" applyFill="1" applyBorder="1" applyAlignment="1">
      <alignment horizontal="center" vertical="center"/>
    </xf>
    <xf numFmtId="1" fontId="0" fillId="40" borderId="79" xfId="0" applyNumberFormat="1" applyFill="1" applyBorder="1" applyAlignment="1">
      <alignment horizontal="center" vertical="center"/>
    </xf>
    <xf numFmtId="0" fontId="5" fillId="40" borderId="74" xfId="0" applyFont="1" applyFill="1" applyBorder="1" applyAlignment="1">
      <alignment horizontal="center" vertical="center"/>
    </xf>
    <xf numFmtId="1" fontId="0" fillId="40" borderId="55" xfId="0" applyNumberFormat="1" applyFill="1" applyBorder="1" applyAlignment="1">
      <alignment horizontal="center" vertical="center"/>
    </xf>
    <xf numFmtId="0" fontId="5" fillId="40" borderId="75" xfId="0" applyFont="1" applyFill="1" applyBorder="1" applyAlignment="1">
      <alignment horizontal="center" vertical="center"/>
    </xf>
    <xf numFmtId="1" fontId="0" fillId="40" borderId="53" xfId="0" applyNumberFormat="1" applyFill="1" applyBorder="1" applyAlignment="1">
      <alignment horizontal="center" vertical="center"/>
    </xf>
    <xf numFmtId="0" fontId="45" fillId="32" borderId="88" xfId="0" applyFont="1" applyFill="1" applyBorder="1" applyAlignment="1">
      <alignment horizontal="center" vertical="center" wrapText="1"/>
    </xf>
    <xf numFmtId="0" fontId="45" fillId="32" borderId="89" xfId="0" applyFont="1" applyFill="1" applyBorder="1" applyAlignment="1">
      <alignment horizontal="center" vertical="center" wrapText="1"/>
    </xf>
    <xf numFmtId="1" fontId="0" fillId="52" borderId="43" xfId="0" applyNumberFormat="1" applyFill="1" applyBorder="1" applyAlignment="1">
      <alignment horizontal="center" vertical="center"/>
    </xf>
    <xf numFmtId="1" fontId="0" fillId="52" borderId="32" xfId="0" applyNumberFormat="1" applyFill="1" applyBorder="1" applyAlignment="1">
      <alignment horizontal="center" vertical="center"/>
    </xf>
    <xf numFmtId="1" fontId="0" fillId="52" borderId="52" xfId="0" applyNumberFormat="1" applyFill="1" applyBorder="1" applyAlignment="1">
      <alignment horizontal="center" vertical="center"/>
    </xf>
    <xf numFmtId="1" fontId="0" fillId="51" borderId="42" xfId="0" applyNumberFormat="1" applyFill="1" applyBorder="1" applyAlignment="1">
      <alignment horizontal="center" vertical="center"/>
    </xf>
    <xf numFmtId="1" fontId="0" fillId="51" borderId="41" xfId="0" applyNumberFormat="1" applyFill="1" applyBorder="1" applyAlignment="1">
      <alignment horizontal="center" vertical="center"/>
    </xf>
    <xf numFmtId="1" fontId="0" fillId="51" borderId="102" xfId="0" applyNumberFormat="1" applyFill="1" applyBorder="1" applyAlignment="1">
      <alignment horizontal="center" vertical="center"/>
    </xf>
    <xf numFmtId="1" fontId="0" fillId="50" borderId="43" xfId="0" applyNumberFormat="1" applyFill="1" applyBorder="1" applyAlignment="1">
      <alignment horizontal="center" vertical="center"/>
    </xf>
    <xf numFmtId="1" fontId="0" fillId="50" borderId="32" xfId="0" applyNumberFormat="1" applyFill="1" applyBorder="1" applyAlignment="1">
      <alignment horizontal="center" vertical="center"/>
    </xf>
    <xf numFmtId="1" fontId="0" fillId="50" borderId="52" xfId="0" applyNumberFormat="1" applyFill="1" applyBorder="1" applyAlignment="1">
      <alignment horizontal="center" vertical="center"/>
    </xf>
    <xf numFmtId="0" fontId="5" fillId="40" borderId="26" xfId="0" applyFont="1" applyFill="1" applyBorder="1"/>
    <xf numFmtId="0" fontId="0" fillId="40" borderId="26" xfId="0" applyFill="1" applyBorder="1"/>
    <xf numFmtId="1" fontId="5" fillId="40" borderId="26" xfId="0" applyNumberFormat="1" applyFont="1" applyFill="1" applyBorder="1"/>
    <xf numFmtId="1" fontId="5" fillId="52" borderId="32" xfId="0" applyNumberFormat="1" applyFont="1" applyFill="1" applyBorder="1" applyAlignment="1">
      <alignment horizontal="center" vertical="center"/>
    </xf>
    <xf numFmtId="1" fontId="5" fillId="50" borderId="32" xfId="0" applyNumberFormat="1" applyFont="1" applyFill="1" applyBorder="1" applyAlignment="1">
      <alignment horizontal="center" vertical="center"/>
    </xf>
    <xf numFmtId="1" fontId="5" fillId="40" borderId="55" xfId="0" applyNumberFormat="1" applyFont="1" applyFill="1" applyBorder="1" applyAlignment="1">
      <alignment horizontal="center" vertical="center"/>
    </xf>
    <xf numFmtId="1" fontId="5" fillId="52" borderId="52" xfId="0" applyNumberFormat="1" applyFont="1" applyFill="1" applyBorder="1" applyAlignment="1">
      <alignment horizontal="center" vertical="center"/>
    </xf>
    <xf numFmtId="1" fontId="5" fillId="50" borderId="52" xfId="0" applyNumberFormat="1" applyFont="1" applyFill="1" applyBorder="1" applyAlignment="1">
      <alignment horizontal="center" vertical="center"/>
    </xf>
    <xf numFmtId="1" fontId="5" fillId="40" borderId="53" xfId="0" applyNumberFormat="1" applyFont="1" applyFill="1" applyBorder="1" applyAlignment="1">
      <alignment horizontal="center" vertical="center"/>
    </xf>
    <xf numFmtId="1" fontId="5" fillId="52" borderId="43" xfId="0" applyNumberFormat="1" applyFont="1" applyFill="1" applyBorder="1" applyAlignment="1">
      <alignment horizontal="center" vertical="center"/>
    </xf>
    <xf numFmtId="1" fontId="5" fillId="50" borderId="43" xfId="0" applyNumberFormat="1" applyFont="1" applyFill="1" applyBorder="1" applyAlignment="1">
      <alignment horizontal="center" vertical="center"/>
    </xf>
    <xf numFmtId="1" fontId="5" fillId="40" borderId="79" xfId="0" applyNumberFormat="1" applyFont="1" applyFill="1" applyBorder="1" applyAlignment="1">
      <alignment horizontal="center" vertical="center"/>
    </xf>
    <xf numFmtId="1" fontId="5" fillId="51" borderId="42" xfId="0" applyNumberFormat="1" applyFont="1" applyFill="1" applyBorder="1" applyAlignment="1">
      <alignment horizontal="center" vertical="center"/>
    </xf>
    <xf numFmtId="1" fontId="5" fillId="51" borderId="41" xfId="0" applyNumberFormat="1" applyFont="1" applyFill="1" applyBorder="1" applyAlignment="1">
      <alignment horizontal="center" vertical="center"/>
    </xf>
    <xf numFmtId="1" fontId="5" fillId="51" borderId="102" xfId="0" applyNumberFormat="1" applyFont="1" applyFill="1" applyBorder="1" applyAlignment="1">
      <alignment horizontal="center" vertical="center"/>
    </xf>
    <xf numFmtId="0" fontId="45" fillId="32" borderId="44" xfId="0" applyFont="1" applyFill="1" applyBorder="1" applyAlignment="1">
      <alignment horizontal="center" vertical="center" wrapText="1"/>
    </xf>
    <xf numFmtId="0" fontId="45" fillId="32" borderId="90" xfId="0" applyFont="1" applyFill="1" applyBorder="1" applyAlignment="1">
      <alignment horizontal="center" vertical="center" wrapText="1"/>
    </xf>
    <xf numFmtId="0" fontId="7" fillId="50" borderId="83" xfId="0" applyFont="1" applyFill="1" applyBorder="1" applyAlignment="1">
      <alignment horizontal="center" vertical="center"/>
    </xf>
    <xf numFmtId="172" fontId="0" fillId="31" borderId="49" xfId="0" applyNumberFormat="1" applyFill="1" applyBorder="1" applyAlignment="1">
      <alignment horizontal="center" vertical="center"/>
    </xf>
    <xf numFmtId="172" fontId="0" fillId="31" borderId="43" xfId="0" applyNumberFormat="1" applyFill="1" applyBorder="1" applyAlignment="1">
      <alignment horizontal="center" vertical="center"/>
    </xf>
    <xf numFmtId="172" fontId="0" fillId="31" borderId="80" xfId="0" applyNumberFormat="1" applyFill="1" applyBorder="1" applyAlignment="1">
      <alignment horizontal="center" vertical="center"/>
    </xf>
    <xf numFmtId="0" fontId="58" fillId="37" borderId="47" xfId="0" quotePrefix="1" applyFont="1" applyFill="1" applyBorder="1" applyAlignment="1">
      <alignment horizontal="center" vertical="center"/>
    </xf>
    <xf numFmtId="0" fontId="7" fillId="42" borderId="89" xfId="0" applyFont="1" applyFill="1" applyBorder="1" applyAlignment="1">
      <alignment horizontal="center" vertical="center"/>
    </xf>
    <xf numFmtId="0" fontId="0" fillId="0" borderId="0" xfId="0" applyNumberFormat="1"/>
    <xf numFmtId="3" fontId="0" fillId="0" borderId="0" xfId="0" applyNumberFormat="1" applyFill="1"/>
    <xf numFmtId="0" fontId="0" fillId="0" borderId="0" xfId="0" applyFill="1"/>
    <xf numFmtId="0" fontId="0" fillId="0" borderId="0" xfId="0" applyNumberFormat="1" applyFill="1"/>
    <xf numFmtId="2" fontId="0" fillId="0" borderId="0" xfId="0" applyNumberFormat="1"/>
    <xf numFmtId="0" fontId="48" fillId="6" borderId="1" xfId="0" applyFont="1" applyFill="1" applyBorder="1" applyAlignment="1">
      <alignment horizontal="center" vertical="center"/>
    </xf>
    <xf numFmtId="164" fontId="48" fillId="6" borderId="1" xfId="0" applyNumberFormat="1" applyFont="1" applyFill="1" applyBorder="1" applyAlignment="1">
      <alignment horizontal="center" vertical="center"/>
    </xf>
    <xf numFmtId="14" fontId="48" fillId="0" borderId="1" xfId="0" applyNumberFormat="1" applyFont="1" applyBorder="1" applyAlignment="1">
      <alignment horizontal="center" vertical="center"/>
    </xf>
    <xf numFmtId="0" fontId="48" fillId="0" borderId="1" xfId="0" applyFont="1" applyBorder="1" applyAlignment="1">
      <alignment horizontal="left" vertical="center"/>
    </xf>
    <xf numFmtId="0" fontId="49" fillId="0" borderId="1" xfId="0" applyFont="1" applyBorder="1" applyAlignment="1">
      <alignment horizontal="center" vertical="center" wrapText="1"/>
    </xf>
    <xf numFmtId="2" fontId="49" fillId="0" borderId="1" xfId="0" applyNumberFormat="1" applyFont="1" applyBorder="1" applyAlignment="1">
      <alignment horizontal="center" vertical="center"/>
    </xf>
    <xf numFmtId="0" fontId="48" fillId="0" borderId="1" xfId="0" applyFont="1" applyBorder="1" applyAlignment="1">
      <alignment horizontal="left" vertical="center" readingOrder="1"/>
    </xf>
    <xf numFmtId="0" fontId="48" fillId="0" borderId="1" xfId="0" applyFont="1" applyBorder="1" applyAlignment="1">
      <alignment horizontal="left" vertical="center" wrapText="1" readingOrder="1"/>
    </xf>
    <xf numFmtId="0" fontId="49" fillId="0" borderId="1" xfId="0" applyFont="1" applyBorder="1" applyAlignment="1">
      <alignment horizontal="center" vertical="center"/>
    </xf>
    <xf numFmtId="0" fontId="51" fillId="0" borderId="1" xfId="0" applyFont="1" applyBorder="1" applyAlignment="1">
      <alignment wrapText="1"/>
    </xf>
    <xf numFmtId="0" fontId="50" fillId="0" borderId="1" xfId="0" applyFont="1" applyBorder="1" applyAlignment="1">
      <alignment wrapText="1"/>
    </xf>
    <xf numFmtId="0" fontId="48" fillId="30" borderId="1" xfId="0" applyFont="1" applyFill="1" applyBorder="1" applyAlignment="1">
      <alignment horizontal="left" vertical="center" wrapText="1" readingOrder="1"/>
    </xf>
    <xf numFmtId="0" fontId="48" fillId="0" borderId="1" xfId="0" applyFont="1" applyBorder="1" applyAlignment="1">
      <alignment horizontal="center" vertical="center" wrapText="1"/>
    </xf>
    <xf numFmtId="0" fontId="48" fillId="0" borderId="1" xfId="0" applyFont="1" applyBorder="1" applyAlignment="1">
      <alignment horizontal="left"/>
    </xf>
    <xf numFmtId="0" fontId="48" fillId="0" borderId="23" xfId="0" applyFont="1" applyBorder="1" applyAlignment="1">
      <alignment readingOrder="1"/>
    </xf>
    <xf numFmtId="0" fontId="48" fillId="0" borderId="2" xfId="0" applyFont="1" applyBorder="1" applyAlignment="1">
      <alignment horizontal="left" vertical="center"/>
    </xf>
    <xf numFmtId="14" fontId="48" fillId="0" borderId="1" xfId="0" applyNumberFormat="1" applyFont="1" applyBorder="1" applyAlignment="1">
      <alignment horizontal="center"/>
    </xf>
    <xf numFmtId="0" fontId="49" fillId="0" borderId="1" xfId="0" applyFont="1" applyBorder="1" applyAlignment="1">
      <alignment horizontal="left" wrapText="1" readingOrder="1"/>
    </xf>
    <xf numFmtId="0" fontId="49" fillId="0" borderId="23" xfId="0" applyFont="1" applyBorder="1" applyAlignment="1">
      <alignment horizontal="left" wrapText="1" readingOrder="1"/>
    </xf>
    <xf numFmtId="0" fontId="48" fillId="0" borderId="2" xfId="0" applyFont="1" applyBorder="1" applyAlignment="1">
      <alignment horizontal="left"/>
    </xf>
    <xf numFmtId="0" fontId="49" fillId="0" borderId="34" xfId="0" applyFont="1" applyBorder="1" applyAlignment="1">
      <alignment wrapText="1" readingOrder="1"/>
    </xf>
    <xf numFmtId="0" fontId="48" fillId="0" borderId="23" xfId="0" applyFont="1" applyBorder="1" applyAlignment="1">
      <alignment horizontal="left"/>
    </xf>
    <xf numFmtId="0" fontId="49" fillId="23" borderId="1" xfId="0" applyFont="1" applyFill="1" applyBorder="1" applyAlignment="1">
      <alignment horizontal="center" vertical="center" wrapText="1"/>
    </xf>
    <xf numFmtId="0" fontId="48" fillId="0" borderId="36" xfId="0" applyFont="1" applyBorder="1" applyAlignment="1">
      <alignment readingOrder="1"/>
    </xf>
    <xf numFmtId="0" fontId="0" fillId="0" borderId="2" xfId="0" applyBorder="1" applyAlignment="1">
      <alignment horizontal="left"/>
    </xf>
    <xf numFmtId="0" fontId="49" fillId="0" borderId="39" xfId="0" applyFont="1" applyBorder="1" applyAlignment="1">
      <alignment wrapText="1" readingOrder="1"/>
    </xf>
    <xf numFmtId="14" fontId="0" fillId="0" borderId="4" xfId="0" applyNumberFormat="1" applyBorder="1" applyAlignment="1">
      <alignment horizontal="center"/>
    </xf>
    <xf numFmtId="0" fontId="49" fillId="0" borderId="31" xfId="0" applyFont="1" applyBorder="1" applyAlignment="1">
      <alignment wrapText="1" readingOrder="1"/>
    </xf>
    <xf numFmtId="0" fontId="49" fillId="0" borderId="3" xfId="0" applyFont="1" applyBorder="1" applyAlignment="1">
      <alignment wrapText="1" readingOrder="1"/>
    </xf>
    <xf numFmtId="0" fontId="10" fillId="0" borderId="1" xfId="0" applyFont="1" applyBorder="1" applyAlignment="1">
      <alignment horizontal="center" wrapText="1"/>
    </xf>
    <xf numFmtId="14" fontId="0" fillId="0" borderId="1" xfId="0" applyNumberFormat="1" applyBorder="1"/>
    <xf numFmtId="0" fontId="49" fillId="0" borderId="40" xfId="0" applyFont="1" applyBorder="1" applyAlignment="1">
      <alignment wrapText="1" readingOrder="1"/>
    </xf>
    <xf numFmtId="0" fontId="49" fillId="24" borderId="1" xfId="0" applyFont="1" applyFill="1" applyBorder="1" applyAlignment="1">
      <alignment horizontal="center" vertical="center" wrapText="1"/>
    </xf>
    <xf numFmtId="2" fontId="31" fillId="19" borderId="1" xfId="0" applyNumberFormat="1" applyFont="1" applyFill="1" applyBorder="1" applyAlignment="1">
      <alignment horizontal="center" vertical="center"/>
    </xf>
    <xf numFmtId="0" fontId="31" fillId="0" borderId="3" xfId="0" applyFont="1" applyBorder="1" applyAlignment="1">
      <alignment horizontal="left" wrapText="1" readingOrder="1"/>
    </xf>
    <xf numFmtId="0" fontId="0" fillId="0" borderId="3" xfId="0" applyBorder="1" applyAlignment="1">
      <alignment horizontal="left"/>
    </xf>
    <xf numFmtId="0" fontId="31" fillId="0" borderId="1" xfId="0" applyFont="1" applyBorder="1" applyAlignment="1">
      <alignment horizontal="left"/>
    </xf>
    <xf numFmtId="0" fontId="44" fillId="0" borderId="1" xfId="0" applyFont="1" applyBorder="1" applyAlignment="1">
      <alignment wrapText="1" readingOrder="1"/>
    </xf>
    <xf numFmtId="0" fontId="44" fillId="0" borderId="35" xfId="0" applyFont="1" applyBorder="1" applyAlignment="1">
      <alignment wrapText="1" readingOrder="1"/>
    </xf>
    <xf numFmtId="0" fontId="17" fillId="0" borderId="1" xfId="0" applyFont="1" applyBorder="1" applyAlignment="1">
      <alignment readingOrder="1"/>
    </xf>
    <xf numFmtId="0" fontId="17" fillId="0" borderId="35" xfId="0" applyFont="1" applyBorder="1" applyAlignment="1">
      <alignment wrapText="1" readingOrder="1"/>
    </xf>
    <xf numFmtId="0" fontId="17" fillId="0" borderId="35" xfId="0" applyFont="1" applyBorder="1" applyAlignment="1">
      <alignment readingOrder="1"/>
    </xf>
    <xf numFmtId="0" fontId="17" fillId="0" borderId="23" xfId="0" applyFont="1" applyBorder="1" applyAlignment="1">
      <alignment readingOrder="1"/>
    </xf>
    <xf numFmtId="0" fontId="16" fillId="0" borderId="1" xfId="0" applyFont="1" applyBorder="1"/>
    <xf numFmtId="0" fontId="13" fillId="0" borderId="2" xfId="0" applyFont="1" applyBorder="1" applyAlignment="1">
      <alignment horizontal="left" wrapText="1" readingOrder="1"/>
    </xf>
    <xf numFmtId="0" fontId="44" fillId="0" borderId="3" xfId="0" applyFont="1" applyBorder="1" applyAlignment="1">
      <alignment wrapText="1" readingOrder="1"/>
    </xf>
    <xf numFmtId="0" fontId="13" fillId="0" borderId="1" xfId="0" applyFont="1" applyBorder="1" applyAlignment="1">
      <alignment horizontal="left" wrapText="1" readingOrder="1"/>
    </xf>
    <xf numFmtId="0" fontId="13" fillId="0" borderId="1" xfId="0" applyFont="1" applyBorder="1" applyAlignment="1">
      <alignment wrapText="1" readingOrder="1"/>
    </xf>
    <xf numFmtId="0" fontId="50" fillId="0" borderId="1" xfId="0" applyFont="1" applyBorder="1" applyAlignment="1">
      <alignment wrapText="1" readingOrder="1"/>
    </xf>
    <xf numFmtId="0" fontId="50" fillId="0" borderId="1" xfId="0" applyFont="1" applyBorder="1" applyAlignment="1">
      <alignment readingOrder="1"/>
    </xf>
    <xf numFmtId="0" fontId="17" fillId="0" borderId="1" xfId="0" applyFont="1" applyBorder="1" applyAlignment="1">
      <alignment wrapText="1" readingOrder="1"/>
    </xf>
    <xf numFmtId="0" fontId="50" fillId="0" borderId="35" xfId="0" applyFont="1" applyBorder="1" applyAlignment="1">
      <alignment wrapText="1" readingOrder="1"/>
    </xf>
    <xf numFmtId="0" fontId="17" fillId="0" borderId="2" xfId="0" applyFont="1" applyBorder="1" applyAlignment="1">
      <alignment readingOrder="1"/>
    </xf>
    <xf numFmtId="0" fontId="17" fillId="0" borderId="3" xfId="0" applyFont="1" applyBorder="1" applyAlignment="1">
      <alignment readingOrder="1"/>
    </xf>
    <xf numFmtId="0" fontId="17" fillId="0" borderId="36" xfId="0" applyFont="1" applyBorder="1" applyAlignment="1">
      <alignment readingOrder="1"/>
    </xf>
    <xf numFmtId="0" fontId="49" fillId="0" borderId="23" xfId="0" applyFont="1" applyBorder="1" applyAlignment="1">
      <alignment wrapText="1" readingOrder="1"/>
    </xf>
    <xf numFmtId="0" fontId="13" fillId="0" borderId="37" xfId="0" applyFont="1" applyBorder="1" applyAlignment="1">
      <alignment horizontal="left" wrapText="1" readingOrder="1"/>
    </xf>
    <xf numFmtId="0" fontId="17" fillId="0" borderId="3" xfId="0" applyFont="1" applyBorder="1"/>
    <xf numFmtId="0" fontId="13" fillId="0" borderId="4" xfId="0" applyFont="1" applyBorder="1" applyAlignment="1">
      <alignment horizontal="left" wrapText="1" readingOrder="1"/>
    </xf>
    <xf numFmtId="0" fontId="17" fillId="0" borderId="40" xfId="0" applyFont="1" applyBorder="1" applyAlignment="1">
      <alignment readingOrder="1"/>
    </xf>
    <xf numFmtId="0" fontId="44" fillId="0" borderId="2" xfId="0" applyFont="1" applyBorder="1" applyAlignment="1">
      <alignment wrapText="1" readingOrder="1"/>
    </xf>
    <xf numFmtId="0" fontId="17" fillId="0" borderId="2" xfId="0" applyFont="1" applyBorder="1" applyAlignment="1">
      <alignment wrapText="1" readingOrder="1"/>
    </xf>
    <xf numFmtId="0" fontId="0" fillId="0" borderId="35" xfId="0" applyBorder="1" applyAlignment="1">
      <alignment horizontal="left"/>
    </xf>
    <xf numFmtId="0" fontId="0" fillId="0" borderId="34" xfId="0" applyBorder="1" applyAlignment="1">
      <alignment horizontal="left"/>
    </xf>
    <xf numFmtId="0" fontId="17" fillId="0" borderId="38" xfId="0" applyFont="1" applyBorder="1" applyAlignment="1">
      <alignment readingOrder="1"/>
    </xf>
    <xf numFmtId="0" fontId="17" fillId="0" borderId="4" xfId="0" applyFont="1" applyBorder="1" applyAlignment="1">
      <alignment readingOrder="1"/>
    </xf>
    <xf numFmtId="0" fontId="44" fillId="0" borderId="38" xfId="0" applyFont="1" applyBorder="1" applyAlignment="1">
      <alignment wrapText="1" readingOrder="1"/>
    </xf>
    <xf numFmtId="0" fontId="16" fillId="0" borderId="4" xfId="0" applyFont="1" applyBorder="1"/>
    <xf numFmtId="0" fontId="16" fillId="0" borderId="40" xfId="0" applyFont="1" applyBorder="1"/>
    <xf numFmtId="0" fontId="17" fillId="0" borderId="40" xfId="0" applyFont="1" applyBorder="1"/>
    <xf numFmtId="0" fontId="17" fillId="0" borderId="38" xfId="0" applyFont="1" applyBorder="1" applyAlignment="1">
      <alignment wrapText="1" readingOrder="1"/>
    </xf>
    <xf numFmtId="0" fontId="52" fillId="0" borderId="1" xfId="0" applyFont="1" applyBorder="1" applyAlignment="1">
      <alignment wrapText="1"/>
    </xf>
    <xf numFmtId="0" fontId="48" fillId="0" borderId="2" xfId="0" applyFont="1" applyBorder="1" applyAlignment="1">
      <alignment horizontal="center" vertical="center"/>
    </xf>
    <xf numFmtId="0" fontId="17" fillId="0" borderId="24" xfId="0" applyFont="1" applyBorder="1" applyAlignment="1">
      <alignment wrapText="1" readingOrder="1"/>
    </xf>
    <xf numFmtId="0" fontId="52" fillId="0" borderId="3" xfId="0" applyFont="1" applyBorder="1" applyAlignment="1">
      <alignment wrapText="1"/>
    </xf>
    <xf numFmtId="0" fontId="56" fillId="0" borderId="35" xfId="0" applyFont="1" applyBorder="1" applyAlignment="1">
      <alignment wrapText="1" readingOrder="1"/>
    </xf>
    <xf numFmtId="0" fontId="52" fillId="0" borderId="1" xfId="0" applyFont="1" applyBorder="1"/>
    <xf numFmtId="0" fontId="0" fillId="0" borderId="2" xfId="0" applyBorder="1" applyAlignment="1">
      <alignment horizontal="left" wrapText="1"/>
    </xf>
    <xf numFmtId="0" fontId="44" fillId="0" borderId="36" xfId="0" applyFont="1" applyBorder="1" applyAlignment="1">
      <alignment wrapText="1" readingOrder="1"/>
    </xf>
    <xf numFmtId="0" fontId="17" fillId="0" borderId="4" xfId="0" applyFont="1" applyBorder="1"/>
    <xf numFmtId="0" fontId="13" fillId="0" borderId="3" xfId="0" applyFont="1" applyBorder="1" applyAlignment="1">
      <alignment horizontal="left" wrapText="1" readingOrder="1"/>
    </xf>
    <xf numFmtId="0" fontId="52" fillId="0" borderId="23" xfId="0" applyFont="1" applyBorder="1"/>
    <xf numFmtId="0" fontId="44" fillId="0" borderId="40" xfId="0" applyFont="1" applyBorder="1" applyAlignment="1">
      <alignment wrapText="1" readingOrder="1"/>
    </xf>
    <xf numFmtId="0" fontId="17" fillId="0" borderId="25" xfId="0" applyFont="1" applyBorder="1" applyAlignment="1">
      <alignment wrapText="1" readingOrder="1"/>
    </xf>
    <xf numFmtId="0" fontId="17" fillId="0" borderId="4" xfId="0" applyFont="1" applyBorder="1" applyAlignment="1">
      <alignment wrapText="1" readingOrder="1"/>
    </xf>
    <xf numFmtId="0" fontId="13" fillId="0" borderId="23" xfId="0" applyFont="1" applyBorder="1" applyAlignment="1">
      <alignment horizontal="left" wrapText="1" readingOrder="1"/>
    </xf>
    <xf numFmtId="0" fontId="17" fillId="0" borderId="23" xfId="0" applyFont="1" applyBorder="1" applyAlignment="1">
      <alignment wrapText="1" readingOrder="1"/>
    </xf>
    <xf numFmtId="0" fontId="17" fillId="0" borderId="2" xfId="0" applyFont="1" applyBorder="1"/>
    <xf numFmtId="0" fontId="44" fillId="0" borderId="34" xfId="0" applyFont="1" applyBorder="1" applyAlignment="1">
      <alignment wrapText="1" readingOrder="1"/>
    </xf>
    <xf numFmtId="0" fontId="49" fillId="31" borderId="1" xfId="0" applyFont="1" applyFill="1" applyBorder="1" applyAlignment="1">
      <alignment horizontal="center" vertical="center" wrapText="1"/>
    </xf>
    <xf numFmtId="0" fontId="44" fillId="0" borderId="31" xfId="0" applyFont="1" applyBorder="1" applyAlignment="1">
      <alignment wrapText="1" readingOrder="1"/>
    </xf>
    <xf numFmtId="2" fontId="31" fillId="31" borderId="1" xfId="0" applyNumberFormat="1" applyFont="1" applyFill="1" applyBorder="1" applyAlignment="1">
      <alignment horizontal="center" vertical="center"/>
    </xf>
    <xf numFmtId="0" fontId="48" fillId="31" borderId="1" xfId="0" applyFont="1" applyFill="1" applyBorder="1" applyAlignment="1">
      <alignment horizontal="center" vertical="center" wrapText="1"/>
    </xf>
    <xf numFmtId="0" fontId="49" fillId="31" borderId="4" xfId="0" applyFont="1" applyFill="1" applyBorder="1" applyAlignment="1">
      <alignment horizontal="center" vertical="center" wrapText="1"/>
    </xf>
    <xf numFmtId="0" fontId="13" fillId="0" borderId="1" xfId="0" applyFont="1" applyBorder="1" applyAlignment="1">
      <alignment horizontal="center" vertical="center"/>
    </xf>
    <xf numFmtId="0" fontId="13" fillId="0" borderId="26" xfId="0" applyFont="1" applyBorder="1" applyAlignment="1">
      <alignment horizontal="center" vertical="center"/>
    </xf>
    <xf numFmtId="0" fontId="17" fillId="0" borderId="36" xfId="0" applyFont="1" applyBorder="1" applyAlignment="1">
      <alignment wrapText="1" readingOrder="1"/>
    </xf>
    <xf numFmtId="0" fontId="17" fillId="0" borderId="105" xfId="0" applyFont="1" applyBorder="1"/>
    <xf numFmtId="0" fontId="17" fillId="0" borderId="31" xfId="0" applyFont="1" applyBorder="1"/>
    <xf numFmtId="0" fontId="17" fillId="0" borderId="31" xfId="0" applyFont="1" applyBorder="1" applyAlignment="1">
      <alignment wrapText="1" readingOrder="1"/>
    </xf>
    <xf numFmtId="0" fontId="50" fillId="0" borderId="1" xfId="0" applyFont="1" applyBorder="1"/>
    <xf numFmtId="0" fontId="44" fillId="31" borderId="2" xfId="0" applyFont="1" applyFill="1" applyBorder="1" applyAlignment="1">
      <alignment wrapText="1" readingOrder="1"/>
    </xf>
    <xf numFmtId="0" fontId="16" fillId="31" borderId="1" xfId="0" applyFont="1" applyFill="1" applyBorder="1"/>
    <xf numFmtId="0" fontId="17" fillId="31" borderId="2" xfId="0" applyFont="1" applyFill="1" applyBorder="1" applyAlignment="1">
      <alignment readingOrder="1"/>
    </xf>
    <xf numFmtId="0" fontId="17" fillId="31" borderId="1" xfId="0" applyFont="1" applyFill="1" applyBorder="1" applyAlignment="1">
      <alignment wrapText="1" readingOrder="1"/>
    </xf>
    <xf numFmtId="0" fontId="44" fillId="31" borderId="35" xfId="0" applyFont="1" applyFill="1" applyBorder="1" applyAlignment="1">
      <alignment wrapText="1" readingOrder="1"/>
    </xf>
    <xf numFmtId="0" fontId="17" fillId="31" borderId="23" xfId="0" applyFont="1" applyFill="1" applyBorder="1" applyAlignment="1">
      <alignment wrapText="1" readingOrder="1"/>
    </xf>
    <xf numFmtId="0" fontId="17" fillId="31" borderId="1" xfId="0" applyFont="1" applyFill="1" applyBorder="1" applyAlignment="1">
      <alignment readingOrder="1"/>
    </xf>
    <xf numFmtId="0" fontId="17" fillId="31" borderId="35" xfId="0" applyFont="1" applyFill="1" applyBorder="1" applyAlignment="1">
      <alignment wrapText="1" readingOrder="1"/>
    </xf>
    <xf numFmtId="0" fontId="17" fillId="31" borderId="106" xfId="0" applyFont="1" applyFill="1" applyBorder="1"/>
    <xf numFmtId="0" fontId="17" fillId="31" borderId="26" xfId="0" applyFont="1" applyFill="1" applyBorder="1"/>
    <xf numFmtId="0" fontId="17" fillId="23" borderId="1" xfId="0" applyFont="1" applyFill="1" applyBorder="1" applyAlignment="1">
      <alignment readingOrder="1"/>
    </xf>
    <xf numFmtId="0" fontId="17" fillId="23" borderId="35" xfId="0" applyFont="1" applyFill="1" applyBorder="1" applyAlignment="1">
      <alignment wrapText="1" readingOrder="1"/>
    </xf>
    <xf numFmtId="0" fontId="44" fillId="23" borderId="35" xfId="0" applyFont="1" applyFill="1" applyBorder="1" applyAlignment="1">
      <alignment wrapText="1" readingOrder="1"/>
    </xf>
    <xf numFmtId="0" fontId="17" fillId="23" borderId="1" xfId="0" applyFont="1" applyFill="1" applyBorder="1" applyAlignment="1">
      <alignment wrapText="1" readingOrder="1"/>
    </xf>
    <xf numFmtId="0" fontId="44" fillId="23" borderId="1" xfId="0" applyFont="1" applyFill="1" applyBorder="1" applyAlignment="1">
      <alignment wrapText="1" readingOrder="1"/>
    </xf>
    <xf numFmtId="0" fontId="44" fillId="23" borderId="2" xfId="0" applyFont="1" applyFill="1" applyBorder="1" applyAlignment="1">
      <alignment wrapText="1" readingOrder="1"/>
    </xf>
    <xf numFmtId="0" fontId="13" fillId="23" borderId="1" xfId="0" applyFont="1" applyFill="1" applyBorder="1" applyAlignment="1">
      <alignment horizontal="left" wrapText="1" readingOrder="1"/>
    </xf>
    <xf numFmtId="0" fontId="56" fillId="23" borderId="35" xfId="0" applyFont="1" applyFill="1" applyBorder="1" applyAlignment="1">
      <alignment wrapText="1" readingOrder="1"/>
    </xf>
    <xf numFmtId="0" fontId="17" fillId="23" borderId="38" xfId="0" applyFont="1" applyFill="1" applyBorder="1" applyAlignment="1">
      <alignment wrapText="1" readingOrder="1"/>
    </xf>
    <xf numFmtId="0" fontId="117" fillId="23" borderId="1" xfId="0" applyFont="1" applyFill="1" applyBorder="1" applyAlignment="1">
      <alignment wrapText="1"/>
    </xf>
    <xf numFmtId="0" fontId="3" fillId="0" borderId="0" xfId="0" applyFont="1"/>
    <xf numFmtId="172" fontId="0" fillId="0" borderId="0" xfId="0" applyNumberFormat="1"/>
    <xf numFmtId="0" fontId="0" fillId="40" borderId="0" xfId="0" applyFill="1" applyAlignment="1">
      <alignment horizontal="left"/>
    </xf>
    <xf numFmtId="0" fontId="0" fillId="40" borderId="0" xfId="0" applyNumberFormat="1" applyFill="1"/>
    <xf numFmtId="14" fontId="0" fillId="40" borderId="0" xfId="0" applyNumberFormat="1" applyFill="1" applyAlignment="1">
      <alignment horizontal="left" indent="1"/>
    </xf>
    <xf numFmtId="0" fontId="2" fillId="0" borderId="0" xfId="0" applyFont="1"/>
    <xf numFmtId="0" fontId="25" fillId="31" borderId="32" xfId="0" applyFont="1" applyFill="1" applyBorder="1" applyAlignment="1">
      <alignment horizontal="center" vertical="center" wrapText="1"/>
    </xf>
    <xf numFmtId="0" fontId="0" fillId="31" borderId="96" xfId="0" applyFill="1" applyBorder="1" applyAlignment="1">
      <alignment horizontal="left" indent="2"/>
    </xf>
    <xf numFmtId="0" fontId="0" fillId="31" borderId="86" xfId="0" applyFill="1" applyBorder="1"/>
    <xf numFmtId="0" fontId="0" fillId="31" borderId="59" xfId="0" applyFill="1" applyBorder="1"/>
    <xf numFmtId="0" fontId="0" fillId="31" borderId="97" xfId="0" applyFill="1" applyBorder="1" applyAlignment="1">
      <alignment horizontal="left" indent="2"/>
    </xf>
    <xf numFmtId="0" fontId="0" fillId="31" borderId="26" xfId="0" applyFill="1" applyBorder="1"/>
    <xf numFmtId="0" fontId="0" fillId="31" borderId="60" xfId="0" applyFill="1" applyBorder="1"/>
    <xf numFmtId="0" fontId="0" fillId="31" borderId="98" xfId="0" applyFill="1" applyBorder="1" applyAlignment="1">
      <alignment horizontal="left" indent="2"/>
    </xf>
    <xf numFmtId="0" fontId="0" fillId="31" borderId="61" xfId="0" applyFill="1" applyBorder="1"/>
    <xf numFmtId="0" fontId="0" fillId="31" borderId="42" xfId="0" applyFill="1" applyBorder="1"/>
    <xf numFmtId="0" fontId="0" fillId="31" borderId="57" xfId="0" applyFill="1" applyBorder="1" applyAlignment="1">
      <alignment horizontal="left" indent="2"/>
    </xf>
    <xf numFmtId="0" fontId="0" fillId="31" borderId="99" xfId="0" applyFill="1" applyBorder="1"/>
    <xf numFmtId="0" fontId="0" fillId="31" borderId="41" xfId="0" applyFill="1" applyBorder="1"/>
    <xf numFmtId="0" fontId="0" fillId="31" borderId="26" xfId="0" applyFill="1" applyBorder="1" applyAlignment="1">
      <alignment horizontal="left" indent="2"/>
    </xf>
    <xf numFmtId="0" fontId="0" fillId="31" borderId="86" xfId="0" applyFill="1" applyBorder="1" applyAlignment="1">
      <alignment horizontal="left" indent="2"/>
    </xf>
    <xf numFmtId="0" fontId="0" fillId="31" borderId="61" xfId="0" applyFill="1" applyBorder="1" applyAlignment="1">
      <alignment horizontal="left" indent="2"/>
    </xf>
    <xf numFmtId="0" fontId="25" fillId="31" borderId="56" xfId="0" applyFont="1" applyFill="1" applyBorder="1" applyAlignment="1">
      <alignment horizontal="center" vertical="center" wrapText="1"/>
    </xf>
    <xf numFmtId="0" fontId="1" fillId="0" borderId="0" xfId="0" applyFont="1"/>
    <xf numFmtId="0" fontId="0" fillId="0" borderId="107" xfId="0" applyBorder="1"/>
    <xf numFmtId="0" fontId="0" fillId="0" borderId="108" xfId="0" applyBorder="1"/>
    <xf numFmtId="0" fontId="0" fillId="0" borderId="109" xfId="0" applyBorder="1"/>
    <xf numFmtId="0" fontId="0" fillId="0" borderId="110" xfId="0" applyBorder="1"/>
    <xf numFmtId="0" fontId="0" fillId="0" borderId="111" xfId="0" applyBorder="1"/>
    <xf numFmtId="0" fontId="0" fillId="0" borderId="112" xfId="0" applyBorder="1"/>
    <xf numFmtId="0" fontId="0" fillId="0" borderId="113" xfId="0" applyBorder="1"/>
    <xf numFmtId="0" fontId="0" fillId="0" borderId="114" xfId="0" applyBorder="1"/>
    <xf numFmtId="0" fontId="0" fillId="0" borderId="115" xfId="0" applyBorder="1"/>
    <xf numFmtId="0" fontId="10" fillId="2" borderId="26" xfId="0" applyFont="1" applyFill="1" applyBorder="1" applyAlignment="1">
      <alignment horizontal="left"/>
    </xf>
    <xf numFmtId="0" fontId="12" fillId="0" borderId="26" xfId="0" applyFont="1" applyBorder="1"/>
    <xf numFmtId="0" fontId="39" fillId="49" borderId="64" xfId="0" applyFont="1" applyFill="1" applyBorder="1" applyAlignment="1">
      <alignment horizontal="center" vertical="center" wrapText="1"/>
    </xf>
    <xf numFmtId="0" fontId="39" fillId="49" borderId="76" xfId="0" applyFont="1" applyFill="1" applyBorder="1" applyAlignment="1">
      <alignment horizontal="center" vertical="center" wrapText="1"/>
    </xf>
    <xf numFmtId="0" fontId="39" fillId="49" borderId="65" xfId="0" applyFont="1" applyFill="1" applyBorder="1" applyAlignment="1">
      <alignment horizontal="center" vertical="center" wrapText="1"/>
    </xf>
    <xf numFmtId="0" fontId="39" fillId="49" borderId="68" xfId="0" applyFont="1" applyFill="1" applyBorder="1" applyAlignment="1">
      <alignment horizontal="center" vertical="center" wrapText="1"/>
    </xf>
    <xf numFmtId="0" fontId="39" fillId="49" borderId="77" xfId="0" applyFont="1" applyFill="1" applyBorder="1" applyAlignment="1">
      <alignment horizontal="center" vertical="center" wrapText="1"/>
    </xf>
    <xf numFmtId="0" fontId="39" fillId="49" borderId="69" xfId="0" applyFont="1" applyFill="1" applyBorder="1" applyAlignment="1">
      <alignment horizontal="center" vertical="center" wrapText="1"/>
    </xf>
    <xf numFmtId="0" fontId="116" fillId="41" borderId="45" xfId="0" applyFont="1" applyFill="1" applyBorder="1" applyAlignment="1">
      <alignment horizontal="center" vertical="center"/>
    </xf>
    <xf numFmtId="0" fontId="116" fillId="41" borderId="46" xfId="0" applyFont="1" applyFill="1" applyBorder="1" applyAlignment="1">
      <alignment horizontal="center" vertical="center"/>
    </xf>
    <xf numFmtId="0" fontId="116" fillId="41" borderId="47" xfId="0" applyFont="1" applyFill="1" applyBorder="1" applyAlignment="1">
      <alignment horizontal="center" vertical="center"/>
    </xf>
    <xf numFmtId="168" fontId="25" fillId="49" borderId="45" xfId="0" applyNumberFormat="1" applyFont="1" applyFill="1" applyBorder="1" applyAlignment="1">
      <alignment horizontal="center" vertical="center"/>
    </xf>
    <xf numFmtId="168" fontId="25" fillId="49" borderId="47" xfId="0" applyNumberFormat="1" applyFont="1" applyFill="1" applyBorder="1" applyAlignment="1">
      <alignment horizontal="center" vertical="center"/>
    </xf>
    <xf numFmtId="168" fontId="7" fillId="40" borderId="26" xfId="0" applyNumberFormat="1" applyFont="1" applyFill="1" applyBorder="1" applyAlignment="1">
      <alignment horizontal="center"/>
    </xf>
    <xf numFmtId="0" fontId="115" fillId="53" borderId="45" xfId="0" applyFont="1" applyFill="1" applyBorder="1" applyAlignment="1">
      <alignment horizontal="center" vertical="center" wrapText="1"/>
    </xf>
    <xf numFmtId="0" fontId="115" fillId="53" borderId="46" xfId="0" applyFont="1" applyFill="1" applyBorder="1" applyAlignment="1">
      <alignment horizontal="center" vertical="center" wrapText="1"/>
    </xf>
    <xf numFmtId="0" fontId="115" fillId="53" borderId="90" xfId="0" applyFont="1" applyFill="1" applyBorder="1" applyAlignment="1">
      <alignment horizontal="center" vertical="center" wrapText="1"/>
    </xf>
    <xf numFmtId="0" fontId="115" fillId="53" borderId="91" xfId="0" applyFont="1" applyFill="1" applyBorder="1" applyAlignment="1">
      <alignment horizontal="center" vertical="center"/>
    </xf>
    <xf numFmtId="0" fontId="115" fillId="53" borderId="46" xfId="0" applyFont="1" applyFill="1" applyBorder="1" applyAlignment="1">
      <alignment horizontal="center" vertical="center"/>
    </xf>
    <xf numFmtId="0" fontId="115" fillId="53" borderId="47" xfId="0" applyFont="1" applyFill="1" applyBorder="1" applyAlignment="1">
      <alignment horizontal="center" vertical="center"/>
    </xf>
    <xf numFmtId="0" fontId="25" fillId="49" borderId="45" xfId="0" applyFont="1" applyFill="1" applyBorder="1" applyAlignment="1">
      <alignment horizontal="center" vertical="center"/>
    </xf>
    <xf numFmtId="0" fontId="25" fillId="49" borderId="47" xfId="0" applyFont="1" applyFill="1" applyBorder="1" applyAlignment="1">
      <alignment horizontal="center" vertical="center"/>
    </xf>
    <xf numFmtId="0" fontId="116" fillId="41" borderId="87" xfId="0" applyFont="1" applyFill="1" applyBorder="1" applyAlignment="1">
      <alignment horizontal="center" vertical="center"/>
    </xf>
    <xf numFmtId="0" fontId="116" fillId="41" borderId="88" xfId="0" applyFont="1" applyFill="1" applyBorder="1" applyAlignment="1">
      <alignment horizontal="center" vertical="center"/>
    </xf>
    <xf numFmtId="0" fontId="116" fillId="41" borderId="89" xfId="0" applyFont="1" applyFill="1" applyBorder="1" applyAlignment="1">
      <alignment horizontal="center" vertical="center"/>
    </xf>
    <xf numFmtId="0" fontId="6" fillId="40" borderId="32" xfId="0" applyFont="1" applyFill="1" applyBorder="1" applyAlignment="1">
      <alignment horizontal="left" vertical="center"/>
    </xf>
    <xf numFmtId="0" fontId="6" fillId="40" borderId="57" xfId="0" applyFont="1" applyFill="1" applyBorder="1" applyAlignment="1">
      <alignment horizontal="left" vertical="center"/>
    </xf>
    <xf numFmtId="0" fontId="7" fillId="33" borderId="51" xfId="0" applyFont="1" applyFill="1" applyBorder="1" applyAlignment="1">
      <alignment vertical="center" wrapText="1"/>
    </xf>
    <xf numFmtId="0" fontId="7" fillId="33" borderId="52" xfId="0" applyFont="1" applyFill="1" applyBorder="1" applyAlignment="1">
      <alignment vertical="center" wrapText="1"/>
    </xf>
    <xf numFmtId="0" fontId="7" fillId="42" borderId="87" xfId="0" applyFont="1" applyFill="1" applyBorder="1" applyAlignment="1">
      <alignment horizontal="center" vertical="center"/>
    </xf>
    <xf numFmtId="0" fontId="7" fillId="42" borderId="88" xfId="0" applyFont="1" applyFill="1" applyBorder="1" applyAlignment="1">
      <alignment horizontal="center" vertical="center"/>
    </xf>
    <xf numFmtId="0" fontId="7" fillId="33" borderId="54" xfId="0" applyFont="1" applyFill="1" applyBorder="1" applyAlignment="1">
      <alignment vertical="center" wrapText="1"/>
    </xf>
    <xf numFmtId="0" fontId="7" fillId="33" borderId="32" xfId="0" applyFont="1" applyFill="1" applyBorder="1" applyAlignment="1">
      <alignment vertical="center" wrapText="1"/>
    </xf>
    <xf numFmtId="0" fontId="6" fillId="40" borderId="32" xfId="0" quotePrefix="1" applyFont="1" applyFill="1" applyBorder="1" applyAlignment="1">
      <alignment horizontal="left" vertical="center" wrapText="1"/>
    </xf>
    <xf numFmtId="0" fontId="6" fillId="40" borderId="57" xfId="0" quotePrefix="1" applyFont="1" applyFill="1" applyBorder="1" applyAlignment="1">
      <alignment horizontal="left" vertical="center" wrapText="1"/>
    </xf>
    <xf numFmtId="0" fontId="6" fillId="40" borderId="57" xfId="0" quotePrefix="1" applyFont="1" applyFill="1" applyBorder="1" applyAlignment="1">
      <alignment horizontal="left" vertical="center"/>
    </xf>
    <xf numFmtId="0" fontId="6" fillId="40" borderId="99" xfId="0" quotePrefix="1" applyFont="1" applyFill="1" applyBorder="1" applyAlignment="1">
      <alignment horizontal="left" vertical="center"/>
    </xf>
    <xf numFmtId="0" fontId="6" fillId="40" borderId="41" xfId="0" quotePrefix="1" applyFont="1" applyFill="1" applyBorder="1" applyAlignment="1">
      <alignment horizontal="left" vertical="center"/>
    </xf>
    <xf numFmtId="0" fontId="7" fillId="33" borderId="78" xfId="0" applyFont="1" applyFill="1" applyBorder="1" applyAlignment="1">
      <alignment vertical="center" wrapText="1"/>
    </xf>
    <xf numFmtId="0" fontId="7" fillId="33" borderId="43" xfId="0" applyFont="1" applyFill="1" applyBorder="1" applyAlignment="1">
      <alignment vertical="center" wrapText="1"/>
    </xf>
    <xf numFmtId="0" fontId="7" fillId="33" borderId="104" xfId="0" applyFont="1" applyFill="1" applyBorder="1" applyAlignment="1">
      <alignment vertical="center" wrapText="1"/>
    </xf>
    <xf numFmtId="0" fontId="7" fillId="33" borderId="99" xfId="0" applyFont="1" applyFill="1" applyBorder="1" applyAlignment="1">
      <alignment vertical="center" wrapText="1"/>
    </xf>
    <xf numFmtId="0" fontId="7" fillId="33" borderId="41" xfId="0" applyFont="1" applyFill="1" applyBorder="1" applyAlignment="1">
      <alignment vertical="center" wrapText="1"/>
    </xf>
    <xf numFmtId="0" fontId="58" fillId="31" borderId="70" xfId="0" applyFont="1" applyFill="1" applyBorder="1" applyAlignment="1">
      <alignment horizontal="center" vertical="center" wrapText="1"/>
    </xf>
    <xf numFmtId="0" fontId="58" fillId="31" borderId="71" xfId="0" applyFont="1" applyFill="1" applyBorder="1" applyAlignment="1">
      <alignment horizontal="center" vertical="center" wrapText="1"/>
    </xf>
    <xf numFmtId="0" fontId="58" fillId="31" borderId="72" xfId="0" applyFont="1" applyFill="1" applyBorder="1" applyAlignment="1">
      <alignment horizontal="center" vertical="center" wrapText="1"/>
    </xf>
    <xf numFmtId="0" fontId="25" fillId="35" borderId="48" xfId="0" applyFont="1" applyFill="1" applyBorder="1" applyAlignment="1">
      <alignment horizontal="center" vertical="center" wrapText="1"/>
    </xf>
    <xf numFmtId="0" fontId="25" fillId="35" borderId="54" xfId="0" applyFont="1" applyFill="1" applyBorder="1" applyAlignment="1">
      <alignment horizontal="center" vertical="center" wrapText="1"/>
    </xf>
    <xf numFmtId="0" fontId="25" fillId="35" borderId="51" xfId="0" applyFont="1" applyFill="1" applyBorder="1" applyAlignment="1">
      <alignment horizontal="center" vertical="center" wrapText="1"/>
    </xf>
    <xf numFmtId="0" fontId="45" fillId="32" borderId="48" xfId="0" applyFont="1" applyFill="1" applyBorder="1" applyAlignment="1">
      <alignment horizontal="center" vertical="center" wrapText="1"/>
    </xf>
    <xf numFmtId="0" fontId="45" fillId="32" borderId="51" xfId="0" applyFont="1" applyFill="1" applyBorder="1" applyAlignment="1">
      <alignment horizontal="center" vertical="center" wrapText="1"/>
    </xf>
    <xf numFmtId="0" fontId="45" fillId="32" borderId="49" xfId="0" applyFont="1" applyFill="1" applyBorder="1" applyAlignment="1">
      <alignment horizontal="center" vertical="center" wrapText="1"/>
    </xf>
    <xf numFmtId="0" fontId="45" fillId="32" borderId="52" xfId="0" applyFont="1" applyFill="1" applyBorder="1" applyAlignment="1">
      <alignment horizontal="center" vertical="center" wrapText="1"/>
    </xf>
    <xf numFmtId="0" fontId="25" fillId="25" borderId="48" xfId="0" applyFont="1" applyFill="1" applyBorder="1" applyAlignment="1">
      <alignment horizontal="center" vertical="center" wrapText="1"/>
    </xf>
    <xf numFmtId="0" fontId="25" fillId="25" borderId="54" xfId="0" applyFont="1" applyFill="1" applyBorder="1" applyAlignment="1">
      <alignment horizontal="center" vertical="center" wrapText="1"/>
    </xf>
    <xf numFmtId="0" fontId="25" fillId="25" borderId="51" xfId="0" applyFont="1" applyFill="1" applyBorder="1" applyAlignment="1">
      <alignment horizontal="center" vertical="center" wrapText="1"/>
    </xf>
    <xf numFmtId="0" fontId="45" fillId="32" borderId="50" xfId="0" applyFont="1" applyFill="1" applyBorder="1" applyAlignment="1">
      <alignment horizontal="center" vertical="center" wrapText="1"/>
    </xf>
    <xf numFmtId="0" fontId="45" fillId="32" borderId="53" xfId="0" applyFont="1" applyFill="1" applyBorder="1" applyAlignment="1">
      <alignment horizontal="center" vertical="center" wrapText="1"/>
    </xf>
    <xf numFmtId="0" fontId="25" fillId="34" borderId="48" xfId="0" applyFont="1" applyFill="1" applyBorder="1" applyAlignment="1">
      <alignment horizontal="center" vertical="center" wrapText="1"/>
    </xf>
    <xf numFmtId="0" fontId="25" fillId="34" borderId="54" xfId="0" applyFont="1" applyFill="1" applyBorder="1" applyAlignment="1">
      <alignment horizontal="center" vertical="center" wrapText="1"/>
    </xf>
    <xf numFmtId="0" fontId="25" fillId="34" borderId="51" xfId="0" applyFont="1" applyFill="1" applyBorder="1" applyAlignment="1">
      <alignment horizontal="center" vertical="center" wrapText="1"/>
    </xf>
    <xf numFmtId="0" fontId="45" fillId="24" borderId="49" xfId="0" applyFont="1" applyFill="1" applyBorder="1" applyAlignment="1">
      <alignment horizontal="center" vertical="center" wrapText="1"/>
    </xf>
    <xf numFmtId="0" fontId="45" fillId="24" borderId="52" xfId="0" applyFont="1" applyFill="1" applyBorder="1" applyAlignment="1">
      <alignment horizontal="center" vertical="center" wrapText="1"/>
    </xf>
    <xf numFmtId="0" fontId="45" fillId="32" borderId="100" xfId="0" applyFont="1" applyFill="1" applyBorder="1" applyAlignment="1">
      <alignment horizontal="center" vertical="center" wrapText="1"/>
    </xf>
    <xf numFmtId="0" fontId="45" fillId="32" borderId="76" xfId="0" applyFont="1" applyFill="1" applyBorder="1" applyAlignment="1">
      <alignment horizontal="center" vertical="center" wrapText="1"/>
    </xf>
    <xf numFmtId="0" fontId="45" fillId="32" borderId="101" xfId="0" applyFont="1" applyFill="1" applyBorder="1" applyAlignment="1">
      <alignment horizontal="center" vertical="center" wrapText="1"/>
    </xf>
    <xf numFmtId="0" fontId="58" fillId="24" borderId="51" xfId="0" applyFont="1" applyFill="1" applyBorder="1" applyAlignment="1">
      <alignment horizontal="center" vertical="center"/>
    </xf>
    <xf numFmtId="0" fontId="58" fillId="24" borderId="53" xfId="0" applyFont="1" applyFill="1" applyBorder="1" applyAlignment="1">
      <alignment horizontal="center" vertical="center"/>
    </xf>
    <xf numFmtId="0" fontId="58" fillId="37" borderId="73" xfId="0" quotePrefix="1" applyFont="1" applyFill="1" applyBorder="1" applyAlignment="1">
      <alignment horizontal="center" vertical="center" wrapText="1"/>
    </xf>
    <xf numFmtId="0" fontId="58" fillId="37" borderId="74" xfId="0" quotePrefix="1" applyFont="1" applyFill="1" applyBorder="1" applyAlignment="1">
      <alignment horizontal="center" vertical="center" wrapText="1"/>
    </xf>
    <xf numFmtId="0" fontId="58" fillId="24" borderId="74" xfId="0" quotePrefix="1" applyFont="1" applyFill="1" applyBorder="1" applyAlignment="1">
      <alignment horizontal="center" vertical="center" wrapText="1"/>
    </xf>
    <xf numFmtId="0" fontId="58" fillId="24" borderId="75" xfId="0" quotePrefix="1" applyFont="1" applyFill="1" applyBorder="1" applyAlignment="1">
      <alignment horizontal="center" vertical="center" wrapText="1"/>
    </xf>
    <xf numFmtId="0" fontId="58" fillId="24" borderId="65" xfId="0" quotePrefix="1" applyFont="1" applyFill="1" applyBorder="1" applyAlignment="1">
      <alignment horizontal="center" vertical="center" wrapText="1"/>
    </xf>
    <xf numFmtId="0" fontId="58" fillId="24" borderId="67" xfId="0" quotePrefix="1" applyFont="1" applyFill="1" applyBorder="1" applyAlignment="1">
      <alignment horizontal="center" vertical="center" wrapText="1"/>
    </xf>
    <xf numFmtId="0" fontId="58" fillId="24" borderId="69" xfId="0" quotePrefix="1" applyFont="1" applyFill="1" applyBorder="1" applyAlignment="1">
      <alignment horizontal="center" vertical="center" wrapText="1"/>
    </xf>
    <xf numFmtId="0" fontId="58" fillId="31" borderId="70" xfId="0" quotePrefix="1" applyFont="1" applyFill="1" applyBorder="1" applyAlignment="1">
      <alignment horizontal="center" vertical="center" wrapText="1"/>
    </xf>
    <xf numFmtId="0" fontId="58" fillId="31" borderId="71" xfId="0" quotePrefix="1" applyFont="1" applyFill="1" applyBorder="1" applyAlignment="1">
      <alignment horizontal="center" vertical="center" wrapText="1"/>
    </xf>
    <xf numFmtId="0" fontId="58" fillId="31" borderId="72" xfId="0" quotePrefix="1" applyFont="1" applyFill="1" applyBorder="1" applyAlignment="1">
      <alignment horizontal="center" vertical="center" wrapText="1"/>
    </xf>
    <xf numFmtId="0" fontId="58" fillId="36" borderId="48" xfId="0" applyFont="1" applyFill="1" applyBorder="1" applyAlignment="1">
      <alignment horizontal="center" vertical="center"/>
    </xf>
    <xf numFmtId="0" fontId="58" fillId="36" borderId="50" xfId="0" applyFont="1" applyFill="1" applyBorder="1" applyAlignment="1">
      <alignment horizontal="center" vertical="center"/>
    </xf>
    <xf numFmtId="0" fontId="58" fillId="38" borderId="54" xfId="0" applyFont="1" applyFill="1" applyBorder="1" applyAlignment="1">
      <alignment horizontal="center" vertical="center"/>
    </xf>
    <xf numFmtId="0" fontId="58" fillId="38" borderId="55" xfId="0" applyFont="1" applyFill="1" applyBorder="1" applyAlignment="1">
      <alignment horizontal="center" vertical="center"/>
    </xf>
    <xf numFmtId="0" fontId="58" fillId="31" borderId="54" xfId="0" applyFont="1" applyFill="1" applyBorder="1" applyAlignment="1">
      <alignment horizontal="center" vertical="center"/>
    </xf>
    <xf numFmtId="0" fontId="58" fillId="31" borderId="55" xfId="0" applyFont="1" applyFill="1" applyBorder="1" applyAlignment="1">
      <alignment horizontal="center" vertical="center"/>
    </xf>
    <xf numFmtId="0" fontId="58" fillId="39" borderId="54" xfId="0" quotePrefix="1" applyFont="1" applyFill="1" applyBorder="1" applyAlignment="1">
      <alignment horizontal="center" vertical="center"/>
    </xf>
    <xf numFmtId="0" fontId="58" fillId="39" borderId="55" xfId="0" quotePrefix="1" applyFont="1" applyFill="1" applyBorder="1" applyAlignment="1">
      <alignment horizontal="center" vertical="center"/>
    </xf>
    <xf numFmtId="0" fontId="58" fillId="37" borderId="54" xfId="0" quotePrefix="1" applyFont="1" applyFill="1" applyBorder="1" applyAlignment="1">
      <alignment horizontal="center" vertical="center"/>
    </xf>
    <xf numFmtId="0" fontId="58" fillId="37" borderId="55" xfId="0" quotePrefix="1" applyFont="1" applyFill="1" applyBorder="1" applyAlignment="1">
      <alignment horizontal="center" vertical="center"/>
    </xf>
    <xf numFmtId="0" fontId="45" fillId="32" borderId="82" xfId="0" applyFont="1" applyFill="1" applyBorder="1" applyAlignment="1">
      <alignment horizontal="center" vertical="center" wrapText="1"/>
    </xf>
    <xf numFmtId="0" fontId="45" fillId="32" borderId="80" xfId="0" applyFont="1" applyFill="1" applyBorder="1" applyAlignment="1">
      <alignment horizontal="center" vertical="center" wrapText="1"/>
    </xf>
    <xf numFmtId="0" fontId="58" fillId="37" borderId="70" xfId="0" quotePrefix="1" applyFont="1" applyFill="1" applyBorder="1" applyAlignment="1">
      <alignment horizontal="center" vertical="center" wrapText="1"/>
    </xf>
    <xf numFmtId="0" fontId="58" fillId="37" borderId="72" xfId="0" quotePrefix="1" applyFont="1" applyFill="1" applyBorder="1" applyAlignment="1">
      <alignment horizontal="center" vertical="center" wrapText="1"/>
    </xf>
    <xf numFmtId="0" fontId="45" fillId="32" borderId="85" xfId="0" applyFont="1" applyFill="1" applyBorder="1" applyAlignment="1">
      <alignment horizontal="center" vertical="center" wrapText="1"/>
    </xf>
    <xf numFmtId="0" fontId="45" fillId="32" borderId="81" xfId="0" applyFont="1" applyFill="1" applyBorder="1" applyAlignment="1">
      <alignment horizontal="center" vertical="center" wrapText="1"/>
    </xf>
    <xf numFmtId="0" fontId="45" fillId="32" borderId="83" xfId="0" applyFont="1" applyFill="1" applyBorder="1" applyAlignment="1">
      <alignment horizontal="center" vertical="center" wrapText="1"/>
    </xf>
    <xf numFmtId="0" fontId="45" fillId="32" borderId="84" xfId="0" applyFont="1" applyFill="1" applyBorder="1" applyAlignment="1">
      <alignment horizontal="center" vertical="center" wrapText="1"/>
    </xf>
    <xf numFmtId="0" fontId="77" fillId="32" borderId="45" xfId="0" applyFont="1" applyFill="1" applyBorder="1" applyAlignment="1">
      <alignment horizontal="center" vertical="center" wrapText="1"/>
    </xf>
    <xf numFmtId="0" fontId="77" fillId="32" borderId="46" xfId="0" applyFont="1" applyFill="1" applyBorder="1" applyAlignment="1">
      <alignment horizontal="center" vertical="center" wrapText="1"/>
    </xf>
    <xf numFmtId="0" fontId="77" fillId="32" borderId="47" xfId="0" applyFont="1" applyFill="1" applyBorder="1" applyAlignment="1">
      <alignment horizontal="center" vertical="center" wrapText="1"/>
    </xf>
    <xf numFmtId="0" fontId="7" fillId="52" borderId="48" xfId="0" applyFont="1" applyFill="1" applyBorder="1" applyAlignment="1">
      <alignment horizontal="center" vertical="center"/>
    </xf>
    <xf numFmtId="0" fontId="7" fillId="52" borderId="51" xfId="0" applyFont="1" applyFill="1" applyBorder="1" applyAlignment="1">
      <alignment horizontal="center" vertical="center"/>
    </xf>
    <xf numFmtId="0" fontId="0" fillId="50" borderId="82" xfId="0" applyFill="1" applyBorder="1" applyAlignment="1">
      <alignment horizontal="center" vertical="center"/>
    </xf>
    <xf numFmtId="0" fontId="0" fillId="50" borderId="85" xfId="0" applyFill="1" applyBorder="1" applyAlignment="1">
      <alignment horizontal="center" vertical="center"/>
    </xf>
    <xf numFmtId="0" fontId="0" fillId="51" borderId="49" xfId="0" applyFill="1" applyBorder="1" applyAlignment="1">
      <alignment horizontal="center" vertical="center"/>
    </xf>
    <xf numFmtId="0" fontId="0" fillId="51" borderId="50" xfId="0" applyFill="1" applyBorder="1" applyAlignment="1">
      <alignment horizontal="center" vertical="center"/>
    </xf>
    <xf numFmtId="0" fontId="0" fillId="51" borderId="32" xfId="0" applyFill="1" applyBorder="1" applyAlignment="1">
      <alignment horizontal="center" vertical="center"/>
    </xf>
    <xf numFmtId="0" fontId="0" fillId="51" borderId="55" xfId="0" applyFill="1" applyBorder="1" applyAlignment="1">
      <alignment horizontal="center" vertical="center"/>
    </xf>
    <xf numFmtId="0" fontId="0" fillId="51" borderId="52" xfId="0" applyFill="1" applyBorder="1" applyAlignment="1">
      <alignment horizontal="center" vertical="center"/>
    </xf>
    <xf numFmtId="0" fontId="0" fillId="51" borderId="53" xfId="0" applyFill="1" applyBorder="1" applyAlignment="1">
      <alignment horizontal="center" vertical="center"/>
    </xf>
    <xf numFmtId="0" fontId="0" fillId="52" borderId="49" xfId="0" applyFill="1" applyBorder="1" applyAlignment="1">
      <alignment horizontal="center" vertical="center"/>
    </xf>
    <xf numFmtId="0" fontId="0" fillId="52" borderId="50" xfId="0" applyFill="1" applyBorder="1" applyAlignment="1">
      <alignment horizontal="center" vertical="center"/>
    </xf>
    <xf numFmtId="0" fontId="0" fillId="52" borderId="52" xfId="0" applyFill="1" applyBorder="1" applyAlignment="1">
      <alignment horizontal="center" vertical="center"/>
    </xf>
    <xf numFmtId="0" fontId="0" fillId="52" borderId="53" xfId="0" applyFill="1" applyBorder="1" applyAlignment="1">
      <alignment horizontal="center" vertical="center"/>
    </xf>
    <xf numFmtId="0" fontId="7" fillId="51" borderId="48" xfId="0" applyFont="1" applyFill="1" applyBorder="1" applyAlignment="1">
      <alignment horizontal="center" vertical="center"/>
    </xf>
    <xf numFmtId="0" fontId="7" fillId="51" borderId="54" xfId="0" applyFont="1" applyFill="1" applyBorder="1" applyAlignment="1">
      <alignment horizontal="center" vertical="center"/>
    </xf>
    <xf numFmtId="0" fontId="7" fillId="51" borderId="51" xfId="0" applyFont="1" applyFill="1" applyBorder="1" applyAlignment="1">
      <alignment horizontal="center" vertical="center"/>
    </xf>
    <xf numFmtId="0" fontId="25" fillId="31" borderId="32" xfId="0" applyFont="1" applyFill="1" applyBorder="1" applyAlignment="1">
      <alignment horizontal="center" vertical="center" wrapText="1"/>
    </xf>
    <xf numFmtId="0" fontId="87" fillId="0" borderId="0" xfId="0" applyFont="1" applyAlignment="1">
      <alignment horizontal="left" vertical="center" wrapText="1"/>
    </xf>
    <xf numFmtId="0" fontId="76" fillId="44" borderId="57" xfId="0" applyFont="1" applyFill="1" applyBorder="1" applyAlignment="1">
      <alignment horizontal="center" vertical="center" wrapText="1"/>
    </xf>
    <xf numFmtId="0" fontId="76" fillId="44" borderId="41" xfId="0" applyFont="1" applyFill="1" applyBorder="1" applyAlignment="1">
      <alignment horizontal="center" vertical="center" wrapText="1"/>
    </xf>
    <xf numFmtId="0" fontId="0" fillId="0" borderId="61" xfId="0" applyBorder="1" applyAlignment="1">
      <alignment horizontal="center"/>
    </xf>
    <xf numFmtId="0" fontId="61" fillId="0" borderId="0" xfId="0" applyFont="1" applyAlignment="1">
      <alignment horizontal="left" wrapText="1"/>
    </xf>
    <xf numFmtId="0" fontId="62" fillId="0" borderId="0" xfId="0" applyFont="1" applyAlignment="1">
      <alignment horizontal="left" vertical="top" wrapText="1"/>
    </xf>
    <xf numFmtId="0" fontId="63" fillId="0" borderId="0" xfId="0" quotePrefix="1" applyFont="1" applyAlignment="1">
      <alignment horizontal="left" vertical="top" wrapText="1"/>
    </xf>
    <xf numFmtId="0" fontId="0" fillId="0" borderId="0" xfId="0" applyAlignment="1">
      <alignment horizontal="center"/>
    </xf>
    <xf numFmtId="0" fontId="65" fillId="0" borderId="0" xfId="0" applyFont="1" applyAlignment="1">
      <alignment horizontal="left" vertical="top" wrapText="1"/>
    </xf>
    <xf numFmtId="0" fontId="68" fillId="0" borderId="0" xfId="0" quotePrefix="1" applyFont="1" applyAlignment="1">
      <alignment horizontal="left" vertical="top" wrapText="1"/>
    </xf>
    <xf numFmtId="0" fontId="70" fillId="0" borderId="0" xfId="0" applyFont="1" applyAlignment="1">
      <alignment horizontal="left" vertical="top" wrapText="1"/>
    </xf>
    <xf numFmtId="0" fontId="71" fillId="0" borderId="0" xfId="0" applyFont="1" applyAlignment="1">
      <alignment horizontal="left" vertical="top" wrapText="1"/>
    </xf>
    <xf numFmtId="0" fontId="77" fillId="44" borderId="57" xfId="0" applyFont="1" applyFill="1" applyBorder="1" applyAlignment="1">
      <alignment horizontal="center" vertical="center" wrapText="1"/>
    </xf>
    <xf numFmtId="0" fontId="77" fillId="44" borderId="41" xfId="0" applyFont="1" applyFill="1" applyBorder="1" applyAlignment="1">
      <alignment horizontal="center" vertical="center" wrapText="1"/>
    </xf>
    <xf numFmtId="0" fontId="95" fillId="0" borderId="0" xfId="0" applyFont="1" applyAlignment="1">
      <alignment horizontal="left" vertical="top" wrapText="1"/>
    </xf>
    <xf numFmtId="0" fontId="92" fillId="19" borderId="0" xfId="0" applyFont="1" applyFill="1" applyAlignment="1">
      <alignment horizontal="left" wrapText="1"/>
    </xf>
    <xf numFmtId="0" fontId="68" fillId="0" borderId="0" xfId="0" applyFont="1" applyAlignment="1">
      <alignment horizontal="left" vertical="top" wrapText="1"/>
    </xf>
    <xf numFmtId="0" fontId="65" fillId="0" borderId="0" xfId="0" applyFont="1" applyAlignment="1">
      <alignment horizontal="left" wrapText="1"/>
    </xf>
    <xf numFmtId="0" fontId="63" fillId="0" borderId="0" xfId="0" applyFont="1" applyAlignment="1">
      <alignment horizontal="left" vertical="top" wrapText="1"/>
    </xf>
    <xf numFmtId="0" fontId="69" fillId="0" borderId="0" xfId="0" quotePrefix="1" applyFont="1" applyAlignment="1">
      <alignment horizontal="left" vertical="top" wrapText="1"/>
    </xf>
    <xf numFmtId="0" fontId="69" fillId="0" borderId="0" xfId="0" applyFont="1" applyAlignment="1">
      <alignment horizontal="left" vertical="top" wrapText="1"/>
    </xf>
    <xf numFmtId="0" fontId="71" fillId="0" borderId="0" xfId="0" quotePrefix="1" applyFont="1" applyAlignment="1">
      <alignment horizontal="left" vertical="top" wrapText="1"/>
    </xf>
    <xf numFmtId="0" fontId="111" fillId="20" borderId="0" xfId="0" applyFont="1" applyFill="1" applyAlignment="1">
      <alignment horizontal="center" vertical="center"/>
    </xf>
    <xf numFmtId="0" fontId="25" fillId="19" borderId="26" xfId="1" applyFont="1" applyFill="1" applyAlignment="1">
      <alignment horizontal="center" vertical="center"/>
    </xf>
    <xf numFmtId="0" fontId="23" fillId="17" borderId="26" xfId="0" applyFont="1" applyFill="1" applyBorder="1" applyAlignment="1">
      <alignment horizontal="center"/>
    </xf>
  </cellXfs>
  <cellStyles count="8">
    <cellStyle name="Comma" xfId="2" builtinId="3"/>
    <cellStyle name="Normal" xfId="0" builtinId="0"/>
    <cellStyle name="Normal 2" xfId="1" xr:uid="{D545EC14-2952-4F96-85DB-CDAC52B738B8}"/>
    <cellStyle name="Normal 2 2" xfId="5" xr:uid="{9A9A864F-1553-4968-8D4F-94F3F7FD31DF}"/>
    <cellStyle name="Normal 2 3" xfId="7" xr:uid="{1C6AC54C-2220-4F16-8DC7-F18C186F257D}"/>
    <cellStyle name="Normal 3" xfId="4" xr:uid="{054205A3-B3D7-4DC4-9529-8B966A3FE739}"/>
    <cellStyle name="Normal 4" xfId="6" xr:uid="{E47B5875-2977-46B8-AE86-ADCC91905713}"/>
    <cellStyle name="Percent" xfId="3" builtinId="5"/>
  </cellStyles>
  <dxfs count="354">
    <dxf>
      <font>
        <color rgb="FF9C0006"/>
      </font>
      <fill>
        <patternFill>
          <bgColor rgb="FFFFC7CE"/>
        </patternFill>
      </fill>
    </dxf>
    <dxf>
      <alignment wrapText="1"/>
    </dxf>
    <dxf>
      <alignment wrapText="1"/>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ont>
        <b/>
        <family val="2"/>
      </font>
    </dxf>
    <dxf>
      <font>
        <b/>
        <family val="2"/>
      </font>
    </dxf>
    <dxf>
      <fill>
        <patternFill patternType="none">
          <bgColor auto="1"/>
        </patternFill>
      </fill>
    </dxf>
    <dxf>
      <fill>
        <patternFill patternType="none">
          <bgColor auto="1"/>
        </patternFill>
      </fill>
    </dxf>
    <dxf>
      <numFmt numFmtId="3" formatCode="#,##0"/>
    </dxf>
    <dxf>
      <numFmt numFmtId="3" formatCode="#,##0"/>
    </dxf>
    <dxf>
      <numFmt numFmtId="3" formatCode="#,##0"/>
    </dxf>
    <dxf>
      <numFmt numFmtId="3" formatCode="#,##0"/>
    </dxf>
    <dxf>
      <numFmt numFmtId="3" formatCode="#,##0"/>
    </dxf>
    <dxf>
      <numFmt numFmtId="3"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ill>
        <patternFill patternType="solid">
          <fgColor rgb="FFFF0000"/>
          <bgColor rgb="FFFF00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fgColor indexed="64"/>
          <bgColor indexed="65"/>
        </patternFill>
      </fill>
    </dxf>
    <dxf>
      <fill>
        <patternFill patternType="none">
          <fgColor indexed="64"/>
          <bgColor indexed="65"/>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none">
          <bgColor auto="1"/>
        </patternFill>
      </fill>
    </dxf>
    <dxf>
      <fill>
        <patternFill patternType="solid">
          <bgColor rgb="FFFFFF00"/>
        </patternFill>
      </fill>
    </dxf>
    <dxf>
      <alignment vertical="center"/>
    </dxf>
    <dxf>
      <alignment vertical="center"/>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 formatCode="0"/>
    </dxf>
    <dxf>
      <border>
        <bottom style="medium">
          <color indexed="64"/>
        </bottom>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0.249977111117893"/>
        </patternFill>
      </fill>
    </dxf>
    <dxf>
      <fill>
        <patternFill patternType="solid">
          <bgColor theme="2" tint="-0.249977111117893"/>
        </patternFill>
      </fill>
    </dxf>
    <dxf>
      <alignment wrapText="1"/>
    </dxf>
    <dxf>
      <alignment wrapText="1"/>
    </dxf>
    <dxf>
      <alignment horizontal="center"/>
    </dxf>
    <dxf>
      <alignment horizontal="center"/>
    </dxf>
    <dxf>
      <alignment vertical="center"/>
    </dxf>
    <dxf>
      <alignment vertical="center"/>
    </dxf>
    <dxf>
      <alignment horizontal="center"/>
    </dxf>
    <dxf>
      <alignment vertical="center"/>
    </dxf>
    <dxf>
      <numFmt numFmtId="1" formatCode="0"/>
    </dxf>
    <dxf>
      <numFmt numFmtId="1" formatCode="0"/>
    </dxf>
    <dxf>
      <numFmt numFmtId="1" formatCode="0"/>
    </dxf>
    <dxf>
      <numFmt numFmtId="1" formatCode="0"/>
    </dxf>
    <dxf>
      <numFmt numFmtId="2" formatCode="0.00"/>
    </dxf>
    <dxf>
      <numFmt numFmtId="13" formatCode="0%"/>
    </dxf>
    <dxf>
      <font>
        <b/>
        <i val="0"/>
      </font>
      <fill>
        <patternFill>
          <bgColor rgb="FFFF6D6D"/>
        </patternFill>
      </fill>
    </dxf>
    <dxf>
      <fill>
        <patternFill>
          <bgColor rgb="FFF5F5F5"/>
        </patternFill>
      </fill>
    </dxf>
    <dxf>
      <fill>
        <patternFill>
          <bgColor rgb="FFF5F5F5"/>
        </patternFill>
      </fill>
    </dxf>
    <dxf>
      <fill>
        <patternFill>
          <bgColor rgb="FFF5F5F5"/>
        </patternFill>
      </fill>
    </dxf>
    <dxf>
      <fill>
        <patternFill>
          <bgColor rgb="FFF5F5F5"/>
        </patternFill>
      </fill>
    </dxf>
    <dxf>
      <fill>
        <patternFill>
          <bgColor rgb="FFF5F5F5"/>
        </patternFill>
      </fill>
    </dxf>
    <dxf>
      <fill>
        <patternFill>
          <bgColor rgb="FFF5F5F5"/>
        </patternFill>
      </fill>
    </dxf>
    <dxf>
      <numFmt numFmtId="1" formatCode="0"/>
    </dxf>
    <dxf>
      <numFmt numFmtId="1" formatCode="0"/>
    </dxf>
    <dxf>
      <numFmt numFmtId="1" formatCode="0"/>
    </dxf>
    <dxf>
      <numFmt numFmtId="1" formatCode="0"/>
    </dxf>
    <dxf>
      <numFmt numFmtId="0" formatCode="General"/>
    </dxf>
    <dxf>
      <fill>
        <patternFill>
          <bgColor rgb="FFF5F5F5"/>
        </patternFill>
      </fill>
    </dxf>
    <dxf>
      <fill>
        <patternFill>
          <bgColor rgb="FFF5F5F5"/>
        </patternFill>
      </fill>
    </dxf>
    <dxf>
      <fill>
        <patternFill>
          <bgColor rgb="FFF5F5F5"/>
        </patternFill>
      </fill>
    </dxf>
    <dxf>
      <fill>
        <patternFill>
          <bgColor rgb="FFF5F5F5"/>
        </patternFill>
      </fill>
    </dxf>
    <dxf>
      <fill>
        <patternFill>
          <bgColor rgb="FFF5F5F5"/>
        </patternFill>
      </fill>
    </dxf>
    <dxf>
      <fill>
        <patternFill>
          <bgColor rgb="FFF5F5F5"/>
        </patternFill>
      </fill>
    </dxf>
    <dxf>
      <fill>
        <patternFill>
          <bgColor rgb="FFF5F5F5"/>
        </patternFill>
      </fill>
    </dxf>
    <dxf>
      <fill>
        <patternFill>
          <bgColor rgb="FFF5F5F5"/>
        </patternFill>
      </fill>
    </dxf>
    <dxf>
      <fill>
        <patternFill>
          <bgColor rgb="FFF5F5F5"/>
        </patternFill>
      </fill>
    </dxf>
    <dxf>
      <fill>
        <patternFill>
          <bgColor rgb="FFF5F5F5"/>
        </patternFill>
      </fill>
    </dxf>
    <dxf>
      <fill>
        <patternFill>
          <bgColor rgb="FFF5F5F5"/>
        </patternFill>
      </fill>
    </dxf>
    <dxf>
      <fill>
        <patternFill>
          <bgColor rgb="FFF5F5F5"/>
        </patternFill>
      </fill>
    </dxf>
    <dxf>
      <fill>
        <patternFill>
          <bgColor rgb="FFF5F5F5"/>
        </patternFill>
      </fill>
    </dxf>
    <dxf>
      <fill>
        <patternFill>
          <bgColor rgb="FFF5F5F5"/>
        </patternFill>
      </fill>
    </dxf>
    <dxf>
      <fill>
        <patternFill>
          <bgColor rgb="FFF5F5F5"/>
        </patternFill>
      </fill>
    </dxf>
    <dxf>
      <fill>
        <patternFill>
          <bgColor rgb="FFF5F5F5"/>
        </patternFill>
      </fill>
    </dxf>
    <dxf>
      <fill>
        <patternFill>
          <bgColor rgb="FFF5F5F5"/>
        </patternFill>
      </fill>
    </dxf>
    <dxf>
      <fill>
        <patternFill>
          <bgColor rgb="FFF5F5F5"/>
        </patternFill>
      </fill>
    </dxf>
    <dxf>
      <fill>
        <patternFill>
          <bgColor rgb="FFF5F5F5"/>
        </patternFill>
      </fill>
    </dxf>
    <dxf>
      <fill>
        <patternFill>
          <bgColor rgb="FFF5F5F5"/>
        </patternFill>
      </fill>
    </dxf>
    <dxf>
      <font>
        <b/>
        <i val="0"/>
      </font>
      <fill>
        <patternFill>
          <bgColor rgb="FF15FF7F"/>
        </patternFill>
      </fill>
    </dxf>
    <dxf>
      <font>
        <b/>
        <i val="0"/>
      </font>
      <fill>
        <patternFill>
          <bgColor rgb="FFFFD653"/>
        </patternFill>
      </fill>
    </dxf>
    <dxf>
      <font>
        <b/>
        <i val="0"/>
      </font>
      <fill>
        <patternFill>
          <bgColor rgb="FFFF6161"/>
        </patternFill>
      </fill>
    </dxf>
    <dxf>
      <font>
        <b/>
        <i val="0"/>
      </font>
      <fill>
        <patternFill>
          <bgColor rgb="FF00B050"/>
        </patternFill>
      </fill>
    </dxf>
    <dxf>
      <font>
        <b/>
        <i val="0"/>
      </font>
      <fill>
        <patternFill>
          <bgColor rgb="FFFF0000"/>
        </patternFill>
      </fill>
    </dxf>
    <dxf>
      <fill>
        <patternFill>
          <bgColor theme="0"/>
        </patternFill>
      </fill>
    </dxf>
    <dxf>
      <font>
        <b/>
        <i val="0"/>
      </font>
      <fill>
        <patternFill>
          <bgColor rgb="FFFF6161"/>
        </patternFill>
      </fill>
    </dxf>
    <dxf>
      <font>
        <b/>
        <i val="0"/>
      </font>
      <fill>
        <patternFill>
          <bgColor rgb="FFFF6161"/>
        </patternFill>
      </fill>
    </dxf>
    <dxf>
      <font>
        <b/>
        <i val="0"/>
      </font>
      <fill>
        <patternFill>
          <bgColor rgb="FF15FF7F"/>
        </patternFill>
      </fill>
    </dxf>
    <dxf>
      <font>
        <b/>
        <i val="0"/>
      </font>
      <fill>
        <patternFill>
          <bgColor rgb="FFFFD653"/>
        </patternFill>
      </fill>
    </dxf>
    <dxf>
      <font>
        <b/>
        <i val="0"/>
      </font>
      <fill>
        <patternFill>
          <bgColor rgb="FFFF6161"/>
        </patternFill>
      </fill>
    </dxf>
    <dxf>
      <font>
        <b/>
        <i val="0"/>
      </font>
      <fill>
        <patternFill>
          <bgColor rgb="FF00B050"/>
        </patternFill>
      </fill>
    </dxf>
    <dxf>
      <font>
        <b/>
        <i val="0"/>
      </font>
      <fill>
        <patternFill>
          <bgColor rgb="FFFF0000"/>
        </patternFill>
      </fill>
    </dxf>
    <dxf>
      <fill>
        <patternFill>
          <bgColor theme="0"/>
        </patternFill>
      </fill>
    </dxf>
    <dxf>
      <font>
        <b/>
        <i val="0"/>
      </font>
      <fill>
        <patternFill>
          <bgColor rgb="FF15FF7F"/>
        </patternFill>
      </fill>
    </dxf>
    <dxf>
      <font>
        <b/>
        <i val="0"/>
      </font>
      <fill>
        <patternFill>
          <bgColor rgb="FFFFD653"/>
        </patternFill>
      </fill>
    </dxf>
    <dxf>
      <font>
        <b/>
        <i val="0"/>
      </font>
      <fill>
        <patternFill>
          <bgColor rgb="FFFF6161"/>
        </patternFill>
      </fill>
    </dxf>
    <dxf>
      <font>
        <b/>
        <i val="0"/>
      </font>
      <fill>
        <patternFill>
          <bgColor rgb="FF00B050"/>
        </patternFill>
      </fill>
    </dxf>
    <dxf>
      <font>
        <b/>
        <i val="0"/>
      </font>
      <fill>
        <patternFill>
          <bgColor rgb="FFFF0000"/>
        </patternFill>
      </fill>
    </dxf>
    <dxf>
      <fill>
        <patternFill>
          <bgColor theme="0"/>
        </patternFill>
      </fill>
    </dxf>
    <dxf>
      <font>
        <b/>
        <i val="0"/>
      </font>
      <fill>
        <patternFill>
          <bgColor rgb="FF15FF7F"/>
        </patternFill>
      </fill>
    </dxf>
    <dxf>
      <font>
        <b/>
        <i val="0"/>
      </font>
      <fill>
        <patternFill>
          <bgColor rgb="FFFFD653"/>
        </patternFill>
      </fill>
    </dxf>
    <dxf>
      <font>
        <b/>
        <i val="0"/>
      </font>
      <fill>
        <patternFill>
          <bgColor rgb="FFFF6161"/>
        </patternFill>
      </fill>
    </dxf>
    <dxf>
      <font>
        <b/>
        <i val="0"/>
      </font>
      <fill>
        <patternFill>
          <bgColor rgb="FF00B050"/>
        </patternFill>
      </fill>
    </dxf>
    <dxf>
      <font>
        <b/>
        <i val="0"/>
      </font>
      <fill>
        <patternFill>
          <bgColor rgb="FFFF0000"/>
        </patternFill>
      </fill>
    </dxf>
    <dxf>
      <font>
        <b/>
        <i val="0"/>
      </font>
      <fill>
        <patternFill>
          <bgColor rgb="FFFF6161"/>
        </patternFill>
      </fill>
    </dxf>
    <dxf>
      <font>
        <b/>
        <i val="0"/>
      </font>
      <fill>
        <patternFill>
          <bgColor rgb="FFFF0000"/>
        </patternFill>
      </fill>
    </dxf>
    <dxf>
      <font>
        <b/>
        <i val="0"/>
      </font>
      <fill>
        <patternFill>
          <bgColor rgb="FFFF6161"/>
        </patternFill>
      </fill>
    </dxf>
    <dxf>
      <font>
        <b/>
        <i val="0"/>
      </font>
      <fill>
        <patternFill>
          <bgColor rgb="FFFF0000"/>
        </patternFill>
      </fill>
    </dxf>
    <dxf>
      <font>
        <b/>
        <i val="0"/>
      </font>
      <fill>
        <patternFill>
          <bgColor rgb="FFFF6161"/>
        </patternFill>
      </fill>
    </dxf>
    <dxf>
      <font>
        <b/>
        <i val="0"/>
      </font>
      <fill>
        <patternFill>
          <bgColor rgb="FFFF0000"/>
        </patternFill>
      </fill>
    </dxf>
    <dxf>
      <font>
        <b/>
        <i val="0"/>
      </font>
      <fill>
        <patternFill>
          <bgColor rgb="FFFF6161"/>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15FF7F"/>
        </patternFill>
      </fill>
    </dxf>
    <dxf>
      <font>
        <b/>
        <i val="0"/>
      </font>
      <fill>
        <patternFill>
          <bgColor rgb="FFFFD653"/>
        </patternFill>
      </fill>
    </dxf>
    <dxf>
      <font>
        <b/>
        <i val="0"/>
      </font>
      <fill>
        <patternFill>
          <bgColor rgb="FFFF6161"/>
        </patternFill>
      </fill>
    </dxf>
    <dxf>
      <font>
        <b/>
        <i val="0"/>
      </font>
      <fill>
        <patternFill>
          <bgColor rgb="FF00B050"/>
        </patternFill>
      </fill>
    </dxf>
    <dxf>
      <font>
        <b/>
        <i val="0"/>
      </font>
      <fill>
        <patternFill>
          <bgColor rgb="FFFF0000"/>
        </patternFill>
      </fill>
    </dxf>
    <dxf>
      <font>
        <b/>
        <i val="0"/>
      </font>
      <fill>
        <patternFill>
          <bgColor rgb="FF15FF7F"/>
        </patternFill>
      </fill>
    </dxf>
    <dxf>
      <font>
        <b/>
        <i val="0"/>
      </font>
      <fill>
        <patternFill>
          <bgColor rgb="FFFFD653"/>
        </patternFill>
      </fill>
    </dxf>
    <dxf>
      <font>
        <b/>
        <i val="0"/>
      </font>
      <fill>
        <patternFill>
          <bgColor rgb="FFFF6161"/>
        </patternFill>
      </fill>
    </dxf>
    <dxf>
      <font>
        <b/>
        <i val="0"/>
      </font>
      <fill>
        <patternFill>
          <bgColor rgb="FF00B050"/>
        </patternFill>
      </fill>
    </dxf>
    <dxf>
      <font>
        <b/>
        <i val="0"/>
      </font>
      <fill>
        <patternFill>
          <bgColor rgb="FFFF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font>
        <b/>
        <i val="0"/>
      </font>
      <fill>
        <patternFill>
          <bgColor rgb="FFFF0000"/>
        </patternFill>
      </fill>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alignment horizontal="lef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lef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lef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minor"/>
      </font>
      <numFmt numFmtId="2" formatCode="0.00"/>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Calibri"/>
        <family val="2"/>
        <scheme val="major"/>
      </font>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lef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lef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left"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1" indent="0" justifyLastLine="0" shrinkToFit="0" readingOrder="1"/>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1" indent="0" justifyLastLine="0" shrinkToFit="0" readingOrder="1"/>
      <border diagonalUp="0" diagonalDown="0">
        <left style="thin">
          <color rgb="FF000000"/>
        </left>
        <right style="thin">
          <color rgb="FF000000"/>
        </right>
        <top style="thin">
          <color rgb="FF000000"/>
        </top>
        <bottom style="thin">
          <color rgb="FF000000"/>
        </bottom>
        <vertical/>
        <horizontal/>
      </border>
    </dxf>
    <dxf>
      <numFmt numFmtId="19" formatCode="dd/mm/yyyy"/>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numFmt numFmtId="164" formatCode="[$-40C]mmmmm"/>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family val="2"/>
        <scheme val="minor"/>
      </font>
      <numFmt numFmtId="164" formatCode="[$-40C]mmmmm"/>
      <fill>
        <patternFill patternType="solid">
          <fgColor indexed="64"/>
          <bgColor rgb="FFFFEE8B"/>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numFmt numFmtId="164" formatCode="[$-40C]mmmmm"/>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bottom"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
      <border outline="0">
        <bottom style="thin">
          <color rgb="FF000000"/>
        </bottom>
      </border>
    </dxf>
    <dxf>
      <numFmt numFmtId="0" formatCode="General"/>
    </dxf>
    <dxf>
      <numFmt numFmtId="0" formatCode="General"/>
    </dxf>
    <dxf>
      <numFmt numFmtId="0" formatCode="General"/>
    </dxf>
    <dxf>
      <numFmt numFmtId="19" formatCode="dd/mm/yyyy"/>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Calibri"/>
        <family val="2"/>
        <scheme val="none"/>
      </font>
      <alignment horizontal="left" vertical="bottom" textRotation="0" wrapText="1"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none"/>
      </font>
      <alignment horizontal="left" vertical="bottom" textRotation="0" wrapText="1"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none"/>
      </font>
      <alignment horizontal="left" vertical="bottom" textRotation="0" wrapText="1" indent="0" justifyLastLine="0" shrinkToFit="0" readingOrder="0"/>
    </dxf>
    <dxf>
      <font>
        <b val="0"/>
        <i val="0"/>
        <strike val="0"/>
        <condense val="0"/>
        <extend val="0"/>
        <outline val="0"/>
        <shadow val="0"/>
        <u val="none"/>
        <vertAlign val="baseline"/>
        <sz val="11"/>
        <color theme="1"/>
        <name val="Calibri"/>
        <family val="2"/>
        <scheme val="none"/>
      </font>
      <alignment horizontal="left" vertical="bottom" textRotation="0" wrapText="1" indent="0" justifyLastLine="0" shrinkToFit="0" readingOrder="0"/>
    </dxf>
    <dxf>
      <font>
        <b val="0"/>
        <i val="0"/>
        <strike val="0"/>
        <condense val="0"/>
        <extend val="0"/>
        <outline val="0"/>
        <shadow val="0"/>
        <u val="none"/>
        <vertAlign val="baseline"/>
        <sz val="11"/>
        <color theme="1"/>
        <name val="Calibri"/>
        <family val="2"/>
        <scheme val="none"/>
      </font>
      <alignment horizontal="left"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alignment horizontal="left" vertical="bottom" textRotation="0" wrapText="1" indent="0" justifyLastLine="0" shrinkToFit="0" readingOrder="0"/>
    </dxf>
    <dxf>
      <fill>
        <patternFill patternType="solid">
          <fgColor rgb="FF00B050"/>
          <bgColor rgb="FF00B050"/>
        </patternFill>
      </fill>
    </dxf>
    <dxf>
      <fill>
        <patternFill patternType="solid">
          <fgColor rgb="FFFF0000"/>
          <bgColor rgb="FFFF0000"/>
        </patternFill>
      </fill>
    </dxf>
    <dxf>
      <font>
        <color rgb="FF00B050"/>
      </font>
      <fill>
        <patternFill patternType="none"/>
      </fill>
    </dxf>
    <dxf>
      <font>
        <color rgb="FF548135"/>
      </font>
      <fill>
        <patternFill patternType="none"/>
      </fill>
    </dxf>
    <dxf>
      <font>
        <color rgb="FF0070C0"/>
      </font>
      <fill>
        <patternFill patternType="none"/>
      </fill>
    </dxf>
    <dxf>
      <fill>
        <patternFill patternType="none"/>
      </fill>
    </dxf>
    <dxf>
      <font>
        <color theme="7"/>
      </font>
      <fill>
        <patternFill patternType="none"/>
      </fill>
    </dxf>
    <dxf>
      <fill>
        <patternFill patternType="solid">
          <fgColor rgb="FF00B050"/>
          <bgColor rgb="FF00B050"/>
        </patternFill>
      </fill>
    </dxf>
    <dxf>
      <fill>
        <patternFill patternType="solid">
          <fgColor rgb="FFFF0000"/>
          <bgColor rgb="FFFF0000"/>
        </patternFill>
      </fill>
    </dxf>
    <dxf>
      <font>
        <color rgb="FF00B050"/>
      </font>
      <fill>
        <patternFill patternType="none"/>
      </fill>
    </dxf>
    <dxf>
      <font>
        <color rgb="FF548135"/>
      </font>
      <fill>
        <patternFill patternType="none"/>
      </fill>
    </dxf>
    <dxf>
      <font>
        <color rgb="FF0070C0"/>
      </font>
      <fill>
        <patternFill patternType="none"/>
      </fill>
    </dxf>
    <dxf>
      <fill>
        <patternFill patternType="none"/>
      </fill>
    </dxf>
    <dxf>
      <font>
        <color theme="7"/>
      </font>
      <fill>
        <patternFill patternType="none"/>
      </fill>
    </dxf>
    <dxf>
      <fill>
        <patternFill patternType="solid">
          <fgColor rgb="FF00B050"/>
          <bgColor rgb="FF00B050"/>
        </patternFill>
      </fill>
    </dxf>
    <dxf>
      <fill>
        <patternFill patternType="solid">
          <fgColor rgb="FFFF0000"/>
          <bgColor rgb="FFFF0000"/>
        </patternFill>
      </fill>
    </dxf>
    <dxf>
      <font>
        <color rgb="FF00B050"/>
      </font>
      <fill>
        <patternFill patternType="none"/>
      </fill>
    </dxf>
    <dxf>
      <font>
        <color rgb="FF548135"/>
      </font>
      <fill>
        <patternFill patternType="none"/>
      </fill>
    </dxf>
    <dxf>
      <font>
        <color rgb="FF0070C0"/>
      </font>
      <fill>
        <patternFill patternType="none"/>
      </fill>
    </dxf>
    <dxf>
      <fill>
        <patternFill patternType="none"/>
      </fill>
    </dxf>
    <dxf>
      <font>
        <color theme="7"/>
      </font>
      <fill>
        <patternFill patternType="none"/>
      </fill>
    </dxf>
    <dxf>
      <fill>
        <patternFill patternType="solid">
          <fgColor rgb="FF00B050"/>
          <bgColor rgb="FF00B050"/>
        </patternFill>
      </fill>
    </dxf>
    <dxf>
      <fill>
        <patternFill patternType="solid">
          <fgColor rgb="FFFF0000"/>
          <bgColor rgb="FFFF0000"/>
        </patternFill>
      </fill>
    </dxf>
    <dxf>
      <font>
        <color rgb="FF00B050"/>
      </font>
      <fill>
        <patternFill patternType="none"/>
      </fill>
    </dxf>
    <dxf>
      <font>
        <color rgb="FF548135"/>
      </font>
      <fill>
        <patternFill patternType="none"/>
      </fill>
    </dxf>
    <dxf>
      <font>
        <color rgb="FF0070C0"/>
      </font>
      <fill>
        <patternFill patternType="none"/>
      </fill>
    </dxf>
    <dxf>
      <fill>
        <patternFill patternType="none"/>
      </fill>
    </dxf>
    <dxf>
      <font>
        <color theme="7"/>
      </font>
      <fill>
        <patternFill patternType="none"/>
      </fill>
    </dxf>
    <dxf>
      <fill>
        <patternFill patternType="solid">
          <fgColor rgb="FF00B050"/>
          <bgColor rgb="FF00B050"/>
        </patternFill>
      </fill>
    </dxf>
    <dxf>
      <fill>
        <patternFill patternType="solid">
          <fgColor rgb="FFFF0000"/>
          <bgColor rgb="FFFF0000"/>
        </patternFill>
      </fill>
    </dxf>
    <dxf>
      <font>
        <color rgb="FF00B050"/>
      </font>
      <fill>
        <patternFill patternType="none"/>
      </fill>
    </dxf>
    <dxf>
      <font>
        <color rgb="FF548135"/>
      </font>
      <fill>
        <patternFill patternType="none"/>
      </fill>
    </dxf>
    <dxf>
      <font>
        <color rgb="FF0070C0"/>
      </font>
      <fill>
        <patternFill patternType="none"/>
      </fill>
    </dxf>
    <dxf>
      <fill>
        <patternFill patternType="none"/>
      </fill>
    </dxf>
    <dxf>
      <font>
        <color theme="7"/>
      </font>
      <fill>
        <patternFill patternType="none"/>
      </fill>
    </dxf>
    <dxf>
      <fill>
        <patternFill patternType="solid">
          <fgColor rgb="FF00B050"/>
          <bgColor rgb="FF00B050"/>
        </patternFill>
      </fill>
    </dxf>
    <dxf>
      <fill>
        <patternFill patternType="solid">
          <fgColor rgb="FFFF0000"/>
          <bgColor rgb="FFFF0000"/>
        </patternFill>
      </fill>
    </dxf>
    <dxf>
      <font>
        <color rgb="FF00B050"/>
      </font>
      <fill>
        <patternFill patternType="none"/>
      </fill>
    </dxf>
    <dxf>
      <font>
        <color rgb="FF548135"/>
      </font>
      <fill>
        <patternFill patternType="none"/>
      </fill>
    </dxf>
    <dxf>
      <font>
        <color rgb="FF0070C0"/>
      </font>
      <fill>
        <patternFill patternType="none"/>
      </fill>
    </dxf>
    <dxf>
      <fill>
        <patternFill patternType="none"/>
      </fill>
    </dxf>
    <dxf>
      <font>
        <color theme="7"/>
      </font>
      <fill>
        <patternFill patternType="none"/>
      </fill>
    </dxf>
    <dxf>
      <fill>
        <patternFill patternType="solid">
          <fgColor rgb="FF00B050"/>
          <bgColor rgb="FF00B050"/>
        </patternFill>
      </fill>
    </dxf>
    <dxf>
      <fill>
        <patternFill patternType="solid">
          <fgColor rgb="FFFF0000"/>
          <bgColor rgb="FFFF0000"/>
        </patternFill>
      </fill>
    </dxf>
    <dxf>
      <font>
        <color rgb="FF00B050"/>
      </font>
      <fill>
        <patternFill patternType="none"/>
      </fill>
    </dxf>
    <dxf>
      <font>
        <color rgb="FF548135"/>
      </font>
      <fill>
        <patternFill patternType="none"/>
      </fill>
    </dxf>
    <dxf>
      <font>
        <color rgb="FF0070C0"/>
      </font>
      <fill>
        <patternFill patternType="none"/>
      </fill>
    </dxf>
    <dxf>
      <fill>
        <patternFill patternType="none"/>
      </fill>
    </dxf>
    <dxf>
      <font>
        <color theme="7"/>
      </font>
      <fill>
        <patternFill patternType="none"/>
      </fill>
    </dxf>
    <dxf>
      <fill>
        <patternFill patternType="solid">
          <fgColor rgb="FF00B050"/>
          <bgColor rgb="FF00B050"/>
        </patternFill>
      </fill>
    </dxf>
    <dxf>
      <fill>
        <patternFill patternType="solid">
          <fgColor rgb="FFFF0000"/>
          <bgColor rgb="FFFF0000"/>
        </patternFill>
      </fill>
    </dxf>
    <dxf>
      <font>
        <color rgb="FF00B050"/>
      </font>
      <fill>
        <patternFill patternType="none"/>
      </fill>
    </dxf>
    <dxf>
      <font>
        <color rgb="FF548135"/>
      </font>
      <fill>
        <patternFill patternType="none"/>
      </fill>
    </dxf>
    <dxf>
      <font>
        <color rgb="FF0070C0"/>
      </font>
      <fill>
        <patternFill patternType="none"/>
      </fill>
    </dxf>
    <dxf>
      <fill>
        <patternFill patternType="none"/>
      </fill>
    </dxf>
    <dxf>
      <font>
        <color theme="7"/>
      </font>
      <fill>
        <patternFill patternType="none"/>
      </fill>
    </dxf>
    <dxf>
      <fill>
        <patternFill patternType="solid">
          <fgColor rgb="FF00B050"/>
          <bgColor rgb="FF00B050"/>
        </patternFill>
      </fill>
    </dxf>
    <dxf>
      <fill>
        <patternFill patternType="solid">
          <fgColor rgb="FFFF0000"/>
          <bgColor rgb="FFFF0000"/>
        </patternFill>
      </fill>
    </dxf>
    <dxf>
      <font>
        <color rgb="FF00B050"/>
      </font>
      <fill>
        <patternFill patternType="none"/>
      </fill>
    </dxf>
    <dxf>
      <font>
        <color rgb="FF548135"/>
      </font>
      <fill>
        <patternFill patternType="none"/>
      </fill>
    </dxf>
    <dxf>
      <font>
        <color rgb="FF0070C0"/>
      </font>
      <fill>
        <patternFill patternType="none"/>
      </fill>
    </dxf>
    <dxf>
      <fill>
        <patternFill patternType="none"/>
      </fill>
    </dxf>
    <dxf>
      <font>
        <color theme="7"/>
      </font>
      <fill>
        <patternFill patternType="none"/>
      </fill>
    </dxf>
    <dxf>
      <fill>
        <patternFill patternType="solid">
          <fgColor rgb="FF00B050"/>
          <bgColor rgb="FF00B050"/>
        </patternFill>
      </fill>
    </dxf>
    <dxf>
      <fill>
        <patternFill patternType="solid">
          <fgColor rgb="FFFF0000"/>
          <bgColor rgb="FFFF0000"/>
        </patternFill>
      </fill>
    </dxf>
    <dxf>
      <font>
        <color rgb="FF00B050"/>
      </font>
      <fill>
        <patternFill patternType="none"/>
      </fill>
    </dxf>
    <dxf>
      <font>
        <color rgb="FF548135"/>
      </font>
      <fill>
        <patternFill patternType="none"/>
      </fill>
    </dxf>
    <dxf>
      <font>
        <color rgb="FF0070C0"/>
      </font>
      <fill>
        <patternFill patternType="none"/>
      </fill>
    </dxf>
    <dxf>
      <fill>
        <patternFill patternType="none"/>
      </fill>
    </dxf>
    <dxf>
      <font>
        <color theme="7"/>
      </font>
      <fill>
        <patternFill patternType="none"/>
      </fill>
    </dxf>
    <dxf>
      <fill>
        <patternFill patternType="solid">
          <fgColor rgb="FF00B050"/>
          <bgColor rgb="FF00B050"/>
        </patternFill>
      </fill>
    </dxf>
    <dxf>
      <fill>
        <patternFill patternType="solid">
          <fgColor rgb="FFFF0000"/>
          <bgColor rgb="FFFF0000"/>
        </patternFill>
      </fill>
    </dxf>
    <dxf>
      <font>
        <color rgb="FF00B050"/>
      </font>
      <fill>
        <patternFill patternType="none"/>
      </fill>
    </dxf>
    <dxf>
      <font>
        <color rgb="FF548135"/>
      </font>
      <fill>
        <patternFill patternType="none"/>
      </fill>
    </dxf>
    <dxf>
      <font>
        <color rgb="FF0070C0"/>
      </font>
      <fill>
        <patternFill patternType="none"/>
      </fill>
    </dxf>
    <dxf>
      <fill>
        <patternFill patternType="none"/>
      </fill>
    </dxf>
    <dxf>
      <font>
        <color theme="7"/>
      </font>
      <fill>
        <patternFill patternType="none"/>
      </fill>
    </dxf>
    <dxf>
      <fill>
        <patternFill patternType="solid">
          <fgColor rgb="FF00B050"/>
          <bgColor rgb="FF00B050"/>
        </patternFill>
      </fill>
    </dxf>
    <dxf>
      <fill>
        <patternFill patternType="solid">
          <fgColor rgb="FFFF0000"/>
          <bgColor rgb="FFFF0000"/>
        </patternFill>
      </fill>
    </dxf>
    <dxf>
      <font>
        <color rgb="FF00B050"/>
      </font>
      <fill>
        <patternFill patternType="none"/>
      </fill>
    </dxf>
    <dxf>
      <font>
        <color rgb="FF548135"/>
      </font>
      <fill>
        <patternFill patternType="none"/>
      </fill>
    </dxf>
    <dxf>
      <font>
        <color rgb="FF0070C0"/>
      </font>
      <fill>
        <patternFill patternType="none"/>
      </fill>
    </dxf>
    <dxf>
      <fill>
        <patternFill patternType="none"/>
      </fill>
    </dxf>
    <dxf>
      <font>
        <color theme="7"/>
      </font>
      <fill>
        <patternFill patternType="none"/>
      </fill>
    </dxf>
    <dxf>
      <font>
        <color theme="0"/>
      </font>
      <fill>
        <patternFill patternType="none"/>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92D050"/>
        </patternFill>
      </fill>
    </dxf>
  </dxfs>
  <tableStyles count="1" defaultTableStyle="TableStyleMedium2" defaultPivotStyle="PivotStyleLight16">
    <tableStyle name="Test" pivot="0" table="0" count="1" xr9:uid="{CC5683A5-F32C-4781-B11B-A87104D35CFE}">
      <tableStyleElement type="wholeTable" dxfId="353"/>
    </tableStyle>
  </tableStyles>
  <colors>
    <mruColors>
      <color rgb="FFF5F5F5"/>
      <color rgb="FFA9D6CE"/>
      <color rgb="FF48BC4E"/>
      <color rgb="FFF7D600"/>
      <color rgb="FFFF6D6D"/>
      <color rgb="FFBDD7EE"/>
      <color rgb="FF7D7D7D"/>
    </mruColors>
  </colors>
  <extLst>
    <ext xmlns:x14="http://schemas.microsoft.com/office/spreadsheetml/2009/9/main" uri="{EB79DEF2-80B8-43e5-95BD-54CBDDF9020C}">
      <x14:slicerStyles defaultSlicerStyle="SlicerStyleLight1">
        <x14:slicerStyle name="Test"/>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customXml" Target="../customXml/item5.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pivotCacheDefinition" Target="pivotCache/pivotCacheDefinition20.xml"/><Relationship Id="rId138" Type="http://schemas.openxmlformats.org/officeDocument/2006/relationships/customXml" Target="../customXml/item26.xml"/><Relationship Id="rId107" Type="http://schemas.openxmlformats.org/officeDocument/2006/relationships/connections" Target="connections.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pivotCacheDefinition" Target="pivotCache/pivotCacheDefinition10.xml"/><Relationship Id="rId128" Type="http://schemas.openxmlformats.org/officeDocument/2006/relationships/customXml" Target="../customXml/item16.xml"/><Relationship Id="rId5" Type="http://schemas.openxmlformats.org/officeDocument/2006/relationships/worksheet" Target="worksheets/sheet5.xml"/><Relationship Id="rId90" Type="http://schemas.microsoft.com/office/2007/relationships/slicerCache" Target="slicerCaches/slicerCache1.xml"/><Relationship Id="rId95" Type="http://schemas.microsoft.com/office/2007/relationships/slicerCache" Target="slicerCaches/slicerCache6.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pivotCacheDefinition" Target="pivotCache/pivotCacheDefinition5.xml"/><Relationship Id="rId113" Type="http://schemas.openxmlformats.org/officeDocument/2006/relationships/customXml" Target="../customXml/item1.xml"/><Relationship Id="rId118" Type="http://schemas.openxmlformats.org/officeDocument/2006/relationships/customXml" Target="../customXml/item6.xml"/><Relationship Id="rId134" Type="http://schemas.openxmlformats.org/officeDocument/2006/relationships/customXml" Target="../customXml/item22.xml"/><Relationship Id="rId139" Type="http://schemas.openxmlformats.org/officeDocument/2006/relationships/customXml" Target="../customXml/item27.xml"/><Relationship Id="rId80" Type="http://schemas.openxmlformats.org/officeDocument/2006/relationships/pivotCacheDefinition" Target="pivotCache/pivotCacheDefinition16.xml"/><Relationship Id="rId85" Type="http://schemas.openxmlformats.org/officeDocument/2006/relationships/pivotCacheDefinition" Target="pivotCache/pivotCacheDefinition21.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microsoft.com/office/2007/relationships/slicerCache" Target="slicerCaches/slicerCache14.xml"/><Relationship Id="rId108" Type="http://schemas.openxmlformats.org/officeDocument/2006/relationships/styles" Target="styles.xml"/><Relationship Id="rId124" Type="http://schemas.openxmlformats.org/officeDocument/2006/relationships/customXml" Target="../customXml/item12.xml"/><Relationship Id="rId129" Type="http://schemas.openxmlformats.org/officeDocument/2006/relationships/customXml" Target="../customXml/item17.xml"/><Relationship Id="rId54" Type="http://schemas.openxmlformats.org/officeDocument/2006/relationships/worksheet" Target="worksheets/sheet54.xml"/><Relationship Id="rId70" Type="http://schemas.openxmlformats.org/officeDocument/2006/relationships/pivotCacheDefinition" Target="pivotCache/pivotCacheDefinition6.xml"/><Relationship Id="rId75" Type="http://schemas.openxmlformats.org/officeDocument/2006/relationships/pivotCacheDefinition" Target="pivotCache/pivotCacheDefinition11.xml"/><Relationship Id="rId91" Type="http://schemas.microsoft.com/office/2007/relationships/slicerCache" Target="slicerCaches/slicerCache2.xml"/><Relationship Id="rId96" Type="http://schemas.microsoft.com/office/2007/relationships/slicerCache" Target="slicerCaches/slicerCache7.xml"/><Relationship Id="rId140" Type="http://schemas.openxmlformats.org/officeDocument/2006/relationships/customXml" Target="../customXml/item28.xml"/><Relationship Id="rId145" Type="http://schemas.openxmlformats.org/officeDocument/2006/relationships/customXml" Target="../customXml/item33.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customXml" Target="../customXml/item2.xml"/><Relationship Id="rId119" Type="http://schemas.openxmlformats.org/officeDocument/2006/relationships/customXml" Target="../customXml/item7.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pivotCacheDefinition" Target="pivotCache/pivotCacheDefinition1.xml"/><Relationship Id="rId81" Type="http://schemas.openxmlformats.org/officeDocument/2006/relationships/pivotCacheDefinition" Target="pivotCache/pivotCacheDefinition17.xml"/><Relationship Id="rId86" Type="http://schemas.openxmlformats.org/officeDocument/2006/relationships/pivotCacheDefinition" Target="pivotCache/pivotCacheDefinition22.xml"/><Relationship Id="rId130" Type="http://schemas.openxmlformats.org/officeDocument/2006/relationships/customXml" Target="../customXml/item18.xml"/><Relationship Id="rId135" Type="http://schemas.openxmlformats.org/officeDocument/2006/relationships/customXml" Target="../customXml/item2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sharedStrings" Target="sharedStrings.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pivotCacheDefinition" Target="pivotCache/pivotCacheDefinition12.xml"/><Relationship Id="rId97" Type="http://schemas.microsoft.com/office/2007/relationships/slicerCache" Target="slicerCaches/slicerCache8.xml"/><Relationship Id="rId104" Type="http://schemas.microsoft.com/office/2007/relationships/slicerCache" Target="slicerCaches/slicerCache15.xml"/><Relationship Id="rId120" Type="http://schemas.openxmlformats.org/officeDocument/2006/relationships/customXml" Target="../customXml/item8.xml"/><Relationship Id="rId125" Type="http://schemas.openxmlformats.org/officeDocument/2006/relationships/customXml" Target="../customXml/item13.xml"/><Relationship Id="rId141" Type="http://schemas.openxmlformats.org/officeDocument/2006/relationships/customXml" Target="../customXml/item29.xml"/><Relationship Id="rId146" Type="http://schemas.openxmlformats.org/officeDocument/2006/relationships/customXml" Target="../customXml/item34.xml"/><Relationship Id="rId7" Type="http://schemas.openxmlformats.org/officeDocument/2006/relationships/worksheet" Target="worksheets/sheet7.xml"/><Relationship Id="rId71" Type="http://schemas.openxmlformats.org/officeDocument/2006/relationships/pivotCacheDefinition" Target="pivotCache/pivotCacheDefinition7.xml"/><Relationship Id="rId92" Type="http://schemas.microsoft.com/office/2007/relationships/slicerCache" Target="slicerCaches/slicerCache3.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pivotCacheDefinition" Target="pivotCache/pivotCacheDefinition2.xml"/><Relationship Id="rId87" Type="http://schemas.openxmlformats.org/officeDocument/2006/relationships/pivotCacheDefinition" Target="pivotCache/pivotCacheDefinition23.xml"/><Relationship Id="rId110" Type="http://schemas.openxmlformats.org/officeDocument/2006/relationships/sheetMetadata" Target="metadata.xml"/><Relationship Id="rId115" Type="http://schemas.openxmlformats.org/officeDocument/2006/relationships/customXml" Target="../customXml/item3.xml"/><Relationship Id="rId131" Type="http://schemas.openxmlformats.org/officeDocument/2006/relationships/customXml" Target="../customXml/item19.xml"/><Relationship Id="rId136" Type="http://schemas.openxmlformats.org/officeDocument/2006/relationships/customXml" Target="../customXml/item24.xml"/><Relationship Id="rId61" Type="http://schemas.openxmlformats.org/officeDocument/2006/relationships/worksheet" Target="worksheets/sheet61.xml"/><Relationship Id="rId82" Type="http://schemas.openxmlformats.org/officeDocument/2006/relationships/pivotCacheDefinition" Target="pivotCache/pivotCacheDefinition18.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pivotCacheDefinition" Target="pivotCache/pivotCacheDefinition13.xml"/><Relationship Id="rId100" Type="http://schemas.microsoft.com/office/2007/relationships/slicerCache" Target="slicerCaches/slicerCache11.xml"/><Relationship Id="rId105" Type="http://schemas.microsoft.com/office/2007/relationships/slicerCache" Target="slicerCaches/slicerCache16.xml"/><Relationship Id="rId126" Type="http://schemas.openxmlformats.org/officeDocument/2006/relationships/customXml" Target="../customXml/item14.xml"/><Relationship Id="rId147"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pivotCacheDefinition" Target="pivotCache/pivotCacheDefinition8.xml"/><Relationship Id="rId93" Type="http://schemas.microsoft.com/office/2007/relationships/slicerCache" Target="slicerCaches/slicerCache4.xml"/><Relationship Id="rId98" Type="http://schemas.microsoft.com/office/2007/relationships/slicerCache" Target="slicerCaches/slicerCache9.xml"/><Relationship Id="rId121" Type="http://schemas.openxmlformats.org/officeDocument/2006/relationships/customXml" Target="../customXml/item9.xml"/><Relationship Id="rId142" Type="http://schemas.openxmlformats.org/officeDocument/2006/relationships/customXml" Target="../customXml/item30.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pivotCacheDefinition" Target="pivotCache/pivotCacheDefinition3.xml"/><Relationship Id="rId116" Type="http://schemas.openxmlformats.org/officeDocument/2006/relationships/customXml" Target="../customXml/item4.xml"/><Relationship Id="rId137" Type="http://schemas.openxmlformats.org/officeDocument/2006/relationships/customXml" Target="../customXml/item25.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pivotCacheDefinition" Target="pivotCache/pivotCacheDefinition19.xml"/><Relationship Id="rId88" Type="http://schemas.openxmlformats.org/officeDocument/2006/relationships/pivotCacheDefinition" Target="pivotCache/pivotCacheDefinition24.xml"/><Relationship Id="rId111" Type="http://schemas.openxmlformats.org/officeDocument/2006/relationships/powerPivotData" Target="model/item.data"/><Relationship Id="rId132" Type="http://schemas.openxmlformats.org/officeDocument/2006/relationships/customXml" Target="../customXml/item20.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theme" Target="theme/theme1.xml"/><Relationship Id="rId127" Type="http://schemas.openxmlformats.org/officeDocument/2006/relationships/customXml" Target="../customXml/item15.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pivotCacheDefinition" Target="pivotCache/pivotCacheDefinition9.xml"/><Relationship Id="rId78" Type="http://schemas.openxmlformats.org/officeDocument/2006/relationships/pivotCacheDefinition" Target="pivotCache/pivotCacheDefinition14.xml"/><Relationship Id="rId94" Type="http://schemas.microsoft.com/office/2007/relationships/slicerCache" Target="slicerCaches/slicerCache5.xml"/><Relationship Id="rId99" Type="http://schemas.microsoft.com/office/2007/relationships/slicerCache" Target="slicerCaches/slicerCache10.xml"/><Relationship Id="rId101" Type="http://schemas.microsoft.com/office/2007/relationships/slicerCache" Target="slicerCaches/slicerCache12.xml"/><Relationship Id="rId122" Type="http://schemas.openxmlformats.org/officeDocument/2006/relationships/customXml" Target="../customXml/item10.xml"/><Relationship Id="rId143" Type="http://schemas.openxmlformats.org/officeDocument/2006/relationships/customXml" Target="../customXml/item31.xml"/><Relationship Id="rId148"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pivotCacheDefinition" Target="pivotCache/pivotCacheDefinition4.xml"/><Relationship Id="rId89" Type="http://schemas.openxmlformats.org/officeDocument/2006/relationships/pivotCacheDefinition" Target="pivotCache/pivotCacheDefinition25.xml"/><Relationship Id="rId112" Type="http://schemas.openxmlformats.org/officeDocument/2006/relationships/calcChain" Target="calcChain.xml"/><Relationship Id="rId133" Type="http://schemas.openxmlformats.org/officeDocument/2006/relationships/customXml" Target="../customXml/item21.xml"/><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pivotCacheDefinition" Target="pivotCache/pivotCacheDefinition15.xml"/><Relationship Id="rId102" Type="http://schemas.microsoft.com/office/2007/relationships/slicerCache" Target="slicerCaches/slicerCache13.xml"/><Relationship Id="rId123" Type="http://schemas.openxmlformats.org/officeDocument/2006/relationships/customXml" Target="../customXml/item11.xml"/><Relationship Id="rId144" Type="http://schemas.openxmlformats.org/officeDocument/2006/relationships/customXml" Target="../customXml/item3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LCM - github.xlsm]Data Tbd!PivotTable31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1" i="0" u="none" strike="noStrike" kern="1200" spc="0" baseline="0">
                <a:solidFill>
                  <a:srgbClr val="000000">
                    <a:lumMod val="65000"/>
                    <a:lumOff val="35000"/>
                  </a:srgbClr>
                </a:solidFill>
                <a:latin typeface="+mn-lt"/>
                <a:cs typeface="Segoe UI" panose="020B0502040204020203" pitchFamily="34" charset="0"/>
              </a:rPr>
              <a:t>Qualité des invendus des 3 dernières semaines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A9D6C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48BC4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7D6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'Data Tbd'!$B$4:$B$5</c:f>
              <c:strCache>
                <c:ptCount val="1"/>
                <c:pt idx="0">
                  <c:v>Anti-Gaspi de Plaisir</c:v>
                </c:pt>
              </c:strCache>
            </c:strRef>
          </c:tx>
          <c:spPr>
            <a:solidFill>
              <a:srgbClr val="A9D6C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 Tbd'!$A$6:$A$9</c:f>
              <c:strCache>
                <c:ptCount val="3"/>
                <c:pt idx="0">
                  <c:v>13</c:v>
                </c:pt>
                <c:pt idx="1">
                  <c:v>14</c:v>
                </c:pt>
                <c:pt idx="2">
                  <c:v>15</c:v>
                </c:pt>
              </c:strCache>
            </c:strRef>
          </c:cat>
          <c:val>
            <c:numRef>
              <c:f>'Data Tbd'!$B$6:$B$9</c:f>
              <c:numCache>
                <c:formatCode>0.00%</c:formatCode>
                <c:ptCount val="3"/>
                <c:pt idx="0">
                  <c:v>0.36543821103456042</c:v>
                </c:pt>
                <c:pt idx="1">
                  <c:v>0.39347398072978729</c:v>
                </c:pt>
                <c:pt idx="2">
                  <c:v>0.47157079112132921</c:v>
                </c:pt>
              </c:numCache>
            </c:numRef>
          </c:val>
          <c:extLst>
            <c:ext xmlns:c16="http://schemas.microsoft.com/office/drawing/2014/chart" uri="{C3380CC4-5D6E-409C-BE32-E72D297353CC}">
              <c16:uniqueId val="{00000000-45C3-475F-8C9F-C207897D7F8B}"/>
            </c:ext>
          </c:extLst>
        </c:ser>
        <c:ser>
          <c:idx val="1"/>
          <c:order val="1"/>
          <c:tx>
            <c:strRef>
              <c:f>'Data Tbd'!$C$4:$C$5</c:f>
              <c:strCache>
                <c:ptCount val="1"/>
                <c:pt idx="0">
                  <c:v>Anti-Gaspi de Qualité</c:v>
                </c:pt>
              </c:strCache>
            </c:strRef>
          </c:tx>
          <c:spPr>
            <a:solidFill>
              <a:srgbClr val="48BC4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 Tbd'!$A$6:$A$9</c:f>
              <c:strCache>
                <c:ptCount val="3"/>
                <c:pt idx="0">
                  <c:v>13</c:v>
                </c:pt>
                <c:pt idx="1">
                  <c:v>14</c:v>
                </c:pt>
                <c:pt idx="2">
                  <c:v>15</c:v>
                </c:pt>
              </c:strCache>
            </c:strRef>
          </c:cat>
          <c:val>
            <c:numRef>
              <c:f>'Data Tbd'!$C$6:$C$9</c:f>
              <c:numCache>
                <c:formatCode>0.00%</c:formatCode>
                <c:ptCount val="3"/>
                <c:pt idx="0">
                  <c:v>0.60556533150407099</c:v>
                </c:pt>
                <c:pt idx="1">
                  <c:v>0.57054848001434633</c:v>
                </c:pt>
                <c:pt idx="2">
                  <c:v>0.49003804016374375</c:v>
                </c:pt>
              </c:numCache>
            </c:numRef>
          </c:val>
          <c:extLst>
            <c:ext xmlns:c16="http://schemas.microsoft.com/office/drawing/2014/chart" uri="{C3380CC4-5D6E-409C-BE32-E72D297353CC}">
              <c16:uniqueId val="{00000001-45C3-475F-8C9F-C207897D7F8B}"/>
            </c:ext>
          </c:extLst>
        </c:ser>
        <c:ser>
          <c:idx val="2"/>
          <c:order val="2"/>
          <c:tx>
            <c:strRef>
              <c:f>'Data Tbd'!$D$4:$D$5</c:f>
              <c:strCache>
                <c:ptCount val="1"/>
                <c:pt idx="0">
                  <c:v>Dynamique Collective</c:v>
                </c:pt>
              </c:strCache>
            </c:strRef>
          </c:tx>
          <c:spPr>
            <a:solidFill>
              <a:srgbClr val="F7D6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 Tbd'!$A$6:$A$9</c:f>
              <c:strCache>
                <c:ptCount val="3"/>
                <c:pt idx="0">
                  <c:v>13</c:v>
                </c:pt>
                <c:pt idx="1">
                  <c:v>14</c:v>
                </c:pt>
                <c:pt idx="2">
                  <c:v>15</c:v>
                </c:pt>
              </c:strCache>
            </c:strRef>
          </c:cat>
          <c:val>
            <c:numRef>
              <c:f>'Data Tbd'!$D$6:$D$9</c:f>
              <c:numCache>
                <c:formatCode>0.00%</c:formatCode>
                <c:ptCount val="3"/>
                <c:pt idx="0">
                  <c:v>2.8996457461368433E-2</c:v>
                </c:pt>
                <c:pt idx="1">
                  <c:v>3.5977539255866428E-2</c:v>
                </c:pt>
                <c:pt idx="2">
                  <c:v>3.8391168714926927E-2</c:v>
                </c:pt>
              </c:numCache>
            </c:numRef>
          </c:val>
          <c:extLst>
            <c:ext xmlns:c16="http://schemas.microsoft.com/office/drawing/2014/chart" uri="{C3380CC4-5D6E-409C-BE32-E72D297353CC}">
              <c16:uniqueId val="{00000002-45C3-475F-8C9F-C207897D7F8B}"/>
            </c:ext>
          </c:extLst>
        </c:ser>
        <c:dLbls>
          <c:dLblPos val="ctr"/>
          <c:showLegendKey val="0"/>
          <c:showVal val="1"/>
          <c:showCatName val="0"/>
          <c:showSerName val="0"/>
          <c:showPercent val="0"/>
          <c:showBubbleSize val="0"/>
        </c:dLbls>
        <c:gapWidth val="150"/>
        <c:overlap val="100"/>
        <c:axId val="1558382240"/>
        <c:axId val="1558385120"/>
      </c:barChart>
      <c:catAx>
        <c:axId val="1558382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58385120"/>
        <c:crosses val="autoZero"/>
        <c:auto val="1"/>
        <c:lblAlgn val="ctr"/>
        <c:lblOffset val="100"/>
        <c:noMultiLvlLbl val="0"/>
      </c:catAx>
      <c:valAx>
        <c:axId val="15583851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583822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LCM - github.xlsm]Data Tbd!PivotTable33</c:name>
    <c:fmtId val="2"/>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r>
              <a:rPr lang="en-US" sz="1400" b="1" i="0" u="none" strike="noStrike" kern="1200" spc="0" baseline="0">
                <a:solidFill>
                  <a:srgbClr val="000000">
                    <a:lumMod val="65000"/>
                    <a:lumOff val="35000"/>
                  </a:srgbClr>
                </a:solidFill>
              </a:rPr>
              <a:t>Top 10 des professionnels des 3 dernières semaines</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endParaRPr lang="fr-F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'Data Tbd'!$Q$4</c:f>
              <c:strCache>
                <c:ptCount val="1"/>
                <c:pt idx="0">
                  <c:v>Total</c:v>
                </c:pt>
              </c:strCache>
            </c:strRef>
          </c:tx>
          <c:spPr>
            <a:solidFill>
              <a:schemeClr val="accent4">
                <a:lumMod val="75000"/>
              </a:schemeClr>
            </a:solidFill>
            <a:ln>
              <a:noFill/>
            </a:ln>
            <a:effectLst/>
          </c:spPr>
          <c:invertIfNegative val="0"/>
          <c:cat>
            <c:strRef>
              <c:f>'Data Tbd'!$P$5:$P$15</c:f>
              <c:strCache>
                <c:ptCount val="10"/>
                <c:pt idx="0">
                  <c:v>Refugee Food (Labo) - Production repas</c:v>
                </c:pt>
                <c:pt idx="1">
                  <c:v>Cuisine Centrale de Nanterre</c:v>
                </c:pt>
                <c:pt idx="2">
                  <c:v>Ideel Garden</c:v>
                </c:pt>
                <c:pt idx="3">
                  <c:v>Marché d'Aligre</c:v>
                </c:pt>
                <c:pt idx="4">
                  <c:v>MIYAM (labo)</c:v>
                </c:pt>
                <c:pt idx="5">
                  <c:v>Sodexo Sports &amp; Loisirs - Site Roland Garros - Economat SL</c:v>
                </c:pt>
                <c:pt idx="6">
                  <c:v>Monoprix - Magasin Courcelles</c:v>
                </c:pt>
                <c:pt idx="7">
                  <c:v>BAPIF Genevilliers (collecte)</c:v>
                </c:pt>
                <c:pt idx="8">
                  <c:v>Monoprix - Magasin Bellesfeuilles</c:v>
                </c:pt>
                <c:pt idx="9">
                  <c:v>Boire et Manger - Stade De France</c:v>
                </c:pt>
              </c:strCache>
            </c:strRef>
          </c:cat>
          <c:val>
            <c:numRef>
              <c:f>'Data Tbd'!$Q$5:$Q$15</c:f>
              <c:numCache>
                <c:formatCode>General</c:formatCode>
                <c:ptCount val="10"/>
                <c:pt idx="0">
                  <c:v>271.3</c:v>
                </c:pt>
                <c:pt idx="1">
                  <c:v>339.09999999999997</c:v>
                </c:pt>
                <c:pt idx="2">
                  <c:v>359.26</c:v>
                </c:pt>
                <c:pt idx="3">
                  <c:v>443.44</c:v>
                </c:pt>
                <c:pt idx="4">
                  <c:v>482.8</c:v>
                </c:pt>
                <c:pt idx="5">
                  <c:v>509.4</c:v>
                </c:pt>
                <c:pt idx="6">
                  <c:v>607.04000000000008</c:v>
                </c:pt>
                <c:pt idx="7">
                  <c:v>676.88</c:v>
                </c:pt>
                <c:pt idx="8">
                  <c:v>748.81000000000006</c:v>
                </c:pt>
                <c:pt idx="9">
                  <c:v>2194.9499999999998</c:v>
                </c:pt>
              </c:numCache>
            </c:numRef>
          </c:val>
          <c:extLst>
            <c:ext xmlns:c16="http://schemas.microsoft.com/office/drawing/2014/chart" uri="{C3380CC4-5D6E-409C-BE32-E72D297353CC}">
              <c16:uniqueId val="{00000000-1BE6-4C16-9F48-C1BBBB2DCE1D}"/>
            </c:ext>
          </c:extLst>
        </c:ser>
        <c:dLbls>
          <c:showLegendKey val="0"/>
          <c:showVal val="0"/>
          <c:showCatName val="0"/>
          <c:showSerName val="0"/>
          <c:showPercent val="0"/>
          <c:showBubbleSize val="0"/>
        </c:dLbls>
        <c:gapWidth val="182"/>
        <c:axId val="676889839"/>
        <c:axId val="1851296848"/>
      </c:barChart>
      <c:catAx>
        <c:axId val="6768898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51296848"/>
        <c:crosses val="autoZero"/>
        <c:auto val="1"/>
        <c:lblAlgn val="ctr"/>
        <c:lblOffset val="100"/>
        <c:noMultiLvlLbl val="0"/>
      </c:catAx>
      <c:valAx>
        <c:axId val="18512968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768898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LCM - github.xlsm]Data Tbd!PivotTable34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a:t>
            </a:r>
            <a:r>
              <a:rPr lang="en-US" b="1" baseline="0"/>
              <a:t> 10 des associations des 3 dernières semaines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'Data Tbd'!$U$4</c:f>
              <c:strCache>
                <c:ptCount val="1"/>
                <c:pt idx="0">
                  <c:v>Total</c:v>
                </c:pt>
              </c:strCache>
            </c:strRef>
          </c:tx>
          <c:spPr>
            <a:solidFill>
              <a:schemeClr val="accent6">
                <a:lumMod val="60000"/>
                <a:lumOff val="40000"/>
              </a:schemeClr>
            </a:solidFill>
            <a:ln>
              <a:noFill/>
            </a:ln>
            <a:effectLst/>
          </c:spPr>
          <c:invertIfNegative val="0"/>
          <c:cat>
            <c:strRef>
              <c:f>'Data Tbd'!$T$5:$T$15</c:f>
              <c:strCache>
                <c:ptCount val="10"/>
                <c:pt idx="0">
                  <c:v>Cop'1 Solidarité Etudiante</c:v>
                </c:pt>
                <c:pt idx="1">
                  <c:v>Aurore - CHU 12eme</c:v>
                </c:pt>
                <c:pt idx="2">
                  <c:v>Centre Social Landy - St Ouen</c:v>
                </c:pt>
                <c:pt idx="3">
                  <c:v>Refugee Food (Labo) - Livraison de denrées</c:v>
                </c:pt>
                <c:pt idx="4">
                  <c:v>APPUI - AU BON TRANSIT (livraison de denrées)</c:v>
                </c:pt>
                <c:pt idx="5">
                  <c:v>Salle à Manger</c:v>
                </c:pt>
                <c:pt idx="6">
                  <c:v>Maison de l'Amitié</c:v>
                </c:pt>
                <c:pt idx="7">
                  <c:v>L'un est l'autre</c:v>
                </c:pt>
                <c:pt idx="8">
                  <c:v>Action 14</c:v>
                </c:pt>
                <c:pt idx="9">
                  <c:v>Armée du Salut</c:v>
                </c:pt>
              </c:strCache>
            </c:strRef>
          </c:cat>
          <c:val>
            <c:numRef>
              <c:f>'Data Tbd'!$U$5:$U$15</c:f>
              <c:numCache>
                <c:formatCode>General</c:formatCode>
                <c:ptCount val="10"/>
                <c:pt idx="0">
                  <c:v>271.3</c:v>
                </c:pt>
                <c:pt idx="1">
                  <c:v>278.2</c:v>
                </c:pt>
                <c:pt idx="2">
                  <c:v>382.5</c:v>
                </c:pt>
                <c:pt idx="3">
                  <c:v>403.03999999999996</c:v>
                </c:pt>
                <c:pt idx="4">
                  <c:v>427.8</c:v>
                </c:pt>
                <c:pt idx="5">
                  <c:v>457</c:v>
                </c:pt>
                <c:pt idx="6">
                  <c:v>676.88</c:v>
                </c:pt>
                <c:pt idx="7">
                  <c:v>821.69999999999993</c:v>
                </c:pt>
                <c:pt idx="8">
                  <c:v>951.6</c:v>
                </c:pt>
                <c:pt idx="9">
                  <c:v>1068.06</c:v>
                </c:pt>
              </c:numCache>
            </c:numRef>
          </c:val>
          <c:extLst>
            <c:ext xmlns:c16="http://schemas.microsoft.com/office/drawing/2014/chart" uri="{C3380CC4-5D6E-409C-BE32-E72D297353CC}">
              <c16:uniqueId val="{00000000-FB8A-4F01-A652-A3A5679F1B96}"/>
            </c:ext>
          </c:extLst>
        </c:ser>
        <c:dLbls>
          <c:showLegendKey val="0"/>
          <c:showVal val="0"/>
          <c:showCatName val="0"/>
          <c:showSerName val="0"/>
          <c:showPercent val="0"/>
          <c:showBubbleSize val="0"/>
        </c:dLbls>
        <c:gapWidth val="182"/>
        <c:axId val="1601070608"/>
        <c:axId val="1395778656"/>
      </c:barChart>
      <c:catAx>
        <c:axId val="16010706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95778656"/>
        <c:crosses val="autoZero"/>
        <c:auto val="1"/>
        <c:lblAlgn val="ctr"/>
        <c:lblOffset val="100"/>
        <c:noMultiLvlLbl val="0"/>
      </c:catAx>
      <c:valAx>
        <c:axId val="13957786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601070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LCM - github.xlsm]Data Qualité!PivotTable29</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Répartition des invendus</a:t>
            </a:r>
            <a:r>
              <a:rPr lang="en-US" b="1" baseline="0"/>
              <a:t> récupérés par qualité en 2025</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A9D6CE"/>
          </a:solidFill>
          <a:ln w="19050">
            <a:solidFill>
              <a:schemeClr val="lt1"/>
            </a:solidFill>
          </a:ln>
          <a:effectLst/>
        </c:spPr>
      </c:pivotFmt>
      <c:pivotFmt>
        <c:idx val="7"/>
        <c:spPr>
          <a:solidFill>
            <a:srgbClr val="48BC4E"/>
          </a:solidFill>
          <a:ln w="19050">
            <a:solidFill>
              <a:schemeClr val="lt1"/>
            </a:solidFill>
          </a:ln>
          <a:effectLst/>
        </c:spPr>
      </c:pivotFmt>
      <c:pivotFmt>
        <c:idx val="8"/>
        <c:spPr>
          <a:solidFill>
            <a:srgbClr val="F7D600"/>
          </a:solidFill>
          <a:ln w="19050">
            <a:solidFill>
              <a:schemeClr val="lt1"/>
            </a:solidFill>
          </a:ln>
          <a:effectLst/>
        </c:spPr>
      </c:pivotFmt>
    </c:pivotFmts>
    <c:plotArea>
      <c:layout/>
      <c:pieChart>
        <c:varyColors val="1"/>
        <c:ser>
          <c:idx val="0"/>
          <c:order val="0"/>
          <c:tx>
            <c:strRef>
              <c:f>'Data Qualité'!$P$3</c:f>
              <c:strCache>
                <c:ptCount val="1"/>
                <c:pt idx="0">
                  <c:v>Total</c:v>
                </c:pt>
              </c:strCache>
            </c:strRef>
          </c:tx>
          <c:dPt>
            <c:idx val="0"/>
            <c:bubble3D val="0"/>
            <c:spPr>
              <a:solidFill>
                <a:srgbClr val="A9D6CE"/>
              </a:solidFill>
              <a:ln w="19050">
                <a:solidFill>
                  <a:schemeClr val="lt1"/>
                </a:solidFill>
              </a:ln>
              <a:effectLst/>
            </c:spPr>
            <c:extLst>
              <c:ext xmlns:c16="http://schemas.microsoft.com/office/drawing/2014/chart" uri="{C3380CC4-5D6E-409C-BE32-E72D297353CC}">
                <c16:uniqueId val="{00000001-E8BB-4938-B99C-87FD911F154D}"/>
              </c:ext>
            </c:extLst>
          </c:dPt>
          <c:dPt>
            <c:idx val="1"/>
            <c:bubble3D val="0"/>
            <c:spPr>
              <a:solidFill>
                <a:srgbClr val="48BC4E"/>
              </a:solidFill>
              <a:ln w="19050">
                <a:solidFill>
                  <a:schemeClr val="lt1"/>
                </a:solidFill>
              </a:ln>
              <a:effectLst/>
            </c:spPr>
            <c:extLst>
              <c:ext xmlns:c16="http://schemas.microsoft.com/office/drawing/2014/chart" uri="{C3380CC4-5D6E-409C-BE32-E72D297353CC}">
                <c16:uniqueId val="{00000003-E8BB-4938-B99C-87FD911F154D}"/>
              </c:ext>
            </c:extLst>
          </c:dPt>
          <c:dPt>
            <c:idx val="2"/>
            <c:bubble3D val="0"/>
            <c:spPr>
              <a:solidFill>
                <a:srgbClr val="F7D600"/>
              </a:solidFill>
              <a:ln w="19050">
                <a:solidFill>
                  <a:schemeClr val="lt1"/>
                </a:solidFill>
              </a:ln>
              <a:effectLst/>
            </c:spPr>
            <c:extLst>
              <c:ext xmlns:c16="http://schemas.microsoft.com/office/drawing/2014/chart" uri="{C3380CC4-5D6E-409C-BE32-E72D297353CC}">
                <c16:uniqueId val="{00000005-E8BB-4938-B99C-87FD911F154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'Data Qualité'!$O$4:$O$7</c:f>
              <c:strCache>
                <c:ptCount val="3"/>
                <c:pt idx="0">
                  <c:v>Anti-Gaspi de Plaisir</c:v>
                </c:pt>
                <c:pt idx="1">
                  <c:v>Anti-Gaspi de Qualité</c:v>
                </c:pt>
                <c:pt idx="2">
                  <c:v>Dynamique Collective</c:v>
                </c:pt>
              </c:strCache>
            </c:strRef>
          </c:cat>
          <c:val>
            <c:numRef>
              <c:f>'Data Qualité'!$P$4:$P$7</c:f>
              <c:numCache>
                <c:formatCode>0.00%</c:formatCode>
                <c:ptCount val="3"/>
                <c:pt idx="0">
                  <c:v>0.3300903811406668</c:v>
                </c:pt>
                <c:pt idx="1">
                  <c:v>0.63091173736437145</c:v>
                </c:pt>
                <c:pt idx="2">
                  <c:v>3.899788149496218E-2</c:v>
                </c:pt>
              </c:numCache>
            </c:numRef>
          </c:val>
          <c:extLst>
            <c:ext xmlns:c16="http://schemas.microsoft.com/office/drawing/2014/chart" uri="{C3380CC4-5D6E-409C-BE32-E72D297353CC}">
              <c16:uniqueId val="{00000006-E8BB-4938-B99C-87FD911F154D}"/>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LCM - github.xlsm]Data Qualité!PivotTable28</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kern="1200" spc="0" baseline="0">
                <a:solidFill>
                  <a:srgbClr val="000000">
                    <a:lumMod val="65000"/>
                    <a:lumOff val="35000"/>
                  </a:srgbClr>
                </a:solidFill>
              </a:rPr>
              <a:t>Répartition mensuelle des invendus récupérés par qualité en 2025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A9D6C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48BC4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7D6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'Data Qualité'!$I$3:$I$4</c:f>
              <c:strCache>
                <c:ptCount val="1"/>
                <c:pt idx="0">
                  <c:v>Anti-Gaspi de Plaisir</c:v>
                </c:pt>
              </c:strCache>
            </c:strRef>
          </c:tx>
          <c:spPr>
            <a:solidFill>
              <a:srgbClr val="A9D6C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 Qualité'!$H$5:$H$9</c:f>
              <c:strCache>
                <c:ptCount val="4"/>
                <c:pt idx="0">
                  <c:v>janv</c:v>
                </c:pt>
                <c:pt idx="1">
                  <c:v>févr</c:v>
                </c:pt>
                <c:pt idx="2">
                  <c:v>mars</c:v>
                </c:pt>
                <c:pt idx="3">
                  <c:v>avr</c:v>
                </c:pt>
              </c:strCache>
            </c:strRef>
          </c:cat>
          <c:val>
            <c:numRef>
              <c:f>'Data Qualité'!$I$5:$I$9</c:f>
              <c:numCache>
                <c:formatCode>0.00%</c:formatCode>
                <c:ptCount val="4"/>
                <c:pt idx="0">
                  <c:v>0.26882948039204663</c:v>
                </c:pt>
                <c:pt idx="1">
                  <c:v>0.33738067606959787</c:v>
                </c:pt>
                <c:pt idx="2">
                  <c:v>0.35927804729387353</c:v>
                </c:pt>
                <c:pt idx="3">
                  <c:v>0.40476892911284384</c:v>
                </c:pt>
              </c:numCache>
            </c:numRef>
          </c:val>
          <c:extLst>
            <c:ext xmlns:c16="http://schemas.microsoft.com/office/drawing/2014/chart" uri="{C3380CC4-5D6E-409C-BE32-E72D297353CC}">
              <c16:uniqueId val="{00000000-D275-40C6-BA98-6B4E1BA3DA3E}"/>
            </c:ext>
          </c:extLst>
        </c:ser>
        <c:ser>
          <c:idx val="1"/>
          <c:order val="1"/>
          <c:tx>
            <c:strRef>
              <c:f>'Data Qualité'!$J$3:$J$4</c:f>
              <c:strCache>
                <c:ptCount val="1"/>
                <c:pt idx="0">
                  <c:v>Anti-Gaspi de Qualité</c:v>
                </c:pt>
              </c:strCache>
            </c:strRef>
          </c:tx>
          <c:spPr>
            <a:solidFill>
              <a:srgbClr val="48BC4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 Qualité'!$H$5:$H$9</c:f>
              <c:strCache>
                <c:ptCount val="4"/>
                <c:pt idx="0">
                  <c:v>janv</c:v>
                </c:pt>
                <c:pt idx="1">
                  <c:v>févr</c:v>
                </c:pt>
                <c:pt idx="2">
                  <c:v>mars</c:v>
                </c:pt>
                <c:pt idx="3">
                  <c:v>avr</c:v>
                </c:pt>
              </c:strCache>
            </c:strRef>
          </c:cat>
          <c:val>
            <c:numRef>
              <c:f>'Data Qualité'!$J$5:$J$9</c:f>
              <c:numCache>
                <c:formatCode>0.00%</c:formatCode>
                <c:ptCount val="4"/>
                <c:pt idx="0">
                  <c:v>0.67992262175770524</c:v>
                </c:pt>
                <c:pt idx="1">
                  <c:v>0.63052451075787574</c:v>
                </c:pt>
                <c:pt idx="2">
                  <c:v>0.60971480511564813</c:v>
                </c:pt>
                <c:pt idx="3">
                  <c:v>0.55351939434100994</c:v>
                </c:pt>
              </c:numCache>
            </c:numRef>
          </c:val>
          <c:extLst>
            <c:ext xmlns:c16="http://schemas.microsoft.com/office/drawing/2014/chart" uri="{C3380CC4-5D6E-409C-BE32-E72D297353CC}">
              <c16:uniqueId val="{00000001-D275-40C6-BA98-6B4E1BA3DA3E}"/>
            </c:ext>
          </c:extLst>
        </c:ser>
        <c:ser>
          <c:idx val="2"/>
          <c:order val="2"/>
          <c:tx>
            <c:strRef>
              <c:f>'Data Qualité'!$K$3:$K$4</c:f>
              <c:strCache>
                <c:ptCount val="1"/>
                <c:pt idx="0">
                  <c:v>Dynamique Collective</c:v>
                </c:pt>
              </c:strCache>
            </c:strRef>
          </c:tx>
          <c:spPr>
            <a:solidFill>
              <a:srgbClr val="F7D6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 Qualité'!$H$5:$H$9</c:f>
              <c:strCache>
                <c:ptCount val="4"/>
                <c:pt idx="0">
                  <c:v>janv</c:v>
                </c:pt>
                <c:pt idx="1">
                  <c:v>févr</c:v>
                </c:pt>
                <c:pt idx="2">
                  <c:v>mars</c:v>
                </c:pt>
                <c:pt idx="3">
                  <c:v>avr</c:v>
                </c:pt>
              </c:strCache>
            </c:strRef>
          </c:cat>
          <c:val>
            <c:numRef>
              <c:f>'Data Qualité'!$K$5:$K$9</c:f>
              <c:numCache>
                <c:formatCode>0.00%</c:formatCode>
                <c:ptCount val="4"/>
                <c:pt idx="0">
                  <c:v>5.124789785024824E-2</c:v>
                </c:pt>
                <c:pt idx="1">
                  <c:v>3.2094813172526437E-2</c:v>
                </c:pt>
                <c:pt idx="2">
                  <c:v>3.1007147590478873E-2</c:v>
                </c:pt>
                <c:pt idx="3">
                  <c:v>4.171167654614609E-2</c:v>
                </c:pt>
              </c:numCache>
            </c:numRef>
          </c:val>
          <c:extLst>
            <c:ext xmlns:c16="http://schemas.microsoft.com/office/drawing/2014/chart" uri="{C3380CC4-5D6E-409C-BE32-E72D297353CC}">
              <c16:uniqueId val="{00000002-D275-40C6-BA98-6B4E1BA3DA3E}"/>
            </c:ext>
          </c:extLst>
        </c:ser>
        <c:dLbls>
          <c:dLblPos val="ctr"/>
          <c:showLegendKey val="0"/>
          <c:showVal val="1"/>
          <c:showCatName val="0"/>
          <c:showSerName val="0"/>
          <c:showPercent val="0"/>
          <c:showBubbleSize val="0"/>
        </c:dLbls>
        <c:gapWidth val="150"/>
        <c:overlap val="100"/>
        <c:axId val="1601070608"/>
        <c:axId val="1601072528"/>
      </c:barChart>
      <c:catAx>
        <c:axId val="160107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601072528"/>
        <c:crosses val="autoZero"/>
        <c:auto val="1"/>
        <c:lblAlgn val="ctr"/>
        <c:lblOffset val="100"/>
        <c:noMultiLvlLbl val="0"/>
      </c:catAx>
      <c:valAx>
        <c:axId val="16010725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6010706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LCM - github.xlsm]Data Qualité!PivotTable27</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u="none" strike="noStrike" kern="1200" spc="0" baseline="0">
                <a:solidFill>
                  <a:srgbClr val="000000">
                    <a:lumMod val="65000"/>
                    <a:lumOff val="35000"/>
                  </a:srgbClr>
                </a:solidFill>
              </a:rPr>
              <a:t>Répartition hebdomadaire des invendus récupérés par qualité en 2025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A9D6C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48BC4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7D6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'Data Qualité'!$B$3:$B$4</c:f>
              <c:strCache>
                <c:ptCount val="1"/>
                <c:pt idx="0">
                  <c:v>Anti-Gaspi de Plaisir</c:v>
                </c:pt>
              </c:strCache>
            </c:strRef>
          </c:tx>
          <c:spPr>
            <a:solidFill>
              <a:srgbClr val="A9D6C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 Qualité'!$A$5:$A$20</c:f>
              <c:strCach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strCache>
            </c:strRef>
          </c:cat>
          <c:val>
            <c:numRef>
              <c:f>'Data Qualité'!$B$5:$B$20</c:f>
              <c:numCache>
                <c:formatCode>0.00%</c:formatCode>
                <c:ptCount val="15"/>
                <c:pt idx="0">
                  <c:v>0</c:v>
                </c:pt>
                <c:pt idx="1">
                  <c:v>0.50693100662304491</c:v>
                </c:pt>
                <c:pt idx="2">
                  <c:v>0.17536878788559473</c:v>
                </c:pt>
                <c:pt idx="3">
                  <c:v>0.1709108897128864</c:v>
                </c:pt>
                <c:pt idx="4">
                  <c:v>0.48946401249908927</c:v>
                </c:pt>
                <c:pt idx="5">
                  <c:v>0.1235635900309915</c:v>
                </c:pt>
                <c:pt idx="6">
                  <c:v>0.38179035614805718</c:v>
                </c:pt>
                <c:pt idx="7">
                  <c:v>0.43385189166396948</c:v>
                </c:pt>
                <c:pt idx="8">
                  <c:v>0.26944567674335085</c:v>
                </c:pt>
                <c:pt idx="9">
                  <c:v>0.37862167523687712</c:v>
                </c:pt>
                <c:pt idx="10">
                  <c:v>0.38474255484106351</c:v>
                </c:pt>
                <c:pt idx="11">
                  <c:v>4.7769995381179257E-2</c:v>
                </c:pt>
                <c:pt idx="12">
                  <c:v>0.36543821103456042</c:v>
                </c:pt>
                <c:pt idx="13">
                  <c:v>0.39347398072978729</c:v>
                </c:pt>
                <c:pt idx="14">
                  <c:v>0.47157079112132921</c:v>
                </c:pt>
              </c:numCache>
            </c:numRef>
          </c:val>
          <c:extLst>
            <c:ext xmlns:c16="http://schemas.microsoft.com/office/drawing/2014/chart" uri="{C3380CC4-5D6E-409C-BE32-E72D297353CC}">
              <c16:uniqueId val="{00000000-D610-4316-B08E-CF535E788E9C}"/>
            </c:ext>
          </c:extLst>
        </c:ser>
        <c:ser>
          <c:idx val="1"/>
          <c:order val="1"/>
          <c:tx>
            <c:strRef>
              <c:f>'Data Qualité'!$C$3:$C$4</c:f>
              <c:strCache>
                <c:ptCount val="1"/>
                <c:pt idx="0">
                  <c:v>Anti-Gaspi de Qualité</c:v>
                </c:pt>
              </c:strCache>
            </c:strRef>
          </c:tx>
          <c:spPr>
            <a:solidFill>
              <a:srgbClr val="48BC4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 Qualité'!$A$5:$A$20</c:f>
              <c:strCach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strCache>
            </c:strRef>
          </c:cat>
          <c:val>
            <c:numRef>
              <c:f>'Data Qualité'!$C$5:$C$20</c:f>
              <c:numCache>
                <c:formatCode>0.00%</c:formatCode>
                <c:ptCount val="15"/>
                <c:pt idx="0">
                  <c:v>0.9323629575071648</c:v>
                </c:pt>
                <c:pt idx="1">
                  <c:v>0.40906529285030313</c:v>
                </c:pt>
                <c:pt idx="2">
                  <c:v>0.78981417005477672</c:v>
                </c:pt>
                <c:pt idx="3">
                  <c:v>0.80047177717726814</c:v>
                </c:pt>
                <c:pt idx="4">
                  <c:v>0.48220255972281828</c:v>
                </c:pt>
                <c:pt idx="5">
                  <c:v>0.84290620644067304</c:v>
                </c:pt>
                <c:pt idx="6">
                  <c:v>0.58660821907913441</c:v>
                </c:pt>
                <c:pt idx="7">
                  <c:v>0.5401657525826461</c:v>
                </c:pt>
                <c:pt idx="8">
                  <c:v>0.68434311426579619</c:v>
                </c:pt>
                <c:pt idx="9">
                  <c:v>0.59282908303098325</c:v>
                </c:pt>
                <c:pt idx="10">
                  <c:v>0.58200316200726643</c:v>
                </c:pt>
                <c:pt idx="11">
                  <c:v>0.89686742719030177</c:v>
                </c:pt>
                <c:pt idx="12">
                  <c:v>0.60556533150407099</c:v>
                </c:pt>
                <c:pt idx="13">
                  <c:v>0.57054848001434633</c:v>
                </c:pt>
                <c:pt idx="14">
                  <c:v>0.49003804016374375</c:v>
                </c:pt>
              </c:numCache>
            </c:numRef>
          </c:val>
          <c:extLst>
            <c:ext xmlns:c16="http://schemas.microsoft.com/office/drawing/2014/chart" uri="{C3380CC4-5D6E-409C-BE32-E72D297353CC}">
              <c16:uniqueId val="{00000001-D610-4316-B08E-CF535E788E9C}"/>
            </c:ext>
          </c:extLst>
        </c:ser>
        <c:ser>
          <c:idx val="2"/>
          <c:order val="2"/>
          <c:tx>
            <c:strRef>
              <c:f>'Data Qualité'!$D$3:$D$4</c:f>
              <c:strCache>
                <c:ptCount val="1"/>
                <c:pt idx="0">
                  <c:v>Dynamique Collective</c:v>
                </c:pt>
              </c:strCache>
            </c:strRef>
          </c:tx>
          <c:spPr>
            <a:solidFill>
              <a:srgbClr val="F7D6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 Qualité'!$A$5:$A$20</c:f>
              <c:strCach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strCache>
            </c:strRef>
          </c:cat>
          <c:val>
            <c:numRef>
              <c:f>'Data Qualité'!$D$5:$D$20</c:f>
              <c:numCache>
                <c:formatCode>0.00%</c:formatCode>
                <c:ptCount val="15"/>
                <c:pt idx="0">
                  <c:v>6.7637042492835212E-2</c:v>
                </c:pt>
                <c:pt idx="1">
                  <c:v>8.4003700526651764E-2</c:v>
                </c:pt>
                <c:pt idx="2">
                  <c:v>3.48170420596286E-2</c:v>
                </c:pt>
                <c:pt idx="3">
                  <c:v>2.8617333109845593E-2</c:v>
                </c:pt>
                <c:pt idx="4">
                  <c:v>2.8333427778092595E-2</c:v>
                </c:pt>
                <c:pt idx="5">
                  <c:v>3.3530203528335419E-2</c:v>
                </c:pt>
                <c:pt idx="6">
                  <c:v>3.1601424772808327E-2</c:v>
                </c:pt>
                <c:pt idx="7">
                  <c:v>2.5982355753384392E-2</c:v>
                </c:pt>
                <c:pt idx="8">
                  <c:v>4.6211208990852813E-2</c:v>
                </c:pt>
                <c:pt idx="9">
                  <c:v>2.8549241732139598E-2</c:v>
                </c:pt>
                <c:pt idx="10">
                  <c:v>3.3254283151669929E-2</c:v>
                </c:pt>
                <c:pt idx="11">
                  <c:v>5.5362577428519001E-2</c:v>
                </c:pt>
                <c:pt idx="12">
                  <c:v>2.8996457461368433E-2</c:v>
                </c:pt>
                <c:pt idx="13">
                  <c:v>3.5977539255866428E-2</c:v>
                </c:pt>
                <c:pt idx="14">
                  <c:v>3.8391168714926927E-2</c:v>
                </c:pt>
              </c:numCache>
            </c:numRef>
          </c:val>
          <c:extLst>
            <c:ext xmlns:c16="http://schemas.microsoft.com/office/drawing/2014/chart" uri="{C3380CC4-5D6E-409C-BE32-E72D297353CC}">
              <c16:uniqueId val="{00000002-D610-4316-B08E-CF535E788E9C}"/>
            </c:ext>
          </c:extLst>
        </c:ser>
        <c:dLbls>
          <c:dLblPos val="ctr"/>
          <c:showLegendKey val="0"/>
          <c:showVal val="1"/>
          <c:showCatName val="0"/>
          <c:showSerName val="0"/>
          <c:showPercent val="0"/>
          <c:showBubbleSize val="0"/>
        </c:dLbls>
        <c:gapWidth val="150"/>
        <c:overlap val="100"/>
        <c:axId val="477709503"/>
        <c:axId val="477710943"/>
      </c:barChart>
      <c:catAx>
        <c:axId val="477709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77710943"/>
        <c:crosses val="autoZero"/>
        <c:auto val="1"/>
        <c:lblAlgn val="ctr"/>
        <c:lblOffset val="100"/>
        <c:noMultiLvlLbl val="0"/>
      </c:catAx>
      <c:valAx>
        <c:axId val="47771094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777095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LCM - github.xlsm]6-Data Analyse par Catégorie!PivotTable27</c:name>
    <c:fmtId val="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r>
              <a:rPr lang="en-US" sz="1400" b="1" i="0" baseline="0">
                <a:effectLst/>
              </a:rPr>
              <a:t>Répartition des invendus par catégorie en 2025</a:t>
            </a:r>
            <a:endParaRPr lang="fr-FR" sz="11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endParaRPr lang="fr-FR"/>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s>
    <c:plotArea>
      <c:layout/>
      <c:pieChart>
        <c:varyColors val="1"/>
        <c:ser>
          <c:idx val="0"/>
          <c:order val="0"/>
          <c:tx>
            <c:strRef>
              <c:f>'6-Data Analyse par Catégorie'!$B$1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79E-4F1B-A47D-59062397EFD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79E-4F1B-A47D-59062397EFD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79E-4F1B-A47D-59062397EFD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79E-4F1B-A47D-59062397EFD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79E-4F1B-A47D-59062397EFD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79E-4F1B-A47D-59062397EFD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E79E-4F1B-A47D-59062397EFD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E79E-4F1B-A47D-59062397EFDE}"/>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E79E-4F1B-A47D-59062397EFDE}"/>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E79E-4F1B-A47D-59062397EFDE}"/>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E79E-4F1B-A47D-59062397EFDE}"/>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E79E-4F1B-A47D-59062397EFDE}"/>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E79E-4F1B-A47D-59062397EFD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'6-Data Analyse par Catégorie'!$A$2:$A$15</c:f>
              <c:strCache>
                <c:ptCount val="13"/>
                <c:pt idx="0">
                  <c:v>Accueil de Jour</c:v>
                </c:pt>
                <c:pt idx="1">
                  <c:v>Association</c:v>
                </c:pt>
                <c:pt idx="2">
                  <c:v>Autre association</c:v>
                </c:pt>
                <c:pt idx="3">
                  <c:v>Centre d'Hébergement</c:v>
                </c:pt>
                <c:pt idx="4">
                  <c:v>Commandes inter-assos</c:v>
                </c:pt>
                <c:pt idx="5">
                  <c:v>Distributeur</c:v>
                </c:pt>
                <c:pt idx="6">
                  <c:v>Distribution Solidaire</c:v>
                </c:pt>
                <c:pt idx="7">
                  <c:v>Evenementiel</c:v>
                </c:pt>
                <c:pt idx="8">
                  <c:v>Industriel</c:v>
                </c:pt>
                <c:pt idx="9">
                  <c:v>Producteur</c:v>
                </c:pt>
                <c:pt idx="10">
                  <c:v>Restaurant Solidaire</c:v>
                </c:pt>
                <c:pt idx="11">
                  <c:v>Restauration Collective</c:v>
                </c:pt>
                <c:pt idx="12">
                  <c:v>Restauration Commerciale</c:v>
                </c:pt>
              </c:strCache>
            </c:strRef>
          </c:cat>
          <c:val>
            <c:numRef>
              <c:f>'6-Data Analyse par Catégorie'!$B$2:$B$15</c:f>
              <c:numCache>
                <c:formatCode>0.00%</c:formatCode>
                <c:ptCount val="13"/>
                <c:pt idx="0">
                  <c:v>4.8954251320832635E-2</c:v>
                </c:pt>
                <c:pt idx="1">
                  <c:v>4.817295773527943E-2</c:v>
                </c:pt>
                <c:pt idx="2">
                  <c:v>3.3398891349184821E-4</c:v>
                </c:pt>
                <c:pt idx="3">
                  <c:v>9.1205024518526898E-2</c:v>
                </c:pt>
                <c:pt idx="4">
                  <c:v>1.9498940747481083E-2</c:v>
                </c:pt>
                <c:pt idx="5">
                  <c:v>0.12959598135989164</c:v>
                </c:pt>
                <c:pt idx="6">
                  <c:v>0.24931270425426003</c:v>
                </c:pt>
                <c:pt idx="7">
                  <c:v>0.16228777810054465</c:v>
                </c:pt>
                <c:pt idx="8">
                  <c:v>2.660475527536825E-2</c:v>
                </c:pt>
                <c:pt idx="9">
                  <c:v>3.7648031902193513E-2</c:v>
                </c:pt>
                <c:pt idx="10">
                  <c:v>0.11019403099288866</c:v>
                </c:pt>
                <c:pt idx="11">
                  <c:v>7.343414240945266E-2</c:v>
                </c:pt>
                <c:pt idx="12">
                  <c:v>2.7574124697886991E-3</c:v>
                </c:pt>
              </c:numCache>
            </c:numRef>
          </c:val>
          <c:extLst>
            <c:ext xmlns:c16="http://schemas.microsoft.com/office/drawing/2014/chart" uri="{C3380CC4-5D6E-409C-BE32-E72D297353CC}">
              <c16:uniqueId val="{0000001F-5121-4E0F-BD1C-26CE086382BB}"/>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LCM - github.xlsm]6-Data Analyse par Catégorie!PivotTable28</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Répartition </a:t>
            </a:r>
            <a:r>
              <a:rPr lang="en-US" sz="1400" b="1" i="0" u="none" strike="noStrike" baseline="0">
                <a:effectLst/>
              </a:rPr>
              <a:t>hebdomadaire</a:t>
            </a:r>
            <a:r>
              <a:rPr lang="en-US" sz="1400" b="1" i="0" baseline="0">
                <a:effectLst/>
              </a:rPr>
              <a:t> des invendus par catégorie en 2025</a:t>
            </a:r>
            <a:endParaRPr lang="fr-FR" sz="11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'6-Data Analyse par Catégorie'!$F$1:$F$2</c:f>
              <c:strCache>
                <c:ptCount val="1"/>
                <c:pt idx="0">
                  <c:v>Accueil de Jour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'6-Data Analyse par Catégorie'!$E$3:$E$18</c:f>
              <c:strCach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strCache>
            </c:strRef>
          </c:cat>
          <c:val>
            <c:numRef>
              <c:f>'6-Data Analyse par Catégorie'!$F$3:$F$18</c:f>
              <c:numCache>
                <c:formatCode>0</c:formatCode>
                <c:ptCount val="15"/>
                <c:pt idx="0">
                  <c:v>409.25</c:v>
                </c:pt>
                <c:pt idx="1">
                  <c:v>46.342000000000006</c:v>
                </c:pt>
                <c:pt idx="2">
                  <c:v>376.34</c:v>
                </c:pt>
                <c:pt idx="3">
                  <c:v>356</c:v>
                </c:pt>
                <c:pt idx="4">
                  <c:v>151</c:v>
                </c:pt>
                <c:pt idx="5">
                  <c:v>164.5</c:v>
                </c:pt>
                <c:pt idx="6">
                  <c:v>260.25</c:v>
                </c:pt>
                <c:pt idx="7">
                  <c:v>475</c:v>
                </c:pt>
                <c:pt idx="8">
                  <c:v>179.9</c:v>
                </c:pt>
                <c:pt idx="10">
                  <c:v>268.5</c:v>
                </c:pt>
                <c:pt idx="11">
                  <c:v>25</c:v>
                </c:pt>
                <c:pt idx="12">
                  <c:v>470.6</c:v>
                </c:pt>
                <c:pt idx="13">
                  <c:v>193.8</c:v>
                </c:pt>
                <c:pt idx="14">
                  <c:v>287.88</c:v>
                </c:pt>
              </c:numCache>
            </c:numRef>
          </c:val>
          <c:extLst>
            <c:ext xmlns:c16="http://schemas.microsoft.com/office/drawing/2014/chart" uri="{C3380CC4-5D6E-409C-BE32-E72D297353CC}">
              <c16:uniqueId val="{00000000-6EE8-42D3-90F7-37289F4CFE60}"/>
            </c:ext>
          </c:extLst>
        </c:ser>
        <c:ser>
          <c:idx val="1"/>
          <c:order val="1"/>
          <c:tx>
            <c:strRef>
              <c:f>'6-Data Analyse par Catégorie'!$G$1:$G$2</c:f>
              <c:strCache>
                <c:ptCount val="1"/>
                <c:pt idx="0">
                  <c:v>Association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'6-Data Analyse par Catégorie'!$E$3:$E$18</c:f>
              <c:strCach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strCache>
            </c:strRef>
          </c:cat>
          <c:val>
            <c:numRef>
              <c:f>'6-Data Analyse par Catégorie'!$G$3:$G$18</c:f>
              <c:numCache>
                <c:formatCode>0</c:formatCode>
                <c:ptCount val="15"/>
                <c:pt idx="0">
                  <c:v>307</c:v>
                </c:pt>
                <c:pt idx="1">
                  <c:v>57</c:v>
                </c:pt>
                <c:pt idx="2">
                  <c:v>1137.5</c:v>
                </c:pt>
                <c:pt idx="3">
                  <c:v>634</c:v>
                </c:pt>
                <c:pt idx="4">
                  <c:v>50</c:v>
                </c:pt>
                <c:pt idx="7">
                  <c:v>475</c:v>
                </c:pt>
                <c:pt idx="10">
                  <c:v>268.5</c:v>
                </c:pt>
                <c:pt idx="12">
                  <c:v>389</c:v>
                </c:pt>
                <c:pt idx="14">
                  <c:v>287.88</c:v>
                </c:pt>
              </c:numCache>
            </c:numRef>
          </c:val>
          <c:extLst>
            <c:ext xmlns:c16="http://schemas.microsoft.com/office/drawing/2014/chart" uri="{C3380CC4-5D6E-409C-BE32-E72D297353CC}">
              <c16:uniqueId val="{00000004-5D09-45EF-9181-70CA68BC8275}"/>
            </c:ext>
          </c:extLst>
        </c:ser>
        <c:ser>
          <c:idx val="2"/>
          <c:order val="2"/>
          <c:tx>
            <c:strRef>
              <c:f>'6-Data Analyse par Catégorie'!$H$1:$H$2</c:f>
              <c:strCache>
                <c:ptCount val="1"/>
                <c:pt idx="0">
                  <c:v>Autre association</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'6-Data Analyse par Catégorie'!$E$3:$E$18</c:f>
              <c:strCach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strCache>
            </c:strRef>
          </c:cat>
          <c:val>
            <c:numRef>
              <c:f>'6-Data Analyse par Catégorie'!$H$3:$H$18</c:f>
              <c:numCache>
                <c:formatCode>0</c:formatCode>
                <c:ptCount val="15"/>
                <c:pt idx="5">
                  <c:v>25</c:v>
                </c:pt>
              </c:numCache>
            </c:numRef>
          </c:val>
          <c:extLst>
            <c:ext xmlns:c16="http://schemas.microsoft.com/office/drawing/2014/chart" uri="{C3380CC4-5D6E-409C-BE32-E72D297353CC}">
              <c16:uniqueId val="{00000005-5D09-45EF-9181-70CA68BC8275}"/>
            </c:ext>
          </c:extLst>
        </c:ser>
        <c:ser>
          <c:idx val="3"/>
          <c:order val="3"/>
          <c:tx>
            <c:strRef>
              <c:f>'6-Data Analyse par Catégorie'!$I$1:$I$2</c:f>
              <c:strCache>
                <c:ptCount val="1"/>
                <c:pt idx="0">
                  <c:v>Centre d'Hébergement</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'6-Data Analyse par Catégorie'!$E$3:$E$18</c:f>
              <c:strCach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strCache>
            </c:strRef>
          </c:cat>
          <c:val>
            <c:numRef>
              <c:f>'6-Data Analyse par Catégorie'!$I$3:$I$18</c:f>
              <c:numCache>
                <c:formatCode>0</c:formatCode>
                <c:ptCount val="15"/>
                <c:pt idx="0">
                  <c:v>339.44</c:v>
                </c:pt>
                <c:pt idx="1">
                  <c:v>434.5</c:v>
                </c:pt>
                <c:pt idx="2">
                  <c:v>449.23</c:v>
                </c:pt>
                <c:pt idx="3">
                  <c:v>411.61999999999995</c:v>
                </c:pt>
                <c:pt idx="4">
                  <c:v>373.7</c:v>
                </c:pt>
                <c:pt idx="5">
                  <c:v>655.78</c:v>
                </c:pt>
                <c:pt idx="6">
                  <c:v>408.75</c:v>
                </c:pt>
                <c:pt idx="7">
                  <c:v>330.65</c:v>
                </c:pt>
                <c:pt idx="8">
                  <c:v>479.65999999999997</c:v>
                </c:pt>
                <c:pt idx="9">
                  <c:v>707.99</c:v>
                </c:pt>
                <c:pt idx="10">
                  <c:v>458.53</c:v>
                </c:pt>
                <c:pt idx="11">
                  <c:v>476.95</c:v>
                </c:pt>
                <c:pt idx="12">
                  <c:v>729.85</c:v>
                </c:pt>
                <c:pt idx="13">
                  <c:v>346.3</c:v>
                </c:pt>
                <c:pt idx="14">
                  <c:v>224</c:v>
                </c:pt>
              </c:numCache>
            </c:numRef>
          </c:val>
          <c:extLst>
            <c:ext xmlns:c16="http://schemas.microsoft.com/office/drawing/2014/chart" uri="{C3380CC4-5D6E-409C-BE32-E72D297353CC}">
              <c16:uniqueId val="{00000006-5D09-45EF-9181-70CA68BC8275}"/>
            </c:ext>
          </c:extLst>
        </c:ser>
        <c:ser>
          <c:idx val="4"/>
          <c:order val="4"/>
          <c:tx>
            <c:strRef>
              <c:f>'6-Data Analyse par Catégorie'!$J$1:$J$2</c:f>
              <c:strCache>
                <c:ptCount val="1"/>
                <c:pt idx="0">
                  <c:v>Commandes inter-assos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'6-Data Analyse par Catégorie'!$E$3:$E$18</c:f>
              <c:strCach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strCache>
            </c:strRef>
          </c:cat>
          <c:val>
            <c:numRef>
              <c:f>'6-Data Analyse par Catégorie'!$J$3:$J$18</c:f>
              <c:numCache>
                <c:formatCode>0</c:formatCode>
                <c:ptCount val="15"/>
                <c:pt idx="0">
                  <c:v>92.75</c:v>
                </c:pt>
                <c:pt idx="1">
                  <c:v>269.5</c:v>
                </c:pt>
                <c:pt idx="2">
                  <c:v>108.5</c:v>
                </c:pt>
                <c:pt idx="3">
                  <c:v>70</c:v>
                </c:pt>
                <c:pt idx="4">
                  <c:v>70</c:v>
                </c:pt>
                <c:pt idx="5">
                  <c:v>70</c:v>
                </c:pt>
                <c:pt idx="6">
                  <c:v>70</c:v>
                </c:pt>
                <c:pt idx="7">
                  <c:v>87.5</c:v>
                </c:pt>
                <c:pt idx="8">
                  <c:v>87.5</c:v>
                </c:pt>
                <c:pt idx="9">
                  <c:v>87.5</c:v>
                </c:pt>
                <c:pt idx="10">
                  <c:v>87.5</c:v>
                </c:pt>
                <c:pt idx="11">
                  <c:v>87.5</c:v>
                </c:pt>
                <c:pt idx="12">
                  <c:v>87.5</c:v>
                </c:pt>
                <c:pt idx="13">
                  <c:v>96.3</c:v>
                </c:pt>
                <c:pt idx="14">
                  <c:v>87.5</c:v>
                </c:pt>
              </c:numCache>
            </c:numRef>
          </c:val>
          <c:extLst>
            <c:ext xmlns:c16="http://schemas.microsoft.com/office/drawing/2014/chart" uri="{C3380CC4-5D6E-409C-BE32-E72D297353CC}">
              <c16:uniqueId val="{00000007-5D09-45EF-9181-70CA68BC8275}"/>
            </c:ext>
          </c:extLst>
        </c:ser>
        <c:ser>
          <c:idx val="5"/>
          <c:order val="5"/>
          <c:tx>
            <c:strRef>
              <c:f>'6-Data Analyse par Catégorie'!$K$1:$K$2</c:f>
              <c:strCache>
                <c:ptCount val="1"/>
                <c:pt idx="0">
                  <c:v>Distributeur</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'6-Data Analyse par Catégorie'!$E$3:$E$18</c:f>
              <c:strCach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strCache>
            </c:strRef>
          </c:cat>
          <c:val>
            <c:numRef>
              <c:f>'6-Data Analyse par Catégorie'!$K$3:$K$18</c:f>
              <c:numCache>
                <c:formatCode>0</c:formatCode>
                <c:ptCount val="15"/>
                <c:pt idx="0">
                  <c:v>315.29000000000002</c:v>
                </c:pt>
                <c:pt idx="1">
                  <c:v>684.4</c:v>
                </c:pt>
                <c:pt idx="2">
                  <c:v>607.76</c:v>
                </c:pt>
                <c:pt idx="3">
                  <c:v>547.24</c:v>
                </c:pt>
                <c:pt idx="4">
                  <c:v>626.99</c:v>
                </c:pt>
                <c:pt idx="5">
                  <c:v>767.65000000000009</c:v>
                </c:pt>
                <c:pt idx="6">
                  <c:v>655.02</c:v>
                </c:pt>
                <c:pt idx="7">
                  <c:v>670.5</c:v>
                </c:pt>
                <c:pt idx="8">
                  <c:v>767.1400000000001</c:v>
                </c:pt>
                <c:pt idx="9">
                  <c:v>944.7</c:v>
                </c:pt>
                <c:pt idx="10">
                  <c:v>566.53000000000009</c:v>
                </c:pt>
                <c:pt idx="11">
                  <c:v>708.75000000000011</c:v>
                </c:pt>
                <c:pt idx="12">
                  <c:v>678.84999999999991</c:v>
                </c:pt>
                <c:pt idx="13">
                  <c:v>699.2</c:v>
                </c:pt>
                <c:pt idx="14">
                  <c:v>460.6</c:v>
                </c:pt>
              </c:numCache>
            </c:numRef>
          </c:val>
          <c:extLst>
            <c:ext xmlns:c16="http://schemas.microsoft.com/office/drawing/2014/chart" uri="{C3380CC4-5D6E-409C-BE32-E72D297353CC}">
              <c16:uniqueId val="{00000008-5D09-45EF-9181-70CA68BC8275}"/>
            </c:ext>
          </c:extLst>
        </c:ser>
        <c:ser>
          <c:idx val="6"/>
          <c:order val="6"/>
          <c:tx>
            <c:strRef>
              <c:f>'6-Data Analyse par Catégorie'!$L$1:$L$2</c:f>
              <c:strCache>
                <c:ptCount val="1"/>
                <c:pt idx="0">
                  <c:v>Distribution Solidaire</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'6-Data Analyse par Catégorie'!$E$3:$E$18</c:f>
              <c:strCach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strCache>
            </c:strRef>
          </c:cat>
          <c:val>
            <c:numRef>
              <c:f>'6-Data Analyse par Catégorie'!$L$3:$L$18</c:f>
              <c:numCache>
                <c:formatCode>0</c:formatCode>
                <c:ptCount val="15"/>
                <c:pt idx="0">
                  <c:v>293</c:v>
                </c:pt>
                <c:pt idx="1">
                  <c:v>2262.25</c:v>
                </c:pt>
                <c:pt idx="2">
                  <c:v>1186</c:v>
                </c:pt>
                <c:pt idx="3">
                  <c:v>901.19</c:v>
                </c:pt>
                <c:pt idx="4">
                  <c:v>1604.79</c:v>
                </c:pt>
                <c:pt idx="5">
                  <c:v>883.21</c:v>
                </c:pt>
                <c:pt idx="6">
                  <c:v>1075.3899999999999</c:v>
                </c:pt>
                <c:pt idx="7">
                  <c:v>1982.9299999999998</c:v>
                </c:pt>
                <c:pt idx="8">
                  <c:v>461.8</c:v>
                </c:pt>
                <c:pt idx="9">
                  <c:v>1713.1099999999997</c:v>
                </c:pt>
                <c:pt idx="10">
                  <c:v>1417.31</c:v>
                </c:pt>
                <c:pt idx="11">
                  <c:v>591.54000000000008</c:v>
                </c:pt>
                <c:pt idx="12">
                  <c:v>1470.0400000000002</c:v>
                </c:pt>
                <c:pt idx="13">
                  <c:v>1556.89</c:v>
                </c:pt>
                <c:pt idx="14">
                  <c:v>1262.3</c:v>
                </c:pt>
              </c:numCache>
            </c:numRef>
          </c:val>
          <c:extLst>
            <c:ext xmlns:c16="http://schemas.microsoft.com/office/drawing/2014/chart" uri="{C3380CC4-5D6E-409C-BE32-E72D297353CC}">
              <c16:uniqueId val="{00000009-5D09-45EF-9181-70CA68BC8275}"/>
            </c:ext>
          </c:extLst>
        </c:ser>
        <c:ser>
          <c:idx val="7"/>
          <c:order val="7"/>
          <c:tx>
            <c:strRef>
              <c:f>'6-Data Analyse par Catégorie'!$M$1:$M$2</c:f>
              <c:strCache>
                <c:ptCount val="1"/>
                <c:pt idx="0">
                  <c:v>Evenementiel</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'6-Data Analyse par Catégorie'!$E$3:$E$18</c:f>
              <c:strCach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strCache>
            </c:strRef>
          </c:cat>
          <c:val>
            <c:numRef>
              <c:f>'6-Data Analyse par Catégorie'!$M$3:$M$18</c:f>
              <c:numCache>
                <c:formatCode>0</c:formatCode>
                <c:ptCount val="15"/>
                <c:pt idx="1">
                  <c:v>1626.3319999999999</c:v>
                </c:pt>
                <c:pt idx="2">
                  <c:v>467.8</c:v>
                </c:pt>
                <c:pt idx="3">
                  <c:v>418.06</c:v>
                </c:pt>
                <c:pt idx="4">
                  <c:v>1209.26</c:v>
                </c:pt>
                <c:pt idx="5">
                  <c:v>257.96000000000004</c:v>
                </c:pt>
                <c:pt idx="6">
                  <c:v>845.7</c:v>
                </c:pt>
                <c:pt idx="7">
                  <c:v>1461.07</c:v>
                </c:pt>
                <c:pt idx="8">
                  <c:v>398.49</c:v>
                </c:pt>
                <c:pt idx="9">
                  <c:v>1160.4299999999998</c:v>
                </c:pt>
                <c:pt idx="10">
                  <c:v>1012.35</c:v>
                </c:pt>
                <c:pt idx="11">
                  <c:v>59.5</c:v>
                </c:pt>
                <c:pt idx="12">
                  <c:v>1102.75</c:v>
                </c:pt>
                <c:pt idx="13">
                  <c:v>1053.1999999999998</c:v>
                </c:pt>
                <c:pt idx="14">
                  <c:v>1074.79</c:v>
                </c:pt>
              </c:numCache>
            </c:numRef>
          </c:val>
          <c:extLst>
            <c:ext xmlns:c16="http://schemas.microsoft.com/office/drawing/2014/chart" uri="{C3380CC4-5D6E-409C-BE32-E72D297353CC}">
              <c16:uniqueId val="{0000000A-5D09-45EF-9181-70CA68BC8275}"/>
            </c:ext>
          </c:extLst>
        </c:ser>
        <c:ser>
          <c:idx val="8"/>
          <c:order val="8"/>
          <c:tx>
            <c:strRef>
              <c:f>'6-Data Analyse par Catégorie'!$N$1:$N$2</c:f>
              <c:strCache>
                <c:ptCount val="1"/>
                <c:pt idx="0">
                  <c:v>Industriel</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'6-Data Analyse par Catégorie'!$E$3:$E$18</c:f>
              <c:strCach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strCache>
            </c:strRef>
          </c:cat>
          <c:val>
            <c:numRef>
              <c:f>'6-Data Analyse par Catégorie'!$N$3:$N$18</c:f>
              <c:numCache>
                <c:formatCode>0</c:formatCode>
                <c:ptCount val="15"/>
                <c:pt idx="0">
                  <c:v>208.25</c:v>
                </c:pt>
                <c:pt idx="1">
                  <c:v>142.4</c:v>
                </c:pt>
                <c:pt idx="2">
                  <c:v>105</c:v>
                </c:pt>
                <c:pt idx="3">
                  <c:v>191.2</c:v>
                </c:pt>
                <c:pt idx="4">
                  <c:v>142.55000000000001</c:v>
                </c:pt>
                <c:pt idx="5">
                  <c:v>99.2</c:v>
                </c:pt>
                <c:pt idx="6">
                  <c:v>142.80000000000001</c:v>
                </c:pt>
                <c:pt idx="7">
                  <c:v>276</c:v>
                </c:pt>
                <c:pt idx="8">
                  <c:v>100.7</c:v>
                </c:pt>
                <c:pt idx="9">
                  <c:v>58.5</c:v>
                </c:pt>
                <c:pt idx="10">
                  <c:v>47.44</c:v>
                </c:pt>
                <c:pt idx="11">
                  <c:v>118.14</c:v>
                </c:pt>
                <c:pt idx="12">
                  <c:v>76.48</c:v>
                </c:pt>
                <c:pt idx="13">
                  <c:v>166.98</c:v>
                </c:pt>
                <c:pt idx="14">
                  <c:v>115.8</c:v>
                </c:pt>
              </c:numCache>
            </c:numRef>
          </c:val>
          <c:extLst>
            <c:ext xmlns:c16="http://schemas.microsoft.com/office/drawing/2014/chart" uri="{C3380CC4-5D6E-409C-BE32-E72D297353CC}">
              <c16:uniqueId val="{0000000B-5D09-45EF-9181-70CA68BC8275}"/>
            </c:ext>
          </c:extLst>
        </c:ser>
        <c:ser>
          <c:idx val="9"/>
          <c:order val="9"/>
          <c:tx>
            <c:strRef>
              <c:f>'6-Data Analyse par Catégorie'!$O$1:$O$2</c:f>
              <c:strCache>
                <c:ptCount val="1"/>
                <c:pt idx="0">
                  <c:v>Producteur</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'6-Data Analyse par Catégorie'!$E$3:$E$18</c:f>
              <c:strCach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strCache>
            </c:strRef>
          </c:cat>
          <c:val>
            <c:numRef>
              <c:f>'6-Data Analyse par Catégorie'!$O$3:$O$18</c:f>
              <c:numCache>
                <c:formatCode>0</c:formatCode>
                <c:ptCount val="15"/>
                <c:pt idx="0">
                  <c:v>259.5</c:v>
                </c:pt>
                <c:pt idx="1">
                  <c:v>96</c:v>
                </c:pt>
                <c:pt idx="2">
                  <c:v>224.69</c:v>
                </c:pt>
                <c:pt idx="3">
                  <c:v>74.5</c:v>
                </c:pt>
                <c:pt idx="4">
                  <c:v>98.5</c:v>
                </c:pt>
                <c:pt idx="5">
                  <c:v>163.03</c:v>
                </c:pt>
                <c:pt idx="6">
                  <c:v>141.19999999999999</c:v>
                </c:pt>
                <c:pt idx="7">
                  <c:v>218.5</c:v>
                </c:pt>
                <c:pt idx="8">
                  <c:v>116.1</c:v>
                </c:pt>
                <c:pt idx="9">
                  <c:v>228.5</c:v>
                </c:pt>
                <c:pt idx="10">
                  <c:v>307.5</c:v>
                </c:pt>
                <c:pt idx="11">
                  <c:v>229.6</c:v>
                </c:pt>
                <c:pt idx="12">
                  <c:v>160.44</c:v>
                </c:pt>
                <c:pt idx="13">
                  <c:v>340.8</c:v>
                </c:pt>
                <c:pt idx="14">
                  <c:v>159.19999999999999</c:v>
                </c:pt>
              </c:numCache>
            </c:numRef>
          </c:val>
          <c:extLst>
            <c:ext xmlns:c16="http://schemas.microsoft.com/office/drawing/2014/chart" uri="{C3380CC4-5D6E-409C-BE32-E72D297353CC}">
              <c16:uniqueId val="{0000000C-5D09-45EF-9181-70CA68BC8275}"/>
            </c:ext>
          </c:extLst>
        </c:ser>
        <c:ser>
          <c:idx val="10"/>
          <c:order val="10"/>
          <c:tx>
            <c:strRef>
              <c:f>'6-Data Analyse par Catégorie'!$P$1:$P$2</c:f>
              <c:strCache>
                <c:ptCount val="1"/>
                <c:pt idx="0">
                  <c:v>Restaurant Solidaire</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'6-Data Analyse par Catégorie'!$E$3:$E$18</c:f>
              <c:strCach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strCache>
            </c:strRef>
          </c:cat>
          <c:val>
            <c:numRef>
              <c:f>'6-Data Analyse par Catégorie'!$P$3:$P$18</c:f>
              <c:numCache>
                <c:formatCode>0</c:formatCode>
                <c:ptCount val="15"/>
                <c:pt idx="0">
                  <c:v>329.6</c:v>
                </c:pt>
                <c:pt idx="1">
                  <c:v>465.1</c:v>
                </c:pt>
                <c:pt idx="2">
                  <c:v>1104.72</c:v>
                </c:pt>
                <c:pt idx="3">
                  <c:v>777.2600000000001</c:v>
                </c:pt>
                <c:pt idx="4">
                  <c:v>341.09</c:v>
                </c:pt>
                <c:pt idx="5">
                  <c:v>359.18</c:v>
                </c:pt>
                <c:pt idx="6">
                  <c:v>470.7</c:v>
                </c:pt>
                <c:pt idx="7">
                  <c:v>579.08999999999992</c:v>
                </c:pt>
                <c:pt idx="8">
                  <c:v>772.12</c:v>
                </c:pt>
                <c:pt idx="9">
                  <c:v>643.78000000000009</c:v>
                </c:pt>
                <c:pt idx="10">
                  <c:v>486.90000000000003</c:v>
                </c:pt>
                <c:pt idx="11">
                  <c:v>487</c:v>
                </c:pt>
                <c:pt idx="12">
                  <c:v>347.12</c:v>
                </c:pt>
                <c:pt idx="13">
                  <c:v>579.67999999999995</c:v>
                </c:pt>
                <c:pt idx="14">
                  <c:v>504.99</c:v>
                </c:pt>
              </c:numCache>
            </c:numRef>
          </c:val>
          <c:extLst>
            <c:ext xmlns:c16="http://schemas.microsoft.com/office/drawing/2014/chart" uri="{C3380CC4-5D6E-409C-BE32-E72D297353CC}">
              <c16:uniqueId val="{0000000D-5D09-45EF-9181-70CA68BC8275}"/>
            </c:ext>
          </c:extLst>
        </c:ser>
        <c:ser>
          <c:idx val="11"/>
          <c:order val="11"/>
          <c:tx>
            <c:strRef>
              <c:f>'6-Data Analyse par Catégorie'!$Q$1:$Q$2</c:f>
              <c:strCache>
                <c:ptCount val="1"/>
                <c:pt idx="0">
                  <c:v>Restauration Collective</c:v>
                </c:pt>
              </c:strCache>
            </c:strRef>
          </c:tx>
          <c:spPr>
            <a:solidFill>
              <a:schemeClr val="accent6">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'6-Data Analyse par Catégorie'!$E$3:$E$18</c:f>
              <c:strCach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strCache>
            </c:strRef>
          </c:cat>
          <c:val>
            <c:numRef>
              <c:f>'6-Data Analyse par Catégorie'!$Q$3:$Q$18</c:f>
              <c:numCache>
                <c:formatCode>0</c:formatCode>
                <c:ptCount val="15"/>
                <c:pt idx="0">
                  <c:v>188.5</c:v>
                </c:pt>
                <c:pt idx="1">
                  <c:v>332.56</c:v>
                </c:pt>
                <c:pt idx="2">
                  <c:v>386.34</c:v>
                </c:pt>
                <c:pt idx="3">
                  <c:v>511.07000000000005</c:v>
                </c:pt>
                <c:pt idx="4">
                  <c:v>273.27999999999997</c:v>
                </c:pt>
                <c:pt idx="5">
                  <c:v>729.82999999999993</c:v>
                </c:pt>
                <c:pt idx="6">
                  <c:v>360.37</c:v>
                </c:pt>
                <c:pt idx="7">
                  <c:v>179.1</c:v>
                </c:pt>
                <c:pt idx="8">
                  <c:v>311.84999999999997</c:v>
                </c:pt>
                <c:pt idx="9">
                  <c:v>585.25000000000011</c:v>
                </c:pt>
                <c:pt idx="10">
                  <c:v>341.41999999999996</c:v>
                </c:pt>
                <c:pt idx="11">
                  <c:v>361</c:v>
                </c:pt>
                <c:pt idx="12">
                  <c:v>522.59</c:v>
                </c:pt>
                <c:pt idx="13">
                  <c:v>320.19</c:v>
                </c:pt>
                <c:pt idx="14">
                  <c:v>93.4</c:v>
                </c:pt>
              </c:numCache>
            </c:numRef>
          </c:val>
          <c:extLst>
            <c:ext xmlns:c16="http://schemas.microsoft.com/office/drawing/2014/chart" uri="{C3380CC4-5D6E-409C-BE32-E72D297353CC}">
              <c16:uniqueId val="{0000000E-5D09-45EF-9181-70CA68BC8275}"/>
            </c:ext>
          </c:extLst>
        </c:ser>
        <c:ser>
          <c:idx val="12"/>
          <c:order val="12"/>
          <c:tx>
            <c:strRef>
              <c:f>'6-Data Analyse par Catégorie'!$R$1:$R$2</c:f>
              <c:strCache>
                <c:ptCount val="1"/>
                <c:pt idx="0">
                  <c:v>Restauration Commerciale</c:v>
                </c:pt>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'6-Data Analyse par Catégorie'!$E$3:$E$18</c:f>
              <c:strCach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strCache>
            </c:strRef>
          </c:cat>
          <c:val>
            <c:numRef>
              <c:f>'6-Data Analyse par Catégorie'!$R$3:$R$18</c:f>
              <c:numCache>
                <c:formatCode>0</c:formatCode>
                <c:ptCount val="15"/>
                <c:pt idx="2">
                  <c:v>78.7</c:v>
                </c:pt>
                <c:pt idx="8">
                  <c:v>111.7</c:v>
                </c:pt>
                <c:pt idx="11">
                  <c:v>16</c:v>
                </c:pt>
              </c:numCache>
            </c:numRef>
          </c:val>
          <c:extLst>
            <c:ext xmlns:c16="http://schemas.microsoft.com/office/drawing/2014/chart" uri="{C3380CC4-5D6E-409C-BE32-E72D297353CC}">
              <c16:uniqueId val="{0000000F-5D09-45EF-9181-70CA68BC8275}"/>
            </c:ext>
          </c:extLst>
        </c:ser>
        <c:dLbls>
          <c:dLblPos val="ctr"/>
          <c:showLegendKey val="0"/>
          <c:showVal val="1"/>
          <c:showCatName val="0"/>
          <c:showSerName val="0"/>
          <c:showPercent val="0"/>
          <c:showBubbleSize val="0"/>
        </c:dLbls>
        <c:gapWidth val="150"/>
        <c:overlap val="100"/>
        <c:axId val="839082991"/>
        <c:axId val="839105455"/>
      </c:barChart>
      <c:catAx>
        <c:axId val="839082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105455"/>
        <c:crosses val="autoZero"/>
        <c:auto val="1"/>
        <c:lblAlgn val="ctr"/>
        <c:lblOffset val="100"/>
        <c:noMultiLvlLbl val="0"/>
      </c:catAx>
      <c:valAx>
        <c:axId val="83910545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9082991"/>
        <c:crosses val="autoZero"/>
        <c:crossBetween val="between"/>
      </c:valAx>
      <c:spPr>
        <a:noFill/>
        <a:ln>
          <a:noFill/>
        </a:ln>
        <a:effectLst/>
      </c:spPr>
    </c:plotArea>
    <c:legend>
      <c:legendPos val="r"/>
      <c:layout>
        <c:manualLayout>
          <c:xMode val="edge"/>
          <c:yMode val="edge"/>
          <c:x val="0.88685951649206241"/>
          <c:y val="0.1545367853853723"/>
          <c:w val="0.10744247780993188"/>
          <c:h val="0.7841880149424795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LCM - github.xlsm]6-Data Analyse par Catégorie!PivotTable29</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Répartition mensuelle des invendus par catégorie en 2025</a:t>
            </a:r>
            <a:endParaRPr lang="fr-FR" sz="11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2"/>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showLegendKey val="1"/>
          <c:showVal val="1"/>
          <c:showCatName val="1"/>
          <c:showSerName val="1"/>
          <c:showPercent val="1"/>
          <c:showBubbleSize val="1"/>
          <c:extLst>
            <c:ext xmlns:c15="http://schemas.microsoft.com/office/drawing/2012/chart" uri="{CE6537A1-D6FC-4f65-9D91-7224C49458BB}"/>
          </c:extLst>
        </c:dLbl>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'6-Data Analyse par Catégorie'!$Y$1:$Y$2</c:f>
              <c:strCache>
                <c:ptCount val="1"/>
                <c:pt idx="0">
                  <c:v>Accueil de Jour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'6-Data Analyse par Catégorie'!$X$3:$X$7</c:f>
              <c:strCache>
                <c:ptCount val="4"/>
                <c:pt idx="0">
                  <c:v>janv</c:v>
                </c:pt>
                <c:pt idx="1">
                  <c:v>févr</c:v>
                </c:pt>
                <c:pt idx="2">
                  <c:v>mars</c:v>
                </c:pt>
                <c:pt idx="3">
                  <c:v>avr</c:v>
                </c:pt>
              </c:strCache>
            </c:strRef>
          </c:cat>
          <c:val>
            <c:numRef>
              <c:f>'6-Data Analyse par Catégorie'!$Y$3:$Y$7</c:f>
              <c:numCache>
                <c:formatCode>0</c:formatCode>
                <c:ptCount val="4"/>
                <c:pt idx="0">
                  <c:v>1338.932</c:v>
                </c:pt>
                <c:pt idx="1">
                  <c:v>1079.6500000000001</c:v>
                </c:pt>
                <c:pt idx="2">
                  <c:v>764.09999999999991</c:v>
                </c:pt>
                <c:pt idx="3">
                  <c:v>481.68</c:v>
                </c:pt>
              </c:numCache>
            </c:numRef>
          </c:val>
          <c:extLst>
            <c:ext xmlns:c16="http://schemas.microsoft.com/office/drawing/2014/chart" uri="{C3380CC4-5D6E-409C-BE32-E72D297353CC}">
              <c16:uniqueId val="{00000000-73A2-4361-8BFB-78F5518E5AE5}"/>
            </c:ext>
          </c:extLst>
        </c:ser>
        <c:ser>
          <c:idx val="1"/>
          <c:order val="1"/>
          <c:tx>
            <c:strRef>
              <c:f>'6-Data Analyse par Catégorie'!$Z$1:$Z$2</c:f>
              <c:strCache>
                <c:ptCount val="1"/>
                <c:pt idx="0">
                  <c:v>Association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'6-Data Analyse par Catégorie'!$X$3:$X$7</c:f>
              <c:strCache>
                <c:ptCount val="4"/>
                <c:pt idx="0">
                  <c:v>janv</c:v>
                </c:pt>
                <c:pt idx="1">
                  <c:v>févr</c:v>
                </c:pt>
                <c:pt idx="2">
                  <c:v>mars</c:v>
                </c:pt>
                <c:pt idx="3">
                  <c:v>avr</c:v>
                </c:pt>
              </c:strCache>
            </c:strRef>
          </c:cat>
          <c:val>
            <c:numRef>
              <c:f>'6-Data Analyse par Catégorie'!$Z$3:$Z$7</c:f>
              <c:numCache>
                <c:formatCode>0</c:formatCode>
                <c:ptCount val="4"/>
                <c:pt idx="0">
                  <c:v>2185.5</c:v>
                </c:pt>
                <c:pt idx="1">
                  <c:v>475</c:v>
                </c:pt>
                <c:pt idx="2">
                  <c:v>657.5</c:v>
                </c:pt>
                <c:pt idx="3">
                  <c:v>287.88</c:v>
                </c:pt>
              </c:numCache>
            </c:numRef>
          </c:val>
          <c:extLst>
            <c:ext xmlns:c16="http://schemas.microsoft.com/office/drawing/2014/chart" uri="{C3380CC4-5D6E-409C-BE32-E72D297353CC}">
              <c16:uniqueId val="{00000004-22A1-4351-B3C4-D0DA63EF2415}"/>
            </c:ext>
          </c:extLst>
        </c:ser>
        <c:ser>
          <c:idx val="2"/>
          <c:order val="2"/>
          <c:tx>
            <c:strRef>
              <c:f>'6-Data Analyse par Catégorie'!$AA$1:$AA$2</c:f>
              <c:strCache>
                <c:ptCount val="1"/>
                <c:pt idx="0">
                  <c:v>Autre association</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'6-Data Analyse par Catégorie'!$X$3:$X$7</c:f>
              <c:strCache>
                <c:ptCount val="4"/>
                <c:pt idx="0">
                  <c:v>janv</c:v>
                </c:pt>
                <c:pt idx="1">
                  <c:v>févr</c:v>
                </c:pt>
                <c:pt idx="2">
                  <c:v>mars</c:v>
                </c:pt>
                <c:pt idx="3">
                  <c:v>avr</c:v>
                </c:pt>
              </c:strCache>
            </c:strRef>
          </c:cat>
          <c:val>
            <c:numRef>
              <c:f>'6-Data Analyse par Catégorie'!$AA$3:$AA$7</c:f>
              <c:numCache>
                <c:formatCode>0</c:formatCode>
                <c:ptCount val="4"/>
                <c:pt idx="1">
                  <c:v>25</c:v>
                </c:pt>
              </c:numCache>
            </c:numRef>
          </c:val>
          <c:extLst>
            <c:ext xmlns:c16="http://schemas.microsoft.com/office/drawing/2014/chart" uri="{C3380CC4-5D6E-409C-BE32-E72D297353CC}">
              <c16:uniqueId val="{00000005-22A1-4351-B3C4-D0DA63EF2415}"/>
            </c:ext>
          </c:extLst>
        </c:ser>
        <c:ser>
          <c:idx val="3"/>
          <c:order val="3"/>
          <c:tx>
            <c:strRef>
              <c:f>'6-Data Analyse par Catégorie'!$AB$1:$AB$2</c:f>
              <c:strCache>
                <c:ptCount val="1"/>
                <c:pt idx="0">
                  <c:v>Centre d'Hébergement</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'6-Data Analyse par Catégorie'!$X$3:$X$7</c:f>
              <c:strCache>
                <c:ptCount val="4"/>
                <c:pt idx="0">
                  <c:v>janv</c:v>
                </c:pt>
                <c:pt idx="1">
                  <c:v>févr</c:v>
                </c:pt>
                <c:pt idx="2">
                  <c:v>mars</c:v>
                </c:pt>
                <c:pt idx="3">
                  <c:v>avr</c:v>
                </c:pt>
              </c:strCache>
            </c:strRef>
          </c:cat>
          <c:val>
            <c:numRef>
              <c:f>'6-Data Analyse par Catégorie'!$AB$3:$AB$7</c:f>
              <c:numCache>
                <c:formatCode>0</c:formatCode>
                <c:ptCount val="4"/>
                <c:pt idx="0">
                  <c:v>2008.49</c:v>
                </c:pt>
                <c:pt idx="1">
                  <c:v>1874.8400000000004</c:v>
                </c:pt>
                <c:pt idx="2">
                  <c:v>2424.3199999999997</c:v>
                </c:pt>
                <c:pt idx="3">
                  <c:v>519.29999999999995</c:v>
                </c:pt>
              </c:numCache>
            </c:numRef>
          </c:val>
          <c:extLst>
            <c:ext xmlns:c16="http://schemas.microsoft.com/office/drawing/2014/chart" uri="{C3380CC4-5D6E-409C-BE32-E72D297353CC}">
              <c16:uniqueId val="{00000006-22A1-4351-B3C4-D0DA63EF2415}"/>
            </c:ext>
          </c:extLst>
        </c:ser>
        <c:ser>
          <c:idx val="4"/>
          <c:order val="4"/>
          <c:tx>
            <c:strRef>
              <c:f>'6-Data Analyse par Catégorie'!$AC$1:$AC$2</c:f>
              <c:strCache>
                <c:ptCount val="1"/>
                <c:pt idx="0">
                  <c:v>Commandes inter-assos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'6-Data Analyse par Catégorie'!$X$3:$X$7</c:f>
              <c:strCache>
                <c:ptCount val="4"/>
                <c:pt idx="0">
                  <c:v>janv</c:v>
                </c:pt>
                <c:pt idx="1">
                  <c:v>févr</c:v>
                </c:pt>
                <c:pt idx="2">
                  <c:v>mars</c:v>
                </c:pt>
                <c:pt idx="3">
                  <c:v>avr</c:v>
                </c:pt>
              </c:strCache>
            </c:strRef>
          </c:cat>
          <c:val>
            <c:numRef>
              <c:f>'6-Data Analyse par Catégorie'!$AC$3:$AC$7</c:f>
              <c:numCache>
                <c:formatCode>0</c:formatCode>
                <c:ptCount val="4"/>
                <c:pt idx="0">
                  <c:v>610.75</c:v>
                </c:pt>
                <c:pt idx="1">
                  <c:v>315</c:v>
                </c:pt>
                <c:pt idx="2">
                  <c:v>350</c:v>
                </c:pt>
                <c:pt idx="3">
                  <c:v>183.8</c:v>
                </c:pt>
              </c:numCache>
            </c:numRef>
          </c:val>
          <c:extLst>
            <c:ext xmlns:c16="http://schemas.microsoft.com/office/drawing/2014/chart" uri="{C3380CC4-5D6E-409C-BE32-E72D297353CC}">
              <c16:uniqueId val="{00000007-22A1-4351-B3C4-D0DA63EF2415}"/>
            </c:ext>
          </c:extLst>
        </c:ser>
        <c:ser>
          <c:idx val="5"/>
          <c:order val="5"/>
          <c:tx>
            <c:strRef>
              <c:f>'6-Data Analyse par Catégorie'!$AD$1:$AD$2</c:f>
              <c:strCache>
                <c:ptCount val="1"/>
                <c:pt idx="0">
                  <c:v>Distributeur</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'6-Data Analyse par Catégorie'!$X$3:$X$7</c:f>
              <c:strCache>
                <c:ptCount val="4"/>
                <c:pt idx="0">
                  <c:v>janv</c:v>
                </c:pt>
                <c:pt idx="1">
                  <c:v>févr</c:v>
                </c:pt>
                <c:pt idx="2">
                  <c:v>mars</c:v>
                </c:pt>
                <c:pt idx="3">
                  <c:v>avr</c:v>
                </c:pt>
              </c:strCache>
            </c:strRef>
          </c:cat>
          <c:val>
            <c:numRef>
              <c:f>'6-Data Analyse par Catégorie'!$AD$3:$AD$7</c:f>
              <c:numCache>
                <c:formatCode>0</c:formatCode>
                <c:ptCount val="4"/>
                <c:pt idx="0">
                  <c:v>2781.68</c:v>
                </c:pt>
                <c:pt idx="1">
                  <c:v>2860.31</c:v>
                </c:pt>
                <c:pt idx="2">
                  <c:v>3103.83</c:v>
                </c:pt>
                <c:pt idx="3">
                  <c:v>954.80000000000007</c:v>
                </c:pt>
              </c:numCache>
            </c:numRef>
          </c:val>
          <c:extLst>
            <c:ext xmlns:c16="http://schemas.microsoft.com/office/drawing/2014/chart" uri="{C3380CC4-5D6E-409C-BE32-E72D297353CC}">
              <c16:uniqueId val="{00000008-22A1-4351-B3C4-D0DA63EF2415}"/>
            </c:ext>
          </c:extLst>
        </c:ser>
        <c:ser>
          <c:idx val="6"/>
          <c:order val="6"/>
          <c:tx>
            <c:strRef>
              <c:f>'6-Data Analyse par Catégorie'!$AE$1:$AE$2</c:f>
              <c:strCache>
                <c:ptCount val="1"/>
                <c:pt idx="0">
                  <c:v>Distribution Solidaire</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'6-Data Analyse par Catégorie'!$X$3:$X$7</c:f>
              <c:strCache>
                <c:ptCount val="4"/>
                <c:pt idx="0">
                  <c:v>janv</c:v>
                </c:pt>
                <c:pt idx="1">
                  <c:v>févr</c:v>
                </c:pt>
                <c:pt idx="2">
                  <c:v>mars</c:v>
                </c:pt>
                <c:pt idx="3">
                  <c:v>avr</c:v>
                </c:pt>
              </c:strCache>
            </c:strRef>
          </c:cat>
          <c:val>
            <c:numRef>
              <c:f>'6-Data Analyse par Catégorie'!$AE$3:$AE$7</c:f>
              <c:numCache>
                <c:formatCode>0</c:formatCode>
                <c:ptCount val="4"/>
                <c:pt idx="0">
                  <c:v>5650.87</c:v>
                </c:pt>
                <c:pt idx="1">
                  <c:v>4999.6900000000005</c:v>
                </c:pt>
                <c:pt idx="2">
                  <c:v>5536.3999999999987</c:v>
                </c:pt>
                <c:pt idx="3">
                  <c:v>2474.79</c:v>
                </c:pt>
              </c:numCache>
            </c:numRef>
          </c:val>
          <c:extLst>
            <c:ext xmlns:c16="http://schemas.microsoft.com/office/drawing/2014/chart" uri="{C3380CC4-5D6E-409C-BE32-E72D297353CC}">
              <c16:uniqueId val="{00000009-22A1-4351-B3C4-D0DA63EF2415}"/>
            </c:ext>
          </c:extLst>
        </c:ser>
        <c:ser>
          <c:idx val="7"/>
          <c:order val="7"/>
          <c:tx>
            <c:strRef>
              <c:f>'6-Data Analyse par Catégorie'!$AF$1:$AF$2</c:f>
              <c:strCache>
                <c:ptCount val="1"/>
                <c:pt idx="0">
                  <c:v>Evenementiel</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'6-Data Analyse par Catégorie'!$X$3:$X$7</c:f>
              <c:strCache>
                <c:ptCount val="4"/>
                <c:pt idx="0">
                  <c:v>janv</c:v>
                </c:pt>
                <c:pt idx="1">
                  <c:v>févr</c:v>
                </c:pt>
                <c:pt idx="2">
                  <c:v>mars</c:v>
                </c:pt>
                <c:pt idx="3">
                  <c:v>avr</c:v>
                </c:pt>
              </c:strCache>
            </c:strRef>
          </c:cat>
          <c:val>
            <c:numRef>
              <c:f>'6-Data Analyse par Catégorie'!$AF$3:$AF$7</c:f>
              <c:numCache>
                <c:formatCode>0</c:formatCode>
                <c:ptCount val="4"/>
                <c:pt idx="0">
                  <c:v>3125.0919999999996</c:v>
                </c:pt>
                <c:pt idx="1">
                  <c:v>3199.58</c:v>
                </c:pt>
                <c:pt idx="2">
                  <c:v>4039.43</c:v>
                </c:pt>
                <c:pt idx="3">
                  <c:v>1783.59</c:v>
                </c:pt>
              </c:numCache>
            </c:numRef>
          </c:val>
          <c:extLst>
            <c:ext xmlns:c16="http://schemas.microsoft.com/office/drawing/2014/chart" uri="{C3380CC4-5D6E-409C-BE32-E72D297353CC}">
              <c16:uniqueId val="{0000000A-22A1-4351-B3C4-D0DA63EF2415}"/>
            </c:ext>
          </c:extLst>
        </c:ser>
        <c:ser>
          <c:idx val="8"/>
          <c:order val="8"/>
          <c:tx>
            <c:strRef>
              <c:f>'6-Data Analyse par Catégorie'!$AG$1:$AG$2</c:f>
              <c:strCache>
                <c:ptCount val="1"/>
                <c:pt idx="0">
                  <c:v>Industriel</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'6-Data Analyse par Catégorie'!$X$3:$X$7</c:f>
              <c:strCache>
                <c:ptCount val="4"/>
                <c:pt idx="0">
                  <c:v>janv</c:v>
                </c:pt>
                <c:pt idx="1">
                  <c:v>févr</c:v>
                </c:pt>
                <c:pt idx="2">
                  <c:v>mars</c:v>
                </c:pt>
                <c:pt idx="3">
                  <c:v>avr</c:v>
                </c:pt>
              </c:strCache>
            </c:strRef>
          </c:cat>
          <c:val>
            <c:numRef>
              <c:f>'6-Data Analyse par Catégorie'!$AG$3:$AG$7</c:f>
              <c:numCache>
                <c:formatCode>0</c:formatCode>
                <c:ptCount val="4"/>
                <c:pt idx="0">
                  <c:v>789.39999999999986</c:v>
                </c:pt>
                <c:pt idx="1">
                  <c:v>618.70000000000005</c:v>
                </c:pt>
                <c:pt idx="2">
                  <c:v>300.56</c:v>
                </c:pt>
                <c:pt idx="3">
                  <c:v>282.77999999999997</c:v>
                </c:pt>
              </c:numCache>
            </c:numRef>
          </c:val>
          <c:extLst>
            <c:ext xmlns:c16="http://schemas.microsoft.com/office/drawing/2014/chart" uri="{C3380CC4-5D6E-409C-BE32-E72D297353CC}">
              <c16:uniqueId val="{0000000B-22A1-4351-B3C4-D0DA63EF2415}"/>
            </c:ext>
          </c:extLst>
        </c:ser>
        <c:ser>
          <c:idx val="9"/>
          <c:order val="9"/>
          <c:tx>
            <c:strRef>
              <c:f>'6-Data Analyse par Catégorie'!$AH$1:$AH$2</c:f>
              <c:strCache>
                <c:ptCount val="1"/>
                <c:pt idx="0">
                  <c:v>Producteur</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'6-Data Analyse par Catégorie'!$X$3:$X$7</c:f>
              <c:strCache>
                <c:ptCount val="4"/>
                <c:pt idx="0">
                  <c:v>janv</c:v>
                </c:pt>
                <c:pt idx="1">
                  <c:v>févr</c:v>
                </c:pt>
                <c:pt idx="2">
                  <c:v>mars</c:v>
                </c:pt>
                <c:pt idx="3">
                  <c:v>avr</c:v>
                </c:pt>
              </c:strCache>
            </c:strRef>
          </c:cat>
          <c:val>
            <c:numRef>
              <c:f>'6-Data Analyse par Catégorie'!$AH$3:$AH$7</c:f>
              <c:numCache>
                <c:formatCode>0</c:formatCode>
                <c:ptCount val="4"/>
                <c:pt idx="0">
                  <c:v>654.69000000000005</c:v>
                </c:pt>
                <c:pt idx="1">
                  <c:v>653.23</c:v>
                </c:pt>
                <c:pt idx="2">
                  <c:v>1010.1400000000001</c:v>
                </c:pt>
                <c:pt idx="3">
                  <c:v>500</c:v>
                </c:pt>
              </c:numCache>
            </c:numRef>
          </c:val>
          <c:extLst>
            <c:ext xmlns:c16="http://schemas.microsoft.com/office/drawing/2014/chart" uri="{C3380CC4-5D6E-409C-BE32-E72D297353CC}">
              <c16:uniqueId val="{0000000C-22A1-4351-B3C4-D0DA63EF2415}"/>
            </c:ext>
          </c:extLst>
        </c:ser>
        <c:ser>
          <c:idx val="10"/>
          <c:order val="10"/>
          <c:tx>
            <c:strRef>
              <c:f>'6-Data Analyse par Catégorie'!$AI$1:$AI$2</c:f>
              <c:strCache>
                <c:ptCount val="1"/>
                <c:pt idx="0">
                  <c:v>Restaurant Solidaire</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'6-Data Analyse par Catégorie'!$X$3:$X$7</c:f>
              <c:strCache>
                <c:ptCount val="4"/>
                <c:pt idx="0">
                  <c:v>janv</c:v>
                </c:pt>
                <c:pt idx="1">
                  <c:v>févr</c:v>
                </c:pt>
                <c:pt idx="2">
                  <c:v>mars</c:v>
                </c:pt>
                <c:pt idx="3">
                  <c:v>avr</c:v>
                </c:pt>
              </c:strCache>
            </c:strRef>
          </c:cat>
          <c:val>
            <c:numRef>
              <c:f>'6-Data Analyse par Catégorie'!$AI$3:$AI$7</c:f>
              <c:numCache>
                <c:formatCode>0</c:formatCode>
                <c:ptCount val="4"/>
                <c:pt idx="0">
                  <c:v>2919.2699999999995</c:v>
                </c:pt>
                <c:pt idx="1">
                  <c:v>1835.4900000000002</c:v>
                </c:pt>
                <c:pt idx="2">
                  <c:v>2562.8999999999996</c:v>
                </c:pt>
                <c:pt idx="3">
                  <c:v>930.66999999999985</c:v>
                </c:pt>
              </c:numCache>
            </c:numRef>
          </c:val>
          <c:extLst>
            <c:ext xmlns:c16="http://schemas.microsoft.com/office/drawing/2014/chart" uri="{C3380CC4-5D6E-409C-BE32-E72D297353CC}">
              <c16:uniqueId val="{0000000D-22A1-4351-B3C4-D0DA63EF2415}"/>
            </c:ext>
          </c:extLst>
        </c:ser>
        <c:ser>
          <c:idx val="11"/>
          <c:order val="11"/>
          <c:tx>
            <c:strRef>
              <c:f>'6-Data Analyse par Catégorie'!$AJ$1:$AJ$2</c:f>
              <c:strCache>
                <c:ptCount val="1"/>
                <c:pt idx="0">
                  <c:v>Restauration Collective</c:v>
                </c:pt>
              </c:strCache>
            </c:strRef>
          </c:tx>
          <c:spPr>
            <a:solidFill>
              <a:schemeClr val="accent6">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'6-Data Analyse par Catégorie'!$X$3:$X$7</c:f>
              <c:strCache>
                <c:ptCount val="4"/>
                <c:pt idx="0">
                  <c:v>janv</c:v>
                </c:pt>
                <c:pt idx="1">
                  <c:v>févr</c:v>
                </c:pt>
                <c:pt idx="2">
                  <c:v>mars</c:v>
                </c:pt>
                <c:pt idx="3">
                  <c:v>avr</c:v>
                </c:pt>
              </c:strCache>
            </c:strRef>
          </c:cat>
          <c:val>
            <c:numRef>
              <c:f>'6-Data Analyse par Catégorie'!$AJ$3:$AJ$7</c:f>
              <c:numCache>
                <c:formatCode>0</c:formatCode>
                <c:ptCount val="4"/>
                <c:pt idx="0">
                  <c:v>1691.75</c:v>
                </c:pt>
                <c:pt idx="1">
                  <c:v>1581.1499999999996</c:v>
                </c:pt>
                <c:pt idx="2">
                  <c:v>1810.26</c:v>
                </c:pt>
                <c:pt idx="3">
                  <c:v>413.59</c:v>
                </c:pt>
              </c:numCache>
            </c:numRef>
          </c:val>
          <c:extLst>
            <c:ext xmlns:c16="http://schemas.microsoft.com/office/drawing/2014/chart" uri="{C3380CC4-5D6E-409C-BE32-E72D297353CC}">
              <c16:uniqueId val="{0000000E-22A1-4351-B3C4-D0DA63EF2415}"/>
            </c:ext>
          </c:extLst>
        </c:ser>
        <c:ser>
          <c:idx val="12"/>
          <c:order val="12"/>
          <c:tx>
            <c:strRef>
              <c:f>'6-Data Analyse par Catégorie'!$AK$1:$AK$2</c:f>
              <c:strCache>
                <c:ptCount val="1"/>
                <c:pt idx="0">
                  <c:v>Restauration Commerciale</c:v>
                </c:pt>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'6-Data Analyse par Catégorie'!$X$3:$X$7</c:f>
              <c:strCache>
                <c:ptCount val="4"/>
                <c:pt idx="0">
                  <c:v>janv</c:v>
                </c:pt>
                <c:pt idx="1">
                  <c:v>févr</c:v>
                </c:pt>
                <c:pt idx="2">
                  <c:v>mars</c:v>
                </c:pt>
                <c:pt idx="3">
                  <c:v>avr</c:v>
                </c:pt>
              </c:strCache>
            </c:strRef>
          </c:cat>
          <c:val>
            <c:numRef>
              <c:f>'6-Data Analyse par Catégorie'!$AK$3:$AK$7</c:f>
              <c:numCache>
                <c:formatCode>0</c:formatCode>
                <c:ptCount val="4"/>
                <c:pt idx="0">
                  <c:v>78.7</c:v>
                </c:pt>
                <c:pt idx="1">
                  <c:v>111.7</c:v>
                </c:pt>
                <c:pt idx="2">
                  <c:v>16</c:v>
                </c:pt>
              </c:numCache>
            </c:numRef>
          </c:val>
          <c:extLst>
            <c:ext xmlns:c16="http://schemas.microsoft.com/office/drawing/2014/chart" uri="{C3380CC4-5D6E-409C-BE32-E72D297353CC}">
              <c16:uniqueId val="{0000000F-22A1-4351-B3C4-D0DA63EF2415}"/>
            </c:ext>
          </c:extLst>
        </c:ser>
        <c:dLbls>
          <c:dLblPos val="ctr"/>
          <c:showLegendKey val="0"/>
          <c:showVal val="1"/>
          <c:showCatName val="0"/>
          <c:showSerName val="0"/>
          <c:showPercent val="0"/>
          <c:showBubbleSize val="0"/>
        </c:dLbls>
        <c:gapWidth val="150"/>
        <c:overlap val="100"/>
        <c:axId val="614890720"/>
        <c:axId val="614891136"/>
      </c:barChart>
      <c:catAx>
        <c:axId val="614890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14891136"/>
        <c:crosses val="autoZero"/>
        <c:auto val="1"/>
        <c:lblAlgn val="ctr"/>
        <c:lblOffset val="100"/>
        <c:noMultiLvlLbl val="0"/>
      </c:catAx>
      <c:valAx>
        <c:axId val="6148911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14890720"/>
        <c:crosses val="autoZero"/>
        <c:crossBetween val="between"/>
      </c:valAx>
      <c:spPr>
        <a:noFill/>
        <a:ln>
          <a:noFill/>
        </a:ln>
        <a:effectLst/>
      </c:spPr>
    </c:plotArea>
    <c:legend>
      <c:legendPos val="r"/>
      <c:layout>
        <c:manualLayout>
          <c:xMode val="edge"/>
          <c:yMode val="edge"/>
          <c:x val="0.82050935593109353"/>
          <c:y val="0.15101594242359481"/>
          <c:w val="0.17045109711866221"/>
          <c:h val="0.80119230162938337"/>
        </c:manualLayout>
      </c:layout>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LCM - github.xlsm]Data Assoc Pro!PivotTable22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b="1"/>
              <a:t>Poids médian par mois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48BC4E"/>
            </a:solidFill>
            <a:round/>
          </a:ln>
          <a:effectLst/>
        </c:spPr>
        <c:marker>
          <c:symbol val="circle"/>
          <c:size val="5"/>
          <c:spPr>
            <a:solidFill>
              <a:srgbClr val="48BC4E"/>
            </a:solidFill>
            <a:ln w="9525">
              <a:solidFill>
                <a:srgbClr val="48BC4E"/>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'Data Assoc Pro'!$B$1</c:f>
              <c:strCache>
                <c:ptCount val="1"/>
                <c:pt idx="0">
                  <c:v>Médiane</c:v>
                </c:pt>
              </c:strCache>
            </c:strRef>
          </c:tx>
          <c:spPr>
            <a:ln w="28575" cap="rnd">
              <a:solidFill>
                <a:srgbClr val="48BC4E"/>
              </a:solidFill>
              <a:round/>
            </a:ln>
            <a:effectLst/>
          </c:spPr>
          <c:marker>
            <c:symbol val="circle"/>
            <c:size val="5"/>
            <c:spPr>
              <a:solidFill>
                <a:srgbClr val="48BC4E"/>
              </a:solidFill>
              <a:ln w="9525">
                <a:solidFill>
                  <a:srgbClr val="48BC4E"/>
                </a:solidFill>
              </a:ln>
              <a:effectLst/>
            </c:spPr>
          </c:marker>
          <c:cat>
            <c:strRef>
              <c:f>'Data Assoc Pro'!$A$2:$A$6</c:f>
              <c:strCache>
                <c:ptCount val="4"/>
                <c:pt idx="0">
                  <c:v>janv</c:v>
                </c:pt>
                <c:pt idx="1">
                  <c:v>févr</c:v>
                </c:pt>
                <c:pt idx="2">
                  <c:v>mars</c:v>
                </c:pt>
                <c:pt idx="3">
                  <c:v>avr</c:v>
                </c:pt>
              </c:strCache>
            </c:strRef>
          </c:cat>
          <c:val>
            <c:numRef>
              <c:f>'Data Assoc Pro'!$B$2:$B$6</c:f>
              <c:numCache>
                <c:formatCode>0</c:formatCode>
                <c:ptCount val="4"/>
                <c:pt idx="0">
                  <c:v>70</c:v>
                </c:pt>
                <c:pt idx="1">
                  <c:v>60.5</c:v>
                </c:pt>
                <c:pt idx="2">
                  <c:v>64.7</c:v>
                </c:pt>
                <c:pt idx="3">
                  <c:v>64</c:v>
                </c:pt>
              </c:numCache>
            </c:numRef>
          </c:val>
          <c:smooth val="0"/>
          <c:extLst>
            <c:ext xmlns:c16="http://schemas.microsoft.com/office/drawing/2014/chart" uri="{C3380CC4-5D6E-409C-BE32-E72D297353CC}">
              <c16:uniqueId val="{00000000-34B7-4EAA-A26A-47FC43D0C2CA}"/>
            </c:ext>
          </c:extLst>
        </c:ser>
        <c:ser>
          <c:idx val="1"/>
          <c:order val="1"/>
          <c:tx>
            <c:strRef>
              <c:f>'Data Assoc Pro'!$C$1</c:f>
              <c:strCache>
                <c:ptCount val="1"/>
                <c:pt idx="0">
                  <c:v>Average of Médiane2025</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'Data Assoc Pro'!$A$2:$A$6</c:f>
              <c:strCache>
                <c:ptCount val="4"/>
                <c:pt idx="0">
                  <c:v>janv</c:v>
                </c:pt>
                <c:pt idx="1">
                  <c:v>févr</c:v>
                </c:pt>
                <c:pt idx="2">
                  <c:v>mars</c:v>
                </c:pt>
                <c:pt idx="3">
                  <c:v>avr</c:v>
                </c:pt>
              </c:strCache>
            </c:strRef>
          </c:cat>
          <c:val>
            <c:numRef>
              <c:f>'Data Assoc Pro'!$C$2:$C$6</c:f>
              <c:numCache>
                <c:formatCode>General</c:formatCode>
                <c:ptCount val="4"/>
                <c:pt idx="0">
                  <c:v>65</c:v>
                </c:pt>
                <c:pt idx="1">
                  <c:v>65</c:v>
                </c:pt>
                <c:pt idx="2">
                  <c:v>65</c:v>
                </c:pt>
                <c:pt idx="3">
                  <c:v>65</c:v>
                </c:pt>
              </c:numCache>
            </c:numRef>
          </c:val>
          <c:smooth val="0"/>
          <c:extLst>
            <c:ext xmlns:c16="http://schemas.microsoft.com/office/drawing/2014/chart" uri="{C3380CC4-5D6E-409C-BE32-E72D297353CC}">
              <c16:uniqueId val="{00000003-7F33-4CE2-AB24-7CC4D29962E7}"/>
            </c:ext>
          </c:extLst>
        </c:ser>
        <c:dLbls>
          <c:showLegendKey val="0"/>
          <c:showVal val="0"/>
          <c:showCatName val="0"/>
          <c:showSerName val="0"/>
          <c:showPercent val="0"/>
          <c:showBubbleSize val="0"/>
        </c:dLbls>
        <c:marker val="1"/>
        <c:smooth val="0"/>
        <c:axId val="1558465280"/>
        <c:axId val="1558437440"/>
      </c:lineChart>
      <c:catAx>
        <c:axId val="155846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58437440"/>
        <c:crosses val="autoZero"/>
        <c:auto val="1"/>
        <c:lblAlgn val="ctr"/>
        <c:lblOffset val="100"/>
        <c:noMultiLvlLbl val="0"/>
      </c:catAx>
      <c:valAx>
        <c:axId val="155843744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5846528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LCM - github.xlsm]Data Assoc Pro!PivotTable24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b="1"/>
              <a:t>Poids médian par jour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48BC4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BDD7E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'Data Assoc Pro'!$G$1</c:f>
              <c:strCache>
                <c:ptCount val="1"/>
                <c:pt idx="0">
                  <c:v>Médiane</c:v>
                </c:pt>
              </c:strCache>
            </c:strRef>
          </c:tx>
          <c:spPr>
            <a:solidFill>
              <a:srgbClr val="48BC4E"/>
            </a:solidFill>
            <a:ln>
              <a:noFill/>
            </a:ln>
            <a:effectLst/>
          </c:spPr>
          <c:invertIfNegative val="0"/>
          <c:cat>
            <c:strRef>
              <c:f>'Data Assoc Pro'!$F$2:$F$9</c:f>
              <c:strCache>
                <c:ptCount val="7"/>
                <c:pt idx="0">
                  <c:v>lundi</c:v>
                </c:pt>
                <c:pt idx="1">
                  <c:v>mardi</c:v>
                </c:pt>
                <c:pt idx="2">
                  <c:v>mercredi</c:v>
                </c:pt>
                <c:pt idx="3">
                  <c:v>jeudi</c:v>
                </c:pt>
                <c:pt idx="4">
                  <c:v>vendredi</c:v>
                </c:pt>
                <c:pt idx="5">
                  <c:v>samedi</c:v>
                </c:pt>
                <c:pt idx="6">
                  <c:v>dimanche</c:v>
                </c:pt>
              </c:strCache>
            </c:strRef>
          </c:cat>
          <c:val>
            <c:numRef>
              <c:f>'Data Assoc Pro'!$G$2:$G$9</c:f>
              <c:numCache>
                <c:formatCode>0</c:formatCode>
                <c:ptCount val="7"/>
                <c:pt idx="0">
                  <c:v>93.5</c:v>
                </c:pt>
                <c:pt idx="1">
                  <c:v>65.45</c:v>
                </c:pt>
                <c:pt idx="2">
                  <c:v>55.534999999999997</c:v>
                </c:pt>
                <c:pt idx="3">
                  <c:v>70</c:v>
                </c:pt>
                <c:pt idx="4">
                  <c:v>53.75</c:v>
                </c:pt>
                <c:pt idx="5">
                  <c:v>360</c:v>
                </c:pt>
                <c:pt idx="6">
                  <c:v>67</c:v>
                </c:pt>
              </c:numCache>
            </c:numRef>
          </c:val>
          <c:extLst>
            <c:ext xmlns:c16="http://schemas.microsoft.com/office/drawing/2014/chart" uri="{C3380CC4-5D6E-409C-BE32-E72D297353CC}">
              <c16:uniqueId val="{00000000-6A05-4B03-B449-0B21BCC94998}"/>
            </c:ext>
          </c:extLst>
        </c:ser>
        <c:dLbls>
          <c:showLegendKey val="0"/>
          <c:showVal val="0"/>
          <c:showCatName val="0"/>
          <c:showSerName val="0"/>
          <c:showPercent val="0"/>
          <c:showBubbleSize val="0"/>
        </c:dLbls>
        <c:gapWidth val="219"/>
        <c:overlap val="-27"/>
        <c:axId val="1558476800"/>
        <c:axId val="1558478240"/>
      </c:barChart>
      <c:lineChart>
        <c:grouping val="standard"/>
        <c:varyColors val="0"/>
        <c:ser>
          <c:idx val="1"/>
          <c:order val="1"/>
          <c:tx>
            <c:strRef>
              <c:f>'Data Assoc Pro'!$H$1</c:f>
              <c:strCache>
                <c:ptCount val="1"/>
                <c:pt idx="0">
                  <c:v>Médiane 2025</c:v>
                </c:pt>
              </c:strCache>
            </c:strRef>
          </c:tx>
          <c:spPr>
            <a:ln w="28575" cap="rnd">
              <a:solidFill>
                <a:srgbClr val="BDD7EE"/>
              </a:solidFill>
              <a:round/>
            </a:ln>
            <a:effectLst/>
          </c:spPr>
          <c:marker>
            <c:symbol val="none"/>
          </c:marker>
          <c:cat>
            <c:strRef>
              <c:f>'Data Assoc Pro'!$F$2:$F$9</c:f>
              <c:strCache>
                <c:ptCount val="7"/>
                <c:pt idx="0">
                  <c:v>lundi</c:v>
                </c:pt>
                <c:pt idx="1">
                  <c:v>mardi</c:v>
                </c:pt>
                <c:pt idx="2">
                  <c:v>mercredi</c:v>
                </c:pt>
                <c:pt idx="3">
                  <c:v>jeudi</c:v>
                </c:pt>
                <c:pt idx="4">
                  <c:v>vendredi</c:v>
                </c:pt>
                <c:pt idx="5">
                  <c:v>samedi</c:v>
                </c:pt>
                <c:pt idx="6">
                  <c:v>dimanche</c:v>
                </c:pt>
              </c:strCache>
            </c:strRef>
          </c:cat>
          <c:val>
            <c:numRef>
              <c:f>'Data Assoc Pro'!$H$2:$H$9</c:f>
              <c:numCache>
                <c:formatCode>General</c:formatCode>
                <c:ptCount val="7"/>
                <c:pt idx="0">
                  <c:v>65</c:v>
                </c:pt>
                <c:pt idx="1">
                  <c:v>65</c:v>
                </c:pt>
                <c:pt idx="2">
                  <c:v>65</c:v>
                </c:pt>
                <c:pt idx="3">
                  <c:v>65</c:v>
                </c:pt>
                <c:pt idx="4">
                  <c:v>65</c:v>
                </c:pt>
                <c:pt idx="5">
                  <c:v>65</c:v>
                </c:pt>
                <c:pt idx="6">
                  <c:v>65</c:v>
                </c:pt>
              </c:numCache>
            </c:numRef>
          </c:val>
          <c:smooth val="0"/>
          <c:extLst>
            <c:ext xmlns:c16="http://schemas.microsoft.com/office/drawing/2014/chart" uri="{C3380CC4-5D6E-409C-BE32-E72D297353CC}">
              <c16:uniqueId val="{00000001-6A05-4B03-B449-0B21BCC94998}"/>
            </c:ext>
          </c:extLst>
        </c:ser>
        <c:dLbls>
          <c:showLegendKey val="0"/>
          <c:showVal val="0"/>
          <c:showCatName val="0"/>
          <c:showSerName val="0"/>
          <c:showPercent val="0"/>
          <c:showBubbleSize val="0"/>
        </c:dLbls>
        <c:marker val="1"/>
        <c:smooth val="0"/>
        <c:axId val="1558476800"/>
        <c:axId val="1558478240"/>
      </c:lineChart>
      <c:catAx>
        <c:axId val="1558476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58478240"/>
        <c:crosses val="autoZero"/>
        <c:auto val="1"/>
        <c:lblAlgn val="ctr"/>
        <c:lblOffset val="100"/>
        <c:noMultiLvlLbl val="0"/>
      </c:catAx>
      <c:valAx>
        <c:axId val="155847824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5847680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LCM - github.xlsm]Data Assoc Pro!PivotTable25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b="1"/>
              <a:t>Poids</a:t>
            </a:r>
            <a:r>
              <a:rPr lang="fr-FR" b="1" baseline="0"/>
              <a:t> médian par semaine</a:t>
            </a:r>
            <a:endParaRPr lang="fr-FR"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48BC4E"/>
            </a:solidFill>
            <a:round/>
          </a:ln>
          <a:effectLst/>
        </c:spPr>
        <c:marker>
          <c:symbol val="circle"/>
          <c:size val="5"/>
          <c:spPr>
            <a:solidFill>
              <a:srgbClr val="48BC4E"/>
            </a:solidFill>
            <a:ln w="9525">
              <a:solidFill>
                <a:srgbClr val="48BC4E"/>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'Data Assoc Pro'!$L$1</c:f>
              <c:strCache>
                <c:ptCount val="1"/>
                <c:pt idx="0">
                  <c:v>Médiane</c:v>
                </c:pt>
              </c:strCache>
            </c:strRef>
          </c:tx>
          <c:spPr>
            <a:ln w="28575" cap="rnd">
              <a:solidFill>
                <a:srgbClr val="48BC4E"/>
              </a:solidFill>
              <a:round/>
            </a:ln>
            <a:effectLst/>
          </c:spPr>
          <c:marker>
            <c:symbol val="circle"/>
            <c:size val="5"/>
            <c:spPr>
              <a:solidFill>
                <a:srgbClr val="48BC4E"/>
              </a:solidFill>
              <a:ln w="9525">
                <a:solidFill>
                  <a:srgbClr val="48BC4E"/>
                </a:solidFill>
              </a:ln>
              <a:effectLst/>
            </c:spPr>
          </c:marker>
          <c:cat>
            <c:strRef>
              <c:f>'Data Assoc Pro'!$K$2:$K$19</c:f>
              <c:strCache>
                <c:ptCount val="1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strCache>
            </c:strRef>
          </c:cat>
          <c:val>
            <c:numRef>
              <c:f>'Data Assoc Pro'!$L$2:$L$19</c:f>
              <c:numCache>
                <c:formatCode>0</c:formatCode>
                <c:ptCount val="17"/>
                <c:pt idx="0">
                  <c:v>84.75</c:v>
                </c:pt>
                <c:pt idx="1">
                  <c:v>90.5</c:v>
                </c:pt>
                <c:pt idx="2">
                  <c:v>70</c:v>
                </c:pt>
                <c:pt idx="3">
                  <c:v>68.94</c:v>
                </c:pt>
                <c:pt idx="4">
                  <c:v>48</c:v>
                </c:pt>
                <c:pt idx="5">
                  <c:v>63.5</c:v>
                </c:pt>
                <c:pt idx="6">
                  <c:v>53.099999999999994</c:v>
                </c:pt>
                <c:pt idx="7">
                  <c:v>61.004999999999995</c:v>
                </c:pt>
                <c:pt idx="8">
                  <c:v>56.71</c:v>
                </c:pt>
                <c:pt idx="9">
                  <c:v>87.5</c:v>
                </c:pt>
                <c:pt idx="10">
                  <c:v>60.23</c:v>
                </c:pt>
                <c:pt idx="11">
                  <c:v>61</c:v>
                </c:pt>
                <c:pt idx="12">
                  <c:v>70</c:v>
                </c:pt>
                <c:pt idx="13">
                  <c:v>64</c:v>
                </c:pt>
                <c:pt idx="14">
                  <c:v>73</c:v>
                </c:pt>
              </c:numCache>
            </c:numRef>
          </c:val>
          <c:smooth val="0"/>
          <c:extLst>
            <c:ext xmlns:c16="http://schemas.microsoft.com/office/drawing/2014/chart" uri="{C3380CC4-5D6E-409C-BE32-E72D297353CC}">
              <c16:uniqueId val="{00000000-4A51-4994-9313-4B9F669C64C6}"/>
            </c:ext>
          </c:extLst>
        </c:ser>
        <c:ser>
          <c:idx val="1"/>
          <c:order val="1"/>
          <c:tx>
            <c:strRef>
              <c:f>'Data Assoc Pro'!$M$1</c:f>
              <c:strCache>
                <c:ptCount val="1"/>
                <c:pt idx="0">
                  <c:v>Médiane 2025</c:v>
                </c:pt>
              </c:strCache>
            </c:strRef>
          </c:tx>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'Data Assoc Pro'!$K$2:$K$19</c:f>
              <c:strCache>
                <c:ptCount val="1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strCache>
            </c:strRef>
          </c:cat>
          <c:val>
            <c:numRef>
              <c:f>'Data Assoc Pro'!$M$2:$M$19</c:f>
              <c:numCache>
                <c:formatCode>General</c:formatCode>
                <c:ptCount val="17"/>
                <c:pt idx="0">
                  <c:v>65</c:v>
                </c:pt>
                <c:pt idx="1">
                  <c:v>65</c:v>
                </c:pt>
                <c:pt idx="2">
                  <c:v>65</c:v>
                </c:pt>
                <c:pt idx="3">
                  <c:v>65</c:v>
                </c:pt>
                <c:pt idx="4">
                  <c:v>65</c:v>
                </c:pt>
                <c:pt idx="5">
                  <c:v>65</c:v>
                </c:pt>
                <c:pt idx="6">
                  <c:v>65</c:v>
                </c:pt>
                <c:pt idx="7">
                  <c:v>65</c:v>
                </c:pt>
                <c:pt idx="8">
                  <c:v>65</c:v>
                </c:pt>
                <c:pt idx="9">
                  <c:v>65</c:v>
                </c:pt>
                <c:pt idx="10">
                  <c:v>65</c:v>
                </c:pt>
                <c:pt idx="11">
                  <c:v>65</c:v>
                </c:pt>
                <c:pt idx="12">
                  <c:v>65</c:v>
                </c:pt>
                <c:pt idx="13">
                  <c:v>65</c:v>
                </c:pt>
                <c:pt idx="14">
                  <c:v>65</c:v>
                </c:pt>
                <c:pt idx="15">
                  <c:v>65</c:v>
                </c:pt>
                <c:pt idx="16">
                  <c:v>65</c:v>
                </c:pt>
              </c:numCache>
            </c:numRef>
          </c:val>
          <c:smooth val="0"/>
          <c:extLst>
            <c:ext xmlns:c16="http://schemas.microsoft.com/office/drawing/2014/chart" uri="{C3380CC4-5D6E-409C-BE32-E72D297353CC}">
              <c16:uniqueId val="{00000001-4A51-4994-9313-4B9F669C64C6}"/>
            </c:ext>
          </c:extLst>
        </c:ser>
        <c:dLbls>
          <c:showLegendKey val="0"/>
          <c:showVal val="0"/>
          <c:showCatName val="0"/>
          <c:showSerName val="0"/>
          <c:showPercent val="0"/>
          <c:showBubbleSize val="0"/>
        </c:dLbls>
        <c:marker val="1"/>
        <c:smooth val="0"/>
        <c:axId val="1144839104"/>
        <c:axId val="1144836224"/>
      </c:lineChart>
      <c:catAx>
        <c:axId val="1144839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44836224"/>
        <c:crosses val="autoZero"/>
        <c:auto val="1"/>
        <c:lblAlgn val="ctr"/>
        <c:lblOffset val="100"/>
        <c:noMultiLvlLbl val="0"/>
      </c:catAx>
      <c:valAx>
        <c:axId val="11448362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4483910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LCM - github.xlsm]Data Assoc Pro!PivotTable26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Nombre de passage par jour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48BC4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'Data Assoc Pro'!$Q$1</c:f>
              <c:strCache>
                <c:ptCount val="1"/>
                <c:pt idx="0">
                  <c:v>Total</c:v>
                </c:pt>
              </c:strCache>
            </c:strRef>
          </c:tx>
          <c:spPr>
            <a:solidFill>
              <a:srgbClr val="48BC4E"/>
            </a:solidFill>
            <a:ln>
              <a:noFill/>
            </a:ln>
            <a:effectLst/>
          </c:spPr>
          <c:invertIfNegative val="0"/>
          <c:cat>
            <c:strRef>
              <c:f>'Data Assoc Pro'!$P$2:$P$9</c:f>
              <c:strCache>
                <c:ptCount val="7"/>
                <c:pt idx="0">
                  <c:v>lundi</c:v>
                </c:pt>
                <c:pt idx="1">
                  <c:v>mardi</c:v>
                </c:pt>
                <c:pt idx="2">
                  <c:v>mercredi</c:v>
                </c:pt>
                <c:pt idx="3">
                  <c:v>jeudi</c:v>
                </c:pt>
                <c:pt idx="4">
                  <c:v>vendredi</c:v>
                </c:pt>
                <c:pt idx="5">
                  <c:v>samedi</c:v>
                </c:pt>
                <c:pt idx="6">
                  <c:v>dimanche</c:v>
                </c:pt>
              </c:strCache>
            </c:strRef>
          </c:cat>
          <c:val>
            <c:numRef>
              <c:f>'Data Assoc Pro'!$Q$2:$Q$9</c:f>
              <c:numCache>
                <c:formatCode>General</c:formatCode>
                <c:ptCount val="7"/>
                <c:pt idx="0">
                  <c:v>107</c:v>
                </c:pt>
                <c:pt idx="1">
                  <c:v>123</c:v>
                </c:pt>
                <c:pt idx="2">
                  <c:v>180</c:v>
                </c:pt>
                <c:pt idx="3">
                  <c:v>151</c:v>
                </c:pt>
                <c:pt idx="4">
                  <c:v>358</c:v>
                </c:pt>
                <c:pt idx="5">
                  <c:v>16</c:v>
                </c:pt>
                <c:pt idx="6">
                  <c:v>64</c:v>
                </c:pt>
              </c:numCache>
            </c:numRef>
          </c:val>
          <c:extLst>
            <c:ext xmlns:c16="http://schemas.microsoft.com/office/drawing/2014/chart" uri="{C3380CC4-5D6E-409C-BE32-E72D297353CC}">
              <c16:uniqueId val="{00000000-0805-4D5B-B66B-8D49B2568BBA}"/>
            </c:ext>
          </c:extLst>
        </c:ser>
        <c:dLbls>
          <c:showLegendKey val="0"/>
          <c:showVal val="0"/>
          <c:showCatName val="0"/>
          <c:showSerName val="0"/>
          <c:showPercent val="0"/>
          <c:showBubbleSize val="0"/>
        </c:dLbls>
        <c:gapWidth val="219"/>
        <c:overlap val="-27"/>
        <c:axId val="1396938272"/>
        <c:axId val="1396937312"/>
      </c:barChart>
      <c:catAx>
        <c:axId val="1396938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96937312"/>
        <c:crosses val="autoZero"/>
        <c:auto val="1"/>
        <c:lblAlgn val="ctr"/>
        <c:lblOffset val="100"/>
        <c:noMultiLvlLbl val="0"/>
      </c:catAx>
      <c:valAx>
        <c:axId val="1396937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969382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b="1"/>
              <a:t>Poids moyen par mois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tx>
            <c:strRef>
              <c:f>Sheet1!$B$23</c:f>
              <c:strCache>
                <c:ptCount val="1"/>
              </c:strCache>
            </c:strRef>
          </c:tx>
          <c:spPr>
            <a:ln w="28575" cap="rnd">
              <a:solidFill>
                <a:srgbClr val="48BC4E"/>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Sheet1!$A$24:$A$27</c:f>
              <c:numCache>
                <c:formatCode>General</c:formatCode>
                <c:ptCount val="4"/>
              </c:numCache>
            </c:numRef>
          </c:cat>
          <c:val>
            <c:numRef>
              <c:f>Sheet1!$B$24:$B$27</c:f>
              <c:numCache>
                <c:formatCode>0.0</c:formatCode>
                <c:ptCount val="4"/>
              </c:numCache>
            </c:numRef>
          </c:val>
          <c:smooth val="0"/>
          <c:extLst>
            <c:ext xmlns:c16="http://schemas.microsoft.com/office/drawing/2014/chart" uri="{C3380CC4-5D6E-409C-BE32-E72D297353CC}">
              <c16:uniqueId val="{00000000-67BB-4D45-B3F6-F6068B26D45B}"/>
            </c:ext>
          </c:extLst>
        </c:ser>
        <c:ser>
          <c:idx val="1"/>
          <c:order val="1"/>
          <c:tx>
            <c:strRef>
              <c:f>Sheet1!$C$23</c:f>
              <c:strCache>
                <c:ptCount val="1"/>
              </c:strCache>
            </c:strRef>
          </c:tx>
          <c:spPr>
            <a:ln w="28575" cap="rnd">
              <a:solidFill>
                <a:schemeClr val="accent1">
                  <a:lumMod val="60000"/>
                  <a:lumOff val="40000"/>
                </a:schemeClr>
              </a:solidFill>
              <a:round/>
            </a:ln>
            <a:effectLst/>
          </c:spPr>
          <c:marker>
            <c:symbol val="none"/>
          </c:marker>
          <c:dLbls>
            <c:delete val="1"/>
          </c:dLbls>
          <c:cat>
            <c:numRef>
              <c:f>Sheet1!$A$24:$A$27</c:f>
              <c:numCache>
                <c:formatCode>General</c:formatCode>
                <c:ptCount val="4"/>
              </c:numCache>
            </c:numRef>
          </c:cat>
          <c:val>
            <c:numRef>
              <c:f>Sheet1!$C$24:$C$27</c:f>
              <c:numCache>
                <c:formatCode>0.0</c:formatCode>
                <c:ptCount val="4"/>
              </c:numCache>
            </c:numRef>
          </c:val>
          <c:smooth val="0"/>
          <c:extLst>
            <c:ext xmlns:c16="http://schemas.microsoft.com/office/drawing/2014/chart" uri="{C3380CC4-5D6E-409C-BE32-E72D297353CC}">
              <c16:uniqueId val="{00000001-67BB-4D45-B3F6-F6068B26D45B}"/>
            </c:ext>
          </c:extLst>
        </c:ser>
        <c:dLbls>
          <c:dLblPos val="ctr"/>
          <c:showLegendKey val="0"/>
          <c:showVal val="1"/>
          <c:showCatName val="0"/>
          <c:showSerName val="0"/>
          <c:showPercent val="0"/>
          <c:showBubbleSize val="0"/>
        </c:dLbls>
        <c:smooth val="0"/>
        <c:axId val="1373324319"/>
        <c:axId val="1373327647"/>
      </c:lineChart>
      <c:catAx>
        <c:axId val="1373324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73327647"/>
        <c:crosses val="autoZero"/>
        <c:auto val="1"/>
        <c:lblAlgn val="ctr"/>
        <c:lblOffset val="100"/>
        <c:noMultiLvlLbl val="0"/>
      </c:catAx>
      <c:valAx>
        <c:axId val="13733276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7332431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b="1"/>
              <a:t>Poids moyen par jour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Sheet1!$G$23</c:f>
              <c:strCache>
                <c:ptCount val="1"/>
                <c:pt idx="0">
                  <c:v>Moyenne</c:v>
                </c:pt>
              </c:strCache>
            </c:strRef>
          </c:tx>
          <c:spPr>
            <a:solidFill>
              <a:srgbClr val="48BC4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Sheet1!$F$24:$F$30</c:f>
              <c:strCache>
                <c:ptCount val="7"/>
                <c:pt idx="0">
                  <c:v>lundi</c:v>
                </c:pt>
                <c:pt idx="1">
                  <c:v>mardi</c:v>
                </c:pt>
                <c:pt idx="2">
                  <c:v>mercredi</c:v>
                </c:pt>
                <c:pt idx="3">
                  <c:v>jeudi</c:v>
                </c:pt>
                <c:pt idx="4">
                  <c:v>vendredi</c:v>
                </c:pt>
                <c:pt idx="5">
                  <c:v>samedi</c:v>
                </c:pt>
                <c:pt idx="6">
                  <c:v>dimanche</c:v>
                </c:pt>
              </c:strCache>
            </c:strRef>
          </c:cat>
          <c:val>
            <c:numRef>
              <c:f>Sheet1!$G$24:$G$30</c:f>
              <c:numCache>
                <c:formatCode>0.0</c:formatCode>
                <c:ptCount val="7"/>
                <c:pt idx="0">
                  <c:v>114.35977777777775</c:v>
                </c:pt>
                <c:pt idx="1">
                  <c:v>110.00092857142856</c:v>
                </c:pt>
                <c:pt idx="2">
                  <c:v>81.352465753424639</c:v>
                </c:pt>
                <c:pt idx="3">
                  <c:v>136.42625954198468</c:v>
                </c:pt>
                <c:pt idx="4">
                  <c:v>78.014337899543449</c:v>
                </c:pt>
                <c:pt idx="5">
                  <c:v>341.41333333333336</c:v>
                </c:pt>
                <c:pt idx="6">
                  <c:v>78.078604651162792</c:v>
                </c:pt>
              </c:numCache>
            </c:numRef>
          </c:val>
          <c:extLst>
            <c:ext xmlns:c16="http://schemas.microsoft.com/office/drawing/2014/chart" uri="{C3380CC4-5D6E-409C-BE32-E72D297353CC}">
              <c16:uniqueId val="{00000000-9C99-4FA3-87A5-CCF90D368AAB}"/>
            </c:ext>
          </c:extLst>
        </c:ser>
        <c:dLbls>
          <c:dLblPos val="inBase"/>
          <c:showLegendKey val="0"/>
          <c:showVal val="1"/>
          <c:showCatName val="0"/>
          <c:showSerName val="0"/>
          <c:showPercent val="0"/>
          <c:showBubbleSize val="0"/>
        </c:dLbls>
        <c:gapWidth val="219"/>
        <c:axId val="941259056"/>
        <c:axId val="941258640"/>
      </c:barChart>
      <c:lineChart>
        <c:grouping val="standard"/>
        <c:varyColors val="0"/>
        <c:ser>
          <c:idx val="1"/>
          <c:order val="1"/>
          <c:tx>
            <c:strRef>
              <c:f>Sheet1!$H$23</c:f>
              <c:strCache>
                <c:ptCount val="1"/>
                <c:pt idx="0">
                  <c:v>Moyenne 2025 par jour</c:v>
                </c:pt>
              </c:strCache>
            </c:strRef>
          </c:tx>
          <c:spPr>
            <a:ln w="28575" cap="rnd">
              <a:solidFill>
                <a:schemeClr val="accent1">
                  <a:lumMod val="60000"/>
                  <a:lumOff val="40000"/>
                </a:schemeClr>
              </a:solidFill>
              <a:round/>
            </a:ln>
            <a:effectLst/>
          </c:spPr>
          <c:marker>
            <c:symbol val="none"/>
          </c:marker>
          <c:dLbls>
            <c:delete val="1"/>
          </c:dLbls>
          <c:cat>
            <c:strRef>
              <c:f>Sheet1!$F$24:$F$30</c:f>
              <c:strCache>
                <c:ptCount val="7"/>
                <c:pt idx="0">
                  <c:v>lundi</c:v>
                </c:pt>
                <c:pt idx="1">
                  <c:v>mardi</c:v>
                </c:pt>
                <c:pt idx="2">
                  <c:v>mercredi</c:v>
                </c:pt>
                <c:pt idx="3">
                  <c:v>jeudi</c:v>
                </c:pt>
                <c:pt idx="4">
                  <c:v>vendredi</c:v>
                </c:pt>
                <c:pt idx="5">
                  <c:v>samedi</c:v>
                </c:pt>
                <c:pt idx="6">
                  <c:v>dimanche</c:v>
                </c:pt>
              </c:strCache>
            </c:strRef>
          </c:cat>
          <c:val>
            <c:numRef>
              <c:f>Sheet1!$H$24:$H$30</c:f>
              <c:numCache>
                <c:formatCode>0.0</c:formatCode>
                <c:ptCount val="7"/>
                <c:pt idx="0">
                  <c:v>110.00092857142856</c:v>
                </c:pt>
                <c:pt idx="1">
                  <c:v>110.00092857142856</c:v>
                </c:pt>
                <c:pt idx="2">
                  <c:v>110.00092857142856</c:v>
                </c:pt>
                <c:pt idx="3">
                  <c:v>110.00092857142856</c:v>
                </c:pt>
                <c:pt idx="4">
                  <c:v>110.00092857142856</c:v>
                </c:pt>
                <c:pt idx="5">
                  <c:v>110.00092857142856</c:v>
                </c:pt>
                <c:pt idx="6">
                  <c:v>110.00092857142856</c:v>
                </c:pt>
              </c:numCache>
            </c:numRef>
          </c:val>
          <c:smooth val="0"/>
          <c:extLst>
            <c:ext xmlns:c16="http://schemas.microsoft.com/office/drawing/2014/chart" uri="{C3380CC4-5D6E-409C-BE32-E72D297353CC}">
              <c16:uniqueId val="{00000001-9C99-4FA3-87A5-CCF90D368AAB}"/>
            </c:ext>
          </c:extLst>
        </c:ser>
        <c:dLbls>
          <c:showLegendKey val="0"/>
          <c:showVal val="1"/>
          <c:showCatName val="0"/>
          <c:showSerName val="0"/>
          <c:showPercent val="0"/>
          <c:showBubbleSize val="0"/>
        </c:dLbls>
        <c:marker val="1"/>
        <c:smooth val="0"/>
        <c:axId val="941259056"/>
        <c:axId val="941258640"/>
      </c:lineChart>
      <c:catAx>
        <c:axId val="941259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41258640"/>
        <c:crosses val="autoZero"/>
        <c:auto val="1"/>
        <c:lblAlgn val="ctr"/>
        <c:lblOffset val="100"/>
        <c:noMultiLvlLbl val="0"/>
      </c:catAx>
      <c:valAx>
        <c:axId val="94125864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41259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b="1"/>
              <a:t>Poids moyen par semaine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1"/>
          <c:order val="0"/>
          <c:tx>
            <c:strRef>
              <c:f>Sheet1!$L$23</c:f>
              <c:strCache>
                <c:ptCount val="1"/>
                <c:pt idx="0">
                  <c:v>Moyenne</c:v>
                </c:pt>
              </c:strCache>
            </c:strRef>
          </c:tx>
          <c:spPr>
            <a:ln w="28575" cap="rnd">
              <a:solidFill>
                <a:srgbClr val="48BC4E"/>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Sheet1!$L$24:$L$38</c:f>
              <c:numCache>
                <c:formatCode>0.0</c:formatCode>
                <c:ptCount val="15"/>
                <c:pt idx="0">
                  <c:v>109.7032</c:v>
                </c:pt>
                <c:pt idx="1">
                  <c:v>136.51880851063834</c:v>
                </c:pt>
                <c:pt idx="2">
                  <c:v>113.31963636363636</c:v>
                </c:pt>
                <c:pt idx="3">
                  <c:v>94.079615384615408</c:v>
                </c:pt>
                <c:pt idx="4">
                  <c:v>91.502962962962954</c:v>
                </c:pt>
                <c:pt idx="5">
                  <c:v>73.251578947368401</c:v>
                </c:pt>
                <c:pt idx="6">
                  <c:v>82.040370370370383</c:v>
                </c:pt>
                <c:pt idx="7">
                  <c:v>129.52576923076927</c:v>
                </c:pt>
                <c:pt idx="8">
                  <c:v>75.739199999999997</c:v>
                </c:pt>
                <c:pt idx="9">
                  <c:v>115.65584905660378</c:v>
                </c:pt>
                <c:pt idx="10">
                  <c:v>107.39755102040817</c:v>
                </c:pt>
                <c:pt idx="11">
                  <c:v>64.509795918367359</c:v>
                </c:pt>
                <c:pt idx="12">
                  <c:v>91.442727272727282</c:v>
                </c:pt>
                <c:pt idx="13">
                  <c:v>111.52791666666667</c:v>
                </c:pt>
                <c:pt idx="14">
                  <c:v>126.62055555555555</c:v>
                </c:pt>
              </c:numCache>
            </c:numRef>
          </c:val>
          <c:smooth val="0"/>
          <c:extLst>
            <c:ext xmlns:c16="http://schemas.microsoft.com/office/drawing/2014/chart" uri="{C3380CC4-5D6E-409C-BE32-E72D297353CC}">
              <c16:uniqueId val="{00000000-9A36-4291-A443-0EE9F293FFBA}"/>
            </c:ext>
          </c:extLst>
        </c:ser>
        <c:ser>
          <c:idx val="2"/>
          <c:order val="1"/>
          <c:tx>
            <c:strRef>
              <c:f>Sheet1!$M$23</c:f>
              <c:strCache>
                <c:ptCount val="1"/>
                <c:pt idx="0">
                  <c:v>Moyenne 2025 par semaine</c:v>
                </c:pt>
              </c:strCache>
            </c:strRef>
          </c:tx>
          <c:spPr>
            <a:ln w="28575" cap="rnd">
              <a:solidFill>
                <a:schemeClr val="accent1">
                  <a:lumMod val="60000"/>
                  <a:lumOff val="40000"/>
                </a:schemeClr>
              </a:solidFill>
              <a:round/>
            </a:ln>
            <a:effectLst/>
          </c:spPr>
          <c:marker>
            <c:symbol val="none"/>
          </c:marker>
          <c:dLbls>
            <c:delete val="1"/>
          </c:dLbls>
          <c:val>
            <c:numRef>
              <c:f>Sheet1!$M$24:$M$38</c:f>
              <c:numCache>
                <c:formatCode>0.0</c:formatCode>
                <c:ptCount val="15"/>
                <c:pt idx="0">
                  <c:v>107.39755102040817</c:v>
                </c:pt>
                <c:pt idx="1">
                  <c:v>107.39755102040817</c:v>
                </c:pt>
                <c:pt idx="2">
                  <c:v>107.39755102040817</c:v>
                </c:pt>
                <c:pt idx="3">
                  <c:v>107.39755102040817</c:v>
                </c:pt>
                <c:pt idx="4">
                  <c:v>107.39755102040817</c:v>
                </c:pt>
                <c:pt idx="5">
                  <c:v>107.39755102040817</c:v>
                </c:pt>
                <c:pt idx="6">
                  <c:v>107.39755102040817</c:v>
                </c:pt>
                <c:pt idx="7">
                  <c:v>107.39755102040817</c:v>
                </c:pt>
                <c:pt idx="8">
                  <c:v>107.39755102040817</c:v>
                </c:pt>
                <c:pt idx="9">
                  <c:v>107.39755102040817</c:v>
                </c:pt>
                <c:pt idx="10">
                  <c:v>107.39755102040817</c:v>
                </c:pt>
                <c:pt idx="11">
                  <c:v>107.39755102040817</c:v>
                </c:pt>
                <c:pt idx="12">
                  <c:v>107.39755102040817</c:v>
                </c:pt>
                <c:pt idx="13">
                  <c:v>107.39755102040817</c:v>
                </c:pt>
                <c:pt idx="14">
                  <c:v>107.39755102040817</c:v>
                </c:pt>
              </c:numCache>
            </c:numRef>
          </c:val>
          <c:smooth val="0"/>
          <c:extLst>
            <c:ext xmlns:c16="http://schemas.microsoft.com/office/drawing/2014/chart" uri="{C3380CC4-5D6E-409C-BE32-E72D297353CC}">
              <c16:uniqueId val="{00000001-9A36-4291-A443-0EE9F293FFBA}"/>
            </c:ext>
          </c:extLst>
        </c:ser>
        <c:dLbls>
          <c:dLblPos val="ctr"/>
          <c:showLegendKey val="0"/>
          <c:showVal val="1"/>
          <c:showCatName val="0"/>
          <c:showSerName val="0"/>
          <c:showPercent val="0"/>
          <c:showBubbleSize val="0"/>
        </c:dLbls>
        <c:smooth val="0"/>
        <c:axId val="929967088"/>
        <c:axId val="929967504"/>
      </c:lineChart>
      <c:catAx>
        <c:axId val="9299670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29967504"/>
        <c:crosses val="autoZero"/>
        <c:auto val="1"/>
        <c:lblAlgn val="ctr"/>
        <c:lblOffset val="100"/>
        <c:noMultiLvlLbl val="0"/>
      </c:catAx>
      <c:valAx>
        <c:axId val="92996750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2996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Nombre de passage par jour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Sheet1!$Q$23</c:f>
              <c:strCache>
                <c:ptCount val="1"/>
                <c:pt idx="0">
                  <c:v>Nb</c:v>
                </c:pt>
              </c:strCache>
            </c:strRef>
          </c:tx>
          <c:spPr>
            <a:solidFill>
              <a:srgbClr val="48BC4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Sheet1!$P$24:$P$30</c:f>
              <c:strCache>
                <c:ptCount val="7"/>
                <c:pt idx="0">
                  <c:v>lundi</c:v>
                </c:pt>
                <c:pt idx="1">
                  <c:v>mardi</c:v>
                </c:pt>
                <c:pt idx="2">
                  <c:v>mercredi</c:v>
                </c:pt>
                <c:pt idx="3">
                  <c:v>jeudi</c:v>
                </c:pt>
                <c:pt idx="4">
                  <c:v>vendredi</c:v>
                </c:pt>
                <c:pt idx="5">
                  <c:v>samedi</c:v>
                </c:pt>
                <c:pt idx="6">
                  <c:v>dimanche</c:v>
                </c:pt>
              </c:strCache>
            </c:strRef>
          </c:cat>
          <c:val>
            <c:numRef>
              <c:f>Sheet1!$Q$24:$Q$30</c:f>
              <c:numCache>
                <c:formatCode>General</c:formatCode>
                <c:ptCount val="7"/>
                <c:pt idx="0">
                  <c:v>90</c:v>
                </c:pt>
                <c:pt idx="1">
                  <c:v>111</c:v>
                </c:pt>
                <c:pt idx="2">
                  <c:v>146</c:v>
                </c:pt>
                <c:pt idx="3">
                  <c:v>131</c:v>
                </c:pt>
                <c:pt idx="4">
                  <c:v>218</c:v>
                </c:pt>
                <c:pt idx="5">
                  <c:v>6</c:v>
                </c:pt>
                <c:pt idx="6">
                  <c:v>0</c:v>
                </c:pt>
              </c:numCache>
            </c:numRef>
          </c:val>
          <c:extLst>
            <c:ext xmlns:c16="http://schemas.microsoft.com/office/drawing/2014/chart" uri="{C3380CC4-5D6E-409C-BE32-E72D297353CC}">
              <c16:uniqueId val="{00000000-EF96-45E8-8608-DFCB1FFFB859}"/>
            </c:ext>
          </c:extLst>
        </c:ser>
        <c:dLbls>
          <c:dLblPos val="outEnd"/>
          <c:showLegendKey val="0"/>
          <c:showVal val="1"/>
          <c:showCatName val="0"/>
          <c:showSerName val="0"/>
          <c:showPercent val="0"/>
          <c:showBubbleSize val="0"/>
        </c:dLbls>
        <c:gapWidth val="219"/>
        <c:overlap val="-27"/>
        <c:axId val="1373358847"/>
        <c:axId val="1373348031"/>
      </c:barChart>
      <c:catAx>
        <c:axId val="1373358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73348031"/>
        <c:crosses val="autoZero"/>
        <c:auto val="1"/>
        <c:lblAlgn val="ctr"/>
        <c:lblOffset val="100"/>
        <c:noMultiLvlLbl val="0"/>
      </c:catAx>
      <c:valAx>
        <c:axId val="1373348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733588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b="1"/>
              <a:t>Somme du poids par mois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tx>
            <c:strRef>
              <c:f>'Sheet1 (2)'!$B$22</c:f>
              <c:strCache>
                <c:ptCount val="1"/>
                <c:pt idx="0">
                  <c:v>Somme</c:v>
                </c:pt>
              </c:strCache>
            </c:strRef>
          </c:tx>
          <c:spPr>
            <a:ln w="28575" cap="rnd">
              <a:solidFill>
                <a:srgbClr val="48BC4E"/>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 (2)'!$A$23:$A$26</c:f>
              <c:strCache>
                <c:ptCount val="4"/>
                <c:pt idx="0">
                  <c:v>janv</c:v>
                </c:pt>
                <c:pt idx="1">
                  <c:v>févr</c:v>
                </c:pt>
                <c:pt idx="2">
                  <c:v>mars</c:v>
                </c:pt>
                <c:pt idx="3">
                  <c:v>avr</c:v>
                </c:pt>
              </c:strCache>
            </c:strRef>
          </c:cat>
          <c:val>
            <c:numRef>
              <c:f>'Sheet1 (2)'!$B$23:$B$26</c:f>
              <c:numCache>
                <c:formatCode>0.0</c:formatCode>
                <c:ptCount val="4"/>
                <c:pt idx="0">
                  <c:v>23835.124000000003</c:v>
                </c:pt>
                <c:pt idx="1">
                  <c:v>19629.34</c:v>
                </c:pt>
                <c:pt idx="2">
                  <c:v>22575.439999999999</c:v>
                </c:pt>
                <c:pt idx="3">
                  <c:v>8812.880000000001</c:v>
                </c:pt>
              </c:numCache>
            </c:numRef>
          </c:val>
          <c:smooth val="0"/>
          <c:extLst>
            <c:ext xmlns:c16="http://schemas.microsoft.com/office/drawing/2014/chart" uri="{C3380CC4-5D6E-409C-BE32-E72D297353CC}">
              <c16:uniqueId val="{00000000-3276-46E2-98A2-8CEB0BE10ECB}"/>
            </c:ext>
          </c:extLst>
        </c:ser>
        <c:ser>
          <c:idx val="1"/>
          <c:order val="1"/>
          <c:tx>
            <c:strRef>
              <c:f>'Sheet1 (2)'!$C$22</c:f>
              <c:strCache>
                <c:ptCount val="1"/>
                <c:pt idx="0">
                  <c:v>Moyenne 2025 par mois (sans avril)</c:v>
                </c:pt>
              </c:strCache>
            </c:strRef>
          </c:tx>
          <c:spPr>
            <a:ln w="28575" cap="rnd">
              <a:solidFill>
                <a:schemeClr val="accent1">
                  <a:lumMod val="60000"/>
                  <a:lumOff val="40000"/>
                </a:schemeClr>
              </a:solidFill>
              <a:round/>
            </a:ln>
            <a:effectLst/>
          </c:spPr>
          <c:marker>
            <c:symbol val="none"/>
          </c:marker>
          <c:dLbls>
            <c:delete val="1"/>
          </c:dLbls>
          <c:cat>
            <c:strRef>
              <c:f>'Sheet1 (2)'!$A$23:$A$26</c:f>
              <c:strCache>
                <c:ptCount val="4"/>
                <c:pt idx="0">
                  <c:v>janv</c:v>
                </c:pt>
                <c:pt idx="1">
                  <c:v>févr</c:v>
                </c:pt>
                <c:pt idx="2">
                  <c:v>mars</c:v>
                </c:pt>
                <c:pt idx="3">
                  <c:v>avr</c:v>
                </c:pt>
              </c:strCache>
            </c:strRef>
          </c:cat>
          <c:val>
            <c:numRef>
              <c:f>'Sheet1 (2)'!$C$23:$C$26</c:f>
              <c:numCache>
                <c:formatCode>0.0</c:formatCode>
                <c:ptCount val="4"/>
                <c:pt idx="0">
                  <c:v>22013.301333333337</c:v>
                </c:pt>
                <c:pt idx="1">
                  <c:v>22013.301333333337</c:v>
                </c:pt>
                <c:pt idx="2">
                  <c:v>22013.301333333337</c:v>
                </c:pt>
                <c:pt idx="3">
                  <c:v>22013.301333333337</c:v>
                </c:pt>
              </c:numCache>
            </c:numRef>
          </c:val>
          <c:smooth val="0"/>
          <c:extLst>
            <c:ext xmlns:c16="http://schemas.microsoft.com/office/drawing/2014/chart" uri="{C3380CC4-5D6E-409C-BE32-E72D297353CC}">
              <c16:uniqueId val="{00000001-3276-46E2-98A2-8CEB0BE10ECB}"/>
            </c:ext>
          </c:extLst>
        </c:ser>
        <c:dLbls>
          <c:dLblPos val="ctr"/>
          <c:showLegendKey val="0"/>
          <c:showVal val="1"/>
          <c:showCatName val="0"/>
          <c:showSerName val="0"/>
          <c:showPercent val="0"/>
          <c:showBubbleSize val="0"/>
        </c:dLbls>
        <c:smooth val="0"/>
        <c:axId val="1373324319"/>
        <c:axId val="1373327647"/>
      </c:lineChart>
      <c:catAx>
        <c:axId val="1373324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73327647"/>
        <c:crosses val="autoZero"/>
        <c:auto val="1"/>
        <c:lblAlgn val="ctr"/>
        <c:lblOffset val="100"/>
        <c:noMultiLvlLbl val="0"/>
      </c:catAx>
      <c:valAx>
        <c:axId val="13733276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7332431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b="1"/>
              <a:t>Somme du poids par semaine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1"/>
          <c:order val="0"/>
          <c:tx>
            <c:strRef>
              <c:f>'Sheet1 (2)'!$L$22</c:f>
              <c:strCache>
                <c:ptCount val="1"/>
                <c:pt idx="0">
                  <c:v>Somme</c:v>
                </c:pt>
              </c:strCache>
            </c:strRef>
          </c:tx>
          <c:spPr>
            <a:ln w="28575" cap="rnd">
              <a:solidFill>
                <a:srgbClr val="48BC4E"/>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'Sheet1 (2)'!$L$23:$L$37</c:f>
              <c:numCache>
                <c:formatCode>0.0</c:formatCode>
                <c:ptCount val="15"/>
                <c:pt idx="0">
                  <c:v>2742.58</c:v>
                </c:pt>
                <c:pt idx="1">
                  <c:v>6416.3840000000018</c:v>
                </c:pt>
                <c:pt idx="2">
                  <c:v>6232.58</c:v>
                </c:pt>
                <c:pt idx="3">
                  <c:v>4892.1400000000012</c:v>
                </c:pt>
                <c:pt idx="4">
                  <c:v>4941.16</c:v>
                </c:pt>
                <c:pt idx="5">
                  <c:v>4175.3399999999992</c:v>
                </c:pt>
                <c:pt idx="6">
                  <c:v>4430.18</c:v>
                </c:pt>
                <c:pt idx="7">
                  <c:v>6735.340000000002</c:v>
                </c:pt>
                <c:pt idx="8">
                  <c:v>3786.96</c:v>
                </c:pt>
                <c:pt idx="9">
                  <c:v>6129.76</c:v>
                </c:pt>
                <c:pt idx="10">
                  <c:v>5262.4800000000005</c:v>
                </c:pt>
                <c:pt idx="11">
                  <c:v>3160.9800000000005</c:v>
                </c:pt>
                <c:pt idx="12">
                  <c:v>6035.22</c:v>
                </c:pt>
                <c:pt idx="13">
                  <c:v>5353.34</c:v>
                </c:pt>
                <c:pt idx="14">
                  <c:v>4558.34</c:v>
                </c:pt>
              </c:numCache>
            </c:numRef>
          </c:val>
          <c:smooth val="0"/>
          <c:extLst>
            <c:ext xmlns:c16="http://schemas.microsoft.com/office/drawing/2014/chart" uri="{C3380CC4-5D6E-409C-BE32-E72D297353CC}">
              <c16:uniqueId val="{00000000-CF26-4979-8DE6-C272EB65D0B8}"/>
            </c:ext>
          </c:extLst>
        </c:ser>
        <c:ser>
          <c:idx val="2"/>
          <c:order val="1"/>
          <c:tx>
            <c:strRef>
              <c:f>'Sheet1 (2)'!$M$22</c:f>
              <c:strCache>
                <c:ptCount val="1"/>
                <c:pt idx="0">
                  <c:v>Moyenne 2025 par semaine</c:v>
                </c:pt>
              </c:strCache>
            </c:strRef>
          </c:tx>
          <c:spPr>
            <a:ln w="28575" cap="rnd">
              <a:solidFill>
                <a:schemeClr val="accent1">
                  <a:lumMod val="60000"/>
                  <a:lumOff val="40000"/>
                </a:schemeClr>
              </a:solidFill>
              <a:round/>
            </a:ln>
            <a:effectLst/>
          </c:spPr>
          <c:marker>
            <c:symbol val="none"/>
          </c:marker>
          <c:dLbls>
            <c:delete val="1"/>
          </c:dLbls>
          <c:val>
            <c:numRef>
              <c:f>'Sheet1 (2)'!$M$23:$M$37</c:f>
              <c:numCache>
                <c:formatCode>0.0</c:formatCode>
                <c:ptCount val="15"/>
                <c:pt idx="0">
                  <c:v>4990.1856000000007</c:v>
                </c:pt>
                <c:pt idx="1">
                  <c:v>4990.1856000000007</c:v>
                </c:pt>
                <c:pt idx="2">
                  <c:v>4990.1856000000007</c:v>
                </c:pt>
                <c:pt idx="3">
                  <c:v>4990.1856000000007</c:v>
                </c:pt>
                <c:pt idx="4">
                  <c:v>4990.1856000000007</c:v>
                </c:pt>
                <c:pt idx="5">
                  <c:v>4990.1856000000007</c:v>
                </c:pt>
                <c:pt idx="6">
                  <c:v>4990.1856000000007</c:v>
                </c:pt>
                <c:pt idx="7">
                  <c:v>4990.1856000000007</c:v>
                </c:pt>
                <c:pt idx="8">
                  <c:v>4990.1856000000007</c:v>
                </c:pt>
                <c:pt idx="9">
                  <c:v>4990.1856000000007</c:v>
                </c:pt>
                <c:pt idx="10">
                  <c:v>4990.1856000000007</c:v>
                </c:pt>
                <c:pt idx="11">
                  <c:v>4990.1856000000007</c:v>
                </c:pt>
                <c:pt idx="12">
                  <c:v>4990.1856000000007</c:v>
                </c:pt>
                <c:pt idx="13">
                  <c:v>4990.1856000000007</c:v>
                </c:pt>
                <c:pt idx="14">
                  <c:v>4990.1856000000007</c:v>
                </c:pt>
              </c:numCache>
            </c:numRef>
          </c:val>
          <c:smooth val="0"/>
          <c:extLst>
            <c:ext xmlns:c16="http://schemas.microsoft.com/office/drawing/2014/chart" uri="{C3380CC4-5D6E-409C-BE32-E72D297353CC}">
              <c16:uniqueId val="{00000001-CF26-4979-8DE6-C272EB65D0B8}"/>
            </c:ext>
          </c:extLst>
        </c:ser>
        <c:dLbls>
          <c:dLblPos val="ctr"/>
          <c:showLegendKey val="0"/>
          <c:showVal val="1"/>
          <c:showCatName val="0"/>
          <c:showSerName val="0"/>
          <c:showPercent val="0"/>
          <c:showBubbleSize val="0"/>
        </c:dLbls>
        <c:smooth val="0"/>
        <c:axId val="929967088"/>
        <c:axId val="929967504"/>
      </c:lineChart>
      <c:catAx>
        <c:axId val="9299670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29967504"/>
        <c:crosses val="autoZero"/>
        <c:auto val="1"/>
        <c:lblAlgn val="ctr"/>
        <c:lblOffset val="100"/>
        <c:noMultiLvlLbl val="0"/>
      </c:catAx>
      <c:valAx>
        <c:axId val="92996750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2996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Nombre de passage par semaine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tx>
            <c:strRef>
              <c:f>Sheet1!$G$60</c:f>
              <c:strCache>
                <c:ptCount val="1"/>
                <c:pt idx="0">
                  <c:v>Nombre de passage par semaine</c:v>
                </c:pt>
              </c:strCache>
            </c:strRef>
          </c:tx>
          <c:spPr>
            <a:ln w="28575" cap="rnd">
              <a:solidFill>
                <a:srgbClr val="48BC4E"/>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Sheet1!$F$61:$F$75</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Sheet1!$G$61:$G$75</c:f>
              <c:numCache>
                <c:formatCode>General</c:formatCode>
                <c:ptCount val="15"/>
                <c:pt idx="0">
                  <c:v>25</c:v>
                </c:pt>
                <c:pt idx="1">
                  <c:v>47</c:v>
                </c:pt>
                <c:pt idx="2">
                  <c:v>55</c:v>
                </c:pt>
                <c:pt idx="3">
                  <c:v>52</c:v>
                </c:pt>
                <c:pt idx="4">
                  <c:v>54</c:v>
                </c:pt>
                <c:pt idx="5">
                  <c:v>57</c:v>
                </c:pt>
                <c:pt idx="6">
                  <c:v>54</c:v>
                </c:pt>
                <c:pt idx="7">
                  <c:v>52</c:v>
                </c:pt>
                <c:pt idx="8">
                  <c:v>50</c:v>
                </c:pt>
                <c:pt idx="9">
                  <c:v>53</c:v>
                </c:pt>
                <c:pt idx="10">
                  <c:v>48</c:v>
                </c:pt>
                <c:pt idx="11">
                  <c:v>49</c:v>
                </c:pt>
                <c:pt idx="12">
                  <c:v>66</c:v>
                </c:pt>
                <c:pt idx="13">
                  <c:v>48</c:v>
                </c:pt>
                <c:pt idx="14">
                  <c:v>35</c:v>
                </c:pt>
              </c:numCache>
            </c:numRef>
          </c:val>
          <c:smooth val="0"/>
          <c:extLst>
            <c:ext xmlns:c16="http://schemas.microsoft.com/office/drawing/2014/chart" uri="{C3380CC4-5D6E-409C-BE32-E72D297353CC}">
              <c16:uniqueId val="{00000000-D069-409E-BD5A-91C918046176}"/>
            </c:ext>
          </c:extLst>
        </c:ser>
        <c:dLbls>
          <c:dLblPos val="ctr"/>
          <c:showLegendKey val="0"/>
          <c:showVal val="1"/>
          <c:showCatName val="0"/>
          <c:showSerName val="0"/>
          <c:showPercent val="0"/>
          <c:showBubbleSize val="0"/>
        </c:dLbls>
        <c:smooth val="0"/>
        <c:axId val="1575357840"/>
        <c:axId val="1575360752"/>
      </c:lineChart>
      <c:catAx>
        <c:axId val="1575357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75360752"/>
        <c:crosses val="autoZero"/>
        <c:auto val="1"/>
        <c:lblAlgn val="ctr"/>
        <c:lblOffset val="100"/>
        <c:noMultiLvlLbl val="0"/>
      </c:catAx>
      <c:valAx>
        <c:axId val="157536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75357840"/>
        <c:crosses val="autoZero"/>
        <c:crossBetween val="between"/>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b="1"/>
              <a:t>Nombre de passage par mois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spPr>
            <a:ln w="28575" cap="rnd">
              <a:solidFill>
                <a:srgbClr val="48BC4E"/>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Sheet1!$A$61:$A$64</c:f>
              <c:strCache>
                <c:ptCount val="4"/>
                <c:pt idx="0">
                  <c:v>janv</c:v>
                </c:pt>
                <c:pt idx="1">
                  <c:v>févr</c:v>
                </c:pt>
                <c:pt idx="2">
                  <c:v>mars</c:v>
                </c:pt>
                <c:pt idx="3">
                  <c:v>avr</c:v>
                </c:pt>
              </c:strCache>
            </c:strRef>
          </c:cat>
          <c:val>
            <c:numRef>
              <c:f>Sheet1!$B$61:$B$64</c:f>
              <c:numCache>
                <c:formatCode>General</c:formatCode>
                <c:ptCount val="4"/>
                <c:pt idx="0">
                  <c:v>228</c:v>
                </c:pt>
                <c:pt idx="1">
                  <c:v>213</c:v>
                </c:pt>
                <c:pt idx="2">
                  <c:v>228</c:v>
                </c:pt>
                <c:pt idx="3">
                  <c:v>76</c:v>
                </c:pt>
              </c:numCache>
            </c:numRef>
          </c:val>
          <c:smooth val="0"/>
          <c:extLst>
            <c:ext xmlns:c16="http://schemas.microsoft.com/office/drawing/2014/chart" uri="{C3380CC4-5D6E-409C-BE32-E72D297353CC}">
              <c16:uniqueId val="{00000000-03B9-4E39-962F-2F52DA383115}"/>
            </c:ext>
          </c:extLst>
        </c:ser>
        <c:dLbls>
          <c:dLblPos val="ctr"/>
          <c:showLegendKey val="0"/>
          <c:showVal val="1"/>
          <c:showCatName val="0"/>
          <c:showSerName val="0"/>
          <c:showPercent val="0"/>
          <c:showBubbleSize val="0"/>
        </c:dLbls>
        <c:smooth val="0"/>
        <c:axId val="1375839487"/>
        <c:axId val="1375822015"/>
      </c:lineChart>
      <c:catAx>
        <c:axId val="13758394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75822015"/>
        <c:crosses val="autoZero"/>
        <c:auto val="1"/>
        <c:lblAlgn val="ctr"/>
        <c:lblOffset val="100"/>
        <c:noMultiLvlLbl val="0"/>
      </c:catAx>
      <c:valAx>
        <c:axId val="1375822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75839487"/>
        <c:crosses val="autoZero"/>
        <c:crossBetween val="between"/>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b="1"/>
              <a:t>Somme du poids par mois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tx>
            <c:strRef>
              <c:f>'Sheet1 (2)'!$B$22</c:f>
              <c:strCache>
                <c:ptCount val="1"/>
                <c:pt idx="0">
                  <c:v>Somme</c:v>
                </c:pt>
              </c:strCache>
            </c:strRef>
          </c:tx>
          <c:spPr>
            <a:ln w="28575" cap="rnd">
              <a:solidFill>
                <a:srgbClr val="48BC4E"/>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 (2)'!$A$23:$A$26</c:f>
              <c:strCache>
                <c:ptCount val="4"/>
                <c:pt idx="0">
                  <c:v>janv</c:v>
                </c:pt>
                <c:pt idx="1">
                  <c:v>févr</c:v>
                </c:pt>
                <c:pt idx="2">
                  <c:v>mars</c:v>
                </c:pt>
                <c:pt idx="3">
                  <c:v>avr</c:v>
                </c:pt>
              </c:strCache>
            </c:strRef>
          </c:cat>
          <c:val>
            <c:numRef>
              <c:f>'Sheet1 (2)'!$B$23:$B$26</c:f>
              <c:numCache>
                <c:formatCode>0.0</c:formatCode>
                <c:ptCount val="4"/>
                <c:pt idx="0">
                  <c:v>23835.124000000003</c:v>
                </c:pt>
                <c:pt idx="1">
                  <c:v>19629.34</c:v>
                </c:pt>
                <c:pt idx="2">
                  <c:v>22575.439999999999</c:v>
                </c:pt>
                <c:pt idx="3">
                  <c:v>8812.880000000001</c:v>
                </c:pt>
              </c:numCache>
            </c:numRef>
          </c:val>
          <c:smooth val="0"/>
          <c:extLst>
            <c:ext xmlns:c16="http://schemas.microsoft.com/office/drawing/2014/chart" uri="{C3380CC4-5D6E-409C-BE32-E72D297353CC}">
              <c16:uniqueId val="{00000000-B341-4FDA-8B7B-504D5379A53A}"/>
            </c:ext>
          </c:extLst>
        </c:ser>
        <c:ser>
          <c:idx val="1"/>
          <c:order val="1"/>
          <c:tx>
            <c:strRef>
              <c:f>'Sheet1 (2)'!$C$22</c:f>
              <c:strCache>
                <c:ptCount val="1"/>
                <c:pt idx="0">
                  <c:v>Moyenne 2025 par mois (sans avril)</c:v>
                </c:pt>
              </c:strCache>
            </c:strRef>
          </c:tx>
          <c:spPr>
            <a:ln w="28575" cap="rnd">
              <a:solidFill>
                <a:schemeClr val="accent1">
                  <a:lumMod val="60000"/>
                  <a:lumOff val="40000"/>
                </a:schemeClr>
              </a:solidFill>
              <a:round/>
            </a:ln>
            <a:effectLst/>
          </c:spPr>
          <c:marker>
            <c:symbol val="none"/>
          </c:marker>
          <c:dLbls>
            <c:delete val="1"/>
          </c:dLbls>
          <c:cat>
            <c:strRef>
              <c:f>'Sheet1 (2)'!$A$23:$A$26</c:f>
              <c:strCache>
                <c:ptCount val="4"/>
                <c:pt idx="0">
                  <c:v>janv</c:v>
                </c:pt>
                <c:pt idx="1">
                  <c:v>févr</c:v>
                </c:pt>
                <c:pt idx="2">
                  <c:v>mars</c:v>
                </c:pt>
                <c:pt idx="3">
                  <c:v>avr</c:v>
                </c:pt>
              </c:strCache>
            </c:strRef>
          </c:cat>
          <c:val>
            <c:numRef>
              <c:f>'Sheet1 (2)'!$C$23:$C$26</c:f>
              <c:numCache>
                <c:formatCode>0.0</c:formatCode>
                <c:ptCount val="4"/>
                <c:pt idx="0">
                  <c:v>22013.301333333337</c:v>
                </c:pt>
                <c:pt idx="1">
                  <c:v>22013.301333333337</c:v>
                </c:pt>
                <c:pt idx="2">
                  <c:v>22013.301333333337</c:v>
                </c:pt>
                <c:pt idx="3">
                  <c:v>22013.301333333337</c:v>
                </c:pt>
              </c:numCache>
            </c:numRef>
          </c:val>
          <c:smooth val="0"/>
          <c:extLst>
            <c:ext xmlns:c16="http://schemas.microsoft.com/office/drawing/2014/chart" uri="{C3380CC4-5D6E-409C-BE32-E72D297353CC}">
              <c16:uniqueId val="{00000001-B341-4FDA-8B7B-504D5379A53A}"/>
            </c:ext>
          </c:extLst>
        </c:ser>
        <c:dLbls>
          <c:dLblPos val="ctr"/>
          <c:showLegendKey val="0"/>
          <c:showVal val="1"/>
          <c:showCatName val="0"/>
          <c:showSerName val="0"/>
          <c:showPercent val="0"/>
          <c:showBubbleSize val="0"/>
        </c:dLbls>
        <c:smooth val="0"/>
        <c:axId val="1373324319"/>
        <c:axId val="1373327647"/>
      </c:lineChart>
      <c:catAx>
        <c:axId val="1373324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73327647"/>
        <c:crosses val="autoZero"/>
        <c:auto val="1"/>
        <c:lblAlgn val="ctr"/>
        <c:lblOffset val="100"/>
        <c:noMultiLvlLbl val="0"/>
      </c:catAx>
      <c:valAx>
        <c:axId val="13733276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7332431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b="1"/>
              <a:t>Somme du poids par jour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'Sheet1 (2)'!$G$22</c:f>
              <c:strCache>
                <c:ptCount val="1"/>
                <c:pt idx="0">
                  <c:v>Somme</c:v>
                </c:pt>
              </c:strCache>
            </c:strRef>
          </c:tx>
          <c:spPr>
            <a:solidFill>
              <a:srgbClr val="48BC4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 (2)'!$F$23:$F$29</c:f>
              <c:strCache>
                <c:ptCount val="7"/>
                <c:pt idx="0">
                  <c:v>lundi</c:v>
                </c:pt>
                <c:pt idx="1">
                  <c:v>mardi</c:v>
                </c:pt>
                <c:pt idx="2">
                  <c:v>mercredi</c:v>
                </c:pt>
                <c:pt idx="3">
                  <c:v>jeudi</c:v>
                </c:pt>
                <c:pt idx="4">
                  <c:v>vendredi</c:v>
                </c:pt>
                <c:pt idx="5">
                  <c:v>samedi</c:v>
                </c:pt>
                <c:pt idx="6">
                  <c:v>dimanche</c:v>
                </c:pt>
              </c:strCache>
            </c:strRef>
          </c:cat>
          <c:val>
            <c:numRef>
              <c:f>'Sheet1 (2)'!$G$23:$G$29</c:f>
              <c:numCache>
                <c:formatCode>0.0</c:formatCode>
                <c:ptCount val="7"/>
                <c:pt idx="0">
                  <c:v>10292.379999999997</c:v>
                </c:pt>
                <c:pt idx="1">
                  <c:v>12320.103999999999</c:v>
                </c:pt>
                <c:pt idx="2">
                  <c:v>11877.459999999997</c:v>
                </c:pt>
                <c:pt idx="3">
                  <c:v>17871.839999999993</c:v>
                </c:pt>
                <c:pt idx="4">
                  <c:v>17085.140000000014</c:v>
                </c:pt>
                <c:pt idx="5">
                  <c:v>2048.48</c:v>
                </c:pt>
                <c:pt idx="6">
                  <c:v>3357.38</c:v>
                </c:pt>
              </c:numCache>
            </c:numRef>
          </c:val>
          <c:extLst>
            <c:ext xmlns:c16="http://schemas.microsoft.com/office/drawing/2014/chart" uri="{C3380CC4-5D6E-409C-BE32-E72D297353CC}">
              <c16:uniqueId val="{00000000-6EF5-4A1C-87C8-0CAEEC08B011}"/>
            </c:ext>
          </c:extLst>
        </c:ser>
        <c:dLbls>
          <c:dLblPos val="inBase"/>
          <c:showLegendKey val="0"/>
          <c:showVal val="1"/>
          <c:showCatName val="0"/>
          <c:showSerName val="0"/>
          <c:showPercent val="0"/>
          <c:showBubbleSize val="0"/>
        </c:dLbls>
        <c:gapWidth val="219"/>
        <c:axId val="941259056"/>
        <c:axId val="941258640"/>
      </c:barChart>
      <c:lineChart>
        <c:grouping val="standard"/>
        <c:varyColors val="0"/>
        <c:ser>
          <c:idx val="1"/>
          <c:order val="1"/>
          <c:tx>
            <c:strRef>
              <c:f>'Sheet1 (2)'!$H$22</c:f>
              <c:strCache>
                <c:ptCount val="1"/>
                <c:pt idx="0">
                  <c:v>Moyenne 2025 par jour</c:v>
                </c:pt>
              </c:strCache>
            </c:strRef>
          </c:tx>
          <c:spPr>
            <a:ln w="28575" cap="rnd">
              <a:solidFill>
                <a:schemeClr val="accent1">
                  <a:lumMod val="60000"/>
                  <a:lumOff val="40000"/>
                </a:schemeClr>
              </a:solidFill>
              <a:round/>
            </a:ln>
            <a:effectLst/>
          </c:spPr>
          <c:marker>
            <c:symbol val="none"/>
          </c:marker>
          <c:dLbls>
            <c:delete val="1"/>
          </c:dLbls>
          <c:cat>
            <c:strRef>
              <c:f>'Sheet1 (2)'!$F$23:$F$29</c:f>
              <c:strCache>
                <c:ptCount val="7"/>
                <c:pt idx="0">
                  <c:v>lundi</c:v>
                </c:pt>
                <c:pt idx="1">
                  <c:v>mardi</c:v>
                </c:pt>
                <c:pt idx="2">
                  <c:v>mercredi</c:v>
                </c:pt>
                <c:pt idx="3">
                  <c:v>jeudi</c:v>
                </c:pt>
                <c:pt idx="4">
                  <c:v>vendredi</c:v>
                </c:pt>
                <c:pt idx="5">
                  <c:v>samedi</c:v>
                </c:pt>
                <c:pt idx="6">
                  <c:v>dimanche</c:v>
                </c:pt>
              </c:strCache>
            </c:strRef>
          </c:cat>
          <c:val>
            <c:numRef>
              <c:f>'Sheet1 (2)'!$H$23:$H$29</c:f>
              <c:numCache>
                <c:formatCode>0.0</c:formatCode>
                <c:ptCount val="7"/>
                <c:pt idx="0">
                  <c:v>10693.254857142858</c:v>
                </c:pt>
                <c:pt idx="1">
                  <c:v>10693.254857142858</c:v>
                </c:pt>
                <c:pt idx="2">
                  <c:v>10693.254857142858</c:v>
                </c:pt>
                <c:pt idx="3">
                  <c:v>10693.254857142858</c:v>
                </c:pt>
                <c:pt idx="4">
                  <c:v>10693.254857142858</c:v>
                </c:pt>
                <c:pt idx="5">
                  <c:v>10693.254857142858</c:v>
                </c:pt>
                <c:pt idx="6">
                  <c:v>10693.254857142858</c:v>
                </c:pt>
              </c:numCache>
            </c:numRef>
          </c:val>
          <c:smooth val="0"/>
          <c:extLst>
            <c:ext xmlns:c16="http://schemas.microsoft.com/office/drawing/2014/chart" uri="{C3380CC4-5D6E-409C-BE32-E72D297353CC}">
              <c16:uniqueId val="{00000001-6EF5-4A1C-87C8-0CAEEC08B011}"/>
            </c:ext>
          </c:extLst>
        </c:ser>
        <c:dLbls>
          <c:showLegendKey val="0"/>
          <c:showVal val="1"/>
          <c:showCatName val="0"/>
          <c:showSerName val="0"/>
          <c:showPercent val="0"/>
          <c:showBubbleSize val="0"/>
        </c:dLbls>
        <c:marker val="1"/>
        <c:smooth val="0"/>
        <c:axId val="941259056"/>
        <c:axId val="941258640"/>
      </c:lineChart>
      <c:catAx>
        <c:axId val="941259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41258640"/>
        <c:crosses val="autoZero"/>
        <c:auto val="1"/>
        <c:lblAlgn val="ctr"/>
        <c:lblOffset val="100"/>
        <c:noMultiLvlLbl val="0"/>
      </c:catAx>
      <c:valAx>
        <c:axId val="94125864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41259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b="1"/>
              <a:t>Somme du poids par semaine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1"/>
          <c:order val="0"/>
          <c:tx>
            <c:strRef>
              <c:f>'Sheet1 (2)'!$L$22</c:f>
              <c:strCache>
                <c:ptCount val="1"/>
                <c:pt idx="0">
                  <c:v>Somme</c:v>
                </c:pt>
              </c:strCache>
            </c:strRef>
          </c:tx>
          <c:spPr>
            <a:ln w="28575" cap="rnd">
              <a:solidFill>
                <a:srgbClr val="48BC4E"/>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'Sheet1 (2)'!$L$23:$L$37</c:f>
              <c:numCache>
                <c:formatCode>0.0</c:formatCode>
                <c:ptCount val="15"/>
                <c:pt idx="0">
                  <c:v>2742.58</c:v>
                </c:pt>
                <c:pt idx="1">
                  <c:v>6416.3840000000018</c:v>
                </c:pt>
                <c:pt idx="2">
                  <c:v>6232.58</c:v>
                </c:pt>
                <c:pt idx="3">
                  <c:v>4892.1400000000012</c:v>
                </c:pt>
                <c:pt idx="4">
                  <c:v>4941.16</c:v>
                </c:pt>
                <c:pt idx="5">
                  <c:v>4175.3399999999992</c:v>
                </c:pt>
                <c:pt idx="6">
                  <c:v>4430.18</c:v>
                </c:pt>
                <c:pt idx="7">
                  <c:v>6735.340000000002</c:v>
                </c:pt>
                <c:pt idx="8">
                  <c:v>3786.96</c:v>
                </c:pt>
                <c:pt idx="9">
                  <c:v>6129.76</c:v>
                </c:pt>
                <c:pt idx="10">
                  <c:v>5262.4800000000005</c:v>
                </c:pt>
                <c:pt idx="11">
                  <c:v>3160.9800000000005</c:v>
                </c:pt>
                <c:pt idx="12">
                  <c:v>6035.22</c:v>
                </c:pt>
                <c:pt idx="13">
                  <c:v>5353.34</c:v>
                </c:pt>
                <c:pt idx="14">
                  <c:v>4558.34</c:v>
                </c:pt>
              </c:numCache>
            </c:numRef>
          </c:val>
          <c:smooth val="0"/>
          <c:extLst>
            <c:ext xmlns:c16="http://schemas.microsoft.com/office/drawing/2014/chart" uri="{C3380CC4-5D6E-409C-BE32-E72D297353CC}">
              <c16:uniqueId val="{00000000-6780-4069-9926-4954D9B1D583}"/>
            </c:ext>
          </c:extLst>
        </c:ser>
        <c:ser>
          <c:idx val="2"/>
          <c:order val="1"/>
          <c:tx>
            <c:strRef>
              <c:f>'Sheet1 (2)'!$M$22</c:f>
              <c:strCache>
                <c:ptCount val="1"/>
                <c:pt idx="0">
                  <c:v>Moyenne 2025 par semaine</c:v>
                </c:pt>
              </c:strCache>
            </c:strRef>
          </c:tx>
          <c:spPr>
            <a:ln w="28575" cap="rnd">
              <a:solidFill>
                <a:schemeClr val="accent1">
                  <a:lumMod val="60000"/>
                  <a:lumOff val="40000"/>
                </a:schemeClr>
              </a:solidFill>
              <a:round/>
            </a:ln>
            <a:effectLst/>
          </c:spPr>
          <c:marker>
            <c:symbol val="none"/>
          </c:marker>
          <c:dLbls>
            <c:delete val="1"/>
          </c:dLbls>
          <c:val>
            <c:numRef>
              <c:f>'Sheet1 (2)'!$M$23:$M$37</c:f>
              <c:numCache>
                <c:formatCode>0.0</c:formatCode>
                <c:ptCount val="15"/>
                <c:pt idx="0">
                  <c:v>4990.1856000000007</c:v>
                </c:pt>
                <c:pt idx="1">
                  <c:v>4990.1856000000007</c:v>
                </c:pt>
                <c:pt idx="2">
                  <c:v>4990.1856000000007</c:v>
                </c:pt>
                <c:pt idx="3">
                  <c:v>4990.1856000000007</c:v>
                </c:pt>
                <c:pt idx="4">
                  <c:v>4990.1856000000007</c:v>
                </c:pt>
                <c:pt idx="5">
                  <c:v>4990.1856000000007</c:v>
                </c:pt>
                <c:pt idx="6">
                  <c:v>4990.1856000000007</c:v>
                </c:pt>
                <c:pt idx="7">
                  <c:v>4990.1856000000007</c:v>
                </c:pt>
                <c:pt idx="8">
                  <c:v>4990.1856000000007</c:v>
                </c:pt>
                <c:pt idx="9">
                  <c:v>4990.1856000000007</c:v>
                </c:pt>
                <c:pt idx="10">
                  <c:v>4990.1856000000007</c:v>
                </c:pt>
                <c:pt idx="11">
                  <c:v>4990.1856000000007</c:v>
                </c:pt>
                <c:pt idx="12">
                  <c:v>4990.1856000000007</c:v>
                </c:pt>
                <c:pt idx="13">
                  <c:v>4990.1856000000007</c:v>
                </c:pt>
                <c:pt idx="14">
                  <c:v>4990.1856000000007</c:v>
                </c:pt>
              </c:numCache>
            </c:numRef>
          </c:val>
          <c:smooth val="0"/>
          <c:extLst>
            <c:ext xmlns:c16="http://schemas.microsoft.com/office/drawing/2014/chart" uri="{C3380CC4-5D6E-409C-BE32-E72D297353CC}">
              <c16:uniqueId val="{00000001-6780-4069-9926-4954D9B1D583}"/>
            </c:ext>
          </c:extLst>
        </c:ser>
        <c:dLbls>
          <c:dLblPos val="ctr"/>
          <c:showLegendKey val="0"/>
          <c:showVal val="1"/>
          <c:showCatName val="0"/>
          <c:showSerName val="0"/>
          <c:showPercent val="0"/>
          <c:showBubbleSize val="0"/>
        </c:dLbls>
        <c:smooth val="0"/>
        <c:axId val="929967088"/>
        <c:axId val="929967504"/>
      </c:lineChart>
      <c:catAx>
        <c:axId val="9299670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29967504"/>
        <c:crosses val="autoZero"/>
        <c:auto val="1"/>
        <c:lblAlgn val="ctr"/>
        <c:lblOffset val="100"/>
        <c:noMultiLvlLbl val="0"/>
      </c:catAx>
      <c:valAx>
        <c:axId val="92996750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2996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Nombre de passage par jour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'Sheet1 (2)'!$Q$22</c:f>
              <c:strCache>
                <c:ptCount val="1"/>
                <c:pt idx="0">
                  <c:v>Nb</c:v>
                </c:pt>
              </c:strCache>
            </c:strRef>
          </c:tx>
          <c:spPr>
            <a:solidFill>
              <a:srgbClr val="48BC4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 (2)'!$P$23:$P$29</c:f>
              <c:strCache>
                <c:ptCount val="7"/>
                <c:pt idx="0">
                  <c:v>lundi</c:v>
                </c:pt>
                <c:pt idx="1">
                  <c:v>mardi</c:v>
                </c:pt>
                <c:pt idx="2">
                  <c:v>mercredi</c:v>
                </c:pt>
                <c:pt idx="3">
                  <c:v>jeudi</c:v>
                </c:pt>
                <c:pt idx="4">
                  <c:v>vendredi</c:v>
                </c:pt>
                <c:pt idx="5">
                  <c:v>samedi</c:v>
                </c:pt>
                <c:pt idx="6">
                  <c:v>dimanche</c:v>
                </c:pt>
              </c:strCache>
            </c:strRef>
          </c:cat>
          <c:val>
            <c:numRef>
              <c:f>'Sheet1 (2)'!$Q$23:$Q$29</c:f>
              <c:numCache>
                <c:formatCode>General</c:formatCode>
                <c:ptCount val="7"/>
                <c:pt idx="0">
                  <c:v>90</c:v>
                </c:pt>
                <c:pt idx="1">
                  <c:v>111</c:v>
                </c:pt>
                <c:pt idx="2">
                  <c:v>146</c:v>
                </c:pt>
                <c:pt idx="3">
                  <c:v>131</c:v>
                </c:pt>
                <c:pt idx="4">
                  <c:v>218</c:v>
                </c:pt>
                <c:pt idx="5">
                  <c:v>6</c:v>
                </c:pt>
                <c:pt idx="6">
                  <c:v>0</c:v>
                </c:pt>
              </c:numCache>
            </c:numRef>
          </c:val>
          <c:extLst>
            <c:ext xmlns:c16="http://schemas.microsoft.com/office/drawing/2014/chart" uri="{C3380CC4-5D6E-409C-BE32-E72D297353CC}">
              <c16:uniqueId val="{00000000-0099-4287-B6A3-3BFAC4CAAD84}"/>
            </c:ext>
          </c:extLst>
        </c:ser>
        <c:dLbls>
          <c:dLblPos val="outEnd"/>
          <c:showLegendKey val="0"/>
          <c:showVal val="1"/>
          <c:showCatName val="0"/>
          <c:showSerName val="0"/>
          <c:showPercent val="0"/>
          <c:showBubbleSize val="0"/>
        </c:dLbls>
        <c:gapWidth val="219"/>
        <c:overlap val="-27"/>
        <c:axId val="1373358847"/>
        <c:axId val="1373348031"/>
      </c:barChart>
      <c:catAx>
        <c:axId val="1373358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73348031"/>
        <c:crosses val="autoZero"/>
        <c:auto val="1"/>
        <c:lblAlgn val="ctr"/>
        <c:lblOffset val="100"/>
        <c:noMultiLvlLbl val="0"/>
      </c:catAx>
      <c:valAx>
        <c:axId val="1373348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733588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LCM - github.xlsm]Sheet1!PivotTable37</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Sheet1!$L$54</c:f>
              <c:strCache>
                <c:ptCount val="1"/>
                <c:pt idx="0">
                  <c:v>Sum of Average of Poids (Kg)</c:v>
                </c:pt>
              </c:strCache>
            </c:strRef>
          </c:tx>
          <c:spPr>
            <a:ln w="28575" cap="rnd">
              <a:solidFill>
                <a:schemeClr val="accent1"/>
              </a:solidFill>
              <a:round/>
            </a:ln>
            <a:effectLst/>
          </c:spPr>
          <c:marker>
            <c:symbol val="none"/>
          </c:marker>
          <c:cat>
            <c:strRef>
              <c:f>Sheet1!$K$55:$K$58</c:f>
              <c:strCache>
                <c:ptCount val="3"/>
                <c:pt idx="0">
                  <c:v>févr</c:v>
                </c:pt>
                <c:pt idx="1">
                  <c:v>mars</c:v>
                </c:pt>
                <c:pt idx="2">
                  <c:v>avr</c:v>
                </c:pt>
              </c:strCache>
            </c:strRef>
          </c:cat>
          <c:val>
            <c:numRef>
              <c:f>Sheet1!$L$55:$L$58</c:f>
              <c:numCache>
                <c:formatCode>General</c:formatCode>
                <c:ptCount val="3"/>
                <c:pt idx="0">
                  <c:v>92.156525821596247</c:v>
                </c:pt>
                <c:pt idx="1">
                  <c:v>98.582707423580786</c:v>
                </c:pt>
                <c:pt idx="2">
                  <c:v>114.45298701298698</c:v>
                </c:pt>
              </c:numCache>
            </c:numRef>
          </c:val>
          <c:smooth val="0"/>
          <c:extLst>
            <c:ext xmlns:c16="http://schemas.microsoft.com/office/drawing/2014/chart" uri="{C3380CC4-5D6E-409C-BE32-E72D297353CC}">
              <c16:uniqueId val="{00000001-13C4-4249-8B48-2294C9C18E97}"/>
            </c:ext>
          </c:extLst>
        </c:ser>
        <c:ser>
          <c:idx val="1"/>
          <c:order val="1"/>
          <c:tx>
            <c:strRef>
              <c:f>Sheet1!$M$54</c:f>
              <c:strCache>
                <c:ptCount val="1"/>
                <c:pt idx="0">
                  <c:v>Sum of Moyenne 2025 par mois (sans avril)</c:v>
                </c:pt>
              </c:strCache>
            </c:strRef>
          </c:tx>
          <c:spPr>
            <a:ln w="28575" cap="rnd">
              <a:solidFill>
                <a:schemeClr val="accent2"/>
              </a:solidFill>
              <a:round/>
            </a:ln>
            <a:effectLst/>
          </c:spPr>
          <c:marker>
            <c:symbol val="none"/>
          </c:marker>
          <c:cat>
            <c:strRef>
              <c:f>Sheet1!$K$55:$K$58</c:f>
              <c:strCache>
                <c:ptCount val="3"/>
                <c:pt idx="0">
                  <c:v>févr</c:v>
                </c:pt>
                <c:pt idx="1">
                  <c:v>mars</c:v>
                </c:pt>
                <c:pt idx="2">
                  <c:v>avr</c:v>
                </c:pt>
              </c:strCache>
            </c:strRef>
          </c:cat>
          <c:val>
            <c:numRef>
              <c:f>Sheet1!$M$55:$M$58</c:f>
              <c:numCache>
                <c:formatCode>General</c:formatCode>
                <c:ptCount val="3"/>
                <c:pt idx="0">
                  <c:v>95.369616622588524</c:v>
                </c:pt>
                <c:pt idx="1">
                  <c:v>95.369616622588524</c:v>
                </c:pt>
                <c:pt idx="2">
                  <c:v>95.369616622588524</c:v>
                </c:pt>
              </c:numCache>
            </c:numRef>
          </c:val>
          <c:smooth val="0"/>
          <c:extLst>
            <c:ext xmlns:c16="http://schemas.microsoft.com/office/drawing/2014/chart" uri="{C3380CC4-5D6E-409C-BE32-E72D297353CC}">
              <c16:uniqueId val="{00000002-13C4-4249-8B48-2294C9C18E97}"/>
            </c:ext>
          </c:extLst>
        </c:ser>
        <c:dLbls>
          <c:showLegendKey val="0"/>
          <c:showVal val="0"/>
          <c:showCatName val="0"/>
          <c:showSerName val="0"/>
          <c:showPercent val="0"/>
          <c:showBubbleSize val="0"/>
        </c:dLbls>
        <c:smooth val="0"/>
        <c:axId val="830765199"/>
        <c:axId val="830772271"/>
      </c:lineChart>
      <c:catAx>
        <c:axId val="830765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0772271"/>
        <c:crosses val="autoZero"/>
        <c:auto val="1"/>
        <c:lblAlgn val="ctr"/>
        <c:lblOffset val="100"/>
        <c:noMultiLvlLbl val="0"/>
      </c:catAx>
      <c:valAx>
        <c:axId val="8307722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307651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LCM - github.xlsm]Résumé Dép!PivotTable41</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'Résumé Dép'!$AH$3:$AH$4</c:f>
              <c:strCache>
                <c:ptCount val="1"/>
                <c:pt idx="0">
                  <c:v>75</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'Résumé Dép'!$AG$5:$AG$8</c:f>
              <c:strCache>
                <c:ptCount val="3"/>
                <c:pt idx="0">
                  <c:v>2023</c:v>
                </c:pt>
                <c:pt idx="1">
                  <c:v>2024</c:v>
                </c:pt>
                <c:pt idx="2">
                  <c:v>2025</c:v>
                </c:pt>
              </c:strCache>
            </c:strRef>
          </c:cat>
          <c:val>
            <c:numRef>
              <c:f>'Résumé Dép'!$AH$5:$AH$8</c:f>
              <c:numCache>
                <c:formatCode>0.00%</c:formatCode>
                <c:ptCount val="3"/>
                <c:pt idx="0">
                  <c:v>0.69659982563208367</c:v>
                </c:pt>
                <c:pt idx="1">
                  <c:v>0.58368794326241136</c:v>
                </c:pt>
                <c:pt idx="2">
                  <c:v>0.55131264916467781</c:v>
                </c:pt>
              </c:numCache>
            </c:numRef>
          </c:val>
          <c:extLst>
            <c:ext xmlns:c16="http://schemas.microsoft.com/office/drawing/2014/chart" uri="{C3380CC4-5D6E-409C-BE32-E72D297353CC}">
              <c16:uniqueId val="{00000000-A525-4493-8AC3-CE390AC7DC60}"/>
            </c:ext>
          </c:extLst>
        </c:ser>
        <c:ser>
          <c:idx val="1"/>
          <c:order val="1"/>
          <c:tx>
            <c:strRef>
              <c:f>'Résumé Dép'!$AI$3:$AI$4</c:f>
              <c:strCache>
                <c:ptCount val="1"/>
                <c:pt idx="0">
                  <c:v>92</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'Résumé Dép'!$AG$5:$AG$8</c:f>
              <c:strCache>
                <c:ptCount val="3"/>
                <c:pt idx="0">
                  <c:v>2023</c:v>
                </c:pt>
                <c:pt idx="1">
                  <c:v>2024</c:v>
                </c:pt>
                <c:pt idx="2">
                  <c:v>2025</c:v>
                </c:pt>
              </c:strCache>
            </c:strRef>
          </c:cat>
          <c:val>
            <c:numRef>
              <c:f>'Résumé Dép'!$AI$5:$AI$8</c:f>
              <c:numCache>
                <c:formatCode>0.00%</c:formatCode>
                <c:ptCount val="3"/>
                <c:pt idx="0">
                  <c:v>0.18047079337401917</c:v>
                </c:pt>
                <c:pt idx="1">
                  <c:v>0.14680851063829786</c:v>
                </c:pt>
                <c:pt idx="2">
                  <c:v>0.22673031026252982</c:v>
                </c:pt>
              </c:numCache>
            </c:numRef>
          </c:val>
          <c:extLst>
            <c:ext xmlns:c16="http://schemas.microsoft.com/office/drawing/2014/chart" uri="{C3380CC4-5D6E-409C-BE32-E72D297353CC}">
              <c16:uniqueId val="{00000005-9CDA-436A-B98B-2856970D6A7E}"/>
            </c:ext>
          </c:extLst>
        </c:ser>
        <c:ser>
          <c:idx val="2"/>
          <c:order val="2"/>
          <c:tx>
            <c:strRef>
              <c:f>'Résumé Dép'!$AJ$3:$AJ$4</c:f>
              <c:strCache>
                <c:ptCount val="1"/>
                <c:pt idx="0">
                  <c:v>93</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'Résumé Dép'!$AG$5:$AG$8</c:f>
              <c:strCache>
                <c:ptCount val="3"/>
                <c:pt idx="0">
                  <c:v>2023</c:v>
                </c:pt>
                <c:pt idx="1">
                  <c:v>2024</c:v>
                </c:pt>
                <c:pt idx="2">
                  <c:v>2025</c:v>
                </c:pt>
              </c:strCache>
            </c:strRef>
          </c:cat>
          <c:val>
            <c:numRef>
              <c:f>'Résumé Dép'!$AJ$5:$AJ$8</c:f>
              <c:numCache>
                <c:formatCode>0.00%</c:formatCode>
                <c:ptCount val="3"/>
                <c:pt idx="0">
                  <c:v>0.11159546643417612</c:v>
                </c:pt>
                <c:pt idx="1">
                  <c:v>0.24893617021276596</c:v>
                </c:pt>
                <c:pt idx="2">
                  <c:v>0.20047732696897375</c:v>
                </c:pt>
              </c:numCache>
            </c:numRef>
          </c:val>
          <c:extLst>
            <c:ext xmlns:c16="http://schemas.microsoft.com/office/drawing/2014/chart" uri="{C3380CC4-5D6E-409C-BE32-E72D297353CC}">
              <c16:uniqueId val="{00000006-9CDA-436A-B98B-2856970D6A7E}"/>
            </c:ext>
          </c:extLst>
        </c:ser>
        <c:ser>
          <c:idx val="3"/>
          <c:order val="3"/>
          <c:tx>
            <c:strRef>
              <c:f>'Résumé Dép'!$AK$3:$AK$4</c:f>
              <c:strCache>
                <c:ptCount val="1"/>
                <c:pt idx="0">
                  <c:v>94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'Résumé Dép'!$AG$5:$AG$8</c:f>
              <c:strCache>
                <c:ptCount val="3"/>
                <c:pt idx="0">
                  <c:v>2023</c:v>
                </c:pt>
                <c:pt idx="1">
                  <c:v>2024</c:v>
                </c:pt>
                <c:pt idx="2">
                  <c:v>2025</c:v>
                </c:pt>
              </c:strCache>
            </c:strRef>
          </c:cat>
          <c:val>
            <c:numRef>
              <c:f>'Résumé Dép'!$AK$5:$AK$8</c:f>
              <c:numCache>
                <c:formatCode>0.00%</c:formatCode>
                <c:ptCount val="3"/>
                <c:pt idx="0">
                  <c:v>1.1333914559721011E-2</c:v>
                </c:pt>
                <c:pt idx="1">
                  <c:v>2.0567375886524821E-2</c:v>
                </c:pt>
                <c:pt idx="2">
                  <c:v>2.1479713603818614E-2</c:v>
                </c:pt>
              </c:numCache>
            </c:numRef>
          </c:val>
          <c:extLst>
            <c:ext xmlns:c16="http://schemas.microsoft.com/office/drawing/2014/chart" uri="{C3380CC4-5D6E-409C-BE32-E72D297353CC}">
              <c16:uniqueId val="{00000007-9CDA-436A-B98B-2856970D6A7E}"/>
            </c:ext>
          </c:extLst>
        </c:ser>
        <c:dLbls>
          <c:dLblPos val="ctr"/>
          <c:showLegendKey val="0"/>
          <c:showVal val="1"/>
          <c:showCatName val="0"/>
          <c:showSerName val="0"/>
          <c:showPercent val="0"/>
          <c:showBubbleSize val="0"/>
        </c:dLbls>
        <c:gapWidth val="150"/>
        <c:overlap val="100"/>
        <c:axId val="1308653983"/>
        <c:axId val="1308654943"/>
      </c:barChart>
      <c:catAx>
        <c:axId val="1308653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08654943"/>
        <c:crosses val="autoZero"/>
        <c:auto val="1"/>
        <c:lblAlgn val="ctr"/>
        <c:lblOffset val="100"/>
        <c:noMultiLvlLbl val="0"/>
      </c:catAx>
      <c:valAx>
        <c:axId val="130865494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0865398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LCM - github.xlsm]Résumé Dép!PivotTable40</c:name>
    <c:fmtId val="31"/>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'Résumé Dép'!$U$4:$U$5</c:f>
              <c:strCache>
                <c:ptCount val="1"/>
                <c:pt idx="0">
                  <c:v>2023</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'Résumé Dép'!$T$6:$T$17</c:f>
              <c:strCache>
                <c:ptCount val="12"/>
                <c:pt idx="0">
                  <c:v>Janvier </c:v>
                </c:pt>
                <c:pt idx="1">
                  <c:v>Février </c:v>
                </c:pt>
                <c:pt idx="2">
                  <c:v>Mars </c:v>
                </c:pt>
                <c:pt idx="3">
                  <c:v>Avril </c:v>
                </c:pt>
                <c:pt idx="4">
                  <c:v>Mai </c:v>
                </c:pt>
                <c:pt idx="5">
                  <c:v>Juin </c:v>
                </c:pt>
                <c:pt idx="6">
                  <c:v>Juillet </c:v>
                </c:pt>
                <c:pt idx="7">
                  <c:v>Août </c:v>
                </c:pt>
                <c:pt idx="8">
                  <c:v>Septembre </c:v>
                </c:pt>
                <c:pt idx="9">
                  <c:v>Octobre </c:v>
                </c:pt>
                <c:pt idx="10">
                  <c:v>Novembre </c:v>
                </c:pt>
                <c:pt idx="11">
                  <c:v>Décembre </c:v>
                </c:pt>
              </c:strCache>
            </c:strRef>
          </c:cat>
          <c:val>
            <c:numRef>
              <c:f>'Résumé Dép'!$U$6:$U$17</c:f>
              <c:numCache>
                <c:formatCode>General</c:formatCode>
                <c:ptCount val="12"/>
                <c:pt idx="0">
                  <c:v>113</c:v>
                </c:pt>
                <c:pt idx="1">
                  <c:v>114</c:v>
                </c:pt>
                <c:pt idx="2">
                  <c:v>146</c:v>
                </c:pt>
                <c:pt idx="3">
                  <c:v>106</c:v>
                </c:pt>
                <c:pt idx="4">
                  <c:v>123</c:v>
                </c:pt>
                <c:pt idx="5">
                  <c:v>139</c:v>
                </c:pt>
                <c:pt idx="6">
                  <c:v>79</c:v>
                </c:pt>
                <c:pt idx="7">
                  <c:v>10</c:v>
                </c:pt>
                <c:pt idx="8">
                  <c:v>72</c:v>
                </c:pt>
                <c:pt idx="9">
                  <c:v>81</c:v>
                </c:pt>
                <c:pt idx="10">
                  <c:v>88</c:v>
                </c:pt>
                <c:pt idx="11">
                  <c:v>84</c:v>
                </c:pt>
              </c:numCache>
            </c:numRef>
          </c:val>
          <c:smooth val="0"/>
          <c:extLst>
            <c:ext xmlns:c16="http://schemas.microsoft.com/office/drawing/2014/chart" uri="{C3380CC4-5D6E-409C-BE32-E72D297353CC}">
              <c16:uniqueId val="{00000000-B478-414D-A210-839166078CE3}"/>
            </c:ext>
          </c:extLst>
        </c:ser>
        <c:ser>
          <c:idx val="1"/>
          <c:order val="1"/>
          <c:tx>
            <c:strRef>
              <c:f>'Résumé Dép'!$V$4:$V$5</c:f>
              <c:strCache>
                <c:ptCount val="1"/>
                <c:pt idx="0">
                  <c:v>2024</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'Résumé Dép'!$T$6:$T$17</c:f>
              <c:strCache>
                <c:ptCount val="12"/>
                <c:pt idx="0">
                  <c:v>Janvier </c:v>
                </c:pt>
                <c:pt idx="1">
                  <c:v>Février </c:v>
                </c:pt>
                <c:pt idx="2">
                  <c:v>Mars </c:v>
                </c:pt>
                <c:pt idx="3">
                  <c:v>Avril </c:v>
                </c:pt>
                <c:pt idx="4">
                  <c:v>Mai </c:v>
                </c:pt>
                <c:pt idx="5">
                  <c:v>Juin </c:v>
                </c:pt>
                <c:pt idx="6">
                  <c:v>Juillet </c:v>
                </c:pt>
                <c:pt idx="7">
                  <c:v>Août </c:v>
                </c:pt>
                <c:pt idx="8">
                  <c:v>Septembre </c:v>
                </c:pt>
                <c:pt idx="9">
                  <c:v>Octobre </c:v>
                </c:pt>
                <c:pt idx="10">
                  <c:v>Novembre </c:v>
                </c:pt>
                <c:pt idx="11">
                  <c:v>Décembre </c:v>
                </c:pt>
              </c:strCache>
            </c:strRef>
          </c:cat>
          <c:val>
            <c:numRef>
              <c:f>'Résumé Dép'!$V$6:$V$17</c:f>
              <c:numCache>
                <c:formatCode>General</c:formatCode>
                <c:ptCount val="12"/>
                <c:pt idx="0">
                  <c:v>81</c:v>
                </c:pt>
                <c:pt idx="1">
                  <c:v>89</c:v>
                </c:pt>
                <c:pt idx="2">
                  <c:v>106</c:v>
                </c:pt>
                <c:pt idx="3">
                  <c:v>108</c:v>
                </c:pt>
                <c:pt idx="4">
                  <c:v>113</c:v>
                </c:pt>
                <c:pt idx="5">
                  <c:v>140</c:v>
                </c:pt>
                <c:pt idx="6">
                  <c:v>138</c:v>
                </c:pt>
                <c:pt idx="7">
                  <c:v>183</c:v>
                </c:pt>
                <c:pt idx="8">
                  <c:v>139</c:v>
                </c:pt>
                <c:pt idx="9">
                  <c:v>113</c:v>
                </c:pt>
                <c:pt idx="10">
                  <c:v>97</c:v>
                </c:pt>
                <c:pt idx="11">
                  <c:v>103</c:v>
                </c:pt>
              </c:numCache>
            </c:numRef>
          </c:val>
          <c:smooth val="0"/>
          <c:extLst>
            <c:ext xmlns:c16="http://schemas.microsoft.com/office/drawing/2014/chart" uri="{C3380CC4-5D6E-409C-BE32-E72D297353CC}">
              <c16:uniqueId val="{00000001-B478-414D-A210-839166078CE3}"/>
            </c:ext>
          </c:extLst>
        </c:ser>
        <c:ser>
          <c:idx val="2"/>
          <c:order val="2"/>
          <c:tx>
            <c:strRef>
              <c:f>'Résumé Dép'!$W$4:$W$5</c:f>
              <c:strCache>
                <c:ptCount val="1"/>
                <c:pt idx="0">
                  <c:v>2025</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'Résumé Dép'!$T$6:$T$17</c:f>
              <c:strCache>
                <c:ptCount val="12"/>
                <c:pt idx="0">
                  <c:v>Janvier </c:v>
                </c:pt>
                <c:pt idx="1">
                  <c:v>Février </c:v>
                </c:pt>
                <c:pt idx="2">
                  <c:v>Mars </c:v>
                </c:pt>
                <c:pt idx="3">
                  <c:v>Avril </c:v>
                </c:pt>
                <c:pt idx="4">
                  <c:v>Mai </c:v>
                </c:pt>
                <c:pt idx="5">
                  <c:v>Juin </c:v>
                </c:pt>
                <c:pt idx="6">
                  <c:v>Juillet </c:v>
                </c:pt>
                <c:pt idx="7">
                  <c:v>Août </c:v>
                </c:pt>
                <c:pt idx="8">
                  <c:v>Septembre </c:v>
                </c:pt>
                <c:pt idx="9">
                  <c:v>Octobre </c:v>
                </c:pt>
                <c:pt idx="10">
                  <c:v>Novembre </c:v>
                </c:pt>
                <c:pt idx="11">
                  <c:v>Décembre </c:v>
                </c:pt>
              </c:strCache>
            </c:strRef>
          </c:cat>
          <c:val>
            <c:numRef>
              <c:f>'Résumé Dép'!$W$6:$W$17</c:f>
              <c:numCache>
                <c:formatCode>General</c:formatCode>
                <c:ptCount val="12"/>
                <c:pt idx="0">
                  <c:v>116</c:v>
                </c:pt>
                <c:pt idx="1">
                  <c:v>106</c:v>
                </c:pt>
                <c:pt idx="2">
                  <c:v>114</c:v>
                </c:pt>
                <c:pt idx="3">
                  <c:v>84</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7-B478-414D-A210-839166078CE3}"/>
            </c:ext>
          </c:extLst>
        </c:ser>
        <c:dLbls>
          <c:dLblPos val="ctr"/>
          <c:showLegendKey val="0"/>
          <c:showVal val="1"/>
          <c:showCatName val="0"/>
          <c:showSerName val="0"/>
          <c:showPercent val="0"/>
          <c:showBubbleSize val="0"/>
        </c:dLbls>
        <c:smooth val="0"/>
        <c:axId val="1373293951"/>
        <c:axId val="1373301855"/>
      </c:lineChart>
      <c:catAx>
        <c:axId val="1373293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73301855"/>
        <c:crosses val="autoZero"/>
        <c:auto val="1"/>
        <c:lblAlgn val="ctr"/>
        <c:lblOffset val="100"/>
        <c:noMultiLvlLbl val="0"/>
      </c:catAx>
      <c:valAx>
        <c:axId val="13733018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7329395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LCM - github.xlsm]Résumé Pro Asso Année!PivotTable1</c:name>
    <c:fmtId val="2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'Résumé Pro Asso Année'!$V$4:$V$5</c:f>
              <c:strCache>
                <c:ptCount val="1"/>
                <c:pt idx="0">
                  <c:v>2022</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'Résumé Pro Asso Année'!$U$6:$U$17</c:f>
              <c:strCache>
                <c:ptCount val="12"/>
                <c:pt idx="0">
                  <c:v>Janvier </c:v>
                </c:pt>
                <c:pt idx="1">
                  <c:v>Février </c:v>
                </c:pt>
                <c:pt idx="2">
                  <c:v>Mars </c:v>
                </c:pt>
                <c:pt idx="3">
                  <c:v>Avril </c:v>
                </c:pt>
                <c:pt idx="4">
                  <c:v>Mai </c:v>
                </c:pt>
                <c:pt idx="5">
                  <c:v>Juin </c:v>
                </c:pt>
                <c:pt idx="6">
                  <c:v>Juillet </c:v>
                </c:pt>
                <c:pt idx="7">
                  <c:v>Août </c:v>
                </c:pt>
                <c:pt idx="8">
                  <c:v>Septembre </c:v>
                </c:pt>
                <c:pt idx="9">
                  <c:v>Octobre </c:v>
                </c:pt>
                <c:pt idx="10">
                  <c:v>Novembre </c:v>
                </c:pt>
                <c:pt idx="11">
                  <c:v>Décembre </c:v>
                </c:pt>
              </c:strCache>
            </c:strRef>
          </c:cat>
          <c:val>
            <c:numRef>
              <c:f>'Résumé Pro Asso Année'!$V$6:$V$17</c:f>
              <c:numCache>
                <c:formatCode>0</c:formatCode>
                <c:ptCount val="12"/>
                <c:pt idx="0">
                  <c:v>13550.760000000002</c:v>
                </c:pt>
                <c:pt idx="1">
                  <c:v>14157.455</c:v>
                </c:pt>
                <c:pt idx="2">
                  <c:v>13068.989999999998</c:v>
                </c:pt>
                <c:pt idx="3">
                  <c:v>10565.989</c:v>
                </c:pt>
                <c:pt idx="4">
                  <c:v>11617.478999999998</c:v>
                </c:pt>
                <c:pt idx="5">
                  <c:v>15759.703</c:v>
                </c:pt>
                <c:pt idx="6">
                  <c:v>14548.620999999997</c:v>
                </c:pt>
                <c:pt idx="7">
                  <c:v>5672.85</c:v>
                </c:pt>
                <c:pt idx="8">
                  <c:v>8541.6799999999985</c:v>
                </c:pt>
                <c:pt idx="9">
                  <c:v>9904</c:v>
                </c:pt>
                <c:pt idx="10">
                  <c:v>7988.7650000000012</c:v>
                </c:pt>
                <c:pt idx="11">
                  <c:v>11110.315000000001</c:v>
                </c:pt>
              </c:numCache>
            </c:numRef>
          </c:val>
          <c:smooth val="0"/>
          <c:extLst>
            <c:ext xmlns:c16="http://schemas.microsoft.com/office/drawing/2014/chart" uri="{C3380CC4-5D6E-409C-BE32-E72D297353CC}">
              <c16:uniqueId val="{00000000-6A9D-4AEA-85AF-BA5FAB8CE60E}"/>
            </c:ext>
          </c:extLst>
        </c:ser>
        <c:ser>
          <c:idx val="1"/>
          <c:order val="1"/>
          <c:tx>
            <c:strRef>
              <c:f>'Résumé Pro Asso Année'!$W$4:$W$5</c:f>
              <c:strCache>
                <c:ptCount val="1"/>
                <c:pt idx="0">
                  <c:v>2023</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'Résumé Pro Asso Année'!$U$6:$U$17</c:f>
              <c:strCache>
                <c:ptCount val="12"/>
                <c:pt idx="0">
                  <c:v>Janvier </c:v>
                </c:pt>
                <c:pt idx="1">
                  <c:v>Février </c:v>
                </c:pt>
                <c:pt idx="2">
                  <c:v>Mars </c:v>
                </c:pt>
                <c:pt idx="3">
                  <c:v>Avril </c:v>
                </c:pt>
                <c:pt idx="4">
                  <c:v>Mai </c:v>
                </c:pt>
                <c:pt idx="5">
                  <c:v>Juin </c:v>
                </c:pt>
                <c:pt idx="6">
                  <c:v>Juillet </c:v>
                </c:pt>
                <c:pt idx="7">
                  <c:v>Août </c:v>
                </c:pt>
                <c:pt idx="8">
                  <c:v>Septembre </c:v>
                </c:pt>
                <c:pt idx="9">
                  <c:v>Octobre </c:v>
                </c:pt>
                <c:pt idx="10">
                  <c:v>Novembre </c:v>
                </c:pt>
                <c:pt idx="11">
                  <c:v>Décembre </c:v>
                </c:pt>
              </c:strCache>
            </c:strRef>
          </c:cat>
          <c:val>
            <c:numRef>
              <c:f>'Résumé Pro Asso Année'!$W$6:$W$17</c:f>
              <c:numCache>
                <c:formatCode>0</c:formatCode>
                <c:ptCount val="12"/>
                <c:pt idx="0">
                  <c:v>8218.6800000000021</c:v>
                </c:pt>
                <c:pt idx="1">
                  <c:v>7844.7429999999995</c:v>
                </c:pt>
                <c:pt idx="2">
                  <c:v>9662.6320000000014</c:v>
                </c:pt>
                <c:pt idx="3">
                  <c:v>7186.9400000000005</c:v>
                </c:pt>
                <c:pt idx="4">
                  <c:v>8862.6649999999991</c:v>
                </c:pt>
                <c:pt idx="5">
                  <c:v>12101.896000000001</c:v>
                </c:pt>
                <c:pt idx="6">
                  <c:v>10115.959999999999</c:v>
                </c:pt>
                <c:pt idx="7">
                  <c:v>6306.8</c:v>
                </c:pt>
                <c:pt idx="8">
                  <c:v>9865.1699999999983</c:v>
                </c:pt>
                <c:pt idx="9">
                  <c:v>10301.183999999999</c:v>
                </c:pt>
                <c:pt idx="10">
                  <c:v>9202.6729999999989</c:v>
                </c:pt>
                <c:pt idx="11">
                  <c:v>10813.377</c:v>
                </c:pt>
              </c:numCache>
            </c:numRef>
          </c:val>
          <c:smooth val="0"/>
          <c:extLst>
            <c:ext xmlns:c16="http://schemas.microsoft.com/office/drawing/2014/chart" uri="{C3380CC4-5D6E-409C-BE32-E72D297353CC}">
              <c16:uniqueId val="{00000001-6A9D-4AEA-85AF-BA5FAB8CE60E}"/>
            </c:ext>
          </c:extLst>
        </c:ser>
        <c:ser>
          <c:idx val="2"/>
          <c:order val="2"/>
          <c:tx>
            <c:strRef>
              <c:f>'Résumé Pro Asso Année'!$X$4:$X$5</c:f>
              <c:strCache>
                <c:ptCount val="1"/>
                <c:pt idx="0">
                  <c:v>2024</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'Résumé Pro Asso Année'!$U$6:$U$17</c:f>
              <c:strCache>
                <c:ptCount val="12"/>
                <c:pt idx="0">
                  <c:v>Janvier </c:v>
                </c:pt>
                <c:pt idx="1">
                  <c:v>Février </c:v>
                </c:pt>
                <c:pt idx="2">
                  <c:v>Mars </c:v>
                </c:pt>
                <c:pt idx="3">
                  <c:v>Avril </c:v>
                </c:pt>
                <c:pt idx="4">
                  <c:v>Mai </c:v>
                </c:pt>
                <c:pt idx="5">
                  <c:v>Juin </c:v>
                </c:pt>
                <c:pt idx="6">
                  <c:v>Juillet </c:v>
                </c:pt>
                <c:pt idx="7">
                  <c:v>Août </c:v>
                </c:pt>
                <c:pt idx="8">
                  <c:v>Septembre </c:v>
                </c:pt>
                <c:pt idx="9">
                  <c:v>Octobre </c:v>
                </c:pt>
                <c:pt idx="10">
                  <c:v>Novembre </c:v>
                </c:pt>
                <c:pt idx="11">
                  <c:v>Décembre </c:v>
                </c:pt>
              </c:strCache>
            </c:strRef>
          </c:cat>
          <c:val>
            <c:numRef>
              <c:f>'Résumé Pro Asso Année'!$X$6:$X$17</c:f>
              <c:numCache>
                <c:formatCode>0</c:formatCode>
                <c:ptCount val="12"/>
                <c:pt idx="0">
                  <c:v>9666.8670000000002</c:v>
                </c:pt>
                <c:pt idx="1">
                  <c:v>12334.957000000002</c:v>
                </c:pt>
                <c:pt idx="2">
                  <c:v>12112.681999999997</c:v>
                </c:pt>
                <c:pt idx="3">
                  <c:v>12663.010000000002</c:v>
                </c:pt>
                <c:pt idx="4">
                  <c:v>11974.205999999998</c:v>
                </c:pt>
                <c:pt idx="5">
                  <c:v>18175.602000000003</c:v>
                </c:pt>
                <c:pt idx="6">
                  <c:v>22024.5</c:v>
                </c:pt>
                <c:pt idx="7">
                  <c:v>39485.550000000003</c:v>
                </c:pt>
                <c:pt idx="8">
                  <c:v>26664.37</c:v>
                </c:pt>
                <c:pt idx="9">
                  <c:v>16039.129999999997</c:v>
                </c:pt>
                <c:pt idx="10">
                  <c:v>17205.170000000002</c:v>
                </c:pt>
                <c:pt idx="11">
                  <c:v>25867.62</c:v>
                </c:pt>
              </c:numCache>
            </c:numRef>
          </c:val>
          <c:smooth val="0"/>
          <c:extLst>
            <c:ext xmlns:c16="http://schemas.microsoft.com/office/drawing/2014/chart" uri="{C3380CC4-5D6E-409C-BE32-E72D297353CC}">
              <c16:uniqueId val="{00000002-6A9D-4AEA-85AF-BA5FAB8CE60E}"/>
            </c:ext>
          </c:extLst>
        </c:ser>
        <c:ser>
          <c:idx val="3"/>
          <c:order val="3"/>
          <c:tx>
            <c:strRef>
              <c:f>'Résumé Pro Asso Année'!$Y$4:$Y$5</c:f>
              <c:strCache>
                <c:ptCount val="1"/>
                <c:pt idx="0">
                  <c:v>2025</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fr-F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'Résumé Pro Asso Année'!$U$6:$U$17</c:f>
              <c:strCache>
                <c:ptCount val="12"/>
                <c:pt idx="0">
                  <c:v>Janvier </c:v>
                </c:pt>
                <c:pt idx="1">
                  <c:v>Février </c:v>
                </c:pt>
                <c:pt idx="2">
                  <c:v>Mars </c:v>
                </c:pt>
                <c:pt idx="3">
                  <c:v>Avril </c:v>
                </c:pt>
                <c:pt idx="4">
                  <c:v>Mai </c:v>
                </c:pt>
                <c:pt idx="5">
                  <c:v>Juin </c:v>
                </c:pt>
                <c:pt idx="6">
                  <c:v>Juillet </c:v>
                </c:pt>
                <c:pt idx="7">
                  <c:v>Août </c:v>
                </c:pt>
                <c:pt idx="8">
                  <c:v>Septembre </c:v>
                </c:pt>
                <c:pt idx="9">
                  <c:v>Octobre </c:v>
                </c:pt>
                <c:pt idx="10">
                  <c:v>Novembre </c:v>
                </c:pt>
                <c:pt idx="11">
                  <c:v>Décembre </c:v>
                </c:pt>
              </c:strCache>
            </c:strRef>
          </c:cat>
          <c:val>
            <c:numRef>
              <c:f>'Résumé Pro Asso Année'!$Y$6:$Y$17</c:f>
              <c:numCache>
                <c:formatCode>0</c:formatCode>
                <c:ptCount val="12"/>
                <c:pt idx="0">
                  <c:v>18456.781999999999</c:v>
                </c:pt>
                <c:pt idx="1">
                  <c:v>13711.62</c:v>
                </c:pt>
                <c:pt idx="2">
                  <c:v>13595.97</c:v>
                </c:pt>
                <c:pt idx="3">
                  <c:v>6316.89</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F-6A9D-4AEA-85AF-BA5FAB8CE60E}"/>
            </c:ext>
          </c:extLst>
        </c:ser>
        <c:dLbls>
          <c:dLblPos val="ctr"/>
          <c:showLegendKey val="0"/>
          <c:showVal val="1"/>
          <c:showCatName val="0"/>
          <c:showSerName val="0"/>
          <c:showPercent val="0"/>
          <c:showBubbleSize val="0"/>
        </c:dLbls>
        <c:smooth val="0"/>
        <c:axId val="325829615"/>
        <c:axId val="325825775"/>
      </c:lineChart>
      <c:catAx>
        <c:axId val="325829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5825775"/>
        <c:crosses val="autoZero"/>
        <c:auto val="1"/>
        <c:lblAlgn val="ctr"/>
        <c:lblOffset val="100"/>
        <c:noMultiLvlLbl val="0"/>
      </c:catAx>
      <c:valAx>
        <c:axId val="32582577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582961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[Tableau LCM - github.xlsm]Résumé Pro Asso Année!PivotTable1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8"/>
        <c:spPr>
          <a:ln w="25400"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pivotFmt>
      <c:pivotFmt>
        <c:idx val="10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'Résumé Pro Asso Année'!$V$4:$V$5</c:f>
              <c:strCache>
                <c:ptCount val="1"/>
                <c:pt idx="0">
                  <c:v>2022</c:v>
                </c:pt>
              </c:strCache>
            </c:strRef>
          </c:tx>
          <c:spPr>
            <a:ln w="28575" cap="rnd">
              <a:solidFill>
                <a:schemeClr val="accent1"/>
              </a:solidFill>
              <a:round/>
            </a:ln>
            <a:effectLst/>
          </c:spPr>
          <c:marker>
            <c:symbol val="none"/>
          </c:marker>
          <c:cat>
            <c:strRef>
              <c:f>'Résumé Pro Asso Année'!$U$6:$U$17</c:f>
              <c:strCache>
                <c:ptCount val="12"/>
                <c:pt idx="0">
                  <c:v>Janvier </c:v>
                </c:pt>
                <c:pt idx="1">
                  <c:v>Février </c:v>
                </c:pt>
                <c:pt idx="2">
                  <c:v>Mars </c:v>
                </c:pt>
                <c:pt idx="3">
                  <c:v>Avril </c:v>
                </c:pt>
                <c:pt idx="4">
                  <c:v>Mai </c:v>
                </c:pt>
                <c:pt idx="5">
                  <c:v>Juin </c:v>
                </c:pt>
                <c:pt idx="6">
                  <c:v>Juillet </c:v>
                </c:pt>
                <c:pt idx="7">
                  <c:v>Août </c:v>
                </c:pt>
                <c:pt idx="8">
                  <c:v>Septembre </c:v>
                </c:pt>
                <c:pt idx="9">
                  <c:v>Octobre </c:v>
                </c:pt>
                <c:pt idx="10">
                  <c:v>Novembre </c:v>
                </c:pt>
                <c:pt idx="11">
                  <c:v>Décembre </c:v>
                </c:pt>
              </c:strCache>
            </c:strRef>
          </c:cat>
          <c:val>
            <c:numRef>
              <c:f>'Résumé Pro Asso Année'!$V$6:$V$17</c:f>
              <c:numCache>
                <c:formatCode>0</c:formatCode>
                <c:ptCount val="12"/>
                <c:pt idx="0">
                  <c:v>13550.760000000002</c:v>
                </c:pt>
                <c:pt idx="1">
                  <c:v>14157.455</c:v>
                </c:pt>
                <c:pt idx="2">
                  <c:v>13068.989999999998</c:v>
                </c:pt>
                <c:pt idx="3">
                  <c:v>10565.989</c:v>
                </c:pt>
                <c:pt idx="4">
                  <c:v>11617.478999999998</c:v>
                </c:pt>
                <c:pt idx="5">
                  <c:v>15759.703</c:v>
                </c:pt>
                <c:pt idx="6">
                  <c:v>14548.620999999997</c:v>
                </c:pt>
                <c:pt idx="7">
                  <c:v>5672.85</c:v>
                </c:pt>
                <c:pt idx="8">
                  <c:v>8541.6799999999985</c:v>
                </c:pt>
                <c:pt idx="9">
                  <c:v>9904</c:v>
                </c:pt>
                <c:pt idx="10">
                  <c:v>7988.7650000000012</c:v>
                </c:pt>
                <c:pt idx="11">
                  <c:v>11110.315000000001</c:v>
                </c:pt>
              </c:numCache>
            </c:numRef>
          </c:val>
          <c:smooth val="0"/>
          <c:extLst>
            <c:ext xmlns:c16="http://schemas.microsoft.com/office/drawing/2014/chart" uri="{C3380CC4-5D6E-409C-BE32-E72D297353CC}">
              <c16:uniqueId val="{00000000-FA87-454E-95BB-3E87A2027EC9}"/>
            </c:ext>
          </c:extLst>
        </c:ser>
        <c:ser>
          <c:idx val="1"/>
          <c:order val="1"/>
          <c:tx>
            <c:strRef>
              <c:f>'Résumé Pro Asso Année'!$W$4:$W$5</c:f>
              <c:strCache>
                <c:ptCount val="1"/>
                <c:pt idx="0">
                  <c:v>2023</c:v>
                </c:pt>
              </c:strCache>
            </c:strRef>
          </c:tx>
          <c:spPr>
            <a:ln w="28575" cap="rnd">
              <a:solidFill>
                <a:schemeClr val="accent2"/>
              </a:solidFill>
              <a:round/>
            </a:ln>
            <a:effectLst/>
          </c:spPr>
          <c:marker>
            <c:symbol val="none"/>
          </c:marker>
          <c:cat>
            <c:strRef>
              <c:f>'Résumé Pro Asso Année'!$U$6:$U$17</c:f>
              <c:strCache>
                <c:ptCount val="12"/>
                <c:pt idx="0">
                  <c:v>Janvier </c:v>
                </c:pt>
                <c:pt idx="1">
                  <c:v>Février </c:v>
                </c:pt>
                <c:pt idx="2">
                  <c:v>Mars </c:v>
                </c:pt>
                <c:pt idx="3">
                  <c:v>Avril </c:v>
                </c:pt>
                <c:pt idx="4">
                  <c:v>Mai </c:v>
                </c:pt>
                <c:pt idx="5">
                  <c:v>Juin </c:v>
                </c:pt>
                <c:pt idx="6">
                  <c:v>Juillet </c:v>
                </c:pt>
                <c:pt idx="7">
                  <c:v>Août </c:v>
                </c:pt>
                <c:pt idx="8">
                  <c:v>Septembre </c:v>
                </c:pt>
                <c:pt idx="9">
                  <c:v>Octobre </c:v>
                </c:pt>
                <c:pt idx="10">
                  <c:v>Novembre </c:v>
                </c:pt>
                <c:pt idx="11">
                  <c:v>Décembre </c:v>
                </c:pt>
              </c:strCache>
            </c:strRef>
          </c:cat>
          <c:val>
            <c:numRef>
              <c:f>'Résumé Pro Asso Année'!$W$6:$W$17</c:f>
              <c:numCache>
                <c:formatCode>0</c:formatCode>
                <c:ptCount val="12"/>
                <c:pt idx="0">
                  <c:v>8218.6800000000021</c:v>
                </c:pt>
                <c:pt idx="1">
                  <c:v>7844.7429999999995</c:v>
                </c:pt>
                <c:pt idx="2">
                  <c:v>9662.6320000000014</c:v>
                </c:pt>
                <c:pt idx="3">
                  <c:v>7186.9400000000005</c:v>
                </c:pt>
                <c:pt idx="4">
                  <c:v>8862.6649999999991</c:v>
                </c:pt>
                <c:pt idx="5">
                  <c:v>12101.896000000001</c:v>
                </c:pt>
                <c:pt idx="6">
                  <c:v>10115.959999999999</c:v>
                </c:pt>
                <c:pt idx="7">
                  <c:v>6306.8</c:v>
                </c:pt>
                <c:pt idx="8">
                  <c:v>9865.1699999999983</c:v>
                </c:pt>
                <c:pt idx="9">
                  <c:v>10301.183999999999</c:v>
                </c:pt>
                <c:pt idx="10">
                  <c:v>9202.6729999999989</c:v>
                </c:pt>
                <c:pt idx="11">
                  <c:v>10813.377</c:v>
                </c:pt>
              </c:numCache>
            </c:numRef>
          </c:val>
          <c:smooth val="0"/>
          <c:extLst>
            <c:ext xmlns:c16="http://schemas.microsoft.com/office/drawing/2014/chart" uri="{C3380CC4-5D6E-409C-BE32-E72D297353CC}">
              <c16:uniqueId val="{00000090-FA87-454E-95BB-3E87A2027EC9}"/>
            </c:ext>
          </c:extLst>
        </c:ser>
        <c:ser>
          <c:idx val="2"/>
          <c:order val="2"/>
          <c:tx>
            <c:strRef>
              <c:f>'Résumé Pro Asso Année'!$X$4:$X$5</c:f>
              <c:strCache>
                <c:ptCount val="1"/>
                <c:pt idx="0">
                  <c:v>2024</c:v>
                </c:pt>
              </c:strCache>
            </c:strRef>
          </c:tx>
          <c:spPr>
            <a:ln w="28575" cap="rnd">
              <a:solidFill>
                <a:schemeClr val="accent3"/>
              </a:solidFill>
              <a:round/>
            </a:ln>
            <a:effectLst/>
          </c:spPr>
          <c:marker>
            <c:symbol val="none"/>
          </c:marker>
          <c:cat>
            <c:strRef>
              <c:f>'Résumé Pro Asso Année'!$U$6:$U$17</c:f>
              <c:strCache>
                <c:ptCount val="12"/>
                <c:pt idx="0">
                  <c:v>Janvier </c:v>
                </c:pt>
                <c:pt idx="1">
                  <c:v>Février </c:v>
                </c:pt>
                <c:pt idx="2">
                  <c:v>Mars </c:v>
                </c:pt>
                <c:pt idx="3">
                  <c:v>Avril </c:v>
                </c:pt>
                <c:pt idx="4">
                  <c:v>Mai </c:v>
                </c:pt>
                <c:pt idx="5">
                  <c:v>Juin </c:v>
                </c:pt>
                <c:pt idx="6">
                  <c:v>Juillet </c:v>
                </c:pt>
                <c:pt idx="7">
                  <c:v>Août </c:v>
                </c:pt>
                <c:pt idx="8">
                  <c:v>Septembre </c:v>
                </c:pt>
                <c:pt idx="9">
                  <c:v>Octobre </c:v>
                </c:pt>
                <c:pt idx="10">
                  <c:v>Novembre </c:v>
                </c:pt>
                <c:pt idx="11">
                  <c:v>Décembre </c:v>
                </c:pt>
              </c:strCache>
            </c:strRef>
          </c:cat>
          <c:val>
            <c:numRef>
              <c:f>'Résumé Pro Asso Année'!$X$6:$X$17</c:f>
              <c:numCache>
                <c:formatCode>0</c:formatCode>
                <c:ptCount val="12"/>
                <c:pt idx="0">
                  <c:v>9666.8670000000002</c:v>
                </c:pt>
                <c:pt idx="1">
                  <c:v>12334.957000000002</c:v>
                </c:pt>
                <c:pt idx="2">
                  <c:v>12112.681999999997</c:v>
                </c:pt>
                <c:pt idx="3">
                  <c:v>12663.010000000002</c:v>
                </c:pt>
                <c:pt idx="4">
                  <c:v>11974.205999999998</c:v>
                </c:pt>
                <c:pt idx="5">
                  <c:v>18175.602000000003</c:v>
                </c:pt>
                <c:pt idx="6">
                  <c:v>22024.5</c:v>
                </c:pt>
                <c:pt idx="7">
                  <c:v>39485.550000000003</c:v>
                </c:pt>
                <c:pt idx="8">
                  <c:v>26664.37</c:v>
                </c:pt>
                <c:pt idx="9">
                  <c:v>16039.129999999997</c:v>
                </c:pt>
                <c:pt idx="10">
                  <c:v>17205.170000000002</c:v>
                </c:pt>
                <c:pt idx="11">
                  <c:v>25867.62</c:v>
                </c:pt>
              </c:numCache>
            </c:numRef>
          </c:val>
          <c:smooth val="0"/>
          <c:extLst>
            <c:ext xmlns:c16="http://schemas.microsoft.com/office/drawing/2014/chart" uri="{C3380CC4-5D6E-409C-BE32-E72D297353CC}">
              <c16:uniqueId val="{00000091-FA87-454E-95BB-3E87A2027EC9}"/>
            </c:ext>
          </c:extLst>
        </c:ser>
        <c:ser>
          <c:idx val="3"/>
          <c:order val="3"/>
          <c:tx>
            <c:strRef>
              <c:f>'Résumé Pro Asso Année'!$Y$4:$Y$5</c:f>
              <c:strCache>
                <c:ptCount val="1"/>
                <c:pt idx="0">
                  <c:v>2025</c:v>
                </c:pt>
              </c:strCache>
            </c:strRef>
          </c:tx>
          <c:spPr>
            <a:ln w="25400" cap="rnd">
              <a:noFill/>
              <a:round/>
            </a:ln>
            <a:effectLst/>
          </c:spPr>
          <c:marker>
            <c:symbol val="none"/>
          </c:marker>
          <c:cat>
            <c:strRef>
              <c:f>'Résumé Pro Asso Année'!$U$6:$U$17</c:f>
              <c:strCache>
                <c:ptCount val="12"/>
                <c:pt idx="0">
                  <c:v>Janvier </c:v>
                </c:pt>
                <c:pt idx="1">
                  <c:v>Février </c:v>
                </c:pt>
                <c:pt idx="2">
                  <c:v>Mars </c:v>
                </c:pt>
                <c:pt idx="3">
                  <c:v>Avril </c:v>
                </c:pt>
                <c:pt idx="4">
                  <c:v>Mai </c:v>
                </c:pt>
                <c:pt idx="5">
                  <c:v>Juin </c:v>
                </c:pt>
                <c:pt idx="6">
                  <c:v>Juillet </c:v>
                </c:pt>
                <c:pt idx="7">
                  <c:v>Août </c:v>
                </c:pt>
                <c:pt idx="8">
                  <c:v>Septembre </c:v>
                </c:pt>
                <c:pt idx="9">
                  <c:v>Octobre </c:v>
                </c:pt>
                <c:pt idx="10">
                  <c:v>Novembre </c:v>
                </c:pt>
                <c:pt idx="11">
                  <c:v>Décembre </c:v>
                </c:pt>
              </c:strCache>
            </c:strRef>
          </c:cat>
          <c:val>
            <c:numRef>
              <c:f>'Résumé Pro Asso Année'!$Y$6:$Y$17</c:f>
              <c:numCache>
                <c:formatCode>0</c:formatCode>
                <c:ptCount val="12"/>
                <c:pt idx="0">
                  <c:v>18456.781999999999</c:v>
                </c:pt>
                <c:pt idx="1">
                  <c:v>13711.62</c:v>
                </c:pt>
                <c:pt idx="2">
                  <c:v>13595.97</c:v>
                </c:pt>
                <c:pt idx="3">
                  <c:v>6316.89</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11-5C50-4472-BBB5-D4D0CDB71888}"/>
            </c:ext>
          </c:extLst>
        </c:ser>
        <c:dLbls>
          <c:showLegendKey val="0"/>
          <c:showVal val="0"/>
          <c:showCatName val="0"/>
          <c:showSerName val="0"/>
          <c:showPercent val="0"/>
          <c:showBubbleSize val="0"/>
        </c:dLbls>
        <c:smooth val="0"/>
        <c:axId val="325829615"/>
        <c:axId val="325825775"/>
      </c:lineChart>
      <c:catAx>
        <c:axId val="325829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5825775"/>
        <c:crosses val="autoZero"/>
        <c:auto val="1"/>
        <c:lblAlgn val="ctr"/>
        <c:lblOffset val="100"/>
        <c:noMultiLvlLbl val="0"/>
      </c:catAx>
      <c:valAx>
        <c:axId val="32582577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258296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1.xml"/><Relationship Id="rId3" Type="http://schemas.openxmlformats.org/officeDocument/2006/relationships/chart" Target="../charts/chart16.xml"/><Relationship Id="rId7" Type="http://schemas.openxmlformats.org/officeDocument/2006/relationships/chart" Target="../charts/chart20.xml"/><Relationship Id="rId2" Type="http://schemas.openxmlformats.org/officeDocument/2006/relationships/chart" Target="../charts/chart15.xml"/><Relationship Id="rId1" Type="http://schemas.openxmlformats.org/officeDocument/2006/relationships/chart" Target="../charts/chart14.xml"/><Relationship Id="rId6" Type="http://schemas.openxmlformats.org/officeDocument/2006/relationships/chart" Target="../charts/chart19.xml"/><Relationship Id="rId5" Type="http://schemas.openxmlformats.org/officeDocument/2006/relationships/chart" Target="../charts/chart18.xml"/><Relationship Id="rId4" Type="http://schemas.openxmlformats.org/officeDocument/2006/relationships/chart" Target="../charts/chart1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 Id="rId4" Type="http://schemas.openxmlformats.org/officeDocument/2006/relationships/chart" Target="../charts/chart2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8.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30.xml"/></Relationships>
</file>

<file path=xl/drawings/drawing1.xml><?xml version="1.0" encoding="utf-8"?>
<xdr:wsDr xmlns:xdr="http://schemas.openxmlformats.org/drawingml/2006/spreadsheetDrawing" xmlns:a="http://schemas.openxmlformats.org/drawingml/2006/main">
  <xdr:twoCellAnchor>
    <xdr:from>
      <xdr:col>15</xdr:col>
      <xdr:colOff>1885949</xdr:colOff>
      <xdr:row>3</xdr:row>
      <xdr:rowOff>190498</xdr:rowOff>
    </xdr:from>
    <xdr:to>
      <xdr:col>23</xdr:col>
      <xdr:colOff>0</xdr:colOff>
      <xdr:row>16</xdr:row>
      <xdr:rowOff>9524</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514350</xdr:colOff>
      <xdr:row>17</xdr:row>
      <xdr:rowOff>28575</xdr:rowOff>
    </xdr:from>
    <xdr:to>
      <xdr:col>15</xdr:col>
      <xdr:colOff>1295400</xdr:colOff>
      <xdr:row>28</xdr:row>
      <xdr:rowOff>180976</xdr:rowOff>
    </xdr:to>
    <xdr:graphicFrame macro="">
      <xdr:nvGraphicFramePr>
        <xdr:cNvPr id="4" name="Chart 3">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533399</xdr:colOff>
      <xdr:row>3</xdr:row>
      <xdr:rowOff>190499</xdr:rowOff>
    </xdr:from>
    <xdr:to>
      <xdr:col>15</xdr:col>
      <xdr:colOff>1276350</xdr:colOff>
      <xdr:row>16</xdr:row>
      <xdr:rowOff>28574</xdr:rowOff>
    </xdr:to>
    <xdr:graphicFrame macro="">
      <xdr:nvGraphicFramePr>
        <xdr:cNvPr id="5" name="Chart 4">
          <a:extLst>
            <a:ext uri="{FF2B5EF4-FFF2-40B4-BE49-F238E27FC236}">
              <a16:creationId xmlns:a16="http://schemas.microsoft.com/office/drawing/2014/main" id="{00000000-0008-0000-0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17</xdr:col>
          <xdr:colOff>161925</xdr:colOff>
          <xdr:row>2</xdr:row>
          <xdr:rowOff>0</xdr:rowOff>
        </xdr:from>
        <xdr:to>
          <xdr:col>18</xdr:col>
          <xdr:colOff>342900</xdr:colOff>
          <xdr:row>3</xdr:row>
          <xdr:rowOff>123825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F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Mise à jour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0</xdr:row>
          <xdr:rowOff>38100</xdr:rowOff>
        </xdr:from>
        <xdr:to>
          <xdr:col>18</xdr:col>
          <xdr:colOff>361950</xdr:colOff>
          <xdr:row>1</xdr:row>
          <xdr:rowOff>200025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F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Mise à jour 1</a:t>
              </a:r>
            </a:p>
          </xdr:txBody>
        </xdr:sp>
        <xdr:clientData fPrintsWithSheet="0"/>
      </xdr:twoCellAnchor>
    </mc:Choice>
    <mc:Fallback/>
  </mc:AlternateContent>
  <xdr:twoCellAnchor editAs="oneCell">
    <xdr:from>
      <xdr:col>18</xdr:col>
      <xdr:colOff>447675</xdr:colOff>
      <xdr:row>0</xdr:row>
      <xdr:rowOff>257175</xdr:rowOff>
    </xdr:from>
    <xdr:to>
      <xdr:col>24</xdr:col>
      <xdr:colOff>237705</xdr:colOff>
      <xdr:row>1</xdr:row>
      <xdr:rowOff>209523</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4"/>
        <a:stretch>
          <a:fillRect/>
        </a:stretch>
      </xdr:blipFill>
      <xdr:spPr>
        <a:xfrm>
          <a:off x="14287500" y="257175"/>
          <a:ext cx="3361905" cy="219048"/>
        </a:xfrm>
        <a:prstGeom prst="rect">
          <a:avLst/>
        </a:prstGeom>
      </xdr:spPr>
    </xdr:pic>
    <xdr:clientData/>
  </xdr:twoCellAnchor>
  <xdr:twoCellAnchor>
    <xdr:from>
      <xdr:col>18</xdr:col>
      <xdr:colOff>419099</xdr:colOff>
      <xdr:row>0</xdr:row>
      <xdr:rowOff>38100</xdr:rowOff>
    </xdr:from>
    <xdr:to>
      <xdr:col>26</xdr:col>
      <xdr:colOff>533399</xdr:colOff>
      <xdr:row>0</xdr:row>
      <xdr:rowOff>257175</xdr:rowOff>
    </xdr:to>
    <xdr:sp macro="" textlink="">
      <xdr:nvSpPr>
        <xdr:cNvPr id="6" name="TextBox 5">
          <a:extLst>
            <a:ext uri="{FF2B5EF4-FFF2-40B4-BE49-F238E27FC236}">
              <a16:creationId xmlns:a16="http://schemas.microsoft.com/office/drawing/2014/main" id="{00000000-0008-0000-0F00-000006000000}"/>
            </a:ext>
          </a:extLst>
        </xdr:cNvPr>
        <xdr:cNvSpPr txBox="1"/>
      </xdr:nvSpPr>
      <xdr:spPr>
        <a:xfrm>
          <a:off x="14258924" y="38100"/>
          <a:ext cx="4905375" cy="219075"/>
        </a:xfrm>
        <a:prstGeom prst="rect">
          <a:avLst/>
        </a:prstGeom>
        <a:solidFill>
          <a:srgbClr val="F5F5F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1100"/>
            <a:t>En bas à</a:t>
          </a:r>
          <a:r>
            <a:rPr lang="fr-FR" sz="1100" baseline="0"/>
            <a:t> gauche, attendre la fin de ce message, puis appuyer sur l'autre bouton</a:t>
          </a:r>
          <a:endParaRPr lang="fr-FR" sz="1100"/>
        </a:p>
      </xdr:txBody>
    </xdr:sp>
    <xdr:clientData/>
  </xdr:twoCellAnchor>
  <xdr:twoCellAnchor>
    <xdr:from>
      <xdr:col>18</xdr:col>
      <xdr:colOff>419100</xdr:colOff>
      <xdr:row>2</xdr:row>
      <xdr:rowOff>9526</xdr:rowOff>
    </xdr:from>
    <xdr:to>
      <xdr:col>22</xdr:col>
      <xdr:colOff>123825</xdr:colOff>
      <xdr:row>3</xdr:row>
      <xdr:rowOff>95250</xdr:rowOff>
    </xdr:to>
    <xdr:sp macro="" textlink="">
      <xdr:nvSpPr>
        <xdr:cNvPr id="7" name="TextBox 6">
          <a:extLst>
            <a:ext uri="{FF2B5EF4-FFF2-40B4-BE49-F238E27FC236}">
              <a16:creationId xmlns:a16="http://schemas.microsoft.com/office/drawing/2014/main" id="{00000000-0008-0000-0F00-000007000000}"/>
            </a:ext>
          </a:extLst>
        </xdr:cNvPr>
        <xdr:cNvSpPr txBox="1"/>
      </xdr:nvSpPr>
      <xdr:spPr>
        <a:xfrm>
          <a:off x="14258925" y="542926"/>
          <a:ext cx="2057400" cy="276224"/>
        </a:xfrm>
        <a:prstGeom prst="rect">
          <a:avLst/>
        </a:prstGeom>
        <a:solidFill>
          <a:srgbClr val="F5F5F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1100"/>
            <a:t>Attendre le message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28576</xdr:colOff>
      <xdr:row>2</xdr:row>
      <xdr:rowOff>190500</xdr:rowOff>
    </xdr:from>
    <xdr:to>
      <xdr:col>3</xdr:col>
      <xdr:colOff>847725</xdr:colOff>
      <xdr:row>16</xdr:row>
      <xdr:rowOff>9525</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962025</xdr:colOff>
      <xdr:row>3</xdr:row>
      <xdr:rowOff>0</xdr:rowOff>
    </xdr:from>
    <xdr:to>
      <xdr:col>10</xdr:col>
      <xdr:colOff>771525</xdr:colOff>
      <xdr:row>16</xdr:row>
      <xdr:rowOff>19050</xdr:rowOff>
    </xdr:to>
    <xdr:graphicFrame macro="">
      <xdr:nvGraphicFramePr>
        <xdr:cNvPr id="3" name="Chart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161926</xdr:colOff>
      <xdr:row>17</xdr:row>
      <xdr:rowOff>19050</xdr:rowOff>
    </xdr:from>
    <xdr:to>
      <xdr:col>10</xdr:col>
      <xdr:colOff>790575</xdr:colOff>
      <xdr:row>32</xdr:row>
      <xdr:rowOff>47626</xdr:rowOff>
    </xdr:to>
    <xdr:graphicFrame macro="">
      <xdr:nvGraphicFramePr>
        <xdr:cNvPr id="4" name="Chart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152400</xdr:colOff>
      <xdr:row>5</xdr:row>
      <xdr:rowOff>9525</xdr:rowOff>
    </xdr:from>
    <xdr:to>
      <xdr:col>3</xdr:col>
      <xdr:colOff>1066800</xdr:colOff>
      <xdr:row>21</xdr:row>
      <xdr:rowOff>9525</xdr:rowOff>
    </xdr:to>
    <xdr:graphicFrame macro="">
      <xdr:nvGraphicFramePr>
        <xdr:cNvPr id="5" name="Chart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1114424</xdr:colOff>
      <xdr:row>2</xdr:row>
      <xdr:rowOff>57151</xdr:rowOff>
    </xdr:from>
    <xdr:to>
      <xdr:col>9</xdr:col>
      <xdr:colOff>1571624</xdr:colOff>
      <xdr:row>4</xdr:row>
      <xdr:rowOff>114300</xdr:rowOff>
    </xdr:to>
    <mc:AlternateContent xmlns:mc="http://schemas.openxmlformats.org/markup-compatibility/2006" xmlns:a14="http://schemas.microsoft.com/office/drawing/2010/main">
      <mc:Choice Requires="a14">
        <xdr:graphicFrame macro="">
          <xdr:nvGraphicFramePr>
            <xdr:cNvPr id="6" name="Qualité 1">
              <a:extLst>
                <a:ext uri="{FF2B5EF4-FFF2-40B4-BE49-F238E27FC236}">
                  <a16:creationId xmlns:a16="http://schemas.microsoft.com/office/drawing/2014/main" id="{00000000-0008-0000-1600-000006000000}"/>
                </a:ext>
              </a:extLst>
            </xdr:cNvPr>
            <xdr:cNvGraphicFramePr/>
          </xdr:nvGraphicFramePr>
          <xdr:xfrm>
            <a:off x="0" y="0"/>
            <a:ext cx="0" cy="0"/>
          </xdr:xfrm>
          <a:graphic>
            <a:graphicData uri="http://schemas.microsoft.com/office/drawing/2010/slicer">
              <sle:slicer xmlns:sle="http://schemas.microsoft.com/office/drawing/2010/slicer" name="Qualité 1"/>
            </a:graphicData>
          </a:graphic>
        </xdr:graphicFrame>
      </mc:Choice>
      <mc:Fallback xmlns="">
        <xdr:sp macro="" textlink="">
          <xdr:nvSpPr>
            <xdr:cNvPr id="0" name=""/>
            <xdr:cNvSpPr>
              <a:spLocks noTextEdit="1"/>
            </xdr:cNvSpPr>
          </xdr:nvSpPr>
          <xdr:spPr>
            <a:xfrm>
              <a:off x="5133974" y="590551"/>
              <a:ext cx="6486525" cy="638174"/>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152400</xdr:colOff>
      <xdr:row>21</xdr:row>
      <xdr:rowOff>85726</xdr:rowOff>
    </xdr:from>
    <xdr:to>
      <xdr:col>10</xdr:col>
      <xdr:colOff>647700</xdr:colOff>
      <xdr:row>40</xdr:row>
      <xdr:rowOff>19050</xdr:rowOff>
    </xdr:to>
    <xdr:graphicFrame macro="">
      <xdr:nvGraphicFramePr>
        <xdr:cNvPr id="7" name="Chart 6">
          <a:extLst>
            <a:ext uri="{FF2B5EF4-FFF2-40B4-BE49-F238E27FC236}">
              <a16:creationId xmlns:a16="http://schemas.microsoft.com/office/drawing/2014/main" id="{00000000-0008-0000-1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66674</xdr:colOff>
      <xdr:row>5</xdr:row>
      <xdr:rowOff>47624</xdr:rowOff>
    </xdr:from>
    <xdr:to>
      <xdr:col>10</xdr:col>
      <xdr:colOff>619125</xdr:colOff>
      <xdr:row>21</xdr:row>
      <xdr:rowOff>0</xdr:rowOff>
    </xdr:to>
    <xdr:graphicFrame macro="">
      <xdr:nvGraphicFramePr>
        <xdr:cNvPr id="8" name="Chart 7">
          <a:extLst>
            <a:ext uri="{FF2B5EF4-FFF2-40B4-BE49-F238E27FC236}">
              <a16:creationId xmlns:a16="http://schemas.microsoft.com/office/drawing/2014/main" id="{00000000-0008-0000-1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514349</xdr:colOff>
      <xdr:row>2</xdr:row>
      <xdr:rowOff>104775</xdr:rowOff>
    </xdr:from>
    <xdr:to>
      <xdr:col>9</xdr:col>
      <xdr:colOff>1047749</xdr:colOff>
      <xdr:row>17</xdr:row>
      <xdr:rowOff>9524</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1304924</xdr:colOff>
      <xdr:row>2</xdr:row>
      <xdr:rowOff>95250</xdr:rowOff>
    </xdr:from>
    <xdr:to>
      <xdr:col>12</xdr:col>
      <xdr:colOff>1247774</xdr:colOff>
      <xdr:row>17</xdr:row>
      <xdr:rowOff>19050</xdr:rowOff>
    </xdr:to>
    <xdr:graphicFrame macro="">
      <xdr:nvGraphicFramePr>
        <xdr:cNvPr id="3" name="Chart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523875</xdr:colOff>
      <xdr:row>17</xdr:row>
      <xdr:rowOff>133350</xdr:rowOff>
    </xdr:from>
    <xdr:to>
      <xdr:col>9</xdr:col>
      <xdr:colOff>1057275</xdr:colOff>
      <xdr:row>33</xdr:row>
      <xdr:rowOff>180975</xdr:rowOff>
    </xdr:to>
    <xdr:graphicFrame macro="">
      <xdr:nvGraphicFramePr>
        <xdr:cNvPr id="4" name="Chart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1314450</xdr:colOff>
      <xdr:row>17</xdr:row>
      <xdr:rowOff>152399</xdr:rowOff>
    </xdr:from>
    <xdr:to>
      <xdr:col>12</xdr:col>
      <xdr:colOff>1266825</xdr:colOff>
      <xdr:row>34</xdr:row>
      <xdr:rowOff>0</xdr:rowOff>
    </xdr:to>
    <xdr:graphicFrame macro="">
      <xdr:nvGraphicFramePr>
        <xdr:cNvPr id="5" name="Chart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85725</xdr:colOff>
      <xdr:row>2</xdr:row>
      <xdr:rowOff>123824</xdr:rowOff>
    </xdr:from>
    <xdr:to>
      <xdr:col>2</xdr:col>
      <xdr:colOff>342900</xdr:colOff>
      <xdr:row>7</xdr:row>
      <xdr:rowOff>76199</xdr:rowOff>
    </xdr:to>
    <mc:AlternateContent xmlns:mc="http://schemas.openxmlformats.org/markup-compatibility/2006" xmlns:a14="http://schemas.microsoft.com/office/drawing/2010/main">
      <mc:Choice Requires="a14">
        <xdr:graphicFrame macro="">
          <xdr:nvGraphicFramePr>
            <xdr:cNvPr id="6" name="Type">
              <a:extLst>
                <a:ext uri="{FF2B5EF4-FFF2-40B4-BE49-F238E27FC236}">
                  <a16:creationId xmlns:a16="http://schemas.microsoft.com/office/drawing/2014/main" id="{00000000-0008-0000-1700-000006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85725" y="657224"/>
              <a:ext cx="1895475" cy="904875"/>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66675</xdr:colOff>
      <xdr:row>7</xdr:row>
      <xdr:rowOff>114301</xdr:rowOff>
    </xdr:from>
    <xdr:to>
      <xdr:col>2</xdr:col>
      <xdr:colOff>352425</xdr:colOff>
      <xdr:row>15</xdr:row>
      <xdr:rowOff>57151</xdr:rowOff>
    </xdr:to>
    <mc:AlternateContent xmlns:mc="http://schemas.openxmlformats.org/markup-compatibility/2006" xmlns:a14="http://schemas.microsoft.com/office/drawing/2010/main">
      <mc:Choice Requires="a14">
        <xdr:graphicFrame macro="">
          <xdr:nvGraphicFramePr>
            <xdr:cNvPr id="7" name="Importance Asso">
              <a:extLst>
                <a:ext uri="{FF2B5EF4-FFF2-40B4-BE49-F238E27FC236}">
                  <a16:creationId xmlns:a16="http://schemas.microsoft.com/office/drawing/2014/main" id="{00000000-0008-0000-1700-000007000000}"/>
                </a:ext>
              </a:extLst>
            </xdr:cNvPr>
            <xdr:cNvGraphicFramePr/>
          </xdr:nvGraphicFramePr>
          <xdr:xfrm>
            <a:off x="0" y="0"/>
            <a:ext cx="0" cy="0"/>
          </xdr:xfrm>
          <a:graphic>
            <a:graphicData uri="http://schemas.microsoft.com/office/drawing/2010/slicer">
              <sle:slicer xmlns:sle="http://schemas.microsoft.com/office/drawing/2010/slicer" name="Importance Asso"/>
            </a:graphicData>
          </a:graphic>
        </xdr:graphicFrame>
      </mc:Choice>
      <mc:Fallback xmlns="">
        <xdr:sp macro="" textlink="">
          <xdr:nvSpPr>
            <xdr:cNvPr id="0" name=""/>
            <xdr:cNvSpPr>
              <a:spLocks noTextEdit="1"/>
            </xdr:cNvSpPr>
          </xdr:nvSpPr>
          <xdr:spPr>
            <a:xfrm>
              <a:off x="66675" y="1600201"/>
              <a:ext cx="1924050" cy="1466850"/>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76200</xdr:colOff>
      <xdr:row>15</xdr:row>
      <xdr:rowOff>123825</xdr:rowOff>
    </xdr:from>
    <xdr:to>
      <xdr:col>2</xdr:col>
      <xdr:colOff>352426</xdr:colOff>
      <xdr:row>33</xdr:row>
      <xdr:rowOff>171450</xdr:rowOff>
    </xdr:to>
    <mc:AlternateContent xmlns:mc="http://schemas.openxmlformats.org/markup-compatibility/2006" xmlns:a14="http://schemas.microsoft.com/office/drawing/2010/main">
      <mc:Choice Requires="a14">
        <xdr:graphicFrame macro="">
          <xdr:nvGraphicFramePr>
            <xdr:cNvPr id="8" name="Partenaires / Associations">
              <a:extLst>
                <a:ext uri="{FF2B5EF4-FFF2-40B4-BE49-F238E27FC236}">
                  <a16:creationId xmlns:a16="http://schemas.microsoft.com/office/drawing/2014/main" id="{00000000-0008-0000-1700-000008000000}"/>
                </a:ext>
              </a:extLst>
            </xdr:cNvPr>
            <xdr:cNvGraphicFramePr/>
          </xdr:nvGraphicFramePr>
          <xdr:xfrm>
            <a:off x="0" y="0"/>
            <a:ext cx="0" cy="0"/>
          </xdr:xfrm>
          <a:graphic>
            <a:graphicData uri="http://schemas.microsoft.com/office/drawing/2010/slicer">
              <sle:slicer xmlns:sle="http://schemas.microsoft.com/office/drawing/2010/slicer" name="Partenaires / Associations"/>
            </a:graphicData>
          </a:graphic>
        </xdr:graphicFrame>
      </mc:Choice>
      <mc:Fallback xmlns="">
        <xdr:sp macro="" textlink="">
          <xdr:nvSpPr>
            <xdr:cNvPr id="0" name=""/>
            <xdr:cNvSpPr>
              <a:spLocks noTextEdit="1"/>
            </xdr:cNvSpPr>
          </xdr:nvSpPr>
          <xdr:spPr>
            <a:xfrm>
              <a:off x="76200" y="3133725"/>
              <a:ext cx="1914526" cy="3476625"/>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200025</xdr:colOff>
      <xdr:row>33</xdr:row>
      <xdr:rowOff>0</xdr:rowOff>
    </xdr:from>
    <xdr:to>
      <xdr:col>5</xdr:col>
      <xdr:colOff>390526</xdr:colOff>
      <xdr:row>44</xdr:row>
      <xdr:rowOff>180976</xdr:rowOff>
    </xdr:to>
    <xdr:graphicFrame macro="">
      <xdr:nvGraphicFramePr>
        <xdr:cNvPr id="17" name="Chart 16">
          <a:extLst>
            <a:ext uri="{FF2B5EF4-FFF2-40B4-BE49-F238E27FC236}">
              <a16:creationId xmlns:a16="http://schemas.microsoft.com/office/drawing/2014/main" id="{00000000-0008-0000-1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1485900</xdr:colOff>
      <xdr:row>7</xdr:row>
      <xdr:rowOff>95250</xdr:rowOff>
    </xdr:from>
    <xdr:to>
      <xdr:col>14</xdr:col>
      <xdr:colOff>704850</xdr:colOff>
      <xdr:row>23</xdr:row>
      <xdr:rowOff>76200</xdr:rowOff>
    </xdr:to>
    <xdr:graphicFrame macro="">
      <xdr:nvGraphicFramePr>
        <xdr:cNvPr id="18" name="Chart 17">
          <a:extLst>
            <a:ext uri="{FF2B5EF4-FFF2-40B4-BE49-F238E27FC236}">
              <a16:creationId xmlns:a16="http://schemas.microsoft.com/office/drawing/2014/main" id="{00000000-0008-0000-1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504825</xdr:colOff>
      <xdr:row>33</xdr:row>
      <xdr:rowOff>0</xdr:rowOff>
    </xdr:from>
    <xdr:to>
      <xdr:col>10</xdr:col>
      <xdr:colOff>1428750</xdr:colOff>
      <xdr:row>45</xdr:row>
      <xdr:rowOff>28576</xdr:rowOff>
    </xdr:to>
    <xdr:graphicFrame macro="">
      <xdr:nvGraphicFramePr>
        <xdr:cNvPr id="19" name="Chart 18">
          <a:extLst>
            <a:ext uri="{FF2B5EF4-FFF2-40B4-BE49-F238E27FC236}">
              <a16:creationId xmlns:a16="http://schemas.microsoft.com/office/drawing/2014/main" id="{00000000-0008-0000-1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1485899</xdr:colOff>
      <xdr:row>23</xdr:row>
      <xdr:rowOff>190499</xdr:rowOff>
    </xdr:from>
    <xdr:to>
      <xdr:col>14</xdr:col>
      <xdr:colOff>638174</xdr:colOff>
      <xdr:row>39</xdr:row>
      <xdr:rowOff>95250</xdr:rowOff>
    </xdr:to>
    <xdr:graphicFrame macro="">
      <xdr:nvGraphicFramePr>
        <xdr:cNvPr id="20" name="Chart 19">
          <a:extLst>
            <a:ext uri="{FF2B5EF4-FFF2-40B4-BE49-F238E27FC236}">
              <a16:creationId xmlns:a16="http://schemas.microsoft.com/office/drawing/2014/main" id="{00000000-0008-0000-1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200025</xdr:colOff>
      <xdr:row>7</xdr:row>
      <xdr:rowOff>95249</xdr:rowOff>
    </xdr:from>
    <xdr:to>
      <xdr:col>5</xdr:col>
      <xdr:colOff>390525</xdr:colOff>
      <xdr:row>20</xdr:row>
      <xdr:rowOff>57150</xdr:rowOff>
    </xdr:to>
    <xdr:graphicFrame macro="">
      <xdr:nvGraphicFramePr>
        <xdr:cNvPr id="24" name="Chart 23">
          <a:extLst>
            <a:ext uri="{FF2B5EF4-FFF2-40B4-BE49-F238E27FC236}">
              <a16:creationId xmlns:a16="http://schemas.microsoft.com/office/drawing/2014/main" id="{00000000-0008-0000-1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476251</xdr:colOff>
      <xdr:row>7</xdr:row>
      <xdr:rowOff>85726</xdr:rowOff>
    </xdr:from>
    <xdr:to>
      <xdr:col>10</xdr:col>
      <xdr:colOff>1390651</xdr:colOff>
      <xdr:row>20</xdr:row>
      <xdr:rowOff>47625</xdr:rowOff>
    </xdr:to>
    <xdr:graphicFrame macro="">
      <xdr:nvGraphicFramePr>
        <xdr:cNvPr id="25" name="Chart 24">
          <a:extLst>
            <a:ext uri="{FF2B5EF4-FFF2-40B4-BE49-F238E27FC236}">
              <a16:creationId xmlns:a16="http://schemas.microsoft.com/office/drawing/2014/main" id="{00000000-0008-0000-1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504825</xdr:colOff>
      <xdr:row>20</xdr:row>
      <xdr:rowOff>114300</xdr:rowOff>
    </xdr:from>
    <xdr:to>
      <xdr:col>10</xdr:col>
      <xdr:colOff>1419225</xdr:colOff>
      <xdr:row>32</xdr:row>
      <xdr:rowOff>123825</xdr:rowOff>
    </xdr:to>
    <xdr:graphicFrame macro="">
      <xdr:nvGraphicFramePr>
        <xdr:cNvPr id="28" name="Chart 27">
          <a:extLst>
            <a:ext uri="{FF2B5EF4-FFF2-40B4-BE49-F238E27FC236}">
              <a16:creationId xmlns:a16="http://schemas.microsoft.com/office/drawing/2014/main" id="{00000000-0008-0000-1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180974</xdr:colOff>
      <xdr:row>20</xdr:row>
      <xdr:rowOff>114300</xdr:rowOff>
    </xdr:from>
    <xdr:to>
      <xdr:col>5</xdr:col>
      <xdr:colOff>409574</xdr:colOff>
      <xdr:row>32</xdr:row>
      <xdr:rowOff>95250</xdr:rowOff>
    </xdr:to>
    <xdr:graphicFrame macro="">
      <xdr:nvGraphicFramePr>
        <xdr:cNvPr id="29" name="Chart 28">
          <a:extLst>
            <a:ext uri="{FF2B5EF4-FFF2-40B4-BE49-F238E27FC236}">
              <a16:creationId xmlns:a16="http://schemas.microsoft.com/office/drawing/2014/main" id="{00000000-0008-0000-1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2</xdr:col>
      <xdr:colOff>1895472</xdr:colOff>
      <xdr:row>2</xdr:row>
      <xdr:rowOff>19051</xdr:rowOff>
    </xdr:from>
    <xdr:to>
      <xdr:col>12</xdr:col>
      <xdr:colOff>952499</xdr:colOff>
      <xdr:row>7</xdr:row>
      <xdr:rowOff>38100</xdr:rowOff>
    </xdr:to>
    <mc:AlternateContent xmlns:mc="http://schemas.openxmlformats.org/markup-compatibility/2006" xmlns:a14="http://schemas.microsoft.com/office/drawing/2010/main">
      <mc:Choice Requires="a14">
        <xdr:graphicFrame macro="">
          <xdr:nvGraphicFramePr>
            <xdr:cNvPr id="13" name="Partenaires / Associations 2">
              <a:extLst>
                <a:ext uri="{FF2B5EF4-FFF2-40B4-BE49-F238E27FC236}">
                  <a16:creationId xmlns:a16="http://schemas.microsoft.com/office/drawing/2014/main" id="{00000000-0008-0000-1B00-00000D000000}"/>
                </a:ext>
              </a:extLst>
            </xdr:cNvPr>
            <xdr:cNvGraphicFramePr/>
          </xdr:nvGraphicFramePr>
          <xdr:xfrm>
            <a:off x="0" y="0"/>
            <a:ext cx="0" cy="0"/>
          </xdr:xfrm>
          <a:graphic>
            <a:graphicData uri="http://schemas.microsoft.com/office/drawing/2010/slicer">
              <sle:slicer xmlns:sle="http://schemas.microsoft.com/office/drawing/2010/slicer" name="Partenaires / Associations 2"/>
            </a:graphicData>
          </a:graphic>
        </xdr:graphicFrame>
      </mc:Choice>
      <mc:Fallback xmlns="">
        <xdr:sp macro="" textlink="">
          <xdr:nvSpPr>
            <xdr:cNvPr id="0" name=""/>
            <xdr:cNvSpPr>
              <a:spLocks noTextEdit="1"/>
            </xdr:cNvSpPr>
          </xdr:nvSpPr>
          <xdr:spPr>
            <a:xfrm>
              <a:off x="3533772" y="552451"/>
              <a:ext cx="13268327" cy="971549"/>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600076</xdr:colOff>
      <xdr:row>2</xdr:row>
      <xdr:rowOff>28577</xdr:rowOff>
    </xdr:from>
    <xdr:to>
      <xdr:col>2</xdr:col>
      <xdr:colOff>1838326</xdr:colOff>
      <xdr:row>7</xdr:row>
      <xdr:rowOff>19051</xdr:rowOff>
    </xdr:to>
    <mc:AlternateContent xmlns:mc="http://schemas.openxmlformats.org/markup-compatibility/2006" xmlns:a14="http://schemas.microsoft.com/office/drawing/2010/main">
      <mc:Choice Requires="a14">
        <xdr:graphicFrame macro="">
          <xdr:nvGraphicFramePr>
            <xdr:cNvPr id="14" name="Type 4">
              <a:extLst>
                <a:ext uri="{FF2B5EF4-FFF2-40B4-BE49-F238E27FC236}">
                  <a16:creationId xmlns:a16="http://schemas.microsoft.com/office/drawing/2014/main" id="{00000000-0008-0000-1B00-00000E000000}"/>
                </a:ext>
              </a:extLst>
            </xdr:cNvPr>
            <xdr:cNvGraphicFramePr/>
          </xdr:nvGraphicFramePr>
          <xdr:xfrm>
            <a:off x="0" y="0"/>
            <a:ext cx="0" cy="0"/>
          </xdr:xfrm>
          <a:graphic>
            <a:graphicData uri="http://schemas.microsoft.com/office/drawing/2010/slicer">
              <sle:slicer xmlns:sle="http://schemas.microsoft.com/office/drawing/2010/slicer" name="Type 4"/>
            </a:graphicData>
          </a:graphic>
        </xdr:graphicFrame>
      </mc:Choice>
      <mc:Fallback xmlns="">
        <xdr:sp macro="" textlink="">
          <xdr:nvSpPr>
            <xdr:cNvPr id="0" name=""/>
            <xdr:cNvSpPr>
              <a:spLocks noTextEdit="1"/>
            </xdr:cNvSpPr>
          </xdr:nvSpPr>
          <xdr:spPr>
            <a:xfrm>
              <a:off x="2238376" y="561977"/>
              <a:ext cx="1238250" cy="942974"/>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228598</xdr:colOff>
      <xdr:row>2</xdr:row>
      <xdr:rowOff>38101</xdr:rowOff>
    </xdr:from>
    <xdr:to>
      <xdr:col>2</xdr:col>
      <xdr:colOff>533400</xdr:colOff>
      <xdr:row>7</xdr:row>
      <xdr:rowOff>9525</xdr:rowOff>
    </xdr:to>
    <mc:AlternateContent xmlns:mc="http://schemas.openxmlformats.org/markup-compatibility/2006" xmlns:a14="http://schemas.microsoft.com/office/drawing/2010/main">
      <mc:Choice Requires="a14">
        <xdr:graphicFrame macro="">
          <xdr:nvGraphicFramePr>
            <xdr:cNvPr id="15" name="Importance Asso 2">
              <a:extLst>
                <a:ext uri="{FF2B5EF4-FFF2-40B4-BE49-F238E27FC236}">
                  <a16:creationId xmlns:a16="http://schemas.microsoft.com/office/drawing/2014/main" id="{00000000-0008-0000-1B00-00000F000000}"/>
                </a:ext>
              </a:extLst>
            </xdr:cNvPr>
            <xdr:cNvGraphicFramePr/>
          </xdr:nvGraphicFramePr>
          <xdr:xfrm>
            <a:off x="0" y="0"/>
            <a:ext cx="0" cy="0"/>
          </xdr:xfrm>
          <a:graphic>
            <a:graphicData uri="http://schemas.microsoft.com/office/drawing/2010/slicer">
              <sle:slicer xmlns:sle="http://schemas.microsoft.com/office/drawing/2010/slicer" name="Importance Asso 2"/>
            </a:graphicData>
          </a:graphic>
        </xdr:graphicFrame>
      </mc:Choice>
      <mc:Fallback xmlns="">
        <xdr:sp macro="" textlink="">
          <xdr:nvSpPr>
            <xdr:cNvPr id="0" name=""/>
            <xdr:cNvSpPr>
              <a:spLocks noTextEdit="1"/>
            </xdr:cNvSpPr>
          </xdr:nvSpPr>
          <xdr:spPr>
            <a:xfrm>
              <a:off x="228598" y="571501"/>
              <a:ext cx="1943102" cy="923924"/>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2</xdr:col>
      <xdr:colOff>533399</xdr:colOff>
      <xdr:row>2</xdr:row>
      <xdr:rowOff>142875</xdr:rowOff>
    </xdr:from>
    <xdr:to>
      <xdr:col>9</xdr:col>
      <xdr:colOff>685799</xdr:colOff>
      <xdr:row>16</xdr:row>
      <xdr:rowOff>142875</xdr:rowOff>
    </xdr:to>
    <xdr:graphicFrame macro="">
      <xdr:nvGraphicFramePr>
        <xdr:cNvPr id="5" name="Chart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819150</xdr:colOff>
      <xdr:row>2</xdr:row>
      <xdr:rowOff>161925</xdr:rowOff>
    </xdr:from>
    <xdr:to>
      <xdr:col>12</xdr:col>
      <xdr:colOff>428625</xdr:colOff>
      <xdr:row>16</xdr:row>
      <xdr:rowOff>161925</xdr:rowOff>
    </xdr:to>
    <xdr:graphicFrame macro="">
      <xdr:nvGraphicFramePr>
        <xdr:cNvPr id="6" name="Chart 5">
          <a:extLst>
            <a:ext uri="{FF2B5EF4-FFF2-40B4-BE49-F238E27FC236}">
              <a16:creationId xmlns:a16="http://schemas.microsoft.com/office/drawing/2014/main" id="{00000000-0008-0000-1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514350</xdr:colOff>
      <xdr:row>17</xdr:row>
      <xdr:rowOff>38099</xdr:rowOff>
    </xdr:from>
    <xdr:to>
      <xdr:col>9</xdr:col>
      <xdr:colOff>695325</xdr:colOff>
      <xdr:row>33</xdr:row>
      <xdr:rowOff>161924</xdr:rowOff>
    </xdr:to>
    <xdr:graphicFrame macro="">
      <xdr:nvGraphicFramePr>
        <xdr:cNvPr id="7" name="Chart 6">
          <a:extLst>
            <a:ext uri="{FF2B5EF4-FFF2-40B4-BE49-F238E27FC236}">
              <a16:creationId xmlns:a16="http://schemas.microsoft.com/office/drawing/2014/main" id="{00000000-0008-0000-1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828674</xdr:colOff>
      <xdr:row>17</xdr:row>
      <xdr:rowOff>28574</xdr:rowOff>
    </xdr:from>
    <xdr:to>
      <xdr:col>12</xdr:col>
      <xdr:colOff>371474</xdr:colOff>
      <xdr:row>34</xdr:row>
      <xdr:rowOff>0</xdr:rowOff>
    </xdr:to>
    <xdr:graphicFrame macro="">
      <xdr:nvGraphicFramePr>
        <xdr:cNvPr id="8" name="Chart 7">
          <a:extLst>
            <a:ext uri="{FF2B5EF4-FFF2-40B4-BE49-F238E27FC236}">
              <a16:creationId xmlns:a16="http://schemas.microsoft.com/office/drawing/2014/main" id="{00000000-0008-0000-1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152400</xdr:colOff>
      <xdr:row>9</xdr:row>
      <xdr:rowOff>85725</xdr:rowOff>
    </xdr:from>
    <xdr:to>
      <xdr:col>2</xdr:col>
      <xdr:colOff>342900</xdr:colOff>
      <xdr:row>16</xdr:row>
      <xdr:rowOff>123824</xdr:rowOff>
    </xdr:to>
    <mc:AlternateContent xmlns:mc="http://schemas.openxmlformats.org/markup-compatibility/2006" xmlns:a14="http://schemas.microsoft.com/office/drawing/2010/main">
      <mc:Choice Requires="a14">
        <xdr:graphicFrame macro="">
          <xdr:nvGraphicFramePr>
            <xdr:cNvPr id="9" name="Importance Asso 3">
              <a:extLst>
                <a:ext uri="{FF2B5EF4-FFF2-40B4-BE49-F238E27FC236}">
                  <a16:creationId xmlns:a16="http://schemas.microsoft.com/office/drawing/2014/main" id="{00000000-0008-0000-1E00-000009000000}"/>
                </a:ext>
              </a:extLst>
            </xdr:cNvPr>
            <xdr:cNvGraphicFramePr/>
          </xdr:nvGraphicFramePr>
          <xdr:xfrm>
            <a:off x="0" y="0"/>
            <a:ext cx="0" cy="0"/>
          </xdr:xfrm>
          <a:graphic>
            <a:graphicData uri="http://schemas.microsoft.com/office/drawing/2010/slicer">
              <sle:slicer xmlns:sle="http://schemas.microsoft.com/office/drawing/2010/slicer" name="Importance Asso 3"/>
            </a:graphicData>
          </a:graphic>
        </xdr:graphicFrame>
      </mc:Choice>
      <mc:Fallback xmlns="">
        <xdr:sp macro="" textlink="">
          <xdr:nvSpPr>
            <xdr:cNvPr id="0" name=""/>
            <xdr:cNvSpPr>
              <a:spLocks noTextEdit="1"/>
            </xdr:cNvSpPr>
          </xdr:nvSpPr>
          <xdr:spPr>
            <a:xfrm>
              <a:off x="152400" y="1952625"/>
              <a:ext cx="1828800" cy="1371599"/>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152400</xdr:colOff>
      <xdr:row>17</xdr:row>
      <xdr:rowOff>57150</xdr:rowOff>
    </xdr:from>
    <xdr:to>
      <xdr:col>2</xdr:col>
      <xdr:colOff>342900</xdr:colOff>
      <xdr:row>33</xdr:row>
      <xdr:rowOff>142875</xdr:rowOff>
    </xdr:to>
    <mc:AlternateContent xmlns:mc="http://schemas.openxmlformats.org/markup-compatibility/2006" xmlns:a14="http://schemas.microsoft.com/office/drawing/2010/main">
      <mc:Choice Requires="a14">
        <xdr:graphicFrame macro="">
          <xdr:nvGraphicFramePr>
            <xdr:cNvPr id="10" name="Partenaires / Associations 3">
              <a:extLst>
                <a:ext uri="{FF2B5EF4-FFF2-40B4-BE49-F238E27FC236}">
                  <a16:creationId xmlns:a16="http://schemas.microsoft.com/office/drawing/2014/main" id="{00000000-0008-0000-1E00-00000A000000}"/>
                </a:ext>
              </a:extLst>
            </xdr:cNvPr>
            <xdr:cNvGraphicFramePr/>
          </xdr:nvGraphicFramePr>
          <xdr:xfrm>
            <a:off x="0" y="0"/>
            <a:ext cx="0" cy="0"/>
          </xdr:xfrm>
          <a:graphic>
            <a:graphicData uri="http://schemas.microsoft.com/office/drawing/2010/slicer">
              <sle:slicer xmlns:sle="http://schemas.microsoft.com/office/drawing/2010/slicer" name="Partenaires / Associations 3"/>
            </a:graphicData>
          </a:graphic>
        </xdr:graphicFrame>
      </mc:Choice>
      <mc:Fallback xmlns="">
        <xdr:sp macro="" textlink="">
          <xdr:nvSpPr>
            <xdr:cNvPr id="0" name=""/>
            <xdr:cNvSpPr>
              <a:spLocks noTextEdit="1"/>
            </xdr:cNvSpPr>
          </xdr:nvSpPr>
          <xdr:spPr>
            <a:xfrm>
              <a:off x="152400" y="3448050"/>
              <a:ext cx="1828800" cy="3133725"/>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142875</xdr:colOff>
      <xdr:row>2</xdr:row>
      <xdr:rowOff>133350</xdr:rowOff>
    </xdr:from>
    <xdr:to>
      <xdr:col>2</xdr:col>
      <xdr:colOff>333375</xdr:colOff>
      <xdr:row>9</xdr:row>
      <xdr:rowOff>0</xdr:rowOff>
    </xdr:to>
    <mc:AlternateContent xmlns:mc="http://schemas.openxmlformats.org/markup-compatibility/2006" xmlns:a14="http://schemas.microsoft.com/office/drawing/2010/main">
      <mc:Choice Requires="a14">
        <xdr:graphicFrame macro="">
          <xdr:nvGraphicFramePr>
            <xdr:cNvPr id="11" name="Type 5">
              <a:extLst>
                <a:ext uri="{FF2B5EF4-FFF2-40B4-BE49-F238E27FC236}">
                  <a16:creationId xmlns:a16="http://schemas.microsoft.com/office/drawing/2014/main" id="{00000000-0008-0000-1E00-00000B000000}"/>
                </a:ext>
              </a:extLst>
            </xdr:cNvPr>
            <xdr:cNvGraphicFramePr/>
          </xdr:nvGraphicFramePr>
          <xdr:xfrm>
            <a:off x="0" y="0"/>
            <a:ext cx="0" cy="0"/>
          </xdr:xfrm>
          <a:graphic>
            <a:graphicData uri="http://schemas.microsoft.com/office/drawing/2010/slicer">
              <sle:slicer xmlns:sle="http://schemas.microsoft.com/office/drawing/2010/slicer" name="Type 5"/>
            </a:graphicData>
          </a:graphic>
        </xdr:graphicFrame>
      </mc:Choice>
      <mc:Fallback xmlns="">
        <xdr:sp macro="" textlink="">
          <xdr:nvSpPr>
            <xdr:cNvPr id="0" name=""/>
            <xdr:cNvSpPr>
              <a:spLocks noTextEdit="1"/>
            </xdr:cNvSpPr>
          </xdr:nvSpPr>
          <xdr:spPr>
            <a:xfrm>
              <a:off x="142875" y="666750"/>
              <a:ext cx="1828800" cy="1200150"/>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838200</xdr:colOff>
      <xdr:row>11</xdr:row>
      <xdr:rowOff>123825</xdr:rowOff>
    </xdr:from>
    <xdr:to>
      <xdr:col>6</xdr:col>
      <xdr:colOff>1790700</xdr:colOff>
      <xdr:row>24</xdr:row>
      <xdr:rowOff>171450</xdr:rowOff>
    </xdr:to>
    <mc:AlternateContent xmlns:mc="http://schemas.openxmlformats.org/markup-compatibility/2006" xmlns:a14="http://schemas.microsoft.com/office/drawing/2010/main">
      <mc:Choice Requires="a14">
        <xdr:graphicFrame macro="">
          <xdr:nvGraphicFramePr>
            <xdr:cNvPr id="3" name="Type 3">
              <a:extLst>
                <a:ext uri="{FF2B5EF4-FFF2-40B4-BE49-F238E27FC236}">
                  <a16:creationId xmlns:a16="http://schemas.microsoft.com/office/drawing/2014/main" id="{00000000-0008-0000-2000-000003000000}"/>
                </a:ext>
              </a:extLst>
            </xdr:cNvPr>
            <xdr:cNvGraphicFramePr/>
          </xdr:nvGraphicFramePr>
          <xdr:xfrm>
            <a:off x="0" y="0"/>
            <a:ext cx="0" cy="0"/>
          </xdr:xfrm>
          <a:graphic>
            <a:graphicData uri="http://schemas.microsoft.com/office/drawing/2010/slicer">
              <sle:slicer xmlns:sle="http://schemas.microsoft.com/office/drawing/2010/slicer" name="Type 3"/>
            </a:graphicData>
          </a:graphic>
        </xdr:graphicFrame>
      </mc:Choice>
      <mc:Fallback xmlns="">
        <xdr:sp macro="" textlink="">
          <xdr:nvSpPr>
            <xdr:cNvPr id="0" name=""/>
            <xdr:cNvSpPr>
              <a:spLocks noTextEdit="1"/>
            </xdr:cNvSpPr>
          </xdr:nvSpPr>
          <xdr:spPr>
            <a:xfrm>
              <a:off x="6457950" y="2219325"/>
              <a:ext cx="1828800" cy="2524125"/>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438150</xdr:colOff>
      <xdr:row>14</xdr:row>
      <xdr:rowOff>28575</xdr:rowOff>
    </xdr:from>
    <xdr:to>
      <xdr:col>7</xdr:col>
      <xdr:colOff>95250</xdr:colOff>
      <xdr:row>27</xdr:row>
      <xdr:rowOff>76200</xdr:rowOff>
    </xdr:to>
    <mc:AlternateContent xmlns:mc="http://schemas.openxmlformats.org/markup-compatibility/2006" xmlns:a14="http://schemas.microsoft.com/office/drawing/2010/main">
      <mc:Choice Requires="a14">
        <xdr:graphicFrame macro="">
          <xdr:nvGraphicFramePr>
            <xdr:cNvPr id="4" name="Importance Asso 1">
              <a:extLst>
                <a:ext uri="{FF2B5EF4-FFF2-40B4-BE49-F238E27FC236}">
                  <a16:creationId xmlns:a16="http://schemas.microsoft.com/office/drawing/2014/main" id="{00000000-0008-0000-2000-000004000000}"/>
                </a:ext>
              </a:extLst>
            </xdr:cNvPr>
            <xdr:cNvGraphicFramePr/>
          </xdr:nvGraphicFramePr>
          <xdr:xfrm>
            <a:off x="0" y="0"/>
            <a:ext cx="0" cy="0"/>
          </xdr:xfrm>
          <a:graphic>
            <a:graphicData uri="http://schemas.microsoft.com/office/drawing/2010/slicer">
              <sle:slicer xmlns:sle="http://schemas.microsoft.com/office/drawing/2010/slicer" name="Importance Asso 1"/>
            </a:graphicData>
          </a:graphic>
        </xdr:graphicFrame>
      </mc:Choice>
      <mc:Fallback xmlns="">
        <xdr:sp macro="" textlink="">
          <xdr:nvSpPr>
            <xdr:cNvPr id="0" name=""/>
            <xdr:cNvSpPr>
              <a:spLocks noTextEdit="1"/>
            </xdr:cNvSpPr>
          </xdr:nvSpPr>
          <xdr:spPr>
            <a:xfrm>
              <a:off x="6934200" y="2695575"/>
              <a:ext cx="1828800" cy="2524125"/>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138112</xdr:colOff>
      <xdr:row>54</xdr:row>
      <xdr:rowOff>157162</xdr:rowOff>
    </xdr:from>
    <xdr:to>
      <xdr:col>8</xdr:col>
      <xdr:colOff>147637</xdr:colOff>
      <xdr:row>69</xdr:row>
      <xdr:rowOff>42862</xdr:rowOff>
    </xdr:to>
    <xdr:graphicFrame macro="">
      <xdr:nvGraphicFramePr>
        <xdr:cNvPr id="34" name="Chart 33">
          <a:extLst>
            <a:ext uri="{FF2B5EF4-FFF2-40B4-BE49-F238E27FC236}">
              <a16:creationId xmlns:a16="http://schemas.microsoft.com/office/drawing/2014/main" id="{00000000-0008-0000-2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828675</xdr:colOff>
      <xdr:row>20</xdr:row>
      <xdr:rowOff>38100</xdr:rowOff>
    </xdr:from>
    <xdr:to>
      <xdr:col>12</xdr:col>
      <xdr:colOff>1466850</xdr:colOff>
      <xdr:row>33</xdr:row>
      <xdr:rowOff>171450</xdr:rowOff>
    </xdr:to>
    <xdr:graphicFrame macro="">
      <xdr:nvGraphicFramePr>
        <xdr:cNvPr id="5" name="Chart 4">
          <a:extLst>
            <a:ext uri="{FF2B5EF4-FFF2-40B4-BE49-F238E27FC236}">
              <a16:creationId xmlns:a16="http://schemas.microsoft.com/office/drawing/2014/main" id="{00000000-0008-0000-2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161925</xdr:colOff>
      <xdr:row>5</xdr:row>
      <xdr:rowOff>142876</xdr:rowOff>
    </xdr:from>
    <xdr:to>
      <xdr:col>1</xdr:col>
      <xdr:colOff>409575</xdr:colOff>
      <xdr:row>15</xdr:row>
      <xdr:rowOff>0</xdr:rowOff>
    </xdr:to>
    <mc:AlternateContent xmlns:mc="http://schemas.openxmlformats.org/markup-compatibility/2006" xmlns:a14="http://schemas.microsoft.com/office/drawing/2010/main">
      <mc:Choice Requires="a14">
        <xdr:graphicFrame macro="">
          <xdr:nvGraphicFramePr>
            <xdr:cNvPr id="10" name="Dept 1">
              <a:extLst>
                <a:ext uri="{FF2B5EF4-FFF2-40B4-BE49-F238E27FC236}">
                  <a16:creationId xmlns:a16="http://schemas.microsoft.com/office/drawing/2014/main" id="{00000000-0008-0000-2200-00000A000000}"/>
                </a:ext>
              </a:extLst>
            </xdr:cNvPr>
            <xdr:cNvGraphicFramePr/>
          </xdr:nvGraphicFramePr>
          <xdr:xfrm>
            <a:off x="0" y="0"/>
            <a:ext cx="0" cy="0"/>
          </xdr:xfrm>
          <a:graphic>
            <a:graphicData uri="http://schemas.microsoft.com/office/drawing/2010/slicer">
              <sle:slicer xmlns:sle="http://schemas.microsoft.com/office/drawing/2010/slicer" name="Dept 1"/>
            </a:graphicData>
          </a:graphic>
        </xdr:graphicFrame>
      </mc:Choice>
      <mc:Fallback xmlns="">
        <xdr:sp macro="" textlink="">
          <xdr:nvSpPr>
            <xdr:cNvPr id="0" name=""/>
            <xdr:cNvSpPr>
              <a:spLocks noTextEdit="1"/>
            </xdr:cNvSpPr>
          </xdr:nvSpPr>
          <xdr:spPr>
            <a:xfrm>
              <a:off x="161925" y="1247776"/>
              <a:ext cx="714375" cy="1762124"/>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857249</xdr:colOff>
      <xdr:row>2</xdr:row>
      <xdr:rowOff>152400</xdr:rowOff>
    </xdr:from>
    <xdr:to>
      <xdr:col>12</xdr:col>
      <xdr:colOff>1447799</xdr:colOff>
      <xdr:row>5</xdr:row>
      <xdr:rowOff>0</xdr:rowOff>
    </xdr:to>
    <mc:AlternateContent xmlns:mc="http://schemas.openxmlformats.org/markup-compatibility/2006" xmlns:a14="http://schemas.microsoft.com/office/drawing/2010/main">
      <mc:Choice Requires="a14">
        <xdr:graphicFrame macro="">
          <xdr:nvGraphicFramePr>
            <xdr:cNvPr id="11" name="Type 2">
              <a:extLst>
                <a:ext uri="{FF2B5EF4-FFF2-40B4-BE49-F238E27FC236}">
                  <a16:creationId xmlns:a16="http://schemas.microsoft.com/office/drawing/2014/main" id="{00000000-0008-0000-2200-00000B000000}"/>
                </a:ext>
              </a:extLst>
            </xdr:cNvPr>
            <xdr:cNvGraphicFramePr/>
          </xdr:nvGraphicFramePr>
          <xdr:xfrm>
            <a:off x="0" y="0"/>
            <a:ext cx="0" cy="0"/>
          </xdr:xfrm>
          <a:graphic>
            <a:graphicData uri="http://schemas.microsoft.com/office/drawing/2010/slicer">
              <sle:slicer xmlns:sle="http://schemas.microsoft.com/office/drawing/2010/slicer" name="Type 2"/>
            </a:graphicData>
          </a:graphic>
        </xdr:graphicFrame>
      </mc:Choice>
      <mc:Fallback xmlns="">
        <xdr:sp macro="" textlink="">
          <xdr:nvSpPr>
            <xdr:cNvPr id="0" name=""/>
            <xdr:cNvSpPr>
              <a:spLocks noTextEdit="1"/>
            </xdr:cNvSpPr>
          </xdr:nvSpPr>
          <xdr:spPr>
            <a:xfrm>
              <a:off x="1323974" y="685800"/>
              <a:ext cx="15973425" cy="419100"/>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180975</xdr:colOff>
      <xdr:row>15</xdr:row>
      <xdr:rowOff>95250</xdr:rowOff>
    </xdr:from>
    <xdr:to>
      <xdr:col>1</xdr:col>
      <xdr:colOff>390525</xdr:colOff>
      <xdr:row>27</xdr:row>
      <xdr:rowOff>76200</xdr:rowOff>
    </xdr:to>
    <mc:AlternateContent xmlns:mc="http://schemas.openxmlformats.org/markup-compatibility/2006" xmlns:a14="http://schemas.microsoft.com/office/drawing/2010/main">
      <mc:Choice Requires="a14">
        <xdr:graphicFrame macro="">
          <xdr:nvGraphicFramePr>
            <xdr:cNvPr id="12" name="Année 1">
              <a:extLst>
                <a:ext uri="{FF2B5EF4-FFF2-40B4-BE49-F238E27FC236}">
                  <a16:creationId xmlns:a16="http://schemas.microsoft.com/office/drawing/2014/main" id="{00000000-0008-0000-2200-00000C000000}"/>
                </a:ext>
              </a:extLst>
            </xdr:cNvPr>
            <xdr:cNvGraphicFramePr/>
          </xdr:nvGraphicFramePr>
          <xdr:xfrm>
            <a:off x="0" y="0"/>
            <a:ext cx="0" cy="0"/>
          </xdr:xfrm>
          <a:graphic>
            <a:graphicData uri="http://schemas.microsoft.com/office/drawing/2010/slicer">
              <sle:slicer xmlns:sle="http://schemas.microsoft.com/office/drawing/2010/slicer" name="Année 1"/>
            </a:graphicData>
          </a:graphic>
        </xdr:graphicFrame>
      </mc:Choice>
      <mc:Fallback xmlns="">
        <xdr:sp macro="" textlink="">
          <xdr:nvSpPr>
            <xdr:cNvPr id="0" name=""/>
            <xdr:cNvSpPr>
              <a:spLocks noTextEdit="1"/>
            </xdr:cNvSpPr>
          </xdr:nvSpPr>
          <xdr:spPr>
            <a:xfrm>
              <a:off x="180975" y="3105150"/>
              <a:ext cx="676275" cy="2266950"/>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809625</xdr:colOff>
      <xdr:row>5</xdr:row>
      <xdr:rowOff>66675</xdr:rowOff>
    </xdr:from>
    <xdr:to>
      <xdr:col>12</xdr:col>
      <xdr:colOff>1466850</xdr:colOff>
      <xdr:row>19</xdr:row>
      <xdr:rowOff>152400</xdr:rowOff>
    </xdr:to>
    <xdr:graphicFrame macro="">
      <xdr:nvGraphicFramePr>
        <xdr:cNvPr id="13" name="Chart 12">
          <a:extLst>
            <a:ext uri="{FF2B5EF4-FFF2-40B4-BE49-F238E27FC236}">
              <a16:creationId xmlns:a16="http://schemas.microsoft.com/office/drawing/2014/main" id="{00000000-0008-0000-2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22</xdr:col>
      <xdr:colOff>57150</xdr:colOff>
      <xdr:row>20</xdr:row>
      <xdr:rowOff>152400</xdr:rowOff>
    </xdr:from>
    <xdr:to>
      <xdr:col>25</xdr:col>
      <xdr:colOff>47625</xdr:colOff>
      <xdr:row>34</xdr:row>
      <xdr:rowOff>9525</xdr:rowOff>
    </xdr:to>
    <mc:AlternateContent xmlns:mc="http://schemas.openxmlformats.org/markup-compatibility/2006" xmlns:a14="http://schemas.microsoft.com/office/drawing/2010/main">
      <mc:Choice Requires="a14">
        <xdr:graphicFrame macro="">
          <xdr:nvGraphicFramePr>
            <xdr:cNvPr id="6" name="Dept">
              <a:extLst>
                <a:ext uri="{FF2B5EF4-FFF2-40B4-BE49-F238E27FC236}">
                  <a16:creationId xmlns:a16="http://schemas.microsoft.com/office/drawing/2014/main" id="{00000000-0008-0000-2300-000006000000}"/>
                </a:ext>
              </a:extLst>
            </xdr:cNvPr>
            <xdr:cNvGraphicFramePr/>
          </xdr:nvGraphicFramePr>
          <xdr:xfrm>
            <a:off x="0" y="0"/>
            <a:ext cx="0" cy="0"/>
          </xdr:xfrm>
          <a:graphic>
            <a:graphicData uri="http://schemas.microsoft.com/office/drawing/2010/slicer">
              <sle:slicer xmlns:sle="http://schemas.microsoft.com/office/drawing/2010/slicer" name="Dept"/>
            </a:graphicData>
          </a:graphic>
        </xdr:graphicFrame>
      </mc:Choice>
      <mc:Fallback xmlns="">
        <xdr:sp macro="" textlink="">
          <xdr:nvSpPr>
            <xdr:cNvPr id="0" name=""/>
            <xdr:cNvSpPr>
              <a:spLocks noTextEdit="1"/>
            </xdr:cNvSpPr>
          </xdr:nvSpPr>
          <xdr:spPr>
            <a:xfrm>
              <a:off x="16906875" y="3962400"/>
              <a:ext cx="1828800" cy="2524125"/>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714375</xdr:colOff>
      <xdr:row>20</xdr:row>
      <xdr:rowOff>152400</xdr:rowOff>
    </xdr:from>
    <xdr:to>
      <xdr:col>28</xdr:col>
      <xdr:colOff>285750</xdr:colOff>
      <xdr:row>34</xdr:row>
      <xdr:rowOff>9525</xdr:rowOff>
    </xdr:to>
    <mc:AlternateContent xmlns:mc="http://schemas.openxmlformats.org/markup-compatibility/2006" xmlns:a14="http://schemas.microsoft.com/office/drawing/2010/main">
      <mc:Choice Requires="a14">
        <xdr:graphicFrame macro="">
          <xdr:nvGraphicFramePr>
            <xdr:cNvPr id="7" name="Type 1">
              <a:extLst>
                <a:ext uri="{FF2B5EF4-FFF2-40B4-BE49-F238E27FC236}">
                  <a16:creationId xmlns:a16="http://schemas.microsoft.com/office/drawing/2014/main" id="{00000000-0008-0000-2300-000007000000}"/>
                </a:ext>
              </a:extLst>
            </xdr:cNvPr>
            <xdr:cNvGraphicFramePr/>
          </xdr:nvGraphicFramePr>
          <xdr:xfrm>
            <a:off x="0" y="0"/>
            <a:ext cx="0" cy="0"/>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19402425" y="3962400"/>
              <a:ext cx="1828800" cy="2524125"/>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523875</xdr:colOff>
      <xdr:row>6</xdr:row>
      <xdr:rowOff>19050</xdr:rowOff>
    </xdr:from>
    <xdr:to>
      <xdr:col>28</xdr:col>
      <xdr:colOff>95250</xdr:colOff>
      <xdr:row>19</xdr:row>
      <xdr:rowOff>66675</xdr:rowOff>
    </xdr:to>
    <mc:AlternateContent xmlns:mc="http://schemas.openxmlformats.org/markup-compatibility/2006" xmlns:a14="http://schemas.microsoft.com/office/drawing/2010/main">
      <mc:Choice Requires="a14">
        <xdr:graphicFrame macro="">
          <xdr:nvGraphicFramePr>
            <xdr:cNvPr id="8" name="Année">
              <a:extLst>
                <a:ext uri="{FF2B5EF4-FFF2-40B4-BE49-F238E27FC236}">
                  <a16:creationId xmlns:a16="http://schemas.microsoft.com/office/drawing/2014/main" id="{00000000-0008-0000-2300-000008000000}"/>
                </a:ext>
              </a:extLst>
            </xdr:cNvPr>
            <xdr:cNvGraphicFramePr/>
          </xdr:nvGraphicFramePr>
          <xdr:xfrm>
            <a:off x="0" y="0"/>
            <a:ext cx="0" cy="0"/>
          </xdr:xfrm>
          <a:graphic>
            <a:graphicData uri="http://schemas.microsoft.com/office/drawing/2010/slicer">
              <sle:slicer xmlns:sle="http://schemas.microsoft.com/office/drawing/2010/slicer" name="Année"/>
            </a:graphicData>
          </a:graphic>
        </xdr:graphicFrame>
      </mc:Choice>
      <mc:Fallback xmlns="">
        <xdr:sp macro="" textlink="">
          <xdr:nvSpPr>
            <xdr:cNvPr id="0" name=""/>
            <xdr:cNvSpPr>
              <a:spLocks noTextEdit="1"/>
            </xdr:cNvSpPr>
          </xdr:nvSpPr>
          <xdr:spPr>
            <a:xfrm>
              <a:off x="19211925" y="1162050"/>
              <a:ext cx="1828800" cy="2524125"/>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838200</xdr:colOff>
      <xdr:row>0</xdr:row>
      <xdr:rowOff>66676</xdr:rowOff>
    </xdr:from>
    <xdr:to>
      <xdr:col>2</xdr:col>
      <xdr:colOff>2686050</xdr:colOff>
      <xdr:row>3</xdr:row>
      <xdr:rowOff>47625</xdr:rowOff>
    </xdr:to>
    <mc:AlternateContent xmlns:mc="http://schemas.openxmlformats.org/markup-compatibility/2006" xmlns:a14="http://schemas.microsoft.com/office/drawing/2010/main">
      <mc:Choice Requires="a14">
        <xdr:graphicFrame macro="">
          <xdr:nvGraphicFramePr>
            <xdr:cNvPr id="5" name="Dept 3">
              <a:extLst>
                <a:ext uri="{FF2B5EF4-FFF2-40B4-BE49-F238E27FC236}">
                  <a16:creationId xmlns:a16="http://schemas.microsoft.com/office/drawing/2014/main" id="{00000000-0008-0000-2400-000005000000}"/>
                </a:ext>
              </a:extLst>
            </xdr:cNvPr>
            <xdr:cNvGraphicFramePr/>
          </xdr:nvGraphicFramePr>
          <xdr:xfrm>
            <a:off x="0" y="0"/>
            <a:ext cx="0" cy="0"/>
          </xdr:xfrm>
          <a:graphic>
            <a:graphicData uri="http://schemas.microsoft.com/office/drawing/2010/slicer">
              <sle:slicer xmlns:sle="http://schemas.microsoft.com/office/drawing/2010/slicer" name="Dept 3"/>
            </a:graphicData>
          </a:graphic>
        </xdr:graphicFrame>
      </mc:Choice>
      <mc:Fallback xmlns="">
        <xdr:sp macro="" textlink="">
          <xdr:nvSpPr>
            <xdr:cNvPr id="0" name=""/>
            <xdr:cNvSpPr>
              <a:spLocks noTextEdit="1"/>
            </xdr:cNvSpPr>
          </xdr:nvSpPr>
          <xdr:spPr>
            <a:xfrm>
              <a:off x="2476500" y="66676"/>
              <a:ext cx="1847850" cy="704849"/>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142875</xdr:colOff>
      <xdr:row>9</xdr:row>
      <xdr:rowOff>152400</xdr:rowOff>
    </xdr:from>
    <xdr:to>
      <xdr:col>2</xdr:col>
      <xdr:colOff>504825</xdr:colOff>
      <xdr:row>32</xdr:row>
      <xdr:rowOff>171450</xdr:rowOff>
    </xdr:to>
    <mc:AlternateContent xmlns:mc="http://schemas.openxmlformats.org/markup-compatibility/2006" xmlns:a14="http://schemas.microsoft.com/office/drawing/2010/main">
      <mc:Choice Requires="a14">
        <xdr:graphicFrame macro="">
          <xdr:nvGraphicFramePr>
            <xdr:cNvPr id="9" name="Entreprise 1">
              <a:extLst>
                <a:ext uri="{FF2B5EF4-FFF2-40B4-BE49-F238E27FC236}">
                  <a16:creationId xmlns:a16="http://schemas.microsoft.com/office/drawing/2014/main" id="{00000000-0008-0000-2400-000009000000}"/>
                </a:ext>
              </a:extLst>
            </xdr:cNvPr>
            <xdr:cNvGraphicFramePr/>
          </xdr:nvGraphicFramePr>
          <xdr:xfrm>
            <a:off x="0" y="0"/>
            <a:ext cx="0" cy="0"/>
          </xdr:xfrm>
          <a:graphic>
            <a:graphicData uri="http://schemas.microsoft.com/office/drawing/2010/slicer">
              <sle:slicer xmlns:sle="http://schemas.microsoft.com/office/drawing/2010/slicer" name="Entreprise 1"/>
            </a:graphicData>
          </a:graphic>
        </xdr:graphicFrame>
      </mc:Choice>
      <mc:Fallback xmlns="">
        <xdr:sp macro="" textlink="">
          <xdr:nvSpPr>
            <xdr:cNvPr id="0" name=""/>
            <xdr:cNvSpPr>
              <a:spLocks noTextEdit="1"/>
            </xdr:cNvSpPr>
          </xdr:nvSpPr>
          <xdr:spPr>
            <a:xfrm>
              <a:off x="142875" y="2019300"/>
              <a:ext cx="2000250" cy="4400550"/>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152398</xdr:colOff>
      <xdr:row>3</xdr:row>
      <xdr:rowOff>114300</xdr:rowOff>
    </xdr:from>
    <xdr:to>
      <xdr:col>2</xdr:col>
      <xdr:colOff>523875</xdr:colOff>
      <xdr:row>9</xdr:row>
      <xdr:rowOff>47625</xdr:rowOff>
    </xdr:to>
    <mc:AlternateContent xmlns:mc="http://schemas.openxmlformats.org/markup-compatibility/2006" xmlns:a14="http://schemas.microsoft.com/office/drawing/2010/main">
      <mc:Choice Requires="a14">
        <xdr:graphicFrame macro="">
          <xdr:nvGraphicFramePr>
            <xdr:cNvPr id="10" name="Année 3">
              <a:extLst>
                <a:ext uri="{FF2B5EF4-FFF2-40B4-BE49-F238E27FC236}">
                  <a16:creationId xmlns:a16="http://schemas.microsoft.com/office/drawing/2014/main" id="{00000000-0008-0000-2400-00000A000000}"/>
                </a:ext>
              </a:extLst>
            </xdr:cNvPr>
            <xdr:cNvGraphicFramePr/>
          </xdr:nvGraphicFramePr>
          <xdr:xfrm>
            <a:off x="0" y="0"/>
            <a:ext cx="0" cy="0"/>
          </xdr:xfrm>
          <a:graphic>
            <a:graphicData uri="http://schemas.microsoft.com/office/drawing/2010/slicer">
              <sle:slicer xmlns:sle="http://schemas.microsoft.com/office/drawing/2010/slicer" name="Année 3"/>
            </a:graphicData>
          </a:graphic>
        </xdr:graphicFrame>
      </mc:Choice>
      <mc:Fallback xmlns="">
        <xdr:sp macro="" textlink="">
          <xdr:nvSpPr>
            <xdr:cNvPr id="0" name=""/>
            <xdr:cNvSpPr>
              <a:spLocks noTextEdit="1"/>
            </xdr:cNvSpPr>
          </xdr:nvSpPr>
          <xdr:spPr>
            <a:xfrm>
              <a:off x="152398" y="838200"/>
              <a:ext cx="2009777" cy="1076325"/>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838200</xdr:colOff>
      <xdr:row>3</xdr:row>
      <xdr:rowOff>104774</xdr:rowOff>
    </xdr:from>
    <xdr:to>
      <xdr:col>11</xdr:col>
      <xdr:colOff>514350</xdr:colOff>
      <xdr:row>32</xdr:row>
      <xdr:rowOff>190499</xdr:rowOff>
    </xdr:to>
    <xdr:graphicFrame macro="">
      <xdr:nvGraphicFramePr>
        <xdr:cNvPr id="11" name="Chart 10">
          <a:extLst>
            <a:ext uri="{FF2B5EF4-FFF2-40B4-BE49-F238E27FC236}">
              <a16:creationId xmlns:a16="http://schemas.microsoft.com/office/drawing/2014/main" id="{00000000-0008-0000-2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27</xdr:col>
      <xdr:colOff>314325</xdr:colOff>
      <xdr:row>20</xdr:row>
      <xdr:rowOff>71437</xdr:rowOff>
    </xdr:from>
    <xdr:to>
      <xdr:col>33</xdr:col>
      <xdr:colOff>504825</xdr:colOff>
      <xdr:row>35</xdr:row>
      <xdr:rowOff>142875</xdr:rowOff>
    </xdr:to>
    <xdr:graphicFrame macro="">
      <xdr:nvGraphicFramePr>
        <xdr:cNvPr id="2" name="Chart 1">
          <a:extLst>
            <a:ext uri="{FF2B5EF4-FFF2-40B4-BE49-F238E27FC236}">
              <a16:creationId xmlns:a16="http://schemas.microsoft.com/office/drawing/2014/main" id="{00000000-0008-0000-2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24</xdr:col>
      <xdr:colOff>66675</xdr:colOff>
      <xdr:row>22</xdr:row>
      <xdr:rowOff>180975</xdr:rowOff>
    </xdr:from>
    <xdr:to>
      <xdr:col>26</xdr:col>
      <xdr:colOff>742950</xdr:colOff>
      <xdr:row>36</xdr:row>
      <xdr:rowOff>38100</xdr:rowOff>
    </xdr:to>
    <mc:AlternateContent xmlns:mc="http://schemas.openxmlformats.org/markup-compatibility/2006" xmlns:a14="http://schemas.microsoft.com/office/drawing/2010/main">
      <mc:Choice Requires="a14">
        <xdr:graphicFrame macro="">
          <xdr:nvGraphicFramePr>
            <xdr:cNvPr id="4" name="Dept 2">
              <a:extLst>
                <a:ext uri="{FF2B5EF4-FFF2-40B4-BE49-F238E27FC236}">
                  <a16:creationId xmlns:a16="http://schemas.microsoft.com/office/drawing/2014/main" id="{00000000-0008-0000-2700-000004000000}"/>
                </a:ext>
              </a:extLst>
            </xdr:cNvPr>
            <xdr:cNvGraphicFramePr/>
          </xdr:nvGraphicFramePr>
          <xdr:xfrm>
            <a:off x="0" y="0"/>
            <a:ext cx="0" cy="0"/>
          </xdr:xfrm>
          <a:graphic>
            <a:graphicData uri="http://schemas.microsoft.com/office/drawing/2010/slicer">
              <sle:slicer xmlns:sle="http://schemas.microsoft.com/office/drawing/2010/slicer" name="Dept 2"/>
            </a:graphicData>
          </a:graphic>
        </xdr:graphicFrame>
      </mc:Choice>
      <mc:Fallback xmlns="">
        <xdr:sp macro="" textlink="">
          <xdr:nvSpPr>
            <xdr:cNvPr id="0" name=""/>
            <xdr:cNvSpPr>
              <a:spLocks noTextEdit="1"/>
            </xdr:cNvSpPr>
          </xdr:nvSpPr>
          <xdr:spPr>
            <a:xfrm>
              <a:off x="18783300" y="4371975"/>
              <a:ext cx="1828800" cy="2524125"/>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219075</xdr:colOff>
      <xdr:row>20</xdr:row>
      <xdr:rowOff>66675</xdr:rowOff>
    </xdr:from>
    <xdr:to>
      <xdr:col>21</xdr:col>
      <xdr:colOff>685800</xdr:colOff>
      <xdr:row>33</xdr:row>
      <xdr:rowOff>114300</xdr:rowOff>
    </xdr:to>
    <mc:AlternateContent xmlns:mc="http://schemas.openxmlformats.org/markup-compatibility/2006" xmlns:a14="http://schemas.microsoft.com/office/drawing/2010/main">
      <mc:Choice Requires="a14">
        <xdr:graphicFrame macro="">
          <xdr:nvGraphicFramePr>
            <xdr:cNvPr id="5" name="Entreprise">
              <a:extLst>
                <a:ext uri="{FF2B5EF4-FFF2-40B4-BE49-F238E27FC236}">
                  <a16:creationId xmlns:a16="http://schemas.microsoft.com/office/drawing/2014/main" id="{00000000-0008-0000-2700-000005000000}"/>
                </a:ext>
              </a:extLst>
            </xdr:cNvPr>
            <xdr:cNvGraphicFramePr/>
          </xdr:nvGraphicFramePr>
          <xdr:xfrm>
            <a:off x="0" y="0"/>
            <a:ext cx="0" cy="0"/>
          </xdr:xfrm>
          <a:graphic>
            <a:graphicData uri="http://schemas.microsoft.com/office/drawing/2010/slicer">
              <sle:slicer xmlns:sle="http://schemas.microsoft.com/office/drawing/2010/slicer" name="Entreprise"/>
            </a:graphicData>
          </a:graphic>
        </xdr:graphicFrame>
      </mc:Choice>
      <mc:Fallback xmlns="">
        <xdr:sp macro="" textlink="">
          <xdr:nvSpPr>
            <xdr:cNvPr id="0" name=""/>
            <xdr:cNvSpPr>
              <a:spLocks noTextEdit="1"/>
            </xdr:cNvSpPr>
          </xdr:nvSpPr>
          <xdr:spPr>
            <a:xfrm>
              <a:off x="15687675" y="3876675"/>
              <a:ext cx="1828800" cy="2524125"/>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923925</xdr:colOff>
      <xdr:row>20</xdr:row>
      <xdr:rowOff>123825</xdr:rowOff>
    </xdr:from>
    <xdr:to>
      <xdr:col>25</xdr:col>
      <xdr:colOff>466725</xdr:colOff>
      <xdr:row>33</xdr:row>
      <xdr:rowOff>171450</xdr:rowOff>
    </xdr:to>
    <mc:AlternateContent xmlns:mc="http://schemas.openxmlformats.org/markup-compatibility/2006" xmlns:a14="http://schemas.microsoft.com/office/drawing/2010/main">
      <mc:Choice Requires="a14">
        <xdr:graphicFrame macro="">
          <xdr:nvGraphicFramePr>
            <xdr:cNvPr id="6" name="Année 2">
              <a:extLst>
                <a:ext uri="{FF2B5EF4-FFF2-40B4-BE49-F238E27FC236}">
                  <a16:creationId xmlns:a16="http://schemas.microsoft.com/office/drawing/2014/main" id="{00000000-0008-0000-2700-000006000000}"/>
                </a:ext>
              </a:extLst>
            </xdr:cNvPr>
            <xdr:cNvGraphicFramePr/>
          </xdr:nvGraphicFramePr>
          <xdr:xfrm>
            <a:off x="0" y="0"/>
            <a:ext cx="0" cy="0"/>
          </xdr:xfrm>
          <a:graphic>
            <a:graphicData uri="http://schemas.microsoft.com/office/drawing/2010/slicer">
              <sle:slicer xmlns:sle="http://schemas.microsoft.com/office/drawing/2010/slicer" name="Année 2"/>
            </a:graphicData>
          </a:graphic>
        </xdr:graphicFrame>
      </mc:Choice>
      <mc:Fallback xmlns="">
        <xdr:sp macro="" textlink="">
          <xdr:nvSpPr>
            <xdr:cNvPr id="0" name=""/>
            <xdr:cNvSpPr>
              <a:spLocks noTextEdit="1"/>
            </xdr:cNvSpPr>
          </xdr:nvSpPr>
          <xdr:spPr>
            <a:xfrm>
              <a:off x="17754600" y="3933825"/>
              <a:ext cx="1828800" cy="2524125"/>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person displayName="Maria Balzano" id="{133E2572-EA44-4C39-ABB1-41EB14030D2C}" userId="" providerId=""/>
</personList>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17.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18.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19.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20.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illaume Le Page" refreshedDate="45762.688261226853" backgroundQuery="1" createdVersion="7" refreshedVersion="7" minRefreshableVersion="3" recordCount="0" supportSubquery="1" supportAdvancedDrill="1" xr:uid="{0C410FC5-1E73-44AB-A7B5-1CE8EEECC8E0}">
  <cacheSource type="external" connectionId="16"/>
  <cacheFields count="7">
    <cacheField name="[Range].[Date].[Date]" caption="Date" numFmtId="0" hierarchy="1" level="1">
      <sharedItems containsSemiMixedTypes="0" containsNonDate="0" containsDate="1" containsString="0" minDate="2024-04-04T00:00:00" maxDate="2025-04-22T00:00:00" count="51">
        <d v="2025-01-01T00:00:00"/>
        <d v="2025-01-02T00:00:00"/>
        <d v="2025-01-03T00:00:00"/>
        <d v="2025-01-05T00:00:00"/>
        <d v="2025-01-06T00:00:00"/>
        <d v="2025-01-07T00:00:00"/>
        <d v="2025-01-08T00:00:00"/>
        <d v="2025-01-09T00:00:00"/>
        <d v="2025-01-10T00:00:00"/>
        <d v="2025-01-11T00:00:00"/>
        <d v="2025-01-12T00:00:00"/>
        <d v="2025-01-13T00:00:00"/>
        <d v="2025-01-14T00:00:00"/>
        <d v="2025-01-15T00:00:00"/>
        <d v="2025-01-16T00:00:00"/>
        <d v="2025-01-17T00:00:00"/>
        <d v="2025-01-19T00:00:00"/>
        <d v="2025-01-20T00:00:00"/>
        <d v="2025-01-21T00:00:00"/>
        <d v="2025-01-22T00:00:00"/>
        <d v="2025-01-23T00:00:00"/>
        <d v="2025-01-24T00:00:00"/>
        <d v="2025-01-25T00:00:00"/>
        <d v="2025-01-26T00:00:00"/>
        <d v="2025-01-27T00:00:00"/>
        <d v="2025-01-28T00:00:00"/>
        <d v="2025-01-29T00:00:00"/>
        <d v="2025-01-30T00:00:00"/>
        <d v="2025-01-31T00:00:00"/>
        <d v="2024-04-04T00:00:00"/>
        <d v="2025-04-01T00:00:00"/>
        <d v="2025-04-02T00:00:00"/>
        <d v="2025-04-03T00:00:00"/>
        <d v="2025-04-04T00:00:00"/>
        <d v="2025-04-05T00:00:00"/>
        <d v="2025-04-06T00:00:00"/>
        <d v="2025-04-07T00:00:00"/>
        <d v="2025-04-08T00:00:00"/>
        <d v="2025-04-09T00:00:00"/>
        <d v="2025-04-10T00:00:00"/>
        <d v="2025-04-11T00:00:00"/>
        <d v="2025-04-12T00:00:00"/>
        <d v="2025-04-13T00:00:00"/>
        <d v="2025-04-14T00:00:00"/>
        <d v="2025-04-15T00:00:00"/>
        <d v="2025-04-16T00:00:00"/>
        <d v="2025-04-17T00:00:00"/>
        <d v="2025-04-18T00:00:00"/>
        <d v="2025-04-19T00:00:00"/>
        <d v="2025-04-20T00:00:00"/>
        <d v="2025-04-21T00:00:00"/>
      </sharedItems>
    </cacheField>
    <cacheField name="[Range].[Date (Month)].[Date (Month)]" caption="Date (Month)" numFmtId="0" hierarchy="35" level="1">
      <sharedItems count="4">
        <s v="janv"/>
        <s v="févr"/>
        <s v="mars"/>
        <s v="avr"/>
      </sharedItems>
    </cacheField>
    <cacheField name="[Measures].[Sum of Poids (Kg)]" caption="Sum of Poids (Kg)" numFmtId="0" hierarchy="46" level="32767"/>
    <cacheField name="[Measures].[Count of Partenaires / Associations]" caption="Count of Partenaires / Associations" numFmtId="0" hierarchy="45" level="32767"/>
    <cacheField name="[Range].[Partenaires / Associations].[Partenaires / Associations]" caption="Partenaires / Associations" numFmtId="0" hierarchy="8" level="1">
      <sharedItems containsSemiMixedTypes="0" containsNonDate="0" containsString="0"/>
    </cacheField>
    <cacheField name="[Range].[Type].[Type]" caption="Type" numFmtId="0" hierarchy="15" level="1">
      <sharedItems containsSemiMixedTypes="0" containsNonDate="0" containsString="0"/>
    </cacheField>
    <cacheField name="[Range].[Importance Asso].[Importance Asso]" caption="Importance Asso" numFmtId="0" hierarchy="24" level="1">
      <sharedItems containsSemiMixedTypes="0" containsNonDate="0" containsString="0"/>
    </cacheField>
  </cacheFields>
  <cacheHierarchies count="63">
    <cacheHierarchy uniqueName="[Range].[Tournée]" caption="Tournée" attribute="1" defaultMemberUniqueName="[Range].[Tournée].[All]" allUniqueName="[Range].[Tournée].[All]" dimensionUniqueName="[Range]" displayFolder="" count="0" memberValueDatatype="20" unbalanced="0"/>
    <cacheHierarchy uniqueName="[Range].[Date]" caption="Date" attribute="1" time="1" defaultMemberUniqueName="[Range].[Date].[All]" allUniqueName="[Range].[Date].[All]" dimensionUniqueName="[Range]" displayFolder="" count="2" memberValueDatatype="7" unbalanced="0">
      <fieldsUsage count="2">
        <fieldUsage x="-1"/>
        <fieldUsage x="0"/>
      </fieldsUsage>
    </cacheHierarchy>
    <cacheHierarchy uniqueName="[Range].[Responsable Tournée]" caption="Responsable Tournée" attribute="1" defaultMemberUniqueName="[Range].[Responsable Tournée].[All]" allUniqueName="[Range].[Responsable Tournée].[All]" dimensionUniqueName="[Range]" displayFolder="" count="0" memberValueDatatype="130" unbalanced="0"/>
    <cacheHierarchy uniqueName="[Range].[Accompagnant 1]" caption="Accompagnant 1" attribute="1" defaultMemberUniqueName="[Range].[Accompagnant 1].[All]" allUniqueName="[Range].[Accompagnant 1].[All]" dimensionUniqueName="[Range]" displayFolder="" count="0" memberValueDatatype="130" unbalanced="0"/>
    <cacheHierarchy uniqueName="[Range].[Accompagnant 2]" caption="Accompagnant 2" attribute="1" defaultMemberUniqueName="[Range].[Accompagnant 2].[All]" allUniqueName="[Range].[Accompagnant 2].[All]" dimensionUniqueName="[Range]" displayFolder="" count="0" memberValueDatatype="130" unbalanced="0"/>
    <cacheHierarchy uniqueName="[Range].[Accompagnant 3]" caption="Accompagnant 3" attribute="1" defaultMemberUniqueName="[Range].[Accompagnant 3].[All]" allUniqueName="[Range].[Accompagnant 3].[All]" dimensionUniqueName="[Range]" displayFolder="" count="0" memberValueDatatype="130" unbalanced="0"/>
    <cacheHierarchy uniqueName="[Range].[Accompagnants supplémentaires]" caption="Accompagnants supplémentaires" attribute="1" defaultMemberUniqueName="[Range].[Accompagnants supplémentaires].[All]" allUniqueName="[Range].[Accompagnants supplémentaires].[All]" dimensionUniqueName="[Range]" displayFolder="" count="0" memberValueDatatype="130" unbalanced="0"/>
    <cacheHierarchy uniqueName="[Range].[Véhicule]" caption="Véhicule" attribute="1" defaultMemberUniqueName="[Range].[Véhicule].[All]" allUniqueName="[Range].[Véhicule].[All]" dimensionUniqueName="[Range]" displayFolder="" count="0" memberValueDatatype="130" unbalanced="0"/>
    <cacheHierarchy uniqueName="[Range].[Partenaires / Associations]" caption="Partenaires / Associations" attribute="1" defaultMemberUniqueName="[Range].[Partenaires / Associations].[All]" allUniqueName="[Range].[Partenaires / Associations].[All]" dimensionUniqueName="[Range]" displayFolder="" count="2" memberValueDatatype="130" unbalanced="0">
      <fieldsUsage count="2">
        <fieldUsage x="-1"/>
        <fieldUsage x="4"/>
      </fieldsUsage>
    </cacheHierarchy>
    <cacheHierarchy uniqueName="[Range].[Poids (Kg)]" caption="Poids (Kg)" attribute="1" defaultMemberUniqueName="[Range].[Poids (Kg)].[All]" allUniqueName="[Range].[Poids (Kg)].[All]" dimensionUniqueName="[Range]" displayFolder="" count="0" memberValueDatatype="5" unbalanced="0"/>
    <cacheHierarchy uniqueName="[Range].[Partenaires / Associations - Old]" caption="Partenaires / Associations - Old" attribute="1" defaultMemberUniqueName="[Range].[Partenaires / Associations - Old].[All]" allUniqueName="[Range].[Partenaires / Associations - Old].[All]" dimensionUniqueName="[Range]" displayFolder="" count="0" memberValueDatatype="130" unbalanced="0"/>
    <cacheHierarchy uniqueName="[Range].[Annulé]" caption="Annulé" attribute="1" defaultMemberUniqueName="[Range].[Annulé].[All]" allUniqueName="[Range].[Annulé].[All]" dimensionUniqueName="[Range]" displayFolder="" count="0" memberValueDatatype="20" unbalanced="0"/>
    <cacheHierarchy uniqueName="[Range].[1]" caption="1" attribute="1" defaultMemberUniqueName="[Range].[1].[All]" allUniqueName="[Range].[1].[All]" dimensionUniqueName="[Range]" displayFolder="" count="0" memberValueDatatype="20" unbalanced="0"/>
    <cacheHierarchy uniqueName="[Range].[Week of Year]" caption="Week of Year" attribute="1" defaultMemberUniqueName="[Range].[Week of Year].[All]" allUniqueName="[Range].[Week of Year].[All]" dimensionUniqueName="[Range]" displayFolder="" count="0" memberValueDatatype="20" unbalanced="0"/>
    <cacheHierarchy uniqueName="[Range].[Day Name]" caption="Day Name" attribute="1" defaultMemberUniqueName="[Range].[Day Name].[All]" allUniqueName="[Range].[Day Name].[All]" dimensionUniqueName="[Range]" displayFolder="" count="0" memberValueDatatype="130" unbalanced="0"/>
    <cacheHierarchy uniqueName="[Range].[Type]" caption="Type" attribute="1" defaultMemberUniqueName="[Range].[Type].[All]" allUniqueName="[Range].[Type].[All]" dimensionUniqueName="[Range]" displayFolder="" count="2" memberValueDatatype="130" unbalanced="0">
      <fieldsUsage count="2">
        <fieldUsage x="-1"/>
        <fieldUsage x="5"/>
      </fieldsUsage>
    </cacheHierarchy>
    <cacheHierarchy uniqueName="[Range].[Catégorie LCM]" caption="Catégorie LCM" attribute="1" defaultMemberUniqueName="[Range].[Catégorie LCM].[All]" allUniqueName="[Range].[Catégorie LCM].[All]" dimensionUniqueName="[Range]" displayFolder="" count="0" memberValueDatatype="130" unbalanced="0"/>
    <cacheHierarchy uniqueName="[Range].[Sous catégorie]" caption="Sous catégorie" attribute="1" defaultMemberUniqueName="[Range].[Sous catégorie].[All]" allUniqueName="[Range].[Sous catégorie].[All]" dimensionUniqueName="[Range]" displayFolder="" count="0" memberValueDatatype="130" unbalanced="0"/>
    <cacheHierarchy uniqueName="[Range].[Personne Morale / Groupe]" caption="Personne Morale / Groupe" attribute="1" defaultMemberUniqueName="[Range].[Personne Morale / Groupe].[All]" allUniqueName="[Range].[Personne Morale / Groupe].[All]" dimensionUniqueName="[Range]" displayFolder="" count="0" memberValueDatatype="130" unbalanced="0"/>
    <cacheHierarchy uniqueName="[Range].[CLASSIFICATION]" caption="CLASSIFICATION" attribute="1" defaultMemberUniqueName="[Range].[CLASSIFICATION].[All]" allUniqueName="[Range].[CLASSIFICATION].[All]" dimensionUniqueName="[Range]" displayFolder="" count="0" memberValueDatatype="130" unbalanced="0"/>
    <cacheHierarchy uniqueName="[Range].[Adresse Livraison/collecte]" caption="Adresse Livraison/collecte" attribute="1" defaultMemberUniqueName="[Range].[Adresse Livraison/collecte].[All]" allUniqueName="[Range].[Adresse Livraison/collecte].[All]" dimensionUniqueName="[Range]" displayFolder="" count="0" memberValueDatatype="130" unbalanced="0"/>
    <cacheHierarchy uniqueName="[Range].[Code postal]" caption="Code postal" attribute="1" defaultMemberUniqueName="[Range].[Code postal].[All]" allUniqueName="[Range].[Code postal].[All]" dimensionUniqueName="[Range]" displayFolder="" count="0" memberValueDatatype="20" unbalanced="0"/>
    <cacheHierarchy uniqueName="[Range].[Secteur]" caption="Secteur" attribute="1" defaultMemberUniqueName="[Range].[Secteur].[All]" allUniqueName="[Range].[Secteur].[All]" dimensionUniqueName="[Range]" displayFolder="" count="0" memberValueDatatype="130" unbalanced="0"/>
    <cacheHierarchy uniqueName="[Range].[Departement]" caption="Departement" attribute="1" defaultMemberUniqueName="[Range].[Departement].[All]" allUniqueName="[Range].[Departement].[All]" dimensionUniqueName="[Range]" displayFolder="" count="0" memberValueDatatype="20" unbalanced="0"/>
    <cacheHierarchy uniqueName="[Range].[Importance Asso]" caption="Importance Asso" attribute="1" defaultMemberUniqueName="[Range].[Importance Asso].[All]" allUniqueName="[Range].[Importance Asso].[All]" dimensionUniqueName="[Range]" displayFolder="" count="2" memberValueDatatype="130" unbalanced="0">
      <fieldsUsage count="2">
        <fieldUsage x="-1"/>
        <fieldUsage x="6"/>
      </fieldsUsage>
    </cacheHierarchy>
    <cacheHierarchy uniqueName="[Range].[MaxWeek]" caption="MaxWeek" attribute="1" defaultMemberUniqueName="[Range].[MaxWeek].[All]" allUniqueName="[Range].[MaxWeek].[All]" dimensionUniqueName="[Range]" displayFolder="" count="0" memberValueDatatype="20" unbalanced="0"/>
    <cacheHierarchy uniqueName="[Range].[Qualité]" caption="Qualité" attribute="1" defaultMemberUniqueName="[Range].[Qualité].[All]" allUniqueName="[Range].[Qualité].[All]" dimensionUniqueName="[Range]" displayFolder="" count="0" memberValueDatatype="130" unbalanced="0"/>
    <cacheHierarchy uniqueName="[Range].[3semaines]" caption="3semaines" attribute="1" defaultMemberUniqueName="[Range].[3semaines].[All]" allUniqueName="[Range].[3semaines].[All]" dimensionUniqueName="[Range]" displayFolder="" count="0" memberValueDatatype="130" unbalanced="0"/>
    <cacheHierarchy uniqueName="[Range].[MaximumParSemaine]" caption="MaximumParSemaine" attribute="1" defaultMemberUniqueName="[Range].[MaximumParSemaine].[All]" allUniqueName="[Range].[MaximumParSemaine].[All]" dimensionUniqueName="[Range]" displayFolder="" count="0" memberValueDatatype="5" unbalanced="0"/>
    <cacheHierarchy uniqueName="[Range].[MinimumParSemaine]" caption="MinimumParSemaine" attribute="1" defaultMemberUniqueName="[Range].[MinimumParSemaine].[All]" allUniqueName="[Range].[MinimumParSemaine].[All]" dimensionUniqueName="[Range]" displayFolder="" count="0" memberValueDatatype="5" unbalanced="0"/>
    <cacheHierarchy uniqueName="[Range].[Moyenne]" caption="Moyenne" attribute="1" defaultMemberUniqueName="[Range].[Moyenne].[All]" allUniqueName="[Range].[Moyenne].[All]" dimensionUniqueName="[Range]" displayFolder="" count="0" memberValueDatatype="5" unbalanced="0"/>
    <cacheHierarchy uniqueName="[Range].[MoyenneParSemaine]" caption="MoyenneParSemaine" attribute="1" defaultMemberUniqueName="[Range].[MoyenneParSemaine].[All]" allUniqueName="[Range].[MoyenneParSemaine].[All]" dimensionUniqueName="[Range]" displayFolder="" count="0" memberValueDatatype="5" unbalanced="0"/>
    <cacheHierarchy uniqueName="[Range].[Médiane]" caption="Médiane" attribute="1" defaultMemberUniqueName="[Range].[Médiane].[All]" allUniqueName="[Range].[Médiane].[All]" dimensionUniqueName="[Range]" displayFolder="" count="0" memberValueDatatype="5" unbalanced="0"/>
    <cacheHierarchy uniqueName="[Range].[MédianeParSemaine]" caption="MédianeParSemaine" attribute="1" defaultMemberUniqueName="[Range].[MédianeParSemaine].[All]" allUniqueName="[Range].[MédianeParSemaine].[All]" dimensionUniqueName="[Range]" displayFolder="" count="0" memberValueDatatype="5" unbalanced="0"/>
    <cacheHierarchy uniqueName="[Range].[Médiane2025]" caption="Médiane2025" attribute="1" defaultMemberUniqueName="[Range].[Médiane2025].[All]" allUniqueName="[Range].[Médiane2025].[All]" dimensionUniqueName="[Range]" displayFolder="" count="0" memberValueDatatype="20" unbalanced="0"/>
    <cacheHierarchy uniqueName="[Range].[Date (Month)]" caption="Date (Month)" attribute="1" defaultMemberUniqueName="[Range].[Date (Month)].[All]" allUniqueName="[Range].[Date (Month)].[All]" dimensionUniqueName="[Range]" displayFolder="" count="2" memberValueDatatype="130" unbalanced="0">
      <fieldsUsage count="2">
        <fieldUsage x="-1"/>
        <fieldUsage x="1"/>
      </fieldsUsage>
    </cacheHierarchy>
    <cacheHierarchy uniqueName="[Range].[Date (Year)]" caption="Date (Year)" attribute="1" defaultMemberUniqueName="[Range].[Date (Year)].[All]" allUniqueName="[Range].[Date (Year)].[All]" dimensionUniqueName="[Range]" displayFolder="" count="0" memberValueDatatype="130" unbalanced="0"/>
    <cacheHierarchy uniqueName="[Range].[Date (Quarter)]" caption="Date (Quarter)" attribute="1" defaultMemberUniqueName="[Range].[Date (Quarter)].[All]" allUniqueName="[Range].[Date (Quarter)].[All]" dimensionUniqueName="[Range]"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Sum of Médiane2025]" caption="Sum of Médiane2025" measure="1" displayFolder="" measureGroup="Range" count="0">
      <extLst>
        <ext xmlns:x15="http://schemas.microsoft.com/office/spreadsheetml/2010/11/main" uri="{B97F6D7D-B522-45F9-BDA1-12C45D357490}">
          <x15:cacheHierarchy aggregatedColumn="34"/>
        </ext>
      </extLst>
    </cacheHierarchy>
    <cacheHierarchy uniqueName="[Measures].[Average of Médiane2025]" caption="Average of Médiane2025" measure="1" displayFolder="" measureGroup="Range" count="0">
      <extLst>
        <ext xmlns:x15="http://schemas.microsoft.com/office/spreadsheetml/2010/11/main" uri="{B97F6D7D-B522-45F9-BDA1-12C45D357490}">
          <x15:cacheHierarchy aggregatedColumn="34"/>
        </ext>
      </extLst>
    </cacheHierarchy>
    <cacheHierarchy uniqueName="[Measures].[Sum of MédianeParSemaine]" caption="Sum of MédianeParSemaine" measure="1" displayFolder="" measureGroup="Range" count="0">
      <extLst>
        <ext xmlns:x15="http://schemas.microsoft.com/office/spreadsheetml/2010/11/main" uri="{B97F6D7D-B522-45F9-BDA1-12C45D357490}">
          <x15:cacheHierarchy aggregatedColumn="33"/>
        </ext>
      </extLst>
    </cacheHierarchy>
    <cacheHierarchy uniqueName="[Measures].[Average of MédianeParSemaine]" caption="Average of MédianeParSemaine" measure="1" displayFolder="" measureGroup="Range" count="0">
      <extLst>
        <ext xmlns:x15="http://schemas.microsoft.com/office/spreadsheetml/2010/11/main" uri="{B97F6D7D-B522-45F9-BDA1-12C45D357490}">
          <x15:cacheHierarchy aggregatedColumn="33"/>
        </ext>
      </extLst>
    </cacheHierarchy>
    <cacheHierarchy uniqueName="[Measures].[Sum of Médiane]" caption="Sum of Médiane" measure="1" displayFolder="" measureGroup="Range" count="0">
      <extLst>
        <ext xmlns:x15="http://schemas.microsoft.com/office/spreadsheetml/2010/11/main" uri="{B97F6D7D-B522-45F9-BDA1-12C45D357490}">
          <x15:cacheHierarchy aggregatedColumn="32"/>
        </ext>
      </extLst>
    </cacheHierarchy>
    <cacheHierarchy uniqueName="[Measures].[Average of Médiane]" caption="Average of Médiane" measure="1" displayFolder="" measureGroup="Range" count="0">
      <extLst>
        <ext xmlns:x15="http://schemas.microsoft.com/office/spreadsheetml/2010/11/main" uri="{B97F6D7D-B522-45F9-BDA1-12C45D357490}">
          <x15:cacheHierarchy aggregatedColumn="32"/>
        </ext>
      </extLst>
    </cacheHierarchy>
    <cacheHierarchy uniqueName="[Measures].[Count of Partenaires / Associations]" caption="Count of Partenaires / Associations" measure="1" displayFolder="" measureGroup="Range" count="0" oneField="1">
      <fieldsUsage count="1">
        <fieldUsage x="3"/>
      </fieldsUsage>
      <extLst>
        <ext xmlns:x15="http://schemas.microsoft.com/office/spreadsheetml/2010/11/main" uri="{B97F6D7D-B522-45F9-BDA1-12C45D357490}">
          <x15:cacheHierarchy aggregatedColumn="8"/>
        </ext>
      </extLst>
    </cacheHierarchy>
    <cacheHierarchy uniqueName="[Measures].[Sum of Poids (Kg)]" caption="Sum of Poids (Kg)" measure="1" displayFolder="" measureGroup="Range" count="0" oneField="1">
      <fieldsUsage count="1">
        <fieldUsage x="2"/>
      </fieldsUsage>
      <extLst>
        <ext xmlns:x15="http://schemas.microsoft.com/office/spreadsheetml/2010/11/main" uri="{B97F6D7D-B522-45F9-BDA1-12C45D357490}">
          <x15:cacheHierarchy aggregatedColumn="9"/>
        </ext>
      </extLst>
    </cacheHierarchy>
    <cacheHierarchy uniqueName="[Measures].[Count of Poids (Kg)]" caption="Count of Poids (Kg)" measure="1" displayFolder="" measureGroup="Range" count="0">
      <extLst>
        <ext xmlns:x15="http://schemas.microsoft.com/office/spreadsheetml/2010/11/main" uri="{B97F6D7D-B522-45F9-BDA1-12C45D357490}">
          <x15:cacheHierarchy aggregatedColumn="9"/>
        </ext>
      </extLst>
    </cacheHierarchy>
    <cacheHierarchy uniqueName="[Measures].[Sum of Annulé]" caption="Sum of Annulé" measure="1" displayFolder="" measureGroup="Range" count="0">
      <extLst>
        <ext xmlns:x15="http://schemas.microsoft.com/office/spreadsheetml/2010/11/main" uri="{B97F6D7D-B522-45F9-BDA1-12C45D357490}">
          <x15:cacheHierarchy aggregatedColumn="11"/>
        </ext>
      </extLst>
    </cacheHierarchy>
    <cacheHierarchy uniqueName="[Measures].[Sum of MaximumParSemaine]" caption="Sum of MaximumParSemaine" measure="1" displayFolder="" measureGroup="Range" count="0">
      <extLst>
        <ext xmlns:x15="http://schemas.microsoft.com/office/spreadsheetml/2010/11/main" uri="{B97F6D7D-B522-45F9-BDA1-12C45D357490}">
          <x15:cacheHierarchy aggregatedColumn="28"/>
        </ext>
      </extLst>
    </cacheHierarchy>
    <cacheHierarchy uniqueName="[Measures].[Sum of MinimumParSemaine]" caption="Sum of MinimumParSemaine" measure="1" displayFolder="" measureGroup="Range" count="0">
      <extLst>
        <ext xmlns:x15="http://schemas.microsoft.com/office/spreadsheetml/2010/11/main" uri="{B97F6D7D-B522-45F9-BDA1-12C45D357490}">
          <x15:cacheHierarchy aggregatedColumn="29"/>
        </ext>
      </extLst>
    </cacheHierarchy>
    <cacheHierarchy uniqueName="[Measures].[Average of MaximumParSemaine]" caption="Average of MaximumParSemaine" measure="1" displayFolder="" measureGroup="Range" count="0">
      <extLst>
        <ext xmlns:x15="http://schemas.microsoft.com/office/spreadsheetml/2010/11/main" uri="{B97F6D7D-B522-45F9-BDA1-12C45D357490}">
          <x15:cacheHierarchy aggregatedColumn="28"/>
        </ext>
      </extLst>
    </cacheHierarchy>
    <cacheHierarchy uniqueName="[Measures].[Average of MinimumParSemaine]" caption="Average of MinimumParSemaine" measure="1" displayFolder="" measureGroup="Range" count="0">
      <extLst>
        <ext xmlns:x15="http://schemas.microsoft.com/office/spreadsheetml/2010/11/main" uri="{B97F6D7D-B522-45F9-BDA1-12C45D357490}">
          <x15:cacheHierarchy aggregatedColumn="29"/>
        </ext>
      </extLst>
    </cacheHierarchy>
    <cacheHierarchy uniqueName="[Measures].[Max of Médiane]" caption="Max of Médiane" measure="1" displayFolder="" measureGroup="Range" count="0">
      <extLst>
        <ext xmlns:x15="http://schemas.microsoft.com/office/spreadsheetml/2010/11/main" uri="{B97F6D7D-B522-45F9-BDA1-12C45D357490}">
          <x15:cacheHierarchy aggregatedColumn="32"/>
        </ext>
      </extLst>
    </cacheHierarchy>
    <cacheHierarchy uniqueName="[Measures].[Distinct Count of Médiane]" caption="Distinct Count of Médiane" measure="1" displayFolder="" measureGroup="Range" count="0">
      <extLst>
        <ext xmlns:x15="http://schemas.microsoft.com/office/spreadsheetml/2010/11/main" uri="{B97F6D7D-B522-45F9-BDA1-12C45D357490}">
          <x15:cacheHierarchy aggregatedColumn="32"/>
        </ext>
      </extLst>
    </cacheHierarchy>
    <cacheHierarchy uniqueName="[Measures].[Average of Poids (Kg)]" caption="Average of Poids (Kg)" measure="1" displayFolder="" measureGroup="Range" count="0">
      <extLst>
        <ext xmlns:x15="http://schemas.microsoft.com/office/spreadsheetml/2010/11/main" uri="{B97F6D7D-B522-45F9-BDA1-12C45D357490}">
          <x15:cacheHierarchy aggregatedColumn="9"/>
        </ext>
      </extLst>
    </cacheHierarchy>
    <cacheHierarchy uniqueName="[Measures].[Median_]" caption="Median_" measure="1" displayFolder="" measureGroup="Range" count="0"/>
    <cacheHierarchy uniqueName="[Measures].[Annulation]" caption="Annulation" measure="1" displayFolder="" measureGroup="Range" count="0"/>
    <cacheHierarchy uniqueName="[Measures].[NonRentrée]" caption="NonRentrée" measure="1" displayFolder="" measureGroup="Range" count="0"/>
    <cacheHierarchy uniqueName="[Measures].[measure 1]" caption="measure 1" measure="1" displayFolder="" measureGroup="Range" count="0"/>
    <cacheHierarchy uniqueName="[Measures].[measure 2]" caption="measure 2" measure="1" displayFolder="" measureGroup="Range" count="0"/>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illaume Le Page" refreshedDate="45762.688267361111" backgroundQuery="1" createdVersion="8" refreshedVersion="7" minRefreshableVersion="3" recordCount="0" supportSubquery="1" supportAdvancedDrill="1" xr:uid="{68B845FB-5990-4883-A02E-1730FE13C0D5}">
  <cacheSource type="external" connectionId="16"/>
  <cacheFields count="7">
    <cacheField name="[Range].[Partenaires / Associations].[Partenaires / Associations]" caption="Partenaires / Associations" numFmtId="0" hierarchy="8" level="1">
      <sharedItems count="23">
        <s v="Arpège - L'Oréal Clichy CAPI"/>
        <s v="Arpège - L'Oréal Clichy RIO"/>
        <s v="Arpège - Mazars"/>
        <s v="BAPIF Genevilliers (collecte)"/>
        <s v="Boire et Manger - Stade De France"/>
        <s v="Compass - L'Oréal Levallois SO France"/>
        <s v="Compass - Société Générale Basalte"/>
        <s v="Cuisine Centrale de Nanterre"/>
        <s v="Foodles - Hub Saint Ouen"/>
        <s v="Ideel Garden"/>
        <s v="La Table de Cana (Dons de Production)"/>
        <s v="Le Bristol Paris"/>
        <s v="Le Figuier / Au panier des Halles / Jelo"/>
        <s v="Levy Restaurants - AccorHotels Arena Bercy"/>
        <s v="L'Oréal Campus Clichy"/>
        <s v="MIYAM (labo)"/>
        <s v="Monoprix - Magasin Bellesfeuilles"/>
        <s v="Monoprix - Magasin Courcelles"/>
        <s v="MRS - Ipsen Khapa"/>
        <s v="Refugee Food (Labo) - Production repas"/>
        <s v="Sodexo Porte d'Issy - DGA (Balard)"/>
        <s v="Sogeres - Gecina Défense Ouest"/>
        <s v="Sogeres - Microsoft EOS"/>
      </sharedItems>
    </cacheField>
    <cacheField name="[Measures].[Annulation]" caption="Annulation" numFmtId="0" hierarchy="57" level="32767"/>
    <cacheField name="[Measures].[Average of Médiane]" caption="Average of Médiane" numFmtId="0" hierarchy="44" level="32767"/>
    <cacheField name="[Measures].[Count of Partenaires / Associations]" caption="Count of Partenaires / Associations" numFmtId="0" hierarchy="45" level="32767"/>
    <cacheField name="[Measures].[Count of Poids (Kg)]" caption="Count of Poids (Kg)" numFmtId="0" hierarchy="47" level="32767"/>
    <cacheField name="[Measures].[Sum of Annulé]" caption="Sum of Annulé" numFmtId="0" hierarchy="48" level="32767"/>
    <cacheField name="[Measures].[NonRentrée]" caption="NonRentrée" numFmtId="0" hierarchy="58" level="32767"/>
  </cacheFields>
  <cacheHierarchies count="63">
    <cacheHierarchy uniqueName="[Range].[Tournée]" caption="Tournée" attribute="1" defaultMemberUniqueName="[Range].[Tournée].[All]" allUniqueName="[Range].[Tournée].[All]" dimensionUniqueName="[Range]" displayFolder="" count="0" memberValueDatatype="20" unbalanced="0"/>
    <cacheHierarchy uniqueName="[Range].[Date]" caption="Date" attribute="1" time="1" defaultMemberUniqueName="[Range].[Date].[All]" allUniqueName="[Range].[Date].[All]" dimensionUniqueName="[Range]" displayFolder="" count="0" memberValueDatatype="7" unbalanced="0"/>
    <cacheHierarchy uniqueName="[Range].[Responsable Tournée]" caption="Responsable Tournée" attribute="1" defaultMemberUniqueName="[Range].[Responsable Tournée].[All]" allUniqueName="[Range].[Responsable Tournée].[All]" dimensionUniqueName="[Range]" displayFolder="" count="0" memberValueDatatype="130" unbalanced="0"/>
    <cacheHierarchy uniqueName="[Range].[Accompagnant 1]" caption="Accompagnant 1" attribute="1" defaultMemberUniqueName="[Range].[Accompagnant 1].[All]" allUniqueName="[Range].[Accompagnant 1].[All]" dimensionUniqueName="[Range]" displayFolder="" count="0" memberValueDatatype="130" unbalanced="0"/>
    <cacheHierarchy uniqueName="[Range].[Accompagnant 2]" caption="Accompagnant 2" attribute="1" defaultMemberUniqueName="[Range].[Accompagnant 2].[All]" allUniqueName="[Range].[Accompagnant 2].[All]" dimensionUniqueName="[Range]" displayFolder="" count="0" memberValueDatatype="130" unbalanced="0"/>
    <cacheHierarchy uniqueName="[Range].[Accompagnant 3]" caption="Accompagnant 3" attribute="1" defaultMemberUniqueName="[Range].[Accompagnant 3].[All]" allUniqueName="[Range].[Accompagnant 3].[All]" dimensionUniqueName="[Range]" displayFolder="" count="0" memberValueDatatype="130" unbalanced="0"/>
    <cacheHierarchy uniqueName="[Range].[Accompagnants supplémentaires]" caption="Accompagnants supplémentaires" attribute="1" defaultMemberUniqueName="[Range].[Accompagnants supplémentaires].[All]" allUniqueName="[Range].[Accompagnants supplémentaires].[All]" dimensionUniqueName="[Range]" displayFolder="" count="0" memberValueDatatype="130" unbalanced="0"/>
    <cacheHierarchy uniqueName="[Range].[Véhicule]" caption="Véhicule" attribute="1" defaultMemberUniqueName="[Range].[Véhicule].[All]" allUniqueName="[Range].[Véhicule].[All]" dimensionUniqueName="[Range]" displayFolder="" count="0" memberValueDatatype="130" unbalanced="0"/>
    <cacheHierarchy uniqueName="[Range].[Partenaires / Associations]" caption="Partenaires / Associations" attribute="1" defaultMemberUniqueName="[Range].[Partenaires / Associations].[All]" allUniqueName="[Range].[Partenaires / Associations].[All]" dimensionUniqueName="[Range]" displayFolder="" count="2" memberValueDatatype="130" unbalanced="0">
      <fieldsUsage count="2">
        <fieldUsage x="-1"/>
        <fieldUsage x="0"/>
      </fieldsUsage>
    </cacheHierarchy>
    <cacheHierarchy uniqueName="[Range].[Poids (Kg)]" caption="Poids (Kg)" attribute="1" defaultMemberUniqueName="[Range].[Poids (Kg)].[All]" allUniqueName="[Range].[Poids (Kg)].[All]" dimensionUniqueName="[Range]" displayFolder="" count="0" memberValueDatatype="5" unbalanced="0"/>
    <cacheHierarchy uniqueName="[Range].[Partenaires / Associations - Old]" caption="Partenaires / Associations - Old" attribute="1" defaultMemberUniqueName="[Range].[Partenaires / Associations - Old].[All]" allUniqueName="[Range].[Partenaires / Associations - Old].[All]" dimensionUniqueName="[Range]" displayFolder="" count="0" memberValueDatatype="130" unbalanced="0"/>
    <cacheHierarchy uniqueName="[Range].[Annulé]" caption="Annulé" attribute="1" defaultMemberUniqueName="[Range].[Annulé].[All]" allUniqueName="[Range].[Annulé].[All]" dimensionUniqueName="[Range]" displayFolder="" count="0" memberValueDatatype="20" unbalanced="0"/>
    <cacheHierarchy uniqueName="[Range].[1]" caption="1" attribute="1" defaultMemberUniqueName="[Range].[1].[All]" allUniqueName="[Range].[1].[All]" dimensionUniqueName="[Range]" displayFolder="" count="0" memberValueDatatype="20" unbalanced="0"/>
    <cacheHierarchy uniqueName="[Range].[Week of Year]" caption="Week of Year" attribute="1" defaultMemberUniqueName="[Range].[Week of Year].[All]" allUniqueName="[Range].[Week of Year].[All]" dimensionUniqueName="[Range]" displayFolder="" count="0" memberValueDatatype="20" unbalanced="0"/>
    <cacheHierarchy uniqueName="[Range].[Day Name]" caption="Day Name" attribute="1" defaultMemberUniqueName="[Range].[Day Name].[All]" allUniqueName="[Range].[Day Name].[All]" dimensionUniqueName="[Range]" displayFolder="" count="0" memberValueDatatype="130" unbalanced="0"/>
    <cacheHierarchy uniqueName="[Range].[Type]" caption="Type" attribute="1" defaultMemberUniqueName="[Range].[Type].[All]" allUniqueName="[Range].[Type].[All]" dimensionUniqueName="[Range]" displayFolder="" count="0" memberValueDatatype="130" unbalanced="0"/>
    <cacheHierarchy uniqueName="[Range].[Catégorie LCM]" caption="Catégorie LCM" attribute="1" defaultMemberUniqueName="[Range].[Catégorie LCM].[All]" allUniqueName="[Range].[Catégorie LCM].[All]" dimensionUniqueName="[Range]" displayFolder="" count="0" memberValueDatatype="130" unbalanced="0"/>
    <cacheHierarchy uniqueName="[Range].[Sous catégorie]" caption="Sous catégorie" attribute="1" defaultMemberUniqueName="[Range].[Sous catégorie].[All]" allUniqueName="[Range].[Sous catégorie].[All]" dimensionUniqueName="[Range]" displayFolder="" count="0" memberValueDatatype="130" unbalanced="0"/>
    <cacheHierarchy uniqueName="[Range].[Personne Morale / Groupe]" caption="Personne Morale / Groupe" attribute="1" defaultMemberUniqueName="[Range].[Personne Morale / Groupe].[All]" allUniqueName="[Range].[Personne Morale / Groupe].[All]" dimensionUniqueName="[Range]" displayFolder="" count="0" memberValueDatatype="130" unbalanced="0"/>
    <cacheHierarchy uniqueName="[Range].[CLASSIFICATION]" caption="CLASSIFICATION" attribute="1" defaultMemberUniqueName="[Range].[CLASSIFICATION].[All]" allUniqueName="[Range].[CLASSIFICATION].[All]" dimensionUniqueName="[Range]" displayFolder="" count="0" memberValueDatatype="130" unbalanced="0"/>
    <cacheHierarchy uniqueName="[Range].[Adresse Livraison/collecte]" caption="Adresse Livraison/collecte" attribute="1" defaultMemberUniqueName="[Range].[Adresse Livraison/collecte].[All]" allUniqueName="[Range].[Adresse Livraison/collecte].[All]" dimensionUniqueName="[Range]" displayFolder="" count="0" memberValueDatatype="130" unbalanced="0"/>
    <cacheHierarchy uniqueName="[Range].[Code postal]" caption="Code postal" attribute="1" defaultMemberUniqueName="[Range].[Code postal].[All]" allUniqueName="[Range].[Code postal].[All]" dimensionUniqueName="[Range]" displayFolder="" count="0" memberValueDatatype="20" unbalanced="0"/>
    <cacheHierarchy uniqueName="[Range].[Secteur]" caption="Secteur" attribute="1" defaultMemberUniqueName="[Range].[Secteur].[All]" allUniqueName="[Range].[Secteur].[All]" dimensionUniqueName="[Range]" displayFolder="" count="0" memberValueDatatype="130" unbalanced="0"/>
    <cacheHierarchy uniqueName="[Range].[Departement]" caption="Departement" attribute="1" defaultMemberUniqueName="[Range].[Departement].[All]" allUniqueName="[Range].[Departement].[All]" dimensionUniqueName="[Range]" displayFolder="" count="0" memberValueDatatype="20" unbalanced="0"/>
    <cacheHierarchy uniqueName="[Range].[Importance Asso]" caption="Importance Asso" attribute="1" defaultMemberUniqueName="[Range].[Importance Asso].[All]" allUniqueName="[Range].[Importance Asso].[All]" dimensionUniqueName="[Range]" displayFolder="" count="0" memberValueDatatype="130" unbalanced="0"/>
    <cacheHierarchy uniqueName="[Range].[MaxWeek]" caption="MaxWeek" attribute="1" defaultMemberUniqueName="[Range].[MaxWeek].[All]" allUniqueName="[Range].[MaxWeek].[All]" dimensionUniqueName="[Range]" displayFolder="" count="0" memberValueDatatype="20" unbalanced="0"/>
    <cacheHierarchy uniqueName="[Range].[Qualité]" caption="Qualité" attribute="1" defaultMemberUniqueName="[Range].[Qualité].[All]" allUniqueName="[Range].[Qualité].[All]" dimensionUniqueName="[Range]" displayFolder="" count="0" memberValueDatatype="130" unbalanced="0"/>
    <cacheHierarchy uniqueName="[Range].[3semaines]" caption="3semaines" attribute="1" defaultMemberUniqueName="[Range].[3semaines].[All]" allUniqueName="[Range].[3semaines].[All]" dimensionUniqueName="[Range]" displayFolder="" count="0" memberValueDatatype="130" unbalanced="0"/>
    <cacheHierarchy uniqueName="[Range].[MaximumParSemaine]" caption="MaximumParSemaine" attribute="1" defaultMemberUniqueName="[Range].[MaximumParSemaine].[All]" allUniqueName="[Range].[MaximumParSemaine].[All]" dimensionUniqueName="[Range]" displayFolder="" count="0" memberValueDatatype="5" unbalanced="0"/>
    <cacheHierarchy uniqueName="[Range].[MinimumParSemaine]" caption="MinimumParSemaine" attribute="1" defaultMemberUniqueName="[Range].[MinimumParSemaine].[All]" allUniqueName="[Range].[MinimumParSemaine].[All]" dimensionUniqueName="[Range]" displayFolder="" count="0" memberValueDatatype="5" unbalanced="0"/>
    <cacheHierarchy uniqueName="[Range].[Moyenne]" caption="Moyenne" attribute="1" defaultMemberUniqueName="[Range].[Moyenne].[All]" allUniqueName="[Range].[Moyenne].[All]" dimensionUniqueName="[Range]" displayFolder="" count="0" memberValueDatatype="5" unbalanced="0"/>
    <cacheHierarchy uniqueName="[Range].[MoyenneParSemaine]" caption="MoyenneParSemaine" attribute="1" defaultMemberUniqueName="[Range].[MoyenneParSemaine].[All]" allUniqueName="[Range].[MoyenneParSemaine].[All]" dimensionUniqueName="[Range]" displayFolder="" count="0" memberValueDatatype="5" unbalanced="0"/>
    <cacheHierarchy uniqueName="[Range].[Médiane]" caption="Médiane" attribute="1" defaultMemberUniqueName="[Range].[Médiane].[All]" allUniqueName="[Range].[Médiane].[All]" dimensionUniqueName="[Range]" displayFolder="" count="0" memberValueDatatype="5" unbalanced="0"/>
    <cacheHierarchy uniqueName="[Range].[MédianeParSemaine]" caption="MédianeParSemaine" attribute="1" defaultMemberUniqueName="[Range].[MédianeParSemaine].[All]" allUniqueName="[Range].[MédianeParSemaine].[All]" dimensionUniqueName="[Range]" displayFolder="" count="0" memberValueDatatype="5" unbalanced="0"/>
    <cacheHierarchy uniqueName="[Range].[Médiane2025]" caption="Médiane2025" attribute="1" defaultMemberUniqueName="[Range].[Médiane2025].[All]" allUniqueName="[Range].[Médiane2025].[All]" dimensionUniqueName="[Range]" displayFolder="" count="0" memberValueDatatype="20" unbalanced="0"/>
    <cacheHierarchy uniqueName="[Range].[Date (Month)]" caption="Date (Month)" attribute="1" defaultMemberUniqueName="[Range].[Date (Month)].[All]" allUniqueName="[Range].[Date (Month)].[All]" dimensionUniqueName="[Range]" displayFolder="" count="0" memberValueDatatype="130" unbalanced="0"/>
    <cacheHierarchy uniqueName="[Range].[Date (Year)]" caption="Date (Year)" attribute="1" defaultMemberUniqueName="[Range].[Date (Year)].[All]" allUniqueName="[Range].[Date (Year)].[All]" dimensionUniqueName="[Range]" displayFolder="" count="0" memberValueDatatype="130" unbalanced="0"/>
    <cacheHierarchy uniqueName="[Range].[Date (Quarter)]" caption="Date (Quarter)" attribute="1" defaultMemberUniqueName="[Range].[Date (Quarter)].[All]" allUniqueName="[Range].[Date (Quarter)].[All]" dimensionUniqueName="[Range]"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Sum of Médiane2025]" caption="Sum of Médiane2025" measure="1" displayFolder="" measureGroup="Range" count="0">
      <extLst>
        <ext xmlns:x15="http://schemas.microsoft.com/office/spreadsheetml/2010/11/main" uri="{B97F6D7D-B522-45F9-BDA1-12C45D357490}">
          <x15:cacheHierarchy aggregatedColumn="34"/>
        </ext>
      </extLst>
    </cacheHierarchy>
    <cacheHierarchy uniqueName="[Measures].[Average of Médiane2025]" caption="Average of Médiane2025" measure="1" displayFolder="" measureGroup="Range" count="0">
      <extLst>
        <ext xmlns:x15="http://schemas.microsoft.com/office/spreadsheetml/2010/11/main" uri="{B97F6D7D-B522-45F9-BDA1-12C45D357490}">
          <x15:cacheHierarchy aggregatedColumn="34"/>
        </ext>
      </extLst>
    </cacheHierarchy>
    <cacheHierarchy uniqueName="[Measures].[Sum of MédianeParSemaine]" caption="Sum of MédianeParSemaine" measure="1" displayFolder="" measureGroup="Range" count="0">
      <extLst>
        <ext xmlns:x15="http://schemas.microsoft.com/office/spreadsheetml/2010/11/main" uri="{B97F6D7D-B522-45F9-BDA1-12C45D357490}">
          <x15:cacheHierarchy aggregatedColumn="33"/>
        </ext>
      </extLst>
    </cacheHierarchy>
    <cacheHierarchy uniqueName="[Measures].[Average of MédianeParSemaine]" caption="Average of MédianeParSemaine" measure="1" displayFolder="" measureGroup="Range" count="0">
      <extLst>
        <ext xmlns:x15="http://schemas.microsoft.com/office/spreadsheetml/2010/11/main" uri="{B97F6D7D-B522-45F9-BDA1-12C45D357490}">
          <x15:cacheHierarchy aggregatedColumn="33"/>
        </ext>
      </extLst>
    </cacheHierarchy>
    <cacheHierarchy uniqueName="[Measures].[Sum of Médiane]" caption="Sum of Médiane" measure="1" displayFolder="" measureGroup="Range" count="0">
      <extLst>
        <ext xmlns:x15="http://schemas.microsoft.com/office/spreadsheetml/2010/11/main" uri="{B97F6D7D-B522-45F9-BDA1-12C45D357490}">
          <x15:cacheHierarchy aggregatedColumn="32"/>
        </ext>
      </extLst>
    </cacheHierarchy>
    <cacheHierarchy uniqueName="[Measures].[Average of Médiane]" caption="Average of Médiane" measure="1" displayFolder="" measureGroup="Range" count="0" oneField="1">
      <fieldsUsage count="1">
        <fieldUsage x="2"/>
      </fieldsUsage>
      <extLst>
        <ext xmlns:x15="http://schemas.microsoft.com/office/spreadsheetml/2010/11/main" uri="{B97F6D7D-B522-45F9-BDA1-12C45D357490}">
          <x15:cacheHierarchy aggregatedColumn="32"/>
        </ext>
      </extLst>
    </cacheHierarchy>
    <cacheHierarchy uniqueName="[Measures].[Count of Partenaires / Associations]" caption="Count of Partenaires / Associations" measure="1" displayFolder="" measureGroup="Range" count="0" oneField="1">
      <fieldsUsage count="1">
        <fieldUsage x="3"/>
      </fieldsUsage>
      <extLst>
        <ext xmlns:x15="http://schemas.microsoft.com/office/spreadsheetml/2010/11/main" uri="{B97F6D7D-B522-45F9-BDA1-12C45D357490}">
          <x15:cacheHierarchy aggregatedColumn="8"/>
        </ext>
      </extLst>
    </cacheHierarchy>
    <cacheHierarchy uniqueName="[Measures].[Sum of Poids (Kg)]" caption="Sum of Poids (Kg)" measure="1" displayFolder="" measureGroup="Range" count="0">
      <extLst>
        <ext xmlns:x15="http://schemas.microsoft.com/office/spreadsheetml/2010/11/main" uri="{B97F6D7D-B522-45F9-BDA1-12C45D357490}">
          <x15:cacheHierarchy aggregatedColumn="9"/>
        </ext>
      </extLst>
    </cacheHierarchy>
    <cacheHierarchy uniqueName="[Measures].[Count of Poids (Kg)]" caption="Count of Poids (Kg)" measure="1" displayFolder="" measureGroup="Range" count="0" oneField="1">
      <fieldsUsage count="1">
        <fieldUsage x="4"/>
      </fieldsUsage>
      <extLst>
        <ext xmlns:x15="http://schemas.microsoft.com/office/spreadsheetml/2010/11/main" uri="{B97F6D7D-B522-45F9-BDA1-12C45D357490}">
          <x15:cacheHierarchy aggregatedColumn="9"/>
        </ext>
      </extLst>
    </cacheHierarchy>
    <cacheHierarchy uniqueName="[Measures].[Sum of Annulé]" caption="Sum of Annulé" measure="1" displayFolder="" measureGroup="Range" count="0" oneField="1">
      <fieldsUsage count="1">
        <fieldUsage x="5"/>
      </fieldsUsage>
      <extLst>
        <ext xmlns:x15="http://schemas.microsoft.com/office/spreadsheetml/2010/11/main" uri="{B97F6D7D-B522-45F9-BDA1-12C45D357490}">
          <x15:cacheHierarchy aggregatedColumn="11"/>
        </ext>
      </extLst>
    </cacheHierarchy>
    <cacheHierarchy uniqueName="[Measures].[Sum of MaximumParSemaine]" caption="Sum of MaximumParSemaine" measure="1" displayFolder="" measureGroup="Range" count="0">
      <extLst>
        <ext xmlns:x15="http://schemas.microsoft.com/office/spreadsheetml/2010/11/main" uri="{B97F6D7D-B522-45F9-BDA1-12C45D357490}">
          <x15:cacheHierarchy aggregatedColumn="28"/>
        </ext>
      </extLst>
    </cacheHierarchy>
    <cacheHierarchy uniqueName="[Measures].[Sum of MinimumParSemaine]" caption="Sum of MinimumParSemaine" measure="1" displayFolder="" measureGroup="Range" count="0">
      <extLst>
        <ext xmlns:x15="http://schemas.microsoft.com/office/spreadsheetml/2010/11/main" uri="{B97F6D7D-B522-45F9-BDA1-12C45D357490}">
          <x15:cacheHierarchy aggregatedColumn="29"/>
        </ext>
      </extLst>
    </cacheHierarchy>
    <cacheHierarchy uniqueName="[Measures].[Average of MaximumParSemaine]" caption="Average of MaximumParSemaine" measure="1" displayFolder="" measureGroup="Range" count="0">
      <extLst>
        <ext xmlns:x15="http://schemas.microsoft.com/office/spreadsheetml/2010/11/main" uri="{B97F6D7D-B522-45F9-BDA1-12C45D357490}">
          <x15:cacheHierarchy aggregatedColumn="28"/>
        </ext>
      </extLst>
    </cacheHierarchy>
    <cacheHierarchy uniqueName="[Measures].[Average of MinimumParSemaine]" caption="Average of MinimumParSemaine" measure="1" displayFolder="" measureGroup="Range" count="0">
      <extLst>
        <ext xmlns:x15="http://schemas.microsoft.com/office/spreadsheetml/2010/11/main" uri="{B97F6D7D-B522-45F9-BDA1-12C45D357490}">
          <x15:cacheHierarchy aggregatedColumn="29"/>
        </ext>
      </extLst>
    </cacheHierarchy>
    <cacheHierarchy uniqueName="[Measures].[Max of Médiane]" caption="Max of Médiane" measure="1" displayFolder="" measureGroup="Range" count="0">
      <extLst>
        <ext xmlns:x15="http://schemas.microsoft.com/office/spreadsheetml/2010/11/main" uri="{B97F6D7D-B522-45F9-BDA1-12C45D357490}">
          <x15:cacheHierarchy aggregatedColumn="32"/>
        </ext>
      </extLst>
    </cacheHierarchy>
    <cacheHierarchy uniqueName="[Measures].[Distinct Count of Médiane]" caption="Distinct Count of Médiane" measure="1" displayFolder="" measureGroup="Range" count="0">
      <extLst>
        <ext xmlns:x15="http://schemas.microsoft.com/office/spreadsheetml/2010/11/main" uri="{B97F6D7D-B522-45F9-BDA1-12C45D357490}">
          <x15:cacheHierarchy aggregatedColumn="32"/>
        </ext>
      </extLst>
    </cacheHierarchy>
    <cacheHierarchy uniqueName="[Measures].[Average of Poids (Kg)]" caption="Average of Poids (Kg)" measure="1" displayFolder="" measureGroup="Range" count="0">
      <extLst>
        <ext xmlns:x15="http://schemas.microsoft.com/office/spreadsheetml/2010/11/main" uri="{B97F6D7D-B522-45F9-BDA1-12C45D357490}">
          <x15:cacheHierarchy aggregatedColumn="9"/>
        </ext>
      </extLst>
    </cacheHierarchy>
    <cacheHierarchy uniqueName="[Measures].[Median_]" caption="Median_" measure="1" displayFolder="" measureGroup="Range" count="0"/>
    <cacheHierarchy uniqueName="[Measures].[Annulation]" caption="Annulation" measure="1" displayFolder="" measureGroup="Range" count="0" oneField="1">
      <fieldsUsage count="1">
        <fieldUsage x="1"/>
      </fieldsUsage>
    </cacheHierarchy>
    <cacheHierarchy uniqueName="[Measures].[NonRentrée]" caption="NonRentrée" measure="1" displayFolder="" measureGroup="Range" count="0" oneField="1">
      <fieldsUsage count="1">
        <fieldUsage x="6"/>
      </fieldsUsage>
    </cacheHierarchy>
    <cacheHierarchy uniqueName="[Measures].[measure 1]" caption="measure 1" measure="1" displayFolder="" measureGroup="Range" count="0"/>
    <cacheHierarchy uniqueName="[Measures].[measure 2]" caption="measure 2" measure="1" displayFolder="" measureGroup="Range" count="0"/>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illaume Le Page" refreshedDate="45762.688269791666" backgroundQuery="1" createdVersion="8" refreshedVersion="7" minRefreshableVersion="3" recordCount="0" supportSubquery="1" supportAdvancedDrill="1" xr:uid="{C77F7980-23AD-45E0-AB7D-843EF37E5F48}">
  <cacheSource type="external" connectionId="16"/>
  <cacheFields count="6">
    <cacheField name="[Range].[Day Name].[Day Name]" caption="Day Name" numFmtId="0" hierarchy="14" level="1">
      <sharedItems count="7">
        <s v="dimanche"/>
        <s v="jeudi"/>
        <s v="lundi"/>
        <s v="mardi"/>
        <s v="mercredi"/>
        <s v="samedi"/>
        <s v="vendredi"/>
      </sharedItems>
    </cacheField>
    <cacheField name="[Measures].[Average of Médiane2025]" caption="Average of Médiane2025" numFmtId="0" hierarchy="40" level="32767"/>
    <cacheField name="[Measures].[Median_]" caption="Median_" numFmtId="0" hierarchy="56" level="32767"/>
    <cacheField name="[Range].[Partenaires / Associations].[Partenaires / Associations]" caption="Partenaires / Associations" numFmtId="0" hierarchy="8" level="1">
      <sharedItems containsSemiMixedTypes="0" containsNonDate="0" containsString="0"/>
    </cacheField>
    <cacheField name="[Range].[Type].[Type]" caption="Type" numFmtId="0" hierarchy="15" level="1">
      <sharedItems containsSemiMixedTypes="0" containsNonDate="0" containsString="0"/>
    </cacheField>
    <cacheField name="[Range].[Importance Asso].[Importance Asso]" caption="Importance Asso" numFmtId="0" hierarchy="24" level="1">
      <sharedItems containsSemiMixedTypes="0" containsNonDate="0" containsString="0"/>
    </cacheField>
  </cacheFields>
  <cacheHierarchies count="63">
    <cacheHierarchy uniqueName="[Range].[Tournée]" caption="Tournée" attribute="1" defaultMemberUniqueName="[Range].[Tournée].[All]" allUniqueName="[Range].[Tournée].[All]" dimensionUniqueName="[Range]" displayFolder="" count="0" memberValueDatatype="20" unbalanced="0"/>
    <cacheHierarchy uniqueName="[Range].[Date]" caption="Date" attribute="1" time="1" defaultMemberUniqueName="[Range].[Date].[All]" allUniqueName="[Range].[Date].[All]" dimensionUniqueName="[Range]" displayFolder="" count="0" memberValueDatatype="7" unbalanced="0"/>
    <cacheHierarchy uniqueName="[Range].[Responsable Tournée]" caption="Responsable Tournée" attribute="1" defaultMemberUniqueName="[Range].[Responsable Tournée].[All]" allUniqueName="[Range].[Responsable Tournée].[All]" dimensionUniqueName="[Range]" displayFolder="" count="0" memberValueDatatype="130" unbalanced="0"/>
    <cacheHierarchy uniqueName="[Range].[Accompagnant 1]" caption="Accompagnant 1" attribute="1" defaultMemberUniqueName="[Range].[Accompagnant 1].[All]" allUniqueName="[Range].[Accompagnant 1].[All]" dimensionUniqueName="[Range]" displayFolder="" count="0" memberValueDatatype="130" unbalanced="0"/>
    <cacheHierarchy uniqueName="[Range].[Accompagnant 2]" caption="Accompagnant 2" attribute="1" defaultMemberUniqueName="[Range].[Accompagnant 2].[All]" allUniqueName="[Range].[Accompagnant 2].[All]" dimensionUniqueName="[Range]" displayFolder="" count="0" memberValueDatatype="130" unbalanced="0"/>
    <cacheHierarchy uniqueName="[Range].[Accompagnant 3]" caption="Accompagnant 3" attribute="1" defaultMemberUniqueName="[Range].[Accompagnant 3].[All]" allUniqueName="[Range].[Accompagnant 3].[All]" dimensionUniqueName="[Range]" displayFolder="" count="0" memberValueDatatype="130" unbalanced="0"/>
    <cacheHierarchy uniqueName="[Range].[Accompagnants supplémentaires]" caption="Accompagnants supplémentaires" attribute="1" defaultMemberUniqueName="[Range].[Accompagnants supplémentaires].[All]" allUniqueName="[Range].[Accompagnants supplémentaires].[All]" dimensionUniqueName="[Range]" displayFolder="" count="0" memberValueDatatype="130" unbalanced="0"/>
    <cacheHierarchy uniqueName="[Range].[Véhicule]" caption="Véhicule" attribute="1" defaultMemberUniqueName="[Range].[Véhicule].[All]" allUniqueName="[Range].[Véhicule].[All]" dimensionUniqueName="[Range]" displayFolder="" count="0" memberValueDatatype="130" unbalanced="0"/>
    <cacheHierarchy uniqueName="[Range].[Partenaires / Associations]" caption="Partenaires / Associations" attribute="1" defaultMemberUniqueName="[Range].[Partenaires / Associations].[All]" allUniqueName="[Range].[Partenaires / Associations].[All]" dimensionUniqueName="[Range]" displayFolder="" count="2" memberValueDatatype="130" unbalanced="0">
      <fieldsUsage count="2">
        <fieldUsage x="-1"/>
        <fieldUsage x="3"/>
      </fieldsUsage>
    </cacheHierarchy>
    <cacheHierarchy uniqueName="[Range].[Poids (Kg)]" caption="Poids (Kg)" attribute="1" defaultMemberUniqueName="[Range].[Poids (Kg)].[All]" allUniqueName="[Range].[Poids (Kg)].[All]" dimensionUniqueName="[Range]" displayFolder="" count="0" memberValueDatatype="5" unbalanced="0"/>
    <cacheHierarchy uniqueName="[Range].[Partenaires / Associations - Old]" caption="Partenaires / Associations - Old" attribute="1" defaultMemberUniqueName="[Range].[Partenaires / Associations - Old].[All]" allUniqueName="[Range].[Partenaires / Associations - Old].[All]" dimensionUniqueName="[Range]" displayFolder="" count="0" memberValueDatatype="130" unbalanced="0"/>
    <cacheHierarchy uniqueName="[Range].[Annulé]" caption="Annulé" attribute="1" defaultMemberUniqueName="[Range].[Annulé].[All]" allUniqueName="[Range].[Annulé].[All]" dimensionUniqueName="[Range]" displayFolder="" count="0" memberValueDatatype="20" unbalanced="0"/>
    <cacheHierarchy uniqueName="[Range].[1]" caption="1" attribute="1" defaultMemberUniqueName="[Range].[1].[All]" allUniqueName="[Range].[1].[All]" dimensionUniqueName="[Range]" displayFolder="" count="0" memberValueDatatype="20" unbalanced="0"/>
    <cacheHierarchy uniqueName="[Range].[Week of Year]" caption="Week of Year" attribute="1" defaultMemberUniqueName="[Range].[Week of Year].[All]" allUniqueName="[Range].[Week of Year].[All]" dimensionUniqueName="[Range]" displayFolder="" count="0" memberValueDatatype="20" unbalanced="0"/>
    <cacheHierarchy uniqueName="[Range].[Day Name]" caption="Day Name" attribute="1" defaultMemberUniqueName="[Range].[Day Name].[All]" allUniqueName="[Range].[Day Name].[All]" dimensionUniqueName="[Range]" displayFolder="" count="2" memberValueDatatype="130" unbalanced="0">
      <fieldsUsage count="2">
        <fieldUsage x="-1"/>
        <fieldUsage x="0"/>
      </fieldsUsage>
    </cacheHierarchy>
    <cacheHierarchy uniqueName="[Range].[Type]" caption="Type" attribute="1" defaultMemberUniqueName="[Range].[Type].[All]" allUniqueName="[Range].[Type].[All]" dimensionUniqueName="[Range]" displayFolder="" count="2" memberValueDatatype="130" unbalanced="0">
      <fieldsUsage count="2">
        <fieldUsage x="-1"/>
        <fieldUsage x="4"/>
      </fieldsUsage>
    </cacheHierarchy>
    <cacheHierarchy uniqueName="[Range].[Catégorie LCM]" caption="Catégorie LCM" attribute="1" defaultMemberUniqueName="[Range].[Catégorie LCM].[All]" allUniqueName="[Range].[Catégorie LCM].[All]" dimensionUniqueName="[Range]" displayFolder="" count="0" memberValueDatatype="130" unbalanced="0"/>
    <cacheHierarchy uniqueName="[Range].[Sous catégorie]" caption="Sous catégorie" attribute="1" defaultMemberUniqueName="[Range].[Sous catégorie].[All]" allUniqueName="[Range].[Sous catégorie].[All]" dimensionUniqueName="[Range]" displayFolder="" count="0" memberValueDatatype="130" unbalanced="0"/>
    <cacheHierarchy uniqueName="[Range].[Personne Morale / Groupe]" caption="Personne Morale / Groupe" attribute="1" defaultMemberUniqueName="[Range].[Personne Morale / Groupe].[All]" allUniqueName="[Range].[Personne Morale / Groupe].[All]" dimensionUniqueName="[Range]" displayFolder="" count="0" memberValueDatatype="130" unbalanced="0"/>
    <cacheHierarchy uniqueName="[Range].[CLASSIFICATION]" caption="CLASSIFICATION" attribute="1" defaultMemberUniqueName="[Range].[CLASSIFICATION].[All]" allUniqueName="[Range].[CLASSIFICATION].[All]" dimensionUniqueName="[Range]" displayFolder="" count="0" memberValueDatatype="130" unbalanced="0"/>
    <cacheHierarchy uniqueName="[Range].[Adresse Livraison/collecte]" caption="Adresse Livraison/collecte" attribute="1" defaultMemberUniqueName="[Range].[Adresse Livraison/collecte].[All]" allUniqueName="[Range].[Adresse Livraison/collecte].[All]" dimensionUniqueName="[Range]" displayFolder="" count="0" memberValueDatatype="130" unbalanced="0"/>
    <cacheHierarchy uniqueName="[Range].[Code postal]" caption="Code postal" attribute="1" defaultMemberUniqueName="[Range].[Code postal].[All]" allUniqueName="[Range].[Code postal].[All]" dimensionUniqueName="[Range]" displayFolder="" count="0" memberValueDatatype="20" unbalanced="0"/>
    <cacheHierarchy uniqueName="[Range].[Secteur]" caption="Secteur" attribute="1" defaultMemberUniqueName="[Range].[Secteur].[All]" allUniqueName="[Range].[Secteur].[All]" dimensionUniqueName="[Range]" displayFolder="" count="0" memberValueDatatype="130" unbalanced="0"/>
    <cacheHierarchy uniqueName="[Range].[Departement]" caption="Departement" attribute="1" defaultMemberUniqueName="[Range].[Departement].[All]" allUniqueName="[Range].[Departement].[All]" dimensionUniqueName="[Range]" displayFolder="" count="0" memberValueDatatype="20" unbalanced="0"/>
    <cacheHierarchy uniqueName="[Range].[Importance Asso]" caption="Importance Asso" attribute="1" defaultMemberUniqueName="[Range].[Importance Asso].[All]" allUniqueName="[Range].[Importance Asso].[All]" dimensionUniqueName="[Range]" displayFolder="" count="2" memberValueDatatype="130" unbalanced="0">
      <fieldsUsage count="2">
        <fieldUsage x="-1"/>
        <fieldUsage x="5"/>
      </fieldsUsage>
    </cacheHierarchy>
    <cacheHierarchy uniqueName="[Range].[MaxWeek]" caption="MaxWeek" attribute="1" defaultMemberUniqueName="[Range].[MaxWeek].[All]" allUniqueName="[Range].[MaxWeek].[All]" dimensionUniqueName="[Range]" displayFolder="" count="0" memberValueDatatype="20" unbalanced="0"/>
    <cacheHierarchy uniqueName="[Range].[Qualité]" caption="Qualité" attribute="1" defaultMemberUniqueName="[Range].[Qualité].[All]" allUniqueName="[Range].[Qualité].[All]" dimensionUniqueName="[Range]" displayFolder="" count="0" memberValueDatatype="130" unbalanced="0"/>
    <cacheHierarchy uniqueName="[Range].[3semaines]" caption="3semaines" attribute="1" defaultMemberUniqueName="[Range].[3semaines].[All]" allUniqueName="[Range].[3semaines].[All]" dimensionUniqueName="[Range]" displayFolder="" count="0" memberValueDatatype="130" unbalanced="0"/>
    <cacheHierarchy uniqueName="[Range].[MaximumParSemaine]" caption="MaximumParSemaine" attribute="1" defaultMemberUniqueName="[Range].[MaximumParSemaine].[All]" allUniqueName="[Range].[MaximumParSemaine].[All]" dimensionUniqueName="[Range]" displayFolder="" count="0" memberValueDatatype="5" unbalanced="0"/>
    <cacheHierarchy uniqueName="[Range].[MinimumParSemaine]" caption="MinimumParSemaine" attribute="1" defaultMemberUniqueName="[Range].[MinimumParSemaine].[All]" allUniqueName="[Range].[MinimumParSemaine].[All]" dimensionUniqueName="[Range]" displayFolder="" count="0" memberValueDatatype="5" unbalanced="0"/>
    <cacheHierarchy uniqueName="[Range].[Moyenne]" caption="Moyenne" attribute="1" defaultMemberUniqueName="[Range].[Moyenne].[All]" allUniqueName="[Range].[Moyenne].[All]" dimensionUniqueName="[Range]" displayFolder="" count="0" memberValueDatatype="5" unbalanced="0"/>
    <cacheHierarchy uniqueName="[Range].[MoyenneParSemaine]" caption="MoyenneParSemaine" attribute="1" defaultMemberUniqueName="[Range].[MoyenneParSemaine].[All]" allUniqueName="[Range].[MoyenneParSemaine].[All]" dimensionUniqueName="[Range]" displayFolder="" count="0" memberValueDatatype="5" unbalanced="0"/>
    <cacheHierarchy uniqueName="[Range].[Médiane]" caption="Médiane" attribute="1" defaultMemberUniqueName="[Range].[Médiane].[All]" allUniqueName="[Range].[Médiane].[All]" dimensionUniqueName="[Range]" displayFolder="" count="0" memberValueDatatype="5" unbalanced="0"/>
    <cacheHierarchy uniqueName="[Range].[MédianeParSemaine]" caption="MédianeParSemaine" attribute="1" defaultMemberUniqueName="[Range].[MédianeParSemaine].[All]" allUniqueName="[Range].[MédianeParSemaine].[All]" dimensionUniqueName="[Range]" displayFolder="" count="0" memberValueDatatype="5" unbalanced="0"/>
    <cacheHierarchy uniqueName="[Range].[Médiane2025]" caption="Médiane2025" attribute="1" defaultMemberUniqueName="[Range].[Médiane2025].[All]" allUniqueName="[Range].[Médiane2025].[All]" dimensionUniqueName="[Range]" displayFolder="" count="0" memberValueDatatype="20" unbalanced="0"/>
    <cacheHierarchy uniqueName="[Range].[Date (Month)]" caption="Date (Month)" attribute="1" defaultMemberUniqueName="[Range].[Date (Month)].[All]" allUniqueName="[Range].[Date (Month)].[All]" dimensionUniqueName="[Range]" displayFolder="" count="0" memberValueDatatype="130" unbalanced="0"/>
    <cacheHierarchy uniqueName="[Range].[Date (Year)]" caption="Date (Year)" attribute="1" defaultMemberUniqueName="[Range].[Date (Year)].[All]" allUniqueName="[Range].[Date (Year)].[All]" dimensionUniqueName="[Range]" displayFolder="" count="0" memberValueDatatype="130" unbalanced="0"/>
    <cacheHierarchy uniqueName="[Range].[Date (Quarter)]" caption="Date (Quarter)" attribute="1" defaultMemberUniqueName="[Range].[Date (Quarter)].[All]" allUniqueName="[Range].[Date (Quarter)].[All]" dimensionUniqueName="[Range]"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Sum of Médiane2025]" caption="Sum of Médiane2025" measure="1" displayFolder="" measureGroup="Range" count="0">
      <extLst>
        <ext xmlns:x15="http://schemas.microsoft.com/office/spreadsheetml/2010/11/main" uri="{B97F6D7D-B522-45F9-BDA1-12C45D357490}">
          <x15:cacheHierarchy aggregatedColumn="34"/>
        </ext>
      </extLst>
    </cacheHierarchy>
    <cacheHierarchy uniqueName="[Measures].[Average of Médiane2025]" caption="Average of Médiane2025" measure="1" displayFolder="" measureGroup="Range" count="0" oneField="1">
      <fieldsUsage count="1">
        <fieldUsage x="1"/>
      </fieldsUsage>
      <extLst>
        <ext xmlns:x15="http://schemas.microsoft.com/office/spreadsheetml/2010/11/main" uri="{B97F6D7D-B522-45F9-BDA1-12C45D357490}">
          <x15:cacheHierarchy aggregatedColumn="34"/>
        </ext>
      </extLst>
    </cacheHierarchy>
    <cacheHierarchy uniqueName="[Measures].[Sum of MédianeParSemaine]" caption="Sum of MédianeParSemaine" measure="1" displayFolder="" measureGroup="Range" count="0">
      <extLst>
        <ext xmlns:x15="http://schemas.microsoft.com/office/spreadsheetml/2010/11/main" uri="{B97F6D7D-B522-45F9-BDA1-12C45D357490}">
          <x15:cacheHierarchy aggregatedColumn="33"/>
        </ext>
      </extLst>
    </cacheHierarchy>
    <cacheHierarchy uniqueName="[Measures].[Average of MédianeParSemaine]" caption="Average of MédianeParSemaine" measure="1" displayFolder="" measureGroup="Range" count="0">
      <extLst>
        <ext xmlns:x15="http://schemas.microsoft.com/office/spreadsheetml/2010/11/main" uri="{B97F6D7D-B522-45F9-BDA1-12C45D357490}">
          <x15:cacheHierarchy aggregatedColumn="33"/>
        </ext>
      </extLst>
    </cacheHierarchy>
    <cacheHierarchy uniqueName="[Measures].[Sum of Médiane]" caption="Sum of Médiane" measure="1" displayFolder="" measureGroup="Range" count="0">
      <extLst>
        <ext xmlns:x15="http://schemas.microsoft.com/office/spreadsheetml/2010/11/main" uri="{B97F6D7D-B522-45F9-BDA1-12C45D357490}">
          <x15:cacheHierarchy aggregatedColumn="32"/>
        </ext>
      </extLst>
    </cacheHierarchy>
    <cacheHierarchy uniqueName="[Measures].[Average of Médiane]" caption="Average of Médiane" measure="1" displayFolder="" measureGroup="Range" count="0">
      <extLst>
        <ext xmlns:x15="http://schemas.microsoft.com/office/spreadsheetml/2010/11/main" uri="{B97F6D7D-B522-45F9-BDA1-12C45D357490}">
          <x15:cacheHierarchy aggregatedColumn="32"/>
        </ext>
      </extLst>
    </cacheHierarchy>
    <cacheHierarchy uniqueName="[Measures].[Count of Partenaires / Associations]" caption="Count of Partenaires / Associations" measure="1" displayFolder="" measureGroup="Range" count="0">
      <extLst>
        <ext xmlns:x15="http://schemas.microsoft.com/office/spreadsheetml/2010/11/main" uri="{B97F6D7D-B522-45F9-BDA1-12C45D357490}">
          <x15:cacheHierarchy aggregatedColumn="8"/>
        </ext>
      </extLst>
    </cacheHierarchy>
    <cacheHierarchy uniqueName="[Measures].[Sum of Poids (Kg)]" caption="Sum of Poids (Kg)" measure="1" displayFolder="" measureGroup="Range" count="0">
      <extLst>
        <ext xmlns:x15="http://schemas.microsoft.com/office/spreadsheetml/2010/11/main" uri="{B97F6D7D-B522-45F9-BDA1-12C45D357490}">
          <x15:cacheHierarchy aggregatedColumn="9"/>
        </ext>
      </extLst>
    </cacheHierarchy>
    <cacheHierarchy uniqueName="[Measures].[Count of Poids (Kg)]" caption="Count of Poids (Kg)" measure="1" displayFolder="" measureGroup="Range" count="0">
      <extLst>
        <ext xmlns:x15="http://schemas.microsoft.com/office/spreadsheetml/2010/11/main" uri="{B97F6D7D-B522-45F9-BDA1-12C45D357490}">
          <x15:cacheHierarchy aggregatedColumn="9"/>
        </ext>
      </extLst>
    </cacheHierarchy>
    <cacheHierarchy uniqueName="[Measures].[Sum of Annulé]" caption="Sum of Annulé" measure="1" displayFolder="" measureGroup="Range" count="0">
      <extLst>
        <ext xmlns:x15="http://schemas.microsoft.com/office/spreadsheetml/2010/11/main" uri="{B97F6D7D-B522-45F9-BDA1-12C45D357490}">
          <x15:cacheHierarchy aggregatedColumn="11"/>
        </ext>
      </extLst>
    </cacheHierarchy>
    <cacheHierarchy uniqueName="[Measures].[Sum of MaximumParSemaine]" caption="Sum of MaximumParSemaine" measure="1" displayFolder="" measureGroup="Range" count="0">
      <extLst>
        <ext xmlns:x15="http://schemas.microsoft.com/office/spreadsheetml/2010/11/main" uri="{B97F6D7D-B522-45F9-BDA1-12C45D357490}">
          <x15:cacheHierarchy aggregatedColumn="28"/>
        </ext>
      </extLst>
    </cacheHierarchy>
    <cacheHierarchy uniqueName="[Measures].[Sum of MinimumParSemaine]" caption="Sum of MinimumParSemaine" measure="1" displayFolder="" measureGroup="Range" count="0">
      <extLst>
        <ext xmlns:x15="http://schemas.microsoft.com/office/spreadsheetml/2010/11/main" uri="{B97F6D7D-B522-45F9-BDA1-12C45D357490}">
          <x15:cacheHierarchy aggregatedColumn="29"/>
        </ext>
      </extLst>
    </cacheHierarchy>
    <cacheHierarchy uniqueName="[Measures].[Average of MaximumParSemaine]" caption="Average of MaximumParSemaine" measure="1" displayFolder="" measureGroup="Range" count="0">
      <extLst>
        <ext xmlns:x15="http://schemas.microsoft.com/office/spreadsheetml/2010/11/main" uri="{B97F6D7D-B522-45F9-BDA1-12C45D357490}">
          <x15:cacheHierarchy aggregatedColumn="28"/>
        </ext>
      </extLst>
    </cacheHierarchy>
    <cacheHierarchy uniqueName="[Measures].[Average of MinimumParSemaine]" caption="Average of MinimumParSemaine" measure="1" displayFolder="" measureGroup="Range" count="0">
      <extLst>
        <ext xmlns:x15="http://schemas.microsoft.com/office/spreadsheetml/2010/11/main" uri="{B97F6D7D-B522-45F9-BDA1-12C45D357490}">
          <x15:cacheHierarchy aggregatedColumn="29"/>
        </ext>
      </extLst>
    </cacheHierarchy>
    <cacheHierarchy uniqueName="[Measures].[Max of Médiane]" caption="Max of Médiane" measure="1" displayFolder="" measureGroup="Range" count="0">
      <extLst>
        <ext xmlns:x15="http://schemas.microsoft.com/office/spreadsheetml/2010/11/main" uri="{B97F6D7D-B522-45F9-BDA1-12C45D357490}">
          <x15:cacheHierarchy aggregatedColumn="32"/>
        </ext>
      </extLst>
    </cacheHierarchy>
    <cacheHierarchy uniqueName="[Measures].[Distinct Count of Médiane]" caption="Distinct Count of Médiane" measure="1" displayFolder="" measureGroup="Range" count="0">
      <extLst>
        <ext xmlns:x15="http://schemas.microsoft.com/office/spreadsheetml/2010/11/main" uri="{B97F6D7D-B522-45F9-BDA1-12C45D357490}">
          <x15:cacheHierarchy aggregatedColumn="32"/>
        </ext>
      </extLst>
    </cacheHierarchy>
    <cacheHierarchy uniqueName="[Measures].[Average of Poids (Kg)]" caption="Average of Poids (Kg)" measure="1" displayFolder="" measureGroup="Range" count="0">
      <extLst>
        <ext xmlns:x15="http://schemas.microsoft.com/office/spreadsheetml/2010/11/main" uri="{B97F6D7D-B522-45F9-BDA1-12C45D357490}">
          <x15:cacheHierarchy aggregatedColumn="9"/>
        </ext>
      </extLst>
    </cacheHierarchy>
    <cacheHierarchy uniqueName="[Measures].[Median_]" caption="Median_" measure="1" displayFolder="" measureGroup="Range" count="0" oneField="1">
      <fieldsUsage count="1">
        <fieldUsage x="2"/>
      </fieldsUsage>
    </cacheHierarchy>
    <cacheHierarchy uniqueName="[Measures].[Annulation]" caption="Annulation" measure="1" displayFolder="" measureGroup="Range" count="0"/>
    <cacheHierarchy uniqueName="[Measures].[NonRentrée]" caption="NonRentrée" measure="1" displayFolder="" measureGroup="Range" count="0"/>
    <cacheHierarchy uniqueName="[Measures].[measure 1]" caption="measure 1" measure="1" displayFolder="" measureGroup="Range" count="0"/>
    <cacheHierarchy uniqueName="[Measures].[measure 2]" caption="measure 2" measure="1" displayFolder="" measureGroup="Range" count="0"/>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illaume Le Page" refreshedDate="45762.688271990737" backgroundQuery="1" createdVersion="8" refreshedVersion="7" minRefreshableVersion="3" recordCount="0" supportSubquery="1" supportAdvancedDrill="1" xr:uid="{78638F2D-8E4C-45EF-A69C-453886F91546}">
  <cacheSource type="external" connectionId="16"/>
  <cacheFields count="6">
    <cacheField name="[Range].[Week of Year].[Week of Year]" caption="Week of Year" numFmtId="0" hierarchy="13" level="1">
      <sharedItems containsSemiMixedTypes="0" containsString="0" containsNumber="1" containsInteger="1" minValue="1" maxValue="17" count="17">
        <n v="1"/>
        <n v="2"/>
        <n v="3"/>
        <n v="4"/>
        <n v="5"/>
        <n v="6"/>
        <n v="7"/>
        <n v="8"/>
        <n v="9"/>
        <n v="10"/>
        <n v="11"/>
        <n v="12"/>
        <n v="13"/>
        <n v="14"/>
        <n v="15"/>
        <n v="16"/>
        <n v="17"/>
      </sharedItems>
      <extLst>
        <ext xmlns:x15="http://schemas.microsoft.com/office/spreadsheetml/2010/11/main" uri="{4F2E5C28-24EA-4eb8-9CBF-B6C8F9C3D259}">
          <x15:cachedUniqueNames>
            <x15:cachedUniqueName index="0" name="[Range].[Week of Year].&amp;[1]"/>
            <x15:cachedUniqueName index="1" name="[Range].[Week of Year].&amp;[2]"/>
            <x15:cachedUniqueName index="2" name="[Range].[Week of Year].&amp;[3]"/>
            <x15:cachedUniqueName index="3" name="[Range].[Week of Year].&amp;[4]"/>
            <x15:cachedUniqueName index="4" name="[Range].[Week of Year].&amp;[5]"/>
            <x15:cachedUniqueName index="5" name="[Range].[Week of Year].&amp;[6]"/>
            <x15:cachedUniqueName index="6" name="[Range].[Week of Year].&amp;[7]"/>
            <x15:cachedUniqueName index="7" name="[Range].[Week of Year].&amp;[8]"/>
            <x15:cachedUniqueName index="8" name="[Range].[Week of Year].&amp;[9]"/>
            <x15:cachedUniqueName index="9" name="[Range].[Week of Year].&amp;[10]"/>
            <x15:cachedUniqueName index="10" name="[Range].[Week of Year].&amp;[11]"/>
            <x15:cachedUniqueName index="11" name="[Range].[Week of Year].&amp;[12]"/>
            <x15:cachedUniqueName index="12" name="[Range].[Week of Year].&amp;[13]"/>
            <x15:cachedUniqueName index="13" name="[Range].[Week of Year].&amp;[14]"/>
            <x15:cachedUniqueName index="14" name="[Range].[Week of Year].&amp;[15]"/>
            <x15:cachedUniqueName index="15" name="[Range].[Week of Year].&amp;[16]"/>
            <x15:cachedUniqueName index="16" name="[Range].[Week of Year].&amp;[17]"/>
          </x15:cachedUniqueNames>
        </ext>
      </extLst>
    </cacheField>
    <cacheField name="[Measures].[Median_]" caption="Median_" numFmtId="0" hierarchy="56" level="32767"/>
    <cacheField name="[Measures].[Average of Médiane2025]" caption="Average of Médiane2025" numFmtId="0" hierarchy="40" level="32767"/>
    <cacheField name="[Range].[Partenaires / Associations].[Partenaires / Associations]" caption="Partenaires / Associations" numFmtId="0" hierarchy="8" level="1">
      <sharedItems containsSemiMixedTypes="0" containsNonDate="0" containsString="0"/>
    </cacheField>
    <cacheField name="[Range].[Type].[Type]" caption="Type" numFmtId="0" hierarchy="15" level="1">
      <sharedItems containsSemiMixedTypes="0" containsNonDate="0" containsString="0"/>
    </cacheField>
    <cacheField name="[Range].[Importance Asso].[Importance Asso]" caption="Importance Asso" numFmtId="0" hierarchy="24" level="1">
      <sharedItems containsSemiMixedTypes="0" containsNonDate="0" containsString="0"/>
    </cacheField>
  </cacheFields>
  <cacheHierarchies count="63">
    <cacheHierarchy uniqueName="[Range].[Tournée]" caption="Tournée" attribute="1" defaultMemberUniqueName="[Range].[Tournée].[All]" allUniqueName="[Range].[Tournée].[All]" dimensionUniqueName="[Range]" displayFolder="" count="0" memberValueDatatype="20" unbalanced="0"/>
    <cacheHierarchy uniqueName="[Range].[Date]" caption="Date" attribute="1" time="1" defaultMemberUniqueName="[Range].[Date].[All]" allUniqueName="[Range].[Date].[All]" dimensionUniqueName="[Range]" displayFolder="" count="0" memberValueDatatype="7" unbalanced="0"/>
    <cacheHierarchy uniqueName="[Range].[Responsable Tournée]" caption="Responsable Tournée" attribute="1" defaultMemberUniqueName="[Range].[Responsable Tournée].[All]" allUniqueName="[Range].[Responsable Tournée].[All]" dimensionUniqueName="[Range]" displayFolder="" count="0" memberValueDatatype="130" unbalanced="0"/>
    <cacheHierarchy uniqueName="[Range].[Accompagnant 1]" caption="Accompagnant 1" attribute="1" defaultMemberUniqueName="[Range].[Accompagnant 1].[All]" allUniqueName="[Range].[Accompagnant 1].[All]" dimensionUniqueName="[Range]" displayFolder="" count="0" memberValueDatatype="130" unbalanced="0"/>
    <cacheHierarchy uniqueName="[Range].[Accompagnant 2]" caption="Accompagnant 2" attribute="1" defaultMemberUniqueName="[Range].[Accompagnant 2].[All]" allUniqueName="[Range].[Accompagnant 2].[All]" dimensionUniqueName="[Range]" displayFolder="" count="0" memberValueDatatype="130" unbalanced="0"/>
    <cacheHierarchy uniqueName="[Range].[Accompagnant 3]" caption="Accompagnant 3" attribute="1" defaultMemberUniqueName="[Range].[Accompagnant 3].[All]" allUniqueName="[Range].[Accompagnant 3].[All]" dimensionUniqueName="[Range]" displayFolder="" count="0" memberValueDatatype="130" unbalanced="0"/>
    <cacheHierarchy uniqueName="[Range].[Accompagnants supplémentaires]" caption="Accompagnants supplémentaires" attribute="1" defaultMemberUniqueName="[Range].[Accompagnants supplémentaires].[All]" allUniqueName="[Range].[Accompagnants supplémentaires].[All]" dimensionUniqueName="[Range]" displayFolder="" count="0" memberValueDatatype="130" unbalanced="0"/>
    <cacheHierarchy uniqueName="[Range].[Véhicule]" caption="Véhicule" attribute="1" defaultMemberUniqueName="[Range].[Véhicule].[All]" allUniqueName="[Range].[Véhicule].[All]" dimensionUniqueName="[Range]" displayFolder="" count="0" memberValueDatatype="130" unbalanced="0"/>
    <cacheHierarchy uniqueName="[Range].[Partenaires / Associations]" caption="Partenaires / Associations" attribute="1" defaultMemberUniqueName="[Range].[Partenaires / Associations].[All]" allUniqueName="[Range].[Partenaires / Associations].[All]" dimensionUniqueName="[Range]" displayFolder="" count="2" memberValueDatatype="130" unbalanced="0">
      <fieldsUsage count="2">
        <fieldUsage x="-1"/>
        <fieldUsage x="3"/>
      </fieldsUsage>
    </cacheHierarchy>
    <cacheHierarchy uniqueName="[Range].[Poids (Kg)]" caption="Poids (Kg)" attribute="1" defaultMemberUniqueName="[Range].[Poids (Kg)].[All]" allUniqueName="[Range].[Poids (Kg)].[All]" dimensionUniqueName="[Range]" displayFolder="" count="0" memberValueDatatype="5" unbalanced="0"/>
    <cacheHierarchy uniqueName="[Range].[Partenaires / Associations - Old]" caption="Partenaires / Associations - Old" attribute="1" defaultMemberUniqueName="[Range].[Partenaires / Associations - Old].[All]" allUniqueName="[Range].[Partenaires / Associations - Old].[All]" dimensionUniqueName="[Range]" displayFolder="" count="0" memberValueDatatype="130" unbalanced="0"/>
    <cacheHierarchy uniqueName="[Range].[Annulé]" caption="Annulé" attribute="1" defaultMemberUniqueName="[Range].[Annulé].[All]" allUniqueName="[Range].[Annulé].[All]" dimensionUniqueName="[Range]" displayFolder="" count="0" memberValueDatatype="20" unbalanced="0"/>
    <cacheHierarchy uniqueName="[Range].[1]" caption="1" attribute="1" defaultMemberUniqueName="[Range].[1].[All]" allUniqueName="[Range].[1].[All]" dimensionUniqueName="[Range]" displayFolder="" count="0" memberValueDatatype="20" unbalanced="0"/>
    <cacheHierarchy uniqueName="[Range].[Week of Year]" caption="Week of Year" attribute="1" defaultMemberUniqueName="[Range].[Week of Year].[All]" allUniqueName="[Range].[Week of Year].[All]" dimensionUniqueName="[Range]" displayFolder="" count="2" memberValueDatatype="20" unbalanced="0">
      <fieldsUsage count="2">
        <fieldUsage x="-1"/>
        <fieldUsage x="0"/>
      </fieldsUsage>
    </cacheHierarchy>
    <cacheHierarchy uniqueName="[Range].[Day Name]" caption="Day Name" attribute="1" defaultMemberUniqueName="[Range].[Day Name].[All]" allUniqueName="[Range].[Day Name].[All]" dimensionUniqueName="[Range]" displayFolder="" count="0" memberValueDatatype="130" unbalanced="0"/>
    <cacheHierarchy uniqueName="[Range].[Type]" caption="Type" attribute="1" defaultMemberUniqueName="[Range].[Type].[All]" allUniqueName="[Range].[Type].[All]" dimensionUniqueName="[Range]" displayFolder="" count="2" memberValueDatatype="130" unbalanced="0">
      <fieldsUsage count="2">
        <fieldUsage x="-1"/>
        <fieldUsage x="4"/>
      </fieldsUsage>
    </cacheHierarchy>
    <cacheHierarchy uniqueName="[Range].[Catégorie LCM]" caption="Catégorie LCM" attribute="1" defaultMemberUniqueName="[Range].[Catégorie LCM].[All]" allUniqueName="[Range].[Catégorie LCM].[All]" dimensionUniqueName="[Range]" displayFolder="" count="0" memberValueDatatype="130" unbalanced="0"/>
    <cacheHierarchy uniqueName="[Range].[Sous catégorie]" caption="Sous catégorie" attribute="1" defaultMemberUniqueName="[Range].[Sous catégorie].[All]" allUniqueName="[Range].[Sous catégorie].[All]" dimensionUniqueName="[Range]" displayFolder="" count="0" memberValueDatatype="130" unbalanced="0"/>
    <cacheHierarchy uniqueName="[Range].[Personne Morale / Groupe]" caption="Personne Morale / Groupe" attribute="1" defaultMemberUniqueName="[Range].[Personne Morale / Groupe].[All]" allUniqueName="[Range].[Personne Morale / Groupe].[All]" dimensionUniqueName="[Range]" displayFolder="" count="0" memberValueDatatype="130" unbalanced="0"/>
    <cacheHierarchy uniqueName="[Range].[CLASSIFICATION]" caption="CLASSIFICATION" attribute="1" defaultMemberUniqueName="[Range].[CLASSIFICATION].[All]" allUniqueName="[Range].[CLASSIFICATION].[All]" dimensionUniqueName="[Range]" displayFolder="" count="0" memberValueDatatype="130" unbalanced="0"/>
    <cacheHierarchy uniqueName="[Range].[Adresse Livraison/collecte]" caption="Adresse Livraison/collecte" attribute="1" defaultMemberUniqueName="[Range].[Adresse Livraison/collecte].[All]" allUniqueName="[Range].[Adresse Livraison/collecte].[All]" dimensionUniqueName="[Range]" displayFolder="" count="0" memberValueDatatype="130" unbalanced="0"/>
    <cacheHierarchy uniqueName="[Range].[Code postal]" caption="Code postal" attribute="1" defaultMemberUniqueName="[Range].[Code postal].[All]" allUniqueName="[Range].[Code postal].[All]" dimensionUniqueName="[Range]" displayFolder="" count="0" memberValueDatatype="20" unbalanced="0"/>
    <cacheHierarchy uniqueName="[Range].[Secteur]" caption="Secteur" attribute="1" defaultMemberUniqueName="[Range].[Secteur].[All]" allUniqueName="[Range].[Secteur].[All]" dimensionUniqueName="[Range]" displayFolder="" count="0" memberValueDatatype="130" unbalanced="0"/>
    <cacheHierarchy uniqueName="[Range].[Departement]" caption="Departement" attribute="1" defaultMemberUniqueName="[Range].[Departement].[All]" allUniqueName="[Range].[Departement].[All]" dimensionUniqueName="[Range]" displayFolder="" count="0" memberValueDatatype="20" unbalanced="0"/>
    <cacheHierarchy uniqueName="[Range].[Importance Asso]" caption="Importance Asso" attribute="1" defaultMemberUniqueName="[Range].[Importance Asso].[All]" allUniqueName="[Range].[Importance Asso].[All]" dimensionUniqueName="[Range]" displayFolder="" count="2" memberValueDatatype="130" unbalanced="0">
      <fieldsUsage count="2">
        <fieldUsage x="-1"/>
        <fieldUsage x="5"/>
      </fieldsUsage>
    </cacheHierarchy>
    <cacheHierarchy uniqueName="[Range].[MaxWeek]" caption="MaxWeek" attribute="1" defaultMemberUniqueName="[Range].[MaxWeek].[All]" allUniqueName="[Range].[MaxWeek].[All]" dimensionUniqueName="[Range]" displayFolder="" count="0" memberValueDatatype="20" unbalanced="0"/>
    <cacheHierarchy uniqueName="[Range].[Qualité]" caption="Qualité" attribute="1" defaultMemberUniqueName="[Range].[Qualité].[All]" allUniqueName="[Range].[Qualité].[All]" dimensionUniqueName="[Range]" displayFolder="" count="0" memberValueDatatype="130" unbalanced="0"/>
    <cacheHierarchy uniqueName="[Range].[3semaines]" caption="3semaines" attribute="1" defaultMemberUniqueName="[Range].[3semaines].[All]" allUniqueName="[Range].[3semaines].[All]" dimensionUniqueName="[Range]" displayFolder="" count="0" memberValueDatatype="130" unbalanced="0"/>
    <cacheHierarchy uniqueName="[Range].[MaximumParSemaine]" caption="MaximumParSemaine" attribute="1" defaultMemberUniqueName="[Range].[MaximumParSemaine].[All]" allUniqueName="[Range].[MaximumParSemaine].[All]" dimensionUniqueName="[Range]" displayFolder="" count="0" memberValueDatatype="5" unbalanced="0"/>
    <cacheHierarchy uniqueName="[Range].[MinimumParSemaine]" caption="MinimumParSemaine" attribute="1" defaultMemberUniqueName="[Range].[MinimumParSemaine].[All]" allUniqueName="[Range].[MinimumParSemaine].[All]" dimensionUniqueName="[Range]" displayFolder="" count="0" memberValueDatatype="5" unbalanced="0"/>
    <cacheHierarchy uniqueName="[Range].[Moyenne]" caption="Moyenne" attribute="1" defaultMemberUniqueName="[Range].[Moyenne].[All]" allUniqueName="[Range].[Moyenne].[All]" dimensionUniqueName="[Range]" displayFolder="" count="0" memberValueDatatype="5" unbalanced="0"/>
    <cacheHierarchy uniqueName="[Range].[MoyenneParSemaine]" caption="MoyenneParSemaine" attribute="1" defaultMemberUniqueName="[Range].[MoyenneParSemaine].[All]" allUniqueName="[Range].[MoyenneParSemaine].[All]" dimensionUniqueName="[Range]" displayFolder="" count="0" memberValueDatatype="5" unbalanced="0"/>
    <cacheHierarchy uniqueName="[Range].[Médiane]" caption="Médiane" attribute="1" defaultMemberUniqueName="[Range].[Médiane].[All]" allUniqueName="[Range].[Médiane].[All]" dimensionUniqueName="[Range]" displayFolder="" count="0" memberValueDatatype="5" unbalanced="0"/>
    <cacheHierarchy uniqueName="[Range].[MédianeParSemaine]" caption="MédianeParSemaine" attribute="1" defaultMemberUniqueName="[Range].[MédianeParSemaine].[All]" allUniqueName="[Range].[MédianeParSemaine].[All]" dimensionUniqueName="[Range]" displayFolder="" count="0" memberValueDatatype="5" unbalanced="0"/>
    <cacheHierarchy uniqueName="[Range].[Médiane2025]" caption="Médiane2025" attribute="1" defaultMemberUniqueName="[Range].[Médiane2025].[All]" allUniqueName="[Range].[Médiane2025].[All]" dimensionUniqueName="[Range]" displayFolder="" count="0" memberValueDatatype="20" unbalanced="0"/>
    <cacheHierarchy uniqueName="[Range].[Date (Month)]" caption="Date (Month)" attribute="1" defaultMemberUniqueName="[Range].[Date (Month)].[All]" allUniqueName="[Range].[Date (Month)].[All]" dimensionUniqueName="[Range]" displayFolder="" count="0" memberValueDatatype="130" unbalanced="0"/>
    <cacheHierarchy uniqueName="[Range].[Date (Year)]" caption="Date (Year)" attribute="1" defaultMemberUniqueName="[Range].[Date (Year)].[All]" allUniqueName="[Range].[Date (Year)].[All]" dimensionUniqueName="[Range]" displayFolder="" count="0" memberValueDatatype="130" unbalanced="0"/>
    <cacheHierarchy uniqueName="[Range].[Date (Quarter)]" caption="Date (Quarter)" attribute="1" defaultMemberUniqueName="[Range].[Date (Quarter)].[All]" allUniqueName="[Range].[Date (Quarter)].[All]" dimensionUniqueName="[Range]"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Sum of Médiane2025]" caption="Sum of Médiane2025" measure="1" displayFolder="" measureGroup="Range" count="0">
      <extLst>
        <ext xmlns:x15="http://schemas.microsoft.com/office/spreadsheetml/2010/11/main" uri="{B97F6D7D-B522-45F9-BDA1-12C45D357490}">
          <x15:cacheHierarchy aggregatedColumn="34"/>
        </ext>
      </extLst>
    </cacheHierarchy>
    <cacheHierarchy uniqueName="[Measures].[Average of Médiane2025]" caption="Average of Médiane2025" measure="1" displayFolder="" measureGroup="Range" count="0" oneField="1">
      <fieldsUsage count="1">
        <fieldUsage x="2"/>
      </fieldsUsage>
      <extLst>
        <ext xmlns:x15="http://schemas.microsoft.com/office/spreadsheetml/2010/11/main" uri="{B97F6D7D-B522-45F9-BDA1-12C45D357490}">
          <x15:cacheHierarchy aggregatedColumn="34"/>
        </ext>
      </extLst>
    </cacheHierarchy>
    <cacheHierarchy uniqueName="[Measures].[Sum of MédianeParSemaine]" caption="Sum of MédianeParSemaine" measure="1" displayFolder="" measureGroup="Range" count="0">
      <extLst>
        <ext xmlns:x15="http://schemas.microsoft.com/office/spreadsheetml/2010/11/main" uri="{B97F6D7D-B522-45F9-BDA1-12C45D357490}">
          <x15:cacheHierarchy aggregatedColumn="33"/>
        </ext>
      </extLst>
    </cacheHierarchy>
    <cacheHierarchy uniqueName="[Measures].[Average of MédianeParSemaine]" caption="Average of MédianeParSemaine" measure="1" displayFolder="" measureGroup="Range" count="0">
      <extLst>
        <ext xmlns:x15="http://schemas.microsoft.com/office/spreadsheetml/2010/11/main" uri="{B97F6D7D-B522-45F9-BDA1-12C45D357490}">
          <x15:cacheHierarchy aggregatedColumn="33"/>
        </ext>
      </extLst>
    </cacheHierarchy>
    <cacheHierarchy uniqueName="[Measures].[Sum of Médiane]" caption="Sum of Médiane" measure="1" displayFolder="" measureGroup="Range" count="0">
      <extLst>
        <ext xmlns:x15="http://schemas.microsoft.com/office/spreadsheetml/2010/11/main" uri="{B97F6D7D-B522-45F9-BDA1-12C45D357490}">
          <x15:cacheHierarchy aggregatedColumn="32"/>
        </ext>
      </extLst>
    </cacheHierarchy>
    <cacheHierarchy uniqueName="[Measures].[Average of Médiane]" caption="Average of Médiane" measure="1" displayFolder="" measureGroup="Range" count="0">
      <extLst>
        <ext xmlns:x15="http://schemas.microsoft.com/office/spreadsheetml/2010/11/main" uri="{B97F6D7D-B522-45F9-BDA1-12C45D357490}">
          <x15:cacheHierarchy aggregatedColumn="32"/>
        </ext>
      </extLst>
    </cacheHierarchy>
    <cacheHierarchy uniqueName="[Measures].[Count of Partenaires / Associations]" caption="Count of Partenaires / Associations" measure="1" displayFolder="" measureGroup="Range" count="0">
      <extLst>
        <ext xmlns:x15="http://schemas.microsoft.com/office/spreadsheetml/2010/11/main" uri="{B97F6D7D-B522-45F9-BDA1-12C45D357490}">
          <x15:cacheHierarchy aggregatedColumn="8"/>
        </ext>
      </extLst>
    </cacheHierarchy>
    <cacheHierarchy uniqueName="[Measures].[Sum of Poids (Kg)]" caption="Sum of Poids (Kg)" measure="1" displayFolder="" measureGroup="Range" count="0">
      <extLst>
        <ext xmlns:x15="http://schemas.microsoft.com/office/spreadsheetml/2010/11/main" uri="{B97F6D7D-B522-45F9-BDA1-12C45D357490}">
          <x15:cacheHierarchy aggregatedColumn="9"/>
        </ext>
      </extLst>
    </cacheHierarchy>
    <cacheHierarchy uniqueName="[Measures].[Count of Poids (Kg)]" caption="Count of Poids (Kg)" measure="1" displayFolder="" measureGroup="Range" count="0">
      <extLst>
        <ext xmlns:x15="http://schemas.microsoft.com/office/spreadsheetml/2010/11/main" uri="{B97F6D7D-B522-45F9-BDA1-12C45D357490}">
          <x15:cacheHierarchy aggregatedColumn="9"/>
        </ext>
      </extLst>
    </cacheHierarchy>
    <cacheHierarchy uniqueName="[Measures].[Sum of Annulé]" caption="Sum of Annulé" measure="1" displayFolder="" measureGroup="Range" count="0">
      <extLst>
        <ext xmlns:x15="http://schemas.microsoft.com/office/spreadsheetml/2010/11/main" uri="{B97F6D7D-B522-45F9-BDA1-12C45D357490}">
          <x15:cacheHierarchy aggregatedColumn="11"/>
        </ext>
      </extLst>
    </cacheHierarchy>
    <cacheHierarchy uniqueName="[Measures].[Sum of MaximumParSemaine]" caption="Sum of MaximumParSemaine" measure="1" displayFolder="" measureGroup="Range" count="0">
      <extLst>
        <ext xmlns:x15="http://schemas.microsoft.com/office/spreadsheetml/2010/11/main" uri="{B97F6D7D-B522-45F9-BDA1-12C45D357490}">
          <x15:cacheHierarchy aggregatedColumn="28"/>
        </ext>
      </extLst>
    </cacheHierarchy>
    <cacheHierarchy uniqueName="[Measures].[Sum of MinimumParSemaine]" caption="Sum of MinimumParSemaine" measure="1" displayFolder="" measureGroup="Range" count="0">
      <extLst>
        <ext xmlns:x15="http://schemas.microsoft.com/office/spreadsheetml/2010/11/main" uri="{B97F6D7D-B522-45F9-BDA1-12C45D357490}">
          <x15:cacheHierarchy aggregatedColumn="29"/>
        </ext>
      </extLst>
    </cacheHierarchy>
    <cacheHierarchy uniqueName="[Measures].[Average of MaximumParSemaine]" caption="Average of MaximumParSemaine" measure="1" displayFolder="" measureGroup="Range" count="0">
      <extLst>
        <ext xmlns:x15="http://schemas.microsoft.com/office/spreadsheetml/2010/11/main" uri="{B97F6D7D-B522-45F9-BDA1-12C45D357490}">
          <x15:cacheHierarchy aggregatedColumn="28"/>
        </ext>
      </extLst>
    </cacheHierarchy>
    <cacheHierarchy uniqueName="[Measures].[Average of MinimumParSemaine]" caption="Average of MinimumParSemaine" measure="1" displayFolder="" measureGroup="Range" count="0">
      <extLst>
        <ext xmlns:x15="http://schemas.microsoft.com/office/spreadsheetml/2010/11/main" uri="{B97F6D7D-B522-45F9-BDA1-12C45D357490}">
          <x15:cacheHierarchy aggregatedColumn="29"/>
        </ext>
      </extLst>
    </cacheHierarchy>
    <cacheHierarchy uniqueName="[Measures].[Max of Médiane]" caption="Max of Médiane" measure="1" displayFolder="" measureGroup="Range" count="0">
      <extLst>
        <ext xmlns:x15="http://schemas.microsoft.com/office/spreadsheetml/2010/11/main" uri="{B97F6D7D-B522-45F9-BDA1-12C45D357490}">
          <x15:cacheHierarchy aggregatedColumn="32"/>
        </ext>
      </extLst>
    </cacheHierarchy>
    <cacheHierarchy uniqueName="[Measures].[Distinct Count of Médiane]" caption="Distinct Count of Médiane" measure="1" displayFolder="" measureGroup="Range" count="0">
      <extLst>
        <ext xmlns:x15="http://schemas.microsoft.com/office/spreadsheetml/2010/11/main" uri="{B97F6D7D-B522-45F9-BDA1-12C45D357490}">
          <x15:cacheHierarchy aggregatedColumn="32"/>
        </ext>
      </extLst>
    </cacheHierarchy>
    <cacheHierarchy uniqueName="[Measures].[Average of Poids (Kg)]" caption="Average of Poids (Kg)" measure="1" displayFolder="" measureGroup="Range" count="0">
      <extLst>
        <ext xmlns:x15="http://schemas.microsoft.com/office/spreadsheetml/2010/11/main" uri="{B97F6D7D-B522-45F9-BDA1-12C45D357490}">
          <x15:cacheHierarchy aggregatedColumn="9"/>
        </ext>
      </extLst>
    </cacheHierarchy>
    <cacheHierarchy uniqueName="[Measures].[Median_]" caption="Median_" measure="1" displayFolder="" measureGroup="Range" count="0" oneField="1">
      <fieldsUsage count="1">
        <fieldUsage x="1"/>
      </fieldsUsage>
    </cacheHierarchy>
    <cacheHierarchy uniqueName="[Measures].[Annulation]" caption="Annulation" measure="1" displayFolder="" measureGroup="Range" count="0"/>
    <cacheHierarchy uniqueName="[Measures].[NonRentrée]" caption="NonRentrée" measure="1" displayFolder="" measureGroup="Range" count="0"/>
    <cacheHierarchy uniqueName="[Measures].[measure 1]" caption="measure 1" measure="1" displayFolder="" measureGroup="Range" count="0"/>
    <cacheHierarchy uniqueName="[Measures].[measure 2]" caption="measure 2" measure="1" displayFolder="" measureGroup="Range" count="0"/>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illaume Le Page" refreshedDate="45762.688273611115" backgroundQuery="1" createdVersion="8" refreshedVersion="7" minRefreshableVersion="3" recordCount="0" supportSubquery="1" supportAdvancedDrill="1" xr:uid="{587E61AB-8939-4F48-B73E-751F1589D47A}">
  <cacheSource type="external" connectionId="16"/>
  <cacheFields count="5">
    <cacheField name="[Range].[Day Name].[Day Name]" caption="Day Name" numFmtId="0" hierarchy="14" level="1">
      <sharedItems count="7">
        <s v="dimanche"/>
        <s v="jeudi"/>
        <s v="lundi"/>
        <s v="mardi"/>
        <s v="mercredi"/>
        <s v="samedi"/>
        <s v="vendredi"/>
      </sharedItems>
    </cacheField>
    <cacheField name="[Measures].[Count of Partenaires / Associations]" caption="Count of Partenaires / Associations" numFmtId="0" hierarchy="45" level="32767"/>
    <cacheField name="[Range].[Partenaires / Associations].[Partenaires / Associations]" caption="Partenaires / Associations" numFmtId="0" hierarchy="8" level="1">
      <sharedItems containsSemiMixedTypes="0" containsNonDate="0" containsString="0"/>
    </cacheField>
    <cacheField name="[Range].[Type].[Type]" caption="Type" numFmtId="0" hierarchy="15" level="1">
      <sharedItems containsSemiMixedTypes="0" containsNonDate="0" containsString="0"/>
    </cacheField>
    <cacheField name="[Range].[Importance Asso].[Importance Asso]" caption="Importance Asso" numFmtId="0" hierarchy="24" level="1">
      <sharedItems containsSemiMixedTypes="0" containsNonDate="0" containsString="0"/>
    </cacheField>
  </cacheFields>
  <cacheHierarchies count="63">
    <cacheHierarchy uniqueName="[Range].[Tournée]" caption="Tournée" attribute="1" defaultMemberUniqueName="[Range].[Tournée].[All]" allUniqueName="[Range].[Tournée].[All]" dimensionUniqueName="[Range]" displayFolder="" count="0" memberValueDatatype="20" unbalanced="0"/>
    <cacheHierarchy uniqueName="[Range].[Date]" caption="Date" attribute="1" time="1" defaultMemberUniqueName="[Range].[Date].[All]" allUniqueName="[Range].[Date].[All]" dimensionUniqueName="[Range]" displayFolder="" count="0" memberValueDatatype="7" unbalanced="0"/>
    <cacheHierarchy uniqueName="[Range].[Responsable Tournée]" caption="Responsable Tournée" attribute="1" defaultMemberUniqueName="[Range].[Responsable Tournée].[All]" allUniqueName="[Range].[Responsable Tournée].[All]" dimensionUniqueName="[Range]" displayFolder="" count="0" memberValueDatatype="130" unbalanced="0"/>
    <cacheHierarchy uniqueName="[Range].[Accompagnant 1]" caption="Accompagnant 1" attribute="1" defaultMemberUniqueName="[Range].[Accompagnant 1].[All]" allUniqueName="[Range].[Accompagnant 1].[All]" dimensionUniqueName="[Range]" displayFolder="" count="0" memberValueDatatype="130" unbalanced="0"/>
    <cacheHierarchy uniqueName="[Range].[Accompagnant 2]" caption="Accompagnant 2" attribute="1" defaultMemberUniqueName="[Range].[Accompagnant 2].[All]" allUniqueName="[Range].[Accompagnant 2].[All]" dimensionUniqueName="[Range]" displayFolder="" count="0" memberValueDatatype="130" unbalanced="0"/>
    <cacheHierarchy uniqueName="[Range].[Accompagnant 3]" caption="Accompagnant 3" attribute="1" defaultMemberUniqueName="[Range].[Accompagnant 3].[All]" allUniqueName="[Range].[Accompagnant 3].[All]" dimensionUniqueName="[Range]" displayFolder="" count="0" memberValueDatatype="130" unbalanced="0"/>
    <cacheHierarchy uniqueName="[Range].[Accompagnants supplémentaires]" caption="Accompagnants supplémentaires" attribute="1" defaultMemberUniqueName="[Range].[Accompagnants supplémentaires].[All]" allUniqueName="[Range].[Accompagnants supplémentaires].[All]" dimensionUniqueName="[Range]" displayFolder="" count="0" memberValueDatatype="130" unbalanced="0"/>
    <cacheHierarchy uniqueName="[Range].[Véhicule]" caption="Véhicule" attribute="1" defaultMemberUniqueName="[Range].[Véhicule].[All]" allUniqueName="[Range].[Véhicule].[All]" dimensionUniqueName="[Range]" displayFolder="" count="0" memberValueDatatype="130" unbalanced="0"/>
    <cacheHierarchy uniqueName="[Range].[Partenaires / Associations]" caption="Partenaires / Associations" attribute="1" defaultMemberUniqueName="[Range].[Partenaires / Associations].[All]" allUniqueName="[Range].[Partenaires / Associations].[All]" dimensionUniqueName="[Range]" displayFolder="" count="2" memberValueDatatype="130" unbalanced="0">
      <fieldsUsage count="2">
        <fieldUsage x="-1"/>
        <fieldUsage x="2"/>
      </fieldsUsage>
    </cacheHierarchy>
    <cacheHierarchy uniqueName="[Range].[Poids (Kg)]" caption="Poids (Kg)" attribute="1" defaultMemberUniqueName="[Range].[Poids (Kg)].[All]" allUniqueName="[Range].[Poids (Kg)].[All]" dimensionUniqueName="[Range]" displayFolder="" count="0" memberValueDatatype="5" unbalanced="0"/>
    <cacheHierarchy uniqueName="[Range].[Partenaires / Associations - Old]" caption="Partenaires / Associations - Old" attribute="1" defaultMemberUniqueName="[Range].[Partenaires / Associations - Old].[All]" allUniqueName="[Range].[Partenaires / Associations - Old].[All]" dimensionUniqueName="[Range]" displayFolder="" count="0" memberValueDatatype="130" unbalanced="0"/>
    <cacheHierarchy uniqueName="[Range].[Annulé]" caption="Annulé" attribute="1" defaultMemberUniqueName="[Range].[Annulé].[All]" allUniqueName="[Range].[Annulé].[All]" dimensionUniqueName="[Range]" displayFolder="" count="0" memberValueDatatype="20" unbalanced="0"/>
    <cacheHierarchy uniqueName="[Range].[1]" caption="1" attribute="1" defaultMemberUniqueName="[Range].[1].[All]" allUniqueName="[Range].[1].[All]" dimensionUniqueName="[Range]" displayFolder="" count="0" memberValueDatatype="20" unbalanced="0"/>
    <cacheHierarchy uniqueName="[Range].[Week of Year]" caption="Week of Year" attribute="1" defaultMemberUniqueName="[Range].[Week of Year].[All]" allUniqueName="[Range].[Week of Year].[All]" dimensionUniqueName="[Range]" displayFolder="" count="0" memberValueDatatype="20" unbalanced="0"/>
    <cacheHierarchy uniqueName="[Range].[Day Name]" caption="Day Name" attribute="1" defaultMemberUniqueName="[Range].[Day Name].[All]" allUniqueName="[Range].[Day Name].[All]" dimensionUniqueName="[Range]" displayFolder="" count="2" memberValueDatatype="130" unbalanced="0">
      <fieldsUsage count="2">
        <fieldUsage x="-1"/>
        <fieldUsage x="0"/>
      </fieldsUsage>
    </cacheHierarchy>
    <cacheHierarchy uniqueName="[Range].[Type]" caption="Type" attribute="1" defaultMemberUniqueName="[Range].[Type].[All]" allUniqueName="[Range].[Type].[All]" dimensionUniqueName="[Range]" displayFolder="" count="2" memberValueDatatype="130" unbalanced="0">
      <fieldsUsage count="2">
        <fieldUsage x="-1"/>
        <fieldUsage x="3"/>
      </fieldsUsage>
    </cacheHierarchy>
    <cacheHierarchy uniqueName="[Range].[Catégorie LCM]" caption="Catégorie LCM" attribute="1" defaultMemberUniqueName="[Range].[Catégorie LCM].[All]" allUniqueName="[Range].[Catégorie LCM].[All]" dimensionUniqueName="[Range]" displayFolder="" count="0" memberValueDatatype="130" unbalanced="0"/>
    <cacheHierarchy uniqueName="[Range].[Sous catégorie]" caption="Sous catégorie" attribute="1" defaultMemberUniqueName="[Range].[Sous catégorie].[All]" allUniqueName="[Range].[Sous catégorie].[All]" dimensionUniqueName="[Range]" displayFolder="" count="0" memberValueDatatype="130" unbalanced="0"/>
    <cacheHierarchy uniqueName="[Range].[Personne Morale / Groupe]" caption="Personne Morale / Groupe" attribute="1" defaultMemberUniqueName="[Range].[Personne Morale / Groupe].[All]" allUniqueName="[Range].[Personne Morale / Groupe].[All]" dimensionUniqueName="[Range]" displayFolder="" count="0" memberValueDatatype="130" unbalanced="0"/>
    <cacheHierarchy uniqueName="[Range].[CLASSIFICATION]" caption="CLASSIFICATION" attribute="1" defaultMemberUniqueName="[Range].[CLASSIFICATION].[All]" allUniqueName="[Range].[CLASSIFICATION].[All]" dimensionUniqueName="[Range]" displayFolder="" count="0" memberValueDatatype="130" unbalanced="0"/>
    <cacheHierarchy uniqueName="[Range].[Adresse Livraison/collecte]" caption="Adresse Livraison/collecte" attribute="1" defaultMemberUniqueName="[Range].[Adresse Livraison/collecte].[All]" allUniqueName="[Range].[Adresse Livraison/collecte].[All]" dimensionUniqueName="[Range]" displayFolder="" count="0" memberValueDatatype="130" unbalanced="0"/>
    <cacheHierarchy uniqueName="[Range].[Code postal]" caption="Code postal" attribute="1" defaultMemberUniqueName="[Range].[Code postal].[All]" allUniqueName="[Range].[Code postal].[All]" dimensionUniqueName="[Range]" displayFolder="" count="0" memberValueDatatype="20" unbalanced="0"/>
    <cacheHierarchy uniqueName="[Range].[Secteur]" caption="Secteur" attribute="1" defaultMemberUniqueName="[Range].[Secteur].[All]" allUniqueName="[Range].[Secteur].[All]" dimensionUniqueName="[Range]" displayFolder="" count="0" memberValueDatatype="130" unbalanced="0"/>
    <cacheHierarchy uniqueName="[Range].[Departement]" caption="Departement" attribute="1" defaultMemberUniqueName="[Range].[Departement].[All]" allUniqueName="[Range].[Departement].[All]" dimensionUniqueName="[Range]" displayFolder="" count="0" memberValueDatatype="20" unbalanced="0"/>
    <cacheHierarchy uniqueName="[Range].[Importance Asso]" caption="Importance Asso" attribute="1" defaultMemberUniqueName="[Range].[Importance Asso].[All]" allUniqueName="[Range].[Importance Asso].[All]" dimensionUniqueName="[Range]" displayFolder="" count="2" memberValueDatatype="130" unbalanced="0">
      <fieldsUsage count="2">
        <fieldUsage x="-1"/>
        <fieldUsage x="4"/>
      </fieldsUsage>
    </cacheHierarchy>
    <cacheHierarchy uniqueName="[Range].[MaxWeek]" caption="MaxWeek" attribute="1" defaultMemberUniqueName="[Range].[MaxWeek].[All]" allUniqueName="[Range].[MaxWeek].[All]" dimensionUniqueName="[Range]" displayFolder="" count="0" memberValueDatatype="20" unbalanced="0"/>
    <cacheHierarchy uniqueName="[Range].[Qualité]" caption="Qualité" attribute="1" defaultMemberUniqueName="[Range].[Qualité].[All]" allUniqueName="[Range].[Qualité].[All]" dimensionUniqueName="[Range]" displayFolder="" count="0" memberValueDatatype="130" unbalanced="0"/>
    <cacheHierarchy uniqueName="[Range].[3semaines]" caption="3semaines" attribute="1" defaultMemberUniqueName="[Range].[3semaines].[All]" allUniqueName="[Range].[3semaines].[All]" dimensionUniqueName="[Range]" displayFolder="" count="0" memberValueDatatype="130" unbalanced="0"/>
    <cacheHierarchy uniqueName="[Range].[MaximumParSemaine]" caption="MaximumParSemaine" attribute="1" defaultMemberUniqueName="[Range].[MaximumParSemaine].[All]" allUniqueName="[Range].[MaximumParSemaine].[All]" dimensionUniqueName="[Range]" displayFolder="" count="0" memberValueDatatype="5" unbalanced="0"/>
    <cacheHierarchy uniqueName="[Range].[MinimumParSemaine]" caption="MinimumParSemaine" attribute="1" defaultMemberUniqueName="[Range].[MinimumParSemaine].[All]" allUniqueName="[Range].[MinimumParSemaine].[All]" dimensionUniqueName="[Range]" displayFolder="" count="0" memberValueDatatype="5" unbalanced="0"/>
    <cacheHierarchy uniqueName="[Range].[Moyenne]" caption="Moyenne" attribute="1" defaultMemberUniqueName="[Range].[Moyenne].[All]" allUniqueName="[Range].[Moyenne].[All]" dimensionUniqueName="[Range]" displayFolder="" count="0" memberValueDatatype="5" unbalanced="0"/>
    <cacheHierarchy uniqueName="[Range].[MoyenneParSemaine]" caption="MoyenneParSemaine" attribute="1" defaultMemberUniqueName="[Range].[MoyenneParSemaine].[All]" allUniqueName="[Range].[MoyenneParSemaine].[All]" dimensionUniqueName="[Range]" displayFolder="" count="0" memberValueDatatype="5" unbalanced="0"/>
    <cacheHierarchy uniqueName="[Range].[Médiane]" caption="Médiane" attribute="1" defaultMemberUniqueName="[Range].[Médiane].[All]" allUniqueName="[Range].[Médiane].[All]" dimensionUniqueName="[Range]" displayFolder="" count="0" memberValueDatatype="5" unbalanced="0"/>
    <cacheHierarchy uniqueName="[Range].[MédianeParSemaine]" caption="MédianeParSemaine" attribute="1" defaultMemberUniqueName="[Range].[MédianeParSemaine].[All]" allUniqueName="[Range].[MédianeParSemaine].[All]" dimensionUniqueName="[Range]" displayFolder="" count="0" memberValueDatatype="5" unbalanced="0"/>
    <cacheHierarchy uniqueName="[Range].[Médiane2025]" caption="Médiane2025" attribute="1" defaultMemberUniqueName="[Range].[Médiane2025].[All]" allUniqueName="[Range].[Médiane2025].[All]" dimensionUniqueName="[Range]" displayFolder="" count="0" memberValueDatatype="20" unbalanced="0"/>
    <cacheHierarchy uniqueName="[Range].[Date (Month)]" caption="Date (Month)" attribute="1" defaultMemberUniqueName="[Range].[Date (Month)].[All]" allUniqueName="[Range].[Date (Month)].[All]" dimensionUniqueName="[Range]" displayFolder="" count="0" memberValueDatatype="130" unbalanced="0"/>
    <cacheHierarchy uniqueName="[Range].[Date (Year)]" caption="Date (Year)" attribute="1" defaultMemberUniqueName="[Range].[Date (Year)].[All]" allUniqueName="[Range].[Date (Year)].[All]" dimensionUniqueName="[Range]" displayFolder="" count="0" memberValueDatatype="130" unbalanced="0"/>
    <cacheHierarchy uniqueName="[Range].[Date (Quarter)]" caption="Date (Quarter)" attribute="1" defaultMemberUniqueName="[Range].[Date (Quarter)].[All]" allUniqueName="[Range].[Date (Quarter)].[All]" dimensionUniqueName="[Range]"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Sum of Médiane2025]" caption="Sum of Médiane2025" measure="1" displayFolder="" measureGroup="Range" count="0">
      <extLst>
        <ext xmlns:x15="http://schemas.microsoft.com/office/spreadsheetml/2010/11/main" uri="{B97F6D7D-B522-45F9-BDA1-12C45D357490}">
          <x15:cacheHierarchy aggregatedColumn="34"/>
        </ext>
      </extLst>
    </cacheHierarchy>
    <cacheHierarchy uniqueName="[Measures].[Average of Médiane2025]" caption="Average of Médiane2025" measure="1" displayFolder="" measureGroup="Range" count="0">
      <extLst>
        <ext xmlns:x15="http://schemas.microsoft.com/office/spreadsheetml/2010/11/main" uri="{B97F6D7D-B522-45F9-BDA1-12C45D357490}">
          <x15:cacheHierarchy aggregatedColumn="34"/>
        </ext>
      </extLst>
    </cacheHierarchy>
    <cacheHierarchy uniqueName="[Measures].[Sum of MédianeParSemaine]" caption="Sum of MédianeParSemaine" measure="1" displayFolder="" measureGroup="Range" count="0">
      <extLst>
        <ext xmlns:x15="http://schemas.microsoft.com/office/spreadsheetml/2010/11/main" uri="{B97F6D7D-B522-45F9-BDA1-12C45D357490}">
          <x15:cacheHierarchy aggregatedColumn="33"/>
        </ext>
      </extLst>
    </cacheHierarchy>
    <cacheHierarchy uniqueName="[Measures].[Average of MédianeParSemaine]" caption="Average of MédianeParSemaine" measure="1" displayFolder="" measureGroup="Range" count="0">
      <extLst>
        <ext xmlns:x15="http://schemas.microsoft.com/office/spreadsheetml/2010/11/main" uri="{B97F6D7D-B522-45F9-BDA1-12C45D357490}">
          <x15:cacheHierarchy aggregatedColumn="33"/>
        </ext>
      </extLst>
    </cacheHierarchy>
    <cacheHierarchy uniqueName="[Measures].[Sum of Médiane]" caption="Sum of Médiane" measure="1" displayFolder="" measureGroup="Range" count="0">
      <extLst>
        <ext xmlns:x15="http://schemas.microsoft.com/office/spreadsheetml/2010/11/main" uri="{B97F6D7D-B522-45F9-BDA1-12C45D357490}">
          <x15:cacheHierarchy aggregatedColumn="32"/>
        </ext>
      </extLst>
    </cacheHierarchy>
    <cacheHierarchy uniqueName="[Measures].[Average of Médiane]" caption="Average of Médiane" measure="1" displayFolder="" measureGroup="Range" count="0">
      <extLst>
        <ext xmlns:x15="http://schemas.microsoft.com/office/spreadsheetml/2010/11/main" uri="{B97F6D7D-B522-45F9-BDA1-12C45D357490}">
          <x15:cacheHierarchy aggregatedColumn="32"/>
        </ext>
      </extLst>
    </cacheHierarchy>
    <cacheHierarchy uniqueName="[Measures].[Count of Partenaires / Associations]" caption="Count of Partenaires / Associations" measure="1" displayFolder="" measureGroup="Range" count="0" oneField="1">
      <fieldsUsage count="1">
        <fieldUsage x="1"/>
      </fieldsUsage>
      <extLst>
        <ext xmlns:x15="http://schemas.microsoft.com/office/spreadsheetml/2010/11/main" uri="{B97F6D7D-B522-45F9-BDA1-12C45D357490}">
          <x15:cacheHierarchy aggregatedColumn="8"/>
        </ext>
      </extLst>
    </cacheHierarchy>
    <cacheHierarchy uniqueName="[Measures].[Sum of Poids (Kg)]" caption="Sum of Poids (Kg)" measure="1" displayFolder="" measureGroup="Range" count="0">
      <extLst>
        <ext xmlns:x15="http://schemas.microsoft.com/office/spreadsheetml/2010/11/main" uri="{B97F6D7D-B522-45F9-BDA1-12C45D357490}">
          <x15:cacheHierarchy aggregatedColumn="9"/>
        </ext>
      </extLst>
    </cacheHierarchy>
    <cacheHierarchy uniqueName="[Measures].[Count of Poids (Kg)]" caption="Count of Poids (Kg)" measure="1" displayFolder="" measureGroup="Range" count="0">
      <extLst>
        <ext xmlns:x15="http://schemas.microsoft.com/office/spreadsheetml/2010/11/main" uri="{B97F6D7D-B522-45F9-BDA1-12C45D357490}">
          <x15:cacheHierarchy aggregatedColumn="9"/>
        </ext>
      </extLst>
    </cacheHierarchy>
    <cacheHierarchy uniqueName="[Measures].[Sum of Annulé]" caption="Sum of Annulé" measure="1" displayFolder="" measureGroup="Range" count="0">
      <extLst>
        <ext xmlns:x15="http://schemas.microsoft.com/office/spreadsheetml/2010/11/main" uri="{B97F6D7D-B522-45F9-BDA1-12C45D357490}">
          <x15:cacheHierarchy aggregatedColumn="11"/>
        </ext>
      </extLst>
    </cacheHierarchy>
    <cacheHierarchy uniqueName="[Measures].[Sum of MaximumParSemaine]" caption="Sum of MaximumParSemaine" measure="1" displayFolder="" measureGroup="Range" count="0">
      <extLst>
        <ext xmlns:x15="http://schemas.microsoft.com/office/spreadsheetml/2010/11/main" uri="{B97F6D7D-B522-45F9-BDA1-12C45D357490}">
          <x15:cacheHierarchy aggregatedColumn="28"/>
        </ext>
      </extLst>
    </cacheHierarchy>
    <cacheHierarchy uniqueName="[Measures].[Sum of MinimumParSemaine]" caption="Sum of MinimumParSemaine" measure="1" displayFolder="" measureGroup="Range" count="0">
      <extLst>
        <ext xmlns:x15="http://schemas.microsoft.com/office/spreadsheetml/2010/11/main" uri="{B97F6D7D-B522-45F9-BDA1-12C45D357490}">
          <x15:cacheHierarchy aggregatedColumn="29"/>
        </ext>
      </extLst>
    </cacheHierarchy>
    <cacheHierarchy uniqueName="[Measures].[Average of MaximumParSemaine]" caption="Average of MaximumParSemaine" measure="1" displayFolder="" measureGroup="Range" count="0">
      <extLst>
        <ext xmlns:x15="http://schemas.microsoft.com/office/spreadsheetml/2010/11/main" uri="{B97F6D7D-B522-45F9-BDA1-12C45D357490}">
          <x15:cacheHierarchy aggregatedColumn="28"/>
        </ext>
      </extLst>
    </cacheHierarchy>
    <cacheHierarchy uniqueName="[Measures].[Average of MinimumParSemaine]" caption="Average of MinimumParSemaine" measure="1" displayFolder="" measureGroup="Range" count="0">
      <extLst>
        <ext xmlns:x15="http://schemas.microsoft.com/office/spreadsheetml/2010/11/main" uri="{B97F6D7D-B522-45F9-BDA1-12C45D357490}">
          <x15:cacheHierarchy aggregatedColumn="29"/>
        </ext>
      </extLst>
    </cacheHierarchy>
    <cacheHierarchy uniqueName="[Measures].[Max of Médiane]" caption="Max of Médiane" measure="1" displayFolder="" measureGroup="Range" count="0">
      <extLst>
        <ext xmlns:x15="http://schemas.microsoft.com/office/spreadsheetml/2010/11/main" uri="{B97F6D7D-B522-45F9-BDA1-12C45D357490}">
          <x15:cacheHierarchy aggregatedColumn="32"/>
        </ext>
      </extLst>
    </cacheHierarchy>
    <cacheHierarchy uniqueName="[Measures].[Distinct Count of Médiane]" caption="Distinct Count of Médiane" measure="1" displayFolder="" measureGroup="Range" count="0">
      <extLst>
        <ext xmlns:x15="http://schemas.microsoft.com/office/spreadsheetml/2010/11/main" uri="{B97F6D7D-B522-45F9-BDA1-12C45D357490}">
          <x15:cacheHierarchy aggregatedColumn="32"/>
        </ext>
      </extLst>
    </cacheHierarchy>
    <cacheHierarchy uniqueName="[Measures].[Average of Poids (Kg)]" caption="Average of Poids (Kg)" measure="1" displayFolder="" measureGroup="Range" count="0">
      <extLst>
        <ext xmlns:x15="http://schemas.microsoft.com/office/spreadsheetml/2010/11/main" uri="{B97F6D7D-B522-45F9-BDA1-12C45D357490}">
          <x15:cacheHierarchy aggregatedColumn="9"/>
        </ext>
      </extLst>
    </cacheHierarchy>
    <cacheHierarchy uniqueName="[Measures].[Median_]" caption="Median_" measure="1" displayFolder="" measureGroup="Range" count="0"/>
    <cacheHierarchy uniqueName="[Measures].[Annulation]" caption="Annulation" measure="1" displayFolder="" measureGroup="Range" count="0"/>
    <cacheHierarchy uniqueName="[Measures].[NonRentrée]" caption="NonRentrée" measure="1" displayFolder="" measureGroup="Range" count="0"/>
    <cacheHierarchy uniqueName="[Measures].[measure 1]" caption="measure 1" measure="1" displayFolder="" measureGroup="Range" count="0"/>
    <cacheHierarchy uniqueName="[Measures].[measure 2]" caption="measure 2" measure="1" displayFolder="" measureGroup="Range" count="0"/>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illaume Le Page" refreshedDate="45762.688275231485" backgroundQuery="1" createdVersion="8" refreshedVersion="7" minRefreshableVersion="3" recordCount="0" supportSubquery="1" supportAdvancedDrill="1" xr:uid="{CE9CE354-5E83-468A-84F4-C6434A0FA0F0}">
  <cacheSource type="external" connectionId="16"/>
  <cacheFields count="6">
    <cacheField name="[Measures].[Median_]" caption="Median_" numFmtId="0" hierarchy="56" level="32767"/>
    <cacheField name="[Range].[Date (Month)].[Date (Month)]" caption="Date (Month)" numFmtId="0" hierarchy="35" level="1">
      <sharedItems count="4">
        <s v="janv"/>
        <s v="févr"/>
        <s v="mars"/>
        <s v="avr"/>
      </sharedItems>
    </cacheField>
    <cacheField name="[Measures].[Average of Médiane2025]" caption="Average of Médiane2025" numFmtId="0" hierarchy="40" level="32767"/>
    <cacheField name="[Range].[Type].[Type]" caption="Type" numFmtId="0" hierarchy="15" level="1">
      <sharedItems containsSemiMixedTypes="0" containsNonDate="0" containsString="0"/>
    </cacheField>
    <cacheField name="[Range].[Importance Asso].[Importance Asso]" caption="Importance Asso" numFmtId="0" hierarchy="24" level="1">
      <sharedItems containsSemiMixedTypes="0" containsNonDate="0" containsString="0"/>
    </cacheField>
    <cacheField name="[Range].[Partenaires / Associations].[Partenaires / Associations]" caption="Partenaires / Associations" numFmtId="0" hierarchy="8" level="1">
      <sharedItems containsSemiMixedTypes="0" containsNonDate="0" containsString="0"/>
    </cacheField>
  </cacheFields>
  <cacheHierarchies count="63">
    <cacheHierarchy uniqueName="[Range].[Tournée]" caption="Tournée" attribute="1" defaultMemberUniqueName="[Range].[Tournée].[All]" allUniqueName="[Range].[Tournée].[All]" dimensionUniqueName="[Range]" displayFolder="" count="0" memberValueDatatype="20" unbalanced="0"/>
    <cacheHierarchy uniqueName="[Range].[Date]" caption="Date" attribute="1" time="1" defaultMemberUniqueName="[Range].[Date].[All]" allUniqueName="[Range].[Date].[All]" dimensionUniqueName="[Range]" displayFolder="" count="0" memberValueDatatype="7" unbalanced="0"/>
    <cacheHierarchy uniqueName="[Range].[Responsable Tournée]" caption="Responsable Tournée" attribute="1" defaultMemberUniqueName="[Range].[Responsable Tournée].[All]" allUniqueName="[Range].[Responsable Tournée].[All]" dimensionUniqueName="[Range]" displayFolder="" count="0" memberValueDatatype="130" unbalanced="0"/>
    <cacheHierarchy uniqueName="[Range].[Accompagnant 1]" caption="Accompagnant 1" attribute="1" defaultMemberUniqueName="[Range].[Accompagnant 1].[All]" allUniqueName="[Range].[Accompagnant 1].[All]" dimensionUniqueName="[Range]" displayFolder="" count="0" memberValueDatatype="130" unbalanced="0"/>
    <cacheHierarchy uniqueName="[Range].[Accompagnant 2]" caption="Accompagnant 2" attribute="1" defaultMemberUniqueName="[Range].[Accompagnant 2].[All]" allUniqueName="[Range].[Accompagnant 2].[All]" dimensionUniqueName="[Range]" displayFolder="" count="0" memberValueDatatype="130" unbalanced="0"/>
    <cacheHierarchy uniqueName="[Range].[Accompagnant 3]" caption="Accompagnant 3" attribute="1" defaultMemberUniqueName="[Range].[Accompagnant 3].[All]" allUniqueName="[Range].[Accompagnant 3].[All]" dimensionUniqueName="[Range]" displayFolder="" count="0" memberValueDatatype="130" unbalanced="0"/>
    <cacheHierarchy uniqueName="[Range].[Accompagnants supplémentaires]" caption="Accompagnants supplémentaires" attribute="1" defaultMemberUniqueName="[Range].[Accompagnants supplémentaires].[All]" allUniqueName="[Range].[Accompagnants supplémentaires].[All]" dimensionUniqueName="[Range]" displayFolder="" count="0" memberValueDatatype="130" unbalanced="0"/>
    <cacheHierarchy uniqueName="[Range].[Véhicule]" caption="Véhicule" attribute="1" defaultMemberUniqueName="[Range].[Véhicule].[All]" allUniqueName="[Range].[Véhicule].[All]" dimensionUniqueName="[Range]" displayFolder="" count="0" memberValueDatatype="130" unbalanced="0"/>
    <cacheHierarchy uniqueName="[Range].[Partenaires / Associations]" caption="Partenaires / Associations" attribute="1" defaultMemberUniqueName="[Range].[Partenaires / Associations].[All]" allUniqueName="[Range].[Partenaires / Associations].[All]" dimensionUniqueName="[Range]" displayFolder="" count="2" memberValueDatatype="130" unbalanced="0">
      <fieldsUsage count="2">
        <fieldUsage x="-1"/>
        <fieldUsage x="5"/>
      </fieldsUsage>
    </cacheHierarchy>
    <cacheHierarchy uniqueName="[Range].[Poids (Kg)]" caption="Poids (Kg)" attribute="1" defaultMemberUniqueName="[Range].[Poids (Kg)].[All]" allUniqueName="[Range].[Poids (Kg)].[All]" dimensionUniqueName="[Range]" displayFolder="" count="0" memberValueDatatype="5" unbalanced="0"/>
    <cacheHierarchy uniqueName="[Range].[Partenaires / Associations - Old]" caption="Partenaires / Associations - Old" attribute="1" defaultMemberUniqueName="[Range].[Partenaires / Associations - Old].[All]" allUniqueName="[Range].[Partenaires / Associations - Old].[All]" dimensionUniqueName="[Range]" displayFolder="" count="0" memberValueDatatype="130" unbalanced="0"/>
    <cacheHierarchy uniqueName="[Range].[Annulé]" caption="Annulé" attribute="1" defaultMemberUniqueName="[Range].[Annulé].[All]" allUniqueName="[Range].[Annulé].[All]" dimensionUniqueName="[Range]" displayFolder="" count="0" memberValueDatatype="20" unbalanced="0"/>
    <cacheHierarchy uniqueName="[Range].[1]" caption="1" attribute="1" defaultMemberUniqueName="[Range].[1].[All]" allUniqueName="[Range].[1].[All]" dimensionUniqueName="[Range]" displayFolder="" count="0" memberValueDatatype="20" unbalanced="0"/>
    <cacheHierarchy uniqueName="[Range].[Week of Year]" caption="Week of Year" attribute="1" defaultMemberUniqueName="[Range].[Week of Year].[All]" allUniqueName="[Range].[Week of Year].[All]" dimensionUniqueName="[Range]" displayFolder="" count="0" memberValueDatatype="20" unbalanced="0"/>
    <cacheHierarchy uniqueName="[Range].[Day Name]" caption="Day Name" attribute="1" defaultMemberUniqueName="[Range].[Day Name].[All]" allUniqueName="[Range].[Day Name].[All]" dimensionUniqueName="[Range]" displayFolder="" count="0" memberValueDatatype="130" unbalanced="0"/>
    <cacheHierarchy uniqueName="[Range].[Type]" caption="Type" attribute="1" defaultMemberUniqueName="[Range].[Type].[All]" allUniqueName="[Range].[Type].[All]" dimensionUniqueName="[Range]" displayFolder="" count="2" memberValueDatatype="130" unbalanced="0">
      <fieldsUsage count="2">
        <fieldUsage x="-1"/>
        <fieldUsage x="3"/>
      </fieldsUsage>
    </cacheHierarchy>
    <cacheHierarchy uniqueName="[Range].[Catégorie LCM]" caption="Catégorie LCM" attribute="1" defaultMemberUniqueName="[Range].[Catégorie LCM].[All]" allUniqueName="[Range].[Catégorie LCM].[All]" dimensionUniqueName="[Range]" displayFolder="" count="0" memberValueDatatype="130" unbalanced="0"/>
    <cacheHierarchy uniqueName="[Range].[Sous catégorie]" caption="Sous catégorie" attribute="1" defaultMemberUniqueName="[Range].[Sous catégorie].[All]" allUniqueName="[Range].[Sous catégorie].[All]" dimensionUniqueName="[Range]" displayFolder="" count="0" memberValueDatatype="130" unbalanced="0"/>
    <cacheHierarchy uniqueName="[Range].[Personne Morale / Groupe]" caption="Personne Morale / Groupe" attribute="1" defaultMemberUniqueName="[Range].[Personne Morale / Groupe].[All]" allUniqueName="[Range].[Personne Morale / Groupe].[All]" dimensionUniqueName="[Range]" displayFolder="" count="0" memberValueDatatype="130" unbalanced="0"/>
    <cacheHierarchy uniqueName="[Range].[CLASSIFICATION]" caption="CLASSIFICATION" attribute="1" defaultMemberUniqueName="[Range].[CLASSIFICATION].[All]" allUniqueName="[Range].[CLASSIFICATION].[All]" dimensionUniqueName="[Range]" displayFolder="" count="0" memberValueDatatype="130" unbalanced="0"/>
    <cacheHierarchy uniqueName="[Range].[Adresse Livraison/collecte]" caption="Adresse Livraison/collecte" attribute="1" defaultMemberUniqueName="[Range].[Adresse Livraison/collecte].[All]" allUniqueName="[Range].[Adresse Livraison/collecte].[All]" dimensionUniqueName="[Range]" displayFolder="" count="0" memberValueDatatype="130" unbalanced="0"/>
    <cacheHierarchy uniqueName="[Range].[Code postal]" caption="Code postal" attribute="1" defaultMemberUniqueName="[Range].[Code postal].[All]" allUniqueName="[Range].[Code postal].[All]" dimensionUniqueName="[Range]" displayFolder="" count="0" memberValueDatatype="20" unbalanced="0"/>
    <cacheHierarchy uniqueName="[Range].[Secteur]" caption="Secteur" attribute="1" defaultMemberUniqueName="[Range].[Secteur].[All]" allUniqueName="[Range].[Secteur].[All]" dimensionUniqueName="[Range]" displayFolder="" count="0" memberValueDatatype="130" unbalanced="0"/>
    <cacheHierarchy uniqueName="[Range].[Departement]" caption="Departement" attribute="1" defaultMemberUniqueName="[Range].[Departement].[All]" allUniqueName="[Range].[Departement].[All]" dimensionUniqueName="[Range]" displayFolder="" count="0" memberValueDatatype="20" unbalanced="0"/>
    <cacheHierarchy uniqueName="[Range].[Importance Asso]" caption="Importance Asso" attribute="1" defaultMemberUniqueName="[Range].[Importance Asso].[All]" allUniqueName="[Range].[Importance Asso].[All]" dimensionUniqueName="[Range]" displayFolder="" count="2" memberValueDatatype="130" unbalanced="0">
      <fieldsUsage count="2">
        <fieldUsage x="-1"/>
        <fieldUsage x="4"/>
      </fieldsUsage>
    </cacheHierarchy>
    <cacheHierarchy uniqueName="[Range].[MaxWeek]" caption="MaxWeek" attribute="1" defaultMemberUniqueName="[Range].[MaxWeek].[All]" allUniqueName="[Range].[MaxWeek].[All]" dimensionUniqueName="[Range]" displayFolder="" count="0" memberValueDatatype="20" unbalanced="0"/>
    <cacheHierarchy uniqueName="[Range].[Qualité]" caption="Qualité" attribute="1" defaultMemberUniqueName="[Range].[Qualité].[All]" allUniqueName="[Range].[Qualité].[All]" dimensionUniqueName="[Range]" displayFolder="" count="0" memberValueDatatype="130" unbalanced="0"/>
    <cacheHierarchy uniqueName="[Range].[3semaines]" caption="3semaines" attribute="1" defaultMemberUniqueName="[Range].[3semaines].[All]" allUniqueName="[Range].[3semaines].[All]" dimensionUniqueName="[Range]" displayFolder="" count="0" memberValueDatatype="130" unbalanced="0"/>
    <cacheHierarchy uniqueName="[Range].[MaximumParSemaine]" caption="MaximumParSemaine" attribute="1" defaultMemberUniqueName="[Range].[MaximumParSemaine].[All]" allUniqueName="[Range].[MaximumParSemaine].[All]" dimensionUniqueName="[Range]" displayFolder="" count="0" memberValueDatatype="5" unbalanced="0"/>
    <cacheHierarchy uniqueName="[Range].[MinimumParSemaine]" caption="MinimumParSemaine" attribute="1" defaultMemberUniqueName="[Range].[MinimumParSemaine].[All]" allUniqueName="[Range].[MinimumParSemaine].[All]" dimensionUniqueName="[Range]" displayFolder="" count="0" memberValueDatatype="5" unbalanced="0"/>
    <cacheHierarchy uniqueName="[Range].[Moyenne]" caption="Moyenne" attribute="1" defaultMemberUniqueName="[Range].[Moyenne].[All]" allUniqueName="[Range].[Moyenne].[All]" dimensionUniqueName="[Range]" displayFolder="" count="0" memberValueDatatype="5" unbalanced="0"/>
    <cacheHierarchy uniqueName="[Range].[MoyenneParSemaine]" caption="MoyenneParSemaine" attribute="1" defaultMemberUniqueName="[Range].[MoyenneParSemaine].[All]" allUniqueName="[Range].[MoyenneParSemaine].[All]" dimensionUniqueName="[Range]" displayFolder="" count="0" memberValueDatatype="5" unbalanced="0"/>
    <cacheHierarchy uniqueName="[Range].[Médiane]" caption="Médiane" attribute="1" defaultMemberUniqueName="[Range].[Médiane].[All]" allUniqueName="[Range].[Médiane].[All]" dimensionUniqueName="[Range]" displayFolder="" count="0" memberValueDatatype="5" unbalanced="0"/>
    <cacheHierarchy uniqueName="[Range].[MédianeParSemaine]" caption="MédianeParSemaine" attribute="1" defaultMemberUniqueName="[Range].[MédianeParSemaine].[All]" allUniqueName="[Range].[MédianeParSemaine].[All]" dimensionUniqueName="[Range]" displayFolder="" count="0" memberValueDatatype="5" unbalanced="0"/>
    <cacheHierarchy uniqueName="[Range].[Médiane2025]" caption="Médiane2025" attribute="1" defaultMemberUniqueName="[Range].[Médiane2025].[All]" allUniqueName="[Range].[Médiane2025].[All]" dimensionUniqueName="[Range]" displayFolder="" count="0" memberValueDatatype="20" unbalanced="0"/>
    <cacheHierarchy uniqueName="[Range].[Date (Month)]" caption="Date (Month)" attribute="1" defaultMemberUniqueName="[Range].[Date (Month)].[All]" allUniqueName="[Range].[Date (Month)].[All]" dimensionUniqueName="[Range]" displayFolder="" count="2" memberValueDatatype="130" unbalanced="0">
      <fieldsUsage count="2">
        <fieldUsage x="-1"/>
        <fieldUsage x="1"/>
      </fieldsUsage>
    </cacheHierarchy>
    <cacheHierarchy uniqueName="[Range].[Date (Year)]" caption="Date (Year)" attribute="1" defaultMemberUniqueName="[Range].[Date (Year)].[All]" allUniqueName="[Range].[Date (Year)].[All]" dimensionUniqueName="[Range]" displayFolder="" count="0" memberValueDatatype="130" unbalanced="0"/>
    <cacheHierarchy uniqueName="[Range].[Date (Quarter)]" caption="Date (Quarter)" attribute="1" defaultMemberUniqueName="[Range].[Date (Quarter)].[All]" allUniqueName="[Range].[Date (Quarter)].[All]" dimensionUniqueName="[Range]"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Sum of Médiane2025]" caption="Sum of Médiane2025" measure="1" displayFolder="" measureGroup="Range" count="0">
      <extLst>
        <ext xmlns:x15="http://schemas.microsoft.com/office/spreadsheetml/2010/11/main" uri="{B97F6D7D-B522-45F9-BDA1-12C45D357490}">
          <x15:cacheHierarchy aggregatedColumn="34"/>
        </ext>
      </extLst>
    </cacheHierarchy>
    <cacheHierarchy uniqueName="[Measures].[Average of Médiane2025]" caption="Average of Médiane2025" measure="1" displayFolder="" measureGroup="Range" count="0" oneField="1">
      <fieldsUsage count="1">
        <fieldUsage x="2"/>
      </fieldsUsage>
      <extLst>
        <ext xmlns:x15="http://schemas.microsoft.com/office/spreadsheetml/2010/11/main" uri="{B97F6D7D-B522-45F9-BDA1-12C45D357490}">
          <x15:cacheHierarchy aggregatedColumn="34"/>
        </ext>
      </extLst>
    </cacheHierarchy>
    <cacheHierarchy uniqueName="[Measures].[Sum of MédianeParSemaine]" caption="Sum of MédianeParSemaine" measure="1" displayFolder="" measureGroup="Range" count="0">
      <extLst>
        <ext xmlns:x15="http://schemas.microsoft.com/office/spreadsheetml/2010/11/main" uri="{B97F6D7D-B522-45F9-BDA1-12C45D357490}">
          <x15:cacheHierarchy aggregatedColumn="33"/>
        </ext>
      </extLst>
    </cacheHierarchy>
    <cacheHierarchy uniqueName="[Measures].[Average of MédianeParSemaine]" caption="Average of MédianeParSemaine" measure="1" displayFolder="" measureGroup="Range" count="0">
      <extLst>
        <ext xmlns:x15="http://schemas.microsoft.com/office/spreadsheetml/2010/11/main" uri="{B97F6D7D-B522-45F9-BDA1-12C45D357490}">
          <x15:cacheHierarchy aggregatedColumn="33"/>
        </ext>
      </extLst>
    </cacheHierarchy>
    <cacheHierarchy uniqueName="[Measures].[Sum of Médiane]" caption="Sum of Médiane" measure="1" displayFolder="" measureGroup="Range" count="0">
      <extLst>
        <ext xmlns:x15="http://schemas.microsoft.com/office/spreadsheetml/2010/11/main" uri="{B97F6D7D-B522-45F9-BDA1-12C45D357490}">
          <x15:cacheHierarchy aggregatedColumn="32"/>
        </ext>
      </extLst>
    </cacheHierarchy>
    <cacheHierarchy uniqueName="[Measures].[Average of Médiane]" caption="Average of Médiane" measure="1" displayFolder="" measureGroup="Range" count="0">
      <extLst>
        <ext xmlns:x15="http://schemas.microsoft.com/office/spreadsheetml/2010/11/main" uri="{B97F6D7D-B522-45F9-BDA1-12C45D357490}">
          <x15:cacheHierarchy aggregatedColumn="32"/>
        </ext>
      </extLst>
    </cacheHierarchy>
    <cacheHierarchy uniqueName="[Measures].[Count of Partenaires / Associations]" caption="Count of Partenaires / Associations" measure="1" displayFolder="" measureGroup="Range" count="0">
      <extLst>
        <ext xmlns:x15="http://schemas.microsoft.com/office/spreadsheetml/2010/11/main" uri="{B97F6D7D-B522-45F9-BDA1-12C45D357490}">
          <x15:cacheHierarchy aggregatedColumn="8"/>
        </ext>
      </extLst>
    </cacheHierarchy>
    <cacheHierarchy uniqueName="[Measures].[Sum of Poids (Kg)]" caption="Sum of Poids (Kg)" measure="1" displayFolder="" measureGroup="Range" count="0">
      <extLst>
        <ext xmlns:x15="http://schemas.microsoft.com/office/spreadsheetml/2010/11/main" uri="{B97F6D7D-B522-45F9-BDA1-12C45D357490}">
          <x15:cacheHierarchy aggregatedColumn="9"/>
        </ext>
      </extLst>
    </cacheHierarchy>
    <cacheHierarchy uniqueName="[Measures].[Count of Poids (Kg)]" caption="Count of Poids (Kg)" measure="1" displayFolder="" measureGroup="Range" count="0">
      <extLst>
        <ext xmlns:x15="http://schemas.microsoft.com/office/spreadsheetml/2010/11/main" uri="{B97F6D7D-B522-45F9-BDA1-12C45D357490}">
          <x15:cacheHierarchy aggregatedColumn="9"/>
        </ext>
      </extLst>
    </cacheHierarchy>
    <cacheHierarchy uniqueName="[Measures].[Sum of Annulé]" caption="Sum of Annulé" measure="1" displayFolder="" measureGroup="Range" count="0">
      <extLst>
        <ext xmlns:x15="http://schemas.microsoft.com/office/spreadsheetml/2010/11/main" uri="{B97F6D7D-B522-45F9-BDA1-12C45D357490}">
          <x15:cacheHierarchy aggregatedColumn="11"/>
        </ext>
      </extLst>
    </cacheHierarchy>
    <cacheHierarchy uniqueName="[Measures].[Sum of MaximumParSemaine]" caption="Sum of MaximumParSemaine" measure="1" displayFolder="" measureGroup="Range" count="0">
      <extLst>
        <ext xmlns:x15="http://schemas.microsoft.com/office/spreadsheetml/2010/11/main" uri="{B97F6D7D-B522-45F9-BDA1-12C45D357490}">
          <x15:cacheHierarchy aggregatedColumn="28"/>
        </ext>
      </extLst>
    </cacheHierarchy>
    <cacheHierarchy uniqueName="[Measures].[Sum of MinimumParSemaine]" caption="Sum of MinimumParSemaine" measure="1" displayFolder="" measureGroup="Range" count="0">
      <extLst>
        <ext xmlns:x15="http://schemas.microsoft.com/office/spreadsheetml/2010/11/main" uri="{B97F6D7D-B522-45F9-BDA1-12C45D357490}">
          <x15:cacheHierarchy aggregatedColumn="29"/>
        </ext>
      </extLst>
    </cacheHierarchy>
    <cacheHierarchy uniqueName="[Measures].[Average of MaximumParSemaine]" caption="Average of MaximumParSemaine" measure="1" displayFolder="" measureGroup="Range" count="0">
      <extLst>
        <ext xmlns:x15="http://schemas.microsoft.com/office/spreadsheetml/2010/11/main" uri="{B97F6D7D-B522-45F9-BDA1-12C45D357490}">
          <x15:cacheHierarchy aggregatedColumn="28"/>
        </ext>
      </extLst>
    </cacheHierarchy>
    <cacheHierarchy uniqueName="[Measures].[Average of MinimumParSemaine]" caption="Average of MinimumParSemaine" measure="1" displayFolder="" measureGroup="Range" count="0">
      <extLst>
        <ext xmlns:x15="http://schemas.microsoft.com/office/spreadsheetml/2010/11/main" uri="{B97F6D7D-B522-45F9-BDA1-12C45D357490}">
          <x15:cacheHierarchy aggregatedColumn="29"/>
        </ext>
      </extLst>
    </cacheHierarchy>
    <cacheHierarchy uniqueName="[Measures].[Max of Médiane]" caption="Max of Médiane" measure="1" displayFolder="" measureGroup="Range" count="0">
      <extLst>
        <ext xmlns:x15="http://schemas.microsoft.com/office/spreadsheetml/2010/11/main" uri="{B97F6D7D-B522-45F9-BDA1-12C45D357490}">
          <x15:cacheHierarchy aggregatedColumn="32"/>
        </ext>
      </extLst>
    </cacheHierarchy>
    <cacheHierarchy uniqueName="[Measures].[Distinct Count of Médiane]" caption="Distinct Count of Médiane" measure="1" displayFolder="" measureGroup="Range" count="0">
      <extLst>
        <ext xmlns:x15="http://schemas.microsoft.com/office/spreadsheetml/2010/11/main" uri="{B97F6D7D-B522-45F9-BDA1-12C45D357490}">
          <x15:cacheHierarchy aggregatedColumn="32"/>
        </ext>
      </extLst>
    </cacheHierarchy>
    <cacheHierarchy uniqueName="[Measures].[Average of Poids (Kg)]" caption="Average of Poids (Kg)" measure="1" displayFolder="" measureGroup="Range" count="0">
      <extLst>
        <ext xmlns:x15="http://schemas.microsoft.com/office/spreadsheetml/2010/11/main" uri="{B97F6D7D-B522-45F9-BDA1-12C45D357490}">
          <x15:cacheHierarchy aggregatedColumn="9"/>
        </ext>
      </extLst>
    </cacheHierarchy>
    <cacheHierarchy uniqueName="[Measures].[Median_]" caption="Median_" measure="1" displayFolder="" measureGroup="Range" count="0" oneField="1">
      <fieldsUsage count="1">
        <fieldUsage x="0"/>
      </fieldsUsage>
    </cacheHierarchy>
    <cacheHierarchy uniqueName="[Measures].[Annulation]" caption="Annulation" measure="1" displayFolder="" measureGroup="Range" count="0"/>
    <cacheHierarchy uniqueName="[Measures].[NonRentrée]" caption="NonRentrée" measure="1" displayFolder="" measureGroup="Range" count="0"/>
    <cacheHierarchy uniqueName="[Measures].[measure 1]" caption="measure 1" measure="1" displayFolder="" measureGroup="Range" count="0"/>
    <cacheHierarchy uniqueName="[Measures].[measure 2]" caption="measure 2" measure="1" displayFolder="" measureGroup="Range" count="0"/>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illaume Le Page" refreshedDate="45762.688287731478" backgroundQuery="1" createdVersion="8" refreshedVersion="7" minRefreshableVersion="3" recordCount="0" supportSubquery="1" supportAdvancedDrill="1" xr:uid="{8E139D3F-F06F-409D-9456-0469451A5E38}">
  <cacheSource type="external" connectionId="16"/>
  <cacheFields count="4">
    <cacheField name="[Range].[Date (Month)].[Date (Month)]" caption="Date (Month)" numFmtId="0" hierarchy="35" level="1">
      <sharedItems count="4">
        <s v="janv"/>
        <s v="févr"/>
        <s v="mars"/>
        <s v="avr"/>
      </sharedItems>
    </cacheField>
    <cacheField name="[Measures].[Sum of Poids (Kg)]" caption="Sum of Poids (Kg)" numFmtId="0" hierarchy="46" level="32767"/>
    <cacheField name="[Range].[Type].[Type]" caption="Type" numFmtId="0" hierarchy="15" level="1">
      <sharedItems containsSemiMixedTypes="0" containsNonDate="0" containsString="0"/>
    </cacheField>
    <cacheField name="[Range].[Qualité].[Qualité]" caption="Qualité" numFmtId="0" hierarchy="26" level="1">
      <sharedItems count="3">
        <s v="Anti-Gaspi de Plaisir"/>
        <s v="Anti-Gaspi de Qualité"/>
        <s v="Dynamique Collective"/>
      </sharedItems>
    </cacheField>
  </cacheFields>
  <cacheHierarchies count="63">
    <cacheHierarchy uniqueName="[Range].[Tournée]" caption="Tournée" attribute="1" defaultMemberUniqueName="[Range].[Tournée].[All]" allUniqueName="[Range].[Tournée].[All]" dimensionUniqueName="[Range]" displayFolder="" count="0" memberValueDatatype="20" unbalanced="0"/>
    <cacheHierarchy uniqueName="[Range].[Date]" caption="Date" attribute="1" time="1" defaultMemberUniqueName="[Range].[Date].[All]" allUniqueName="[Range].[Date].[All]" dimensionUniqueName="[Range]" displayFolder="" count="0" memberValueDatatype="7" unbalanced="0"/>
    <cacheHierarchy uniqueName="[Range].[Responsable Tournée]" caption="Responsable Tournée" attribute="1" defaultMemberUniqueName="[Range].[Responsable Tournée].[All]" allUniqueName="[Range].[Responsable Tournée].[All]" dimensionUniqueName="[Range]" displayFolder="" count="0" memberValueDatatype="130" unbalanced="0"/>
    <cacheHierarchy uniqueName="[Range].[Accompagnant 1]" caption="Accompagnant 1" attribute="1" defaultMemberUniqueName="[Range].[Accompagnant 1].[All]" allUniqueName="[Range].[Accompagnant 1].[All]" dimensionUniqueName="[Range]" displayFolder="" count="0" memberValueDatatype="130" unbalanced="0"/>
    <cacheHierarchy uniqueName="[Range].[Accompagnant 2]" caption="Accompagnant 2" attribute="1" defaultMemberUniqueName="[Range].[Accompagnant 2].[All]" allUniqueName="[Range].[Accompagnant 2].[All]" dimensionUniqueName="[Range]" displayFolder="" count="0" memberValueDatatype="130" unbalanced="0"/>
    <cacheHierarchy uniqueName="[Range].[Accompagnant 3]" caption="Accompagnant 3" attribute="1" defaultMemberUniqueName="[Range].[Accompagnant 3].[All]" allUniqueName="[Range].[Accompagnant 3].[All]" dimensionUniqueName="[Range]" displayFolder="" count="0" memberValueDatatype="130" unbalanced="0"/>
    <cacheHierarchy uniqueName="[Range].[Accompagnants supplémentaires]" caption="Accompagnants supplémentaires" attribute="1" defaultMemberUniqueName="[Range].[Accompagnants supplémentaires].[All]" allUniqueName="[Range].[Accompagnants supplémentaires].[All]" dimensionUniqueName="[Range]" displayFolder="" count="0" memberValueDatatype="130" unbalanced="0"/>
    <cacheHierarchy uniqueName="[Range].[Véhicule]" caption="Véhicule" attribute="1" defaultMemberUniqueName="[Range].[Véhicule].[All]" allUniqueName="[Range].[Véhicule].[All]" dimensionUniqueName="[Range]" displayFolder="" count="0" memberValueDatatype="130" unbalanced="0"/>
    <cacheHierarchy uniqueName="[Range].[Partenaires / Associations]" caption="Partenaires / Associations" attribute="1" defaultMemberUniqueName="[Range].[Partenaires / Associations].[All]" allUniqueName="[Range].[Partenaires / Associations].[All]" dimensionUniqueName="[Range]" displayFolder="" count="0" memberValueDatatype="130" unbalanced="0"/>
    <cacheHierarchy uniqueName="[Range].[Poids (Kg)]" caption="Poids (Kg)" attribute="1" defaultMemberUniqueName="[Range].[Poids (Kg)].[All]" allUniqueName="[Range].[Poids (Kg)].[All]" dimensionUniqueName="[Range]" displayFolder="" count="0" memberValueDatatype="5" unbalanced="0"/>
    <cacheHierarchy uniqueName="[Range].[Partenaires / Associations - Old]" caption="Partenaires / Associations - Old" attribute="1" defaultMemberUniqueName="[Range].[Partenaires / Associations - Old].[All]" allUniqueName="[Range].[Partenaires / Associations - Old].[All]" dimensionUniqueName="[Range]" displayFolder="" count="0" memberValueDatatype="130" unbalanced="0"/>
    <cacheHierarchy uniqueName="[Range].[Annulé]" caption="Annulé" attribute="1" defaultMemberUniqueName="[Range].[Annulé].[All]" allUniqueName="[Range].[Annulé].[All]" dimensionUniqueName="[Range]" displayFolder="" count="0" memberValueDatatype="20" unbalanced="0"/>
    <cacheHierarchy uniqueName="[Range].[1]" caption="1" attribute="1" defaultMemberUniqueName="[Range].[1].[All]" allUniqueName="[Range].[1].[All]" dimensionUniqueName="[Range]" displayFolder="" count="0" memberValueDatatype="20" unbalanced="0"/>
    <cacheHierarchy uniqueName="[Range].[Week of Year]" caption="Week of Year" attribute="1" defaultMemberUniqueName="[Range].[Week of Year].[All]" allUniqueName="[Range].[Week of Year].[All]" dimensionUniqueName="[Range]" displayFolder="" count="0" memberValueDatatype="20" unbalanced="0"/>
    <cacheHierarchy uniqueName="[Range].[Day Name]" caption="Day Name" attribute="1" defaultMemberUniqueName="[Range].[Day Name].[All]" allUniqueName="[Range].[Day Name].[All]" dimensionUniqueName="[Range]" displayFolder="" count="0" memberValueDatatype="130" unbalanced="0"/>
    <cacheHierarchy uniqueName="[Range].[Type]" caption="Type" attribute="1" defaultMemberUniqueName="[Range].[Type].[All]" allUniqueName="[Range].[Type].[All]" dimensionUniqueName="[Range]" displayFolder="" count="2" memberValueDatatype="130" unbalanced="0">
      <fieldsUsage count="2">
        <fieldUsage x="-1"/>
        <fieldUsage x="2"/>
      </fieldsUsage>
    </cacheHierarchy>
    <cacheHierarchy uniqueName="[Range].[Catégorie LCM]" caption="Catégorie LCM" attribute="1" defaultMemberUniqueName="[Range].[Catégorie LCM].[All]" allUniqueName="[Range].[Catégorie LCM].[All]" dimensionUniqueName="[Range]" displayFolder="" count="0" memberValueDatatype="130" unbalanced="0"/>
    <cacheHierarchy uniqueName="[Range].[Sous catégorie]" caption="Sous catégorie" attribute="1" defaultMemberUniqueName="[Range].[Sous catégorie].[All]" allUniqueName="[Range].[Sous catégorie].[All]" dimensionUniqueName="[Range]" displayFolder="" count="0" memberValueDatatype="130" unbalanced="0"/>
    <cacheHierarchy uniqueName="[Range].[Personne Morale / Groupe]" caption="Personne Morale / Groupe" attribute="1" defaultMemberUniqueName="[Range].[Personne Morale / Groupe].[All]" allUniqueName="[Range].[Personne Morale / Groupe].[All]" dimensionUniqueName="[Range]" displayFolder="" count="0" memberValueDatatype="130" unbalanced="0"/>
    <cacheHierarchy uniqueName="[Range].[CLASSIFICATION]" caption="CLASSIFICATION" attribute="1" defaultMemberUniqueName="[Range].[CLASSIFICATION].[All]" allUniqueName="[Range].[CLASSIFICATION].[All]" dimensionUniqueName="[Range]" displayFolder="" count="0" memberValueDatatype="130" unbalanced="0"/>
    <cacheHierarchy uniqueName="[Range].[Adresse Livraison/collecte]" caption="Adresse Livraison/collecte" attribute="1" defaultMemberUniqueName="[Range].[Adresse Livraison/collecte].[All]" allUniqueName="[Range].[Adresse Livraison/collecte].[All]" dimensionUniqueName="[Range]" displayFolder="" count="0" memberValueDatatype="130" unbalanced="0"/>
    <cacheHierarchy uniqueName="[Range].[Code postal]" caption="Code postal" attribute="1" defaultMemberUniqueName="[Range].[Code postal].[All]" allUniqueName="[Range].[Code postal].[All]" dimensionUniqueName="[Range]" displayFolder="" count="0" memberValueDatatype="20" unbalanced="0"/>
    <cacheHierarchy uniqueName="[Range].[Secteur]" caption="Secteur" attribute="1" defaultMemberUniqueName="[Range].[Secteur].[All]" allUniqueName="[Range].[Secteur].[All]" dimensionUniqueName="[Range]" displayFolder="" count="0" memberValueDatatype="130" unbalanced="0"/>
    <cacheHierarchy uniqueName="[Range].[Departement]" caption="Departement" attribute="1" defaultMemberUniqueName="[Range].[Departement].[All]" allUniqueName="[Range].[Departement].[All]" dimensionUniqueName="[Range]" displayFolder="" count="0" memberValueDatatype="20" unbalanced="0"/>
    <cacheHierarchy uniqueName="[Range].[Importance Asso]" caption="Importance Asso" attribute="1" defaultMemberUniqueName="[Range].[Importance Asso].[All]" allUniqueName="[Range].[Importance Asso].[All]" dimensionUniqueName="[Range]" displayFolder="" count="0" memberValueDatatype="130" unbalanced="0"/>
    <cacheHierarchy uniqueName="[Range].[MaxWeek]" caption="MaxWeek" attribute="1" defaultMemberUniqueName="[Range].[MaxWeek].[All]" allUniqueName="[Range].[MaxWeek].[All]" dimensionUniqueName="[Range]" displayFolder="" count="0" memberValueDatatype="20" unbalanced="0"/>
    <cacheHierarchy uniqueName="[Range].[Qualité]" caption="Qualité" attribute="1" defaultMemberUniqueName="[Range].[Qualité].[All]" allUniqueName="[Range].[Qualité].[All]" dimensionUniqueName="[Range]" displayFolder="" count="2" memberValueDatatype="130" unbalanced="0">
      <fieldsUsage count="2">
        <fieldUsage x="-1"/>
        <fieldUsage x="3"/>
      </fieldsUsage>
    </cacheHierarchy>
    <cacheHierarchy uniqueName="[Range].[3semaines]" caption="3semaines" attribute="1" defaultMemberUniqueName="[Range].[3semaines].[All]" allUniqueName="[Range].[3semaines].[All]" dimensionUniqueName="[Range]" displayFolder="" count="0" memberValueDatatype="130" unbalanced="0"/>
    <cacheHierarchy uniqueName="[Range].[MaximumParSemaine]" caption="MaximumParSemaine" attribute="1" defaultMemberUniqueName="[Range].[MaximumParSemaine].[All]" allUniqueName="[Range].[MaximumParSemaine].[All]" dimensionUniqueName="[Range]" displayFolder="" count="0" memberValueDatatype="5" unbalanced="0"/>
    <cacheHierarchy uniqueName="[Range].[MinimumParSemaine]" caption="MinimumParSemaine" attribute="1" defaultMemberUniqueName="[Range].[MinimumParSemaine].[All]" allUniqueName="[Range].[MinimumParSemaine].[All]" dimensionUniqueName="[Range]" displayFolder="" count="0" memberValueDatatype="5" unbalanced="0"/>
    <cacheHierarchy uniqueName="[Range].[Moyenne]" caption="Moyenne" attribute="1" defaultMemberUniqueName="[Range].[Moyenne].[All]" allUniqueName="[Range].[Moyenne].[All]" dimensionUniqueName="[Range]" displayFolder="" count="0" memberValueDatatype="5" unbalanced="0"/>
    <cacheHierarchy uniqueName="[Range].[MoyenneParSemaine]" caption="MoyenneParSemaine" attribute="1" defaultMemberUniqueName="[Range].[MoyenneParSemaine].[All]" allUniqueName="[Range].[MoyenneParSemaine].[All]" dimensionUniqueName="[Range]" displayFolder="" count="0" memberValueDatatype="5" unbalanced="0"/>
    <cacheHierarchy uniqueName="[Range].[Médiane]" caption="Médiane" attribute="1" defaultMemberUniqueName="[Range].[Médiane].[All]" allUniqueName="[Range].[Médiane].[All]" dimensionUniqueName="[Range]" displayFolder="" count="0" memberValueDatatype="5" unbalanced="0"/>
    <cacheHierarchy uniqueName="[Range].[MédianeParSemaine]" caption="MédianeParSemaine" attribute="1" defaultMemberUniqueName="[Range].[MédianeParSemaine].[All]" allUniqueName="[Range].[MédianeParSemaine].[All]" dimensionUniqueName="[Range]" displayFolder="" count="0" memberValueDatatype="5" unbalanced="0"/>
    <cacheHierarchy uniqueName="[Range].[Médiane2025]" caption="Médiane2025" attribute="1" defaultMemberUniqueName="[Range].[Médiane2025].[All]" allUniqueName="[Range].[Médiane2025].[All]" dimensionUniqueName="[Range]" displayFolder="" count="0" memberValueDatatype="20" unbalanced="0"/>
    <cacheHierarchy uniqueName="[Range].[Date (Month)]" caption="Date (Month)" attribute="1" defaultMemberUniqueName="[Range].[Date (Month)].[All]" allUniqueName="[Range].[Date (Month)].[All]" dimensionUniqueName="[Range]" displayFolder="" count="2" memberValueDatatype="130" unbalanced="0">
      <fieldsUsage count="2">
        <fieldUsage x="-1"/>
        <fieldUsage x="0"/>
      </fieldsUsage>
    </cacheHierarchy>
    <cacheHierarchy uniqueName="[Range].[Date (Year)]" caption="Date (Year)" attribute="1" defaultMemberUniqueName="[Range].[Date (Year)].[All]" allUniqueName="[Range].[Date (Year)].[All]" dimensionUniqueName="[Range]" displayFolder="" count="0" memberValueDatatype="130" unbalanced="0"/>
    <cacheHierarchy uniqueName="[Range].[Date (Quarter)]" caption="Date (Quarter)" attribute="1" defaultMemberUniqueName="[Range].[Date (Quarter)].[All]" allUniqueName="[Range].[Date (Quarter)].[All]" dimensionUniqueName="[Range]"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Sum of Médiane2025]" caption="Sum of Médiane2025" measure="1" displayFolder="" measureGroup="Range" count="0">
      <extLst>
        <ext xmlns:x15="http://schemas.microsoft.com/office/spreadsheetml/2010/11/main" uri="{B97F6D7D-B522-45F9-BDA1-12C45D357490}">
          <x15:cacheHierarchy aggregatedColumn="34"/>
        </ext>
      </extLst>
    </cacheHierarchy>
    <cacheHierarchy uniqueName="[Measures].[Average of Médiane2025]" caption="Average of Médiane2025" measure="1" displayFolder="" measureGroup="Range" count="0">
      <extLst>
        <ext xmlns:x15="http://schemas.microsoft.com/office/spreadsheetml/2010/11/main" uri="{B97F6D7D-B522-45F9-BDA1-12C45D357490}">
          <x15:cacheHierarchy aggregatedColumn="34"/>
        </ext>
      </extLst>
    </cacheHierarchy>
    <cacheHierarchy uniqueName="[Measures].[Sum of MédianeParSemaine]" caption="Sum of MédianeParSemaine" measure="1" displayFolder="" measureGroup="Range" count="0">
      <extLst>
        <ext xmlns:x15="http://schemas.microsoft.com/office/spreadsheetml/2010/11/main" uri="{B97F6D7D-B522-45F9-BDA1-12C45D357490}">
          <x15:cacheHierarchy aggregatedColumn="33"/>
        </ext>
      </extLst>
    </cacheHierarchy>
    <cacheHierarchy uniqueName="[Measures].[Average of MédianeParSemaine]" caption="Average of MédianeParSemaine" measure="1" displayFolder="" measureGroup="Range" count="0">
      <extLst>
        <ext xmlns:x15="http://schemas.microsoft.com/office/spreadsheetml/2010/11/main" uri="{B97F6D7D-B522-45F9-BDA1-12C45D357490}">
          <x15:cacheHierarchy aggregatedColumn="33"/>
        </ext>
      </extLst>
    </cacheHierarchy>
    <cacheHierarchy uniqueName="[Measures].[Sum of Médiane]" caption="Sum of Médiane" measure="1" displayFolder="" measureGroup="Range" count="0">
      <extLst>
        <ext xmlns:x15="http://schemas.microsoft.com/office/spreadsheetml/2010/11/main" uri="{B97F6D7D-B522-45F9-BDA1-12C45D357490}">
          <x15:cacheHierarchy aggregatedColumn="32"/>
        </ext>
      </extLst>
    </cacheHierarchy>
    <cacheHierarchy uniqueName="[Measures].[Average of Médiane]" caption="Average of Médiane" measure="1" displayFolder="" measureGroup="Range" count="0">
      <extLst>
        <ext xmlns:x15="http://schemas.microsoft.com/office/spreadsheetml/2010/11/main" uri="{B97F6D7D-B522-45F9-BDA1-12C45D357490}">
          <x15:cacheHierarchy aggregatedColumn="32"/>
        </ext>
      </extLst>
    </cacheHierarchy>
    <cacheHierarchy uniqueName="[Measures].[Count of Partenaires / Associations]" caption="Count of Partenaires / Associations" measure="1" displayFolder="" measureGroup="Range" count="0">
      <extLst>
        <ext xmlns:x15="http://schemas.microsoft.com/office/spreadsheetml/2010/11/main" uri="{B97F6D7D-B522-45F9-BDA1-12C45D357490}">
          <x15:cacheHierarchy aggregatedColumn="8"/>
        </ext>
      </extLst>
    </cacheHierarchy>
    <cacheHierarchy uniqueName="[Measures].[Sum of Poids (Kg)]" caption="Sum of Poids (Kg)" measure="1" displayFolder="" measureGroup="Range" count="0" oneField="1">
      <fieldsUsage count="1">
        <fieldUsage x="1"/>
      </fieldsUsage>
      <extLst>
        <ext xmlns:x15="http://schemas.microsoft.com/office/spreadsheetml/2010/11/main" uri="{B97F6D7D-B522-45F9-BDA1-12C45D357490}">
          <x15:cacheHierarchy aggregatedColumn="9"/>
        </ext>
      </extLst>
    </cacheHierarchy>
    <cacheHierarchy uniqueName="[Measures].[Count of Poids (Kg)]" caption="Count of Poids (Kg)" measure="1" displayFolder="" measureGroup="Range" count="0">
      <extLst>
        <ext xmlns:x15="http://schemas.microsoft.com/office/spreadsheetml/2010/11/main" uri="{B97F6D7D-B522-45F9-BDA1-12C45D357490}">
          <x15:cacheHierarchy aggregatedColumn="9"/>
        </ext>
      </extLst>
    </cacheHierarchy>
    <cacheHierarchy uniqueName="[Measures].[Sum of Annulé]" caption="Sum of Annulé" measure="1" displayFolder="" measureGroup="Range" count="0">
      <extLst>
        <ext xmlns:x15="http://schemas.microsoft.com/office/spreadsheetml/2010/11/main" uri="{B97F6D7D-B522-45F9-BDA1-12C45D357490}">
          <x15:cacheHierarchy aggregatedColumn="11"/>
        </ext>
      </extLst>
    </cacheHierarchy>
    <cacheHierarchy uniqueName="[Measures].[Sum of MaximumParSemaine]" caption="Sum of MaximumParSemaine" measure="1" displayFolder="" measureGroup="Range" count="0">
      <extLst>
        <ext xmlns:x15="http://schemas.microsoft.com/office/spreadsheetml/2010/11/main" uri="{B97F6D7D-B522-45F9-BDA1-12C45D357490}">
          <x15:cacheHierarchy aggregatedColumn="28"/>
        </ext>
      </extLst>
    </cacheHierarchy>
    <cacheHierarchy uniqueName="[Measures].[Sum of MinimumParSemaine]" caption="Sum of MinimumParSemaine" measure="1" displayFolder="" measureGroup="Range" count="0">
      <extLst>
        <ext xmlns:x15="http://schemas.microsoft.com/office/spreadsheetml/2010/11/main" uri="{B97F6D7D-B522-45F9-BDA1-12C45D357490}">
          <x15:cacheHierarchy aggregatedColumn="29"/>
        </ext>
      </extLst>
    </cacheHierarchy>
    <cacheHierarchy uniqueName="[Measures].[Average of MaximumParSemaine]" caption="Average of MaximumParSemaine" measure="1" displayFolder="" measureGroup="Range" count="0">
      <extLst>
        <ext xmlns:x15="http://schemas.microsoft.com/office/spreadsheetml/2010/11/main" uri="{B97F6D7D-B522-45F9-BDA1-12C45D357490}">
          <x15:cacheHierarchy aggregatedColumn="28"/>
        </ext>
      </extLst>
    </cacheHierarchy>
    <cacheHierarchy uniqueName="[Measures].[Average of MinimumParSemaine]" caption="Average of MinimumParSemaine" measure="1" displayFolder="" measureGroup="Range" count="0">
      <extLst>
        <ext xmlns:x15="http://schemas.microsoft.com/office/spreadsheetml/2010/11/main" uri="{B97F6D7D-B522-45F9-BDA1-12C45D357490}">
          <x15:cacheHierarchy aggregatedColumn="29"/>
        </ext>
      </extLst>
    </cacheHierarchy>
    <cacheHierarchy uniqueName="[Measures].[Max of Médiane]" caption="Max of Médiane" measure="1" displayFolder="" measureGroup="Range" count="0">
      <extLst>
        <ext xmlns:x15="http://schemas.microsoft.com/office/spreadsheetml/2010/11/main" uri="{B97F6D7D-B522-45F9-BDA1-12C45D357490}">
          <x15:cacheHierarchy aggregatedColumn="32"/>
        </ext>
      </extLst>
    </cacheHierarchy>
    <cacheHierarchy uniqueName="[Measures].[Distinct Count of Médiane]" caption="Distinct Count of Médiane" measure="1" displayFolder="" measureGroup="Range" count="0">
      <extLst>
        <ext xmlns:x15="http://schemas.microsoft.com/office/spreadsheetml/2010/11/main" uri="{B97F6D7D-B522-45F9-BDA1-12C45D357490}">
          <x15:cacheHierarchy aggregatedColumn="32"/>
        </ext>
      </extLst>
    </cacheHierarchy>
    <cacheHierarchy uniqueName="[Measures].[Average of Poids (Kg)]" caption="Average of Poids (Kg)" measure="1" displayFolder="" measureGroup="Range" count="0">
      <extLst>
        <ext xmlns:x15="http://schemas.microsoft.com/office/spreadsheetml/2010/11/main" uri="{B97F6D7D-B522-45F9-BDA1-12C45D357490}">
          <x15:cacheHierarchy aggregatedColumn="9"/>
        </ext>
      </extLst>
    </cacheHierarchy>
    <cacheHierarchy uniqueName="[Measures].[Median_]" caption="Median_" measure="1" displayFolder="" measureGroup="Range" count="0"/>
    <cacheHierarchy uniqueName="[Measures].[Annulation]" caption="Annulation" measure="1" displayFolder="" measureGroup="Range" count="0"/>
    <cacheHierarchy uniqueName="[Measures].[NonRentrée]" caption="NonRentrée" measure="1" displayFolder="" measureGroup="Range" count="0"/>
    <cacheHierarchy uniqueName="[Measures].[measure 1]" caption="measure 1" measure="1" displayFolder="" measureGroup="Range" count="0"/>
    <cacheHierarchy uniqueName="[Measures].[measure 2]" caption="measure 2" measure="1" displayFolder="" measureGroup="Range" count="0"/>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illaume Le Page" refreshedDate="45762.688289583333" backgroundQuery="1" createdVersion="8" refreshedVersion="7" minRefreshableVersion="3" recordCount="0" supportSubquery="1" supportAdvancedDrill="1" xr:uid="{4CCF64B1-63FE-4CD5-AC0B-D00E8179F039}">
  <cacheSource type="external" connectionId="16"/>
  <cacheFields count="4">
    <cacheField name="[Range].[Week of Year].[Week of Year]" caption="Week of Year" numFmtId="0" hierarchy="13" level="1">
      <sharedItems containsSemiMixedTypes="0" containsString="0" containsNumber="1" containsInteger="1" minValue="1" maxValue="15" count="15">
        <n v="1"/>
        <n v="2"/>
        <n v="3"/>
        <n v="4"/>
        <n v="5"/>
        <n v="6"/>
        <n v="7"/>
        <n v="8"/>
        <n v="9"/>
        <n v="10"/>
        <n v="11"/>
        <n v="12"/>
        <n v="13"/>
        <n v="14"/>
        <n v="15"/>
      </sharedItems>
      <extLst>
        <ext xmlns:x15="http://schemas.microsoft.com/office/spreadsheetml/2010/11/main" uri="{4F2E5C28-24EA-4eb8-9CBF-B6C8F9C3D259}">
          <x15:cachedUniqueNames>
            <x15:cachedUniqueName index="0" name="[Range].[Week of Year].&amp;[1]"/>
            <x15:cachedUniqueName index="1" name="[Range].[Week of Year].&amp;[2]"/>
            <x15:cachedUniqueName index="2" name="[Range].[Week of Year].&amp;[3]"/>
            <x15:cachedUniqueName index="3" name="[Range].[Week of Year].&amp;[4]"/>
            <x15:cachedUniqueName index="4" name="[Range].[Week of Year].&amp;[5]"/>
            <x15:cachedUniqueName index="5" name="[Range].[Week of Year].&amp;[6]"/>
            <x15:cachedUniqueName index="6" name="[Range].[Week of Year].&amp;[7]"/>
            <x15:cachedUniqueName index="7" name="[Range].[Week of Year].&amp;[8]"/>
            <x15:cachedUniqueName index="8" name="[Range].[Week of Year].&amp;[9]"/>
            <x15:cachedUniqueName index="9" name="[Range].[Week of Year].&amp;[10]"/>
            <x15:cachedUniqueName index="10" name="[Range].[Week of Year].&amp;[11]"/>
            <x15:cachedUniqueName index="11" name="[Range].[Week of Year].&amp;[12]"/>
            <x15:cachedUniqueName index="12" name="[Range].[Week of Year].&amp;[13]"/>
            <x15:cachedUniqueName index="13" name="[Range].[Week of Year].&amp;[14]"/>
            <x15:cachedUniqueName index="14" name="[Range].[Week of Year].&amp;[15]"/>
          </x15:cachedUniqueNames>
        </ext>
      </extLst>
    </cacheField>
    <cacheField name="[Range].[Type].[Type]" caption="Type" numFmtId="0" hierarchy="15" level="1">
      <sharedItems containsSemiMixedTypes="0" containsNonDate="0" containsString="0"/>
    </cacheField>
    <cacheField name="[Measures].[Sum of Poids (Kg)]" caption="Sum of Poids (Kg)" numFmtId="0" hierarchy="46" level="32767"/>
    <cacheField name="[Range].[Qualité].[Qualité]" caption="Qualité" numFmtId="0" hierarchy="26" level="1">
      <sharedItems count="3">
        <s v="Anti-Gaspi de Plaisir"/>
        <s v="Anti-Gaspi de Qualité"/>
        <s v="Dynamique Collective"/>
      </sharedItems>
    </cacheField>
  </cacheFields>
  <cacheHierarchies count="63">
    <cacheHierarchy uniqueName="[Range].[Tournée]" caption="Tournée" attribute="1" defaultMemberUniqueName="[Range].[Tournée].[All]" allUniqueName="[Range].[Tournée].[All]" dimensionUniqueName="[Range]" displayFolder="" count="0" memberValueDatatype="20" unbalanced="0"/>
    <cacheHierarchy uniqueName="[Range].[Date]" caption="Date" attribute="1" time="1" defaultMemberUniqueName="[Range].[Date].[All]" allUniqueName="[Range].[Date].[All]" dimensionUniqueName="[Range]" displayFolder="" count="0" memberValueDatatype="7" unbalanced="0"/>
    <cacheHierarchy uniqueName="[Range].[Responsable Tournée]" caption="Responsable Tournée" attribute="1" defaultMemberUniqueName="[Range].[Responsable Tournée].[All]" allUniqueName="[Range].[Responsable Tournée].[All]" dimensionUniqueName="[Range]" displayFolder="" count="0" memberValueDatatype="130" unbalanced="0"/>
    <cacheHierarchy uniqueName="[Range].[Accompagnant 1]" caption="Accompagnant 1" attribute="1" defaultMemberUniqueName="[Range].[Accompagnant 1].[All]" allUniqueName="[Range].[Accompagnant 1].[All]" dimensionUniqueName="[Range]" displayFolder="" count="0" memberValueDatatype="130" unbalanced="0"/>
    <cacheHierarchy uniqueName="[Range].[Accompagnant 2]" caption="Accompagnant 2" attribute="1" defaultMemberUniqueName="[Range].[Accompagnant 2].[All]" allUniqueName="[Range].[Accompagnant 2].[All]" dimensionUniqueName="[Range]" displayFolder="" count="0" memberValueDatatype="130" unbalanced="0"/>
    <cacheHierarchy uniqueName="[Range].[Accompagnant 3]" caption="Accompagnant 3" attribute="1" defaultMemberUniqueName="[Range].[Accompagnant 3].[All]" allUniqueName="[Range].[Accompagnant 3].[All]" dimensionUniqueName="[Range]" displayFolder="" count="0" memberValueDatatype="130" unbalanced="0"/>
    <cacheHierarchy uniqueName="[Range].[Accompagnants supplémentaires]" caption="Accompagnants supplémentaires" attribute="1" defaultMemberUniqueName="[Range].[Accompagnants supplémentaires].[All]" allUniqueName="[Range].[Accompagnants supplémentaires].[All]" dimensionUniqueName="[Range]" displayFolder="" count="0" memberValueDatatype="130" unbalanced="0"/>
    <cacheHierarchy uniqueName="[Range].[Véhicule]" caption="Véhicule" attribute="1" defaultMemberUniqueName="[Range].[Véhicule].[All]" allUniqueName="[Range].[Véhicule].[All]" dimensionUniqueName="[Range]" displayFolder="" count="0" memberValueDatatype="130" unbalanced="0"/>
    <cacheHierarchy uniqueName="[Range].[Partenaires / Associations]" caption="Partenaires / Associations" attribute="1" defaultMemberUniqueName="[Range].[Partenaires / Associations].[All]" allUniqueName="[Range].[Partenaires / Associations].[All]" dimensionUniqueName="[Range]" displayFolder="" count="0" memberValueDatatype="130" unbalanced="0"/>
    <cacheHierarchy uniqueName="[Range].[Poids (Kg)]" caption="Poids (Kg)" attribute="1" defaultMemberUniqueName="[Range].[Poids (Kg)].[All]" allUniqueName="[Range].[Poids (Kg)].[All]" dimensionUniqueName="[Range]" displayFolder="" count="0" memberValueDatatype="5" unbalanced="0"/>
    <cacheHierarchy uniqueName="[Range].[Partenaires / Associations - Old]" caption="Partenaires / Associations - Old" attribute="1" defaultMemberUniqueName="[Range].[Partenaires / Associations - Old].[All]" allUniqueName="[Range].[Partenaires / Associations - Old].[All]" dimensionUniqueName="[Range]" displayFolder="" count="0" memberValueDatatype="130" unbalanced="0"/>
    <cacheHierarchy uniqueName="[Range].[Annulé]" caption="Annulé" attribute="1" defaultMemberUniqueName="[Range].[Annulé].[All]" allUniqueName="[Range].[Annulé].[All]" dimensionUniqueName="[Range]" displayFolder="" count="0" memberValueDatatype="20" unbalanced="0"/>
    <cacheHierarchy uniqueName="[Range].[1]" caption="1" attribute="1" defaultMemberUniqueName="[Range].[1].[All]" allUniqueName="[Range].[1].[All]" dimensionUniqueName="[Range]" displayFolder="" count="0" memberValueDatatype="20" unbalanced="0"/>
    <cacheHierarchy uniqueName="[Range].[Week of Year]" caption="Week of Year" attribute="1" defaultMemberUniqueName="[Range].[Week of Year].[All]" allUniqueName="[Range].[Week of Year].[All]" dimensionUniqueName="[Range]" displayFolder="" count="2" memberValueDatatype="20" unbalanced="0">
      <fieldsUsage count="2">
        <fieldUsage x="-1"/>
        <fieldUsage x="0"/>
      </fieldsUsage>
    </cacheHierarchy>
    <cacheHierarchy uniqueName="[Range].[Day Name]" caption="Day Name" attribute="1" defaultMemberUniqueName="[Range].[Day Name].[All]" allUniqueName="[Range].[Day Name].[All]" dimensionUniqueName="[Range]" displayFolder="" count="0" memberValueDatatype="130" unbalanced="0"/>
    <cacheHierarchy uniqueName="[Range].[Type]" caption="Type" attribute="1" defaultMemberUniqueName="[Range].[Type].[All]" allUniqueName="[Range].[Type].[All]" dimensionUniqueName="[Range]" displayFolder="" count="2" memberValueDatatype="130" unbalanced="0">
      <fieldsUsage count="2">
        <fieldUsage x="-1"/>
        <fieldUsage x="1"/>
      </fieldsUsage>
    </cacheHierarchy>
    <cacheHierarchy uniqueName="[Range].[Catégorie LCM]" caption="Catégorie LCM" attribute="1" defaultMemberUniqueName="[Range].[Catégorie LCM].[All]" allUniqueName="[Range].[Catégorie LCM].[All]" dimensionUniqueName="[Range]" displayFolder="" count="0" memberValueDatatype="130" unbalanced="0"/>
    <cacheHierarchy uniqueName="[Range].[Sous catégorie]" caption="Sous catégorie" attribute="1" defaultMemberUniqueName="[Range].[Sous catégorie].[All]" allUniqueName="[Range].[Sous catégorie].[All]" dimensionUniqueName="[Range]" displayFolder="" count="0" memberValueDatatype="130" unbalanced="0"/>
    <cacheHierarchy uniqueName="[Range].[Personne Morale / Groupe]" caption="Personne Morale / Groupe" attribute="1" defaultMemberUniqueName="[Range].[Personne Morale / Groupe].[All]" allUniqueName="[Range].[Personne Morale / Groupe].[All]" dimensionUniqueName="[Range]" displayFolder="" count="0" memberValueDatatype="130" unbalanced="0"/>
    <cacheHierarchy uniqueName="[Range].[CLASSIFICATION]" caption="CLASSIFICATION" attribute="1" defaultMemberUniqueName="[Range].[CLASSIFICATION].[All]" allUniqueName="[Range].[CLASSIFICATION].[All]" dimensionUniqueName="[Range]" displayFolder="" count="0" memberValueDatatype="130" unbalanced="0"/>
    <cacheHierarchy uniqueName="[Range].[Adresse Livraison/collecte]" caption="Adresse Livraison/collecte" attribute="1" defaultMemberUniqueName="[Range].[Adresse Livraison/collecte].[All]" allUniqueName="[Range].[Adresse Livraison/collecte].[All]" dimensionUniqueName="[Range]" displayFolder="" count="0" memberValueDatatype="130" unbalanced="0"/>
    <cacheHierarchy uniqueName="[Range].[Code postal]" caption="Code postal" attribute="1" defaultMemberUniqueName="[Range].[Code postal].[All]" allUniqueName="[Range].[Code postal].[All]" dimensionUniqueName="[Range]" displayFolder="" count="0" memberValueDatatype="20" unbalanced="0"/>
    <cacheHierarchy uniqueName="[Range].[Secteur]" caption="Secteur" attribute="1" defaultMemberUniqueName="[Range].[Secteur].[All]" allUniqueName="[Range].[Secteur].[All]" dimensionUniqueName="[Range]" displayFolder="" count="0" memberValueDatatype="130" unbalanced="0"/>
    <cacheHierarchy uniqueName="[Range].[Departement]" caption="Departement" attribute="1" defaultMemberUniqueName="[Range].[Departement].[All]" allUniqueName="[Range].[Departement].[All]" dimensionUniqueName="[Range]" displayFolder="" count="0" memberValueDatatype="20" unbalanced="0"/>
    <cacheHierarchy uniqueName="[Range].[Importance Asso]" caption="Importance Asso" attribute="1" defaultMemberUniqueName="[Range].[Importance Asso].[All]" allUniqueName="[Range].[Importance Asso].[All]" dimensionUniqueName="[Range]" displayFolder="" count="0" memberValueDatatype="130" unbalanced="0"/>
    <cacheHierarchy uniqueName="[Range].[MaxWeek]" caption="MaxWeek" attribute="1" defaultMemberUniqueName="[Range].[MaxWeek].[All]" allUniqueName="[Range].[MaxWeek].[All]" dimensionUniqueName="[Range]" displayFolder="" count="0" memberValueDatatype="20" unbalanced="0"/>
    <cacheHierarchy uniqueName="[Range].[Qualité]" caption="Qualité" attribute="1" defaultMemberUniqueName="[Range].[Qualité].[All]" allUniqueName="[Range].[Qualité].[All]" dimensionUniqueName="[Range]" displayFolder="" count="2" memberValueDatatype="130" unbalanced="0">
      <fieldsUsage count="2">
        <fieldUsage x="-1"/>
        <fieldUsage x="3"/>
      </fieldsUsage>
    </cacheHierarchy>
    <cacheHierarchy uniqueName="[Range].[3semaines]" caption="3semaines" attribute="1" defaultMemberUniqueName="[Range].[3semaines].[All]" allUniqueName="[Range].[3semaines].[All]" dimensionUniqueName="[Range]" displayFolder="" count="0" memberValueDatatype="130" unbalanced="0"/>
    <cacheHierarchy uniqueName="[Range].[MaximumParSemaine]" caption="MaximumParSemaine" attribute="1" defaultMemberUniqueName="[Range].[MaximumParSemaine].[All]" allUniqueName="[Range].[MaximumParSemaine].[All]" dimensionUniqueName="[Range]" displayFolder="" count="0" memberValueDatatype="5" unbalanced="0"/>
    <cacheHierarchy uniqueName="[Range].[MinimumParSemaine]" caption="MinimumParSemaine" attribute="1" defaultMemberUniqueName="[Range].[MinimumParSemaine].[All]" allUniqueName="[Range].[MinimumParSemaine].[All]" dimensionUniqueName="[Range]" displayFolder="" count="0" memberValueDatatype="5" unbalanced="0"/>
    <cacheHierarchy uniqueName="[Range].[Moyenne]" caption="Moyenne" attribute="1" defaultMemberUniqueName="[Range].[Moyenne].[All]" allUniqueName="[Range].[Moyenne].[All]" dimensionUniqueName="[Range]" displayFolder="" count="0" memberValueDatatype="5" unbalanced="0"/>
    <cacheHierarchy uniqueName="[Range].[MoyenneParSemaine]" caption="MoyenneParSemaine" attribute="1" defaultMemberUniqueName="[Range].[MoyenneParSemaine].[All]" allUniqueName="[Range].[MoyenneParSemaine].[All]" dimensionUniqueName="[Range]" displayFolder="" count="0" memberValueDatatype="5" unbalanced="0"/>
    <cacheHierarchy uniqueName="[Range].[Médiane]" caption="Médiane" attribute="1" defaultMemberUniqueName="[Range].[Médiane].[All]" allUniqueName="[Range].[Médiane].[All]" dimensionUniqueName="[Range]" displayFolder="" count="0" memberValueDatatype="5" unbalanced="0"/>
    <cacheHierarchy uniqueName="[Range].[MédianeParSemaine]" caption="MédianeParSemaine" attribute="1" defaultMemberUniqueName="[Range].[MédianeParSemaine].[All]" allUniqueName="[Range].[MédianeParSemaine].[All]" dimensionUniqueName="[Range]" displayFolder="" count="0" memberValueDatatype="5" unbalanced="0"/>
    <cacheHierarchy uniqueName="[Range].[Médiane2025]" caption="Médiane2025" attribute="1" defaultMemberUniqueName="[Range].[Médiane2025].[All]" allUniqueName="[Range].[Médiane2025].[All]" dimensionUniqueName="[Range]" displayFolder="" count="0" memberValueDatatype="20" unbalanced="0"/>
    <cacheHierarchy uniqueName="[Range].[Date (Month)]" caption="Date (Month)" attribute="1" defaultMemberUniqueName="[Range].[Date (Month)].[All]" allUniqueName="[Range].[Date (Month)].[All]" dimensionUniqueName="[Range]" displayFolder="" count="0" memberValueDatatype="130" unbalanced="0"/>
    <cacheHierarchy uniqueName="[Range].[Date (Year)]" caption="Date (Year)" attribute="1" defaultMemberUniqueName="[Range].[Date (Year)].[All]" allUniqueName="[Range].[Date (Year)].[All]" dimensionUniqueName="[Range]" displayFolder="" count="0" memberValueDatatype="130" unbalanced="0"/>
    <cacheHierarchy uniqueName="[Range].[Date (Quarter)]" caption="Date (Quarter)" attribute="1" defaultMemberUniqueName="[Range].[Date (Quarter)].[All]" allUniqueName="[Range].[Date (Quarter)].[All]" dimensionUniqueName="[Range]"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Sum of Médiane2025]" caption="Sum of Médiane2025" measure="1" displayFolder="" measureGroup="Range" count="0">
      <extLst>
        <ext xmlns:x15="http://schemas.microsoft.com/office/spreadsheetml/2010/11/main" uri="{B97F6D7D-B522-45F9-BDA1-12C45D357490}">
          <x15:cacheHierarchy aggregatedColumn="34"/>
        </ext>
      </extLst>
    </cacheHierarchy>
    <cacheHierarchy uniqueName="[Measures].[Average of Médiane2025]" caption="Average of Médiane2025" measure="1" displayFolder="" measureGroup="Range" count="0">
      <extLst>
        <ext xmlns:x15="http://schemas.microsoft.com/office/spreadsheetml/2010/11/main" uri="{B97F6D7D-B522-45F9-BDA1-12C45D357490}">
          <x15:cacheHierarchy aggregatedColumn="34"/>
        </ext>
      </extLst>
    </cacheHierarchy>
    <cacheHierarchy uniqueName="[Measures].[Sum of MédianeParSemaine]" caption="Sum of MédianeParSemaine" measure="1" displayFolder="" measureGroup="Range" count="0">
      <extLst>
        <ext xmlns:x15="http://schemas.microsoft.com/office/spreadsheetml/2010/11/main" uri="{B97F6D7D-B522-45F9-BDA1-12C45D357490}">
          <x15:cacheHierarchy aggregatedColumn="33"/>
        </ext>
      </extLst>
    </cacheHierarchy>
    <cacheHierarchy uniqueName="[Measures].[Average of MédianeParSemaine]" caption="Average of MédianeParSemaine" measure="1" displayFolder="" measureGroup="Range" count="0">
      <extLst>
        <ext xmlns:x15="http://schemas.microsoft.com/office/spreadsheetml/2010/11/main" uri="{B97F6D7D-B522-45F9-BDA1-12C45D357490}">
          <x15:cacheHierarchy aggregatedColumn="33"/>
        </ext>
      </extLst>
    </cacheHierarchy>
    <cacheHierarchy uniqueName="[Measures].[Sum of Médiane]" caption="Sum of Médiane" measure="1" displayFolder="" measureGroup="Range" count="0">
      <extLst>
        <ext xmlns:x15="http://schemas.microsoft.com/office/spreadsheetml/2010/11/main" uri="{B97F6D7D-B522-45F9-BDA1-12C45D357490}">
          <x15:cacheHierarchy aggregatedColumn="32"/>
        </ext>
      </extLst>
    </cacheHierarchy>
    <cacheHierarchy uniqueName="[Measures].[Average of Médiane]" caption="Average of Médiane" measure="1" displayFolder="" measureGroup="Range" count="0">
      <extLst>
        <ext xmlns:x15="http://schemas.microsoft.com/office/spreadsheetml/2010/11/main" uri="{B97F6D7D-B522-45F9-BDA1-12C45D357490}">
          <x15:cacheHierarchy aggregatedColumn="32"/>
        </ext>
      </extLst>
    </cacheHierarchy>
    <cacheHierarchy uniqueName="[Measures].[Count of Partenaires / Associations]" caption="Count of Partenaires / Associations" measure="1" displayFolder="" measureGroup="Range" count="0">
      <extLst>
        <ext xmlns:x15="http://schemas.microsoft.com/office/spreadsheetml/2010/11/main" uri="{B97F6D7D-B522-45F9-BDA1-12C45D357490}">
          <x15:cacheHierarchy aggregatedColumn="8"/>
        </ext>
      </extLst>
    </cacheHierarchy>
    <cacheHierarchy uniqueName="[Measures].[Sum of Poids (Kg)]" caption="Sum of Poids (Kg)" measure="1" displayFolder="" measureGroup="Range" count="0" oneField="1">
      <fieldsUsage count="1">
        <fieldUsage x="2"/>
      </fieldsUsage>
      <extLst>
        <ext xmlns:x15="http://schemas.microsoft.com/office/spreadsheetml/2010/11/main" uri="{B97F6D7D-B522-45F9-BDA1-12C45D357490}">
          <x15:cacheHierarchy aggregatedColumn="9"/>
        </ext>
      </extLst>
    </cacheHierarchy>
    <cacheHierarchy uniqueName="[Measures].[Count of Poids (Kg)]" caption="Count of Poids (Kg)" measure="1" displayFolder="" measureGroup="Range" count="0">
      <extLst>
        <ext xmlns:x15="http://schemas.microsoft.com/office/spreadsheetml/2010/11/main" uri="{B97F6D7D-B522-45F9-BDA1-12C45D357490}">
          <x15:cacheHierarchy aggregatedColumn="9"/>
        </ext>
      </extLst>
    </cacheHierarchy>
    <cacheHierarchy uniqueName="[Measures].[Sum of Annulé]" caption="Sum of Annulé" measure="1" displayFolder="" measureGroup="Range" count="0">
      <extLst>
        <ext xmlns:x15="http://schemas.microsoft.com/office/spreadsheetml/2010/11/main" uri="{B97F6D7D-B522-45F9-BDA1-12C45D357490}">
          <x15:cacheHierarchy aggregatedColumn="11"/>
        </ext>
      </extLst>
    </cacheHierarchy>
    <cacheHierarchy uniqueName="[Measures].[Sum of MaximumParSemaine]" caption="Sum of MaximumParSemaine" measure="1" displayFolder="" measureGroup="Range" count="0">
      <extLst>
        <ext xmlns:x15="http://schemas.microsoft.com/office/spreadsheetml/2010/11/main" uri="{B97F6D7D-B522-45F9-BDA1-12C45D357490}">
          <x15:cacheHierarchy aggregatedColumn="28"/>
        </ext>
      </extLst>
    </cacheHierarchy>
    <cacheHierarchy uniqueName="[Measures].[Sum of MinimumParSemaine]" caption="Sum of MinimumParSemaine" measure="1" displayFolder="" measureGroup="Range" count="0">
      <extLst>
        <ext xmlns:x15="http://schemas.microsoft.com/office/spreadsheetml/2010/11/main" uri="{B97F6D7D-B522-45F9-BDA1-12C45D357490}">
          <x15:cacheHierarchy aggregatedColumn="29"/>
        </ext>
      </extLst>
    </cacheHierarchy>
    <cacheHierarchy uniqueName="[Measures].[Average of MaximumParSemaine]" caption="Average of MaximumParSemaine" measure="1" displayFolder="" measureGroup="Range" count="0">
      <extLst>
        <ext xmlns:x15="http://schemas.microsoft.com/office/spreadsheetml/2010/11/main" uri="{B97F6D7D-B522-45F9-BDA1-12C45D357490}">
          <x15:cacheHierarchy aggregatedColumn="28"/>
        </ext>
      </extLst>
    </cacheHierarchy>
    <cacheHierarchy uniqueName="[Measures].[Average of MinimumParSemaine]" caption="Average of MinimumParSemaine" measure="1" displayFolder="" measureGroup="Range" count="0">
      <extLst>
        <ext xmlns:x15="http://schemas.microsoft.com/office/spreadsheetml/2010/11/main" uri="{B97F6D7D-B522-45F9-BDA1-12C45D357490}">
          <x15:cacheHierarchy aggregatedColumn="29"/>
        </ext>
      </extLst>
    </cacheHierarchy>
    <cacheHierarchy uniqueName="[Measures].[Max of Médiane]" caption="Max of Médiane" measure="1" displayFolder="" measureGroup="Range" count="0">
      <extLst>
        <ext xmlns:x15="http://schemas.microsoft.com/office/spreadsheetml/2010/11/main" uri="{B97F6D7D-B522-45F9-BDA1-12C45D357490}">
          <x15:cacheHierarchy aggregatedColumn="32"/>
        </ext>
      </extLst>
    </cacheHierarchy>
    <cacheHierarchy uniqueName="[Measures].[Distinct Count of Médiane]" caption="Distinct Count of Médiane" measure="1" displayFolder="" measureGroup="Range" count="0">
      <extLst>
        <ext xmlns:x15="http://schemas.microsoft.com/office/spreadsheetml/2010/11/main" uri="{B97F6D7D-B522-45F9-BDA1-12C45D357490}">
          <x15:cacheHierarchy aggregatedColumn="32"/>
        </ext>
      </extLst>
    </cacheHierarchy>
    <cacheHierarchy uniqueName="[Measures].[Average of Poids (Kg)]" caption="Average of Poids (Kg)" measure="1" displayFolder="" measureGroup="Range" count="0">
      <extLst>
        <ext xmlns:x15="http://schemas.microsoft.com/office/spreadsheetml/2010/11/main" uri="{B97F6D7D-B522-45F9-BDA1-12C45D357490}">
          <x15:cacheHierarchy aggregatedColumn="9"/>
        </ext>
      </extLst>
    </cacheHierarchy>
    <cacheHierarchy uniqueName="[Measures].[Median_]" caption="Median_" measure="1" displayFolder="" measureGroup="Range" count="0"/>
    <cacheHierarchy uniqueName="[Measures].[Annulation]" caption="Annulation" measure="1" displayFolder="" measureGroup="Range" count="0"/>
    <cacheHierarchy uniqueName="[Measures].[NonRentrée]" caption="NonRentrée" measure="1" displayFolder="" measureGroup="Range" count="0"/>
    <cacheHierarchy uniqueName="[Measures].[measure 1]" caption="measure 1" measure="1" displayFolder="" measureGroup="Range" count="0"/>
    <cacheHierarchy uniqueName="[Measures].[measure 2]" caption="measure 2" measure="1" displayFolder="" measureGroup="Range" count="0"/>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illaume Le Page" refreshedDate="45762.688291435188" backgroundQuery="1" createdVersion="8" refreshedVersion="7" minRefreshableVersion="3" recordCount="0" supportSubquery="1" supportAdvancedDrill="1" xr:uid="{8136E7E5-DA58-45CB-8717-A567BC8A1A19}">
  <cacheSource type="external" connectionId="16"/>
  <cacheFields count="4">
    <cacheField name="[Range].[Type].[Type]" caption="Type" numFmtId="0" hierarchy="15" level="1">
      <sharedItems containsSemiMixedTypes="0" containsNonDate="0" containsString="0"/>
    </cacheField>
    <cacheField name="[Range].[3semaines].[3semaines]" caption="3semaines" numFmtId="0" hierarchy="27" level="1">
      <sharedItems containsSemiMixedTypes="0" containsNonDate="0" containsString="0"/>
    </cacheField>
    <cacheField name="[Range].[Partenaires / Associations].[Partenaires / Associations]" caption="Partenaires / Associations" numFmtId="0" hierarchy="8" level="1">
      <sharedItems count="10">
        <s v="Action 14"/>
        <s v="APPUI - AU BON TRANSIT (livraison de denrées)"/>
        <s v="Armée du Salut"/>
        <s v="Aurore - CHU 12eme"/>
        <s v="Centre Social Landy - St Ouen"/>
        <s v="Cop'1 Solidarité Etudiante"/>
        <s v="L'un est l'autre"/>
        <s v="Maison de l'Amitié"/>
        <s v="Refugee Food (Labo) - Livraison de denrées"/>
        <s v="Salle à Manger"/>
      </sharedItems>
    </cacheField>
    <cacheField name="[Measures].[Sum of Poids (Kg)]" caption="Sum of Poids (Kg)" numFmtId="0" hierarchy="46" level="32767"/>
  </cacheFields>
  <cacheHierarchies count="63">
    <cacheHierarchy uniqueName="[Range].[Tournée]" caption="Tournée" attribute="1" defaultMemberUniqueName="[Range].[Tournée].[All]" allUniqueName="[Range].[Tournée].[All]" dimensionUniqueName="[Range]" displayFolder="" count="0" memberValueDatatype="20" unbalanced="0"/>
    <cacheHierarchy uniqueName="[Range].[Date]" caption="Date" attribute="1" time="1" defaultMemberUniqueName="[Range].[Date].[All]" allUniqueName="[Range].[Date].[All]" dimensionUniqueName="[Range]" displayFolder="" count="0" memberValueDatatype="7" unbalanced="0"/>
    <cacheHierarchy uniqueName="[Range].[Responsable Tournée]" caption="Responsable Tournée" attribute="1" defaultMemberUniqueName="[Range].[Responsable Tournée].[All]" allUniqueName="[Range].[Responsable Tournée].[All]" dimensionUniqueName="[Range]" displayFolder="" count="0" memberValueDatatype="130" unbalanced="0"/>
    <cacheHierarchy uniqueName="[Range].[Accompagnant 1]" caption="Accompagnant 1" attribute="1" defaultMemberUniqueName="[Range].[Accompagnant 1].[All]" allUniqueName="[Range].[Accompagnant 1].[All]" dimensionUniqueName="[Range]" displayFolder="" count="0" memberValueDatatype="130" unbalanced="0"/>
    <cacheHierarchy uniqueName="[Range].[Accompagnant 2]" caption="Accompagnant 2" attribute="1" defaultMemberUniqueName="[Range].[Accompagnant 2].[All]" allUniqueName="[Range].[Accompagnant 2].[All]" dimensionUniqueName="[Range]" displayFolder="" count="0" memberValueDatatype="130" unbalanced="0"/>
    <cacheHierarchy uniqueName="[Range].[Accompagnant 3]" caption="Accompagnant 3" attribute="1" defaultMemberUniqueName="[Range].[Accompagnant 3].[All]" allUniqueName="[Range].[Accompagnant 3].[All]" dimensionUniqueName="[Range]" displayFolder="" count="0" memberValueDatatype="130" unbalanced="0"/>
    <cacheHierarchy uniqueName="[Range].[Accompagnants supplémentaires]" caption="Accompagnants supplémentaires" attribute="1" defaultMemberUniqueName="[Range].[Accompagnants supplémentaires].[All]" allUniqueName="[Range].[Accompagnants supplémentaires].[All]" dimensionUniqueName="[Range]" displayFolder="" count="0" memberValueDatatype="130" unbalanced="0"/>
    <cacheHierarchy uniqueName="[Range].[Véhicule]" caption="Véhicule" attribute="1" defaultMemberUniqueName="[Range].[Véhicule].[All]" allUniqueName="[Range].[Véhicule].[All]" dimensionUniqueName="[Range]" displayFolder="" count="0" memberValueDatatype="130" unbalanced="0"/>
    <cacheHierarchy uniqueName="[Range].[Partenaires / Associations]" caption="Partenaires / Associations" attribute="1" defaultMemberUniqueName="[Range].[Partenaires / Associations].[All]" allUniqueName="[Range].[Partenaires / Associations].[All]" dimensionUniqueName="[Range]" displayFolder="" count="2" memberValueDatatype="130" unbalanced="0">
      <fieldsUsage count="2">
        <fieldUsage x="-1"/>
        <fieldUsage x="2"/>
      </fieldsUsage>
    </cacheHierarchy>
    <cacheHierarchy uniqueName="[Range].[Poids (Kg)]" caption="Poids (Kg)" attribute="1" defaultMemberUniqueName="[Range].[Poids (Kg)].[All]" allUniqueName="[Range].[Poids (Kg)].[All]" dimensionUniqueName="[Range]" displayFolder="" count="0" memberValueDatatype="5" unbalanced="0"/>
    <cacheHierarchy uniqueName="[Range].[Partenaires / Associations - Old]" caption="Partenaires / Associations - Old" attribute="1" defaultMemberUniqueName="[Range].[Partenaires / Associations - Old].[All]" allUniqueName="[Range].[Partenaires / Associations - Old].[All]" dimensionUniqueName="[Range]" displayFolder="" count="0" memberValueDatatype="130" unbalanced="0"/>
    <cacheHierarchy uniqueName="[Range].[Annulé]" caption="Annulé" attribute="1" defaultMemberUniqueName="[Range].[Annulé].[All]" allUniqueName="[Range].[Annulé].[All]" dimensionUniqueName="[Range]" displayFolder="" count="0" memberValueDatatype="20" unbalanced="0"/>
    <cacheHierarchy uniqueName="[Range].[1]" caption="1" attribute="1" defaultMemberUniqueName="[Range].[1].[All]" allUniqueName="[Range].[1].[All]" dimensionUniqueName="[Range]" displayFolder="" count="0" memberValueDatatype="20" unbalanced="0"/>
    <cacheHierarchy uniqueName="[Range].[Week of Year]" caption="Week of Year" attribute="1" defaultMemberUniqueName="[Range].[Week of Year].[All]" allUniqueName="[Range].[Week of Year].[All]" dimensionUniqueName="[Range]" displayFolder="" count="0" memberValueDatatype="20" unbalanced="0"/>
    <cacheHierarchy uniqueName="[Range].[Day Name]" caption="Day Name" attribute="1" defaultMemberUniqueName="[Range].[Day Name].[All]" allUniqueName="[Range].[Day Name].[All]" dimensionUniqueName="[Range]" displayFolder="" count="0" memberValueDatatype="130" unbalanced="0"/>
    <cacheHierarchy uniqueName="[Range].[Type]" caption="Type" attribute="1" defaultMemberUniqueName="[Range].[Type].[All]" allUniqueName="[Range].[Type].[All]" dimensionUniqueName="[Range]" displayFolder="" count="2" memberValueDatatype="130" unbalanced="0">
      <fieldsUsage count="2">
        <fieldUsage x="-1"/>
        <fieldUsage x="0"/>
      </fieldsUsage>
    </cacheHierarchy>
    <cacheHierarchy uniqueName="[Range].[Catégorie LCM]" caption="Catégorie LCM" attribute="1" defaultMemberUniqueName="[Range].[Catégorie LCM].[All]" allUniqueName="[Range].[Catégorie LCM].[All]" dimensionUniqueName="[Range]" displayFolder="" count="0" memberValueDatatype="130" unbalanced="0"/>
    <cacheHierarchy uniqueName="[Range].[Sous catégorie]" caption="Sous catégorie" attribute="1" defaultMemberUniqueName="[Range].[Sous catégorie].[All]" allUniqueName="[Range].[Sous catégorie].[All]" dimensionUniqueName="[Range]" displayFolder="" count="0" memberValueDatatype="130" unbalanced="0"/>
    <cacheHierarchy uniqueName="[Range].[Personne Morale / Groupe]" caption="Personne Morale / Groupe" attribute="1" defaultMemberUniqueName="[Range].[Personne Morale / Groupe].[All]" allUniqueName="[Range].[Personne Morale / Groupe].[All]" dimensionUniqueName="[Range]" displayFolder="" count="0" memberValueDatatype="130" unbalanced="0"/>
    <cacheHierarchy uniqueName="[Range].[CLASSIFICATION]" caption="CLASSIFICATION" attribute="1" defaultMemberUniqueName="[Range].[CLASSIFICATION].[All]" allUniqueName="[Range].[CLASSIFICATION].[All]" dimensionUniqueName="[Range]" displayFolder="" count="0" memberValueDatatype="130" unbalanced="0"/>
    <cacheHierarchy uniqueName="[Range].[Adresse Livraison/collecte]" caption="Adresse Livraison/collecte" attribute="1" defaultMemberUniqueName="[Range].[Adresse Livraison/collecte].[All]" allUniqueName="[Range].[Adresse Livraison/collecte].[All]" dimensionUniqueName="[Range]" displayFolder="" count="0" memberValueDatatype="130" unbalanced="0"/>
    <cacheHierarchy uniqueName="[Range].[Code postal]" caption="Code postal" attribute="1" defaultMemberUniqueName="[Range].[Code postal].[All]" allUniqueName="[Range].[Code postal].[All]" dimensionUniqueName="[Range]" displayFolder="" count="0" memberValueDatatype="20" unbalanced="0"/>
    <cacheHierarchy uniqueName="[Range].[Secteur]" caption="Secteur" attribute="1" defaultMemberUniqueName="[Range].[Secteur].[All]" allUniqueName="[Range].[Secteur].[All]" dimensionUniqueName="[Range]" displayFolder="" count="0" memberValueDatatype="130" unbalanced="0"/>
    <cacheHierarchy uniqueName="[Range].[Departement]" caption="Departement" attribute="1" defaultMemberUniqueName="[Range].[Departement].[All]" allUniqueName="[Range].[Departement].[All]" dimensionUniqueName="[Range]" displayFolder="" count="0" memberValueDatatype="20" unbalanced="0"/>
    <cacheHierarchy uniqueName="[Range].[Importance Asso]" caption="Importance Asso" attribute="1" defaultMemberUniqueName="[Range].[Importance Asso].[All]" allUniqueName="[Range].[Importance Asso].[All]" dimensionUniqueName="[Range]" displayFolder="" count="0" memberValueDatatype="130" unbalanced="0"/>
    <cacheHierarchy uniqueName="[Range].[MaxWeek]" caption="MaxWeek" attribute="1" defaultMemberUniqueName="[Range].[MaxWeek].[All]" allUniqueName="[Range].[MaxWeek].[All]" dimensionUniqueName="[Range]" displayFolder="" count="0" memberValueDatatype="20" unbalanced="0"/>
    <cacheHierarchy uniqueName="[Range].[Qualité]" caption="Qualité" attribute="1" defaultMemberUniqueName="[Range].[Qualité].[All]" allUniqueName="[Range].[Qualité].[All]" dimensionUniqueName="[Range]" displayFolder="" count="0" memberValueDatatype="130" unbalanced="0"/>
    <cacheHierarchy uniqueName="[Range].[3semaines]" caption="3semaines" attribute="1" defaultMemberUniqueName="[Range].[3semaines].[All]" allUniqueName="[Range].[3semaines].[All]" dimensionUniqueName="[Range]" displayFolder="" count="2" memberValueDatatype="130" unbalanced="0">
      <fieldsUsage count="2">
        <fieldUsage x="-1"/>
        <fieldUsage x="1"/>
      </fieldsUsage>
    </cacheHierarchy>
    <cacheHierarchy uniqueName="[Range].[MaximumParSemaine]" caption="MaximumParSemaine" attribute="1" defaultMemberUniqueName="[Range].[MaximumParSemaine].[All]" allUniqueName="[Range].[MaximumParSemaine].[All]" dimensionUniqueName="[Range]" displayFolder="" count="0" memberValueDatatype="5" unbalanced="0"/>
    <cacheHierarchy uniqueName="[Range].[MinimumParSemaine]" caption="MinimumParSemaine" attribute="1" defaultMemberUniqueName="[Range].[MinimumParSemaine].[All]" allUniqueName="[Range].[MinimumParSemaine].[All]" dimensionUniqueName="[Range]" displayFolder="" count="0" memberValueDatatype="5" unbalanced="0"/>
    <cacheHierarchy uniqueName="[Range].[Moyenne]" caption="Moyenne" attribute="1" defaultMemberUniqueName="[Range].[Moyenne].[All]" allUniqueName="[Range].[Moyenne].[All]" dimensionUniqueName="[Range]" displayFolder="" count="0" memberValueDatatype="5" unbalanced="0"/>
    <cacheHierarchy uniqueName="[Range].[MoyenneParSemaine]" caption="MoyenneParSemaine" attribute="1" defaultMemberUniqueName="[Range].[MoyenneParSemaine].[All]" allUniqueName="[Range].[MoyenneParSemaine].[All]" dimensionUniqueName="[Range]" displayFolder="" count="0" memberValueDatatype="5" unbalanced="0"/>
    <cacheHierarchy uniqueName="[Range].[Médiane]" caption="Médiane" attribute="1" defaultMemberUniqueName="[Range].[Médiane].[All]" allUniqueName="[Range].[Médiane].[All]" dimensionUniqueName="[Range]" displayFolder="" count="0" memberValueDatatype="5" unbalanced="0"/>
    <cacheHierarchy uniqueName="[Range].[MédianeParSemaine]" caption="MédianeParSemaine" attribute="1" defaultMemberUniqueName="[Range].[MédianeParSemaine].[All]" allUniqueName="[Range].[MédianeParSemaine].[All]" dimensionUniqueName="[Range]" displayFolder="" count="0" memberValueDatatype="5" unbalanced="0"/>
    <cacheHierarchy uniqueName="[Range].[Médiane2025]" caption="Médiane2025" attribute="1" defaultMemberUniqueName="[Range].[Médiane2025].[All]" allUniqueName="[Range].[Médiane2025].[All]" dimensionUniqueName="[Range]" displayFolder="" count="0" memberValueDatatype="20" unbalanced="0"/>
    <cacheHierarchy uniqueName="[Range].[Date (Month)]" caption="Date (Month)" attribute="1" defaultMemberUniqueName="[Range].[Date (Month)].[All]" allUniqueName="[Range].[Date (Month)].[All]" dimensionUniqueName="[Range]" displayFolder="" count="0" memberValueDatatype="130" unbalanced="0"/>
    <cacheHierarchy uniqueName="[Range].[Date (Year)]" caption="Date (Year)" attribute="1" defaultMemberUniqueName="[Range].[Date (Year)].[All]" allUniqueName="[Range].[Date (Year)].[All]" dimensionUniqueName="[Range]" displayFolder="" count="0" memberValueDatatype="130" unbalanced="0"/>
    <cacheHierarchy uniqueName="[Range].[Date (Quarter)]" caption="Date (Quarter)" attribute="1" defaultMemberUniqueName="[Range].[Date (Quarter)].[All]" allUniqueName="[Range].[Date (Quarter)].[All]" dimensionUniqueName="[Range]"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Sum of Médiane2025]" caption="Sum of Médiane2025" measure="1" displayFolder="" measureGroup="Range" count="0">
      <extLst>
        <ext xmlns:x15="http://schemas.microsoft.com/office/spreadsheetml/2010/11/main" uri="{B97F6D7D-B522-45F9-BDA1-12C45D357490}">
          <x15:cacheHierarchy aggregatedColumn="34"/>
        </ext>
      </extLst>
    </cacheHierarchy>
    <cacheHierarchy uniqueName="[Measures].[Average of Médiane2025]" caption="Average of Médiane2025" measure="1" displayFolder="" measureGroup="Range" count="0">
      <extLst>
        <ext xmlns:x15="http://schemas.microsoft.com/office/spreadsheetml/2010/11/main" uri="{B97F6D7D-B522-45F9-BDA1-12C45D357490}">
          <x15:cacheHierarchy aggregatedColumn="34"/>
        </ext>
      </extLst>
    </cacheHierarchy>
    <cacheHierarchy uniqueName="[Measures].[Sum of MédianeParSemaine]" caption="Sum of MédianeParSemaine" measure="1" displayFolder="" measureGroup="Range" count="0">
      <extLst>
        <ext xmlns:x15="http://schemas.microsoft.com/office/spreadsheetml/2010/11/main" uri="{B97F6D7D-B522-45F9-BDA1-12C45D357490}">
          <x15:cacheHierarchy aggregatedColumn="33"/>
        </ext>
      </extLst>
    </cacheHierarchy>
    <cacheHierarchy uniqueName="[Measures].[Average of MédianeParSemaine]" caption="Average of MédianeParSemaine" measure="1" displayFolder="" measureGroup="Range" count="0">
      <extLst>
        <ext xmlns:x15="http://schemas.microsoft.com/office/spreadsheetml/2010/11/main" uri="{B97F6D7D-B522-45F9-BDA1-12C45D357490}">
          <x15:cacheHierarchy aggregatedColumn="33"/>
        </ext>
      </extLst>
    </cacheHierarchy>
    <cacheHierarchy uniqueName="[Measures].[Sum of Médiane]" caption="Sum of Médiane" measure="1" displayFolder="" measureGroup="Range" count="0">
      <extLst>
        <ext xmlns:x15="http://schemas.microsoft.com/office/spreadsheetml/2010/11/main" uri="{B97F6D7D-B522-45F9-BDA1-12C45D357490}">
          <x15:cacheHierarchy aggregatedColumn="32"/>
        </ext>
      </extLst>
    </cacheHierarchy>
    <cacheHierarchy uniqueName="[Measures].[Average of Médiane]" caption="Average of Médiane" measure="1" displayFolder="" measureGroup="Range" count="0">
      <extLst>
        <ext xmlns:x15="http://schemas.microsoft.com/office/spreadsheetml/2010/11/main" uri="{B97F6D7D-B522-45F9-BDA1-12C45D357490}">
          <x15:cacheHierarchy aggregatedColumn="32"/>
        </ext>
      </extLst>
    </cacheHierarchy>
    <cacheHierarchy uniqueName="[Measures].[Count of Partenaires / Associations]" caption="Count of Partenaires / Associations" measure="1" displayFolder="" measureGroup="Range" count="0">
      <extLst>
        <ext xmlns:x15="http://schemas.microsoft.com/office/spreadsheetml/2010/11/main" uri="{B97F6D7D-B522-45F9-BDA1-12C45D357490}">
          <x15:cacheHierarchy aggregatedColumn="8"/>
        </ext>
      </extLst>
    </cacheHierarchy>
    <cacheHierarchy uniqueName="[Measures].[Sum of Poids (Kg)]" caption="Sum of Poids (Kg)" measure="1" displayFolder="" measureGroup="Range" count="0" oneField="1">
      <fieldsUsage count="1">
        <fieldUsage x="3"/>
      </fieldsUsage>
      <extLst>
        <ext xmlns:x15="http://schemas.microsoft.com/office/spreadsheetml/2010/11/main" uri="{B97F6D7D-B522-45F9-BDA1-12C45D357490}">
          <x15:cacheHierarchy aggregatedColumn="9"/>
        </ext>
      </extLst>
    </cacheHierarchy>
    <cacheHierarchy uniqueName="[Measures].[Count of Poids (Kg)]" caption="Count of Poids (Kg)" measure="1" displayFolder="" measureGroup="Range" count="0">
      <extLst>
        <ext xmlns:x15="http://schemas.microsoft.com/office/spreadsheetml/2010/11/main" uri="{B97F6D7D-B522-45F9-BDA1-12C45D357490}">
          <x15:cacheHierarchy aggregatedColumn="9"/>
        </ext>
      </extLst>
    </cacheHierarchy>
    <cacheHierarchy uniqueName="[Measures].[Sum of Annulé]" caption="Sum of Annulé" measure="1" displayFolder="" measureGroup="Range" count="0">
      <extLst>
        <ext xmlns:x15="http://schemas.microsoft.com/office/spreadsheetml/2010/11/main" uri="{B97F6D7D-B522-45F9-BDA1-12C45D357490}">
          <x15:cacheHierarchy aggregatedColumn="11"/>
        </ext>
      </extLst>
    </cacheHierarchy>
    <cacheHierarchy uniqueName="[Measures].[Sum of MaximumParSemaine]" caption="Sum of MaximumParSemaine" measure="1" displayFolder="" measureGroup="Range" count="0">
      <extLst>
        <ext xmlns:x15="http://schemas.microsoft.com/office/spreadsheetml/2010/11/main" uri="{B97F6D7D-B522-45F9-BDA1-12C45D357490}">
          <x15:cacheHierarchy aggregatedColumn="28"/>
        </ext>
      </extLst>
    </cacheHierarchy>
    <cacheHierarchy uniqueName="[Measures].[Sum of MinimumParSemaine]" caption="Sum of MinimumParSemaine" measure="1" displayFolder="" measureGroup="Range" count="0">
      <extLst>
        <ext xmlns:x15="http://schemas.microsoft.com/office/spreadsheetml/2010/11/main" uri="{B97F6D7D-B522-45F9-BDA1-12C45D357490}">
          <x15:cacheHierarchy aggregatedColumn="29"/>
        </ext>
      </extLst>
    </cacheHierarchy>
    <cacheHierarchy uniqueName="[Measures].[Average of MaximumParSemaine]" caption="Average of MaximumParSemaine" measure="1" displayFolder="" measureGroup="Range" count="0">
      <extLst>
        <ext xmlns:x15="http://schemas.microsoft.com/office/spreadsheetml/2010/11/main" uri="{B97F6D7D-B522-45F9-BDA1-12C45D357490}">
          <x15:cacheHierarchy aggregatedColumn="28"/>
        </ext>
      </extLst>
    </cacheHierarchy>
    <cacheHierarchy uniqueName="[Measures].[Average of MinimumParSemaine]" caption="Average of MinimumParSemaine" measure="1" displayFolder="" measureGroup="Range" count="0">
      <extLst>
        <ext xmlns:x15="http://schemas.microsoft.com/office/spreadsheetml/2010/11/main" uri="{B97F6D7D-B522-45F9-BDA1-12C45D357490}">
          <x15:cacheHierarchy aggregatedColumn="29"/>
        </ext>
      </extLst>
    </cacheHierarchy>
    <cacheHierarchy uniqueName="[Measures].[Max of Médiane]" caption="Max of Médiane" measure="1" displayFolder="" measureGroup="Range" count="0">
      <extLst>
        <ext xmlns:x15="http://schemas.microsoft.com/office/spreadsheetml/2010/11/main" uri="{B97F6D7D-B522-45F9-BDA1-12C45D357490}">
          <x15:cacheHierarchy aggregatedColumn="32"/>
        </ext>
      </extLst>
    </cacheHierarchy>
    <cacheHierarchy uniqueName="[Measures].[Distinct Count of Médiane]" caption="Distinct Count of Médiane" measure="1" displayFolder="" measureGroup="Range" count="0">
      <extLst>
        <ext xmlns:x15="http://schemas.microsoft.com/office/spreadsheetml/2010/11/main" uri="{B97F6D7D-B522-45F9-BDA1-12C45D357490}">
          <x15:cacheHierarchy aggregatedColumn="32"/>
        </ext>
      </extLst>
    </cacheHierarchy>
    <cacheHierarchy uniqueName="[Measures].[Average of Poids (Kg)]" caption="Average of Poids (Kg)" measure="1" displayFolder="" measureGroup="Range" count="0">
      <extLst>
        <ext xmlns:x15="http://schemas.microsoft.com/office/spreadsheetml/2010/11/main" uri="{B97F6D7D-B522-45F9-BDA1-12C45D357490}">
          <x15:cacheHierarchy aggregatedColumn="9"/>
        </ext>
      </extLst>
    </cacheHierarchy>
    <cacheHierarchy uniqueName="[Measures].[Median_]" caption="Median_" measure="1" displayFolder="" measureGroup="Range" count="0"/>
    <cacheHierarchy uniqueName="[Measures].[Annulation]" caption="Annulation" measure="1" displayFolder="" measureGroup="Range" count="0"/>
    <cacheHierarchy uniqueName="[Measures].[NonRentrée]" caption="NonRentrée" measure="1" displayFolder="" measureGroup="Range" count="0"/>
    <cacheHierarchy uniqueName="[Measures].[measure 1]" caption="measure 1" measure="1" displayFolder="" measureGroup="Range" count="0"/>
    <cacheHierarchy uniqueName="[Measures].[measure 2]" caption="measure 2" measure="1" displayFolder="" measureGroup="Range" count="0"/>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illaume Le Page" refreshedDate="45762.688293981482" backgroundQuery="1" createdVersion="8" refreshedVersion="7" minRefreshableVersion="3" recordCount="0" supportSubquery="1" supportAdvancedDrill="1" xr:uid="{58CD06C9-B9AE-4EA1-827A-711971FBF3C8}">
  <cacheSource type="external" connectionId="16"/>
  <cacheFields count="5">
    <cacheField name="[Range].[3semaines].[3semaines]" caption="3semaines" numFmtId="0" hierarchy="27" level="1">
      <sharedItems containsSemiMixedTypes="0" containsNonDate="0" containsString="0"/>
    </cacheField>
    <cacheField name="[Range].[Type].[Type]" caption="Type" numFmtId="0" hierarchy="15" level="1">
      <sharedItems containsSemiMixedTypes="0" containsNonDate="0" containsString="0"/>
    </cacheField>
    <cacheField name="[Range].[Week of Year].[Week of Year]" caption="Week of Year" numFmtId="0" hierarchy="13" level="1">
      <sharedItems containsSemiMixedTypes="0" containsString="0" containsNumber="1" containsInteger="1" minValue="13" maxValue="15" count="3">
        <n v="13"/>
        <n v="14"/>
        <n v="15"/>
      </sharedItems>
      <extLst>
        <ext xmlns:x15="http://schemas.microsoft.com/office/spreadsheetml/2010/11/main" uri="{4F2E5C28-24EA-4eb8-9CBF-B6C8F9C3D259}">
          <x15:cachedUniqueNames>
            <x15:cachedUniqueName index="0" name="[Range].[Week of Year].&amp;[13]"/>
            <x15:cachedUniqueName index="1" name="[Range].[Week of Year].&amp;[14]"/>
            <x15:cachedUniqueName index="2" name="[Range].[Week of Year].&amp;[15]"/>
          </x15:cachedUniqueNames>
        </ext>
      </extLst>
    </cacheField>
    <cacheField name="[Range].[Qualité].[Qualité]" caption="Qualité" numFmtId="0" hierarchy="26" level="1">
      <sharedItems count="3">
        <s v="Anti-Gaspi de Plaisir"/>
        <s v="Anti-Gaspi de Qualité"/>
        <s v="Dynamique Collective"/>
      </sharedItems>
    </cacheField>
    <cacheField name="[Measures].[Sum of Poids (Kg)]" caption="Sum of Poids (Kg)" numFmtId="0" hierarchy="46" level="32767"/>
  </cacheFields>
  <cacheHierarchies count="63">
    <cacheHierarchy uniqueName="[Range].[Tournée]" caption="Tournée" attribute="1" defaultMemberUniqueName="[Range].[Tournée].[All]" allUniqueName="[Range].[Tournée].[All]" dimensionUniqueName="[Range]" displayFolder="" count="0" memberValueDatatype="20" unbalanced="0"/>
    <cacheHierarchy uniqueName="[Range].[Date]" caption="Date" attribute="1" time="1" defaultMemberUniqueName="[Range].[Date].[All]" allUniqueName="[Range].[Date].[All]" dimensionUniqueName="[Range]" displayFolder="" count="0" memberValueDatatype="7" unbalanced="0"/>
    <cacheHierarchy uniqueName="[Range].[Responsable Tournée]" caption="Responsable Tournée" attribute="1" defaultMemberUniqueName="[Range].[Responsable Tournée].[All]" allUniqueName="[Range].[Responsable Tournée].[All]" dimensionUniqueName="[Range]" displayFolder="" count="0" memberValueDatatype="130" unbalanced="0"/>
    <cacheHierarchy uniqueName="[Range].[Accompagnant 1]" caption="Accompagnant 1" attribute="1" defaultMemberUniqueName="[Range].[Accompagnant 1].[All]" allUniqueName="[Range].[Accompagnant 1].[All]" dimensionUniqueName="[Range]" displayFolder="" count="0" memberValueDatatype="130" unbalanced="0"/>
    <cacheHierarchy uniqueName="[Range].[Accompagnant 2]" caption="Accompagnant 2" attribute="1" defaultMemberUniqueName="[Range].[Accompagnant 2].[All]" allUniqueName="[Range].[Accompagnant 2].[All]" dimensionUniqueName="[Range]" displayFolder="" count="0" memberValueDatatype="130" unbalanced="0"/>
    <cacheHierarchy uniqueName="[Range].[Accompagnant 3]" caption="Accompagnant 3" attribute="1" defaultMemberUniqueName="[Range].[Accompagnant 3].[All]" allUniqueName="[Range].[Accompagnant 3].[All]" dimensionUniqueName="[Range]" displayFolder="" count="0" memberValueDatatype="130" unbalanced="0"/>
    <cacheHierarchy uniqueName="[Range].[Accompagnants supplémentaires]" caption="Accompagnants supplémentaires" attribute="1" defaultMemberUniqueName="[Range].[Accompagnants supplémentaires].[All]" allUniqueName="[Range].[Accompagnants supplémentaires].[All]" dimensionUniqueName="[Range]" displayFolder="" count="0" memberValueDatatype="130" unbalanced="0"/>
    <cacheHierarchy uniqueName="[Range].[Véhicule]" caption="Véhicule" attribute="1" defaultMemberUniqueName="[Range].[Véhicule].[All]" allUniqueName="[Range].[Véhicule].[All]" dimensionUniqueName="[Range]" displayFolder="" count="0" memberValueDatatype="130" unbalanced="0"/>
    <cacheHierarchy uniqueName="[Range].[Partenaires / Associations]" caption="Partenaires / Associations" attribute="1" defaultMemberUniqueName="[Range].[Partenaires / Associations].[All]" allUniqueName="[Range].[Partenaires / Associations].[All]" dimensionUniqueName="[Range]" displayFolder="" count="0" memberValueDatatype="130" unbalanced="0"/>
    <cacheHierarchy uniqueName="[Range].[Poids (Kg)]" caption="Poids (Kg)" attribute="1" defaultMemberUniqueName="[Range].[Poids (Kg)].[All]" allUniqueName="[Range].[Poids (Kg)].[All]" dimensionUniqueName="[Range]" displayFolder="" count="0" memberValueDatatype="5" unbalanced="0"/>
    <cacheHierarchy uniqueName="[Range].[Partenaires / Associations - Old]" caption="Partenaires / Associations - Old" attribute="1" defaultMemberUniqueName="[Range].[Partenaires / Associations - Old].[All]" allUniqueName="[Range].[Partenaires / Associations - Old].[All]" dimensionUniqueName="[Range]" displayFolder="" count="0" memberValueDatatype="130" unbalanced="0"/>
    <cacheHierarchy uniqueName="[Range].[Annulé]" caption="Annulé" attribute="1" defaultMemberUniqueName="[Range].[Annulé].[All]" allUniqueName="[Range].[Annulé].[All]" dimensionUniqueName="[Range]" displayFolder="" count="0" memberValueDatatype="20" unbalanced="0"/>
    <cacheHierarchy uniqueName="[Range].[1]" caption="1" attribute="1" defaultMemberUniqueName="[Range].[1].[All]" allUniqueName="[Range].[1].[All]" dimensionUniqueName="[Range]" displayFolder="" count="0" memberValueDatatype="20" unbalanced="0"/>
    <cacheHierarchy uniqueName="[Range].[Week of Year]" caption="Week of Year" attribute="1" defaultMemberUniqueName="[Range].[Week of Year].[All]" allUniqueName="[Range].[Week of Year].[All]" dimensionUniqueName="[Range]" displayFolder="" count="2" memberValueDatatype="20" unbalanced="0">
      <fieldsUsage count="2">
        <fieldUsage x="-1"/>
        <fieldUsage x="2"/>
      </fieldsUsage>
    </cacheHierarchy>
    <cacheHierarchy uniqueName="[Range].[Day Name]" caption="Day Name" attribute="1" defaultMemberUniqueName="[Range].[Day Name].[All]" allUniqueName="[Range].[Day Name].[All]" dimensionUniqueName="[Range]" displayFolder="" count="0" memberValueDatatype="130" unbalanced="0"/>
    <cacheHierarchy uniqueName="[Range].[Type]" caption="Type" attribute="1" defaultMemberUniqueName="[Range].[Type].[All]" allUniqueName="[Range].[Type].[All]" dimensionUniqueName="[Range]" displayFolder="" count="2" memberValueDatatype="130" unbalanced="0">
      <fieldsUsage count="2">
        <fieldUsage x="-1"/>
        <fieldUsage x="1"/>
      </fieldsUsage>
    </cacheHierarchy>
    <cacheHierarchy uniqueName="[Range].[Catégorie LCM]" caption="Catégorie LCM" attribute="1" defaultMemberUniqueName="[Range].[Catégorie LCM].[All]" allUniqueName="[Range].[Catégorie LCM].[All]" dimensionUniqueName="[Range]" displayFolder="" count="0" memberValueDatatype="130" unbalanced="0"/>
    <cacheHierarchy uniqueName="[Range].[Sous catégorie]" caption="Sous catégorie" attribute="1" defaultMemberUniqueName="[Range].[Sous catégorie].[All]" allUniqueName="[Range].[Sous catégorie].[All]" dimensionUniqueName="[Range]" displayFolder="" count="0" memberValueDatatype="130" unbalanced="0"/>
    <cacheHierarchy uniqueName="[Range].[Personne Morale / Groupe]" caption="Personne Morale / Groupe" attribute="1" defaultMemberUniqueName="[Range].[Personne Morale / Groupe].[All]" allUniqueName="[Range].[Personne Morale / Groupe].[All]" dimensionUniqueName="[Range]" displayFolder="" count="0" memberValueDatatype="130" unbalanced="0"/>
    <cacheHierarchy uniqueName="[Range].[CLASSIFICATION]" caption="CLASSIFICATION" attribute="1" defaultMemberUniqueName="[Range].[CLASSIFICATION].[All]" allUniqueName="[Range].[CLASSIFICATION].[All]" dimensionUniqueName="[Range]" displayFolder="" count="0" memberValueDatatype="130" unbalanced="0"/>
    <cacheHierarchy uniqueName="[Range].[Adresse Livraison/collecte]" caption="Adresse Livraison/collecte" attribute="1" defaultMemberUniqueName="[Range].[Adresse Livraison/collecte].[All]" allUniqueName="[Range].[Adresse Livraison/collecte].[All]" dimensionUniqueName="[Range]" displayFolder="" count="0" memberValueDatatype="130" unbalanced="0"/>
    <cacheHierarchy uniqueName="[Range].[Code postal]" caption="Code postal" attribute="1" defaultMemberUniqueName="[Range].[Code postal].[All]" allUniqueName="[Range].[Code postal].[All]" dimensionUniqueName="[Range]" displayFolder="" count="0" memberValueDatatype="20" unbalanced="0"/>
    <cacheHierarchy uniqueName="[Range].[Secteur]" caption="Secteur" attribute="1" defaultMemberUniqueName="[Range].[Secteur].[All]" allUniqueName="[Range].[Secteur].[All]" dimensionUniqueName="[Range]" displayFolder="" count="0" memberValueDatatype="130" unbalanced="0"/>
    <cacheHierarchy uniqueName="[Range].[Departement]" caption="Departement" attribute="1" defaultMemberUniqueName="[Range].[Departement].[All]" allUniqueName="[Range].[Departement].[All]" dimensionUniqueName="[Range]" displayFolder="" count="0" memberValueDatatype="20" unbalanced="0"/>
    <cacheHierarchy uniqueName="[Range].[Importance Asso]" caption="Importance Asso" attribute="1" defaultMemberUniqueName="[Range].[Importance Asso].[All]" allUniqueName="[Range].[Importance Asso].[All]" dimensionUniqueName="[Range]" displayFolder="" count="0" memberValueDatatype="130" unbalanced="0"/>
    <cacheHierarchy uniqueName="[Range].[MaxWeek]" caption="MaxWeek" attribute="1" defaultMemberUniqueName="[Range].[MaxWeek].[All]" allUniqueName="[Range].[MaxWeek].[All]" dimensionUniqueName="[Range]" displayFolder="" count="0" memberValueDatatype="20" unbalanced="0"/>
    <cacheHierarchy uniqueName="[Range].[Qualité]" caption="Qualité" attribute="1" defaultMemberUniqueName="[Range].[Qualité].[All]" allUniqueName="[Range].[Qualité].[All]" dimensionUniqueName="[Range]" displayFolder="" count="2" memberValueDatatype="130" unbalanced="0">
      <fieldsUsage count="2">
        <fieldUsage x="-1"/>
        <fieldUsage x="3"/>
      </fieldsUsage>
    </cacheHierarchy>
    <cacheHierarchy uniqueName="[Range].[3semaines]" caption="3semaines" attribute="1" defaultMemberUniqueName="[Range].[3semaines].[All]" allUniqueName="[Range].[3semaines].[All]" dimensionUniqueName="[Range]" displayFolder="" count="2" memberValueDatatype="130" unbalanced="0">
      <fieldsUsage count="2">
        <fieldUsage x="-1"/>
        <fieldUsage x="0"/>
      </fieldsUsage>
    </cacheHierarchy>
    <cacheHierarchy uniqueName="[Range].[MaximumParSemaine]" caption="MaximumParSemaine" attribute="1" defaultMemberUniqueName="[Range].[MaximumParSemaine].[All]" allUniqueName="[Range].[MaximumParSemaine].[All]" dimensionUniqueName="[Range]" displayFolder="" count="0" memberValueDatatype="5" unbalanced="0"/>
    <cacheHierarchy uniqueName="[Range].[MinimumParSemaine]" caption="MinimumParSemaine" attribute="1" defaultMemberUniqueName="[Range].[MinimumParSemaine].[All]" allUniqueName="[Range].[MinimumParSemaine].[All]" dimensionUniqueName="[Range]" displayFolder="" count="0" memberValueDatatype="5" unbalanced="0"/>
    <cacheHierarchy uniqueName="[Range].[Moyenne]" caption="Moyenne" attribute="1" defaultMemberUniqueName="[Range].[Moyenne].[All]" allUniqueName="[Range].[Moyenne].[All]" dimensionUniqueName="[Range]" displayFolder="" count="0" memberValueDatatype="5" unbalanced="0"/>
    <cacheHierarchy uniqueName="[Range].[MoyenneParSemaine]" caption="MoyenneParSemaine" attribute="1" defaultMemberUniqueName="[Range].[MoyenneParSemaine].[All]" allUniqueName="[Range].[MoyenneParSemaine].[All]" dimensionUniqueName="[Range]" displayFolder="" count="0" memberValueDatatype="5" unbalanced="0"/>
    <cacheHierarchy uniqueName="[Range].[Médiane]" caption="Médiane" attribute="1" defaultMemberUniqueName="[Range].[Médiane].[All]" allUniqueName="[Range].[Médiane].[All]" dimensionUniqueName="[Range]" displayFolder="" count="0" memberValueDatatype="5" unbalanced="0"/>
    <cacheHierarchy uniqueName="[Range].[MédianeParSemaine]" caption="MédianeParSemaine" attribute="1" defaultMemberUniqueName="[Range].[MédianeParSemaine].[All]" allUniqueName="[Range].[MédianeParSemaine].[All]" dimensionUniqueName="[Range]" displayFolder="" count="0" memberValueDatatype="5" unbalanced="0"/>
    <cacheHierarchy uniqueName="[Range].[Médiane2025]" caption="Médiane2025" attribute="1" defaultMemberUniqueName="[Range].[Médiane2025].[All]" allUniqueName="[Range].[Médiane2025].[All]" dimensionUniqueName="[Range]" displayFolder="" count="0" memberValueDatatype="20" unbalanced="0"/>
    <cacheHierarchy uniqueName="[Range].[Date (Month)]" caption="Date (Month)" attribute="1" defaultMemberUniqueName="[Range].[Date (Month)].[All]" allUniqueName="[Range].[Date (Month)].[All]" dimensionUniqueName="[Range]" displayFolder="" count="0" memberValueDatatype="130" unbalanced="0"/>
    <cacheHierarchy uniqueName="[Range].[Date (Year)]" caption="Date (Year)" attribute="1" defaultMemberUniqueName="[Range].[Date (Year)].[All]" allUniqueName="[Range].[Date (Year)].[All]" dimensionUniqueName="[Range]" displayFolder="" count="0" memberValueDatatype="130" unbalanced="0"/>
    <cacheHierarchy uniqueName="[Range].[Date (Quarter)]" caption="Date (Quarter)" attribute="1" defaultMemberUniqueName="[Range].[Date (Quarter)].[All]" allUniqueName="[Range].[Date (Quarter)].[All]" dimensionUniqueName="[Range]"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Sum of Médiane2025]" caption="Sum of Médiane2025" measure="1" displayFolder="" measureGroup="Range" count="0">
      <extLst>
        <ext xmlns:x15="http://schemas.microsoft.com/office/spreadsheetml/2010/11/main" uri="{B97F6D7D-B522-45F9-BDA1-12C45D357490}">
          <x15:cacheHierarchy aggregatedColumn="34"/>
        </ext>
      </extLst>
    </cacheHierarchy>
    <cacheHierarchy uniqueName="[Measures].[Average of Médiane2025]" caption="Average of Médiane2025" measure="1" displayFolder="" measureGroup="Range" count="0">
      <extLst>
        <ext xmlns:x15="http://schemas.microsoft.com/office/spreadsheetml/2010/11/main" uri="{B97F6D7D-B522-45F9-BDA1-12C45D357490}">
          <x15:cacheHierarchy aggregatedColumn="34"/>
        </ext>
      </extLst>
    </cacheHierarchy>
    <cacheHierarchy uniqueName="[Measures].[Sum of MédianeParSemaine]" caption="Sum of MédianeParSemaine" measure="1" displayFolder="" measureGroup="Range" count="0">
      <extLst>
        <ext xmlns:x15="http://schemas.microsoft.com/office/spreadsheetml/2010/11/main" uri="{B97F6D7D-B522-45F9-BDA1-12C45D357490}">
          <x15:cacheHierarchy aggregatedColumn="33"/>
        </ext>
      </extLst>
    </cacheHierarchy>
    <cacheHierarchy uniqueName="[Measures].[Average of MédianeParSemaine]" caption="Average of MédianeParSemaine" measure="1" displayFolder="" measureGroup="Range" count="0">
      <extLst>
        <ext xmlns:x15="http://schemas.microsoft.com/office/spreadsheetml/2010/11/main" uri="{B97F6D7D-B522-45F9-BDA1-12C45D357490}">
          <x15:cacheHierarchy aggregatedColumn="33"/>
        </ext>
      </extLst>
    </cacheHierarchy>
    <cacheHierarchy uniqueName="[Measures].[Sum of Médiane]" caption="Sum of Médiane" measure="1" displayFolder="" measureGroup="Range" count="0">
      <extLst>
        <ext xmlns:x15="http://schemas.microsoft.com/office/spreadsheetml/2010/11/main" uri="{B97F6D7D-B522-45F9-BDA1-12C45D357490}">
          <x15:cacheHierarchy aggregatedColumn="32"/>
        </ext>
      </extLst>
    </cacheHierarchy>
    <cacheHierarchy uniqueName="[Measures].[Average of Médiane]" caption="Average of Médiane" measure="1" displayFolder="" measureGroup="Range" count="0">
      <extLst>
        <ext xmlns:x15="http://schemas.microsoft.com/office/spreadsheetml/2010/11/main" uri="{B97F6D7D-B522-45F9-BDA1-12C45D357490}">
          <x15:cacheHierarchy aggregatedColumn="32"/>
        </ext>
      </extLst>
    </cacheHierarchy>
    <cacheHierarchy uniqueName="[Measures].[Count of Partenaires / Associations]" caption="Count of Partenaires / Associations" measure="1" displayFolder="" measureGroup="Range" count="0">
      <extLst>
        <ext xmlns:x15="http://schemas.microsoft.com/office/spreadsheetml/2010/11/main" uri="{B97F6D7D-B522-45F9-BDA1-12C45D357490}">
          <x15:cacheHierarchy aggregatedColumn="8"/>
        </ext>
      </extLst>
    </cacheHierarchy>
    <cacheHierarchy uniqueName="[Measures].[Sum of Poids (Kg)]" caption="Sum of Poids (Kg)" measure="1" displayFolder="" measureGroup="Range" count="0" oneField="1">
      <fieldsUsage count="1">
        <fieldUsage x="4"/>
      </fieldsUsage>
      <extLst>
        <ext xmlns:x15="http://schemas.microsoft.com/office/spreadsheetml/2010/11/main" uri="{B97F6D7D-B522-45F9-BDA1-12C45D357490}">
          <x15:cacheHierarchy aggregatedColumn="9"/>
        </ext>
      </extLst>
    </cacheHierarchy>
    <cacheHierarchy uniqueName="[Measures].[Count of Poids (Kg)]" caption="Count of Poids (Kg)" measure="1" displayFolder="" measureGroup="Range" count="0">
      <extLst>
        <ext xmlns:x15="http://schemas.microsoft.com/office/spreadsheetml/2010/11/main" uri="{B97F6D7D-B522-45F9-BDA1-12C45D357490}">
          <x15:cacheHierarchy aggregatedColumn="9"/>
        </ext>
      </extLst>
    </cacheHierarchy>
    <cacheHierarchy uniqueName="[Measures].[Sum of Annulé]" caption="Sum of Annulé" measure="1" displayFolder="" measureGroup="Range" count="0">
      <extLst>
        <ext xmlns:x15="http://schemas.microsoft.com/office/spreadsheetml/2010/11/main" uri="{B97F6D7D-B522-45F9-BDA1-12C45D357490}">
          <x15:cacheHierarchy aggregatedColumn="11"/>
        </ext>
      </extLst>
    </cacheHierarchy>
    <cacheHierarchy uniqueName="[Measures].[Sum of MaximumParSemaine]" caption="Sum of MaximumParSemaine" measure="1" displayFolder="" measureGroup="Range" count="0">
      <extLst>
        <ext xmlns:x15="http://schemas.microsoft.com/office/spreadsheetml/2010/11/main" uri="{B97F6D7D-B522-45F9-BDA1-12C45D357490}">
          <x15:cacheHierarchy aggregatedColumn="28"/>
        </ext>
      </extLst>
    </cacheHierarchy>
    <cacheHierarchy uniqueName="[Measures].[Sum of MinimumParSemaine]" caption="Sum of MinimumParSemaine" measure="1" displayFolder="" measureGroup="Range" count="0">
      <extLst>
        <ext xmlns:x15="http://schemas.microsoft.com/office/spreadsheetml/2010/11/main" uri="{B97F6D7D-B522-45F9-BDA1-12C45D357490}">
          <x15:cacheHierarchy aggregatedColumn="29"/>
        </ext>
      </extLst>
    </cacheHierarchy>
    <cacheHierarchy uniqueName="[Measures].[Average of MaximumParSemaine]" caption="Average of MaximumParSemaine" measure="1" displayFolder="" measureGroup="Range" count="0">
      <extLst>
        <ext xmlns:x15="http://schemas.microsoft.com/office/spreadsheetml/2010/11/main" uri="{B97F6D7D-B522-45F9-BDA1-12C45D357490}">
          <x15:cacheHierarchy aggregatedColumn="28"/>
        </ext>
      </extLst>
    </cacheHierarchy>
    <cacheHierarchy uniqueName="[Measures].[Average of MinimumParSemaine]" caption="Average of MinimumParSemaine" measure="1" displayFolder="" measureGroup="Range" count="0">
      <extLst>
        <ext xmlns:x15="http://schemas.microsoft.com/office/spreadsheetml/2010/11/main" uri="{B97F6D7D-B522-45F9-BDA1-12C45D357490}">
          <x15:cacheHierarchy aggregatedColumn="29"/>
        </ext>
      </extLst>
    </cacheHierarchy>
    <cacheHierarchy uniqueName="[Measures].[Max of Médiane]" caption="Max of Médiane" measure="1" displayFolder="" measureGroup="Range" count="0">
      <extLst>
        <ext xmlns:x15="http://schemas.microsoft.com/office/spreadsheetml/2010/11/main" uri="{B97F6D7D-B522-45F9-BDA1-12C45D357490}">
          <x15:cacheHierarchy aggregatedColumn="32"/>
        </ext>
      </extLst>
    </cacheHierarchy>
    <cacheHierarchy uniqueName="[Measures].[Distinct Count of Médiane]" caption="Distinct Count of Médiane" measure="1" displayFolder="" measureGroup="Range" count="0">
      <extLst>
        <ext xmlns:x15="http://schemas.microsoft.com/office/spreadsheetml/2010/11/main" uri="{B97F6D7D-B522-45F9-BDA1-12C45D357490}">
          <x15:cacheHierarchy aggregatedColumn="32"/>
        </ext>
      </extLst>
    </cacheHierarchy>
    <cacheHierarchy uniqueName="[Measures].[Average of Poids (Kg)]" caption="Average of Poids (Kg)" measure="1" displayFolder="" measureGroup="Range" count="0">
      <extLst>
        <ext xmlns:x15="http://schemas.microsoft.com/office/spreadsheetml/2010/11/main" uri="{B97F6D7D-B522-45F9-BDA1-12C45D357490}">
          <x15:cacheHierarchy aggregatedColumn="9"/>
        </ext>
      </extLst>
    </cacheHierarchy>
    <cacheHierarchy uniqueName="[Measures].[Median_]" caption="Median_" measure="1" displayFolder="" measureGroup="Range" count="0"/>
    <cacheHierarchy uniqueName="[Measures].[Annulation]" caption="Annulation" measure="1" displayFolder="" measureGroup="Range" count="0"/>
    <cacheHierarchy uniqueName="[Measures].[NonRentrée]" caption="NonRentrée" measure="1" displayFolder="" measureGroup="Range" count="0"/>
    <cacheHierarchy uniqueName="[Measures].[measure 1]" caption="measure 1" measure="1" displayFolder="" measureGroup="Range" count="0"/>
    <cacheHierarchy uniqueName="[Measures].[measure 2]" caption="measure 2" measure="1" displayFolder="" measureGroup="Range" count="0"/>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illaume Le Page" refreshedDate="45762.68829583333" backgroundQuery="1" createdVersion="8" refreshedVersion="7" minRefreshableVersion="3" recordCount="0" supportSubquery="1" supportAdvancedDrill="1" xr:uid="{4BD5635C-28E3-4223-8CBA-9D318804A0BB}">
  <cacheSource type="external" connectionId="16"/>
  <cacheFields count="5">
    <cacheField name="[Range].[Annulé].[Annulé]" caption="Annulé" numFmtId="0" hierarchy="11" level="1">
      <sharedItems containsSemiMixedTypes="0" containsNonDate="0" containsString="0"/>
    </cacheField>
    <cacheField name="[Range].[3semaines].[3semaines]" caption="3semaines" numFmtId="0" hierarchy="27" level="1">
      <sharedItems containsSemiMixedTypes="0" containsNonDate="0" containsString="0"/>
    </cacheField>
    <cacheField name="[Range].[Partenaires / Associations].[Partenaires / Associations]" caption="Partenaires / Associations" numFmtId="0" hierarchy="8" level="1">
      <sharedItems count="13">
        <s v="Arpège - L'Oréal Clichy CAPI"/>
        <s v="Arpège - L'Oréal Clichy RIO"/>
        <s v="Arpège - Mazars"/>
        <s v="Compass - L'Oréal Levallois SO France"/>
        <s v="Compass - Société Générale Basalte"/>
        <s v="Le Bristol Paris"/>
        <s v="Le Figuier / Au panier des Halles / Jelo"/>
        <s v="Levy Restaurants - AccorHotels Arena Bercy"/>
        <s v="L'Oréal Campus Clichy"/>
        <s v="MRS - Ipsen Khapa"/>
        <s v="Sodexo Porte d'Issy - DGA (Balard)"/>
        <s v="Sogeres - Gecina Défense Ouest"/>
        <s v="Sogeres - Microsoft EOS"/>
      </sharedItems>
    </cacheField>
    <cacheField name="[Range].[Week of Year].[Week of Year]" caption="Week of Year" numFmtId="0" hierarchy="13" level="1">
      <sharedItems containsSemiMixedTypes="0" containsString="0" containsNumber="1" containsInteger="1" minValue="13" maxValue="15" count="3">
        <n v="13"/>
        <n v="14"/>
        <n v="15"/>
      </sharedItems>
      <extLst>
        <ext xmlns:x15="http://schemas.microsoft.com/office/spreadsheetml/2010/11/main" uri="{4F2E5C28-24EA-4eb8-9CBF-B6C8F9C3D259}">
          <x15:cachedUniqueNames>
            <x15:cachedUniqueName index="0" name="[Range].[Week of Year].&amp;[13]"/>
            <x15:cachedUniqueName index="1" name="[Range].[Week of Year].&amp;[14]"/>
            <x15:cachedUniqueName index="2" name="[Range].[Week of Year].&amp;[15]"/>
          </x15:cachedUniqueNames>
        </ext>
      </extLst>
    </cacheField>
    <cacheField name="[Measures].[Count of Partenaires / Associations]" caption="Count of Partenaires / Associations" numFmtId="0" hierarchy="45" level="32767"/>
  </cacheFields>
  <cacheHierarchies count="63">
    <cacheHierarchy uniqueName="[Range].[Tournée]" caption="Tournée" attribute="1" defaultMemberUniqueName="[Range].[Tournée].[All]" allUniqueName="[Range].[Tournée].[All]" dimensionUniqueName="[Range]" displayFolder="" count="0" memberValueDatatype="20" unbalanced="0"/>
    <cacheHierarchy uniqueName="[Range].[Date]" caption="Date" attribute="1" time="1" defaultMemberUniqueName="[Range].[Date].[All]" allUniqueName="[Range].[Date].[All]" dimensionUniqueName="[Range]" displayFolder="" count="0" memberValueDatatype="7" unbalanced="0"/>
    <cacheHierarchy uniqueName="[Range].[Responsable Tournée]" caption="Responsable Tournée" attribute="1" defaultMemberUniqueName="[Range].[Responsable Tournée].[All]" allUniqueName="[Range].[Responsable Tournée].[All]" dimensionUniqueName="[Range]" displayFolder="" count="0" memberValueDatatype="130" unbalanced="0"/>
    <cacheHierarchy uniqueName="[Range].[Accompagnant 1]" caption="Accompagnant 1" attribute="1" defaultMemberUniqueName="[Range].[Accompagnant 1].[All]" allUniqueName="[Range].[Accompagnant 1].[All]" dimensionUniqueName="[Range]" displayFolder="" count="0" memberValueDatatype="130" unbalanced="0"/>
    <cacheHierarchy uniqueName="[Range].[Accompagnant 2]" caption="Accompagnant 2" attribute="1" defaultMemberUniqueName="[Range].[Accompagnant 2].[All]" allUniqueName="[Range].[Accompagnant 2].[All]" dimensionUniqueName="[Range]" displayFolder="" count="0" memberValueDatatype="130" unbalanced="0"/>
    <cacheHierarchy uniqueName="[Range].[Accompagnant 3]" caption="Accompagnant 3" attribute="1" defaultMemberUniqueName="[Range].[Accompagnant 3].[All]" allUniqueName="[Range].[Accompagnant 3].[All]" dimensionUniqueName="[Range]" displayFolder="" count="0" memberValueDatatype="130" unbalanced="0"/>
    <cacheHierarchy uniqueName="[Range].[Accompagnants supplémentaires]" caption="Accompagnants supplémentaires" attribute="1" defaultMemberUniqueName="[Range].[Accompagnants supplémentaires].[All]" allUniqueName="[Range].[Accompagnants supplémentaires].[All]" dimensionUniqueName="[Range]" displayFolder="" count="0" memberValueDatatype="130" unbalanced="0"/>
    <cacheHierarchy uniqueName="[Range].[Véhicule]" caption="Véhicule" attribute="1" defaultMemberUniqueName="[Range].[Véhicule].[All]" allUniqueName="[Range].[Véhicule].[All]" dimensionUniqueName="[Range]" displayFolder="" count="0" memberValueDatatype="130" unbalanced="0"/>
    <cacheHierarchy uniqueName="[Range].[Partenaires / Associations]" caption="Partenaires / Associations" attribute="1" defaultMemberUniqueName="[Range].[Partenaires / Associations].[All]" allUniqueName="[Range].[Partenaires / Associations].[All]" dimensionUniqueName="[Range]" displayFolder="" count="2" memberValueDatatype="130" unbalanced="0">
      <fieldsUsage count="2">
        <fieldUsage x="-1"/>
        <fieldUsage x="2"/>
      </fieldsUsage>
    </cacheHierarchy>
    <cacheHierarchy uniqueName="[Range].[Poids (Kg)]" caption="Poids (Kg)" attribute="1" defaultMemberUniqueName="[Range].[Poids (Kg)].[All]" allUniqueName="[Range].[Poids (Kg)].[All]" dimensionUniqueName="[Range]" displayFolder="" count="0" memberValueDatatype="5" unbalanced="0"/>
    <cacheHierarchy uniqueName="[Range].[Partenaires / Associations - Old]" caption="Partenaires / Associations - Old" attribute="1" defaultMemberUniqueName="[Range].[Partenaires / Associations - Old].[All]" allUniqueName="[Range].[Partenaires / Associations - Old].[All]" dimensionUniqueName="[Range]" displayFolder="" count="0" memberValueDatatype="130" unbalanced="0"/>
    <cacheHierarchy uniqueName="[Range].[Annulé]" caption="Annulé" attribute="1" defaultMemberUniqueName="[Range].[Annulé].[All]" allUniqueName="[Range].[Annulé].[All]" dimensionUniqueName="[Range]" displayFolder="" count="2" memberValueDatatype="20" unbalanced="0">
      <fieldsUsage count="2">
        <fieldUsage x="-1"/>
        <fieldUsage x="0"/>
      </fieldsUsage>
    </cacheHierarchy>
    <cacheHierarchy uniqueName="[Range].[1]" caption="1" attribute="1" defaultMemberUniqueName="[Range].[1].[All]" allUniqueName="[Range].[1].[All]" dimensionUniqueName="[Range]" displayFolder="" count="0" memberValueDatatype="20" unbalanced="0"/>
    <cacheHierarchy uniqueName="[Range].[Week of Year]" caption="Week of Year" attribute="1" defaultMemberUniqueName="[Range].[Week of Year].[All]" allUniqueName="[Range].[Week of Year].[All]" dimensionUniqueName="[Range]" displayFolder="" count="2" memberValueDatatype="20" unbalanced="0">
      <fieldsUsage count="2">
        <fieldUsage x="-1"/>
        <fieldUsage x="3"/>
      </fieldsUsage>
    </cacheHierarchy>
    <cacheHierarchy uniqueName="[Range].[Day Name]" caption="Day Name" attribute="1" defaultMemberUniqueName="[Range].[Day Name].[All]" allUniqueName="[Range].[Day Name].[All]" dimensionUniqueName="[Range]" displayFolder="" count="0" memberValueDatatype="130" unbalanced="0"/>
    <cacheHierarchy uniqueName="[Range].[Type]" caption="Type" attribute="1" defaultMemberUniqueName="[Range].[Type].[All]" allUniqueName="[Range].[Type].[All]" dimensionUniqueName="[Range]" displayFolder="" count="0" memberValueDatatype="130" unbalanced="0"/>
    <cacheHierarchy uniqueName="[Range].[Catégorie LCM]" caption="Catégorie LCM" attribute="1" defaultMemberUniqueName="[Range].[Catégorie LCM].[All]" allUniqueName="[Range].[Catégorie LCM].[All]" dimensionUniqueName="[Range]" displayFolder="" count="0" memberValueDatatype="130" unbalanced="0"/>
    <cacheHierarchy uniqueName="[Range].[Sous catégorie]" caption="Sous catégorie" attribute="1" defaultMemberUniqueName="[Range].[Sous catégorie].[All]" allUniqueName="[Range].[Sous catégorie].[All]" dimensionUniqueName="[Range]" displayFolder="" count="0" memberValueDatatype="130" unbalanced="0"/>
    <cacheHierarchy uniqueName="[Range].[Personne Morale / Groupe]" caption="Personne Morale / Groupe" attribute="1" defaultMemberUniqueName="[Range].[Personne Morale / Groupe].[All]" allUniqueName="[Range].[Personne Morale / Groupe].[All]" dimensionUniqueName="[Range]" displayFolder="" count="0" memberValueDatatype="130" unbalanced="0"/>
    <cacheHierarchy uniqueName="[Range].[CLASSIFICATION]" caption="CLASSIFICATION" attribute="1" defaultMemberUniqueName="[Range].[CLASSIFICATION].[All]" allUniqueName="[Range].[CLASSIFICATION].[All]" dimensionUniqueName="[Range]" displayFolder="" count="0" memberValueDatatype="130" unbalanced="0"/>
    <cacheHierarchy uniqueName="[Range].[Adresse Livraison/collecte]" caption="Adresse Livraison/collecte" attribute="1" defaultMemberUniqueName="[Range].[Adresse Livraison/collecte].[All]" allUniqueName="[Range].[Adresse Livraison/collecte].[All]" dimensionUniqueName="[Range]" displayFolder="" count="0" memberValueDatatype="130" unbalanced="0"/>
    <cacheHierarchy uniqueName="[Range].[Code postal]" caption="Code postal" attribute="1" defaultMemberUniqueName="[Range].[Code postal].[All]" allUniqueName="[Range].[Code postal].[All]" dimensionUniqueName="[Range]" displayFolder="" count="0" memberValueDatatype="20" unbalanced="0"/>
    <cacheHierarchy uniqueName="[Range].[Secteur]" caption="Secteur" attribute="1" defaultMemberUniqueName="[Range].[Secteur].[All]" allUniqueName="[Range].[Secteur].[All]" dimensionUniqueName="[Range]" displayFolder="" count="0" memberValueDatatype="130" unbalanced="0"/>
    <cacheHierarchy uniqueName="[Range].[Departement]" caption="Departement" attribute="1" defaultMemberUniqueName="[Range].[Departement].[All]" allUniqueName="[Range].[Departement].[All]" dimensionUniqueName="[Range]" displayFolder="" count="0" memberValueDatatype="20" unbalanced="0"/>
    <cacheHierarchy uniqueName="[Range].[Importance Asso]" caption="Importance Asso" attribute="1" defaultMemberUniqueName="[Range].[Importance Asso].[All]" allUniqueName="[Range].[Importance Asso].[All]" dimensionUniqueName="[Range]" displayFolder="" count="0" memberValueDatatype="130" unbalanced="0"/>
    <cacheHierarchy uniqueName="[Range].[MaxWeek]" caption="MaxWeek" attribute="1" defaultMemberUniqueName="[Range].[MaxWeek].[All]" allUniqueName="[Range].[MaxWeek].[All]" dimensionUniqueName="[Range]" displayFolder="" count="0" memberValueDatatype="20" unbalanced="0"/>
    <cacheHierarchy uniqueName="[Range].[Qualité]" caption="Qualité" attribute="1" defaultMemberUniqueName="[Range].[Qualité].[All]" allUniqueName="[Range].[Qualité].[All]" dimensionUniqueName="[Range]" displayFolder="" count="0" memberValueDatatype="130" unbalanced="0"/>
    <cacheHierarchy uniqueName="[Range].[3semaines]" caption="3semaines" attribute="1" defaultMemberUniqueName="[Range].[3semaines].[All]" allUniqueName="[Range].[3semaines].[All]" dimensionUniqueName="[Range]" displayFolder="" count="2" memberValueDatatype="130" unbalanced="0">
      <fieldsUsage count="2">
        <fieldUsage x="-1"/>
        <fieldUsage x="1"/>
      </fieldsUsage>
    </cacheHierarchy>
    <cacheHierarchy uniqueName="[Range].[MaximumParSemaine]" caption="MaximumParSemaine" attribute="1" defaultMemberUniqueName="[Range].[MaximumParSemaine].[All]" allUniqueName="[Range].[MaximumParSemaine].[All]" dimensionUniqueName="[Range]" displayFolder="" count="0" memberValueDatatype="5" unbalanced="0"/>
    <cacheHierarchy uniqueName="[Range].[MinimumParSemaine]" caption="MinimumParSemaine" attribute="1" defaultMemberUniqueName="[Range].[MinimumParSemaine].[All]" allUniqueName="[Range].[MinimumParSemaine].[All]" dimensionUniqueName="[Range]" displayFolder="" count="0" memberValueDatatype="5" unbalanced="0"/>
    <cacheHierarchy uniqueName="[Range].[Moyenne]" caption="Moyenne" attribute="1" defaultMemberUniqueName="[Range].[Moyenne].[All]" allUniqueName="[Range].[Moyenne].[All]" dimensionUniqueName="[Range]" displayFolder="" count="0" memberValueDatatype="5" unbalanced="0"/>
    <cacheHierarchy uniqueName="[Range].[MoyenneParSemaine]" caption="MoyenneParSemaine" attribute="1" defaultMemberUniqueName="[Range].[MoyenneParSemaine].[All]" allUniqueName="[Range].[MoyenneParSemaine].[All]" dimensionUniqueName="[Range]" displayFolder="" count="0" memberValueDatatype="5" unbalanced="0"/>
    <cacheHierarchy uniqueName="[Range].[Médiane]" caption="Médiane" attribute="1" defaultMemberUniqueName="[Range].[Médiane].[All]" allUniqueName="[Range].[Médiane].[All]" dimensionUniqueName="[Range]" displayFolder="" count="0" memberValueDatatype="5" unbalanced="0"/>
    <cacheHierarchy uniqueName="[Range].[MédianeParSemaine]" caption="MédianeParSemaine" attribute="1" defaultMemberUniqueName="[Range].[MédianeParSemaine].[All]" allUniqueName="[Range].[MédianeParSemaine].[All]" dimensionUniqueName="[Range]" displayFolder="" count="0" memberValueDatatype="5" unbalanced="0"/>
    <cacheHierarchy uniqueName="[Range].[Médiane2025]" caption="Médiane2025" attribute="1" defaultMemberUniqueName="[Range].[Médiane2025].[All]" allUniqueName="[Range].[Médiane2025].[All]" dimensionUniqueName="[Range]" displayFolder="" count="0" memberValueDatatype="20" unbalanced="0"/>
    <cacheHierarchy uniqueName="[Range].[Date (Month)]" caption="Date (Month)" attribute="1" defaultMemberUniqueName="[Range].[Date (Month)].[All]" allUniqueName="[Range].[Date (Month)].[All]" dimensionUniqueName="[Range]" displayFolder="" count="0" memberValueDatatype="130" unbalanced="0"/>
    <cacheHierarchy uniqueName="[Range].[Date (Year)]" caption="Date (Year)" attribute="1" defaultMemberUniqueName="[Range].[Date (Year)].[All]" allUniqueName="[Range].[Date (Year)].[All]" dimensionUniqueName="[Range]" displayFolder="" count="0" memberValueDatatype="130" unbalanced="0"/>
    <cacheHierarchy uniqueName="[Range].[Date (Quarter)]" caption="Date (Quarter)" attribute="1" defaultMemberUniqueName="[Range].[Date (Quarter)].[All]" allUniqueName="[Range].[Date (Quarter)].[All]" dimensionUniqueName="[Range]"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Sum of Médiane2025]" caption="Sum of Médiane2025" measure="1" displayFolder="" measureGroup="Range" count="0">
      <extLst>
        <ext xmlns:x15="http://schemas.microsoft.com/office/spreadsheetml/2010/11/main" uri="{B97F6D7D-B522-45F9-BDA1-12C45D357490}">
          <x15:cacheHierarchy aggregatedColumn="34"/>
        </ext>
      </extLst>
    </cacheHierarchy>
    <cacheHierarchy uniqueName="[Measures].[Average of Médiane2025]" caption="Average of Médiane2025" measure="1" displayFolder="" measureGroup="Range" count="0">
      <extLst>
        <ext xmlns:x15="http://schemas.microsoft.com/office/spreadsheetml/2010/11/main" uri="{B97F6D7D-B522-45F9-BDA1-12C45D357490}">
          <x15:cacheHierarchy aggregatedColumn="34"/>
        </ext>
      </extLst>
    </cacheHierarchy>
    <cacheHierarchy uniqueName="[Measures].[Sum of MédianeParSemaine]" caption="Sum of MédianeParSemaine" measure="1" displayFolder="" measureGroup="Range" count="0">
      <extLst>
        <ext xmlns:x15="http://schemas.microsoft.com/office/spreadsheetml/2010/11/main" uri="{B97F6D7D-B522-45F9-BDA1-12C45D357490}">
          <x15:cacheHierarchy aggregatedColumn="33"/>
        </ext>
      </extLst>
    </cacheHierarchy>
    <cacheHierarchy uniqueName="[Measures].[Average of MédianeParSemaine]" caption="Average of MédianeParSemaine" measure="1" displayFolder="" measureGroup="Range" count="0">
      <extLst>
        <ext xmlns:x15="http://schemas.microsoft.com/office/spreadsheetml/2010/11/main" uri="{B97F6D7D-B522-45F9-BDA1-12C45D357490}">
          <x15:cacheHierarchy aggregatedColumn="33"/>
        </ext>
      </extLst>
    </cacheHierarchy>
    <cacheHierarchy uniqueName="[Measures].[Sum of Médiane]" caption="Sum of Médiane" measure="1" displayFolder="" measureGroup="Range" count="0">
      <extLst>
        <ext xmlns:x15="http://schemas.microsoft.com/office/spreadsheetml/2010/11/main" uri="{B97F6D7D-B522-45F9-BDA1-12C45D357490}">
          <x15:cacheHierarchy aggregatedColumn="32"/>
        </ext>
      </extLst>
    </cacheHierarchy>
    <cacheHierarchy uniqueName="[Measures].[Average of Médiane]" caption="Average of Médiane" measure="1" displayFolder="" measureGroup="Range" count="0">
      <extLst>
        <ext xmlns:x15="http://schemas.microsoft.com/office/spreadsheetml/2010/11/main" uri="{B97F6D7D-B522-45F9-BDA1-12C45D357490}">
          <x15:cacheHierarchy aggregatedColumn="32"/>
        </ext>
      </extLst>
    </cacheHierarchy>
    <cacheHierarchy uniqueName="[Measures].[Count of Partenaires / Associations]" caption="Count of Partenaires / Associations" measure="1" displayFolder="" measureGroup="Range" count="0" oneField="1">
      <fieldsUsage count="1">
        <fieldUsage x="4"/>
      </fieldsUsage>
      <extLst>
        <ext xmlns:x15="http://schemas.microsoft.com/office/spreadsheetml/2010/11/main" uri="{B97F6D7D-B522-45F9-BDA1-12C45D357490}">
          <x15:cacheHierarchy aggregatedColumn="8"/>
        </ext>
      </extLst>
    </cacheHierarchy>
    <cacheHierarchy uniqueName="[Measures].[Sum of Poids (Kg)]" caption="Sum of Poids (Kg)" measure="1" displayFolder="" measureGroup="Range" count="0">
      <extLst>
        <ext xmlns:x15="http://schemas.microsoft.com/office/spreadsheetml/2010/11/main" uri="{B97F6D7D-B522-45F9-BDA1-12C45D357490}">
          <x15:cacheHierarchy aggregatedColumn="9"/>
        </ext>
      </extLst>
    </cacheHierarchy>
    <cacheHierarchy uniqueName="[Measures].[Count of Poids (Kg)]" caption="Count of Poids (Kg)" measure="1" displayFolder="" measureGroup="Range" count="0">
      <extLst>
        <ext xmlns:x15="http://schemas.microsoft.com/office/spreadsheetml/2010/11/main" uri="{B97F6D7D-B522-45F9-BDA1-12C45D357490}">
          <x15:cacheHierarchy aggregatedColumn="9"/>
        </ext>
      </extLst>
    </cacheHierarchy>
    <cacheHierarchy uniqueName="[Measures].[Sum of Annulé]" caption="Sum of Annulé" measure="1" displayFolder="" measureGroup="Range" count="0">
      <extLst>
        <ext xmlns:x15="http://schemas.microsoft.com/office/spreadsheetml/2010/11/main" uri="{B97F6D7D-B522-45F9-BDA1-12C45D357490}">
          <x15:cacheHierarchy aggregatedColumn="11"/>
        </ext>
      </extLst>
    </cacheHierarchy>
    <cacheHierarchy uniqueName="[Measures].[Sum of MaximumParSemaine]" caption="Sum of MaximumParSemaine" measure="1" displayFolder="" measureGroup="Range" count="0">
      <extLst>
        <ext xmlns:x15="http://schemas.microsoft.com/office/spreadsheetml/2010/11/main" uri="{B97F6D7D-B522-45F9-BDA1-12C45D357490}">
          <x15:cacheHierarchy aggregatedColumn="28"/>
        </ext>
      </extLst>
    </cacheHierarchy>
    <cacheHierarchy uniqueName="[Measures].[Sum of MinimumParSemaine]" caption="Sum of MinimumParSemaine" measure="1" displayFolder="" measureGroup="Range" count="0">
      <extLst>
        <ext xmlns:x15="http://schemas.microsoft.com/office/spreadsheetml/2010/11/main" uri="{B97F6D7D-B522-45F9-BDA1-12C45D357490}">
          <x15:cacheHierarchy aggregatedColumn="29"/>
        </ext>
      </extLst>
    </cacheHierarchy>
    <cacheHierarchy uniqueName="[Measures].[Average of MaximumParSemaine]" caption="Average of MaximumParSemaine" measure="1" displayFolder="" measureGroup="Range" count="0">
      <extLst>
        <ext xmlns:x15="http://schemas.microsoft.com/office/spreadsheetml/2010/11/main" uri="{B97F6D7D-B522-45F9-BDA1-12C45D357490}">
          <x15:cacheHierarchy aggregatedColumn="28"/>
        </ext>
      </extLst>
    </cacheHierarchy>
    <cacheHierarchy uniqueName="[Measures].[Average of MinimumParSemaine]" caption="Average of MinimumParSemaine" measure="1" displayFolder="" measureGroup="Range" count="0">
      <extLst>
        <ext xmlns:x15="http://schemas.microsoft.com/office/spreadsheetml/2010/11/main" uri="{B97F6D7D-B522-45F9-BDA1-12C45D357490}">
          <x15:cacheHierarchy aggregatedColumn="29"/>
        </ext>
      </extLst>
    </cacheHierarchy>
    <cacheHierarchy uniqueName="[Measures].[Max of Médiane]" caption="Max of Médiane" measure="1" displayFolder="" measureGroup="Range" count="0">
      <extLst>
        <ext xmlns:x15="http://schemas.microsoft.com/office/spreadsheetml/2010/11/main" uri="{B97F6D7D-B522-45F9-BDA1-12C45D357490}">
          <x15:cacheHierarchy aggregatedColumn="32"/>
        </ext>
      </extLst>
    </cacheHierarchy>
    <cacheHierarchy uniqueName="[Measures].[Distinct Count of Médiane]" caption="Distinct Count of Médiane" measure="1" displayFolder="" measureGroup="Range" count="0">
      <extLst>
        <ext xmlns:x15="http://schemas.microsoft.com/office/spreadsheetml/2010/11/main" uri="{B97F6D7D-B522-45F9-BDA1-12C45D357490}">
          <x15:cacheHierarchy aggregatedColumn="32"/>
        </ext>
      </extLst>
    </cacheHierarchy>
    <cacheHierarchy uniqueName="[Measures].[Average of Poids (Kg)]" caption="Average of Poids (Kg)" measure="1" displayFolder="" measureGroup="Range" count="0">
      <extLst>
        <ext xmlns:x15="http://schemas.microsoft.com/office/spreadsheetml/2010/11/main" uri="{B97F6D7D-B522-45F9-BDA1-12C45D357490}">
          <x15:cacheHierarchy aggregatedColumn="9"/>
        </ext>
      </extLst>
    </cacheHierarchy>
    <cacheHierarchy uniqueName="[Measures].[Median_]" caption="Median_" measure="1" displayFolder="" measureGroup="Range" count="0"/>
    <cacheHierarchy uniqueName="[Measures].[Annulation]" caption="Annulation" measure="1" displayFolder="" measureGroup="Range" count="0"/>
    <cacheHierarchy uniqueName="[Measures].[NonRentrée]" caption="NonRentrée" measure="1" displayFolder="" measureGroup="Range" count="0"/>
    <cacheHierarchy uniqueName="[Measures].[measure 1]" caption="measure 1" measure="1" displayFolder="" measureGroup="Range" count="0"/>
    <cacheHierarchy uniqueName="[Measures].[measure 2]" caption="measure 2" measure="1" displayFolder="" measureGroup="Range" count="0"/>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illaume Le Page" refreshedDate="45762.688297337962" backgroundQuery="1" createdVersion="8" refreshedVersion="7" minRefreshableVersion="3" recordCount="0" supportSubquery="1" supportAdvancedDrill="1" xr:uid="{3EE07EA0-7431-434C-8F3F-F35C340CA11F}">
  <cacheSource type="external" connectionId="16"/>
  <cacheFields count="4">
    <cacheField name="[Range].[3semaines].[3semaines]" caption="3semaines" numFmtId="0" hierarchy="27" level="1">
      <sharedItems containsSemiMixedTypes="0" containsNonDate="0" containsString="0"/>
    </cacheField>
    <cacheField name="[Range].[Type].[Type]" caption="Type" numFmtId="0" hierarchy="15" level="1">
      <sharedItems containsSemiMixedTypes="0" containsNonDate="0" containsString="0"/>
    </cacheField>
    <cacheField name="[Range].[Partenaires / Associations].[Partenaires / Associations]" caption="Partenaires / Associations" numFmtId="0" hierarchy="8" level="1">
      <sharedItems count="10">
        <s v="BAPIF Genevilliers (collecte)"/>
        <s v="Boire et Manger - Stade De France"/>
        <s v="Cuisine Centrale de Nanterre"/>
        <s v="Ideel Garden"/>
        <s v="Marché d'Aligre"/>
        <s v="MIYAM (labo)"/>
        <s v="Monoprix - Magasin Bellesfeuilles"/>
        <s v="Monoprix - Magasin Courcelles"/>
        <s v="Refugee Food (Labo) - Production repas"/>
        <s v="Sodexo Sports &amp; Loisirs - Site Roland Garros - Economat SL"/>
      </sharedItems>
    </cacheField>
    <cacheField name="[Measures].[Sum of Poids (Kg)]" caption="Sum of Poids (Kg)" numFmtId="0" hierarchy="46" level="32767"/>
  </cacheFields>
  <cacheHierarchies count="63">
    <cacheHierarchy uniqueName="[Range].[Tournée]" caption="Tournée" attribute="1" defaultMemberUniqueName="[Range].[Tournée].[All]" allUniqueName="[Range].[Tournée].[All]" dimensionUniqueName="[Range]" displayFolder="" count="0" memberValueDatatype="20" unbalanced="0"/>
    <cacheHierarchy uniqueName="[Range].[Date]" caption="Date" attribute="1" time="1" defaultMemberUniqueName="[Range].[Date].[All]" allUniqueName="[Range].[Date].[All]" dimensionUniqueName="[Range]" displayFolder="" count="0" memberValueDatatype="7" unbalanced="0"/>
    <cacheHierarchy uniqueName="[Range].[Responsable Tournée]" caption="Responsable Tournée" attribute="1" defaultMemberUniqueName="[Range].[Responsable Tournée].[All]" allUniqueName="[Range].[Responsable Tournée].[All]" dimensionUniqueName="[Range]" displayFolder="" count="0" memberValueDatatype="130" unbalanced="0"/>
    <cacheHierarchy uniqueName="[Range].[Accompagnant 1]" caption="Accompagnant 1" attribute="1" defaultMemberUniqueName="[Range].[Accompagnant 1].[All]" allUniqueName="[Range].[Accompagnant 1].[All]" dimensionUniqueName="[Range]" displayFolder="" count="0" memberValueDatatype="130" unbalanced="0"/>
    <cacheHierarchy uniqueName="[Range].[Accompagnant 2]" caption="Accompagnant 2" attribute="1" defaultMemberUniqueName="[Range].[Accompagnant 2].[All]" allUniqueName="[Range].[Accompagnant 2].[All]" dimensionUniqueName="[Range]" displayFolder="" count="0" memberValueDatatype="130" unbalanced="0"/>
    <cacheHierarchy uniqueName="[Range].[Accompagnant 3]" caption="Accompagnant 3" attribute="1" defaultMemberUniqueName="[Range].[Accompagnant 3].[All]" allUniqueName="[Range].[Accompagnant 3].[All]" dimensionUniqueName="[Range]" displayFolder="" count="0" memberValueDatatype="130" unbalanced="0"/>
    <cacheHierarchy uniqueName="[Range].[Accompagnants supplémentaires]" caption="Accompagnants supplémentaires" attribute="1" defaultMemberUniqueName="[Range].[Accompagnants supplémentaires].[All]" allUniqueName="[Range].[Accompagnants supplémentaires].[All]" dimensionUniqueName="[Range]" displayFolder="" count="0" memberValueDatatype="130" unbalanced="0"/>
    <cacheHierarchy uniqueName="[Range].[Véhicule]" caption="Véhicule" attribute="1" defaultMemberUniqueName="[Range].[Véhicule].[All]" allUniqueName="[Range].[Véhicule].[All]" dimensionUniqueName="[Range]" displayFolder="" count="0" memberValueDatatype="130" unbalanced="0"/>
    <cacheHierarchy uniqueName="[Range].[Partenaires / Associations]" caption="Partenaires / Associations" attribute="1" defaultMemberUniqueName="[Range].[Partenaires / Associations].[All]" allUniqueName="[Range].[Partenaires / Associations].[All]" dimensionUniqueName="[Range]" displayFolder="" count="2" memberValueDatatype="130" unbalanced="0">
      <fieldsUsage count="2">
        <fieldUsage x="-1"/>
        <fieldUsage x="2"/>
      </fieldsUsage>
    </cacheHierarchy>
    <cacheHierarchy uniqueName="[Range].[Poids (Kg)]" caption="Poids (Kg)" attribute="1" defaultMemberUniqueName="[Range].[Poids (Kg)].[All]" allUniqueName="[Range].[Poids (Kg)].[All]" dimensionUniqueName="[Range]" displayFolder="" count="0" memberValueDatatype="5" unbalanced="0"/>
    <cacheHierarchy uniqueName="[Range].[Partenaires / Associations - Old]" caption="Partenaires / Associations - Old" attribute="1" defaultMemberUniqueName="[Range].[Partenaires / Associations - Old].[All]" allUniqueName="[Range].[Partenaires / Associations - Old].[All]" dimensionUniqueName="[Range]" displayFolder="" count="0" memberValueDatatype="130" unbalanced="0"/>
    <cacheHierarchy uniqueName="[Range].[Annulé]" caption="Annulé" attribute="1" defaultMemberUniqueName="[Range].[Annulé].[All]" allUniqueName="[Range].[Annulé].[All]" dimensionUniqueName="[Range]" displayFolder="" count="0" memberValueDatatype="20" unbalanced="0"/>
    <cacheHierarchy uniqueName="[Range].[1]" caption="1" attribute="1" defaultMemberUniqueName="[Range].[1].[All]" allUniqueName="[Range].[1].[All]" dimensionUniqueName="[Range]" displayFolder="" count="0" memberValueDatatype="20" unbalanced="0"/>
    <cacheHierarchy uniqueName="[Range].[Week of Year]" caption="Week of Year" attribute="1" defaultMemberUniqueName="[Range].[Week of Year].[All]" allUniqueName="[Range].[Week of Year].[All]" dimensionUniqueName="[Range]" displayFolder="" count="0" memberValueDatatype="20" unbalanced="0"/>
    <cacheHierarchy uniqueName="[Range].[Day Name]" caption="Day Name" attribute="1" defaultMemberUniqueName="[Range].[Day Name].[All]" allUniqueName="[Range].[Day Name].[All]" dimensionUniqueName="[Range]" displayFolder="" count="0" memberValueDatatype="130" unbalanced="0"/>
    <cacheHierarchy uniqueName="[Range].[Type]" caption="Type" attribute="1" defaultMemberUniqueName="[Range].[Type].[All]" allUniqueName="[Range].[Type].[All]" dimensionUniqueName="[Range]" displayFolder="" count="2" memberValueDatatype="130" unbalanced="0">
      <fieldsUsage count="2">
        <fieldUsage x="-1"/>
        <fieldUsage x="1"/>
      </fieldsUsage>
    </cacheHierarchy>
    <cacheHierarchy uniqueName="[Range].[Catégorie LCM]" caption="Catégorie LCM" attribute="1" defaultMemberUniqueName="[Range].[Catégorie LCM].[All]" allUniqueName="[Range].[Catégorie LCM].[All]" dimensionUniqueName="[Range]" displayFolder="" count="0" memberValueDatatype="130" unbalanced="0"/>
    <cacheHierarchy uniqueName="[Range].[Sous catégorie]" caption="Sous catégorie" attribute="1" defaultMemberUniqueName="[Range].[Sous catégorie].[All]" allUniqueName="[Range].[Sous catégorie].[All]" dimensionUniqueName="[Range]" displayFolder="" count="0" memberValueDatatype="130" unbalanced="0"/>
    <cacheHierarchy uniqueName="[Range].[Personne Morale / Groupe]" caption="Personne Morale / Groupe" attribute="1" defaultMemberUniqueName="[Range].[Personne Morale / Groupe].[All]" allUniqueName="[Range].[Personne Morale / Groupe].[All]" dimensionUniqueName="[Range]" displayFolder="" count="0" memberValueDatatype="130" unbalanced="0"/>
    <cacheHierarchy uniqueName="[Range].[CLASSIFICATION]" caption="CLASSIFICATION" attribute="1" defaultMemberUniqueName="[Range].[CLASSIFICATION].[All]" allUniqueName="[Range].[CLASSIFICATION].[All]" dimensionUniqueName="[Range]" displayFolder="" count="0" memberValueDatatype="130" unbalanced="0"/>
    <cacheHierarchy uniqueName="[Range].[Adresse Livraison/collecte]" caption="Adresse Livraison/collecte" attribute="1" defaultMemberUniqueName="[Range].[Adresse Livraison/collecte].[All]" allUniqueName="[Range].[Adresse Livraison/collecte].[All]" dimensionUniqueName="[Range]" displayFolder="" count="0" memberValueDatatype="130" unbalanced="0"/>
    <cacheHierarchy uniqueName="[Range].[Code postal]" caption="Code postal" attribute="1" defaultMemberUniqueName="[Range].[Code postal].[All]" allUniqueName="[Range].[Code postal].[All]" dimensionUniqueName="[Range]" displayFolder="" count="0" memberValueDatatype="20" unbalanced="0"/>
    <cacheHierarchy uniqueName="[Range].[Secteur]" caption="Secteur" attribute="1" defaultMemberUniqueName="[Range].[Secteur].[All]" allUniqueName="[Range].[Secteur].[All]" dimensionUniqueName="[Range]" displayFolder="" count="0" memberValueDatatype="130" unbalanced="0"/>
    <cacheHierarchy uniqueName="[Range].[Departement]" caption="Departement" attribute="1" defaultMemberUniqueName="[Range].[Departement].[All]" allUniqueName="[Range].[Departement].[All]" dimensionUniqueName="[Range]" displayFolder="" count="0" memberValueDatatype="20" unbalanced="0"/>
    <cacheHierarchy uniqueName="[Range].[Importance Asso]" caption="Importance Asso" attribute="1" defaultMemberUniqueName="[Range].[Importance Asso].[All]" allUniqueName="[Range].[Importance Asso].[All]" dimensionUniqueName="[Range]" displayFolder="" count="0" memberValueDatatype="130" unbalanced="0"/>
    <cacheHierarchy uniqueName="[Range].[MaxWeek]" caption="MaxWeek" attribute="1" defaultMemberUniqueName="[Range].[MaxWeek].[All]" allUniqueName="[Range].[MaxWeek].[All]" dimensionUniqueName="[Range]" displayFolder="" count="0" memberValueDatatype="20" unbalanced="0"/>
    <cacheHierarchy uniqueName="[Range].[Qualité]" caption="Qualité" attribute="1" defaultMemberUniqueName="[Range].[Qualité].[All]" allUniqueName="[Range].[Qualité].[All]" dimensionUniqueName="[Range]" displayFolder="" count="0" memberValueDatatype="130" unbalanced="0"/>
    <cacheHierarchy uniqueName="[Range].[3semaines]" caption="3semaines" attribute="1" defaultMemberUniqueName="[Range].[3semaines].[All]" allUniqueName="[Range].[3semaines].[All]" dimensionUniqueName="[Range]" displayFolder="" count="2" memberValueDatatype="130" unbalanced="0">
      <fieldsUsage count="2">
        <fieldUsage x="-1"/>
        <fieldUsage x="0"/>
      </fieldsUsage>
    </cacheHierarchy>
    <cacheHierarchy uniqueName="[Range].[MaximumParSemaine]" caption="MaximumParSemaine" attribute="1" defaultMemberUniqueName="[Range].[MaximumParSemaine].[All]" allUniqueName="[Range].[MaximumParSemaine].[All]" dimensionUniqueName="[Range]" displayFolder="" count="0" memberValueDatatype="5" unbalanced="0"/>
    <cacheHierarchy uniqueName="[Range].[MinimumParSemaine]" caption="MinimumParSemaine" attribute="1" defaultMemberUniqueName="[Range].[MinimumParSemaine].[All]" allUniqueName="[Range].[MinimumParSemaine].[All]" dimensionUniqueName="[Range]" displayFolder="" count="0" memberValueDatatype="5" unbalanced="0"/>
    <cacheHierarchy uniqueName="[Range].[Moyenne]" caption="Moyenne" attribute="1" defaultMemberUniqueName="[Range].[Moyenne].[All]" allUniqueName="[Range].[Moyenne].[All]" dimensionUniqueName="[Range]" displayFolder="" count="0" memberValueDatatype="5" unbalanced="0"/>
    <cacheHierarchy uniqueName="[Range].[MoyenneParSemaine]" caption="MoyenneParSemaine" attribute="1" defaultMemberUniqueName="[Range].[MoyenneParSemaine].[All]" allUniqueName="[Range].[MoyenneParSemaine].[All]" dimensionUniqueName="[Range]" displayFolder="" count="0" memberValueDatatype="5" unbalanced="0"/>
    <cacheHierarchy uniqueName="[Range].[Médiane]" caption="Médiane" attribute="1" defaultMemberUniqueName="[Range].[Médiane].[All]" allUniqueName="[Range].[Médiane].[All]" dimensionUniqueName="[Range]" displayFolder="" count="0" memberValueDatatype="5" unbalanced="0"/>
    <cacheHierarchy uniqueName="[Range].[MédianeParSemaine]" caption="MédianeParSemaine" attribute="1" defaultMemberUniqueName="[Range].[MédianeParSemaine].[All]" allUniqueName="[Range].[MédianeParSemaine].[All]" dimensionUniqueName="[Range]" displayFolder="" count="0" memberValueDatatype="5" unbalanced="0"/>
    <cacheHierarchy uniqueName="[Range].[Médiane2025]" caption="Médiane2025" attribute="1" defaultMemberUniqueName="[Range].[Médiane2025].[All]" allUniqueName="[Range].[Médiane2025].[All]" dimensionUniqueName="[Range]" displayFolder="" count="0" memberValueDatatype="20" unbalanced="0"/>
    <cacheHierarchy uniqueName="[Range].[Date (Month)]" caption="Date (Month)" attribute="1" defaultMemberUniqueName="[Range].[Date (Month)].[All]" allUniqueName="[Range].[Date (Month)].[All]" dimensionUniqueName="[Range]" displayFolder="" count="0" memberValueDatatype="130" unbalanced="0"/>
    <cacheHierarchy uniqueName="[Range].[Date (Year)]" caption="Date (Year)" attribute="1" defaultMemberUniqueName="[Range].[Date (Year)].[All]" allUniqueName="[Range].[Date (Year)].[All]" dimensionUniqueName="[Range]" displayFolder="" count="0" memberValueDatatype="130" unbalanced="0"/>
    <cacheHierarchy uniqueName="[Range].[Date (Quarter)]" caption="Date (Quarter)" attribute="1" defaultMemberUniqueName="[Range].[Date (Quarter)].[All]" allUniqueName="[Range].[Date (Quarter)].[All]" dimensionUniqueName="[Range]"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Sum of Médiane2025]" caption="Sum of Médiane2025" measure="1" displayFolder="" measureGroup="Range" count="0">
      <extLst>
        <ext xmlns:x15="http://schemas.microsoft.com/office/spreadsheetml/2010/11/main" uri="{B97F6D7D-B522-45F9-BDA1-12C45D357490}">
          <x15:cacheHierarchy aggregatedColumn="34"/>
        </ext>
      </extLst>
    </cacheHierarchy>
    <cacheHierarchy uniqueName="[Measures].[Average of Médiane2025]" caption="Average of Médiane2025" measure="1" displayFolder="" measureGroup="Range" count="0">
      <extLst>
        <ext xmlns:x15="http://schemas.microsoft.com/office/spreadsheetml/2010/11/main" uri="{B97F6D7D-B522-45F9-BDA1-12C45D357490}">
          <x15:cacheHierarchy aggregatedColumn="34"/>
        </ext>
      </extLst>
    </cacheHierarchy>
    <cacheHierarchy uniqueName="[Measures].[Sum of MédianeParSemaine]" caption="Sum of MédianeParSemaine" measure="1" displayFolder="" measureGroup="Range" count="0">
      <extLst>
        <ext xmlns:x15="http://schemas.microsoft.com/office/spreadsheetml/2010/11/main" uri="{B97F6D7D-B522-45F9-BDA1-12C45D357490}">
          <x15:cacheHierarchy aggregatedColumn="33"/>
        </ext>
      </extLst>
    </cacheHierarchy>
    <cacheHierarchy uniqueName="[Measures].[Average of MédianeParSemaine]" caption="Average of MédianeParSemaine" measure="1" displayFolder="" measureGroup="Range" count="0">
      <extLst>
        <ext xmlns:x15="http://schemas.microsoft.com/office/spreadsheetml/2010/11/main" uri="{B97F6D7D-B522-45F9-BDA1-12C45D357490}">
          <x15:cacheHierarchy aggregatedColumn="33"/>
        </ext>
      </extLst>
    </cacheHierarchy>
    <cacheHierarchy uniqueName="[Measures].[Sum of Médiane]" caption="Sum of Médiane" measure="1" displayFolder="" measureGroup="Range" count="0">
      <extLst>
        <ext xmlns:x15="http://schemas.microsoft.com/office/spreadsheetml/2010/11/main" uri="{B97F6D7D-B522-45F9-BDA1-12C45D357490}">
          <x15:cacheHierarchy aggregatedColumn="32"/>
        </ext>
      </extLst>
    </cacheHierarchy>
    <cacheHierarchy uniqueName="[Measures].[Average of Médiane]" caption="Average of Médiane" measure="1" displayFolder="" measureGroup="Range" count="0">
      <extLst>
        <ext xmlns:x15="http://schemas.microsoft.com/office/spreadsheetml/2010/11/main" uri="{B97F6D7D-B522-45F9-BDA1-12C45D357490}">
          <x15:cacheHierarchy aggregatedColumn="32"/>
        </ext>
      </extLst>
    </cacheHierarchy>
    <cacheHierarchy uniqueName="[Measures].[Count of Partenaires / Associations]" caption="Count of Partenaires / Associations" measure="1" displayFolder="" measureGroup="Range" count="0">
      <extLst>
        <ext xmlns:x15="http://schemas.microsoft.com/office/spreadsheetml/2010/11/main" uri="{B97F6D7D-B522-45F9-BDA1-12C45D357490}">
          <x15:cacheHierarchy aggregatedColumn="8"/>
        </ext>
      </extLst>
    </cacheHierarchy>
    <cacheHierarchy uniqueName="[Measures].[Sum of Poids (Kg)]" caption="Sum of Poids (Kg)" measure="1" displayFolder="" measureGroup="Range" count="0" oneField="1">
      <fieldsUsage count="1">
        <fieldUsage x="3"/>
      </fieldsUsage>
      <extLst>
        <ext xmlns:x15="http://schemas.microsoft.com/office/spreadsheetml/2010/11/main" uri="{B97F6D7D-B522-45F9-BDA1-12C45D357490}">
          <x15:cacheHierarchy aggregatedColumn="9"/>
        </ext>
      </extLst>
    </cacheHierarchy>
    <cacheHierarchy uniqueName="[Measures].[Count of Poids (Kg)]" caption="Count of Poids (Kg)" measure="1" displayFolder="" measureGroup="Range" count="0">
      <extLst>
        <ext xmlns:x15="http://schemas.microsoft.com/office/spreadsheetml/2010/11/main" uri="{B97F6D7D-B522-45F9-BDA1-12C45D357490}">
          <x15:cacheHierarchy aggregatedColumn="9"/>
        </ext>
      </extLst>
    </cacheHierarchy>
    <cacheHierarchy uniqueName="[Measures].[Sum of Annulé]" caption="Sum of Annulé" measure="1" displayFolder="" measureGroup="Range" count="0">
      <extLst>
        <ext xmlns:x15="http://schemas.microsoft.com/office/spreadsheetml/2010/11/main" uri="{B97F6D7D-B522-45F9-BDA1-12C45D357490}">
          <x15:cacheHierarchy aggregatedColumn="11"/>
        </ext>
      </extLst>
    </cacheHierarchy>
    <cacheHierarchy uniqueName="[Measures].[Sum of MaximumParSemaine]" caption="Sum of MaximumParSemaine" measure="1" displayFolder="" measureGroup="Range" count="0">
      <extLst>
        <ext xmlns:x15="http://schemas.microsoft.com/office/spreadsheetml/2010/11/main" uri="{B97F6D7D-B522-45F9-BDA1-12C45D357490}">
          <x15:cacheHierarchy aggregatedColumn="28"/>
        </ext>
      </extLst>
    </cacheHierarchy>
    <cacheHierarchy uniqueName="[Measures].[Sum of MinimumParSemaine]" caption="Sum of MinimumParSemaine" measure="1" displayFolder="" measureGroup="Range" count="0">
      <extLst>
        <ext xmlns:x15="http://schemas.microsoft.com/office/spreadsheetml/2010/11/main" uri="{B97F6D7D-B522-45F9-BDA1-12C45D357490}">
          <x15:cacheHierarchy aggregatedColumn="29"/>
        </ext>
      </extLst>
    </cacheHierarchy>
    <cacheHierarchy uniqueName="[Measures].[Average of MaximumParSemaine]" caption="Average of MaximumParSemaine" measure="1" displayFolder="" measureGroup="Range" count="0">
      <extLst>
        <ext xmlns:x15="http://schemas.microsoft.com/office/spreadsheetml/2010/11/main" uri="{B97F6D7D-B522-45F9-BDA1-12C45D357490}">
          <x15:cacheHierarchy aggregatedColumn="28"/>
        </ext>
      </extLst>
    </cacheHierarchy>
    <cacheHierarchy uniqueName="[Measures].[Average of MinimumParSemaine]" caption="Average of MinimumParSemaine" measure="1" displayFolder="" measureGroup="Range" count="0">
      <extLst>
        <ext xmlns:x15="http://schemas.microsoft.com/office/spreadsheetml/2010/11/main" uri="{B97F6D7D-B522-45F9-BDA1-12C45D357490}">
          <x15:cacheHierarchy aggregatedColumn="29"/>
        </ext>
      </extLst>
    </cacheHierarchy>
    <cacheHierarchy uniqueName="[Measures].[Max of Médiane]" caption="Max of Médiane" measure="1" displayFolder="" measureGroup="Range" count="0">
      <extLst>
        <ext xmlns:x15="http://schemas.microsoft.com/office/spreadsheetml/2010/11/main" uri="{B97F6D7D-B522-45F9-BDA1-12C45D357490}">
          <x15:cacheHierarchy aggregatedColumn="32"/>
        </ext>
      </extLst>
    </cacheHierarchy>
    <cacheHierarchy uniqueName="[Measures].[Distinct Count of Médiane]" caption="Distinct Count of Médiane" measure="1" displayFolder="" measureGroup="Range" count="0">
      <extLst>
        <ext xmlns:x15="http://schemas.microsoft.com/office/spreadsheetml/2010/11/main" uri="{B97F6D7D-B522-45F9-BDA1-12C45D357490}">
          <x15:cacheHierarchy aggregatedColumn="32"/>
        </ext>
      </extLst>
    </cacheHierarchy>
    <cacheHierarchy uniqueName="[Measures].[Average of Poids (Kg)]" caption="Average of Poids (Kg)" measure="1" displayFolder="" measureGroup="Range" count="0">
      <extLst>
        <ext xmlns:x15="http://schemas.microsoft.com/office/spreadsheetml/2010/11/main" uri="{B97F6D7D-B522-45F9-BDA1-12C45D357490}">
          <x15:cacheHierarchy aggregatedColumn="9"/>
        </ext>
      </extLst>
    </cacheHierarchy>
    <cacheHierarchy uniqueName="[Measures].[Median_]" caption="Median_" measure="1" displayFolder="" measureGroup="Range" count="0"/>
    <cacheHierarchy uniqueName="[Measures].[Annulation]" caption="Annulation" measure="1" displayFolder="" measureGroup="Range" count="0"/>
    <cacheHierarchy uniqueName="[Measures].[NonRentrée]" caption="NonRentrée" measure="1" displayFolder="" measureGroup="Range" count="0"/>
    <cacheHierarchy uniqueName="[Measures].[measure 1]" caption="measure 1" measure="1" displayFolder="" measureGroup="Range" count="0"/>
    <cacheHierarchy uniqueName="[Measures].[measure 2]" caption="measure 2" measure="1" displayFolder="" measureGroup="Range" count="0"/>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uillaume Le Page" refreshedDate="45762.688304745374" createdVersion="7" refreshedVersion="7" minRefreshableVersion="3" recordCount="6" xr:uid="{AF437096-1960-42CC-B309-1B7C4D1A96F8}">
  <cacheSource type="worksheet">
    <worksheetSource ref="A13:C19" sheet="Sheet1"/>
  </cacheSource>
  <cacheFields count="3">
    <cacheField name="Mois" numFmtId="0">
      <sharedItems containsMixedTypes="1" containsNumber="1" containsInteger="1" minValue="0" maxValue="0" count="6">
        <s v="févr"/>
        <s v="mars"/>
        <s v="avr"/>
        <n v="0"/>
        <s v="mai"/>
        <s v="juin"/>
      </sharedItems>
    </cacheField>
    <cacheField name="Average of Poids (Kg)" numFmtId="0">
      <sharedItems containsString="0" containsBlank="1" containsNumber="1" minValue="0" maxValue="114.45298701298698"/>
    </cacheField>
    <cacheField name="Moyenne 2025 par mois (sans avril)" numFmtId="0">
      <sharedItems containsString="0" containsBlank="1" containsNumber="1" minValue="95.369616622588524" maxValue="95.369616622588524"/>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uillaume Le Page" refreshedDate="45762.688309143516" createdVersion="8" refreshedVersion="7" minRefreshableVersion="3" recordCount="1883" xr:uid="{EF5A79E5-0569-4419-9552-8AC87D221732}">
  <cacheSource type="worksheet">
    <worksheetSource ref="A4:K1887" sheet="Récap Vol collecté par personne"/>
  </cacheSource>
  <cacheFields count="11">
    <cacheField name="Mois" numFmtId="0">
      <sharedItems containsBlank="1" count="13">
        <s v="Janvier"/>
        <s v="février"/>
        <s v="mars"/>
        <m/>
        <s v="Juillet" u="1"/>
        <s v="Octobre" u="1"/>
        <s v="Mai" u="1"/>
        <s v="Décembre" u="1"/>
        <s v="Avril" u="1"/>
        <s v="Novembre" u="1"/>
        <s v="Aout" u="1"/>
        <s v="Septembre" u="1"/>
        <s v="Juin" u="1"/>
      </sharedItems>
    </cacheField>
    <cacheField name="Date" numFmtId="14">
      <sharedItems containsNonDate="0" containsDate="1" containsString="0" containsBlank="1" minDate="2025-01-02T00:00:00" maxDate="2025-03-05T00:00:00"/>
    </cacheField>
    <cacheField name="N° Tournée" numFmtId="0">
      <sharedItems containsBlank="1"/>
    </cacheField>
    <cacheField name="Nom de la personne" numFmtId="0">
      <sharedItems containsBlank="1" count="457">
        <s v="Thierry Maisonnier"/>
        <s v="Marius Koffi"/>
        <s v="Minas Daoud"/>
        <s v="Laurence Neveu"/>
        <s v="Martin Potier"/>
        <s v="Théo Molins"/>
        <s v="Carlos Medina"/>
        <s v="Patricia Rasamoely"/>
        <s v="Hitch Menjra"/>
        <s v="Anne Nguyen"/>
        <s v="Éric David"/>
        <s v="Jean-Pierre Boudard"/>
        <s v="Anne Lazzaroni"/>
        <s v="Amandine Meyer"/>
        <s v="Hugo Terrasson"/>
        <s v="Raphael Queune"/>
        <s v="Meaghan Smadja"/>
        <s v="Dominique Kerforn"/>
        <s v="Sonia Massey"/>
        <s v="Patrick Postic"/>
        <s v="Alex Martinez"/>
        <s v="Rémi Godefroy"/>
        <s v="Nesrine Joly"/>
        <s v="Marine POTEL"/>
        <s v="Baptiste Valentini"/>
        <s v="Cherigui boussad"/>
        <s v="Sophie Potteaux"/>
        <s v="Auriane Delacroix"/>
        <s v="Delphine Montariol"/>
        <s v="Janelle Poussou"/>
        <s v="Audrey Bregeat"/>
        <s v="Valentin Carrez"/>
        <s v="Vincent Béranger"/>
        <s v="Clément Rataj"/>
        <s v="Domitille Pradeau"/>
        <s v="Maya Mouttapa"/>
        <s v="(ING) Bertrand Renault"/>
        <s v="Pierre BEURLET"/>
        <s v="Lucie Joyes"/>
        <s v="Wajih Accary"/>
        <s v="Moussa Abdoulaye"/>
        <s v="HENRIQUE BORSARI"/>
        <s v="Jean-Michel Bader"/>
        <s v="Clarisse Becquart"/>
        <s v="Michelle Isphording"/>
        <s v="Inès Balaguier"/>
        <s v="Constantin Kozlow"/>
        <s v="Matthias Bénédic"/>
        <s v="Didier Nozahic"/>
        <s v="Christiane Mancilla"/>
        <s v="(Wenabi) Ouijdane Sari"/>
        <s v="Axelle Piana"/>
        <s v="Leen Kassir"/>
        <s v="(Wenabi) Soliyana Demere ANNO"/>
        <s v="Justin Guillon"/>
        <s v="Khelouat Amine"/>
        <s v="Adrien maslow-saidi"/>
        <s v="Eliott Burkhart"/>
        <s v="Baptiste de Rigaud"/>
        <s v="(ING) Sophie Seugnet"/>
        <s v="Bastien GELINET"/>
        <s v="Chayma Boda"/>
        <s v="Dana Ducros"/>
        <s v="Jacques Lefèvre"/>
        <s v="Aymeric Champs"/>
        <s v="(Wenabi) Mélanie POMIAN"/>
        <s v="Joseph Lanney"/>
        <s v="Matthias Cortin"/>
        <s v="Salarié MDA"/>
        <s v="Félicie Pène"/>
        <s v="Manon Ducrot"/>
        <s v="(Wenabi) Delphine Julien"/>
        <s v="Interface"/>
        <s v="Alexandre PASQUALI"/>
        <s v="Mehdi Mirali"/>
        <s v="Jonathan Coppé"/>
        <s v="Juliette Hadchouel"/>
        <s v="GELINET Bastien"/>
        <s v="(Wenabi) Jonathan YAPOUDJIAN"/>
        <s v="Fiacre Mun"/>
        <s v="Nil Augé-Dedieu"/>
        <s v="Élisa Belhocine"/>
        <s v="FFT"/>
        <s v="(Wenabi) Sarah Pecot"/>
        <s v="Keli Xaviera Dzouossia Mozie"/>
        <s v="Arthur de Bigault"/>
        <s v="(ING) Stephanie Lagrange"/>
        <s v="(ING) Christelle Ennouni"/>
        <s v="Eléonore Crane"/>
        <s v="YOBOUE Carla"/>
        <s v="Aline Royer"/>
        <s v="Arthur de Bigault de Granrut"/>
        <s v="(Wenabi) Flora CHAUCHIS"/>
        <s v="Maria Balzano"/>
        <s v="Jeanne stage ING"/>
        <s v="(Vendredi) Arnaud Plonévez"/>
        <s v="(Wenabi) Faradj TAYAT"/>
        <s v="Alexandre GALLEGO-GONZALEZ"/>
        <s v="(ING) Marie Hardy"/>
        <s v="Alice MOUCHEL"/>
        <s v="Maria Artsruni"/>
        <s v="Maxime Petit"/>
        <s v="Mateo Cambon"/>
        <s v="Lehna Drissi"/>
        <s v="Hamza Jarraf"/>
        <s v="Célestine stagiaire 3e"/>
        <s v="Elnaz Shakouri"/>
        <s v="Ithiel GNASSINGBE"/>
        <s v="Céline Faucon"/>
        <s v="Ikililou Adamou"/>
        <s v="jeff victor"/>
        <s v="Gabrielle Petot"/>
        <s v="Clémence Schell"/>
        <s v="(ING) Ridha Khalfet"/>
        <s v="Edouard Demoy"/>
        <s v="Hugo Chauvrat"/>
        <s v="Axel Dupont-Franklin"/>
        <s v="(Wenabi) My-Lien Nguyen-Pascal"/>
        <s v="Grégoire Genouville"/>
        <s v="Némo Benoît "/>
        <s v="Fabrice Quere"/>
        <s v="(Wenabi) Carole VIALLETTE"/>
        <s v="(Wenabi) Marion GERBAULT"/>
        <s v="(Wenabi) Marine BOUGRASSA"/>
        <s v="Bérénice Helion"/>
        <s v="Wilson Noël"/>
        <s v="Cosmo BORDIER"/>
        <s v="(Wenabi) Philippe CHESSERON"/>
        <s v="Tom PETITJEAN"/>
        <s v="boussad cherigui"/>
        <s v="Valentin Cadoret"/>
        <s v="Florian Martin"/>
        <s v="Gaël P"/>
        <s v="Kester Lovelace"/>
        <s v="Matthias Benedict"/>
        <s v="Driss Gouch"/>
        <s v="Guillaume le Page"/>
        <m/>
        <s v="(TE) Daniel Fade" u="1"/>
        <s v="Jack" u="1"/>
        <s v="Kamlati Abdallah" u="1"/>
        <s v="Olivier Croly" u="1"/>
        <s v="Virgile Claudel" u="1"/>
        <s v="Delphine Olivier" u="1"/>
        <s v="Elwood Wellington-Voisin" u="1"/>
        <s v="(Wenabi) Sonia Maloizel" u="1"/>
        <s v="ami Gautier" u="1"/>
        <s v="Clémence Jomier" u="1"/>
        <s v="Nadia Bouchoukh" u="1"/>
        <s v="(Wenabi) Kassim MAALOUL" u="1"/>
        <s v="Martin Tendero" u="1"/>
        <s v="Arthur Terrasson" u="1"/>
        <s v="Eddy Chebarli" u="1"/>
        <s v="(TE) Éric Fremont" u="1"/>
        <s v="Tanguy" u="1"/>
        <s v="Wenabi Albane" u="1"/>
        <s v="(Vendredi) Riadh AMMAR" u="1"/>
        <s v="Wenabi Marie-Aude" u="1"/>
        <s v="Marianne P" u="1"/>
        <s v="Sarah Abdallah" u="1"/>
        <s v="Brahim Souifi" u="1"/>
        <s v="Marie Lluch" u="1"/>
        <s v="Pascale Dromigny" u="1"/>
        <s v="Charles Micheau" u="1"/>
        <s v="Antonin Brossollet " u="1"/>
        <s v="Sophie Maisonneuve" u="1"/>
        <s v="(Wenabi) Christophe Besnard-Chantecler" u="1"/>
        <s v="Quentin Poisson" u="1"/>
        <s v="(Wenabi) Vinicius BERNARDI-ZILIOTTO" u="1"/>
        <s v="Médina LEBORGNE" u="1"/>
        <s v="Adèle Jollivet" u="1"/>
        <s v="Aliénor Douesneau" u="1"/>
        <s v="(Vendredi) Alix EYOBELE OBAKA" u="1"/>
        <s v="Camille Berny-Tarente " u="1"/>
        <s v="Augustin Jomier" u="1"/>
        <s v="Charlotte Lelong" u="1"/>
        <s v="Wenabi (Emmanuelle LEFRANC)" u="1"/>
        <s v="Ghiles" u="1"/>
        <s v="(Wenabi) Arvind LATCHOU" u="1"/>
        <s v="(Vendredi) Kimberley Morel" u="1"/>
        <s v="Annemieke Flamand" u="1"/>
        <s v="Marine De Cherisey " u="1"/>
        <s v="Koffi Marius" u="1"/>
        <s v="(Vendredi) Agathe BOURASSEAU" u="1"/>
        <s v="Antoine Thuillier" u="1"/>
        <s v="Fabien Mercier" u="1"/>
        <s v="Raphaël Catier" u="1"/>
        <s v="(Wenabi) Guity Bina" u="1"/>
        <s v="Camille Louvel" u="1"/>
        <s v="Alise Belinki" u="1"/>
        <s v="Jade Som" u="1"/>
        <s v="Angèle Bianay" u="1"/>
        <s v="(TE) Kilian Louise" u="1"/>
        <s v="Kari Mahamat" u="1"/>
        <s v="Gautier F" u="1"/>
        <s v="Audren Ségalin" u="1"/>
        <s v="Sakina F" u="1"/>
        <s v="(Wenabi) Chloe Souchere" u="1"/>
        <s v="Sharlène Tracana" u="1"/>
        <s v="Mohamed Bah" u="1"/>
        <s v="Léonie G" u="1"/>
        <s v="Laëticia Le Feuvre" u="1"/>
        <s v="Aude Nectoux" u="1"/>
        <s v="Wenabi Nathalie" u="1"/>
        <s v="(Vendredi) Valentin Cadoret" u="1"/>
        <s v="Grégoire N." u="1"/>
        <s v="Jean-Michel M" u="1"/>
        <s v="Lilyane Zahi" u="1"/>
        <s v="Melania Van Hove" u="1"/>
        <s v="Emma Moreau" u="1"/>
        <s v="Wenabi Vanessa" u="1"/>
        <s v="Thierry Maisonier" u="1"/>
        <s v="Keli Xaviera D" u="1"/>
        <s v="(TE) Frederic FEBVRE" u="1"/>
        <s v="Gabriel K" u="1"/>
        <s v="Amine Khima" u="1"/>
        <s v="Adamou" u="1"/>
        <s v="Pieter Parmentier" u="1"/>
        <s v="Sylvie Badelon" u="1"/>
        <s v="Clara (stagiaire)" u="1"/>
        <s v="Noé Hautier" u="1"/>
        <s v="Fanny Lachat" u="1"/>
        <s v="(TE) Guillaume FISCH" u="1"/>
        <s v="Yanne Cothin" u="1"/>
        <s v="Constantin Koslow" u="1"/>
        <s v="Antoine Durand" u="1"/>
        <s v="Justin G" u="1"/>
        <s v="Claire" u="1"/>
        <s v="Hasnae B" u="1"/>
        <s v="(TE) Alan Reid" u="1"/>
        <s v="(Vendredi) WAMAR MOUNSI" u="1"/>
        <s v="JB N" u="1"/>
        <s v="(Vendredi) LUC PANIE-DUJAC" u="1"/>
        <s v="Guillaume F. " u="1"/>
        <s v="Léa Marine" u="1"/>
        <s v="Claire (sa maman)" u="1"/>
        <s v="Francine Nkami" u="1"/>
        <s v="(TE) Gwendoline SAVARY" u="1"/>
        <s v="Célia Barth " u="1"/>
        <s v="Mahmud Turhan" u="1"/>
        <s v="Bénédicte Gariel" u="1"/>
        <s v="(Wenabi) Anthony DUMAS" u="1"/>
        <s v="(Vendredi) FAIDATH TOUKOUROU" u="1"/>
        <s v="Margaux P " u="1"/>
        <s v="Wenabi Carole" u="1"/>
        <s v="(TE) Carole VIALLETTE" u="1"/>
        <s v="Wenabi (Nabil Choukair)" u="1"/>
        <s v="Wenabi Julie" u="1"/>
        <s v="Miloud" u="1"/>
        <s v="(Vendredi) Rajan Ram" u="1"/>
        <s v="(Wenabi) Stephane Rufer" u="1"/>
        <s v="(Vendredi) Arnaud BOURGE" u="1"/>
        <s v="Fils de Carlos" u="1"/>
        <s v="Omar Boukhecha" u="1"/>
        <s v="Nathalie Arnould" u="1"/>
        <s v="(Wenabi) Cecile JOANNIN" u="1"/>
        <s v="Béatrice Le Metais" u="1"/>
        <s v="Juliette R" u="1"/>
        <s v="Frédérique Chiffaut" u="1"/>
        <s v="Clement Rataj" u="1"/>
        <s v="Barbara Ovadia" u="1"/>
        <s v="Sydney Gueddou" u="1"/>
        <s v="Joséphine BOURRINET" u="1"/>
        <s v="Eric B." u="1"/>
        <s v="(Wenabi) Christine Bernou" u="1"/>
        <s v="Zaret Villegas" u="1"/>
        <s v="Sébastien Chatel" u="1"/>
        <s v="Inès Vongkasem" u="1"/>
        <s v="(Wenabi) Gleb Simanov" u="1"/>
        <s v="Gilles Thavot" u="1"/>
        <s v="(FFT) Laure" u="1"/>
        <s v="Clémence Chalony" u="1"/>
        <s v="Amine TellaÏ" u="1"/>
        <s v="Nicole Mondain (nouvelle)" u="1"/>
        <s v="Mary Luz Gualteros" u="1"/>
        <s v="Wenabi (Bérengère)" u="1"/>
        <s v="(Vendredi) Sakib Somru" u="1"/>
        <s v="(Wenabi) Vincent BAPTISTE" u="1"/>
        <s v="Isabelle Baron" u="1"/>
        <s v="Jean-Michel A" u="1"/>
        <s v="Marie-Cécile" u="1"/>
        <s v="Wenabi (Sarah PECOT)" u="1"/>
        <s v="Cyril Gonzalez" u="1"/>
        <s v="Caroline Olivier" u="1"/>
        <s v="Quentin Vacher" u="1"/>
        <s v="(Wenabi) Vesna" u="1"/>
        <s v="Salma B" u="1"/>
        <s v="Bénédicte Comberousse" u="1"/>
        <s v="Antoine Groussin" u="1"/>
        <s v="Wenabi Sophie Le Cong Nen-Aliot" u="1"/>
        <s v="Wenabi (Sophie MOENS)" u="1"/>
        <s v="Katy Porlon" u="1"/>
        <s v="Alexia Doquin" u="1"/>
        <s v="Riyaad Ramjan" u="1"/>
        <s v="Florian FFT" u="1"/>
        <s v="Denis Renoul" u="1"/>
        <s v="FATOUMATA DEMBELE " u="1"/>
        <s v="Fils d'Olivier" u="1"/>
        <s v="(Wenabi) Celine FRACHET GAYRAUD" u="1"/>
        <s v="Antoine Jomier" u="1"/>
        <s v="Nomel Diby" u="1"/>
        <s v="Oriane" u="1"/>
        <s v="Fanny Caps" u="1"/>
        <s v="Julia Benamghar (avec Patrick)" u="1"/>
        <s v="(Wenabi) Celine BOUTIN" u="1"/>
        <s v="Wenabi Alice" u="1"/>
        <s v="Luc" u="1"/>
        <s v="Vincent Perinet" u="1"/>
        <s v="Corentin L'Aot" u="1"/>
        <s v="Gino" u="1"/>
        <s v="Claire De Mauvaisin" u="1"/>
        <s v="Ekressin Bouah" u="1"/>
        <s v="Wenabi (Anne-Marie)" u="1"/>
        <s v="Elsa Mullor" u="1"/>
        <s v="(Vendredi) Luis Carlos Perez" u="1"/>
        <s v="Emmanuelle R. " u="1"/>
        <s v="(Wenabi) Yann MION" u="1"/>
        <s v="Marie-Paule" u="1"/>
        <s v="Preslie TCHAMDJEU GHOMKOUE SIEWE" u="1"/>
        <s v=" (TE) Dallal LEGER" u="1"/>
        <s v="Fred JIAGHO TSABOU" u="1"/>
        <s v="Wenabi Rose-Marie" u="1"/>
        <s v="Chantal Hicks" u="1"/>
        <s v="Berenice HELION" u="1"/>
        <s v="(Wenabi) Bruno Cerceau" u="1"/>
        <s v="Grace MANGALA" u="1"/>
        <s v="(Wenabi) Emeline Crouzet" u="1"/>
        <s v="(Vendredi) Hicham ELMAANAOUI" u="1"/>
        <s v="(TE) Sylvie GIBERT" u="1"/>
        <s v="Coline Toussaint" u="1"/>
        <s v="SINGA ADAMIS CARMICHE" u="1"/>
        <s v="Evan V. " u="1"/>
        <s v="(Wenabi) Claude Maela Wouanssi" u="1"/>
        <s v="Romain M" u="1"/>
        <s v="(TE) Olivier SUMING" u="1"/>
        <s v="Anne-Laure Guyot" u="1"/>
        <s v="Wenabi (Anne-Claire)" u="1"/>
        <s v="Sanoussy" u="1"/>
        <s v="(Wenabi) Thomas del Vecchio" u="1"/>
        <s v="Wenabi Leonel" u="1"/>
        <s v="Justine Wasson" u="1"/>
        <s v="(Vendredi) Pierre BOCANDE" u="1"/>
        <s v="(TE) Patrick PINENQ" u="1"/>
        <s v="Nay" u="1"/>
        <s v="Zélie Moulis" u="1"/>
        <s v="Dimitri Lelong" u="1"/>
        <s v="Wenabi (Victor)" u="1"/>
        <s v="Amaury Gariel" u="1"/>
        <s v="Dominique Kerforn " u="1"/>
        <s v="Arnaud de Dinechin" u="1"/>
        <s v="Charles " u="1"/>
        <s v="Delphine Seh" u="1"/>
        <s v="Ghislain" u="1"/>
        <s v="Hamza M (nouveau)" u="1"/>
        <s v="Alice Chopin" u="1"/>
        <s v="Oscar L. " u="1"/>
        <s v="Pierre Chauvigné" u="1"/>
        <s v="Céline Bourgeois" u="1"/>
        <s v="Romane D" u="1"/>
        <s v="Hitch M" u="1"/>
        <s v="Hasnae R." u="1"/>
        <s v="Baptiste Me" u="1"/>
        <s v="Benoit Barraque" u="1"/>
        <s v="Katie Allen" u="1"/>
        <s v="Gislain F" u="1"/>
        <s v="Mathilde Famelart" u="1"/>
        <s v="Estelle C." u="1"/>
        <s v="Estelle Vellard" u="1"/>
        <s v="Heaven-Abeba Mazaud" u="1"/>
        <s v="Wilfried NGOUELA GOUKBON " u="1"/>
        <s v="Hamara doucouré" u="1"/>
        <s v="Wenabi Kianoush " u="1"/>
        <s v="Wenabi Anna" u="1"/>
        <s v="Estelle L" u="1"/>
        <s v="Tourtelier Eloan " u="1"/>
        <s v="Salimata S." u="1"/>
        <s v="Zacharie C" u="1"/>
        <s v="Lucas F" u="1"/>
        <s v="Mathieu Bourdet" u="1"/>
        <s v="Rémy Caball" u="1"/>
        <s v="Lucas M" u="1"/>
        <s v="Julieth A. " u="1"/>
        <s v="Mathilde Houben" u="1"/>
        <s v="(TE) Gregory Barbaud" u="1"/>
        <s v="(TE) Marion GERBAULT" u="1"/>
        <s v="(Wenabi) Maria NASSAR RUIZ" u="1"/>
        <s v="Laurent Guignon" u="1"/>
        <s v="Jean Christophe Deutchoua" u="1"/>
        <s v="(vendredi) Mathieu AINS" u="1"/>
        <s v="Wenabi Xin" u="1"/>
        <s v="Sophie Beric" u="1"/>
        <s v="(Wenabi) Christophe NOUGAT" u="1"/>
        <s v="Veronica Barfleur" u="1"/>
        <s v="(Vendredi) Kevin Le Dû" u="1"/>
        <s v="Konan Kohe" u="1"/>
        <s v="Aurélien Hamy" u="1"/>
        <s v="Béatrice Brajeux" u="1"/>
        <s v=" (TE) Gregory BARBAUD" u="1"/>
        <s v="Axel Piau" u="1"/>
        <s v="Julien P." u="1"/>
        <s v="Diakite Ibrahima" u="1"/>
        <s v="Lucie Perin" u="1"/>
        <s v="Alexis Vandevoorde" u="1"/>
        <s v="Wenabi Alain" u="1"/>
        <s v="Walter DI GIULIO" u="1"/>
        <s v="Tiffany N" u="1"/>
        <s v="Prisca Milonnet" u="1"/>
        <s v="Youcef Tellaï" u="1"/>
        <s v="Thomas Landy" u="1"/>
        <s v="Gérard P." u="1"/>
        <s v="Lilia Houra Salahi" u="1"/>
        <s v="Fathim" u="1"/>
        <s v="Murielle Labergerie" u="1"/>
        <s v="(Vendredi) ERIC VAUTIER" u="1"/>
        <s v="CELINE WOLNY" u="1"/>
        <s v="Marie-Odile P." u="1"/>
        <s v="Wenabi Iakov" u="1"/>
        <s v="Laurence N" u="1"/>
        <s v="Assiatou Diallo" u="1"/>
        <s v="Céline Devienne" u="1"/>
        <s v="Fihorela Lazaro" u="1"/>
        <s v="Alexandre GALLEGO--GONZALEZ" u="1"/>
        <s v="Asmaa Mahroug" u="1"/>
        <s v="Corinne Obritin" u="1"/>
        <s v="Romane Rolland" u="1"/>
        <s v="Julia (MIYAM)" u="1"/>
        <s v="Alexandre Tassic" u="1"/>
        <s v="Arnaud Koscher" u="1"/>
        <s v="Maxime C" u="1"/>
        <s v="Inès Sellak" u="1"/>
        <s v="(Wenabi) Sophie ROSSIGNOL" u="1"/>
        <s v="Wenabi Kevin" u="1"/>
        <s v="Sabah Saïdi" u="1"/>
        <s v="Thierry Maisonnier " u="1"/>
        <s v="Jean Pierre Boudard" u="1"/>
        <s v="Chleo " u="1"/>
        <s v="Fred F." u="1"/>
        <s v="Marine S" u="1"/>
        <s v="Ricardo L" u="1"/>
        <s v="(Vendredi) MAHMUD TURHAN" u="1"/>
        <s v="Eurogroup" u="1"/>
        <s v="Mara Dobrescu" u="1"/>
        <s v="Carole Van Bellegem" u="1"/>
        <s v="Ikililou A" u="1"/>
        <s v="Yaniss Benkadoum" u="1"/>
        <s v="Laurence J" u="1"/>
        <s v="Hirna T" u="1"/>
        <s v="Marine Lefèvre" u="1"/>
        <s v="Mathis CHAMAYOU" u="1"/>
        <s v="(Wenabi) Charline ROUAN" u="1"/>
        <s v="Wenabi Célia" u="1"/>
        <s v="Marion Ortiz" u="1"/>
        <s v="Tamara Shehata" u="1"/>
        <s v="Philippine LEBON" u="1"/>
        <s v="Mathilde Besson Leaud" u="1"/>
        <s v="(Vendredi) Camille Senellart De Vriere" u="1"/>
        <s v="Nicola Cui" u="1"/>
      </sharedItems>
    </cacheField>
    <cacheField name="Rôle terrain" numFmtId="0">
      <sharedItems containsBlank="1"/>
    </cacheField>
    <cacheField name="Véhicule utilisé" numFmtId="0">
      <sharedItems containsBlank="1"/>
    </cacheField>
    <cacheField name="Statut de la personne" numFmtId="0">
      <sharedItems containsBlank="1" count="3">
        <s v="Bénévole"/>
        <s v="Salarié"/>
        <m/>
      </sharedItems>
    </cacheField>
    <cacheField name="Origine bénévolat" numFmtId="0">
      <sharedItems containsNonDate="0" containsString="0" containsBlank="1"/>
    </cacheField>
    <cacheField name="Programme d'entreprises" numFmtId="0">
      <sharedItems containsNonDate="0" containsString="0" containsBlank="1"/>
    </cacheField>
    <cacheField name="Poids collecté par personne" numFmtId="3">
      <sharedItems containsString="0" containsBlank="1" containsNumber="1" minValue="4.3" maxValue="752"/>
    </cacheField>
    <cacheField name="Bénévole via Vendredi / Wenabi - Nom complet de la personne"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uillaume Le Page" refreshedDate="45762.688309837962" createdVersion="8" refreshedVersion="7" minRefreshableVersion="3" recordCount="1884" xr:uid="{C0846766-5F84-489B-9AA8-E0E1288DD0A9}">
  <cacheSource type="worksheet">
    <worksheetSource ref="A4:K2001" sheet="Récap Vol collecté par personne"/>
  </cacheSource>
  <cacheFields count="11">
    <cacheField name="Mois" numFmtId="0">
      <sharedItems containsBlank="1"/>
    </cacheField>
    <cacheField name="Date" numFmtId="0">
      <sharedItems containsNonDate="0" containsDate="1" containsString="0" containsBlank="1" minDate="2025-01-02T00:00:00" maxDate="2025-03-05T00:00:00"/>
    </cacheField>
    <cacheField name="N° Tournée" numFmtId="0">
      <sharedItems containsBlank="1"/>
    </cacheField>
    <cacheField name="Nom de la personne" numFmtId="0">
      <sharedItems containsBlank="1" count="147">
        <s v="Thierry Maisonnier"/>
        <s v="Marius Koffi"/>
        <s v="Minas Daoud"/>
        <s v="Laurence Neveu"/>
        <s v="Martin Potier"/>
        <s v="Théo Molins"/>
        <s v="Carlos Medina"/>
        <s v="Patricia Rasamoely"/>
        <s v="Hitch Menjra"/>
        <s v="Anne Nguyen"/>
        <s v="Éric David"/>
        <s v="Jean-Pierre Boudard"/>
        <s v="Anne Lazzaroni"/>
        <s v="Amandine Meyer"/>
        <s v="Hugo Terrasson"/>
        <s v="Raphael Queune"/>
        <s v="Meaghan Smadja"/>
        <s v="Dominique Kerforn"/>
        <s v="Sonia Massey"/>
        <s v="Patrick Postic"/>
        <s v="Alex Martinez"/>
        <s v="Rémi Godefroy"/>
        <s v="Nesrine Joly"/>
        <s v="Marine POTEL"/>
        <s v="Baptiste Valentini"/>
        <s v="Cherigui boussad"/>
        <s v="Sophie Potteaux"/>
        <s v="Auriane Delacroix"/>
        <s v="Delphine Montariol"/>
        <s v="Janelle Poussou"/>
        <s v="Audrey Bregeat"/>
        <s v="Valentin Carrez"/>
        <s v="Vincent Béranger"/>
        <s v="Clément Rataj"/>
        <s v="Domitille Pradeau"/>
        <s v="Maya Mouttapa"/>
        <s v="(ING) Bertrand Renault"/>
        <s v="Pierre BEURLET"/>
        <s v="Lucie Joyes"/>
        <s v="Wajih Accary"/>
        <s v="Moussa Abdoulaye"/>
        <s v="HENRIQUE BORSARI"/>
        <s v="Jean-Michel Bader"/>
        <s v="Clarisse Becquart"/>
        <s v="Michelle Isphording"/>
        <s v="Inès Balaguier"/>
        <s v="Constantin Kozlow"/>
        <s v="Matthias Bénédic"/>
        <s v="Didier Nozahic"/>
        <s v="Christiane Mancilla"/>
        <s v="(Wenabi) Ouijdane Sari"/>
        <s v="Axelle Piana"/>
        <s v="Leen Kassir"/>
        <s v="(Wenabi) Soliyana Demere ANNO"/>
        <s v="Justin Guillon"/>
        <s v="Khelouat Amine"/>
        <s v="Adrien maslow-saidi"/>
        <s v="Eliott Burkhart"/>
        <s v="Baptiste de Rigaud"/>
        <s v="(ING) Sophie Seugnet"/>
        <s v="Bastien GELINET"/>
        <s v="Chayma Boda"/>
        <s v="Dana Ducros"/>
        <s v="Jacques Lefèvre"/>
        <s v="Aymeric Champs"/>
        <s v="(Wenabi) Mélanie POMIAN"/>
        <s v="Joseph Lanney"/>
        <s v="Matthias Cortin"/>
        <s v="Salarié MDA"/>
        <s v="Félicie Pène"/>
        <s v="Manon Ducrot"/>
        <s v="(Wenabi) Delphine Julien"/>
        <s v="Interface"/>
        <s v="Alexandre PASQUALI"/>
        <s v="Mehdi Mirali"/>
        <s v="Jonathan Coppé"/>
        <s v="Juliette Hadchouel"/>
        <s v="GELINET Bastien"/>
        <s v="(Wenabi) Jonathan YAPOUDJIAN"/>
        <s v="Fiacre Mun"/>
        <s v="Nil Augé-Dedieu"/>
        <s v="Élisa Belhocine"/>
        <s v="FFT"/>
        <s v="(Wenabi) Sarah Pecot"/>
        <s v="Keli Xaviera Dzouossia Mozie"/>
        <s v="Arthur de Bigault"/>
        <s v="(ING) Stephanie Lagrange"/>
        <s v="(ING) Christelle Ennouni"/>
        <s v="Eléonore Crane"/>
        <s v="YOBOUE Carla"/>
        <s v="Aline Royer"/>
        <s v="Arthur de Bigault de Granrut"/>
        <s v="(Wenabi) Flora CHAUCHIS"/>
        <s v="Maria Balzano"/>
        <s v="Jeanne stage ING"/>
        <s v="(Vendredi) Arnaud Plonévez"/>
        <s v="(Wenabi) Faradj TAYAT"/>
        <s v="Alexandre GALLEGO-GONZALEZ"/>
        <s v="(ING) Marie Hardy"/>
        <s v="Alice MOUCHEL"/>
        <s v="Maria Artsruni"/>
        <s v="Maxime Petit"/>
        <s v="Mateo Cambon"/>
        <s v="Lehna Drissi"/>
        <s v="Hamza Jarraf"/>
        <s v="Célestine stagiaire 3e"/>
        <s v="Elnaz Shakouri"/>
        <s v="Ithiel GNASSINGBE"/>
        <s v="Céline Faucon"/>
        <s v="Ikililou Adamou"/>
        <s v="jeff victor"/>
        <s v="Gabrielle Petot"/>
        <s v="Clémence Schell"/>
        <s v="(ING) Ridha Khalfet"/>
        <s v="Edouard Demoy"/>
        <s v="Hugo Chauvrat"/>
        <s v="Axel Dupont-Franklin"/>
        <s v="(Wenabi) My-Lien Nguyen-Pascal"/>
        <s v="Grégoire Genouville"/>
        <s v="Némo Benoît "/>
        <s v="Fabrice Quere"/>
        <s v="(Wenabi) Carole VIALLETTE"/>
        <s v="(Wenabi) Marion GERBAULT"/>
        <s v="(Wenabi) Marine BOUGRASSA"/>
        <s v="Bérénice Helion"/>
        <s v="Wilson Noël"/>
        <s v="Cosmo BORDIER"/>
        <s v="(Wenabi) Philippe CHESSERON"/>
        <s v="Tom PETITJEAN"/>
        <s v="boussad cherigui"/>
        <s v="Valentin Cadoret"/>
        <s v="Florian Martin"/>
        <s v="Gaël P"/>
        <s v="Kester Lovelace"/>
        <s v="Matthias Benedict"/>
        <s v="Driss Gouch"/>
        <s v="Guillaume le Page"/>
        <m/>
        <s v="Alexandre GALLEGO--GONZALEZ" u="1"/>
        <s v="Thierry Maisonier" u="1"/>
        <s v="Hitch M" u="1"/>
        <s v="Constantin Koslow" u="1"/>
        <s v="Thierry Maisonnier " u="1"/>
        <s v="Berenice HELION" u="1"/>
        <s v="Clement Rataj" u="1"/>
        <s v="Dominique Kerforn " u="1"/>
        <s v="Jean Pierre Boudard" u="1"/>
      </sharedItems>
    </cacheField>
    <cacheField name="Rôle terrain" numFmtId="0">
      <sharedItems containsBlank="1"/>
    </cacheField>
    <cacheField name="Véhicule utilisé" numFmtId="0">
      <sharedItems containsBlank="1"/>
    </cacheField>
    <cacheField name="Statut de la personne" numFmtId="0">
      <sharedItems containsBlank="1"/>
    </cacheField>
    <cacheField name="Origine bénévolat" numFmtId="0">
      <sharedItems containsNonDate="0" containsString="0" containsBlank="1"/>
    </cacheField>
    <cacheField name="Programme d'entreprises" numFmtId="0">
      <sharedItems containsNonDate="0" containsString="0" containsBlank="1"/>
    </cacheField>
    <cacheField name="Poids collecté par personne" numFmtId="3">
      <sharedItems containsString="0" containsBlank="1" containsNumber="1" minValue="4.3" maxValue="752"/>
    </cacheField>
    <cacheField name="Bénévole via Vendredi / Wenabi - Nom complet de la personne"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uillaume Le Page" refreshedDate="45762.688310185185" createdVersion="8" refreshedVersion="7" minRefreshableVersion="3" recordCount="287" xr:uid="{28924750-71C1-497C-892E-069E23A3AF23}">
  <cacheSource type="worksheet">
    <worksheetSource ref="A1:P288" sheet="Résumé Pro Asso Année"/>
  </cacheSource>
  <cacheFields count="16">
    <cacheField name="Dept" numFmtId="0">
      <sharedItems containsString="0" containsBlank="1" containsNumber="1" containsInteger="1" minValue="75" maxValue="94" count="5">
        <n v="75"/>
        <m/>
        <n v="92"/>
        <n v="93"/>
        <n v="94"/>
      </sharedItems>
    </cacheField>
    <cacheField name="Entreprise" numFmtId="0">
      <sharedItems containsBlank="1" count="51">
        <s v="La Chorba"/>
        <m/>
        <s v="FADS"/>
        <s v="Refugee Food"/>
        <s v="Cop1"/>
        <s v="Corot"/>
        <s v="ESAT Santeuil"/>
        <s v="Monoprix Belles-Feuilles"/>
        <s v="Monopris Courcelles"/>
        <s v="La SAM"/>
        <s v="Foyer ADOMA Sorbiers"/>
        <s v="MDA"/>
        <s v="Immaculée Conception"/>
        <s v="Magdalena"/>
        <s v="La Boussole"/>
        <s v="Paris la Défense Arena"/>
        <s v="Arpège Mazars"/>
        <s v="Compass Société Générale Basalte"/>
        <s v="Sodexo Société Générale Exki"/>
        <s v="Sogeres Gecina Défense Ouest"/>
        <s v="Sogeres Total Coupole"/>
        <s v="MRS SUEZ CB21"/>
        <s v="Lab Elior"/>
        <s v="KFC La Défense"/>
        <s v="MRS Ipsen Khapa"/>
        <s v="Sogeres Microsoft"/>
        <s v="Arpège L'Oréal Clichy Rio"/>
        <s v="Compass L'Oréal Levallois So France"/>
        <s v="Arpège L'Oréal Clichy Capi"/>
        <s v="L'Oréal Campus Clichy"/>
        <s v="Cuisine Centrale de Nanterre"/>
        <s v="Plain Commune"/>
        <s v="Au bon transit"/>
        <s v="Ikambere"/>
        <s v="Partage ton pain"/>
        <s v="Stade de France"/>
        <s v="Foodles"/>
        <s v="Ideel Garden"/>
        <s v="Miyam"/>
        <s v="Cuisine Centrale St Denis"/>
        <s v="L'un est l'autre"/>
        <s v="Le figuier/Au panier des halles/Jelo"/>
        <s v="Sodexo Live ! Rungis"/>
        <s v="Andes le potager de Marianne"/>
        <s v="MRS SUEZ CB28" u="1"/>
        <s v="MRS SUEZ CB27" u="1"/>
        <s v="MRS SUEZ CB26" u="1"/>
        <s v="MRS SUEZ CB25" u="1"/>
        <s v="MRS SUEZ CB24" u="1"/>
        <s v="MRS SUEZ CB23" u="1"/>
        <s v="MRS SUEZ CB22" u="1"/>
      </sharedItems>
    </cacheField>
    <cacheField name="Année" numFmtId="0">
      <sharedItems containsString="0" containsBlank="1" containsNumber="1" containsInteger="1" minValue="2019" maxValue="2025" count="8">
        <n v="2025"/>
        <n v="2024"/>
        <n v="2023"/>
        <n v="2022"/>
        <n v="2021"/>
        <n v="2020"/>
        <n v="2019"/>
        <m/>
      </sharedItems>
    </cacheField>
    <cacheField name="Janvier" numFmtId="0">
      <sharedItems containsString="0" containsBlank="1" containsNumber="1" minValue="0" maxValue="3067.5299999999997"/>
    </cacheField>
    <cacheField name="Février" numFmtId="0">
      <sharedItems containsBlank="1" containsMixedTypes="1" containsNumber="1" minValue="0" maxValue="3005.56"/>
    </cacheField>
    <cacheField name="Mars" numFmtId="0">
      <sharedItems containsBlank="1" containsMixedTypes="1" containsNumber="1" minValue="0" maxValue="3618.25"/>
    </cacheField>
    <cacheField name="Avril" numFmtId="0">
      <sharedItems containsBlank="1" containsMixedTypes="1" containsNumber="1" minValue="0" maxValue="3801.9"/>
    </cacheField>
    <cacheField name="Mai" numFmtId="0">
      <sharedItems containsBlank="1" containsMixedTypes="1" containsNumber="1" minValue="0" maxValue="3131"/>
    </cacheField>
    <cacheField name="Juin" numFmtId="0">
      <sharedItems containsBlank="1" containsMixedTypes="1" containsNumber="1" minValue="0" maxValue="5039.4000000000005"/>
    </cacheField>
    <cacheField name="Juillet" numFmtId="0">
      <sharedItems containsBlank="1" containsMixedTypes="1" containsNumber="1" minValue="0" maxValue="3792.6899999999996"/>
    </cacheField>
    <cacheField name="Août" numFmtId="0">
      <sharedItems containsBlank="1" containsMixedTypes="1" containsNumber="1" minValue="0" maxValue="8176.51"/>
    </cacheField>
    <cacheField name="Septembre" numFmtId="0">
      <sharedItems containsBlank="1" containsMixedTypes="1" containsNumber="1" minValue="0" maxValue="4143.7199999999993"/>
    </cacheField>
    <cacheField name="Octobre" numFmtId="0">
      <sharedItems containsBlank="1" containsMixedTypes="1" containsNumber="1" minValue="0" maxValue="2255"/>
    </cacheField>
    <cacheField name="Novembre" numFmtId="0">
      <sharedItems containsBlank="1" containsMixedTypes="1" containsNumber="1" minValue="0" maxValue="3816.48"/>
    </cacheField>
    <cacheField name="Décembre" numFmtId="0">
      <sharedItems containsBlank="1" containsMixedTypes="1" containsNumber="1" minValue="0" maxValue="9216.26"/>
    </cacheField>
    <cacheField name="Cumul" numFmtId="0">
      <sharedItems containsString="0" containsBlank="1" containsNumber="1" minValue="0" maxValue="25756.45"/>
    </cacheField>
  </cacheFields>
  <extLst>
    <ext xmlns:x14="http://schemas.microsoft.com/office/spreadsheetml/2009/9/main" uri="{725AE2AE-9491-48be-B2B4-4EB974FC3084}">
      <x14:pivotCacheDefinition pivotCacheId="1099237904"/>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uillaume Le Page" refreshedDate="45762.688310879632" createdVersion="8" refreshedVersion="7" minRefreshableVersion="3" recordCount="1000" xr:uid="{564040C6-922A-48BD-B6CF-6AC5471D82E5}">
  <cacheSource type="worksheet">
    <worksheetSource ref="A1:AI1048576" sheet="Tableau de Suivi"/>
  </cacheSource>
  <cacheFields count="38">
    <cacheField name="Tournée" numFmtId="0">
      <sharedItems containsString="0" containsBlank="1" containsNumber="1" containsInteger="1" minValue="1" maxValue="282"/>
    </cacheField>
    <cacheField name="Date" numFmtId="0">
      <sharedItems containsNonDate="0" containsDate="1" containsString="0" containsBlank="1" minDate="2024-04-04T00:00:00" maxDate="2025-04-22T00:00:00" count="106">
        <d v="2024-04-04T00:00:00"/>
        <d v="2025-01-01T00:00:00"/>
        <d v="2025-01-02T00:00:00"/>
        <d v="2025-01-03T00:00:00"/>
        <d v="2025-01-05T00:00:00"/>
        <d v="2025-01-06T00:00:00"/>
        <d v="2025-01-07T00:00:00"/>
        <d v="2025-01-08T00:00:00"/>
        <d v="2025-01-09T00:00:00"/>
        <d v="2025-01-10T00:00:00"/>
        <d v="2025-01-11T00:00:00"/>
        <d v="2025-01-12T00:00:00"/>
        <d v="2025-01-13T00:00:00"/>
        <d v="2025-01-14T00:00:00"/>
        <d v="2025-01-15T00:00:00"/>
        <d v="2025-01-16T00:00:00"/>
        <d v="2025-01-17T00:00:00"/>
        <d v="2025-01-19T00:00:00"/>
        <d v="2025-01-20T00:00:00"/>
        <d v="2025-01-21T00:00:00"/>
        <d v="2025-01-22T00:00:00"/>
        <d v="2025-01-23T00:00:00"/>
        <d v="2025-01-24T00:00:00"/>
        <d v="2025-01-25T00:00:00"/>
        <d v="2025-01-26T00:00:00"/>
        <d v="2025-01-27T00:00:00"/>
        <d v="2025-01-28T00:00:00"/>
        <d v="2025-01-29T00:00:00"/>
        <d v="2025-01-30T00:00:00"/>
        <d v="2025-01-31T00:00:00"/>
        <d v="2025-02-01T00:00:00"/>
        <d v="2025-02-02T00:00:00"/>
        <d v="2025-02-03T00:00:00"/>
        <d v="2025-02-04T00:00:00"/>
        <d v="2025-02-05T00:00:00"/>
        <d v="2025-02-06T00:00:00"/>
        <d v="2025-02-07T00:00:00"/>
        <d v="2025-02-09T00:00:00"/>
        <d v="2025-02-10T00:00:00"/>
        <d v="2025-02-11T00:00:00"/>
        <d v="2025-02-12T00:00:00"/>
        <d v="2025-02-13T00:00:00"/>
        <d v="2025-02-14T00:00:00"/>
        <d v="2025-02-16T00:00:00"/>
        <d v="2025-02-17T00:00:00"/>
        <d v="2025-02-18T00:00:00"/>
        <d v="2025-02-19T00:00:00"/>
        <d v="2025-02-20T00:00:00"/>
        <d v="2025-02-21T00:00:00"/>
        <d v="2025-02-23T00:00:00"/>
        <d v="2025-02-24T00:00:00"/>
        <d v="2025-02-25T00:00:00"/>
        <d v="2025-02-26T00:00:00"/>
        <d v="2025-02-27T00:00:00"/>
        <d v="2025-02-28T00:00:00"/>
        <d v="2025-03-01T00:00:00"/>
        <d v="2025-03-02T00:00:00"/>
        <d v="2025-03-03T00:00:00"/>
        <d v="2025-03-04T00:00:00"/>
        <d v="2025-03-05T00:00:00"/>
        <d v="2025-03-06T00:00:00"/>
        <d v="2025-03-07T00:00:00"/>
        <d v="2025-03-08T00:00:00"/>
        <d v="2025-03-09T00:00:00"/>
        <d v="2025-03-10T00:00:00"/>
        <d v="2025-03-11T00:00:00"/>
        <d v="2025-03-12T00:00:00"/>
        <d v="2025-03-13T00:00:00"/>
        <d v="2025-03-14T00:00:00"/>
        <d v="2025-03-16T00:00:00"/>
        <d v="2025-03-17T00:00:00"/>
        <d v="2025-03-18T00:00:00"/>
        <d v="2025-03-19T00:00:00"/>
        <d v="2025-03-20T00:00:00"/>
        <d v="2025-03-21T00:00:00"/>
        <d v="2025-03-22T00:00:00"/>
        <d v="2025-03-23T00:00:00"/>
        <d v="2025-03-24T00:00:00"/>
        <d v="2025-03-25T00:00:00"/>
        <d v="2025-03-26T00:00:00"/>
        <d v="2025-03-27T00:00:00"/>
        <d v="2025-03-28T00:00:00"/>
        <d v="2025-03-30T00:00:00"/>
        <d v="2025-03-31T00:00:00"/>
        <d v="2025-04-01T00:00:00"/>
        <d v="2025-04-02T00:00:00"/>
        <d v="2025-04-03T00:00:00"/>
        <d v="2025-04-04T00:00:00"/>
        <d v="2025-04-05T00:00:00"/>
        <d v="2025-04-06T00:00:00"/>
        <d v="2025-04-07T00:00:00"/>
        <d v="2025-04-08T00:00:00"/>
        <d v="2025-04-09T00:00:00"/>
        <d v="2025-04-10T00:00:00"/>
        <d v="2025-04-11T00:00:00"/>
        <d v="2025-04-12T00:00:00"/>
        <d v="2025-04-13T00:00:00"/>
        <d v="2025-04-14T00:00:00"/>
        <d v="2025-04-15T00:00:00"/>
        <d v="2025-04-16T00:00:00"/>
        <d v="2025-04-17T00:00:00"/>
        <d v="2025-04-18T00:00:00"/>
        <d v="2025-04-19T00:00:00"/>
        <d v="2025-04-20T00:00:00"/>
        <d v="2025-04-21T00:00:00"/>
        <m/>
      </sharedItems>
      <fieldGroup par="36" base="1">
        <rangePr groupBy="months" startDate="2024-04-04T00:00:00" endDate="2025-04-22T00:00:00"/>
        <groupItems count="14">
          <s v="(blank)"/>
          <s v="janv"/>
          <s v="févr"/>
          <s v="mars"/>
          <s v="avr"/>
          <s v="mai"/>
          <s v="juin"/>
          <s v="juil"/>
          <s v="août"/>
          <s v="sept"/>
          <s v="oct"/>
          <s v="nov"/>
          <s v="déc"/>
          <s v="&gt;22/04/2025"/>
        </groupItems>
      </fieldGroup>
    </cacheField>
    <cacheField name="Responsable Tournée" numFmtId="0">
      <sharedItems containsBlank="1"/>
    </cacheField>
    <cacheField name="Accompagnant 1 " numFmtId="0">
      <sharedItems containsBlank="1"/>
    </cacheField>
    <cacheField name="Accompagnant 2" numFmtId="0">
      <sharedItems containsBlank="1"/>
    </cacheField>
    <cacheField name="Accompagnant 3" numFmtId="0">
      <sharedItems containsBlank="1"/>
    </cacheField>
    <cacheField name="Accompagnants supplémentaires" numFmtId="0">
      <sharedItems containsBlank="1"/>
    </cacheField>
    <cacheField name="Véhicule" numFmtId="0">
      <sharedItems containsBlank="1"/>
    </cacheField>
    <cacheField name="Partenaires / Associations" numFmtId="0">
      <sharedItems containsBlank="1" count="74">
        <s v="Ordre de Malte - Immaculee Conception"/>
        <s v="Sodexo Porte d'Issy - DGA (Balard)"/>
        <s v="Foodles - Hub Saint Ouen"/>
        <s v="Monoprix - Magasin Bellesfeuilles"/>
        <s v="Monoprix - Magasin Courcelles"/>
        <s v="Ideel Garden"/>
        <s v="Le Figuier / Au panier des Halles / Jelo"/>
        <s v="MIYAM (labo) "/>
        <s v="Cuisine Centrale de Nanterre"/>
        <s v="Refugee Food (Labo) - Production repas"/>
        <s v="Armée du Salut"/>
        <s v="La Promesse de l'Aube - Aurore Auteuil"/>
        <s v="ADN 93 - Amicale du Nid La Courneuve"/>
        <s v="Ikambere"/>
        <s v="APPUI - AU BON TRANSIT (collecte de denrées)"/>
        <s v="Arpège - L'Oréal Clichy CAPI"/>
        <s v="Arpège - Mazars"/>
        <s v="Compass - L'Oréal Levallois SO France"/>
        <s v="L'un est l'autre"/>
        <s v="Caisse des écoles - Paris 14eme"/>
        <s v="Refugee Food (Labo) - Livraison de denrées"/>
        <s v="Aurore - CHU 12eme"/>
        <s v="Sogeres - Gecina Défense Ouest"/>
        <s v="Compass - Société Générale Basalte"/>
        <s v="Rueil Malmaison - La boussole"/>
        <s v="Maison de l'Amitié"/>
        <s v="Maison Hestia - Aurore La Garenne-Colombes"/>
        <s v="La Table de Cana (Dons de Production)"/>
        <s v="Marché Grenelle"/>
        <s v="La Chorba"/>
        <s v="Marché Monge"/>
        <s v="Salle à Manger"/>
        <s v="Corot Entraide Auteuil"/>
        <s v="Levy Restaurants - AccorHotels Arena Bercy"/>
        <s v="Mairie du XIV - Association Yachad"/>
        <s v="Châteauform Learning Lab"/>
        <s v="Boire et Manger - Stade De France"/>
        <s v="Action 14"/>
        <s v="Magdalena Boulogne"/>
        <s v="Centre Social Landy - St Ouen"/>
        <s v="Cop'1 Solidarité Etudiante"/>
        <s v="Cdc Habitat Adoma - Foyer Sorbiers"/>
        <s v="MRS - Ipsen Khapa"/>
        <s v="Arpège - L'Oréal Clichy RIO"/>
        <s v="Sogeres - Microsoft EOS"/>
        <s v="L'Oréal Campus Clichy"/>
        <s v="Refettorio Paris (collecte de denrées)"/>
        <s v="Aurore ESAT Santeuil "/>
        <s v="ADN 92 - Amicale du Nid Colombes"/>
        <s v="KFC La Défense"/>
        <s v="Les abattoirs de la Villette"/>
        <s v="BAPIF Genevilliers (collecte)"/>
        <s v="Sodexo Sports &amp; Loisirs - Site Roland Garros - Economat SL"/>
        <s v="PF du 18ème"/>
        <s v="Potel &amp; Chabot - Site Chaillot"/>
        <s v="Les Pyramides Congrès - EKO"/>
        <s v="Franprix - Avenue de Versailles"/>
        <s v="Marché d'Aligre"/>
        <s v="Le Chainon Manquant"/>
        <s v="Foodles Clichy"/>
        <s v="HORETO - Parc des Exposition Versailles"/>
        <s v="APPUI - AU BON TRANSIT (livraison de denrées)"/>
        <s v="Sodexo Sports &amp; Loisirs - Site S. Lenglen Roland Garros"/>
        <s v="La Cop1ne"/>
        <s v="Topivo - Paris La Défense Arena"/>
        <s v="Sodexo Sports &amp; Loisirs - Marathon Paris"/>
        <s v="Sodexo Sports &amp; Loisirs - Site Roland Garros - ORGA MEDIA"/>
        <s v="Le Vélo du Soir - Qube Research &amp; Technologies"/>
        <s v="Aurore - PF Saint-Just"/>
        <s v="Le Bristol Paris"/>
        <m/>
        <s v="test" u="1"/>
        <s v="test3" u="1"/>
        <s v="test2" u="1"/>
      </sharedItems>
    </cacheField>
    <cacheField name="Poids (Kg)" numFmtId="0">
      <sharedItems containsString="0" containsBlank="1" containsNumber="1" minValue="0" maxValue="961.9" count="469">
        <n v="13"/>
        <m/>
        <n v="208.25"/>
        <n v="11.37"/>
        <n v="60.17"/>
        <n v="71.540000000000006"/>
        <n v="307"/>
        <n v="84.75"/>
        <n v="91.4"/>
        <n v="70.099999999999994"/>
        <n v="82"/>
        <n v="77"/>
        <n v="159"/>
        <n v="1"/>
        <n v="26"/>
        <n v="27"/>
        <n v="75.25"/>
        <n v="17.5"/>
        <n v="92.75"/>
        <n v="151.5"/>
        <n v="259.5"/>
        <n v="108"/>
        <n v="78"/>
        <n v="88"/>
        <n v="123"/>
        <n v="133"/>
        <n v="90.5"/>
        <n v="213.19"/>
        <n v="273.19"/>
        <n v="60"/>
        <n v="5.1420000000000003"/>
        <n v="46"/>
        <n v="54"/>
        <n v="14"/>
        <n v="22"/>
        <n v="142.4"/>
        <n v="187.5"/>
        <n v="44"/>
        <n v="119"/>
        <n v="199.5"/>
        <n v="36.5"/>
        <n v="125.9"/>
        <n v="70"/>
        <n v="468.5"/>
        <n v="80"/>
        <n v="129"/>
        <n v="49"/>
        <n v="123.76"/>
        <n v="752"/>
        <n v="106.55"/>
        <n v="13.75"/>
        <n v="57"/>
        <n v="6.5"/>
        <n v="142.6"/>
        <n v="41.2"/>
        <n v="96"/>
        <n v="37"/>
        <n v="59"/>
        <n v="86"/>
        <n v="68"/>
        <n v="110.72"/>
        <n v="34.08"/>
        <n v="91"/>
        <n v="73"/>
        <n v="144.80000000000001"/>
        <n v="11"/>
        <n v="27.5"/>
        <n v="38.5"/>
        <n v="700"/>
        <n v="537.5"/>
        <n v="162.5"/>
        <n v="49.5"/>
        <n v="54.23"/>
        <n v="45.73"/>
        <n v="22.73"/>
        <n v="77.23"/>
        <n v="105"/>
        <n v="43.2"/>
        <n v="40.049999999999997"/>
        <n v="83.25"/>
        <n v="323"/>
        <n v="78.7"/>
        <n v="47.3"/>
        <n v="47.75"/>
        <n v="192"/>
        <n v="151"/>
        <n v="41"/>
        <n v="154.69"/>
        <n v="90"/>
        <n v="477.45"/>
        <n v="85.2"/>
        <n v="45.25"/>
        <n v="437.5"/>
        <n v="43.5"/>
        <n v="7.64"/>
        <n v="35"/>
        <n v="45.14"/>
        <n v="29"/>
        <n v="33"/>
        <n v="59.8"/>
        <n v="99.9"/>
        <n v="93"/>
        <n v="133.1"/>
        <n v="210"/>
        <n v="33.75"/>
        <n v="121"/>
        <n v="53"/>
        <n v="26.8"/>
        <n v="30.8"/>
        <n v="191.2"/>
        <n v="96.75"/>
        <n v="79"/>
        <n v="17.75"/>
        <n v="356"/>
        <n v="42.79"/>
        <n v="4.5"/>
        <n v="102.3"/>
        <n v="40"/>
        <n v="31.18"/>
        <n v="122"/>
        <n v="278"/>
        <n v="300.35000000000002"/>
        <n v="62.95"/>
        <n v="85.3"/>
        <n v="109"/>
        <n v="65"/>
        <n v="47.14"/>
        <n v="17.45"/>
        <n v="35.22"/>
        <n v="35.630000000000003"/>
        <n v="67.88"/>
        <n v="43"/>
        <n v="74.5"/>
        <n v="31.5"/>
        <n v="36.369999999999997"/>
        <n v="22.37"/>
        <n v="18.8"/>
        <n v="86.39"/>
        <n v="105.19"/>
        <n v="222"/>
        <n v="150"/>
        <n v="72"/>
        <n v="61"/>
        <n v="42"/>
        <n v="142.55000000000001"/>
        <n v="16.2"/>
        <n v="34.58"/>
        <n v="425"/>
        <n v="120.93"/>
        <n v="45.85"/>
        <n v="37.9"/>
        <n v="120.5"/>
        <n v="20.5"/>
        <n v="73.3"/>
        <n v="96.95"/>
        <n v="23.65"/>
        <n v="50"/>
        <n v="18.75"/>
        <n v="9.75"/>
        <n v="7.5"/>
        <n v="36"/>
        <n v="4.3"/>
        <n v="39.4"/>
        <n v="4.4000000000000004"/>
        <n v="596.36"/>
        <n v="98.5"/>
        <n v="56.5"/>
        <n v="146.4"/>
        <n v="11.75"/>
        <n v="67.150000000000006"/>
        <n v="146.9"/>
        <n v="94"/>
        <n v="52.9"/>
        <n v="35.299999999999997"/>
        <n v="132"/>
        <n v="16"/>
        <n v="58.28"/>
        <n v="23.4"/>
        <n v="112.8"/>
        <n v="46.45"/>
        <n v="91.95"/>
        <n v="25.6"/>
        <n v="99.2"/>
        <n v="50.88"/>
        <n v="153.56"/>
        <n v="25"/>
        <n v="128.56"/>
        <n v="61.6"/>
        <n v="12"/>
        <n v="68.599999999999994"/>
        <n v="92.6"/>
        <n v="242.2"/>
        <n v="87"/>
        <n v="3"/>
        <n v="152.19999999999999"/>
        <n v="99.6"/>
        <n v="69.25"/>
        <n v="153.4"/>
        <n v="15.45"/>
        <n v="103.6"/>
        <n v="63.5"/>
        <n v="61.5"/>
        <n v="107"/>
        <n v="15"/>
        <n v="62.75"/>
        <n v="104.75"/>
        <n v="216"/>
        <n v="116"/>
        <n v="9"/>
        <n v="174"/>
        <n v="83"/>
        <n v="26.65"/>
        <n v="53.3"/>
        <n v="26.2"/>
        <n v="45.95"/>
        <n v="36.950000000000003"/>
        <n v="55.7"/>
        <n v="46.7"/>
        <n v="142.80000000000001"/>
        <n v="14.8"/>
        <n v="8.6"/>
        <n v="31.37"/>
        <n v="133.5"/>
        <n v="18"/>
        <n v="215.2"/>
        <n v="81.7"/>
        <n v="130"/>
        <n v="44.25"/>
        <n v="82.25"/>
        <n v="38"/>
        <n v="17"/>
        <n v="397.5"/>
        <n v="630.5"/>
        <n v="70.819999999999993"/>
        <n v="23.1"/>
        <n v="41.1"/>
        <n v="60.5"/>
        <n v="48"/>
        <n v="115"/>
        <n v="67"/>
        <n v="141.25"/>
        <n v="62.85"/>
        <n v="105.9"/>
        <n v="305"/>
        <n v="4.54"/>
        <n v="59.16"/>
        <n v="63.7"/>
        <n v="56"/>
        <n v="106"/>
        <n v="407.78"/>
        <n v="25.3"/>
        <n v="85.98"/>
        <n v="82.35"/>
        <n v="12.15"/>
        <n v="9.3800000000000008"/>
        <n v="33.82"/>
        <n v="276"/>
        <n v="30"/>
        <n v="49.55"/>
        <n v="18.91"/>
        <n v="87.5"/>
        <n v="670"/>
        <n v="475"/>
        <n v="157.69999999999999"/>
        <n v="212.7"/>
        <n v="55"/>
        <n v="66.099999999999994"/>
        <n v="12.1"/>
        <n v="11.6"/>
        <n v="29.3"/>
        <n v="85"/>
        <n v="170"/>
        <n v="12.5"/>
        <n v="15.06"/>
        <n v="85.94"/>
        <n v="101"/>
        <n v="32"/>
        <n v="24"/>
        <n v="8"/>
        <n v="65.930000000000007"/>
        <n v="23.43"/>
        <n v="100.7"/>
        <n v="58.32"/>
        <n v="47.8"/>
        <n v="29.52"/>
        <n v="118"/>
        <n v="111.7"/>
        <n v="43.9"/>
        <n v="120.7"/>
        <n v="51"/>
        <n v="171.7"/>
        <n v="68.2"/>
        <n v="75"/>
        <n v="6.8"/>
        <n v="25.4"/>
        <n v="8.1999999999999993"/>
        <n v="68.8"/>
        <n v="51.6"/>
        <n v="360"/>
        <n v="55.1"/>
        <n v="84.1"/>
        <n v="26.44"/>
        <n v="180"/>
        <n v="125"/>
        <n v="166"/>
        <n v="139"/>
        <n v="31.65"/>
        <n v="13.65"/>
        <n v="31"/>
        <n v="104.5"/>
        <n v="73.5"/>
        <n v="961.9"/>
        <n v="64.7"/>
        <n v="129.4"/>
        <n v="58.5"/>
        <n v="93.1"/>
        <n v="106.98"/>
        <n v="48.6"/>
        <n v="39.299999999999997"/>
        <n v="37.200000000000003"/>
        <n v="183.48"/>
        <n v="151.19999999999999"/>
        <n v="197.2"/>
        <n v="54.1"/>
        <n v="152.1"/>
        <n v="113.6"/>
        <n v="60.57"/>
        <n v="39.96"/>
        <n v="20.61"/>
        <n v="124"/>
        <n v="91.84"/>
        <n v="114"/>
        <n v="126.7"/>
        <n v="152"/>
        <n v="50.7"/>
        <n v="0"/>
        <n v="21.6"/>
        <n v="104"/>
        <n v="143.5"/>
        <n v="65.5"/>
        <n v="268.5"/>
        <n v="25.2"/>
        <n v="6.98"/>
        <n v="53.25"/>
        <n v="60.23"/>
        <n v="47.44"/>
        <n v="61.17"/>
        <n v="5.8"/>
        <n v="55.37"/>
        <n v="47.05"/>
        <n v="936.45"/>
        <n v="105.65"/>
        <n v="45.35"/>
        <n v="60.3"/>
        <n v="44.4"/>
        <n v="117.1"/>
        <n v="80.099999999999994"/>
        <n v="60.75"/>
        <n v="7"/>
        <n v="67.75"/>
        <n v="164"/>
        <n v="46.21"/>
        <n v="43.75"/>
        <n v="109.46"/>
        <n v="62.6"/>
        <n v="102"/>
        <n v="51.2"/>
        <n v="65.400000000000006"/>
        <n v="116.6"/>
        <n v="4"/>
        <n v="118.14"/>
        <n v="18.100000000000001"/>
        <n v="59.4"/>
        <n v="47.5"/>
        <n v="140"/>
        <n v="35.65"/>
        <n v="59.5"/>
        <n v="85.34"/>
        <n v="166.54"/>
        <n v="81.2"/>
        <n v="72.099999999999994"/>
        <n v="19.2"/>
        <n v="15.65"/>
        <n v="40.65"/>
        <n v="64.3"/>
        <n v="5.3"/>
        <n v="45"/>
        <n v="63"/>
        <n v="113"/>
        <n v="12.37"/>
        <n v="127"/>
        <n v="338.75"/>
        <n v="95.75"/>
        <n v="243"/>
        <n v="141"/>
        <n v="39"/>
        <n v="84"/>
        <n v="40.4"/>
        <n v="32.44"/>
        <n v="72.84"/>
        <n v="389"/>
        <n v="18.64"/>
        <n v="53.21"/>
        <n v="14.3"/>
        <n v="57.55"/>
        <n v="76.48"/>
        <n v="148.6"/>
        <n v="77.680000000000007"/>
        <n v="118.84"/>
        <n v="58.66"/>
        <n v="12.08"/>
        <n v="72.3"/>
        <n v="84.8"/>
        <n v="509.4"/>
        <n v="134.69999999999999"/>
        <n v="75.900000000000006"/>
        <n v="11.55"/>
        <n v="58.8"/>
        <n v="20"/>
        <n v="53.75"/>
        <n v="24.05"/>
        <n v="17.2"/>
        <n v="10"/>
        <n v="73.599999999999994"/>
        <n v="52.5"/>
        <n v="61.2"/>
        <n v="87.6"/>
        <n v="47.6"/>
        <n v="110"/>
        <n v="154"/>
        <n v="95"/>
        <n v="229.6"/>
        <n v="114.8"/>
        <n v="344.4"/>
        <n v="78.5"/>
        <n v="32.5"/>
        <n v="64"/>
        <n v="211.4"/>
        <n v="110.25"/>
        <n v="75.45"/>
        <n v="24.4"/>
        <n v="161.30000000000001"/>
        <n v="166.98"/>
        <n v="50.49"/>
        <n v="11.61"/>
        <n v="38.880000000000003"/>
        <n v="96.3"/>
        <n v="53.88"/>
        <n v="708.8"/>
        <n v="75.400000000000006"/>
        <n v="34.270000000000003"/>
        <n v="16.399999999999999"/>
        <n v="26.75"/>
        <n v="43.15"/>
        <n v="30.5"/>
        <n v="98.9"/>
        <n v="145"/>
        <n v="100"/>
        <n v="76"/>
        <n v="34"/>
        <n v="287.88"/>
        <n v="159.19999999999999"/>
        <n v="83.1"/>
        <n v="40.75"/>
        <n v="42.35"/>
        <n v="115.8"/>
        <n v="161.79"/>
        <n v="803"/>
        <n v="37.5"/>
      </sharedItems>
    </cacheField>
    <cacheField name="Partenaires / Associations - Old" numFmtId="0">
      <sharedItems containsBlank="1"/>
    </cacheField>
    <cacheField name="Annulé" numFmtId="0">
      <sharedItems containsString="0" containsBlank="1" containsNumber="1" containsInteger="1" minValue="0" maxValue="1" count="3">
        <n v="0"/>
        <n v="1"/>
        <m/>
      </sharedItems>
    </cacheField>
    <cacheField name="1" numFmtId="0">
      <sharedItems containsString="0" containsBlank="1" containsNumber="1" containsInteger="1" minValue="1" maxValue="1"/>
    </cacheField>
    <cacheField name="Week of Year" numFmtId="0">
      <sharedItems containsString="0" containsBlank="1" containsNumber="1" containsInteger="1" minValue="1" maxValue="17" count="18">
        <n v="14"/>
        <n v="1"/>
        <n v="2"/>
        <n v="3"/>
        <n v="4"/>
        <n v="5"/>
        <n v="6"/>
        <n v="7"/>
        <n v="8"/>
        <n v="9"/>
        <n v="10"/>
        <n v="11"/>
        <n v="12"/>
        <n v="13"/>
        <n v="15"/>
        <n v="16"/>
        <n v="17"/>
        <m/>
      </sharedItems>
    </cacheField>
    <cacheField name="Day Name" numFmtId="0">
      <sharedItems containsBlank="1" count="8">
        <s v="jeudi"/>
        <s v="mercredi"/>
        <s v="vendredi"/>
        <s v="dimanche"/>
        <s v="lundi"/>
        <s v="mardi"/>
        <s v="samedi"/>
        <m/>
      </sharedItems>
    </cacheField>
    <cacheField name="Type" numFmtId="0">
      <sharedItems containsBlank="1" count="4">
        <s v="Association"/>
        <s v="Professionnel"/>
        <s v="Introuvable dans la base"/>
        <m/>
      </sharedItems>
    </cacheField>
    <cacheField name="Catégorie LCM" numFmtId="0">
      <sharedItems containsBlank="1" count="14">
        <s v="Distribution Solidaire"/>
        <s v="Restauration Collective"/>
        <s v="Distributeur"/>
        <s v="Industriel"/>
        <s v="Commandes inter-assos"/>
        <s v="Centre d'Hébergement"/>
        <s v="Accueil de Jour"/>
        <s v="Association"/>
        <s v="Restaurant Solidaire"/>
        <s v="Producteur"/>
        <s v="Evenementiel"/>
        <s v="Restauration Commerciale"/>
        <s v="Autre association"/>
        <m/>
      </sharedItems>
    </cacheField>
    <cacheField name="Sous catégorie" numFmtId="0">
      <sharedItems containsBlank="1"/>
    </cacheField>
    <cacheField name="Personne Morale / Groupe" numFmtId="0">
      <sharedItems containsBlank="1"/>
    </cacheField>
    <cacheField name="CLASSIFICATION" numFmtId="0">
      <sharedItems containsBlank="1"/>
    </cacheField>
    <cacheField name="Adresse Livraison/collecte" numFmtId="0">
      <sharedItems containsBlank="1"/>
    </cacheField>
    <cacheField name="Code postal" numFmtId="0">
      <sharedItems containsString="0" containsBlank="1" containsNumber="1" containsInteger="1" minValue="75003" maxValue="94270"/>
    </cacheField>
    <cacheField name="Secteur" numFmtId="0">
      <sharedItems containsBlank="1"/>
    </cacheField>
    <cacheField name="Departement" numFmtId="0">
      <sharedItems containsString="0" containsBlank="1" containsNumber="1" containsInteger="1" minValue="75" maxValue="94" count="6">
        <n v="92"/>
        <n v="75"/>
        <n v="93"/>
        <n v="94"/>
        <n v="78"/>
        <m/>
      </sharedItems>
    </cacheField>
    <cacheField name="Importance Asso" numFmtId="0">
      <sharedItems containsBlank="1" count="5">
        <s v="Autres assos régulières"/>
        <s v="Sans importance"/>
        <s v="Stratégique"/>
        <s v="Prioritaire"/>
        <m/>
      </sharedItems>
    </cacheField>
    <cacheField name="MaxWeek" numFmtId="0">
      <sharedItems containsString="0" containsBlank="1" containsNumber="1" containsInteger="1" minValue="15" maxValue="15"/>
    </cacheField>
    <cacheField name="Qualité" numFmtId="0">
      <sharedItems containsBlank="1" count="6">
        <s v="Association"/>
        <s v="Anti-Gaspi de Qualité"/>
        <s v="Dynamique Collective"/>
        <s v="Anti-Gaspi de Plaisir"/>
        <m/>
        <s v="Autre" u="1"/>
      </sharedItems>
    </cacheField>
    <cacheField name="3semaines" numFmtId="0">
      <sharedItems containsBlank="1"/>
    </cacheField>
    <cacheField name="MaximumParSemaine" numFmtId="0">
      <sharedItems containsString="0" containsBlank="1" containsNumber="1" minValue="5.1420000000000003" maxValue="1408"/>
    </cacheField>
    <cacheField name="MinimumParSemaine" numFmtId="0">
      <sharedItems containsString="0" containsBlank="1" containsNumber="1" minValue="0" maxValue="936.45"/>
    </cacheField>
    <cacheField name="Moyenne" numFmtId="0">
      <sharedItems containsString="0" containsBlank="1" containsNumber="1" minValue="5.1420000000000003" maxValue="936.45"/>
    </cacheField>
    <cacheField name="MoyenneParSemaine" numFmtId="0">
      <sharedItems containsString="0" containsBlank="1" containsNumber="1" minValue="5.1420000000000003" maxValue="936.45"/>
    </cacheField>
    <cacheField name="Médiane" numFmtId="0">
      <sharedItems containsString="0" containsBlank="1" containsNumber="1" minValue="5.1420000000000003" maxValue="936.45"/>
    </cacheField>
    <cacheField name="MédianeParSemaine" numFmtId="0">
      <sharedItems containsString="0" containsBlank="1" containsNumber="1" minValue="5.1420000000000003" maxValue="936.45"/>
    </cacheField>
    <cacheField name="Médiane2025" numFmtId="0">
      <sharedItems containsString="0" containsBlank="1" containsNumber="1" containsInteger="1" minValue="65" maxValue="65"/>
    </cacheField>
    <cacheField name="Quarters" numFmtId="0" databaseField="0">
      <fieldGroup base="1">
        <rangePr groupBy="quarters" startDate="2024-04-04T00:00:00" endDate="2025-04-22T00:00:00"/>
        <groupItems count="6">
          <s v="&lt;04/04/2024"/>
          <s v="Qtr1"/>
          <s v="Qtr2"/>
          <s v="Qtr3"/>
          <s v="Qtr4"/>
          <s v="&gt;22/04/2025"/>
        </groupItems>
      </fieldGroup>
    </cacheField>
    <cacheField name="Years" numFmtId="0" databaseField="0">
      <fieldGroup base="1">
        <rangePr groupBy="years" startDate="2024-04-04T00:00:00" endDate="2025-04-22T00:00:00"/>
        <groupItems count="4">
          <s v="&lt;04/04/2024"/>
          <s v="2024"/>
          <s v="2025"/>
          <s v="&gt;22/04/2025"/>
        </groupItems>
      </fieldGroup>
    </cacheField>
    <cacheField name="Field1" numFmtId="0" formula=" MEDIAN('Poids (Kg)')" databaseField="0"/>
  </cacheFields>
  <extLst>
    <ext xmlns:x14="http://schemas.microsoft.com/office/spreadsheetml/2009/9/main" uri="{725AE2AE-9491-48be-B2B4-4EB974FC3084}">
      <x14:pivotCacheDefinition pivotCacheId="1025332772"/>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uillaume Le Page" refreshedDate="45762.688317476852" createdVersion="7" refreshedVersion="7" minRefreshableVersion="3" recordCount="280" xr:uid="{385F3B5B-5C06-4FDE-864B-69094D0F5831}">
  <cacheSource type="worksheet">
    <worksheetSource ref="A1:P281" sheet="Résumé Dép"/>
  </cacheSource>
  <cacheFields count="16">
    <cacheField name="Dept" numFmtId="0">
      <sharedItems containsBlank="1" containsMixedTypes="1" containsNumber="1" containsInteger="1" minValue="75" maxValue="94" count="6">
        <s v="IDF"/>
        <m/>
        <n v="75"/>
        <n v="92"/>
        <n v="93"/>
        <n v="94"/>
      </sharedItems>
    </cacheField>
    <cacheField name="Type" numFmtId="0">
      <sharedItems containsBlank="1" count="8">
        <s v="Distribution en Poids"/>
        <m/>
        <s v="Collectes en Poids"/>
        <s v="Collectes en Nb Passages"/>
        <s v="Poids Moyen Collecté par Passage"/>
        <s v="Distribution en Nb Passages"/>
        <s v="Poids Moyen Distribué par Passage"/>
        <s v="Efforts Fournis"/>
      </sharedItems>
    </cacheField>
    <cacheField name="Année" numFmtId="0">
      <sharedItems containsString="0" containsBlank="1" containsNumber="1" containsInteger="1" minValue="2019" maxValue="2025" count="8">
        <n v="2025"/>
        <n v="2024"/>
        <n v="2023"/>
        <n v="2022"/>
        <n v="2021"/>
        <n v="2020"/>
        <n v="2019"/>
        <m/>
      </sharedItems>
    </cacheField>
    <cacheField name="Janvier" numFmtId="0">
      <sharedItems containsString="0" containsBlank="1" containsNumber="1" minValue="0" maxValue="12392.230000000001"/>
    </cacheField>
    <cacheField name="Février" numFmtId="0">
      <sharedItems containsString="0" containsBlank="1" containsNumber="1" minValue="0" maxValue="26771"/>
    </cacheField>
    <cacheField name="Mars" numFmtId="0">
      <sharedItems containsString="0" containsBlank="1" containsNumber="1" minValue="0" maxValue="19761"/>
    </cacheField>
    <cacheField name="Avril" numFmtId="0">
      <sharedItems containsString="0" containsBlank="1" containsNumber="1" minValue="0" maxValue="26495"/>
    </cacheField>
    <cacheField name="Mai" numFmtId="0">
      <sharedItems containsBlank="1" containsMixedTypes="1" containsNumber="1" minValue="0" maxValue="26391"/>
    </cacheField>
    <cacheField name="Juin" numFmtId="0">
      <sharedItems containsBlank="1" containsMixedTypes="1" containsNumber="1" minValue="0" maxValue="21619"/>
    </cacheField>
    <cacheField name="Juillet" numFmtId="0">
      <sharedItems containsBlank="1" containsMixedTypes="1" containsNumber="1" minValue="0" maxValue="21326"/>
    </cacheField>
    <cacheField name="Août" numFmtId="0">
      <sharedItems containsBlank="1" containsMixedTypes="1" containsNumber="1" minValue="0" maxValue="31705.030000000006"/>
    </cacheField>
    <cacheField name="Septembre" numFmtId="0">
      <sharedItems containsBlank="1" containsMixedTypes="1" containsNumber="1" minValue="0" maxValue="18769.439999999999"/>
    </cacheField>
    <cacheField name="Octobre" numFmtId="0">
      <sharedItems containsBlank="1" containsMixedTypes="1" containsNumber="1" minValue="0" maxValue="10595.150000000001"/>
    </cacheField>
    <cacheField name="Novembre" numFmtId="0">
      <sharedItems containsBlank="1" containsMixedTypes="1" containsNumber="1" minValue="0" maxValue="10889.316999999999"/>
    </cacheField>
    <cacheField name="Décembre" numFmtId="0">
      <sharedItems containsBlank="1" containsMixedTypes="1" containsNumber="1" minValue="0" maxValue="19112.360000000008"/>
    </cacheField>
    <cacheField name="Cumul" numFmtId="0">
      <sharedItems containsString="0" containsBlank="1" containsNumber="1" minValue="1" maxValue="169992"/>
    </cacheField>
  </cacheFields>
  <extLst>
    <ext xmlns:x14="http://schemas.microsoft.com/office/spreadsheetml/2009/9/main" uri="{725AE2AE-9491-48be-B2B4-4EB974FC3084}">
      <x14:pivotCacheDefinition pivotCacheId="583025480"/>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Guillaume Le Page" refreshedDate="46084.440727777779" createdVersion="8" refreshedVersion="7" minRefreshableVersion="3" recordCount="10000" xr:uid="{84C81109-9FC3-42A0-809F-712720D37D77}">
  <cacheSource type="worksheet">
    <worksheetSource ref="A1:AD1048576" sheet="Détail activitésParis2025"/>
  </cacheSource>
  <cacheFields count="30">
    <cacheField name="Cumul 2024" numFmtId="0">
      <sharedItems containsString="0" containsBlank="1" containsNumber="1" containsInteger="1" minValue="2025" maxValue="2025"/>
    </cacheField>
    <cacheField name="Mois" numFmtId="164">
      <sharedItems containsBlank="1" count="6">
        <s v="janvier"/>
        <s v="février"/>
        <s v="mars"/>
        <s v="avril"/>
        <m/>
        <s v="" u="1"/>
      </sharedItems>
    </cacheField>
    <cacheField name="Semaine" numFmtId="0">
      <sharedItems containsString="0" containsBlank="1" containsNumber="1" containsInteger="1" minValue="1" maxValue="17"/>
    </cacheField>
    <cacheField name="Jour de la semaine" numFmtId="164">
      <sharedItems containsBlank="1"/>
    </cacheField>
    <cacheField name="N° de Tournée" numFmtId="164">
      <sharedItems containsBlank="1"/>
    </cacheField>
    <cacheField name="Date" numFmtId="14">
      <sharedItems containsNonDate="0" containsDate="1" containsString="0" containsBlank="1" minDate="2024-04-04T00:00:00" maxDate="2025-04-22T00:00:00"/>
    </cacheField>
    <cacheField name="Responsable Tournée" numFmtId="0">
      <sharedItems containsBlank="1"/>
    </cacheField>
    <cacheField name="Accompagnant 1 " numFmtId="0">
      <sharedItems containsBlank="1"/>
    </cacheField>
    <cacheField name="Accompagnant 2" numFmtId="0">
      <sharedItems containsBlank="1"/>
    </cacheField>
    <cacheField name="Accompagnant 3" numFmtId="0">
      <sharedItems containsBlank="1"/>
    </cacheField>
    <cacheField name="Accompagnants supplémentaires" numFmtId="0">
      <sharedItems containsBlank="1"/>
    </cacheField>
    <cacheField name="Véhicule" numFmtId="0">
      <sharedItems containsBlank="1"/>
    </cacheField>
    <cacheField name="Partenaires / Associations" numFmtId="0">
      <sharedItems containsBlank="1" count="78">
        <s v="Monoprix - Magasin Bellesfeuilles"/>
        <s v="Monoprix - Magasin Courcelles"/>
        <s v="Ideel Garden"/>
        <s v="Le Figuier / Au panier des Halles / Jelo"/>
        <s v="Sodexo Porte d'Issy - DGA (Balard)"/>
        <s v="Foodles - Hub Saint Ouen"/>
        <s v="MIYAM (labo) "/>
        <s v="Refugee Food (Labo) - Production repas"/>
        <s v="Cuisine Centrale de Nanterre"/>
        <s v="Armée du Salut"/>
        <s v="ADN 93 - Amicale du Nid La Courneuve"/>
        <s v="La Promesse de l'Aube - Aurore Auteuil"/>
        <s v="APPUI - AU BON TRANSIT (collecte de denrées)"/>
        <s v="Ikambere"/>
        <s v="L'un est l'autre"/>
        <s v="Aurore - CHU 12eme"/>
        <s v="Caisse des écoles - Paris 14eme"/>
        <s v="Refugee Food (Labo) - Livraison de denrées"/>
        <s v="Compass - Société Générale Basalte"/>
        <s v="Sogeres - Gecina Défense Ouest"/>
        <s v="Compass - L'Oréal Levallois SO France"/>
        <s v="Rueil Malmaison - La boussole"/>
        <s v="Arpège - L'Oréal Clichy CAPI"/>
        <s v="Arpège - Mazars"/>
        <s v="La Table de Cana (Dons de Production)"/>
        <s v="Maison de l'Amitié"/>
        <s v="Maison Hestia - Aurore La Garenne-Colombes"/>
        <s v="Marché Monge"/>
        <s v="Marché Grenelle"/>
        <s v="La Chorba"/>
        <s v="Corot Entraide Auteuil"/>
        <s v="Salle à Manger"/>
        <s v="Levy Restaurants - AccorHotels Arena Bercy"/>
        <s v="Mairie du XIV - Association Yachad"/>
        <s v="Châteauform Learning Lab"/>
        <s v="Boire et Manger - Stade De France"/>
        <s v="Action 14"/>
        <s v="Centre Social Landy - St Ouen"/>
        <s v="Magdalena Boulogne"/>
        <s v="Cop'1 Solidarité Etudiante"/>
        <s v="Cdc Habitat Adoma - Foyer Sorbiers"/>
        <s v="MRS - Ipsen Khapa"/>
        <s v="Sogeres - Microsoft EOS"/>
        <s v="L'Oréal Campus Clichy"/>
        <s v="Arpège - L'Oréal Clichy RIO"/>
        <s v="Refettorio Paris (collecte de denrées)"/>
        <s v="Aurore ESAT Santeuil "/>
        <s v="ADN 92 - Amicale du Nid Colombes"/>
        <s v="Ordre de Malte - Immaculee Conception"/>
        <s v="KFC La Défense"/>
        <s v="Les abattoirs de la Villette"/>
        <s v="La Chorba (La Villette)"/>
        <s v="BAPIF Genevilliers (collecte)"/>
        <s v="Sodexo Sports &amp; Loisirs - Site Roland Garros - Economat SL"/>
        <s v="Aurore - PF Boréal"/>
        <s v="Potel &amp; Chabot - Site Chaillot"/>
        <s v="Les Pyramides Congrès - EKO"/>
        <s v="Franprix - Avenue de Versailles"/>
        <s v="Aurore - PF Rue D'aubervilliers"/>
        <s v="Marché d'Aligre"/>
        <s v="Le Chainon Manquant"/>
        <s v="Foodles Clichy"/>
        <s v="HORETO - Parc des Exposition Versailles"/>
        <s v="APPUI - AU BON TRANSIT (livraison de denrées)"/>
        <s v="Aurore - PF Primavera"/>
        <s v="Sodexo Sports &amp; Loisirs - Site S. Lenglen Roland Garros"/>
        <s v="La Cop1ne"/>
        <s v="Topivo - Paris La Défense Arena"/>
        <s v="Sodexo Sports &amp; Loisirs - Marathon Paris"/>
        <s v="Sodexo Sports &amp; Loisirs - Site Roland Garros - ORGA MEDIA"/>
        <s v="Le Vélo du Soir - Qube Research &amp; Technologies"/>
        <s v="Aurore - PF Saint-Just"/>
        <s v="Le Bristol Paris"/>
        <m/>
        <s v="test" u="1"/>
        <s v="test3" u="1"/>
        <s v="Copine" u="1"/>
        <s v="test2" u="1"/>
      </sharedItems>
    </cacheField>
    <cacheField name="Poids (Kg)" numFmtId="0">
      <sharedItems containsBlank="1" containsMixedTypes="1" containsNumber="1" minValue="0" maxValue="4000" count="480">
        <s v="annulé"/>
        <n v="208.25"/>
        <n v="71.540000000000006"/>
        <n v="60.17"/>
        <n v="11.37"/>
        <n v="307"/>
        <n v="84.75"/>
        <n v="91.4"/>
        <n v="82"/>
        <n v="77"/>
        <n v="159"/>
        <n v="70.099999999999994"/>
        <n v="26"/>
        <n v="1"/>
        <n v="27"/>
        <n v="92.75"/>
        <n v="75.25"/>
        <n v="17.5"/>
        <n v="108"/>
        <n v="151.5"/>
        <n v="259.5"/>
        <n v="123"/>
        <n v="88"/>
        <n v="133"/>
        <n v="78"/>
        <n v="90.5"/>
        <n v="60"/>
        <n v="213.19"/>
        <n v="273.19"/>
        <n v="5.1420000000000003"/>
        <n v="46"/>
        <n v="22"/>
        <n v="54"/>
        <n v="14"/>
        <n v="142.4"/>
        <n v="187.5"/>
        <n v="199.5"/>
        <n v="119"/>
        <n v="36.5"/>
        <n v="44"/>
        <n v="125.9"/>
        <n v="70"/>
        <n v="468.5"/>
        <n v="49"/>
        <n v="80"/>
        <n v="129"/>
        <n v="123.76"/>
        <n v="752"/>
        <n v="106.55"/>
        <n v="13.75"/>
        <n v="6.5"/>
        <n v="41.2"/>
        <n v="57"/>
        <n v="142.6"/>
        <n v="59"/>
        <n v="37"/>
        <n v="96"/>
        <n v="144.80000000000001"/>
        <n v="34.08"/>
        <n v="110.72"/>
        <n v="86"/>
        <n v="73"/>
        <n v="68"/>
        <n v="91"/>
        <n v="38.5"/>
        <n v="11"/>
        <n v="27.5"/>
        <n v="700"/>
        <n v="162.5"/>
        <n v="537.5"/>
        <n v="49.5"/>
        <n v="54.23"/>
        <n v="45.73"/>
        <n v="22.73"/>
        <n v="77.23"/>
        <n v="105"/>
        <n v="83.25"/>
        <n v="40.049999999999997"/>
        <n v="43.2"/>
        <n v="323"/>
        <n v="78.7"/>
        <n v="47.3"/>
        <n v="47.75"/>
        <n v="151"/>
        <n v="41"/>
        <n v="192"/>
        <n v="90"/>
        <n v="154.69"/>
        <n v="85.2"/>
        <n v="45.25"/>
        <n v="437.5"/>
        <n v="477.45"/>
        <n v="43.5"/>
        <n v="7.64"/>
        <n v="29"/>
        <n v="35"/>
        <n v="45.14"/>
        <n v="33"/>
        <n v="93"/>
        <n v="99.9"/>
        <n v="59.8"/>
        <n v="133.1"/>
        <n v="210"/>
        <n v="33.75"/>
        <n v="121"/>
        <n v="30.8"/>
        <n v="26.8"/>
        <n v="53"/>
        <n v="191.2"/>
        <n v="96.75"/>
        <n v="79"/>
        <n v="17.75"/>
        <n v="356"/>
        <n v="42.79"/>
        <n v="4.5"/>
        <n v="102.3"/>
        <n v="40"/>
        <n v="31.18"/>
        <n v="122"/>
        <n v="85.3"/>
        <n v="278"/>
        <n v="62.95"/>
        <n v="300.35000000000002"/>
        <n v="109"/>
        <n v="65"/>
        <n v="35.22"/>
        <n v="47.14"/>
        <n v="35.630000000000003"/>
        <n v="17.45"/>
        <n v="67.88"/>
        <n v="31.5"/>
        <n v="43"/>
        <n v="74.5"/>
        <n v="36.369999999999997"/>
        <n v="22.37"/>
        <n v="105.19"/>
        <n v="86.39"/>
        <n v="18.8"/>
        <n v="150"/>
        <n v="72"/>
        <n v="222"/>
        <n v="42"/>
        <n v="61"/>
        <n v="142.55000000000001"/>
        <n v="34.58"/>
        <n v="16.2"/>
        <n v="425"/>
        <n v="120.93"/>
        <n v="45.85"/>
        <n v="37.9"/>
        <n v="20.5"/>
        <n v="120.5"/>
        <n v="50"/>
        <n v="96.95"/>
        <n v="73.3"/>
        <n v="23.65"/>
        <n v="36"/>
        <n v="18.75"/>
        <n v="9.75"/>
        <n v="7.5"/>
        <n v="4.3"/>
        <n v="13"/>
        <n v="4.4000000000000004"/>
        <n v="39.4"/>
        <n v="596.36"/>
        <n v="56.5"/>
        <n v="98.5"/>
        <n v="11.75"/>
        <n v="146.4"/>
        <n v="67.150000000000006"/>
        <n v="146.9"/>
        <n v="52.9"/>
        <n v="94"/>
        <n v="35.299999999999997"/>
        <n v="132"/>
        <n v="16"/>
        <n v="58.28"/>
        <n v="23.4"/>
        <n v="25.6"/>
        <n v="112.8"/>
        <n v="91.95"/>
        <n v="46.45"/>
        <n v="99.2"/>
        <n v="50.88"/>
        <n v="153.56"/>
        <n v="128.56"/>
        <n v="25"/>
        <n v="61.6"/>
        <n v="92.6"/>
        <n v="68.599999999999994"/>
        <n v="12"/>
        <n v="3"/>
        <n v="87"/>
        <n v="152.19999999999999"/>
        <n v="242.2"/>
        <n v="15.45"/>
        <n v="153.4"/>
        <n v="99.6"/>
        <n v="69.25"/>
        <n v="103.6"/>
        <n v="61.5"/>
        <n v="63.5"/>
        <n v="15"/>
        <n v="107"/>
        <n v="62.75"/>
        <n v="104.75"/>
        <n v="9"/>
        <n v="174"/>
        <n v="116"/>
        <n v="83"/>
        <n v="216"/>
        <n v="53.3"/>
        <n v="26.65"/>
        <n v="26.2"/>
        <n v="55.7"/>
        <n v="36.950000000000003"/>
        <n v="45.95"/>
        <n v="46.7"/>
        <n v="142.80000000000001"/>
        <n v="14.8"/>
        <n v="8.6"/>
        <n v="31.37"/>
        <n v="215.2"/>
        <n v="81.7"/>
        <n v="133.5"/>
        <n v="18"/>
        <n v="130"/>
        <n v="82.25"/>
        <n v="44.25"/>
        <n v="38"/>
        <n v="630.5"/>
        <n v="17"/>
        <n v="397.5"/>
        <n v="70.819999999999993"/>
        <n v="60.5"/>
        <n v="41.1"/>
        <n v="23.1"/>
        <n v="48"/>
        <n v="67"/>
        <n v="115"/>
        <n v="105.9"/>
        <n v="62.85"/>
        <n v="141.25"/>
        <n v="305"/>
        <n v="63.7"/>
        <n v="4.54"/>
        <n v="59.16"/>
        <n v="56"/>
        <n v="106"/>
        <n v="407.78"/>
        <n v="9.3800000000000008"/>
        <n v="33.82"/>
        <n v="85.98"/>
        <n v="25.3"/>
        <n v="82.35"/>
        <n v="12.15"/>
        <n v="276"/>
        <n v="30"/>
        <n v="18.91"/>
        <n v="49.55"/>
        <n v="87.5"/>
        <n v="670"/>
        <n v="475"/>
        <n v="157.69999999999999"/>
        <n v="55"/>
        <n v="212.7"/>
        <n v="66.099999999999994"/>
        <n v="12.1"/>
        <n v="11.6"/>
        <n v="29.3"/>
        <n v="85"/>
        <n v="170"/>
        <n v="12.5"/>
        <n v="15.06"/>
        <n v="85.94"/>
        <n v="101"/>
        <n v="32"/>
        <n v="8"/>
        <n v="24"/>
        <n v="23.43"/>
        <n v="65.930000000000007"/>
        <n v="100.7"/>
        <n v="58.32"/>
        <n v="29.52"/>
        <n v="47.8"/>
        <n v="118"/>
        <n v="111.7"/>
        <n v="43.9"/>
        <n v="120.7"/>
        <n v="51"/>
        <n v="171.7"/>
        <n v="75"/>
        <n v="68.2"/>
        <n v="6.8"/>
        <n v="68.8"/>
        <n v="8.1999999999999993"/>
        <n v="51.6"/>
        <n v="25.4"/>
        <n v="360"/>
        <n v="55.1"/>
        <n v="84.1"/>
        <n v="26.44"/>
        <n v="139"/>
        <n v="166"/>
        <n v="125"/>
        <n v="180"/>
        <n v="31.65"/>
        <n v="13.65"/>
        <n v="104.5"/>
        <n v="73.5"/>
        <n v="31"/>
        <n v="961.9"/>
        <n v="64.7"/>
        <n v="129.4"/>
        <n v="58.5"/>
        <n v="93.1"/>
        <n v="48.6"/>
        <n v="183.48"/>
        <n v="106.98"/>
        <n v="39.299999999999997"/>
        <n v="37.200000000000003"/>
        <n v="151.19999999999999"/>
        <n v="197.2"/>
        <n v="54.1"/>
        <n v="152.1"/>
        <n v="113.6"/>
        <n v="60.57"/>
        <n v="39.96"/>
        <n v="20.61"/>
        <n v="124"/>
        <n v="91.84"/>
        <n v="114"/>
        <n v="126.7"/>
        <n v="152"/>
        <n v="50.7"/>
        <n v="0"/>
        <n v="21.6"/>
        <n v="104"/>
        <n v="65.5"/>
        <n v="143.5"/>
        <n v="268.5"/>
        <n v="25.2"/>
        <n v="6.98"/>
        <n v="60.23"/>
        <n v="53.25"/>
        <n v="47.44"/>
        <n v="61.17"/>
        <n v="5.8"/>
        <n v="55.37"/>
        <n v="47.05"/>
        <n v="936.45"/>
        <n v="45.35"/>
        <n v="105.65"/>
        <n v="60.3"/>
        <n v="44.4"/>
        <n v="117.1"/>
        <n v="80.099999999999994"/>
        <n v="60.75"/>
        <n v="7"/>
        <n v="67.75"/>
        <n v="164"/>
        <n v="109.46"/>
        <n v="43.75"/>
        <n v="46.21"/>
        <n v="102"/>
        <n v="62.6"/>
        <n v="116.6"/>
        <n v="51.2"/>
        <n v="65.400000000000006"/>
        <n v="4"/>
        <n v="118.14"/>
        <n v="47.5"/>
        <n v="59.4"/>
        <n v="18.100000000000001"/>
        <n v="140"/>
        <n v="35.65"/>
        <n v="59.5"/>
        <n v="85.34"/>
        <n v="81.2"/>
        <n v="166.54"/>
        <n v="72.099999999999994"/>
        <n v="19.2"/>
        <n v="40.65"/>
        <n v="15.65"/>
        <n v="5.3"/>
        <n v="45"/>
        <n v="64.3"/>
        <n v="63"/>
        <n v="113"/>
        <n v="12.37"/>
        <n v="127"/>
        <n v="338.75"/>
        <n v="95.75"/>
        <n v="243"/>
        <n v="141"/>
        <n v="39"/>
        <n v="84"/>
        <n v="72.84"/>
        <n v="40.4"/>
        <n v="32.44"/>
        <n v="389"/>
        <n v="53.21"/>
        <n v="18.64"/>
        <n v="14.3"/>
        <n v="57.55"/>
        <n v="76.48"/>
        <n v="148.6"/>
        <n v="118.84"/>
        <n v="77.680000000000007"/>
        <n v="58.66"/>
        <n v="12.08"/>
        <n v="72.3"/>
        <n v="84.8"/>
        <n v="509.4"/>
        <n v="11.55"/>
        <n v="75.900000000000006"/>
        <n v="58.8"/>
        <n v="134.69999999999999"/>
        <n v="20"/>
        <n v="53.75"/>
        <n v="24.05"/>
        <n v="17.2"/>
        <n v="73.599999999999994"/>
        <n v="61.2"/>
        <n v="10"/>
        <n v="52.5"/>
        <n v="47.6"/>
        <n v="87.6"/>
        <n v="110"/>
        <n v="95"/>
        <n v="154"/>
        <n v="344.4"/>
        <n v="229.6"/>
        <n v="114.8"/>
        <n v="78.5"/>
        <n v="32.5"/>
        <n v="64"/>
        <n v="211.4"/>
        <n v="75.45"/>
        <n v="110.25"/>
        <n v="24.4"/>
        <n v="161.30000000000001"/>
        <n v="166.98"/>
        <n v="50.49"/>
        <n v="38.880000000000003"/>
        <n v="11.61"/>
        <n v="96.3"/>
        <n v="53.88"/>
        <n v="708.8"/>
        <n v="75.400000000000006"/>
        <n v="34.270000000000003"/>
        <n v="43.15"/>
        <n v="26.75"/>
        <n v="16.399999999999999"/>
        <n v="30.5"/>
        <n v="98.9"/>
        <n v="100"/>
        <n v="145"/>
        <n v="34"/>
        <n v="76"/>
        <n v="287.88"/>
        <n v="159.19999999999999"/>
        <n v="40.75"/>
        <n v="42.35"/>
        <n v="83.1"/>
        <n v="115.8"/>
        <n v="161.79"/>
        <n v="803"/>
        <n v="37.5"/>
        <m/>
        <n v="4000" u="1"/>
        <n v="138.41999999999999" u="1"/>
        <n v="2000" u="1"/>
        <n v="60.165999999999997" u="1"/>
        <n v="1000" u="1"/>
        <n v="29.7" u="1"/>
        <n v="91.45" u="1"/>
        <n v="47.76" u="1"/>
        <n v="66" u="1"/>
        <n v="11.368" u="1"/>
      </sharedItems>
    </cacheField>
    <cacheField name="PV" numFmtId="0">
      <sharedItems containsNonDate="0" containsString="0" containsBlank="1"/>
    </cacheField>
    <cacheField name="Anomalie" numFmtId="0">
      <sharedItems containsBlank="1"/>
    </cacheField>
    <cacheField name="Motif de l'anomalie" numFmtId="0">
      <sharedItems containsBlank="1" count="6">
        <s v="Le partenaire est fermé ou ne s'est pas présenté"/>
        <s v="Pas d'invendus à donner"/>
        <m/>
        <s v="Impossible pour le partenaire de donner"/>
        <s v="Impossible pour le Chainon de collecter"/>
        <s v="Collecte suspendue"/>
      </sharedItems>
    </cacheField>
    <cacheField name="Source de l'information" numFmtId="0">
      <sharedItems containsBlank="1"/>
    </cacheField>
    <cacheField name="Commentaires" numFmtId="0">
      <sharedItems containsBlank="1"/>
    </cacheField>
    <cacheField name="Type Partenaire" numFmtId="0">
      <sharedItems containsBlank="1" count="3">
        <s v="Professionnel"/>
        <s v="Association"/>
        <m/>
      </sharedItems>
    </cacheField>
    <cacheField name="Catégorie Partenaire" numFmtId="0">
      <sharedItems containsBlank="1" containsMixedTypes="1" containsNumber="1" containsInteger="1" minValue="0" maxValue="0" count="15">
        <s v="Distributeur"/>
        <s v="Industriel"/>
        <s v="Restauration Collective"/>
        <s v="Commandes inter-assos"/>
        <s v="Distribution Solidaire"/>
        <s v="Centre d'Hébergement"/>
        <s v="Association"/>
        <s v="Accueil de Jour"/>
        <s v="Restaurant Solidaire"/>
        <s v="Producteur"/>
        <s v="Evenementiel"/>
        <s v="Restauration Commerciale"/>
        <s v="Autre association"/>
        <m/>
        <n v="0" u="1"/>
      </sharedItems>
    </cacheField>
    <cacheField name="Sous-Catégorie" numFmtId="0">
      <sharedItems containsBlank="1" containsMixedTypes="1" containsNumber="1" containsInteger="1" minValue="0" maxValue="0"/>
    </cacheField>
    <cacheField name="Collecte" numFmtId="0">
      <sharedItems containsNonDate="0" containsString="0" containsBlank="1"/>
    </cacheField>
    <cacheField name="27 167,05" numFmtId="0">
      <sharedItems containsNonDate="0" containsString="0" containsBlank="1"/>
    </cacheField>
    <cacheField name="Livré " numFmtId="0">
      <sharedItems containsNonDate="0" containsString="0" containsBlank="1"/>
    </cacheField>
    <cacheField name="27 167,052" numFmtId="0">
      <sharedItems containsNonDate="0" containsString="0" containsBlank="1"/>
    </cacheField>
    <cacheField name="Delta" numFmtId="0">
      <sharedItems containsNonDate="0" containsString="0" containsBlank="1"/>
    </cacheField>
    <cacheField name="0,00" numFmtId="0">
      <sharedItems containsBlank="1"/>
    </cacheField>
    <cacheField name="Version papier" numFmtId="0">
      <sharedItems containsBlank="1"/>
    </cacheField>
    <cacheField name="Archivage" numFmtId="0">
      <sharedItems containsBlank="1"/>
    </cacheField>
  </cacheFields>
  <extLst>
    <ext xmlns:x14="http://schemas.microsoft.com/office/spreadsheetml/2009/9/main" uri="{725AE2AE-9491-48be-B2B4-4EB974FC3084}">
      <x14:pivotCacheDefinition/>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Guillaume Le Page" refreshedDate="46084.440729629627" createdVersion="8" refreshedVersion="7" minRefreshableVersion="3" recordCount="10000" xr:uid="{D209D38C-B54F-4695-9C93-FF73EF6F35F5}">
  <cacheSource type="worksheet">
    <worksheetSource ref="A1:V1048576" sheet="Détail activitésParis2025"/>
  </cacheSource>
  <cacheFields count="22">
    <cacheField name="Cumul 2024" numFmtId="0">
      <sharedItems containsString="0" containsBlank="1" containsNumber="1" containsInteger="1" minValue="2025" maxValue="2025"/>
    </cacheField>
    <cacheField name="Mois" numFmtId="164">
      <sharedItems containsBlank="1"/>
    </cacheField>
    <cacheField name="Semaine" numFmtId="0">
      <sharedItems containsString="0" containsBlank="1" containsNumber="1" containsInteger="1" minValue="1" maxValue="17"/>
    </cacheField>
    <cacheField name="Jour de la semaine" numFmtId="164">
      <sharedItems containsBlank="1"/>
    </cacheField>
    <cacheField name="N° de Tournée" numFmtId="164">
      <sharedItems containsBlank="1" count="257">
        <s v="annulé"/>
        <s v="Tournée 1"/>
        <s v="Tournée 2"/>
        <s v="Tournée 3"/>
        <s v="Tournée 4"/>
        <s v="Tournée 5"/>
        <s v="Tournée 6"/>
        <s v="Tournée 7"/>
        <s v="Tournée 8"/>
        <s v="Tournée 9"/>
        <s v="Tournée 10"/>
        <s v="Tournée 11"/>
        <s v="Tournée 12"/>
        <s v="Tournée 13"/>
        <s v="Tournée 14"/>
        <s v="Tournée 15"/>
        <s v="Tournée 16"/>
        <s v="Tournée 17"/>
        <s v="Tournée 18"/>
        <s v="Tournée 19"/>
        <s v="Tournée 20"/>
        <s v="Tournée 21"/>
        <s v="Tournée 22"/>
        <s v="Tournée 23"/>
        <s v="Tournée 24"/>
        <s v="Tournée 25"/>
        <s v="Tournée 26"/>
        <s v="Tournée 27"/>
        <s v="Tournée 28"/>
        <s v="Tournée 29"/>
        <s v="Tournée 30"/>
        <s v="Tournée 31"/>
        <s v="Tournée 32"/>
        <s v="Tournée 33"/>
        <s v="Tournée 34"/>
        <s v="Tournée 35"/>
        <s v="Tournée 36"/>
        <s v="Tournée 37"/>
        <s v="Tournée 38"/>
        <s v="Tournée 39"/>
        <s v="Tournée 40"/>
        <s v="Tournée 41"/>
        <s v="Tournée 42"/>
        <s v="Tournée 43"/>
        <s v="Tournée 44"/>
        <s v="Tournée 45"/>
        <s v="Tournée 46"/>
        <s v="Tournée 47"/>
        <s v="Tournée 48"/>
        <s v="Tournée 49"/>
        <s v="Tournée 50"/>
        <s v="Tournée 51"/>
        <s v="Tournée 52"/>
        <s v="Tournée 53"/>
        <s v="Tournée 54"/>
        <s v="Tournée 55"/>
        <s v="Tournée 56"/>
        <s v="Tournée 57"/>
        <s v="Tournée 58"/>
        <s v="Tournée 59"/>
        <s v="Tournée 60"/>
        <s v="Tournée 61"/>
        <s v="Tournée 62"/>
        <s v="Tournée 63"/>
        <s v="Tournée 64"/>
        <s v="Tournée 65"/>
        <s v="Tournée 66"/>
        <s v="Tournée 67"/>
        <s v="Tournée 68"/>
        <s v="Tournée 69"/>
        <s v="Tournée 70"/>
        <s v="Tournée 71"/>
        <s v="Tournée 72"/>
        <s v="Tournée 73"/>
        <s v="Tournée 74"/>
        <s v="Tournée 75"/>
        <s v="Tournée 76"/>
        <s v="Tournée 77"/>
        <s v="Tournée 78"/>
        <s v="Tournée 79"/>
        <s v="Tournée 80"/>
        <s v="Tournée 81"/>
        <s v="Tournée 82"/>
        <s v="Tournée 83"/>
        <s v="Tournée 84"/>
        <s v="Tournée 85"/>
        <s v="Tournée 86"/>
        <s v="Tournée 87"/>
        <s v="Tournée 88"/>
        <s v="Tournée 89"/>
        <s v="Tournée 90"/>
        <s v="Tournée 91"/>
        <s v="Tournée 92"/>
        <s v="Tournée 93"/>
        <s v="Tournée 94"/>
        <s v="Tournée 95"/>
        <s v="Tournée 96"/>
        <s v="Tournée 97"/>
        <s v="Tournée 98"/>
        <s v="Tournée 99"/>
        <s v="Tournée 100"/>
        <s v="Tournée 101"/>
        <s v="Tournée 102"/>
        <s v="Tournée 103"/>
        <s v="Tournée 104"/>
        <s v="Tournée 105"/>
        <s v="Tournée 106"/>
        <s v="Tournée 107"/>
        <s v="Tournée 108"/>
        <s v="Tournée 109"/>
        <s v="Tournée 110"/>
        <s v="Tournée 111"/>
        <s v="Tournée 112"/>
        <s v="Tournée 113"/>
        <s v="Tournée 114"/>
        <s v="Tournée 115"/>
        <s v="Tournée 116"/>
        <s v="Tournée 117"/>
        <s v="Tournée 118"/>
        <s v="Tournée 119"/>
        <s v="Tournée 120"/>
        <s v="Tournée 121"/>
        <s v="Tournée 122"/>
        <s v="Tournée 123"/>
        <s v="Tournée 124"/>
        <s v="Tournée 125"/>
        <s v="Tournée 126"/>
        <s v="Tournée 127"/>
        <s v="Tournée 128"/>
        <s v="Tournée 129"/>
        <s v="Tournée 130"/>
        <s v="Tournée 131"/>
        <s v="Tournée 132"/>
        <s v="Tournée 133"/>
        <s v="Tournée 134"/>
        <s v="Tournée 135"/>
        <s v="Tournée 136"/>
        <s v="Tournée 137"/>
        <s v="Tournée 138"/>
        <s v="Tournée 139"/>
        <s v="Tournée 140"/>
        <s v="Tournée 141"/>
        <s v="Tournée 142"/>
        <s v="Tournée 143"/>
        <s v="Tournée 144"/>
        <s v="Tournée 145"/>
        <s v="Tournée 146"/>
        <s v="Tournée 147"/>
        <s v="Tournée 148"/>
        <s v="Tournée 149"/>
        <s v="Tournée 150"/>
        <s v="Tournée 151"/>
        <s v="Tournée 152"/>
        <s v="Tournée 153"/>
        <s v="Tournée 154"/>
        <s v="Tournée 155"/>
        <s v="Tournée 156"/>
        <s v="Tournée 157"/>
        <s v="Tournée 158"/>
        <s v="Tournée 159"/>
        <s v="Tournée 160"/>
        <s v="Tournée 161"/>
        <s v="Tournée 162"/>
        <s v="Tournée 163"/>
        <s v="Tournée 164"/>
        <s v="Tournée 165"/>
        <s v="Tournée 166"/>
        <s v="Tournée 167"/>
        <s v="Tournée 168"/>
        <s v="Tournée 169"/>
        <s v="Tournée 170"/>
        <s v="Tournée 171"/>
        <s v="Tournée 172"/>
        <s v="Tournée 173"/>
        <s v="Tournée 174"/>
        <s v="Tournée 175"/>
        <s v="Tournée 176"/>
        <s v="Tournée 177"/>
        <s v="Tournée 178"/>
        <s v="Tournée 179"/>
        <s v="Tournée 180"/>
        <s v="Tournée 181"/>
        <s v="Tournée 182"/>
        <s v="Tournée 183"/>
        <s v="Tournée 184"/>
        <s v="Tournée 185"/>
        <s v="Tournée 186"/>
        <s v="Tournée 187"/>
        <s v="Tournée 188"/>
        <s v="Tournée 189"/>
        <s v="Tournée 190"/>
        <s v="Tournée 191"/>
        <s v="Tournée 192"/>
        <s v="Tournée 193"/>
        <s v="Tournée 194"/>
        <s v="Tournée 195"/>
        <s v="Tournée 196"/>
        <s v="Tournée 197"/>
        <s v="Tournée 198"/>
        <s v="Tournée 199"/>
        <s v="Tournée 200"/>
        <s v="Tournée 201"/>
        <s v="Tournée 202"/>
        <s v="Tournée 203"/>
        <s v="Tournée 204"/>
        <s v="Tournée 205"/>
        <s v="Tournée 206"/>
        <s v="Tournée 207"/>
        <s v="Tournée 208"/>
        <s v="Tournée 209"/>
        <s v="Tournée 210"/>
        <s v="Tournée 211"/>
        <s v="Tournée 212"/>
        <s v="Tournée 213"/>
        <s v="Tournée 214"/>
        <s v="Tournée 215"/>
        <s v="Tournée 216"/>
        <s v="Tournée 217"/>
        <s v="Tournée 218"/>
        <s v="Tournée 219"/>
        <s v="Tournée 220"/>
        <s v="Tournée 221"/>
        <s v="Tournée 222"/>
        <s v="Tournée 223"/>
        <s v="Tournée 224"/>
        <s v="Tournée 225"/>
        <s v="Tournée 226"/>
        <s v="Tournée 227"/>
        <s v="Tournée 228"/>
        <s v="Tournée 229"/>
        <s v="Tournée 230"/>
        <s v="Tournée 231"/>
        <s v="Tournée 232"/>
        <s v="Tournée 233"/>
        <s v="Tournée 234"/>
        <s v="Tournée 235"/>
        <s v="Tournée 236"/>
        <s v="Tournée 237"/>
        <s v="Tournée 238"/>
        <s v="Tournée 239"/>
        <s v="Tournée 240"/>
        <s v="Tournée 241"/>
        <s v="Tournée 242"/>
        <s v="Tournée 243"/>
        <s v="Tournée 244"/>
        <s v="Tournée 245"/>
        <s v="Tournée 246"/>
        <s v="Tournée 247"/>
        <s v="Tournée 248"/>
        <s v="Tournée 249"/>
        <s v="Tournée 250"/>
        <s v="Tournée 251"/>
        <s v="Tournée 252"/>
        <s v="Tournée 253"/>
        <s v="Tournée 254"/>
        <s v="Tournée 255"/>
        <m/>
      </sharedItems>
    </cacheField>
    <cacheField name="Date" numFmtId="14">
      <sharedItems containsNonDate="0" containsDate="1" containsString="0" containsBlank="1" minDate="2024-04-04T00:00:00" maxDate="2025-04-22T00:00:00"/>
    </cacheField>
    <cacheField name="Responsable Tournée" numFmtId="0">
      <sharedItems containsBlank="1"/>
    </cacheField>
    <cacheField name="Accompagnant 1 " numFmtId="0">
      <sharedItems containsBlank="1"/>
    </cacheField>
    <cacheField name="Accompagnant 2" numFmtId="0">
      <sharedItems containsBlank="1"/>
    </cacheField>
    <cacheField name="Accompagnant 3" numFmtId="0">
      <sharedItems containsBlank="1"/>
    </cacheField>
    <cacheField name="Accompagnants supplémentaires" numFmtId="0">
      <sharedItems containsBlank="1"/>
    </cacheField>
    <cacheField name="Véhicule" numFmtId="0">
      <sharedItems containsBlank="1"/>
    </cacheField>
    <cacheField name="Partenaires / Associations" numFmtId="0">
      <sharedItems containsBlank="1"/>
    </cacheField>
    <cacheField name="Poids (Kg)" numFmtId="0">
      <sharedItems containsBlank="1" containsMixedTypes="1" containsNumber="1" minValue="0" maxValue="961.9"/>
    </cacheField>
    <cacheField name="PV" numFmtId="0">
      <sharedItems containsNonDate="0" containsString="0" containsBlank="1"/>
    </cacheField>
    <cacheField name="Anomalie" numFmtId="0">
      <sharedItems containsBlank="1"/>
    </cacheField>
    <cacheField name="Motif de l'anomalie" numFmtId="0">
      <sharedItems containsBlank="1"/>
    </cacheField>
    <cacheField name="Source de l'information" numFmtId="0">
      <sharedItems containsBlank="1"/>
    </cacheField>
    <cacheField name="Commentaires" numFmtId="0">
      <sharedItems containsBlank="1"/>
    </cacheField>
    <cacheField name="Type Partenaire" numFmtId="0">
      <sharedItems containsBlank="1" count="8">
        <s v="Professionnel"/>
        <s v="Association"/>
        <m/>
        <s v="" u="1"/>
        <e v="#REF!" u="1"/>
        <s v="Grégoire G" u="1"/>
        <e v="#N/A" u="1"/>
        <s v="Professionel" u="1"/>
      </sharedItems>
    </cacheField>
    <cacheField name="Catégorie Partenaire" numFmtId="0">
      <sharedItems containsBlank="1"/>
    </cacheField>
    <cacheField name="Sous-Catégorie" numFmtId="0">
      <sharedItems containsBlank="1" containsMixedTypes="1"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illaume Le Page" refreshedDate="46084.442288888888" backgroundQuery="1" createdVersion="8" refreshedVersion="7" minRefreshableVersion="3" recordCount="0" supportSubquery="1" supportAdvancedDrill="1" xr:uid="{76EA5050-869A-4AA3-AD1F-E09479C9E7DB}">
  <cacheSource type="external" connectionId="16"/>
  <cacheFields count="3">
    <cacheField name="[Range].[Qualité].[Qualité]" caption="Qualité" numFmtId="0" hierarchy="26" level="1">
      <sharedItems count="3">
        <s v="Anti-Gaspi de Plaisir"/>
        <s v="Anti-Gaspi de Qualité"/>
        <s v="Dynamique Collective"/>
      </sharedItems>
    </cacheField>
    <cacheField name="[Measures].[Sum of Poids (Kg)]" caption="Sum of Poids (Kg)" numFmtId="0" hierarchy="46" level="32767"/>
    <cacheField name="[Range].[Type].[Type]" caption="Type" numFmtId="0" hierarchy="15" level="1">
      <sharedItems containsSemiMixedTypes="0" containsNonDate="0" containsString="0"/>
    </cacheField>
  </cacheFields>
  <cacheHierarchies count="63">
    <cacheHierarchy uniqueName="[Range].[Tournée]" caption="Tournée" attribute="1" defaultMemberUniqueName="[Range].[Tournée].[All]" allUniqueName="[Range].[Tournée].[All]" dimensionUniqueName="[Range]" displayFolder="" count="0" memberValueDatatype="20" unbalanced="0"/>
    <cacheHierarchy uniqueName="[Range].[Date]" caption="Date" attribute="1" time="1" defaultMemberUniqueName="[Range].[Date].[All]" allUniqueName="[Range].[Date].[All]" dimensionUniqueName="[Range]" displayFolder="" count="0" memberValueDatatype="7" unbalanced="0"/>
    <cacheHierarchy uniqueName="[Range].[Responsable Tournée]" caption="Responsable Tournée" attribute="1" defaultMemberUniqueName="[Range].[Responsable Tournée].[All]" allUniqueName="[Range].[Responsable Tournée].[All]" dimensionUniqueName="[Range]" displayFolder="" count="0" memberValueDatatype="130" unbalanced="0"/>
    <cacheHierarchy uniqueName="[Range].[Accompagnant 1]" caption="Accompagnant 1" attribute="1" defaultMemberUniqueName="[Range].[Accompagnant 1].[All]" allUniqueName="[Range].[Accompagnant 1].[All]" dimensionUniqueName="[Range]" displayFolder="" count="0" memberValueDatatype="130" unbalanced="0"/>
    <cacheHierarchy uniqueName="[Range].[Accompagnant 2]" caption="Accompagnant 2" attribute="1" defaultMemberUniqueName="[Range].[Accompagnant 2].[All]" allUniqueName="[Range].[Accompagnant 2].[All]" dimensionUniqueName="[Range]" displayFolder="" count="0" memberValueDatatype="130" unbalanced="0"/>
    <cacheHierarchy uniqueName="[Range].[Accompagnant 3]" caption="Accompagnant 3" attribute="1" defaultMemberUniqueName="[Range].[Accompagnant 3].[All]" allUniqueName="[Range].[Accompagnant 3].[All]" dimensionUniqueName="[Range]" displayFolder="" count="0" memberValueDatatype="130" unbalanced="0"/>
    <cacheHierarchy uniqueName="[Range].[Accompagnants supplémentaires]" caption="Accompagnants supplémentaires" attribute="1" defaultMemberUniqueName="[Range].[Accompagnants supplémentaires].[All]" allUniqueName="[Range].[Accompagnants supplémentaires].[All]" dimensionUniqueName="[Range]" displayFolder="" count="0" memberValueDatatype="130" unbalanced="0"/>
    <cacheHierarchy uniqueName="[Range].[Véhicule]" caption="Véhicule" attribute="1" defaultMemberUniqueName="[Range].[Véhicule].[All]" allUniqueName="[Range].[Véhicule].[All]" dimensionUniqueName="[Range]" displayFolder="" count="0" memberValueDatatype="130" unbalanced="0"/>
    <cacheHierarchy uniqueName="[Range].[Partenaires / Associations]" caption="Partenaires / Associations" attribute="1" defaultMemberUniqueName="[Range].[Partenaires / Associations].[All]" allUniqueName="[Range].[Partenaires / Associations].[All]" dimensionUniqueName="[Range]" displayFolder="" count="0" memberValueDatatype="130" unbalanced="0"/>
    <cacheHierarchy uniqueName="[Range].[Poids (Kg)]" caption="Poids (Kg)" attribute="1" defaultMemberUniqueName="[Range].[Poids (Kg)].[All]" allUniqueName="[Range].[Poids (Kg)].[All]" dimensionUniqueName="[Range]" displayFolder="" count="0" memberValueDatatype="5" unbalanced="0"/>
    <cacheHierarchy uniqueName="[Range].[Partenaires / Associations - Old]" caption="Partenaires / Associations - Old" attribute="1" defaultMemberUniqueName="[Range].[Partenaires / Associations - Old].[All]" allUniqueName="[Range].[Partenaires / Associations - Old].[All]" dimensionUniqueName="[Range]" displayFolder="" count="0" memberValueDatatype="130" unbalanced="0"/>
    <cacheHierarchy uniqueName="[Range].[Annulé]" caption="Annulé" attribute="1" defaultMemberUniqueName="[Range].[Annulé].[All]" allUniqueName="[Range].[Annulé].[All]" dimensionUniqueName="[Range]" displayFolder="" count="0" memberValueDatatype="20" unbalanced="0"/>
    <cacheHierarchy uniqueName="[Range].[1]" caption="1" attribute="1" defaultMemberUniqueName="[Range].[1].[All]" allUniqueName="[Range].[1].[All]" dimensionUniqueName="[Range]" displayFolder="" count="0" memberValueDatatype="20" unbalanced="0"/>
    <cacheHierarchy uniqueName="[Range].[Week of Year]" caption="Week of Year" attribute="1" defaultMemberUniqueName="[Range].[Week of Year].[All]" allUniqueName="[Range].[Week of Year].[All]" dimensionUniqueName="[Range]" displayFolder="" count="0" memberValueDatatype="20" unbalanced="0"/>
    <cacheHierarchy uniqueName="[Range].[Day Name]" caption="Day Name" attribute="1" defaultMemberUniqueName="[Range].[Day Name].[All]" allUniqueName="[Range].[Day Name].[All]" dimensionUniqueName="[Range]" displayFolder="" count="0" memberValueDatatype="130" unbalanced="0"/>
    <cacheHierarchy uniqueName="[Range].[Type]" caption="Type" attribute="1" defaultMemberUniqueName="[Range].[Type].[All]" allUniqueName="[Range].[Type].[All]" dimensionUniqueName="[Range]" displayFolder="" count="2" memberValueDatatype="130" unbalanced="0">
      <fieldsUsage count="2">
        <fieldUsage x="-1"/>
        <fieldUsage x="2"/>
      </fieldsUsage>
    </cacheHierarchy>
    <cacheHierarchy uniqueName="[Range].[Catégorie LCM]" caption="Catégorie LCM" attribute="1" defaultMemberUniqueName="[Range].[Catégorie LCM].[All]" allUniqueName="[Range].[Catégorie LCM].[All]" dimensionUniqueName="[Range]" displayFolder="" count="0" memberValueDatatype="130" unbalanced="0"/>
    <cacheHierarchy uniqueName="[Range].[Sous catégorie]" caption="Sous catégorie" attribute="1" defaultMemberUniqueName="[Range].[Sous catégorie].[All]" allUniqueName="[Range].[Sous catégorie].[All]" dimensionUniqueName="[Range]" displayFolder="" count="0" memberValueDatatype="130" unbalanced="0"/>
    <cacheHierarchy uniqueName="[Range].[Personne Morale / Groupe]" caption="Personne Morale / Groupe" attribute="1" defaultMemberUniqueName="[Range].[Personne Morale / Groupe].[All]" allUniqueName="[Range].[Personne Morale / Groupe].[All]" dimensionUniqueName="[Range]" displayFolder="" count="0" memberValueDatatype="130" unbalanced="0"/>
    <cacheHierarchy uniqueName="[Range].[CLASSIFICATION]" caption="CLASSIFICATION" attribute="1" defaultMemberUniqueName="[Range].[CLASSIFICATION].[All]" allUniqueName="[Range].[CLASSIFICATION].[All]" dimensionUniqueName="[Range]" displayFolder="" count="0" memberValueDatatype="130" unbalanced="0"/>
    <cacheHierarchy uniqueName="[Range].[Adresse Livraison/collecte]" caption="Adresse Livraison/collecte" attribute="1" defaultMemberUniqueName="[Range].[Adresse Livraison/collecte].[All]" allUniqueName="[Range].[Adresse Livraison/collecte].[All]" dimensionUniqueName="[Range]" displayFolder="" count="0" memberValueDatatype="130" unbalanced="0"/>
    <cacheHierarchy uniqueName="[Range].[Code postal]" caption="Code postal" attribute="1" defaultMemberUniqueName="[Range].[Code postal].[All]" allUniqueName="[Range].[Code postal].[All]" dimensionUniqueName="[Range]" displayFolder="" count="0" memberValueDatatype="20" unbalanced="0"/>
    <cacheHierarchy uniqueName="[Range].[Secteur]" caption="Secteur" attribute="1" defaultMemberUniqueName="[Range].[Secteur].[All]" allUniqueName="[Range].[Secteur].[All]" dimensionUniqueName="[Range]" displayFolder="" count="0" memberValueDatatype="130" unbalanced="0"/>
    <cacheHierarchy uniqueName="[Range].[Departement]" caption="Departement" attribute="1" defaultMemberUniqueName="[Range].[Departement].[All]" allUniqueName="[Range].[Departement].[All]" dimensionUniqueName="[Range]" displayFolder="" count="0" memberValueDatatype="20" unbalanced="0"/>
    <cacheHierarchy uniqueName="[Range].[Importance Asso]" caption="Importance Asso" attribute="1" defaultMemberUniqueName="[Range].[Importance Asso].[All]" allUniqueName="[Range].[Importance Asso].[All]" dimensionUniqueName="[Range]" displayFolder="" count="0" memberValueDatatype="130" unbalanced="0"/>
    <cacheHierarchy uniqueName="[Range].[MaxWeek]" caption="MaxWeek" attribute="1" defaultMemberUniqueName="[Range].[MaxWeek].[All]" allUniqueName="[Range].[MaxWeek].[All]" dimensionUniqueName="[Range]" displayFolder="" count="0" memberValueDatatype="20" unbalanced="0"/>
    <cacheHierarchy uniqueName="[Range].[Qualité]" caption="Qualité" attribute="1" defaultMemberUniqueName="[Range].[Qualité].[All]" allUniqueName="[Range].[Qualité].[All]" dimensionUniqueName="[Range]" displayFolder="" count="2" memberValueDatatype="130" unbalanced="0">
      <fieldsUsage count="2">
        <fieldUsage x="-1"/>
        <fieldUsage x="0"/>
      </fieldsUsage>
    </cacheHierarchy>
    <cacheHierarchy uniqueName="[Range].[3semaines]" caption="3semaines" attribute="1" defaultMemberUniqueName="[Range].[3semaines].[All]" allUniqueName="[Range].[3semaines].[All]" dimensionUniqueName="[Range]" displayFolder="" count="0" memberValueDatatype="130" unbalanced="0"/>
    <cacheHierarchy uniqueName="[Range].[MaximumParSemaine]" caption="MaximumParSemaine" attribute="1" defaultMemberUniqueName="[Range].[MaximumParSemaine].[All]" allUniqueName="[Range].[MaximumParSemaine].[All]" dimensionUniqueName="[Range]" displayFolder="" count="0" memberValueDatatype="5" unbalanced="0"/>
    <cacheHierarchy uniqueName="[Range].[MinimumParSemaine]" caption="MinimumParSemaine" attribute="1" defaultMemberUniqueName="[Range].[MinimumParSemaine].[All]" allUniqueName="[Range].[MinimumParSemaine].[All]" dimensionUniqueName="[Range]" displayFolder="" count="0" memberValueDatatype="5" unbalanced="0"/>
    <cacheHierarchy uniqueName="[Range].[Moyenne]" caption="Moyenne" attribute="1" defaultMemberUniqueName="[Range].[Moyenne].[All]" allUniqueName="[Range].[Moyenne].[All]" dimensionUniqueName="[Range]" displayFolder="" count="0" memberValueDatatype="5" unbalanced="0"/>
    <cacheHierarchy uniqueName="[Range].[MoyenneParSemaine]" caption="MoyenneParSemaine" attribute="1" defaultMemberUniqueName="[Range].[MoyenneParSemaine].[All]" allUniqueName="[Range].[MoyenneParSemaine].[All]" dimensionUniqueName="[Range]" displayFolder="" count="0" memberValueDatatype="5" unbalanced="0"/>
    <cacheHierarchy uniqueName="[Range].[Médiane]" caption="Médiane" attribute="1" defaultMemberUniqueName="[Range].[Médiane].[All]" allUniqueName="[Range].[Médiane].[All]" dimensionUniqueName="[Range]" displayFolder="" count="0" memberValueDatatype="5" unbalanced="0"/>
    <cacheHierarchy uniqueName="[Range].[MédianeParSemaine]" caption="MédianeParSemaine" attribute="1" defaultMemberUniqueName="[Range].[MédianeParSemaine].[All]" allUniqueName="[Range].[MédianeParSemaine].[All]" dimensionUniqueName="[Range]" displayFolder="" count="0" memberValueDatatype="5" unbalanced="0"/>
    <cacheHierarchy uniqueName="[Range].[Médiane2025]" caption="Médiane2025" attribute="1" defaultMemberUniqueName="[Range].[Médiane2025].[All]" allUniqueName="[Range].[Médiane2025].[All]" dimensionUniqueName="[Range]" displayFolder="" count="0" memberValueDatatype="20" unbalanced="0"/>
    <cacheHierarchy uniqueName="[Range].[Date (Month)]" caption="Date (Month)" attribute="1" defaultMemberUniqueName="[Range].[Date (Month)].[All]" allUniqueName="[Range].[Date (Month)].[All]" dimensionUniqueName="[Range]" displayFolder="" count="0" memberValueDatatype="130" unbalanced="0"/>
    <cacheHierarchy uniqueName="[Range].[Date (Year)]" caption="Date (Year)" attribute="1" defaultMemberUniqueName="[Range].[Date (Year)].[All]" allUniqueName="[Range].[Date (Year)].[All]" dimensionUniqueName="[Range]" displayFolder="" count="0" memberValueDatatype="130" unbalanced="0"/>
    <cacheHierarchy uniqueName="[Range].[Date (Quarter)]" caption="Date (Quarter)" attribute="1" defaultMemberUniqueName="[Range].[Date (Quarter)].[All]" allUniqueName="[Range].[Date (Quarter)].[All]" dimensionUniqueName="[Range]"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Sum of Médiane2025]" caption="Sum of Médiane2025" measure="1" displayFolder="" measureGroup="Range" count="0">
      <extLst>
        <ext xmlns:x15="http://schemas.microsoft.com/office/spreadsheetml/2010/11/main" uri="{B97F6D7D-B522-45F9-BDA1-12C45D357490}">
          <x15:cacheHierarchy aggregatedColumn="34"/>
        </ext>
      </extLst>
    </cacheHierarchy>
    <cacheHierarchy uniqueName="[Measures].[Average of Médiane2025]" caption="Average of Médiane2025" measure="1" displayFolder="" measureGroup="Range" count="0">
      <extLst>
        <ext xmlns:x15="http://schemas.microsoft.com/office/spreadsheetml/2010/11/main" uri="{B97F6D7D-B522-45F9-BDA1-12C45D357490}">
          <x15:cacheHierarchy aggregatedColumn="34"/>
        </ext>
      </extLst>
    </cacheHierarchy>
    <cacheHierarchy uniqueName="[Measures].[Sum of MédianeParSemaine]" caption="Sum of MédianeParSemaine" measure="1" displayFolder="" measureGroup="Range" count="0">
      <extLst>
        <ext xmlns:x15="http://schemas.microsoft.com/office/spreadsheetml/2010/11/main" uri="{B97F6D7D-B522-45F9-BDA1-12C45D357490}">
          <x15:cacheHierarchy aggregatedColumn="33"/>
        </ext>
      </extLst>
    </cacheHierarchy>
    <cacheHierarchy uniqueName="[Measures].[Average of MédianeParSemaine]" caption="Average of MédianeParSemaine" measure="1" displayFolder="" measureGroup="Range" count="0">
      <extLst>
        <ext xmlns:x15="http://schemas.microsoft.com/office/spreadsheetml/2010/11/main" uri="{B97F6D7D-B522-45F9-BDA1-12C45D357490}">
          <x15:cacheHierarchy aggregatedColumn="33"/>
        </ext>
      </extLst>
    </cacheHierarchy>
    <cacheHierarchy uniqueName="[Measures].[Sum of Médiane]" caption="Sum of Médiane" measure="1" displayFolder="" measureGroup="Range" count="0">
      <extLst>
        <ext xmlns:x15="http://schemas.microsoft.com/office/spreadsheetml/2010/11/main" uri="{B97F6D7D-B522-45F9-BDA1-12C45D357490}">
          <x15:cacheHierarchy aggregatedColumn="32"/>
        </ext>
      </extLst>
    </cacheHierarchy>
    <cacheHierarchy uniqueName="[Measures].[Average of Médiane]" caption="Average of Médiane" measure="1" displayFolder="" measureGroup="Range" count="0">
      <extLst>
        <ext xmlns:x15="http://schemas.microsoft.com/office/spreadsheetml/2010/11/main" uri="{B97F6D7D-B522-45F9-BDA1-12C45D357490}">
          <x15:cacheHierarchy aggregatedColumn="32"/>
        </ext>
      </extLst>
    </cacheHierarchy>
    <cacheHierarchy uniqueName="[Measures].[Count of Partenaires / Associations]" caption="Count of Partenaires / Associations" measure="1" displayFolder="" measureGroup="Range" count="0">
      <extLst>
        <ext xmlns:x15="http://schemas.microsoft.com/office/spreadsheetml/2010/11/main" uri="{B97F6D7D-B522-45F9-BDA1-12C45D357490}">
          <x15:cacheHierarchy aggregatedColumn="8"/>
        </ext>
      </extLst>
    </cacheHierarchy>
    <cacheHierarchy uniqueName="[Measures].[Sum of Poids (Kg)]" caption="Sum of Poids (Kg)" measure="1" displayFolder="" measureGroup="Range" count="0" oneField="1">
      <fieldsUsage count="1">
        <fieldUsage x="1"/>
      </fieldsUsage>
      <extLst>
        <ext xmlns:x15="http://schemas.microsoft.com/office/spreadsheetml/2010/11/main" uri="{B97F6D7D-B522-45F9-BDA1-12C45D357490}">
          <x15:cacheHierarchy aggregatedColumn="9"/>
        </ext>
      </extLst>
    </cacheHierarchy>
    <cacheHierarchy uniqueName="[Measures].[Count of Poids (Kg)]" caption="Count of Poids (Kg)" measure="1" displayFolder="" measureGroup="Range" count="0">
      <extLst>
        <ext xmlns:x15="http://schemas.microsoft.com/office/spreadsheetml/2010/11/main" uri="{B97F6D7D-B522-45F9-BDA1-12C45D357490}">
          <x15:cacheHierarchy aggregatedColumn="9"/>
        </ext>
      </extLst>
    </cacheHierarchy>
    <cacheHierarchy uniqueName="[Measures].[Sum of Annulé]" caption="Sum of Annulé" measure="1" displayFolder="" measureGroup="Range" count="0">
      <extLst>
        <ext xmlns:x15="http://schemas.microsoft.com/office/spreadsheetml/2010/11/main" uri="{B97F6D7D-B522-45F9-BDA1-12C45D357490}">
          <x15:cacheHierarchy aggregatedColumn="11"/>
        </ext>
      </extLst>
    </cacheHierarchy>
    <cacheHierarchy uniqueName="[Measures].[Sum of MaximumParSemaine]" caption="Sum of MaximumParSemaine" measure="1" displayFolder="" measureGroup="Range" count="0">
      <extLst>
        <ext xmlns:x15="http://schemas.microsoft.com/office/spreadsheetml/2010/11/main" uri="{B97F6D7D-B522-45F9-BDA1-12C45D357490}">
          <x15:cacheHierarchy aggregatedColumn="28"/>
        </ext>
      </extLst>
    </cacheHierarchy>
    <cacheHierarchy uniqueName="[Measures].[Sum of MinimumParSemaine]" caption="Sum of MinimumParSemaine" measure="1" displayFolder="" measureGroup="Range" count="0">
      <extLst>
        <ext xmlns:x15="http://schemas.microsoft.com/office/spreadsheetml/2010/11/main" uri="{B97F6D7D-B522-45F9-BDA1-12C45D357490}">
          <x15:cacheHierarchy aggregatedColumn="29"/>
        </ext>
      </extLst>
    </cacheHierarchy>
    <cacheHierarchy uniqueName="[Measures].[Average of MaximumParSemaine]" caption="Average of MaximumParSemaine" measure="1" displayFolder="" measureGroup="Range" count="0">
      <extLst>
        <ext xmlns:x15="http://schemas.microsoft.com/office/spreadsheetml/2010/11/main" uri="{B97F6D7D-B522-45F9-BDA1-12C45D357490}">
          <x15:cacheHierarchy aggregatedColumn="28"/>
        </ext>
      </extLst>
    </cacheHierarchy>
    <cacheHierarchy uniqueName="[Measures].[Average of MinimumParSemaine]" caption="Average of MinimumParSemaine" measure="1" displayFolder="" measureGroup="Range" count="0">
      <extLst>
        <ext xmlns:x15="http://schemas.microsoft.com/office/spreadsheetml/2010/11/main" uri="{B97F6D7D-B522-45F9-BDA1-12C45D357490}">
          <x15:cacheHierarchy aggregatedColumn="29"/>
        </ext>
      </extLst>
    </cacheHierarchy>
    <cacheHierarchy uniqueName="[Measures].[Max of Médiane]" caption="Max of Médiane" measure="1" displayFolder="" measureGroup="Range" count="0">
      <extLst>
        <ext xmlns:x15="http://schemas.microsoft.com/office/spreadsheetml/2010/11/main" uri="{B97F6D7D-B522-45F9-BDA1-12C45D357490}">
          <x15:cacheHierarchy aggregatedColumn="32"/>
        </ext>
      </extLst>
    </cacheHierarchy>
    <cacheHierarchy uniqueName="[Measures].[Distinct Count of Médiane]" caption="Distinct Count of Médiane" measure="1" displayFolder="" measureGroup="Range" count="0">
      <extLst>
        <ext xmlns:x15="http://schemas.microsoft.com/office/spreadsheetml/2010/11/main" uri="{B97F6D7D-B522-45F9-BDA1-12C45D357490}">
          <x15:cacheHierarchy aggregatedColumn="32"/>
        </ext>
      </extLst>
    </cacheHierarchy>
    <cacheHierarchy uniqueName="[Measures].[Average of Poids (Kg)]" caption="Average of Poids (Kg)" measure="1" displayFolder="" measureGroup="Range" count="0">
      <extLst>
        <ext xmlns:x15="http://schemas.microsoft.com/office/spreadsheetml/2010/11/main" uri="{B97F6D7D-B522-45F9-BDA1-12C45D357490}">
          <x15:cacheHierarchy aggregatedColumn="9"/>
        </ext>
      </extLst>
    </cacheHierarchy>
    <cacheHierarchy uniqueName="[Measures].[Median_]" caption="Median_" measure="1" displayFolder="" measureGroup="Range" count="0"/>
    <cacheHierarchy uniqueName="[Measures].[Annulation]" caption="Annulation" measure="1" displayFolder="" measureGroup="Range" count="0"/>
    <cacheHierarchy uniqueName="[Measures].[NonRentrée]" caption="NonRentrée" measure="1" displayFolder="" measureGroup="Range" count="0"/>
    <cacheHierarchy uniqueName="[Measures].[measure 1]" caption="measure 1" measure="1" displayFolder="" measureGroup="Range" count="0"/>
    <cacheHierarchy uniqueName="[Measures].[measure 2]" caption="measure 2" measure="1" displayFolder="" measureGroup="Range" count="0"/>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illaume Le Page" refreshedDate="46084.442526388892" backgroundQuery="1" createdVersion="8" refreshedVersion="7" minRefreshableVersion="3" recordCount="0" supportSubquery="1" supportAdvancedDrill="1" xr:uid="{674DC39B-A2A4-45E6-8992-5694E1EF51E0}">
  <cacheSource type="external" connectionId="16"/>
  <cacheFields count="4">
    <cacheField name="[Range].[Qualité].[Qualité]" caption="Qualité" numFmtId="0" hierarchy="26" level="1">
      <sharedItems count="3">
        <s v="Anti-Gaspi de Plaisir"/>
        <s v="Anti-Gaspi de Qualité"/>
        <s v="Dynamique Collective"/>
      </sharedItems>
    </cacheField>
    <cacheField name="[Range].[Date (Month)].[Date (Month)]" caption="Date (Month)" numFmtId="0" hierarchy="35" level="1">
      <sharedItems count="4">
        <s v="janv"/>
        <s v="févr"/>
        <s v="mars"/>
        <s v="avr"/>
      </sharedItems>
    </cacheField>
    <cacheField name="[Measures].[Sum of Poids (Kg)]" caption="Sum of Poids (Kg)" numFmtId="0" hierarchy="46" level="32767"/>
    <cacheField name="[Range].[Type].[Type]" caption="Type" numFmtId="0" hierarchy="15" level="1">
      <sharedItems containsSemiMixedTypes="0" containsNonDate="0" containsString="0"/>
    </cacheField>
  </cacheFields>
  <cacheHierarchies count="63">
    <cacheHierarchy uniqueName="[Range].[Tournée]" caption="Tournée" attribute="1" defaultMemberUniqueName="[Range].[Tournée].[All]" allUniqueName="[Range].[Tournée].[All]" dimensionUniqueName="[Range]" displayFolder="" count="0" memberValueDatatype="20" unbalanced="0"/>
    <cacheHierarchy uniqueName="[Range].[Date]" caption="Date" attribute="1" time="1" defaultMemberUniqueName="[Range].[Date].[All]" allUniqueName="[Range].[Date].[All]" dimensionUniqueName="[Range]" displayFolder="" count="0" memberValueDatatype="7" unbalanced="0"/>
    <cacheHierarchy uniqueName="[Range].[Responsable Tournée]" caption="Responsable Tournée" attribute="1" defaultMemberUniqueName="[Range].[Responsable Tournée].[All]" allUniqueName="[Range].[Responsable Tournée].[All]" dimensionUniqueName="[Range]" displayFolder="" count="0" memberValueDatatype="130" unbalanced="0"/>
    <cacheHierarchy uniqueName="[Range].[Accompagnant 1]" caption="Accompagnant 1" attribute="1" defaultMemberUniqueName="[Range].[Accompagnant 1].[All]" allUniqueName="[Range].[Accompagnant 1].[All]" dimensionUniqueName="[Range]" displayFolder="" count="0" memberValueDatatype="130" unbalanced="0"/>
    <cacheHierarchy uniqueName="[Range].[Accompagnant 2]" caption="Accompagnant 2" attribute="1" defaultMemberUniqueName="[Range].[Accompagnant 2].[All]" allUniqueName="[Range].[Accompagnant 2].[All]" dimensionUniqueName="[Range]" displayFolder="" count="0" memberValueDatatype="130" unbalanced="0"/>
    <cacheHierarchy uniqueName="[Range].[Accompagnant 3]" caption="Accompagnant 3" attribute="1" defaultMemberUniqueName="[Range].[Accompagnant 3].[All]" allUniqueName="[Range].[Accompagnant 3].[All]" dimensionUniqueName="[Range]" displayFolder="" count="0" memberValueDatatype="130" unbalanced="0"/>
    <cacheHierarchy uniqueName="[Range].[Accompagnants supplémentaires]" caption="Accompagnants supplémentaires" attribute="1" defaultMemberUniqueName="[Range].[Accompagnants supplémentaires].[All]" allUniqueName="[Range].[Accompagnants supplémentaires].[All]" dimensionUniqueName="[Range]" displayFolder="" count="0" memberValueDatatype="130" unbalanced="0"/>
    <cacheHierarchy uniqueName="[Range].[Véhicule]" caption="Véhicule" attribute="1" defaultMemberUniqueName="[Range].[Véhicule].[All]" allUniqueName="[Range].[Véhicule].[All]" dimensionUniqueName="[Range]" displayFolder="" count="0" memberValueDatatype="130" unbalanced="0"/>
    <cacheHierarchy uniqueName="[Range].[Partenaires / Associations]" caption="Partenaires / Associations" attribute="1" defaultMemberUniqueName="[Range].[Partenaires / Associations].[All]" allUniqueName="[Range].[Partenaires / Associations].[All]" dimensionUniqueName="[Range]" displayFolder="" count="0" memberValueDatatype="130" unbalanced="0"/>
    <cacheHierarchy uniqueName="[Range].[Poids (Kg)]" caption="Poids (Kg)" attribute="1" defaultMemberUniqueName="[Range].[Poids (Kg)].[All]" allUniqueName="[Range].[Poids (Kg)].[All]" dimensionUniqueName="[Range]" displayFolder="" count="0" memberValueDatatype="5" unbalanced="0"/>
    <cacheHierarchy uniqueName="[Range].[Partenaires / Associations - Old]" caption="Partenaires / Associations - Old" attribute="1" defaultMemberUniqueName="[Range].[Partenaires / Associations - Old].[All]" allUniqueName="[Range].[Partenaires / Associations - Old].[All]" dimensionUniqueName="[Range]" displayFolder="" count="0" memberValueDatatype="130" unbalanced="0"/>
    <cacheHierarchy uniqueName="[Range].[Annulé]" caption="Annulé" attribute="1" defaultMemberUniqueName="[Range].[Annulé].[All]" allUniqueName="[Range].[Annulé].[All]" dimensionUniqueName="[Range]" displayFolder="" count="0" memberValueDatatype="20" unbalanced="0"/>
    <cacheHierarchy uniqueName="[Range].[1]" caption="1" attribute="1" defaultMemberUniqueName="[Range].[1].[All]" allUniqueName="[Range].[1].[All]" dimensionUniqueName="[Range]" displayFolder="" count="0" memberValueDatatype="20" unbalanced="0"/>
    <cacheHierarchy uniqueName="[Range].[Week of Year]" caption="Week of Year" attribute="1" defaultMemberUniqueName="[Range].[Week of Year].[All]" allUniqueName="[Range].[Week of Year].[All]" dimensionUniqueName="[Range]" displayFolder="" count="0" memberValueDatatype="20" unbalanced="0"/>
    <cacheHierarchy uniqueName="[Range].[Day Name]" caption="Day Name" attribute="1" defaultMemberUniqueName="[Range].[Day Name].[All]" allUniqueName="[Range].[Day Name].[All]" dimensionUniqueName="[Range]" displayFolder="" count="0" memberValueDatatype="130" unbalanced="0"/>
    <cacheHierarchy uniqueName="[Range].[Type]" caption="Type" attribute="1" defaultMemberUniqueName="[Range].[Type].[All]" allUniqueName="[Range].[Type].[All]" dimensionUniqueName="[Range]" displayFolder="" count="2" memberValueDatatype="130" unbalanced="0">
      <fieldsUsage count="2">
        <fieldUsage x="-1"/>
        <fieldUsage x="3"/>
      </fieldsUsage>
    </cacheHierarchy>
    <cacheHierarchy uniqueName="[Range].[Catégorie LCM]" caption="Catégorie LCM" attribute="1" defaultMemberUniqueName="[Range].[Catégorie LCM].[All]" allUniqueName="[Range].[Catégorie LCM].[All]" dimensionUniqueName="[Range]" displayFolder="" count="0" memberValueDatatype="130" unbalanced="0"/>
    <cacheHierarchy uniqueName="[Range].[Sous catégorie]" caption="Sous catégorie" attribute="1" defaultMemberUniqueName="[Range].[Sous catégorie].[All]" allUniqueName="[Range].[Sous catégorie].[All]" dimensionUniqueName="[Range]" displayFolder="" count="0" memberValueDatatype="130" unbalanced="0"/>
    <cacheHierarchy uniqueName="[Range].[Personne Morale / Groupe]" caption="Personne Morale / Groupe" attribute="1" defaultMemberUniqueName="[Range].[Personne Morale / Groupe].[All]" allUniqueName="[Range].[Personne Morale / Groupe].[All]" dimensionUniqueName="[Range]" displayFolder="" count="0" memberValueDatatype="130" unbalanced="0"/>
    <cacheHierarchy uniqueName="[Range].[CLASSIFICATION]" caption="CLASSIFICATION" attribute="1" defaultMemberUniqueName="[Range].[CLASSIFICATION].[All]" allUniqueName="[Range].[CLASSIFICATION].[All]" dimensionUniqueName="[Range]" displayFolder="" count="0" memberValueDatatype="130" unbalanced="0"/>
    <cacheHierarchy uniqueName="[Range].[Adresse Livraison/collecte]" caption="Adresse Livraison/collecte" attribute="1" defaultMemberUniqueName="[Range].[Adresse Livraison/collecte].[All]" allUniqueName="[Range].[Adresse Livraison/collecte].[All]" dimensionUniqueName="[Range]" displayFolder="" count="0" memberValueDatatype="130" unbalanced="0"/>
    <cacheHierarchy uniqueName="[Range].[Code postal]" caption="Code postal" attribute="1" defaultMemberUniqueName="[Range].[Code postal].[All]" allUniqueName="[Range].[Code postal].[All]" dimensionUniqueName="[Range]" displayFolder="" count="0" memberValueDatatype="20" unbalanced="0"/>
    <cacheHierarchy uniqueName="[Range].[Secteur]" caption="Secteur" attribute="1" defaultMemberUniqueName="[Range].[Secteur].[All]" allUniqueName="[Range].[Secteur].[All]" dimensionUniqueName="[Range]" displayFolder="" count="0" memberValueDatatype="130" unbalanced="0"/>
    <cacheHierarchy uniqueName="[Range].[Departement]" caption="Departement" attribute="1" defaultMemberUniqueName="[Range].[Departement].[All]" allUniqueName="[Range].[Departement].[All]" dimensionUniqueName="[Range]" displayFolder="" count="0" memberValueDatatype="20" unbalanced="0"/>
    <cacheHierarchy uniqueName="[Range].[Importance Asso]" caption="Importance Asso" attribute="1" defaultMemberUniqueName="[Range].[Importance Asso].[All]" allUniqueName="[Range].[Importance Asso].[All]" dimensionUniqueName="[Range]" displayFolder="" count="0" memberValueDatatype="130" unbalanced="0"/>
    <cacheHierarchy uniqueName="[Range].[MaxWeek]" caption="MaxWeek" attribute="1" defaultMemberUniqueName="[Range].[MaxWeek].[All]" allUniqueName="[Range].[MaxWeek].[All]" dimensionUniqueName="[Range]" displayFolder="" count="0" memberValueDatatype="20" unbalanced="0"/>
    <cacheHierarchy uniqueName="[Range].[Qualité]" caption="Qualité" attribute="1" defaultMemberUniqueName="[Range].[Qualité].[All]" allUniqueName="[Range].[Qualité].[All]" dimensionUniqueName="[Range]" displayFolder="" count="2" memberValueDatatype="130" unbalanced="0">
      <fieldsUsage count="2">
        <fieldUsage x="-1"/>
        <fieldUsage x="0"/>
      </fieldsUsage>
    </cacheHierarchy>
    <cacheHierarchy uniqueName="[Range].[3semaines]" caption="3semaines" attribute="1" defaultMemberUniqueName="[Range].[3semaines].[All]" allUniqueName="[Range].[3semaines].[All]" dimensionUniqueName="[Range]" displayFolder="" count="0" memberValueDatatype="130" unbalanced="0"/>
    <cacheHierarchy uniqueName="[Range].[MaximumParSemaine]" caption="MaximumParSemaine" attribute="1" defaultMemberUniqueName="[Range].[MaximumParSemaine].[All]" allUniqueName="[Range].[MaximumParSemaine].[All]" dimensionUniqueName="[Range]" displayFolder="" count="0" memberValueDatatype="5" unbalanced="0"/>
    <cacheHierarchy uniqueName="[Range].[MinimumParSemaine]" caption="MinimumParSemaine" attribute="1" defaultMemberUniqueName="[Range].[MinimumParSemaine].[All]" allUniqueName="[Range].[MinimumParSemaine].[All]" dimensionUniqueName="[Range]" displayFolder="" count="0" memberValueDatatype="5" unbalanced="0"/>
    <cacheHierarchy uniqueName="[Range].[Moyenne]" caption="Moyenne" attribute="1" defaultMemberUniqueName="[Range].[Moyenne].[All]" allUniqueName="[Range].[Moyenne].[All]" dimensionUniqueName="[Range]" displayFolder="" count="0" memberValueDatatype="5" unbalanced="0"/>
    <cacheHierarchy uniqueName="[Range].[MoyenneParSemaine]" caption="MoyenneParSemaine" attribute="1" defaultMemberUniqueName="[Range].[MoyenneParSemaine].[All]" allUniqueName="[Range].[MoyenneParSemaine].[All]" dimensionUniqueName="[Range]" displayFolder="" count="0" memberValueDatatype="5" unbalanced="0"/>
    <cacheHierarchy uniqueName="[Range].[Médiane]" caption="Médiane" attribute="1" defaultMemberUniqueName="[Range].[Médiane].[All]" allUniqueName="[Range].[Médiane].[All]" dimensionUniqueName="[Range]" displayFolder="" count="0" memberValueDatatype="5" unbalanced="0"/>
    <cacheHierarchy uniqueName="[Range].[MédianeParSemaine]" caption="MédianeParSemaine" attribute="1" defaultMemberUniqueName="[Range].[MédianeParSemaine].[All]" allUniqueName="[Range].[MédianeParSemaine].[All]" dimensionUniqueName="[Range]" displayFolder="" count="0" memberValueDatatype="5" unbalanced="0"/>
    <cacheHierarchy uniqueName="[Range].[Médiane2025]" caption="Médiane2025" attribute="1" defaultMemberUniqueName="[Range].[Médiane2025].[All]" allUniqueName="[Range].[Médiane2025].[All]" dimensionUniqueName="[Range]" displayFolder="" count="0" memberValueDatatype="20" unbalanced="0"/>
    <cacheHierarchy uniqueName="[Range].[Date (Month)]" caption="Date (Month)" attribute="1" defaultMemberUniqueName="[Range].[Date (Month)].[All]" allUniqueName="[Range].[Date (Month)].[All]" dimensionUniqueName="[Range]" displayFolder="" count="2" memberValueDatatype="130" unbalanced="0">
      <fieldsUsage count="2">
        <fieldUsage x="-1"/>
        <fieldUsage x="1"/>
      </fieldsUsage>
    </cacheHierarchy>
    <cacheHierarchy uniqueName="[Range].[Date (Year)]" caption="Date (Year)" attribute="1" defaultMemberUniqueName="[Range].[Date (Year)].[All]" allUniqueName="[Range].[Date (Year)].[All]" dimensionUniqueName="[Range]" displayFolder="" count="0" memberValueDatatype="130" unbalanced="0"/>
    <cacheHierarchy uniqueName="[Range].[Date (Quarter)]" caption="Date (Quarter)" attribute="1" defaultMemberUniqueName="[Range].[Date (Quarter)].[All]" allUniqueName="[Range].[Date (Quarter)].[All]" dimensionUniqueName="[Range]"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Sum of Médiane2025]" caption="Sum of Médiane2025" measure="1" displayFolder="" measureGroup="Range" count="0">
      <extLst>
        <ext xmlns:x15="http://schemas.microsoft.com/office/spreadsheetml/2010/11/main" uri="{B97F6D7D-B522-45F9-BDA1-12C45D357490}">
          <x15:cacheHierarchy aggregatedColumn="34"/>
        </ext>
      </extLst>
    </cacheHierarchy>
    <cacheHierarchy uniqueName="[Measures].[Average of Médiane2025]" caption="Average of Médiane2025" measure="1" displayFolder="" measureGroup="Range" count="0">
      <extLst>
        <ext xmlns:x15="http://schemas.microsoft.com/office/spreadsheetml/2010/11/main" uri="{B97F6D7D-B522-45F9-BDA1-12C45D357490}">
          <x15:cacheHierarchy aggregatedColumn="34"/>
        </ext>
      </extLst>
    </cacheHierarchy>
    <cacheHierarchy uniqueName="[Measures].[Sum of MédianeParSemaine]" caption="Sum of MédianeParSemaine" measure="1" displayFolder="" measureGroup="Range" count="0">
      <extLst>
        <ext xmlns:x15="http://schemas.microsoft.com/office/spreadsheetml/2010/11/main" uri="{B97F6D7D-B522-45F9-BDA1-12C45D357490}">
          <x15:cacheHierarchy aggregatedColumn="33"/>
        </ext>
      </extLst>
    </cacheHierarchy>
    <cacheHierarchy uniqueName="[Measures].[Average of MédianeParSemaine]" caption="Average of MédianeParSemaine" measure="1" displayFolder="" measureGroup="Range" count="0">
      <extLst>
        <ext xmlns:x15="http://schemas.microsoft.com/office/spreadsheetml/2010/11/main" uri="{B97F6D7D-B522-45F9-BDA1-12C45D357490}">
          <x15:cacheHierarchy aggregatedColumn="33"/>
        </ext>
      </extLst>
    </cacheHierarchy>
    <cacheHierarchy uniqueName="[Measures].[Sum of Médiane]" caption="Sum of Médiane" measure="1" displayFolder="" measureGroup="Range" count="0">
      <extLst>
        <ext xmlns:x15="http://schemas.microsoft.com/office/spreadsheetml/2010/11/main" uri="{B97F6D7D-B522-45F9-BDA1-12C45D357490}">
          <x15:cacheHierarchy aggregatedColumn="32"/>
        </ext>
      </extLst>
    </cacheHierarchy>
    <cacheHierarchy uniqueName="[Measures].[Average of Médiane]" caption="Average of Médiane" measure="1" displayFolder="" measureGroup="Range" count="0">
      <extLst>
        <ext xmlns:x15="http://schemas.microsoft.com/office/spreadsheetml/2010/11/main" uri="{B97F6D7D-B522-45F9-BDA1-12C45D357490}">
          <x15:cacheHierarchy aggregatedColumn="32"/>
        </ext>
      </extLst>
    </cacheHierarchy>
    <cacheHierarchy uniqueName="[Measures].[Count of Partenaires / Associations]" caption="Count of Partenaires / Associations" measure="1" displayFolder="" measureGroup="Range" count="0">
      <extLst>
        <ext xmlns:x15="http://schemas.microsoft.com/office/spreadsheetml/2010/11/main" uri="{B97F6D7D-B522-45F9-BDA1-12C45D357490}">
          <x15:cacheHierarchy aggregatedColumn="8"/>
        </ext>
      </extLst>
    </cacheHierarchy>
    <cacheHierarchy uniqueName="[Measures].[Sum of Poids (Kg)]" caption="Sum of Poids (Kg)" measure="1" displayFolder="" measureGroup="Range" count="0" oneField="1">
      <fieldsUsage count="1">
        <fieldUsage x="2"/>
      </fieldsUsage>
      <extLst>
        <ext xmlns:x15="http://schemas.microsoft.com/office/spreadsheetml/2010/11/main" uri="{B97F6D7D-B522-45F9-BDA1-12C45D357490}">
          <x15:cacheHierarchy aggregatedColumn="9"/>
        </ext>
      </extLst>
    </cacheHierarchy>
    <cacheHierarchy uniqueName="[Measures].[Count of Poids (Kg)]" caption="Count of Poids (Kg)" measure="1" displayFolder="" measureGroup="Range" count="0">
      <extLst>
        <ext xmlns:x15="http://schemas.microsoft.com/office/spreadsheetml/2010/11/main" uri="{B97F6D7D-B522-45F9-BDA1-12C45D357490}">
          <x15:cacheHierarchy aggregatedColumn="9"/>
        </ext>
      </extLst>
    </cacheHierarchy>
    <cacheHierarchy uniqueName="[Measures].[Sum of Annulé]" caption="Sum of Annulé" measure="1" displayFolder="" measureGroup="Range" count="0">
      <extLst>
        <ext xmlns:x15="http://schemas.microsoft.com/office/spreadsheetml/2010/11/main" uri="{B97F6D7D-B522-45F9-BDA1-12C45D357490}">
          <x15:cacheHierarchy aggregatedColumn="11"/>
        </ext>
      </extLst>
    </cacheHierarchy>
    <cacheHierarchy uniqueName="[Measures].[Sum of MaximumParSemaine]" caption="Sum of MaximumParSemaine" measure="1" displayFolder="" measureGroup="Range" count="0">
      <extLst>
        <ext xmlns:x15="http://schemas.microsoft.com/office/spreadsheetml/2010/11/main" uri="{B97F6D7D-B522-45F9-BDA1-12C45D357490}">
          <x15:cacheHierarchy aggregatedColumn="28"/>
        </ext>
      </extLst>
    </cacheHierarchy>
    <cacheHierarchy uniqueName="[Measures].[Sum of MinimumParSemaine]" caption="Sum of MinimumParSemaine" measure="1" displayFolder="" measureGroup="Range" count="0">
      <extLst>
        <ext xmlns:x15="http://schemas.microsoft.com/office/spreadsheetml/2010/11/main" uri="{B97F6D7D-B522-45F9-BDA1-12C45D357490}">
          <x15:cacheHierarchy aggregatedColumn="29"/>
        </ext>
      </extLst>
    </cacheHierarchy>
    <cacheHierarchy uniqueName="[Measures].[Average of MaximumParSemaine]" caption="Average of MaximumParSemaine" measure="1" displayFolder="" measureGroup="Range" count="0">
      <extLst>
        <ext xmlns:x15="http://schemas.microsoft.com/office/spreadsheetml/2010/11/main" uri="{B97F6D7D-B522-45F9-BDA1-12C45D357490}">
          <x15:cacheHierarchy aggregatedColumn="28"/>
        </ext>
      </extLst>
    </cacheHierarchy>
    <cacheHierarchy uniqueName="[Measures].[Average of MinimumParSemaine]" caption="Average of MinimumParSemaine" measure="1" displayFolder="" measureGroup="Range" count="0">
      <extLst>
        <ext xmlns:x15="http://schemas.microsoft.com/office/spreadsheetml/2010/11/main" uri="{B97F6D7D-B522-45F9-BDA1-12C45D357490}">
          <x15:cacheHierarchy aggregatedColumn="29"/>
        </ext>
      </extLst>
    </cacheHierarchy>
    <cacheHierarchy uniqueName="[Measures].[Max of Médiane]" caption="Max of Médiane" measure="1" displayFolder="" measureGroup="Range" count="0">
      <extLst>
        <ext xmlns:x15="http://schemas.microsoft.com/office/spreadsheetml/2010/11/main" uri="{B97F6D7D-B522-45F9-BDA1-12C45D357490}">
          <x15:cacheHierarchy aggregatedColumn="32"/>
        </ext>
      </extLst>
    </cacheHierarchy>
    <cacheHierarchy uniqueName="[Measures].[Distinct Count of Médiane]" caption="Distinct Count of Médiane" measure="1" displayFolder="" measureGroup="Range" count="0">
      <extLst>
        <ext xmlns:x15="http://schemas.microsoft.com/office/spreadsheetml/2010/11/main" uri="{B97F6D7D-B522-45F9-BDA1-12C45D357490}">
          <x15:cacheHierarchy aggregatedColumn="32"/>
        </ext>
      </extLst>
    </cacheHierarchy>
    <cacheHierarchy uniqueName="[Measures].[Average of Poids (Kg)]" caption="Average of Poids (Kg)" measure="1" displayFolder="" measureGroup="Range" count="0">
      <extLst>
        <ext xmlns:x15="http://schemas.microsoft.com/office/spreadsheetml/2010/11/main" uri="{B97F6D7D-B522-45F9-BDA1-12C45D357490}">
          <x15:cacheHierarchy aggregatedColumn="9"/>
        </ext>
      </extLst>
    </cacheHierarchy>
    <cacheHierarchy uniqueName="[Measures].[Median_]" caption="Median_" measure="1" displayFolder="" measureGroup="Range" count="0"/>
    <cacheHierarchy uniqueName="[Measures].[Annulation]" caption="Annulation" measure="1" displayFolder="" measureGroup="Range" count="0"/>
    <cacheHierarchy uniqueName="[Measures].[NonRentrée]" caption="NonRentrée" measure="1" displayFolder="" measureGroup="Range" count="0"/>
    <cacheHierarchy uniqueName="[Measures].[measure 1]" caption="measure 1" measure="1" displayFolder="" measureGroup="Range" count="0"/>
    <cacheHierarchy uniqueName="[Measures].[measure 2]" caption="measure 2" measure="1" displayFolder="" measureGroup="Range" count="0"/>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illaume Le Page" refreshedDate="46084.442591898151" backgroundQuery="1" createdVersion="8" refreshedVersion="7" minRefreshableVersion="3" recordCount="0" supportSubquery="1" supportAdvancedDrill="1" xr:uid="{18FC90C6-E2EB-468B-948E-9D0A94DD98E3}">
  <cacheSource type="external" connectionId="16"/>
  <cacheFields count="4">
    <cacheField name="[Range].[Type].[Type]" caption="Type" numFmtId="0" hierarchy="15" level="1">
      <sharedItems containsSemiMixedTypes="0" containsNonDate="0" containsString="0"/>
    </cacheField>
    <cacheField name="[Range].[Qualité].[Qualité]" caption="Qualité" numFmtId="0" hierarchy="26" level="1">
      <sharedItems count="3">
        <s v="Anti-Gaspi de Plaisir"/>
        <s v="Anti-Gaspi de Qualité"/>
        <s v="Dynamique Collective"/>
      </sharedItems>
    </cacheField>
    <cacheField name="[Measures].[Sum of Poids (Kg)]" caption="Sum of Poids (Kg)" numFmtId="0" hierarchy="46" level="32767"/>
    <cacheField name="[Range].[Week of Year].[Week of Year]" caption="Week of Year" numFmtId="0" hierarchy="13" level="1">
      <sharedItems containsSemiMixedTypes="0" containsString="0" containsNumber="1" containsInteger="1" minValue="1" maxValue="15" count="15">
        <n v="1"/>
        <n v="2"/>
        <n v="3"/>
        <n v="4"/>
        <n v="5"/>
        <n v="6"/>
        <n v="7"/>
        <n v="8"/>
        <n v="9"/>
        <n v="10"/>
        <n v="11"/>
        <n v="12"/>
        <n v="13"/>
        <n v="14"/>
        <n v="15"/>
      </sharedItems>
      <extLst>
        <ext xmlns:x15="http://schemas.microsoft.com/office/spreadsheetml/2010/11/main" uri="{4F2E5C28-24EA-4eb8-9CBF-B6C8F9C3D259}">
          <x15:cachedUniqueNames>
            <x15:cachedUniqueName index="0" name="[Range].[Week of Year].&amp;[1]"/>
            <x15:cachedUniqueName index="1" name="[Range].[Week of Year].&amp;[2]"/>
            <x15:cachedUniqueName index="2" name="[Range].[Week of Year].&amp;[3]"/>
            <x15:cachedUniqueName index="3" name="[Range].[Week of Year].&amp;[4]"/>
            <x15:cachedUniqueName index="4" name="[Range].[Week of Year].&amp;[5]"/>
            <x15:cachedUniqueName index="5" name="[Range].[Week of Year].&amp;[6]"/>
            <x15:cachedUniqueName index="6" name="[Range].[Week of Year].&amp;[7]"/>
            <x15:cachedUniqueName index="7" name="[Range].[Week of Year].&amp;[8]"/>
            <x15:cachedUniqueName index="8" name="[Range].[Week of Year].&amp;[9]"/>
            <x15:cachedUniqueName index="9" name="[Range].[Week of Year].&amp;[10]"/>
            <x15:cachedUniqueName index="10" name="[Range].[Week of Year].&amp;[11]"/>
            <x15:cachedUniqueName index="11" name="[Range].[Week of Year].&amp;[12]"/>
            <x15:cachedUniqueName index="12" name="[Range].[Week of Year].&amp;[13]"/>
            <x15:cachedUniqueName index="13" name="[Range].[Week of Year].&amp;[14]"/>
            <x15:cachedUniqueName index="14" name="[Range].[Week of Year].&amp;[15]"/>
          </x15:cachedUniqueNames>
        </ext>
      </extLst>
    </cacheField>
  </cacheFields>
  <cacheHierarchies count="63">
    <cacheHierarchy uniqueName="[Range].[Tournée]" caption="Tournée" attribute="1" defaultMemberUniqueName="[Range].[Tournée].[All]" allUniqueName="[Range].[Tournée].[All]" dimensionUniqueName="[Range]" displayFolder="" count="0" memberValueDatatype="20" unbalanced="0"/>
    <cacheHierarchy uniqueName="[Range].[Date]" caption="Date" attribute="1" time="1" defaultMemberUniqueName="[Range].[Date].[All]" allUniqueName="[Range].[Date].[All]" dimensionUniqueName="[Range]" displayFolder="" count="0" memberValueDatatype="7" unbalanced="0"/>
    <cacheHierarchy uniqueName="[Range].[Responsable Tournée]" caption="Responsable Tournée" attribute="1" defaultMemberUniqueName="[Range].[Responsable Tournée].[All]" allUniqueName="[Range].[Responsable Tournée].[All]" dimensionUniqueName="[Range]" displayFolder="" count="0" memberValueDatatype="130" unbalanced="0"/>
    <cacheHierarchy uniqueName="[Range].[Accompagnant 1]" caption="Accompagnant 1" attribute="1" defaultMemberUniqueName="[Range].[Accompagnant 1].[All]" allUniqueName="[Range].[Accompagnant 1].[All]" dimensionUniqueName="[Range]" displayFolder="" count="0" memberValueDatatype="130" unbalanced="0"/>
    <cacheHierarchy uniqueName="[Range].[Accompagnant 2]" caption="Accompagnant 2" attribute="1" defaultMemberUniqueName="[Range].[Accompagnant 2].[All]" allUniqueName="[Range].[Accompagnant 2].[All]" dimensionUniqueName="[Range]" displayFolder="" count="0" memberValueDatatype="130" unbalanced="0"/>
    <cacheHierarchy uniqueName="[Range].[Accompagnant 3]" caption="Accompagnant 3" attribute="1" defaultMemberUniqueName="[Range].[Accompagnant 3].[All]" allUniqueName="[Range].[Accompagnant 3].[All]" dimensionUniqueName="[Range]" displayFolder="" count="0" memberValueDatatype="130" unbalanced="0"/>
    <cacheHierarchy uniqueName="[Range].[Accompagnants supplémentaires]" caption="Accompagnants supplémentaires" attribute="1" defaultMemberUniqueName="[Range].[Accompagnants supplémentaires].[All]" allUniqueName="[Range].[Accompagnants supplémentaires].[All]" dimensionUniqueName="[Range]" displayFolder="" count="0" memberValueDatatype="130" unbalanced="0"/>
    <cacheHierarchy uniqueName="[Range].[Véhicule]" caption="Véhicule" attribute="1" defaultMemberUniqueName="[Range].[Véhicule].[All]" allUniqueName="[Range].[Véhicule].[All]" dimensionUniqueName="[Range]" displayFolder="" count="0" memberValueDatatype="130" unbalanced="0"/>
    <cacheHierarchy uniqueName="[Range].[Partenaires / Associations]" caption="Partenaires / Associations" attribute="1" defaultMemberUniqueName="[Range].[Partenaires / Associations].[All]" allUniqueName="[Range].[Partenaires / Associations].[All]" dimensionUniqueName="[Range]" displayFolder="" count="0" memberValueDatatype="130" unbalanced="0"/>
    <cacheHierarchy uniqueName="[Range].[Poids (Kg)]" caption="Poids (Kg)" attribute="1" defaultMemberUniqueName="[Range].[Poids (Kg)].[All]" allUniqueName="[Range].[Poids (Kg)].[All]" dimensionUniqueName="[Range]" displayFolder="" count="0" memberValueDatatype="5" unbalanced="0"/>
    <cacheHierarchy uniqueName="[Range].[Partenaires / Associations - Old]" caption="Partenaires / Associations - Old" attribute="1" defaultMemberUniqueName="[Range].[Partenaires / Associations - Old].[All]" allUniqueName="[Range].[Partenaires / Associations - Old].[All]" dimensionUniqueName="[Range]" displayFolder="" count="0" memberValueDatatype="130" unbalanced="0"/>
    <cacheHierarchy uniqueName="[Range].[Annulé]" caption="Annulé" attribute="1" defaultMemberUniqueName="[Range].[Annulé].[All]" allUniqueName="[Range].[Annulé].[All]" dimensionUniqueName="[Range]" displayFolder="" count="0" memberValueDatatype="20" unbalanced="0"/>
    <cacheHierarchy uniqueName="[Range].[1]" caption="1" attribute="1" defaultMemberUniqueName="[Range].[1].[All]" allUniqueName="[Range].[1].[All]" dimensionUniqueName="[Range]" displayFolder="" count="0" memberValueDatatype="20" unbalanced="0"/>
    <cacheHierarchy uniqueName="[Range].[Week of Year]" caption="Week of Year" attribute="1" defaultMemberUniqueName="[Range].[Week of Year].[All]" allUniqueName="[Range].[Week of Year].[All]" dimensionUniqueName="[Range]" displayFolder="" count="2" memberValueDatatype="20" unbalanced="0">
      <fieldsUsage count="2">
        <fieldUsage x="-1"/>
        <fieldUsage x="3"/>
      </fieldsUsage>
    </cacheHierarchy>
    <cacheHierarchy uniqueName="[Range].[Day Name]" caption="Day Name" attribute="1" defaultMemberUniqueName="[Range].[Day Name].[All]" allUniqueName="[Range].[Day Name].[All]" dimensionUniqueName="[Range]" displayFolder="" count="0" memberValueDatatype="130" unbalanced="0"/>
    <cacheHierarchy uniqueName="[Range].[Type]" caption="Type" attribute="1" defaultMemberUniqueName="[Range].[Type].[All]" allUniqueName="[Range].[Type].[All]" dimensionUniqueName="[Range]" displayFolder="" count="2" memberValueDatatype="130" unbalanced="0">
      <fieldsUsage count="2">
        <fieldUsage x="-1"/>
        <fieldUsage x="0"/>
      </fieldsUsage>
    </cacheHierarchy>
    <cacheHierarchy uniqueName="[Range].[Catégorie LCM]" caption="Catégorie LCM" attribute="1" defaultMemberUniqueName="[Range].[Catégorie LCM].[All]" allUniqueName="[Range].[Catégorie LCM].[All]" dimensionUniqueName="[Range]" displayFolder="" count="0" memberValueDatatype="130" unbalanced="0"/>
    <cacheHierarchy uniqueName="[Range].[Sous catégorie]" caption="Sous catégorie" attribute="1" defaultMemberUniqueName="[Range].[Sous catégorie].[All]" allUniqueName="[Range].[Sous catégorie].[All]" dimensionUniqueName="[Range]" displayFolder="" count="0" memberValueDatatype="130" unbalanced="0"/>
    <cacheHierarchy uniqueName="[Range].[Personne Morale / Groupe]" caption="Personne Morale / Groupe" attribute="1" defaultMemberUniqueName="[Range].[Personne Morale / Groupe].[All]" allUniqueName="[Range].[Personne Morale / Groupe].[All]" dimensionUniqueName="[Range]" displayFolder="" count="0" memberValueDatatype="130" unbalanced="0"/>
    <cacheHierarchy uniqueName="[Range].[CLASSIFICATION]" caption="CLASSIFICATION" attribute="1" defaultMemberUniqueName="[Range].[CLASSIFICATION].[All]" allUniqueName="[Range].[CLASSIFICATION].[All]" dimensionUniqueName="[Range]" displayFolder="" count="0" memberValueDatatype="130" unbalanced="0"/>
    <cacheHierarchy uniqueName="[Range].[Adresse Livraison/collecte]" caption="Adresse Livraison/collecte" attribute="1" defaultMemberUniqueName="[Range].[Adresse Livraison/collecte].[All]" allUniqueName="[Range].[Adresse Livraison/collecte].[All]" dimensionUniqueName="[Range]" displayFolder="" count="0" memberValueDatatype="130" unbalanced="0"/>
    <cacheHierarchy uniqueName="[Range].[Code postal]" caption="Code postal" attribute="1" defaultMemberUniqueName="[Range].[Code postal].[All]" allUniqueName="[Range].[Code postal].[All]" dimensionUniqueName="[Range]" displayFolder="" count="0" memberValueDatatype="20" unbalanced="0"/>
    <cacheHierarchy uniqueName="[Range].[Secteur]" caption="Secteur" attribute="1" defaultMemberUniqueName="[Range].[Secteur].[All]" allUniqueName="[Range].[Secteur].[All]" dimensionUniqueName="[Range]" displayFolder="" count="0" memberValueDatatype="130" unbalanced="0"/>
    <cacheHierarchy uniqueName="[Range].[Departement]" caption="Departement" attribute="1" defaultMemberUniqueName="[Range].[Departement].[All]" allUniqueName="[Range].[Departement].[All]" dimensionUniqueName="[Range]" displayFolder="" count="0" memberValueDatatype="20" unbalanced="0"/>
    <cacheHierarchy uniqueName="[Range].[Importance Asso]" caption="Importance Asso" attribute="1" defaultMemberUniqueName="[Range].[Importance Asso].[All]" allUniqueName="[Range].[Importance Asso].[All]" dimensionUniqueName="[Range]" displayFolder="" count="0" memberValueDatatype="130" unbalanced="0"/>
    <cacheHierarchy uniqueName="[Range].[MaxWeek]" caption="MaxWeek" attribute="1" defaultMemberUniqueName="[Range].[MaxWeek].[All]" allUniqueName="[Range].[MaxWeek].[All]" dimensionUniqueName="[Range]" displayFolder="" count="0" memberValueDatatype="20" unbalanced="0"/>
    <cacheHierarchy uniqueName="[Range].[Qualité]" caption="Qualité" attribute="1" defaultMemberUniqueName="[Range].[Qualité].[All]" allUniqueName="[Range].[Qualité].[All]" dimensionUniqueName="[Range]" displayFolder="" count="2" memberValueDatatype="130" unbalanced="0">
      <fieldsUsage count="2">
        <fieldUsage x="-1"/>
        <fieldUsage x="1"/>
      </fieldsUsage>
    </cacheHierarchy>
    <cacheHierarchy uniqueName="[Range].[3semaines]" caption="3semaines" attribute="1" defaultMemberUniqueName="[Range].[3semaines].[All]" allUniqueName="[Range].[3semaines].[All]" dimensionUniqueName="[Range]" displayFolder="" count="0" memberValueDatatype="130" unbalanced="0"/>
    <cacheHierarchy uniqueName="[Range].[MaximumParSemaine]" caption="MaximumParSemaine" attribute="1" defaultMemberUniqueName="[Range].[MaximumParSemaine].[All]" allUniqueName="[Range].[MaximumParSemaine].[All]" dimensionUniqueName="[Range]" displayFolder="" count="0" memberValueDatatype="5" unbalanced="0"/>
    <cacheHierarchy uniqueName="[Range].[MinimumParSemaine]" caption="MinimumParSemaine" attribute="1" defaultMemberUniqueName="[Range].[MinimumParSemaine].[All]" allUniqueName="[Range].[MinimumParSemaine].[All]" dimensionUniqueName="[Range]" displayFolder="" count="0" memberValueDatatype="5" unbalanced="0"/>
    <cacheHierarchy uniqueName="[Range].[Moyenne]" caption="Moyenne" attribute="1" defaultMemberUniqueName="[Range].[Moyenne].[All]" allUniqueName="[Range].[Moyenne].[All]" dimensionUniqueName="[Range]" displayFolder="" count="0" memberValueDatatype="5" unbalanced="0"/>
    <cacheHierarchy uniqueName="[Range].[MoyenneParSemaine]" caption="MoyenneParSemaine" attribute="1" defaultMemberUniqueName="[Range].[MoyenneParSemaine].[All]" allUniqueName="[Range].[MoyenneParSemaine].[All]" dimensionUniqueName="[Range]" displayFolder="" count="0" memberValueDatatype="5" unbalanced="0"/>
    <cacheHierarchy uniqueName="[Range].[Médiane]" caption="Médiane" attribute="1" defaultMemberUniqueName="[Range].[Médiane].[All]" allUniqueName="[Range].[Médiane].[All]" dimensionUniqueName="[Range]" displayFolder="" count="0" memberValueDatatype="5" unbalanced="0"/>
    <cacheHierarchy uniqueName="[Range].[MédianeParSemaine]" caption="MédianeParSemaine" attribute="1" defaultMemberUniqueName="[Range].[MédianeParSemaine].[All]" allUniqueName="[Range].[MédianeParSemaine].[All]" dimensionUniqueName="[Range]" displayFolder="" count="0" memberValueDatatype="5" unbalanced="0"/>
    <cacheHierarchy uniqueName="[Range].[Médiane2025]" caption="Médiane2025" attribute="1" defaultMemberUniqueName="[Range].[Médiane2025].[All]" allUniqueName="[Range].[Médiane2025].[All]" dimensionUniqueName="[Range]" displayFolder="" count="0" memberValueDatatype="20" unbalanced="0"/>
    <cacheHierarchy uniqueName="[Range].[Date (Month)]" caption="Date (Month)" attribute="1" defaultMemberUniqueName="[Range].[Date (Month)].[All]" allUniqueName="[Range].[Date (Month)].[All]" dimensionUniqueName="[Range]" displayFolder="" count="0" memberValueDatatype="130" unbalanced="0"/>
    <cacheHierarchy uniqueName="[Range].[Date (Year)]" caption="Date (Year)" attribute="1" defaultMemberUniqueName="[Range].[Date (Year)].[All]" allUniqueName="[Range].[Date (Year)].[All]" dimensionUniqueName="[Range]" displayFolder="" count="0" memberValueDatatype="130" unbalanced="0"/>
    <cacheHierarchy uniqueName="[Range].[Date (Quarter)]" caption="Date (Quarter)" attribute="1" defaultMemberUniqueName="[Range].[Date (Quarter)].[All]" allUniqueName="[Range].[Date (Quarter)].[All]" dimensionUniqueName="[Range]"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Sum of Médiane2025]" caption="Sum of Médiane2025" measure="1" displayFolder="" measureGroup="Range" count="0">
      <extLst>
        <ext xmlns:x15="http://schemas.microsoft.com/office/spreadsheetml/2010/11/main" uri="{B97F6D7D-B522-45F9-BDA1-12C45D357490}">
          <x15:cacheHierarchy aggregatedColumn="34"/>
        </ext>
      </extLst>
    </cacheHierarchy>
    <cacheHierarchy uniqueName="[Measures].[Average of Médiane2025]" caption="Average of Médiane2025" measure="1" displayFolder="" measureGroup="Range" count="0">
      <extLst>
        <ext xmlns:x15="http://schemas.microsoft.com/office/spreadsheetml/2010/11/main" uri="{B97F6D7D-B522-45F9-BDA1-12C45D357490}">
          <x15:cacheHierarchy aggregatedColumn="34"/>
        </ext>
      </extLst>
    </cacheHierarchy>
    <cacheHierarchy uniqueName="[Measures].[Sum of MédianeParSemaine]" caption="Sum of MédianeParSemaine" measure="1" displayFolder="" measureGroup="Range" count="0">
      <extLst>
        <ext xmlns:x15="http://schemas.microsoft.com/office/spreadsheetml/2010/11/main" uri="{B97F6D7D-B522-45F9-BDA1-12C45D357490}">
          <x15:cacheHierarchy aggregatedColumn="33"/>
        </ext>
      </extLst>
    </cacheHierarchy>
    <cacheHierarchy uniqueName="[Measures].[Average of MédianeParSemaine]" caption="Average of MédianeParSemaine" measure="1" displayFolder="" measureGroup="Range" count="0">
      <extLst>
        <ext xmlns:x15="http://schemas.microsoft.com/office/spreadsheetml/2010/11/main" uri="{B97F6D7D-B522-45F9-BDA1-12C45D357490}">
          <x15:cacheHierarchy aggregatedColumn="33"/>
        </ext>
      </extLst>
    </cacheHierarchy>
    <cacheHierarchy uniqueName="[Measures].[Sum of Médiane]" caption="Sum of Médiane" measure="1" displayFolder="" measureGroup="Range" count="0">
      <extLst>
        <ext xmlns:x15="http://schemas.microsoft.com/office/spreadsheetml/2010/11/main" uri="{B97F6D7D-B522-45F9-BDA1-12C45D357490}">
          <x15:cacheHierarchy aggregatedColumn="32"/>
        </ext>
      </extLst>
    </cacheHierarchy>
    <cacheHierarchy uniqueName="[Measures].[Average of Médiane]" caption="Average of Médiane" measure="1" displayFolder="" measureGroup="Range" count="0">
      <extLst>
        <ext xmlns:x15="http://schemas.microsoft.com/office/spreadsheetml/2010/11/main" uri="{B97F6D7D-B522-45F9-BDA1-12C45D357490}">
          <x15:cacheHierarchy aggregatedColumn="32"/>
        </ext>
      </extLst>
    </cacheHierarchy>
    <cacheHierarchy uniqueName="[Measures].[Count of Partenaires / Associations]" caption="Count of Partenaires / Associations" measure="1" displayFolder="" measureGroup="Range" count="0">
      <extLst>
        <ext xmlns:x15="http://schemas.microsoft.com/office/spreadsheetml/2010/11/main" uri="{B97F6D7D-B522-45F9-BDA1-12C45D357490}">
          <x15:cacheHierarchy aggregatedColumn="8"/>
        </ext>
      </extLst>
    </cacheHierarchy>
    <cacheHierarchy uniqueName="[Measures].[Sum of Poids (Kg)]" caption="Sum of Poids (Kg)" measure="1" displayFolder="" measureGroup="Range" count="0" oneField="1">
      <fieldsUsage count="1">
        <fieldUsage x="2"/>
      </fieldsUsage>
      <extLst>
        <ext xmlns:x15="http://schemas.microsoft.com/office/spreadsheetml/2010/11/main" uri="{B97F6D7D-B522-45F9-BDA1-12C45D357490}">
          <x15:cacheHierarchy aggregatedColumn="9"/>
        </ext>
      </extLst>
    </cacheHierarchy>
    <cacheHierarchy uniqueName="[Measures].[Count of Poids (Kg)]" caption="Count of Poids (Kg)" measure="1" displayFolder="" measureGroup="Range" count="0">
      <extLst>
        <ext xmlns:x15="http://schemas.microsoft.com/office/spreadsheetml/2010/11/main" uri="{B97F6D7D-B522-45F9-BDA1-12C45D357490}">
          <x15:cacheHierarchy aggregatedColumn="9"/>
        </ext>
      </extLst>
    </cacheHierarchy>
    <cacheHierarchy uniqueName="[Measures].[Sum of Annulé]" caption="Sum of Annulé" measure="1" displayFolder="" measureGroup="Range" count="0">
      <extLst>
        <ext xmlns:x15="http://schemas.microsoft.com/office/spreadsheetml/2010/11/main" uri="{B97F6D7D-B522-45F9-BDA1-12C45D357490}">
          <x15:cacheHierarchy aggregatedColumn="11"/>
        </ext>
      </extLst>
    </cacheHierarchy>
    <cacheHierarchy uniqueName="[Measures].[Sum of MaximumParSemaine]" caption="Sum of MaximumParSemaine" measure="1" displayFolder="" measureGroup="Range" count="0">
      <extLst>
        <ext xmlns:x15="http://schemas.microsoft.com/office/spreadsheetml/2010/11/main" uri="{B97F6D7D-B522-45F9-BDA1-12C45D357490}">
          <x15:cacheHierarchy aggregatedColumn="28"/>
        </ext>
      </extLst>
    </cacheHierarchy>
    <cacheHierarchy uniqueName="[Measures].[Sum of MinimumParSemaine]" caption="Sum of MinimumParSemaine" measure="1" displayFolder="" measureGroup="Range" count="0">
      <extLst>
        <ext xmlns:x15="http://schemas.microsoft.com/office/spreadsheetml/2010/11/main" uri="{B97F6D7D-B522-45F9-BDA1-12C45D357490}">
          <x15:cacheHierarchy aggregatedColumn="29"/>
        </ext>
      </extLst>
    </cacheHierarchy>
    <cacheHierarchy uniqueName="[Measures].[Average of MaximumParSemaine]" caption="Average of MaximumParSemaine" measure="1" displayFolder="" measureGroup="Range" count="0">
      <extLst>
        <ext xmlns:x15="http://schemas.microsoft.com/office/spreadsheetml/2010/11/main" uri="{B97F6D7D-B522-45F9-BDA1-12C45D357490}">
          <x15:cacheHierarchy aggregatedColumn="28"/>
        </ext>
      </extLst>
    </cacheHierarchy>
    <cacheHierarchy uniqueName="[Measures].[Average of MinimumParSemaine]" caption="Average of MinimumParSemaine" measure="1" displayFolder="" measureGroup="Range" count="0">
      <extLst>
        <ext xmlns:x15="http://schemas.microsoft.com/office/spreadsheetml/2010/11/main" uri="{B97F6D7D-B522-45F9-BDA1-12C45D357490}">
          <x15:cacheHierarchy aggregatedColumn="29"/>
        </ext>
      </extLst>
    </cacheHierarchy>
    <cacheHierarchy uniqueName="[Measures].[Max of Médiane]" caption="Max of Médiane" measure="1" displayFolder="" measureGroup="Range" count="0">
      <extLst>
        <ext xmlns:x15="http://schemas.microsoft.com/office/spreadsheetml/2010/11/main" uri="{B97F6D7D-B522-45F9-BDA1-12C45D357490}">
          <x15:cacheHierarchy aggregatedColumn="32"/>
        </ext>
      </extLst>
    </cacheHierarchy>
    <cacheHierarchy uniqueName="[Measures].[Distinct Count of Médiane]" caption="Distinct Count of Médiane" measure="1" displayFolder="" measureGroup="Range" count="0">
      <extLst>
        <ext xmlns:x15="http://schemas.microsoft.com/office/spreadsheetml/2010/11/main" uri="{B97F6D7D-B522-45F9-BDA1-12C45D357490}">
          <x15:cacheHierarchy aggregatedColumn="32"/>
        </ext>
      </extLst>
    </cacheHierarchy>
    <cacheHierarchy uniqueName="[Measures].[Average of Poids (Kg)]" caption="Average of Poids (Kg)" measure="1" displayFolder="" measureGroup="Range" count="0">
      <extLst>
        <ext xmlns:x15="http://schemas.microsoft.com/office/spreadsheetml/2010/11/main" uri="{B97F6D7D-B522-45F9-BDA1-12C45D357490}">
          <x15:cacheHierarchy aggregatedColumn="9"/>
        </ext>
      </extLst>
    </cacheHierarchy>
    <cacheHierarchy uniqueName="[Measures].[Median_]" caption="Median_" measure="1" displayFolder="" measureGroup="Range" count="0"/>
    <cacheHierarchy uniqueName="[Measures].[Annulation]" caption="Annulation" measure="1" displayFolder="" measureGroup="Range" count="0"/>
    <cacheHierarchy uniqueName="[Measures].[NonRentrée]" caption="NonRentrée" measure="1" displayFolder="" measureGroup="Range" count="0"/>
    <cacheHierarchy uniqueName="[Measures].[measure 1]" caption="measure 1" measure="1" displayFolder="" measureGroup="Range" count="0"/>
    <cacheHierarchy uniqueName="[Measures].[measure 2]" caption="measure 2" measure="1" displayFolder="" measureGroup="Range" count="0"/>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illaume Le Page" refreshedDate="45762.688257754628" backgroundQuery="1" createdVersion="3" refreshedVersion="7" minRefreshableVersion="3" recordCount="0" supportSubquery="1" supportAdvancedDrill="1" xr:uid="{098E9479-BAEB-4A22-A43A-AD57E42E0B60}">
  <cacheSource type="external" connectionId="16">
    <extLst>
      <ext xmlns:x14="http://schemas.microsoft.com/office/spreadsheetml/2009/9/main" uri="{F057638F-6D5F-4e77-A914-E7F072B9BCA8}">
        <x14:sourceConnection name="ThisWorkbookDataModel"/>
      </ext>
    </extLst>
  </cacheSource>
  <cacheFields count="0"/>
  <cacheHierarchies count="63">
    <cacheHierarchy uniqueName="[Range].[Tournée]" caption="Tournée" attribute="1" defaultMemberUniqueName="[Range].[Tournée].[All]" allUniqueName="[Range].[Tournée].[All]" dimensionUniqueName="[Range]" displayFolder="" count="0" memberValueDatatype="20" unbalanced="0"/>
    <cacheHierarchy uniqueName="[Range].[Date]" caption="Date" attribute="1" time="1" defaultMemberUniqueName="[Range].[Date].[All]" allUniqueName="[Range].[Date].[All]" dimensionUniqueName="[Range]" displayFolder="" count="0" memberValueDatatype="7" unbalanced="0"/>
    <cacheHierarchy uniqueName="[Range].[Responsable Tournée]" caption="Responsable Tournée" attribute="1" defaultMemberUniqueName="[Range].[Responsable Tournée].[All]" allUniqueName="[Range].[Responsable Tournée].[All]" dimensionUniqueName="[Range]" displayFolder="" count="0" memberValueDatatype="130" unbalanced="0"/>
    <cacheHierarchy uniqueName="[Range].[Accompagnant 1]" caption="Accompagnant 1" attribute="1" defaultMemberUniqueName="[Range].[Accompagnant 1].[All]" allUniqueName="[Range].[Accompagnant 1].[All]" dimensionUniqueName="[Range]" displayFolder="" count="0" memberValueDatatype="130" unbalanced="0"/>
    <cacheHierarchy uniqueName="[Range].[Accompagnant 2]" caption="Accompagnant 2" attribute="1" defaultMemberUniqueName="[Range].[Accompagnant 2].[All]" allUniqueName="[Range].[Accompagnant 2].[All]" dimensionUniqueName="[Range]" displayFolder="" count="0" memberValueDatatype="130" unbalanced="0"/>
    <cacheHierarchy uniqueName="[Range].[Accompagnant 3]" caption="Accompagnant 3" attribute="1" defaultMemberUniqueName="[Range].[Accompagnant 3].[All]" allUniqueName="[Range].[Accompagnant 3].[All]" dimensionUniqueName="[Range]" displayFolder="" count="0" memberValueDatatype="130" unbalanced="0"/>
    <cacheHierarchy uniqueName="[Range].[Accompagnants supplémentaires]" caption="Accompagnants supplémentaires" attribute="1" defaultMemberUniqueName="[Range].[Accompagnants supplémentaires].[All]" allUniqueName="[Range].[Accompagnants supplémentaires].[All]" dimensionUniqueName="[Range]" displayFolder="" count="0" memberValueDatatype="130" unbalanced="0"/>
    <cacheHierarchy uniqueName="[Range].[Véhicule]" caption="Véhicule" attribute="1" defaultMemberUniqueName="[Range].[Véhicule].[All]" allUniqueName="[Range].[Véhicule].[All]" dimensionUniqueName="[Range]" displayFolder="" count="0" memberValueDatatype="130" unbalanced="0"/>
    <cacheHierarchy uniqueName="[Range].[Partenaires / Associations]" caption="Partenaires / Associations" attribute="1" defaultMemberUniqueName="[Range].[Partenaires / Associations].[All]" allUniqueName="[Range].[Partenaires / Associations].[All]" dimensionUniqueName="[Range]" displayFolder="" count="2" memberValueDatatype="130" unbalanced="0"/>
    <cacheHierarchy uniqueName="[Range].[Poids (Kg)]" caption="Poids (Kg)" attribute="1" defaultMemberUniqueName="[Range].[Poids (Kg)].[All]" allUniqueName="[Range].[Poids (Kg)].[All]" dimensionUniqueName="[Range]" displayFolder="" count="0" memberValueDatatype="5" unbalanced="0"/>
    <cacheHierarchy uniqueName="[Range].[Partenaires / Associations - Old]" caption="Partenaires / Associations - Old" attribute="1" defaultMemberUniqueName="[Range].[Partenaires / Associations - Old].[All]" allUniqueName="[Range].[Partenaires / Associations - Old].[All]" dimensionUniqueName="[Range]" displayFolder="" count="0" memberValueDatatype="130" unbalanced="0"/>
    <cacheHierarchy uniqueName="[Range].[Annulé]" caption="Annulé" attribute="1" defaultMemberUniqueName="[Range].[Annulé].[All]" allUniqueName="[Range].[Annulé].[All]" dimensionUniqueName="[Range]" displayFolder="" count="0" memberValueDatatype="20" unbalanced="0"/>
    <cacheHierarchy uniqueName="[Range].[1]" caption="1" attribute="1" defaultMemberUniqueName="[Range].[1].[All]" allUniqueName="[Range].[1].[All]" dimensionUniqueName="[Range]" displayFolder="" count="0" memberValueDatatype="20" unbalanced="0"/>
    <cacheHierarchy uniqueName="[Range].[Week of Year]" caption="Week of Year" attribute="1" defaultMemberUniqueName="[Range].[Week of Year].[All]" allUniqueName="[Range].[Week of Year].[All]" dimensionUniqueName="[Range]" displayFolder="" count="0" memberValueDatatype="20" unbalanced="0"/>
    <cacheHierarchy uniqueName="[Range].[Day Name]" caption="Day Name" attribute="1" defaultMemberUniqueName="[Range].[Day Name].[All]" allUniqueName="[Range].[Day Name].[All]" dimensionUniqueName="[Range]" displayFolder="" count="0" memberValueDatatype="130" unbalanced="0"/>
    <cacheHierarchy uniqueName="[Range].[Type]" caption="Type" attribute="1" defaultMemberUniqueName="[Range].[Type].[All]" allUniqueName="[Range].[Type].[All]" dimensionUniqueName="[Range]" displayFolder="" count="2" memberValueDatatype="130" unbalanced="0"/>
    <cacheHierarchy uniqueName="[Range].[Catégorie LCM]" caption="Catégorie LCM" attribute="1" defaultMemberUniqueName="[Range].[Catégorie LCM].[All]" allUniqueName="[Range].[Catégorie LCM].[All]" dimensionUniqueName="[Range]" displayFolder="" count="0" memberValueDatatype="130" unbalanced="0"/>
    <cacheHierarchy uniqueName="[Range].[Sous catégorie]" caption="Sous catégorie" attribute="1" defaultMemberUniqueName="[Range].[Sous catégorie].[All]" allUniqueName="[Range].[Sous catégorie].[All]" dimensionUniqueName="[Range]" displayFolder="" count="0" memberValueDatatype="130" unbalanced="0"/>
    <cacheHierarchy uniqueName="[Range].[Personne Morale / Groupe]" caption="Personne Morale / Groupe" attribute="1" defaultMemberUniqueName="[Range].[Personne Morale / Groupe].[All]" allUniqueName="[Range].[Personne Morale / Groupe].[All]" dimensionUniqueName="[Range]" displayFolder="" count="0" memberValueDatatype="130" unbalanced="0"/>
    <cacheHierarchy uniqueName="[Range].[CLASSIFICATION]" caption="CLASSIFICATION" attribute="1" defaultMemberUniqueName="[Range].[CLASSIFICATION].[All]" allUniqueName="[Range].[CLASSIFICATION].[All]" dimensionUniqueName="[Range]" displayFolder="" count="0" memberValueDatatype="130" unbalanced="0"/>
    <cacheHierarchy uniqueName="[Range].[Adresse Livraison/collecte]" caption="Adresse Livraison/collecte" attribute="1" defaultMemberUniqueName="[Range].[Adresse Livraison/collecte].[All]" allUniqueName="[Range].[Adresse Livraison/collecte].[All]" dimensionUniqueName="[Range]" displayFolder="" count="0" memberValueDatatype="130" unbalanced="0"/>
    <cacheHierarchy uniqueName="[Range].[Code postal]" caption="Code postal" attribute="1" defaultMemberUniqueName="[Range].[Code postal].[All]" allUniqueName="[Range].[Code postal].[All]" dimensionUniqueName="[Range]" displayFolder="" count="0" memberValueDatatype="20" unbalanced="0"/>
    <cacheHierarchy uniqueName="[Range].[Secteur]" caption="Secteur" attribute="1" defaultMemberUniqueName="[Range].[Secteur].[All]" allUniqueName="[Range].[Secteur].[All]" dimensionUniqueName="[Range]" displayFolder="" count="0" memberValueDatatype="130" unbalanced="0"/>
    <cacheHierarchy uniqueName="[Range].[Departement]" caption="Departement" attribute="1" defaultMemberUniqueName="[Range].[Departement].[All]" allUniqueName="[Range].[Departement].[All]" dimensionUniqueName="[Range]" displayFolder="" count="0" memberValueDatatype="20" unbalanced="0"/>
    <cacheHierarchy uniqueName="[Range].[Importance Asso]" caption="Importance Asso" attribute="1" defaultMemberUniqueName="[Range].[Importance Asso].[All]" allUniqueName="[Range].[Importance Asso].[All]" dimensionUniqueName="[Range]" displayFolder="" count="2" memberValueDatatype="130" unbalanced="0"/>
    <cacheHierarchy uniqueName="[Range].[MaxWeek]" caption="MaxWeek" attribute="1" defaultMemberUniqueName="[Range].[MaxWeek].[All]" allUniqueName="[Range].[MaxWeek].[All]" dimensionUniqueName="[Range]" displayFolder="" count="0" memberValueDatatype="20" unbalanced="0"/>
    <cacheHierarchy uniqueName="[Range].[Qualité]" caption="Qualité" attribute="1" defaultMemberUniqueName="[Range].[Qualité].[All]" allUniqueName="[Range].[Qualité].[All]" dimensionUniqueName="[Range]" displayFolder="" count="0" memberValueDatatype="130" unbalanced="0"/>
    <cacheHierarchy uniqueName="[Range].[3semaines]" caption="3semaines" attribute="1" defaultMemberUniqueName="[Range].[3semaines].[All]" allUniqueName="[Range].[3semaines].[All]" dimensionUniqueName="[Range]" displayFolder="" count="0" memberValueDatatype="130" unbalanced="0"/>
    <cacheHierarchy uniqueName="[Range].[MaximumParSemaine]" caption="MaximumParSemaine" attribute="1" defaultMemberUniqueName="[Range].[MaximumParSemaine].[All]" allUniqueName="[Range].[MaximumParSemaine].[All]" dimensionUniqueName="[Range]" displayFolder="" count="0" memberValueDatatype="5" unbalanced="0"/>
    <cacheHierarchy uniqueName="[Range].[MinimumParSemaine]" caption="MinimumParSemaine" attribute="1" defaultMemberUniqueName="[Range].[MinimumParSemaine].[All]" allUniqueName="[Range].[MinimumParSemaine].[All]" dimensionUniqueName="[Range]" displayFolder="" count="0" memberValueDatatype="5" unbalanced="0"/>
    <cacheHierarchy uniqueName="[Range].[Moyenne]" caption="Moyenne" attribute="1" defaultMemberUniqueName="[Range].[Moyenne].[All]" allUniqueName="[Range].[Moyenne].[All]" dimensionUniqueName="[Range]" displayFolder="" count="0" memberValueDatatype="5" unbalanced="0"/>
    <cacheHierarchy uniqueName="[Range].[MoyenneParSemaine]" caption="MoyenneParSemaine" attribute="1" defaultMemberUniqueName="[Range].[MoyenneParSemaine].[All]" allUniqueName="[Range].[MoyenneParSemaine].[All]" dimensionUniqueName="[Range]" displayFolder="" count="0" memberValueDatatype="5" unbalanced="0"/>
    <cacheHierarchy uniqueName="[Range].[Médiane]" caption="Médiane" attribute="1" defaultMemberUniqueName="[Range].[Médiane].[All]" allUniqueName="[Range].[Médiane].[All]" dimensionUniqueName="[Range]" displayFolder="" count="0" memberValueDatatype="5" unbalanced="0"/>
    <cacheHierarchy uniqueName="[Range].[MédianeParSemaine]" caption="MédianeParSemaine" attribute="1" defaultMemberUniqueName="[Range].[MédianeParSemaine].[All]" allUniqueName="[Range].[MédianeParSemaine].[All]" dimensionUniqueName="[Range]" displayFolder="" count="0" memberValueDatatype="5" unbalanced="0"/>
    <cacheHierarchy uniqueName="[Range].[Médiane2025]" caption="Médiane2025" attribute="1" defaultMemberUniqueName="[Range].[Médiane2025].[All]" allUniqueName="[Range].[Médiane2025].[All]" dimensionUniqueName="[Range]" displayFolder="" count="0" memberValueDatatype="20" unbalanced="0"/>
    <cacheHierarchy uniqueName="[Range].[Date (Month)]" caption="Date (Month)" attribute="1" defaultMemberUniqueName="[Range].[Date (Month)].[All]" allUniqueName="[Range].[Date (Month)].[All]" dimensionUniqueName="[Range]" displayFolder="" count="0" memberValueDatatype="130" unbalanced="0"/>
    <cacheHierarchy uniqueName="[Range].[Date (Year)]" caption="Date (Year)" attribute="1" defaultMemberUniqueName="[Range].[Date (Year)].[All]" allUniqueName="[Range].[Date (Year)].[All]" dimensionUniqueName="[Range]" displayFolder="" count="0" memberValueDatatype="130" unbalanced="0"/>
    <cacheHierarchy uniqueName="[Range].[Date (Quarter)]" caption="Date (Quarter)" attribute="1" defaultMemberUniqueName="[Range].[Date (Quarter)].[All]" allUniqueName="[Range].[Date (Quarter)].[All]" dimensionUniqueName="[Range]"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Sum of Médiane2025]" caption="Sum of Médiane2025" measure="1" displayFolder="" measureGroup="Range" count="0">
      <extLst>
        <ext xmlns:x15="http://schemas.microsoft.com/office/spreadsheetml/2010/11/main" uri="{B97F6D7D-B522-45F9-BDA1-12C45D357490}">
          <x15:cacheHierarchy aggregatedColumn="34"/>
        </ext>
      </extLst>
    </cacheHierarchy>
    <cacheHierarchy uniqueName="[Measures].[Average of Médiane2025]" caption="Average of Médiane2025" measure="1" displayFolder="" measureGroup="Range" count="0">
      <extLst>
        <ext xmlns:x15="http://schemas.microsoft.com/office/spreadsheetml/2010/11/main" uri="{B97F6D7D-B522-45F9-BDA1-12C45D357490}">
          <x15:cacheHierarchy aggregatedColumn="34"/>
        </ext>
      </extLst>
    </cacheHierarchy>
    <cacheHierarchy uniqueName="[Measures].[Sum of MédianeParSemaine]" caption="Sum of MédianeParSemaine" measure="1" displayFolder="" measureGroup="Range" count="0">
      <extLst>
        <ext xmlns:x15="http://schemas.microsoft.com/office/spreadsheetml/2010/11/main" uri="{B97F6D7D-B522-45F9-BDA1-12C45D357490}">
          <x15:cacheHierarchy aggregatedColumn="33"/>
        </ext>
      </extLst>
    </cacheHierarchy>
    <cacheHierarchy uniqueName="[Measures].[Average of MédianeParSemaine]" caption="Average of MédianeParSemaine" measure="1" displayFolder="" measureGroup="Range" count="0">
      <extLst>
        <ext xmlns:x15="http://schemas.microsoft.com/office/spreadsheetml/2010/11/main" uri="{B97F6D7D-B522-45F9-BDA1-12C45D357490}">
          <x15:cacheHierarchy aggregatedColumn="33"/>
        </ext>
      </extLst>
    </cacheHierarchy>
    <cacheHierarchy uniqueName="[Measures].[Sum of Médiane]" caption="Sum of Médiane" measure="1" displayFolder="" measureGroup="Range" count="0">
      <extLst>
        <ext xmlns:x15="http://schemas.microsoft.com/office/spreadsheetml/2010/11/main" uri="{B97F6D7D-B522-45F9-BDA1-12C45D357490}">
          <x15:cacheHierarchy aggregatedColumn="32"/>
        </ext>
      </extLst>
    </cacheHierarchy>
    <cacheHierarchy uniqueName="[Measures].[Average of Médiane]" caption="Average of Médiane" measure="1" displayFolder="" measureGroup="Range" count="0">
      <extLst>
        <ext xmlns:x15="http://schemas.microsoft.com/office/spreadsheetml/2010/11/main" uri="{B97F6D7D-B522-45F9-BDA1-12C45D357490}">
          <x15:cacheHierarchy aggregatedColumn="32"/>
        </ext>
      </extLst>
    </cacheHierarchy>
    <cacheHierarchy uniqueName="[Measures].[Count of Partenaires / Associations]" caption="Count of Partenaires / Associations" measure="1" displayFolder="" measureGroup="Range" count="0">
      <extLst>
        <ext xmlns:x15="http://schemas.microsoft.com/office/spreadsheetml/2010/11/main" uri="{B97F6D7D-B522-45F9-BDA1-12C45D357490}">
          <x15:cacheHierarchy aggregatedColumn="8"/>
        </ext>
      </extLst>
    </cacheHierarchy>
    <cacheHierarchy uniqueName="[Measures].[Sum of Poids (Kg)]" caption="Sum of Poids (Kg)" measure="1" displayFolder="" measureGroup="Range" count="0">
      <extLst>
        <ext xmlns:x15="http://schemas.microsoft.com/office/spreadsheetml/2010/11/main" uri="{B97F6D7D-B522-45F9-BDA1-12C45D357490}">
          <x15:cacheHierarchy aggregatedColumn="9"/>
        </ext>
      </extLst>
    </cacheHierarchy>
    <cacheHierarchy uniqueName="[Measures].[Count of Poids (Kg)]" caption="Count of Poids (Kg)" measure="1" displayFolder="" measureGroup="Range" count="0">
      <extLst>
        <ext xmlns:x15="http://schemas.microsoft.com/office/spreadsheetml/2010/11/main" uri="{B97F6D7D-B522-45F9-BDA1-12C45D357490}">
          <x15:cacheHierarchy aggregatedColumn="9"/>
        </ext>
      </extLst>
    </cacheHierarchy>
    <cacheHierarchy uniqueName="[Measures].[Sum of Annulé]" caption="Sum of Annulé" measure="1" displayFolder="" measureGroup="Range" count="0">
      <extLst>
        <ext xmlns:x15="http://schemas.microsoft.com/office/spreadsheetml/2010/11/main" uri="{B97F6D7D-B522-45F9-BDA1-12C45D357490}">
          <x15:cacheHierarchy aggregatedColumn="11"/>
        </ext>
      </extLst>
    </cacheHierarchy>
    <cacheHierarchy uniqueName="[Measures].[Sum of MaximumParSemaine]" caption="Sum of MaximumParSemaine" measure="1" displayFolder="" measureGroup="Range" count="0">
      <extLst>
        <ext xmlns:x15="http://schemas.microsoft.com/office/spreadsheetml/2010/11/main" uri="{B97F6D7D-B522-45F9-BDA1-12C45D357490}">
          <x15:cacheHierarchy aggregatedColumn="28"/>
        </ext>
      </extLst>
    </cacheHierarchy>
    <cacheHierarchy uniqueName="[Measures].[Sum of MinimumParSemaine]" caption="Sum of MinimumParSemaine" measure="1" displayFolder="" measureGroup="Range" count="0">
      <extLst>
        <ext xmlns:x15="http://schemas.microsoft.com/office/spreadsheetml/2010/11/main" uri="{B97F6D7D-B522-45F9-BDA1-12C45D357490}">
          <x15:cacheHierarchy aggregatedColumn="29"/>
        </ext>
      </extLst>
    </cacheHierarchy>
    <cacheHierarchy uniqueName="[Measures].[Average of MaximumParSemaine]" caption="Average of MaximumParSemaine" measure="1" displayFolder="" measureGroup="Range" count="0">
      <extLst>
        <ext xmlns:x15="http://schemas.microsoft.com/office/spreadsheetml/2010/11/main" uri="{B97F6D7D-B522-45F9-BDA1-12C45D357490}">
          <x15:cacheHierarchy aggregatedColumn="28"/>
        </ext>
      </extLst>
    </cacheHierarchy>
    <cacheHierarchy uniqueName="[Measures].[Average of MinimumParSemaine]" caption="Average of MinimumParSemaine" measure="1" displayFolder="" measureGroup="Range" count="0">
      <extLst>
        <ext xmlns:x15="http://schemas.microsoft.com/office/spreadsheetml/2010/11/main" uri="{B97F6D7D-B522-45F9-BDA1-12C45D357490}">
          <x15:cacheHierarchy aggregatedColumn="29"/>
        </ext>
      </extLst>
    </cacheHierarchy>
    <cacheHierarchy uniqueName="[Measures].[Max of Médiane]" caption="Max of Médiane" measure="1" displayFolder="" measureGroup="Range" count="0">
      <extLst>
        <ext xmlns:x15="http://schemas.microsoft.com/office/spreadsheetml/2010/11/main" uri="{B97F6D7D-B522-45F9-BDA1-12C45D357490}">
          <x15:cacheHierarchy aggregatedColumn="32"/>
        </ext>
      </extLst>
    </cacheHierarchy>
    <cacheHierarchy uniqueName="[Measures].[Distinct Count of Médiane]" caption="Distinct Count of Médiane" measure="1" displayFolder="" measureGroup="Range" count="0">
      <extLst>
        <ext xmlns:x15="http://schemas.microsoft.com/office/spreadsheetml/2010/11/main" uri="{B97F6D7D-B522-45F9-BDA1-12C45D357490}">
          <x15:cacheHierarchy aggregatedColumn="32"/>
        </ext>
      </extLst>
    </cacheHierarchy>
    <cacheHierarchy uniqueName="[Measures].[Average of Poids (Kg)]" caption="Average of Poids (Kg)" measure="1" displayFolder="" measureGroup="Range" count="0">
      <extLst>
        <ext xmlns:x15="http://schemas.microsoft.com/office/spreadsheetml/2010/11/main" uri="{B97F6D7D-B522-45F9-BDA1-12C45D357490}">
          <x15:cacheHierarchy aggregatedColumn="9"/>
        </ext>
      </extLst>
    </cacheHierarchy>
    <cacheHierarchy uniqueName="[Measures].[Median_]" caption="Median_" measure="1" displayFolder="" measureGroup="Range" count="0"/>
    <cacheHierarchy uniqueName="[Measures].[Annulation]" caption="Annulation" measure="1" displayFolder="" measureGroup="Range" count="0"/>
    <cacheHierarchy uniqueName="[Measures].[NonRentrée]" caption="NonRentrée" measure="1" displayFolder="" measureGroup="Range" count="0"/>
    <cacheHierarchy uniqueName="[Measures].[measure 1]" caption="measure 1" measure="1" displayFolder="" measureGroup="Range" count="0"/>
    <cacheHierarchy uniqueName="[Measures].[measure 2]" caption="measure 2" measure="1" displayFolder="" measureGroup="Range" count="0"/>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752366977"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uillaume Le Page" refreshedDate="45762.688268518519" backgroundQuery="1" createdVersion="3" refreshedVersion="7" minRefreshableVersion="3" recordCount="0" supportSubquery="1" supportAdvancedDrill="1" xr:uid="{122D429A-163A-40F9-B523-CEA87B4909DD}">
  <cacheSource type="external" connectionId="16">
    <extLst>
      <ext xmlns:x14="http://schemas.microsoft.com/office/spreadsheetml/2009/9/main" uri="{F057638F-6D5F-4e77-A914-E7F072B9BCA8}">
        <x14:sourceConnection name="ThisWorkbookDataModel"/>
      </ext>
    </extLst>
  </cacheSource>
  <cacheFields count="0"/>
  <cacheHierarchies count="63">
    <cacheHierarchy uniqueName="[Range].[Tournée]" caption="Tournée" attribute="1" defaultMemberUniqueName="[Range].[Tournée].[All]" allUniqueName="[Range].[Tournée].[All]" dimensionUniqueName="[Range]" displayFolder="" count="0" memberValueDatatype="20" unbalanced="0"/>
    <cacheHierarchy uniqueName="[Range].[Date]" caption="Date" attribute="1" time="1" defaultMemberUniqueName="[Range].[Date].[All]" allUniqueName="[Range].[Date].[All]" dimensionUniqueName="[Range]" displayFolder="" count="0" memberValueDatatype="7" unbalanced="0"/>
    <cacheHierarchy uniqueName="[Range].[Responsable Tournée]" caption="Responsable Tournée" attribute="1" defaultMemberUniqueName="[Range].[Responsable Tournée].[All]" allUniqueName="[Range].[Responsable Tournée].[All]" dimensionUniqueName="[Range]" displayFolder="" count="0" memberValueDatatype="130" unbalanced="0"/>
    <cacheHierarchy uniqueName="[Range].[Accompagnant 1]" caption="Accompagnant 1" attribute="1" defaultMemberUniqueName="[Range].[Accompagnant 1].[All]" allUniqueName="[Range].[Accompagnant 1].[All]" dimensionUniqueName="[Range]" displayFolder="" count="0" memberValueDatatype="130" unbalanced="0"/>
    <cacheHierarchy uniqueName="[Range].[Accompagnant 2]" caption="Accompagnant 2" attribute="1" defaultMemberUniqueName="[Range].[Accompagnant 2].[All]" allUniqueName="[Range].[Accompagnant 2].[All]" dimensionUniqueName="[Range]" displayFolder="" count="0" memberValueDatatype="130" unbalanced="0"/>
    <cacheHierarchy uniqueName="[Range].[Accompagnant 3]" caption="Accompagnant 3" attribute="1" defaultMemberUniqueName="[Range].[Accompagnant 3].[All]" allUniqueName="[Range].[Accompagnant 3].[All]" dimensionUniqueName="[Range]" displayFolder="" count="0" memberValueDatatype="130" unbalanced="0"/>
    <cacheHierarchy uniqueName="[Range].[Accompagnants supplémentaires]" caption="Accompagnants supplémentaires" attribute="1" defaultMemberUniqueName="[Range].[Accompagnants supplémentaires].[All]" allUniqueName="[Range].[Accompagnants supplémentaires].[All]" dimensionUniqueName="[Range]" displayFolder="" count="0" memberValueDatatype="130" unbalanced="0"/>
    <cacheHierarchy uniqueName="[Range].[Véhicule]" caption="Véhicule" attribute="1" defaultMemberUniqueName="[Range].[Véhicule].[All]" allUniqueName="[Range].[Véhicule].[All]" dimensionUniqueName="[Range]" displayFolder="" count="0" memberValueDatatype="130" unbalanced="0"/>
    <cacheHierarchy uniqueName="[Range].[Partenaires / Associations]" caption="Partenaires / Associations" attribute="1" defaultMemberUniqueName="[Range].[Partenaires / Associations].[All]" allUniqueName="[Range].[Partenaires / Associations].[All]" dimensionUniqueName="[Range]" displayFolder="" count="2" memberValueDatatype="130" unbalanced="0"/>
    <cacheHierarchy uniqueName="[Range].[Poids (Kg)]" caption="Poids (Kg)" attribute="1" defaultMemberUniqueName="[Range].[Poids (Kg)].[All]" allUniqueName="[Range].[Poids (Kg)].[All]" dimensionUniqueName="[Range]" displayFolder="" count="0" memberValueDatatype="5" unbalanced="0"/>
    <cacheHierarchy uniqueName="[Range].[Partenaires / Associations - Old]" caption="Partenaires / Associations - Old" attribute="1" defaultMemberUniqueName="[Range].[Partenaires / Associations - Old].[All]" allUniqueName="[Range].[Partenaires / Associations - Old].[All]" dimensionUniqueName="[Range]" displayFolder="" count="0" memberValueDatatype="130" unbalanced="0"/>
    <cacheHierarchy uniqueName="[Range].[Annulé]" caption="Annulé" attribute="1" defaultMemberUniqueName="[Range].[Annulé].[All]" allUniqueName="[Range].[Annulé].[All]" dimensionUniqueName="[Range]" displayFolder="" count="0" memberValueDatatype="20" unbalanced="0"/>
    <cacheHierarchy uniqueName="[Range].[1]" caption="1" attribute="1" defaultMemberUniqueName="[Range].[1].[All]" allUniqueName="[Range].[1].[All]" dimensionUniqueName="[Range]" displayFolder="" count="0" memberValueDatatype="20" unbalanced="0"/>
    <cacheHierarchy uniqueName="[Range].[Week of Year]" caption="Week of Year" attribute="1" defaultMemberUniqueName="[Range].[Week of Year].[All]" allUniqueName="[Range].[Week of Year].[All]" dimensionUniqueName="[Range]" displayFolder="" count="0" memberValueDatatype="20" unbalanced="0"/>
    <cacheHierarchy uniqueName="[Range].[Day Name]" caption="Day Name" attribute="1" defaultMemberUniqueName="[Range].[Day Name].[All]" allUniqueName="[Range].[Day Name].[All]" dimensionUniqueName="[Range]" displayFolder="" count="0" memberValueDatatype="130" unbalanced="0"/>
    <cacheHierarchy uniqueName="[Range].[Type]" caption="Type" attribute="1" defaultMemberUniqueName="[Range].[Type].[All]" allUniqueName="[Range].[Type].[All]" dimensionUniqueName="[Range]" displayFolder="" count="2" memberValueDatatype="130" unbalanced="0"/>
    <cacheHierarchy uniqueName="[Range].[Catégorie LCM]" caption="Catégorie LCM" attribute="1" defaultMemberUniqueName="[Range].[Catégorie LCM].[All]" allUniqueName="[Range].[Catégorie LCM].[All]" dimensionUniqueName="[Range]" displayFolder="" count="0" memberValueDatatype="130" unbalanced="0"/>
    <cacheHierarchy uniqueName="[Range].[Sous catégorie]" caption="Sous catégorie" attribute="1" defaultMemberUniqueName="[Range].[Sous catégorie].[All]" allUniqueName="[Range].[Sous catégorie].[All]" dimensionUniqueName="[Range]" displayFolder="" count="0" memberValueDatatype="130" unbalanced="0"/>
    <cacheHierarchy uniqueName="[Range].[Personne Morale / Groupe]" caption="Personne Morale / Groupe" attribute="1" defaultMemberUniqueName="[Range].[Personne Morale / Groupe].[All]" allUniqueName="[Range].[Personne Morale / Groupe].[All]" dimensionUniqueName="[Range]" displayFolder="" count="0" memberValueDatatype="130" unbalanced="0"/>
    <cacheHierarchy uniqueName="[Range].[CLASSIFICATION]" caption="CLASSIFICATION" attribute="1" defaultMemberUniqueName="[Range].[CLASSIFICATION].[All]" allUniqueName="[Range].[CLASSIFICATION].[All]" dimensionUniqueName="[Range]" displayFolder="" count="0" memberValueDatatype="130" unbalanced="0"/>
    <cacheHierarchy uniqueName="[Range].[Adresse Livraison/collecte]" caption="Adresse Livraison/collecte" attribute="1" defaultMemberUniqueName="[Range].[Adresse Livraison/collecte].[All]" allUniqueName="[Range].[Adresse Livraison/collecte].[All]" dimensionUniqueName="[Range]" displayFolder="" count="0" memberValueDatatype="130" unbalanced="0"/>
    <cacheHierarchy uniqueName="[Range].[Code postal]" caption="Code postal" attribute="1" defaultMemberUniqueName="[Range].[Code postal].[All]" allUniqueName="[Range].[Code postal].[All]" dimensionUniqueName="[Range]" displayFolder="" count="0" memberValueDatatype="20" unbalanced="0"/>
    <cacheHierarchy uniqueName="[Range].[Secteur]" caption="Secteur" attribute="1" defaultMemberUniqueName="[Range].[Secteur].[All]" allUniqueName="[Range].[Secteur].[All]" dimensionUniqueName="[Range]" displayFolder="" count="0" memberValueDatatype="130" unbalanced="0"/>
    <cacheHierarchy uniqueName="[Range].[Departement]" caption="Departement" attribute="1" defaultMemberUniqueName="[Range].[Departement].[All]" allUniqueName="[Range].[Departement].[All]" dimensionUniqueName="[Range]" displayFolder="" count="0" memberValueDatatype="20" unbalanced="0"/>
    <cacheHierarchy uniqueName="[Range].[Importance Asso]" caption="Importance Asso" attribute="1" defaultMemberUniqueName="[Range].[Importance Asso].[All]" allUniqueName="[Range].[Importance Asso].[All]" dimensionUniqueName="[Range]" displayFolder="" count="2" memberValueDatatype="130" unbalanced="0"/>
    <cacheHierarchy uniqueName="[Range].[MaxWeek]" caption="MaxWeek" attribute="1" defaultMemberUniqueName="[Range].[MaxWeek].[All]" allUniqueName="[Range].[MaxWeek].[All]" dimensionUniqueName="[Range]" displayFolder="" count="0" memberValueDatatype="20" unbalanced="0"/>
    <cacheHierarchy uniqueName="[Range].[Qualité]" caption="Qualité" attribute="1" defaultMemberUniqueName="[Range].[Qualité].[All]" allUniqueName="[Range].[Qualité].[All]" dimensionUniqueName="[Range]" displayFolder="" count="0" memberValueDatatype="130" unbalanced="0"/>
    <cacheHierarchy uniqueName="[Range].[3semaines]" caption="3semaines" attribute="1" defaultMemberUniqueName="[Range].[3semaines].[All]" allUniqueName="[Range].[3semaines].[All]" dimensionUniqueName="[Range]" displayFolder="" count="0" memberValueDatatype="130" unbalanced="0"/>
    <cacheHierarchy uniqueName="[Range].[MaximumParSemaine]" caption="MaximumParSemaine" attribute="1" defaultMemberUniqueName="[Range].[MaximumParSemaine].[All]" allUniqueName="[Range].[MaximumParSemaine].[All]" dimensionUniqueName="[Range]" displayFolder="" count="0" memberValueDatatype="5" unbalanced="0"/>
    <cacheHierarchy uniqueName="[Range].[MinimumParSemaine]" caption="MinimumParSemaine" attribute="1" defaultMemberUniqueName="[Range].[MinimumParSemaine].[All]" allUniqueName="[Range].[MinimumParSemaine].[All]" dimensionUniqueName="[Range]" displayFolder="" count="0" memberValueDatatype="5" unbalanced="0"/>
    <cacheHierarchy uniqueName="[Range].[Moyenne]" caption="Moyenne" attribute="1" defaultMemberUniqueName="[Range].[Moyenne].[All]" allUniqueName="[Range].[Moyenne].[All]" dimensionUniqueName="[Range]" displayFolder="" count="0" memberValueDatatype="5" unbalanced="0"/>
    <cacheHierarchy uniqueName="[Range].[MoyenneParSemaine]" caption="MoyenneParSemaine" attribute="1" defaultMemberUniqueName="[Range].[MoyenneParSemaine].[All]" allUniqueName="[Range].[MoyenneParSemaine].[All]" dimensionUniqueName="[Range]" displayFolder="" count="0" memberValueDatatype="5" unbalanced="0"/>
    <cacheHierarchy uniqueName="[Range].[Médiane]" caption="Médiane" attribute="1" defaultMemberUniqueName="[Range].[Médiane].[All]" allUniqueName="[Range].[Médiane].[All]" dimensionUniqueName="[Range]" displayFolder="" count="0" memberValueDatatype="5" unbalanced="0"/>
    <cacheHierarchy uniqueName="[Range].[MédianeParSemaine]" caption="MédianeParSemaine" attribute="1" defaultMemberUniqueName="[Range].[MédianeParSemaine].[All]" allUniqueName="[Range].[MédianeParSemaine].[All]" dimensionUniqueName="[Range]" displayFolder="" count="0" memberValueDatatype="5" unbalanced="0"/>
    <cacheHierarchy uniqueName="[Range].[Médiane2025]" caption="Médiane2025" attribute="1" defaultMemberUniqueName="[Range].[Médiane2025].[All]" allUniqueName="[Range].[Médiane2025].[All]" dimensionUniqueName="[Range]" displayFolder="" count="0" memberValueDatatype="20" unbalanced="0"/>
    <cacheHierarchy uniqueName="[Range].[Date (Month)]" caption="Date (Month)" attribute="1" defaultMemberUniqueName="[Range].[Date (Month)].[All]" allUniqueName="[Range].[Date (Month)].[All]" dimensionUniqueName="[Range]" displayFolder="" count="0" memberValueDatatype="130" unbalanced="0"/>
    <cacheHierarchy uniqueName="[Range].[Date (Year)]" caption="Date (Year)" attribute="1" defaultMemberUniqueName="[Range].[Date (Year)].[All]" allUniqueName="[Range].[Date (Year)].[All]" dimensionUniqueName="[Range]" displayFolder="" count="0" memberValueDatatype="130" unbalanced="0"/>
    <cacheHierarchy uniqueName="[Range].[Date (Quarter)]" caption="Date (Quarter)" attribute="1" defaultMemberUniqueName="[Range].[Date (Quarter)].[All]" allUniqueName="[Range].[Date (Quarter)].[All]" dimensionUniqueName="[Range]" displayFolder="" count="0" memberValueDatatype="130" unbalanced="0"/>
    <cacheHierarchy uniqueName="[Range].[Date (Month Index)]" caption="Date (Month Index)" attribute="1" defaultMemberUniqueName="[Range].[Date (Month Index)].[All]" allUniqueName="[Range].[Date (Month Index)].[All]" dimensionUniqueName="[Range]" displayFolder="" count="0" memberValueDatatype="20" unbalanced="0" hidden="1"/>
    <cacheHierarchy uniqueName="[Measures].[Sum of Médiane2025]" caption="Sum of Médiane2025" measure="1" displayFolder="" measureGroup="Range" count="0">
      <extLst>
        <ext xmlns:x15="http://schemas.microsoft.com/office/spreadsheetml/2010/11/main" uri="{B97F6D7D-B522-45F9-BDA1-12C45D357490}">
          <x15:cacheHierarchy aggregatedColumn="34"/>
        </ext>
      </extLst>
    </cacheHierarchy>
    <cacheHierarchy uniqueName="[Measures].[Average of Médiane2025]" caption="Average of Médiane2025" measure="1" displayFolder="" measureGroup="Range" count="0">
      <extLst>
        <ext xmlns:x15="http://schemas.microsoft.com/office/spreadsheetml/2010/11/main" uri="{B97F6D7D-B522-45F9-BDA1-12C45D357490}">
          <x15:cacheHierarchy aggregatedColumn="34"/>
        </ext>
      </extLst>
    </cacheHierarchy>
    <cacheHierarchy uniqueName="[Measures].[Sum of MédianeParSemaine]" caption="Sum of MédianeParSemaine" measure="1" displayFolder="" measureGroup="Range" count="0">
      <extLst>
        <ext xmlns:x15="http://schemas.microsoft.com/office/spreadsheetml/2010/11/main" uri="{B97F6D7D-B522-45F9-BDA1-12C45D357490}">
          <x15:cacheHierarchy aggregatedColumn="33"/>
        </ext>
      </extLst>
    </cacheHierarchy>
    <cacheHierarchy uniqueName="[Measures].[Average of MédianeParSemaine]" caption="Average of MédianeParSemaine" measure="1" displayFolder="" measureGroup="Range" count="0">
      <extLst>
        <ext xmlns:x15="http://schemas.microsoft.com/office/spreadsheetml/2010/11/main" uri="{B97F6D7D-B522-45F9-BDA1-12C45D357490}">
          <x15:cacheHierarchy aggregatedColumn="33"/>
        </ext>
      </extLst>
    </cacheHierarchy>
    <cacheHierarchy uniqueName="[Measures].[Sum of Médiane]" caption="Sum of Médiane" measure="1" displayFolder="" measureGroup="Range" count="0">
      <extLst>
        <ext xmlns:x15="http://schemas.microsoft.com/office/spreadsheetml/2010/11/main" uri="{B97F6D7D-B522-45F9-BDA1-12C45D357490}">
          <x15:cacheHierarchy aggregatedColumn="32"/>
        </ext>
      </extLst>
    </cacheHierarchy>
    <cacheHierarchy uniqueName="[Measures].[Average of Médiane]" caption="Average of Médiane" measure="1" displayFolder="" measureGroup="Range" count="0">
      <extLst>
        <ext xmlns:x15="http://schemas.microsoft.com/office/spreadsheetml/2010/11/main" uri="{B97F6D7D-B522-45F9-BDA1-12C45D357490}">
          <x15:cacheHierarchy aggregatedColumn="32"/>
        </ext>
      </extLst>
    </cacheHierarchy>
    <cacheHierarchy uniqueName="[Measures].[Count of Partenaires / Associations]" caption="Count of Partenaires / Associations" measure="1" displayFolder="" measureGroup="Range" count="0">
      <extLst>
        <ext xmlns:x15="http://schemas.microsoft.com/office/spreadsheetml/2010/11/main" uri="{B97F6D7D-B522-45F9-BDA1-12C45D357490}">
          <x15:cacheHierarchy aggregatedColumn="8"/>
        </ext>
      </extLst>
    </cacheHierarchy>
    <cacheHierarchy uniqueName="[Measures].[Sum of Poids (Kg)]" caption="Sum of Poids (Kg)" measure="1" displayFolder="" measureGroup="Range" count="0">
      <extLst>
        <ext xmlns:x15="http://schemas.microsoft.com/office/spreadsheetml/2010/11/main" uri="{B97F6D7D-B522-45F9-BDA1-12C45D357490}">
          <x15:cacheHierarchy aggregatedColumn="9"/>
        </ext>
      </extLst>
    </cacheHierarchy>
    <cacheHierarchy uniqueName="[Measures].[Count of Poids (Kg)]" caption="Count of Poids (Kg)" measure="1" displayFolder="" measureGroup="Range" count="0">
      <extLst>
        <ext xmlns:x15="http://schemas.microsoft.com/office/spreadsheetml/2010/11/main" uri="{B97F6D7D-B522-45F9-BDA1-12C45D357490}">
          <x15:cacheHierarchy aggregatedColumn="9"/>
        </ext>
      </extLst>
    </cacheHierarchy>
    <cacheHierarchy uniqueName="[Measures].[Sum of Annulé]" caption="Sum of Annulé" measure="1" displayFolder="" measureGroup="Range" count="0">
      <extLst>
        <ext xmlns:x15="http://schemas.microsoft.com/office/spreadsheetml/2010/11/main" uri="{B97F6D7D-B522-45F9-BDA1-12C45D357490}">
          <x15:cacheHierarchy aggregatedColumn="11"/>
        </ext>
      </extLst>
    </cacheHierarchy>
    <cacheHierarchy uniqueName="[Measures].[Sum of MaximumParSemaine]" caption="Sum of MaximumParSemaine" measure="1" displayFolder="" measureGroup="Range" count="0">
      <extLst>
        <ext xmlns:x15="http://schemas.microsoft.com/office/spreadsheetml/2010/11/main" uri="{B97F6D7D-B522-45F9-BDA1-12C45D357490}">
          <x15:cacheHierarchy aggregatedColumn="28"/>
        </ext>
      </extLst>
    </cacheHierarchy>
    <cacheHierarchy uniqueName="[Measures].[Sum of MinimumParSemaine]" caption="Sum of MinimumParSemaine" measure="1" displayFolder="" measureGroup="Range" count="0">
      <extLst>
        <ext xmlns:x15="http://schemas.microsoft.com/office/spreadsheetml/2010/11/main" uri="{B97F6D7D-B522-45F9-BDA1-12C45D357490}">
          <x15:cacheHierarchy aggregatedColumn="29"/>
        </ext>
      </extLst>
    </cacheHierarchy>
    <cacheHierarchy uniqueName="[Measures].[Average of MaximumParSemaine]" caption="Average of MaximumParSemaine" measure="1" displayFolder="" measureGroup="Range" count="0">
      <extLst>
        <ext xmlns:x15="http://schemas.microsoft.com/office/spreadsheetml/2010/11/main" uri="{B97F6D7D-B522-45F9-BDA1-12C45D357490}">
          <x15:cacheHierarchy aggregatedColumn="28"/>
        </ext>
      </extLst>
    </cacheHierarchy>
    <cacheHierarchy uniqueName="[Measures].[Average of MinimumParSemaine]" caption="Average of MinimumParSemaine" measure="1" displayFolder="" measureGroup="Range" count="0">
      <extLst>
        <ext xmlns:x15="http://schemas.microsoft.com/office/spreadsheetml/2010/11/main" uri="{B97F6D7D-B522-45F9-BDA1-12C45D357490}">
          <x15:cacheHierarchy aggregatedColumn="29"/>
        </ext>
      </extLst>
    </cacheHierarchy>
    <cacheHierarchy uniqueName="[Measures].[Max of Médiane]" caption="Max of Médiane" measure="1" displayFolder="" measureGroup="Range" count="0">
      <extLst>
        <ext xmlns:x15="http://schemas.microsoft.com/office/spreadsheetml/2010/11/main" uri="{B97F6D7D-B522-45F9-BDA1-12C45D357490}">
          <x15:cacheHierarchy aggregatedColumn="32"/>
        </ext>
      </extLst>
    </cacheHierarchy>
    <cacheHierarchy uniqueName="[Measures].[Distinct Count of Médiane]" caption="Distinct Count of Médiane" measure="1" displayFolder="" measureGroup="Range" count="0">
      <extLst>
        <ext xmlns:x15="http://schemas.microsoft.com/office/spreadsheetml/2010/11/main" uri="{B97F6D7D-B522-45F9-BDA1-12C45D357490}">
          <x15:cacheHierarchy aggregatedColumn="32"/>
        </ext>
      </extLst>
    </cacheHierarchy>
    <cacheHierarchy uniqueName="[Measures].[Average of Poids (Kg)]" caption="Average of Poids (Kg)" measure="1" displayFolder="" measureGroup="Range" count="0">
      <extLst>
        <ext xmlns:x15="http://schemas.microsoft.com/office/spreadsheetml/2010/11/main" uri="{B97F6D7D-B522-45F9-BDA1-12C45D357490}">
          <x15:cacheHierarchy aggregatedColumn="9"/>
        </ext>
      </extLst>
    </cacheHierarchy>
    <cacheHierarchy uniqueName="[Measures].[Median_]" caption="Median_" measure="1" displayFolder="" measureGroup="Range" count="0"/>
    <cacheHierarchy uniqueName="[Measures].[Annulation]" caption="Annulation" measure="1" displayFolder="" measureGroup="Range" count="0"/>
    <cacheHierarchy uniqueName="[Measures].[NonRentrée]" caption="NonRentrée" measure="1" displayFolder="" measureGroup="Range" count="0"/>
    <cacheHierarchy uniqueName="[Measures].[measure 1]" caption="measure 1" measure="1" displayFolder="" measureGroup="Range" count="0"/>
    <cacheHierarchy uniqueName="[Measures].[measure 2]" caption="measure 2" measure="1" displayFolder="" measureGroup="Range" count="0"/>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479892555"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92.156525821596247"/>
    <n v="95.369616622588524"/>
  </r>
  <r>
    <x v="1"/>
    <n v="98.582707423580786"/>
    <n v="95.369616622588524"/>
  </r>
  <r>
    <x v="2"/>
    <n v="114.45298701298698"/>
    <n v="95.369616622588524"/>
  </r>
  <r>
    <x v="3"/>
    <n v="0"/>
    <n v="95.369616622588524"/>
  </r>
  <r>
    <x v="4"/>
    <m/>
    <m/>
  </r>
  <r>
    <x v="5"/>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83">
  <r>
    <x v="0"/>
    <d v="2025-01-02T00:00:00"/>
    <s v="Tournée 1"/>
    <x v="0"/>
    <s v="Responsable Tournée"/>
    <s v="Trafic Lyonnais FZ-882-JR"/>
    <x v="0"/>
    <m/>
    <m/>
    <n v="208.25"/>
    <m/>
  </r>
  <r>
    <x v="0"/>
    <d v="2025-01-02T00:00:00"/>
    <s v="Tournée 1"/>
    <x v="1"/>
    <s v="Accompagnant 1 "/>
    <s v="Trafic Lyonnais FZ-882-JR"/>
    <x v="0"/>
    <m/>
    <m/>
    <n v="208.25"/>
    <m/>
  </r>
  <r>
    <x v="0"/>
    <d v="2025-01-02T00:00:00"/>
    <s v="Tournée 1"/>
    <x v="2"/>
    <s v="Accompagnant 2"/>
    <s v="Trafic Lyonnais FZ-882-JR"/>
    <x v="0"/>
    <m/>
    <m/>
    <n v="208.25"/>
    <m/>
  </r>
  <r>
    <x v="0"/>
    <d v="2025-01-02T00:00:00"/>
    <s v="Tournée 2"/>
    <x v="3"/>
    <s v="Responsable Tournée"/>
    <s v="Trafic Défense FT-862-AY"/>
    <x v="0"/>
    <m/>
    <m/>
    <n v="71.540000000000006"/>
    <m/>
  </r>
  <r>
    <x v="0"/>
    <d v="2025-01-02T00:00:00"/>
    <s v="Tournée 2"/>
    <x v="4"/>
    <s v="Accompagnant 1 "/>
    <s v="Trafic Défense FT-862-AY"/>
    <x v="0"/>
    <m/>
    <m/>
    <n v="71.540000000000006"/>
    <m/>
  </r>
  <r>
    <x v="0"/>
    <d v="2025-01-02T00:00:00"/>
    <s v="Tournée 3"/>
    <x v="3"/>
    <s v="Responsable Tournée"/>
    <s v="Trafic Défense FT-862-AY"/>
    <x v="0"/>
    <m/>
    <m/>
    <n v="307"/>
    <m/>
  </r>
  <r>
    <x v="0"/>
    <d v="2025-01-02T00:00:00"/>
    <s v="Tournée 3"/>
    <x v="5"/>
    <s v="Accompagnant 1 "/>
    <s v="Trafic Défense FT-862-AY"/>
    <x v="0"/>
    <m/>
    <m/>
    <n v="307"/>
    <m/>
  </r>
  <r>
    <x v="0"/>
    <d v="2025-01-03T00:00:00"/>
    <s v="Tournée 4"/>
    <x v="6"/>
    <s v="Responsable Tournée"/>
    <s v="Trafic Défense FT-862-AY"/>
    <x v="0"/>
    <m/>
    <m/>
    <n v="84.75"/>
    <m/>
  </r>
  <r>
    <x v="0"/>
    <d v="2025-01-03T00:00:00"/>
    <s v="Tournée 4"/>
    <x v="7"/>
    <s v="Accompagnant 1 "/>
    <s v="Trafic Défense FT-862-AY"/>
    <x v="0"/>
    <m/>
    <m/>
    <n v="84.75"/>
    <m/>
  </r>
  <r>
    <x v="0"/>
    <d v="2025-01-03T00:00:00"/>
    <s v="Tournée 4"/>
    <x v="2"/>
    <s v="Accompagnant 2"/>
    <s v="Trafic Défense FT-862-AY"/>
    <x v="0"/>
    <m/>
    <m/>
    <n v="84.75"/>
    <m/>
  </r>
  <r>
    <x v="0"/>
    <d v="2025-01-03T00:00:00"/>
    <s v="Tournée 5"/>
    <x v="0"/>
    <s v="Responsable Tournée"/>
    <s v="Trafic St Ho (ex Lilas) EH-786-YB"/>
    <x v="0"/>
    <m/>
    <m/>
    <n v="229.1"/>
    <m/>
  </r>
  <r>
    <x v="0"/>
    <d v="2025-01-03T00:00:00"/>
    <s v="Tournée 5"/>
    <x v="8"/>
    <s v="Accompagnant 1 "/>
    <s v="Trafic St Ho (ex Lilas) EH-786-YB"/>
    <x v="0"/>
    <m/>
    <m/>
    <n v="229.1"/>
    <m/>
  </r>
  <r>
    <x v="0"/>
    <d v="2025-01-03T00:00:00"/>
    <s v="Tournée 5"/>
    <x v="9"/>
    <s v="Accompagnant 2"/>
    <s v="Trafic St Ho (ex Lilas) EH-786-YB"/>
    <x v="0"/>
    <m/>
    <m/>
    <n v="229.1"/>
    <m/>
  </r>
  <r>
    <x v="0"/>
    <d v="2025-01-03T00:00:00"/>
    <s v="Tournée 6"/>
    <x v="10"/>
    <s v="Responsable Tournée"/>
    <s v="Kangoo Mazars ET-665-VE"/>
    <x v="0"/>
    <m/>
    <m/>
    <n v="27"/>
    <m/>
  </r>
  <r>
    <x v="0"/>
    <d v="2025-01-03T00:00:00"/>
    <s v="Tournée 6"/>
    <x v="11"/>
    <s v="Accompagnant 1 "/>
    <s v="Kangoo Mazars ET-665-VE"/>
    <x v="0"/>
    <m/>
    <m/>
    <n v="27"/>
    <m/>
  </r>
  <r>
    <x v="0"/>
    <d v="2025-01-03T00:00:00"/>
    <s v="Tournée 7"/>
    <x v="12"/>
    <s v="Responsable Tournée"/>
    <s v="Kangoo Ipsen FV-865-GP"/>
    <x v="0"/>
    <m/>
    <m/>
    <n v="92.75"/>
    <m/>
  </r>
  <r>
    <x v="0"/>
    <d v="2025-01-03T00:00:00"/>
    <s v="Tournée 7"/>
    <x v="13"/>
    <s v="Accompagnant 1 "/>
    <s v="Kangoo Ipsen FV-865-GP"/>
    <x v="0"/>
    <m/>
    <m/>
    <n v="92.75"/>
    <m/>
  </r>
  <r>
    <x v="0"/>
    <d v="2025-01-05T00:00:00"/>
    <s v="Tournée 8"/>
    <x v="14"/>
    <s v="Responsable Tournée"/>
    <s v="Trafic St Ho (ex Lilas) EH-786-YB"/>
    <x v="0"/>
    <m/>
    <m/>
    <n v="259.5"/>
    <m/>
  </r>
  <r>
    <x v="0"/>
    <d v="2025-01-05T00:00:00"/>
    <s v="Tournée 8"/>
    <x v="15"/>
    <s v="Accompagnant 1 "/>
    <s v="Trafic St Ho (ex Lilas) EH-786-YB"/>
    <x v="0"/>
    <m/>
    <m/>
    <n v="259.5"/>
    <m/>
  </r>
  <r>
    <x v="0"/>
    <d v="2025-01-05T00:00:00"/>
    <s v="Tournée 8"/>
    <x v="16"/>
    <s v="Accompagnant 2"/>
    <s v="Trafic St Ho (ex Lilas) EH-786-YB"/>
    <x v="0"/>
    <m/>
    <m/>
    <n v="259.5"/>
    <m/>
  </r>
  <r>
    <x v="0"/>
    <d v="2025-01-05T00:00:00"/>
    <s v="Tournée 8"/>
    <x v="17"/>
    <s v="Accompagnant 3"/>
    <s v="Trafic St Ho (ex Lilas) EH-786-YB"/>
    <x v="0"/>
    <m/>
    <m/>
    <n v="259.5"/>
    <m/>
  </r>
  <r>
    <x v="0"/>
    <d v="2025-01-06T00:00:00"/>
    <s v="Tournée 9"/>
    <x v="0"/>
    <s v="Responsable Tournée"/>
    <s v="Trafic Défense FT-862-AY"/>
    <x v="0"/>
    <m/>
    <m/>
    <n v="211"/>
    <m/>
  </r>
  <r>
    <x v="0"/>
    <d v="2025-01-06T00:00:00"/>
    <s v="Tournée 9"/>
    <x v="8"/>
    <s v="Accompagnant 1 "/>
    <s v="Trafic Défense FT-862-AY"/>
    <x v="0"/>
    <m/>
    <m/>
    <n v="211"/>
    <m/>
  </r>
  <r>
    <x v="0"/>
    <d v="2025-01-06T00:00:00"/>
    <s v="Tournée 9"/>
    <x v="18"/>
    <s v="Accompagnant 2"/>
    <s v="Trafic Défense FT-862-AY"/>
    <x v="0"/>
    <m/>
    <m/>
    <n v="211"/>
    <m/>
  </r>
  <r>
    <x v="0"/>
    <d v="2025-01-07T00:00:00"/>
    <s v="Tournée 10"/>
    <x v="19"/>
    <s v="Responsable Tournée"/>
    <s v="Trafic Défense FT-862-AY"/>
    <x v="0"/>
    <m/>
    <m/>
    <n v="90.5"/>
    <m/>
  </r>
  <r>
    <x v="0"/>
    <d v="2025-01-07T00:00:00"/>
    <s v="Tournée 10"/>
    <x v="20"/>
    <s v="Accompagnant 1 "/>
    <s v="Trafic Défense FT-862-AY"/>
    <x v="0"/>
    <m/>
    <m/>
    <n v="90.5"/>
    <m/>
  </r>
  <r>
    <x v="0"/>
    <d v="2025-01-07T00:00:00"/>
    <s v="Tournée 10"/>
    <x v="21"/>
    <s v="Accompagnant 2"/>
    <s v="Trafic Défense FT-862-AY"/>
    <x v="0"/>
    <m/>
    <m/>
    <n v="90.5"/>
    <m/>
  </r>
  <r>
    <x v="0"/>
    <d v="2025-01-07T00:00:00"/>
    <s v="Tournée 11"/>
    <x v="0"/>
    <s v="Responsable Tournée"/>
    <s v="Trafic St Ho (ex Lilas) EH-786-YB"/>
    <x v="0"/>
    <m/>
    <m/>
    <n v="273.19"/>
    <m/>
  </r>
  <r>
    <x v="0"/>
    <d v="2025-01-07T00:00:00"/>
    <s v="Tournée 11"/>
    <x v="8"/>
    <s v="Accompagnant 1 "/>
    <s v="Trafic St Ho (ex Lilas) EH-786-YB"/>
    <x v="0"/>
    <m/>
    <m/>
    <n v="273.19"/>
    <m/>
  </r>
  <r>
    <x v="0"/>
    <d v="2025-01-07T00:00:00"/>
    <s v="Tournée 12"/>
    <x v="22"/>
    <s v="Responsable Tournée"/>
    <s v="Kangoo Mazars ET-665-VE"/>
    <x v="1"/>
    <m/>
    <m/>
    <n v="5.1420000000000003"/>
    <m/>
  </r>
  <r>
    <x v="0"/>
    <d v="2025-01-08T00:00:00"/>
    <s v="Tournée 13"/>
    <x v="23"/>
    <s v="Responsable Tournée"/>
    <s v="Trafic Défense FT-862-AY"/>
    <x v="0"/>
    <m/>
    <m/>
    <n v="68"/>
    <m/>
  </r>
  <r>
    <x v="0"/>
    <d v="2025-01-08T00:00:00"/>
    <s v="Tournée 13"/>
    <x v="5"/>
    <s v="Accompagnant 1 "/>
    <s v="Trafic Défense FT-862-AY"/>
    <x v="0"/>
    <m/>
    <m/>
    <n v="68"/>
    <m/>
  </r>
  <r>
    <x v="0"/>
    <d v="2025-01-08T00:00:00"/>
    <s v="Tournée 14"/>
    <x v="0"/>
    <s v="Responsable Tournée"/>
    <s v="Trafic Lyonnais FZ-882-JR"/>
    <x v="0"/>
    <m/>
    <m/>
    <n v="142.4"/>
    <m/>
  </r>
  <r>
    <x v="0"/>
    <d v="2025-01-08T00:00:00"/>
    <s v="Tournée 14"/>
    <x v="21"/>
    <s v="Accompagnant 1 "/>
    <s v="Trafic Lyonnais FZ-882-JR"/>
    <x v="0"/>
    <m/>
    <m/>
    <n v="142.4"/>
    <m/>
  </r>
  <r>
    <x v="0"/>
    <d v="2025-01-08T00:00:00"/>
    <s v="Tournée 14"/>
    <x v="24"/>
    <s v="Accompagnant 2"/>
    <s v="Trafic Lyonnais FZ-882-JR"/>
    <x v="0"/>
    <m/>
    <m/>
    <n v="142.4"/>
    <m/>
  </r>
  <r>
    <x v="0"/>
    <d v="2025-01-08T00:00:00"/>
    <s v="Tournée 15"/>
    <x v="4"/>
    <s v="Responsable Tournée"/>
    <s v="Kangoo Ipsen FV-865-GP"/>
    <x v="0"/>
    <m/>
    <m/>
    <n v="187.5"/>
    <m/>
  </r>
  <r>
    <x v="0"/>
    <d v="2025-01-08T00:00:00"/>
    <s v="Tournée 15"/>
    <x v="25"/>
    <s v="Accompagnant 1 "/>
    <s v="Kangoo Ipsen FV-865-GP"/>
    <x v="0"/>
    <m/>
    <m/>
    <n v="187.5"/>
    <m/>
  </r>
  <r>
    <x v="0"/>
    <d v="2025-01-08T00:00:00"/>
    <s v="Tournée 16"/>
    <x v="26"/>
    <s v="Responsable Tournée"/>
    <s v="Trafic Défense FT-862-AY"/>
    <x v="0"/>
    <m/>
    <m/>
    <n v="199.5"/>
    <m/>
  </r>
  <r>
    <x v="0"/>
    <d v="2025-01-08T00:00:00"/>
    <s v="Tournée 16"/>
    <x v="27"/>
    <s v="Accompagnant 1 "/>
    <s v="Trafic Défense FT-862-AY"/>
    <x v="0"/>
    <m/>
    <m/>
    <n v="199.5"/>
    <m/>
  </r>
  <r>
    <x v="0"/>
    <d v="2025-01-08T00:00:00"/>
    <s v="Tournée 17"/>
    <x v="23"/>
    <s v="Responsable Tournée"/>
    <s v="Trafic Défense FT-862-AY"/>
    <x v="0"/>
    <m/>
    <m/>
    <n v="125.9"/>
    <m/>
  </r>
  <r>
    <x v="0"/>
    <d v="2025-01-08T00:00:00"/>
    <s v="Tournée 17"/>
    <x v="28"/>
    <s v="Accompagnant 1 "/>
    <s v="Trafic Défense FT-862-AY"/>
    <x v="0"/>
    <m/>
    <m/>
    <n v="125.9"/>
    <m/>
  </r>
  <r>
    <x v="0"/>
    <d v="2025-01-08T00:00:00"/>
    <s v="Tournée 17"/>
    <x v="29"/>
    <s v="Accompagnant 2"/>
    <s v="Trafic Défense FT-862-AY"/>
    <x v="0"/>
    <m/>
    <m/>
    <n v="125.9"/>
    <m/>
  </r>
  <r>
    <x v="0"/>
    <d v="2025-01-09T00:00:00"/>
    <s v="Tournée 18"/>
    <x v="30"/>
    <s v="Responsable Tournée"/>
    <s v="Trafic St Ho (ex Lilas) EH-786-YB"/>
    <x v="0"/>
    <m/>
    <m/>
    <n v="70"/>
    <m/>
  </r>
  <r>
    <x v="0"/>
    <d v="2025-01-09T00:00:00"/>
    <s v="Tournée 18"/>
    <x v="31"/>
    <s v="Accompagnant 1 "/>
    <s v="Trafic St Ho (ex Lilas) EH-786-YB"/>
    <x v="0"/>
    <m/>
    <m/>
    <n v="70"/>
    <m/>
  </r>
  <r>
    <x v="0"/>
    <d v="2025-01-09T00:00:00"/>
    <s v="Tournée 18"/>
    <x v="32"/>
    <s v="Accompagnant 2"/>
    <s v="Trafic St Ho (ex Lilas) EH-786-YB"/>
    <x v="0"/>
    <m/>
    <m/>
    <n v="70"/>
    <m/>
  </r>
  <r>
    <x v="0"/>
    <d v="2025-01-09T00:00:00"/>
    <s v="Tournée 19"/>
    <x v="19"/>
    <s v="Responsable Tournée"/>
    <s v="Kangoo Mazars ET-665-VE"/>
    <x v="0"/>
    <m/>
    <m/>
    <n v="82"/>
    <m/>
  </r>
  <r>
    <x v="0"/>
    <d v="2025-01-09T00:00:00"/>
    <s v="Tournée 19"/>
    <x v="20"/>
    <s v="Accompagnant 1 "/>
    <s v="Kangoo Mazars ET-665-VE"/>
    <x v="0"/>
    <m/>
    <m/>
    <n v="82"/>
    <m/>
  </r>
  <r>
    <x v="0"/>
    <d v="2025-01-09T00:00:00"/>
    <s v="Tournée 20"/>
    <x v="21"/>
    <s v="Responsable Tournée"/>
    <s v="Trafic Défense FT-862-AY"/>
    <x v="0"/>
    <m/>
    <m/>
    <n v="468.5"/>
    <m/>
  </r>
  <r>
    <x v="0"/>
    <d v="2025-01-09T00:00:00"/>
    <s v="Tournée 20"/>
    <x v="33"/>
    <s v="Accompagnant 1 "/>
    <s v="Trafic Défense FT-862-AY"/>
    <x v="0"/>
    <m/>
    <m/>
    <n v="468.5"/>
    <m/>
  </r>
  <r>
    <x v="0"/>
    <d v="2025-01-09T00:00:00"/>
    <s v="Tournée 20"/>
    <x v="34"/>
    <s v="Accompagnant 2"/>
    <s v="Trafic Défense FT-862-AY"/>
    <x v="0"/>
    <m/>
    <m/>
    <n v="468.5"/>
    <m/>
  </r>
  <r>
    <x v="0"/>
    <d v="2025-01-10T00:00:00"/>
    <s v="Tournée 21"/>
    <x v="0"/>
    <s v="Responsable Tournée"/>
    <s v="Trafic Défense FT-862-AY"/>
    <x v="0"/>
    <m/>
    <m/>
    <n v="129"/>
    <m/>
  </r>
  <r>
    <x v="0"/>
    <d v="2025-01-10T00:00:00"/>
    <s v="Tournée 21"/>
    <x v="8"/>
    <s v="Accompagnant 1 "/>
    <s v="Trafic Défense FT-862-AY"/>
    <x v="0"/>
    <m/>
    <m/>
    <n v="129"/>
    <m/>
  </r>
  <r>
    <x v="0"/>
    <d v="2025-01-10T00:00:00"/>
    <s v="Tournée 21"/>
    <x v="35"/>
    <s v="Accompagnant 2"/>
    <s v="Trafic Défense FT-862-AY"/>
    <x v="0"/>
    <m/>
    <m/>
    <n v="129"/>
    <m/>
  </r>
  <r>
    <x v="0"/>
    <d v="2025-01-10T00:00:00"/>
    <s v="Tournée 22"/>
    <x v="19"/>
    <s v="Responsable Tournée"/>
    <s v="Trafic St Ho (ex Lilas) EH-786-YB"/>
    <x v="0"/>
    <m/>
    <m/>
    <n v="123.76"/>
    <m/>
  </r>
  <r>
    <x v="0"/>
    <d v="2025-01-10T00:00:00"/>
    <s v="Tournée 22"/>
    <x v="36"/>
    <s v="Accompagnant 1 "/>
    <s v="Trafic St Ho (ex Lilas) EH-786-YB"/>
    <x v="0"/>
    <m/>
    <m/>
    <n v="123.76"/>
    <m/>
  </r>
  <r>
    <x v="0"/>
    <d v="2025-01-10T00:00:00"/>
    <s v="Tournée 22"/>
    <x v="37"/>
    <s v="Accompagnant 2"/>
    <s v="Trafic St Ho (ex Lilas) EH-786-YB"/>
    <x v="0"/>
    <m/>
    <m/>
    <n v="123.76"/>
    <m/>
  </r>
  <r>
    <x v="0"/>
    <d v="2025-01-10T00:00:00"/>
    <s v="Tournée 23"/>
    <x v="24"/>
    <s v="Responsable Tournée"/>
    <s v="Trafic Défense FT-862-AY"/>
    <x v="0"/>
    <m/>
    <m/>
    <n v="752"/>
    <m/>
  </r>
  <r>
    <x v="0"/>
    <d v="2025-01-10T00:00:00"/>
    <s v="Tournée 23"/>
    <x v="38"/>
    <s v="Accompagnant 1 "/>
    <s v="Trafic Défense FT-862-AY"/>
    <x v="0"/>
    <m/>
    <m/>
    <n v="752"/>
    <m/>
  </r>
  <r>
    <x v="0"/>
    <d v="2025-01-10T00:00:00"/>
    <s v="Tournée 24"/>
    <x v="39"/>
    <s v="Responsable Tournée"/>
    <s v="Kangoo Mazars ET-665-VE"/>
    <x v="0"/>
    <m/>
    <m/>
    <n v="183.8"/>
    <m/>
  </r>
  <r>
    <x v="0"/>
    <d v="2025-01-10T00:00:00"/>
    <s v="Tournée 24"/>
    <x v="1"/>
    <s v="Accompagnant 1 "/>
    <s v="Kangoo Mazars ET-665-VE"/>
    <x v="0"/>
    <m/>
    <m/>
    <n v="183.8"/>
    <m/>
  </r>
  <r>
    <x v="0"/>
    <d v="2025-01-12T00:00:00"/>
    <s v="Tournée 25"/>
    <x v="19"/>
    <s v="Responsable Tournée"/>
    <s v="Trafic St Ho (ex Lilas) EH-786-YB"/>
    <x v="0"/>
    <m/>
    <m/>
    <n v="96"/>
    <m/>
  </r>
  <r>
    <x v="0"/>
    <d v="2025-01-12T00:00:00"/>
    <s v="Tournée 25"/>
    <x v="17"/>
    <s v="Accompagnant 1 "/>
    <s v="Trafic St Ho (ex Lilas) EH-786-YB"/>
    <x v="0"/>
    <m/>
    <m/>
    <n v="96"/>
    <m/>
  </r>
  <r>
    <x v="0"/>
    <d v="2025-01-12T00:00:00"/>
    <s v="Tournée 25"/>
    <x v="40"/>
    <s v="Accompagnant 2"/>
    <s v="Trafic St Ho (ex Lilas) EH-786-YB"/>
    <x v="0"/>
    <m/>
    <m/>
    <n v="96"/>
    <m/>
  </r>
  <r>
    <x v="0"/>
    <d v="2025-01-12T00:00:00"/>
    <s v="Tournée 25"/>
    <x v="41"/>
    <s v="Accompagnant 3"/>
    <s v="Trafic St Ho (ex Lilas) EH-786-YB"/>
    <x v="0"/>
    <m/>
    <m/>
    <n v="96"/>
    <m/>
  </r>
  <r>
    <x v="0"/>
    <d v="2025-01-13T00:00:00"/>
    <s v="Tournée 26"/>
    <x v="0"/>
    <s v="Responsable Tournée"/>
    <s v="Trafic St Ho (ex Lilas) EH-786-YB"/>
    <x v="0"/>
    <m/>
    <m/>
    <n v="303.8"/>
    <m/>
  </r>
  <r>
    <x v="0"/>
    <d v="2025-01-13T00:00:00"/>
    <s v="Tournée 26"/>
    <x v="35"/>
    <s v="Accompagnant 1 "/>
    <s v="Trafic St Ho (ex Lilas) EH-786-YB"/>
    <x v="0"/>
    <m/>
    <m/>
    <n v="303.8"/>
    <m/>
  </r>
  <r>
    <x v="0"/>
    <d v="2025-01-13T00:00:00"/>
    <s v="Tournée 27"/>
    <x v="42"/>
    <s v="Responsable Tournée"/>
    <s v="Kangoo Ipsen FV-865-GP"/>
    <x v="0"/>
    <m/>
    <m/>
    <n v="38.5"/>
    <m/>
  </r>
  <r>
    <x v="0"/>
    <d v="2025-01-13T00:00:00"/>
    <s v="Tournée 27"/>
    <x v="43"/>
    <s v="Accompagnant 1 "/>
    <s v="Kangoo Ipsen FV-865-GP"/>
    <x v="0"/>
    <m/>
    <m/>
    <n v="38.5"/>
    <m/>
  </r>
  <r>
    <x v="0"/>
    <d v="2025-01-13T00:00:00"/>
    <s v="Tournée 28"/>
    <x v="44"/>
    <s v="Responsable Tournée"/>
    <s v="Trafic Défense FT-862-AY"/>
    <x v="0"/>
    <m/>
    <m/>
    <n v="700"/>
    <m/>
  </r>
  <r>
    <x v="0"/>
    <d v="2025-01-13T00:00:00"/>
    <s v="Tournée 28"/>
    <x v="45"/>
    <s v="Accompagnant 1 "/>
    <s v="Trafic Défense FT-862-AY"/>
    <x v="0"/>
    <m/>
    <m/>
    <n v="700"/>
    <m/>
  </r>
  <r>
    <x v="0"/>
    <d v="2025-01-14T00:00:00"/>
    <s v="Tournée 29"/>
    <x v="46"/>
    <s v="Responsable Tournée"/>
    <s v="Trafic Lyonnais FZ-882-JR"/>
    <x v="0"/>
    <m/>
    <m/>
    <n v="49.5"/>
    <m/>
  </r>
  <r>
    <x v="0"/>
    <d v="2025-01-14T00:00:00"/>
    <s v="Tournée 29"/>
    <x v="47"/>
    <s v="Accompagnant 1 "/>
    <s v="Trafic Lyonnais FZ-882-JR"/>
    <x v="0"/>
    <m/>
    <m/>
    <n v="49.5"/>
    <m/>
  </r>
  <r>
    <x v="0"/>
    <d v="2025-01-14T00:00:00"/>
    <s v="Tournée 29"/>
    <x v="43"/>
    <s v="Accompagnant 2"/>
    <s v="Trafic Lyonnais FZ-882-JR"/>
    <x v="0"/>
    <m/>
    <m/>
    <n v="49.5"/>
    <m/>
  </r>
  <r>
    <x v="0"/>
    <d v="2025-01-14T00:00:00"/>
    <s v="Tournée 30"/>
    <x v="48"/>
    <s v="Responsable Tournée"/>
    <s v="Trafic St Ho (ex Lilas) EH-786-YB"/>
    <x v="0"/>
    <m/>
    <m/>
    <n v="60"/>
    <m/>
  </r>
  <r>
    <x v="0"/>
    <d v="2025-01-14T00:00:00"/>
    <s v="Tournée 30"/>
    <x v="49"/>
    <s v="Accompagnant 1 "/>
    <s v="Trafic St Ho (ex Lilas) EH-786-YB"/>
    <x v="0"/>
    <m/>
    <m/>
    <n v="60"/>
    <m/>
  </r>
  <r>
    <x v="0"/>
    <d v="2025-01-14T00:00:00"/>
    <s v="Tournée 30"/>
    <x v="50"/>
    <s v="Accompagnant 2"/>
    <s v="Trafic St Ho (ex Lilas) EH-786-YB"/>
    <x v="0"/>
    <m/>
    <m/>
    <n v="60"/>
    <m/>
  </r>
  <r>
    <x v="0"/>
    <d v="2025-01-15T00:00:00"/>
    <s v="Tournée 31"/>
    <x v="6"/>
    <s v="Responsable Tournée"/>
    <s v="Kangoo Mazars ET-665-VE"/>
    <x v="0"/>
    <m/>
    <m/>
    <n v="99.96"/>
    <m/>
  </r>
  <r>
    <x v="0"/>
    <d v="2025-01-15T00:00:00"/>
    <s v="Tournée 31"/>
    <x v="51"/>
    <s v="Accompagnant 1 "/>
    <s v="Kangoo Mazars ET-665-VE"/>
    <x v="0"/>
    <m/>
    <m/>
    <n v="99.96"/>
    <m/>
  </r>
  <r>
    <x v="0"/>
    <d v="2025-01-15T00:00:00"/>
    <s v="Tournée 32"/>
    <x v="0"/>
    <s v="Responsable Tournée"/>
    <s v="Trafic Lyonnais FZ-882-JR"/>
    <x v="0"/>
    <m/>
    <m/>
    <n v="105"/>
    <m/>
  </r>
  <r>
    <x v="0"/>
    <d v="2025-01-15T00:00:00"/>
    <s v="Tournée 32"/>
    <x v="43"/>
    <s v="Accompagnant 1 "/>
    <s v="Trafic Lyonnais FZ-882-JR"/>
    <x v="0"/>
    <m/>
    <m/>
    <n v="105"/>
    <m/>
  </r>
  <r>
    <x v="0"/>
    <d v="2025-01-15T00:00:00"/>
    <s v="Tournée 32"/>
    <x v="52"/>
    <s v="Accompagnant 2"/>
    <s v="Trafic Lyonnais FZ-882-JR"/>
    <x v="0"/>
    <m/>
    <m/>
    <n v="105"/>
    <m/>
  </r>
  <r>
    <x v="0"/>
    <d v="2025-01-15T00:00:00"/>
    <s v="Tournée 33"/>
    <x v="24"/>
    <s v="Responsable Tournée"/>
    <s v="Kangoo Ipsen FV-865-GP"/>
    <x v="0"/>
    <m/>
    <m/>
    <n v="83.25"/>
    <m/>
  </r>
  <r>
    <x v="0"/>
    <d v="2025-01-15T00:00:00"/>
    <s v="Tournée 33"/>
    <x v="53"/>
    <s v="Accompagnant 1 "/>
    <s v="Kangoo Ipsen FV-865-GP"/>
    <x v="0"/>
    <m/>
    <m/>
    <n v="83.25"/>
    <m/>
  </r>
  <r>
    <x v="0"/>
    <d v="2025-01-15T00:00:00"/>
    <s v="Tournée 34"/>
    <x v="54"/>
    <s v="Responsable Tournée"/>
    <s v="Trafic Défense FT-862-AY"/>
    <x v="0"/>
    <m/>
    <m/>
    <n v="323"/>
    <m/>
  </r>
  <r>
    <x v="0"/>
    <d v="2025-01-15T00:00:00"/>
    <s v="Tournée 34"/>
    <x v="25"/>
    <s v="Accompagnant 1 "/>
    <s v="Trafic Défense FT-862-AY"/>
    <x v="0"/>
    <m/>
    <m/>
    <n v="323"/>
    <m/>
  </r>
  <r>
    <x v="0"/>
    <d v="2025-01-15T00:00:00"/>
    <s v="Tournée 34"/>
    <x v="55"/>
    <s v="Accompagnant 2"/>
    <s v="Trafic Défense FT-862-AY"/>
    <x v="0"/>
    <m/>
    <m/>
    <n v="323"/>
    <m/>
  </r>
  <r>
    <x v="0"/>
    <d v="2025-01-15T00:00:00"/>
    <s v="Tournée 35"/>
    <x v="23"/>
    <s v="Responsable Tournée"/>
    <s v="Trafic Défense FT-862-AY"/>
    <x v="0"/>
    <m/>
    <m/>
    <n v="78.7"/>
    <m/>
  </r>
  <r>
    <x v="0"/>
    <d v="2025-01-15T00:00:00"/>
    <s v="Tournée 35"/>
    <x v="56"/>
    <s v="Accompagnant 1 "/>
    <s v="Trafic Défense FT-862-AY"/>
    <x v="0"/>
    <m/>
    <m/>
    <n v="78.7"/>
    <m/>
  </r>
  <r>
    <x v="0"/>
    <d v="2025-01-15T00:00:00"/>
    <s v="Tournée 35"/>
    <x v="57"/>
    <s v="Accompagnant 2"/>
    <s v="Trafic Défense FT-862-AY"/>
    <x v="0"/>
    <m/>
    <m/>
    <n v="78.7"/>
    <m/>
  </r>
  <r>
    <x v="0"/>
    <d v="2025-01-16T00:00:00"/>
    <s v="Tournée 36"/>
    <x v="23"/>
    <s v="Responsable Tournée"/>
    <s v="Trafic Lyonnais FZ-882-JR"/>
    <x v="0"/>
    <m/>
    <m/>
    <n v="47.3"/>
    <m/>
  </r>
  <r>
    <x v="0"/>
    <d v="2025-01-16T00:00:00"/>
    <s v="Tournée 36"/>
    <x v="34"/>
    <s v="Accompagnant 1 "/>
    <s v="Trafic Lyonnais FZ-882-JR"/>
    <x v="0"/>
    <m/>
    <m/>
    <n v="47.3"/>
    <m/>
  </r>
  <r>
    <x v="0"/>
    <d v="2025-01-16T00:00:00"/>
    <s v="Tournée 36"/>
    <x v="58"/>
    <s v="Accompagnant 2"/>
    <s v="Trafic Lyonnais FZ-882-JR"/>
    <x v="0"/>
    <m/>
    <m/>
    <n v="47.3"/>
    <m/>
  </r>
  <r>
    <x v="0"/>
    <d v="2025-01-16T00:00:00"/>
    <s v="Tournée 37"/>
    <x v="19"/>
    <s v="Responsable Tournée"/>
    <s v="Trafic St Ho (ex Lilas) EH-786-YB"/>
    <x v="0"/>
    <m/>
    <m/>
    <n v="70"/>
    <m/>
  </r>
  <r>
    <x v="0"/>
    <d v="2025-01-16T00:00:00"/>
    <s v="Tournée 37"/>
    <x v="31"/>
    <s v="Accompagnant 1 "/>
    <s v="Trafic St Ho (ex Lilas) EH-786-YB"/>
    <x v="0"/>
    <m/>
    <m/>
    <n v="70"/>
    <m/>
  </r>
  <r>
    <x v="0"/>
    <d v="2025-01-16T00:00:00"/>
    <s v="Tournée 37"/>
    <x v="32"/>
    <s v="Accompagnant 2"/>
    <s v="Trafic St Ho (ex Lilas) EH-786-YB"/>
    <x v="0"/>
    <m/>
    <m/>
    <n v="70"/>
    <m/>
  </r>
  <r>
    <x v="0"/>
    <d v="2025-01-16T00:00:00"/>
    <s v="Tournée 38"/>
    <x v="39"/>
    <s v="Responsable Tournée"/>
    <s v="Kangoo Mazars ET-665-VE"/>
    <x v="0"/>
    <m/>
    <m/>
    <n v="47.75"/>
    <m/>
  </r>
  <r>
    <x v="0"/>
    <d v="2025-01-16T00:00:00"/>
    <s v="Tournée 38"/>
    <x v="11"/>
    <s v="Accompagnant 1 "/>
    <s v="Kangoo Mazars ET-665-VE"/>
    <x v="0"/>
    <m/>
    <m/>
    <n v="47.75"/>
    <m/>
  </r>
  <r>
    <x v="0"/>
    <d v="2025-01-17T00:00:00"/>
    <s v="Tournée 39"/>
    <x v="0"/>
    <s v="Responsable Tournée"/>
    <s v="Trafic Lyonnais FZ-882-JR"/>
    <x v="0"/>
    <m/>
    <m/>
    <n v="192"/>
    <m/>
  </r>
  <r>
    <x v="0"/>
    <d v="2025-01-17T00:00:00"/>
    <s v="Tournée 39"/>
    <x v="8"/>
    <s v="Accompagnant 1 "/>
    <s v="Trafic Lyonnais FZ-882-JR"/>
    <x v="0"/>
    <m/>
    <m/>
    <n v="192"/>
    <m/>
  </r>
  <r>
    <x v="0"/>
    <d v="2025-01-17T00:00:00"/>
    <s v="Tournée 39"/>
    <x v="47"/>
    <s v="Accompagnant 2"/>
    <s v="Trafic Lyonnais FZ-882-JR"/>
    <x v="0"/>
    <m/>
    <m/>
    <n v="192"/>
    <m/>
  </r>
  <r>
    <x v="0"/>
    <d v="2025-01-17T00:00:00"/>
    <s v="Tournée 40"/>
    <x v="46"/>
    <s v="Responsable Tournée"/>
    <s v="Trafic St Ho (ex Lilas) EH-786-YB"/>
    <x v="0"/>
    <m/>
    <m/>
    <n v="244.69"/>
    <m/>
  </r>
  <r>
    <x v="0"/>
    <d v="2025-01-17T00:00:00"/>
    <s v="Tournée 40"/>
    <x v="59"/>
    <s v="Accompagnant 1 "/>
    <s v="Trafic St Ho (ex Lilas) EH-786-YB"/>
    <x v="0"/>
    <m/>
    <m/>
    <n v="244.69"/>
    <m/>
  </r>
  <r>
    <x v="0"/>
    <d v="2025-01-17T00:00:00"/>
    <s v="Tournée 40"/>
    <x v="51"/>
    <s v="Accompagnant 2"/>
    <s v="Trafic St Ho (ex Lilas) EH-786-YB"/>
    <x v="0"/>
    <m/>
    <m/>
    <n v="244.69"/>
    <m/>
  </r>
  <r>
    <x v="0"/>
    <d v="2025-01-17T00:00:00"/>
    <s v="Tournée 41"/>
    <x v="19"/>
    <s v="Responsable Tournée"/>
    <s v="Trafic Défense FT-862-AY"/>
    <x v="0"/>
    <m/>
    <m/>
    <n v="522.70000000000005"/>
    <m/>
  </r>
  <r>
    <x v="0"/>
    <d v="2025-01-17T00:00:00"/>
    <s v="Tournée 41"/>
    <x v="1"/>
    <s v="Accompagnant 1 "/>
    <s v="Trafic Défense FT-862-AY"/>
    <x v="0"/>
    <m/>
    <m/>
    <n v="522.70000000000005"/>
    <m/>
  </r>
  <r>
    <x v="0"/>
    <d v="2025-01-17T00:00:00"/>
    <s v="Tournée 41"/>
    <x v="60"/>
    <s v="Accompagnant 2"/>
    <s v="Trafic Défense FT-862-AY"/>
    <x v="0"/>
    <m/>
    <m/>
    <n v="522.70000000000005"/>
    <m/>
  </r>
  <r>
    <x v="0"/>
    <d v="2025-01-17T00:00:00"/>
    <s v="Tournée 42"/>
    <x v="44"/>
    <s v="Responsable Tournée"/>
    <s v="Kangoo Mazars ET-665-VE"/>
    <x v="0"/>
    <m/>
    <m/>
    <n v="80.14"/>
    <m/>
  </r>
  <r>
    <x v="0"/>
    <d v="2025-01-17T00:00:00"/>
    <s v="Tournée 42"/>
    <x v="61"/>
    <s v="Accompagnant 1 "/>
    <s v="Kangoo Mazars ET-665-VE"/>
    <x v="0"/>
    <m/>
    <m/>
    <n v="80.14"/>
    <m/>
  </r>
  <r>
    <x v="0"/>
    <d v="2025-01-19T00:00:00"/>
    <s v="Tournée 43"/>
    <x v="19"/>
    <s v="Responsable Tournée"/>
    <s v="Trafic St Ho (ex Lilas) EH-786-YB"/>
    <x v="0"/>
    <m/>
    <m/>
    <n v="70"/>
    <m/>
  </r>
  <r>
    <x v="0"/>
    <d v="2025-01-19T00:00:00"/>
    <s v="Tournée 43"/>
    <x v="62"/>
    <s v="Accompagnant 1 "/>
    <s v="Trafic St Ho (ex Lilas) EH-786-YB"/>
    <x v="0"/>
    <m/>
    <m/>
    <n v="70"/>
    <m/>
  </r>
  <r>
    <x v="0"/>
    <d v="2025-01-19T00:00:00"/>
    <s v="Tournée 43"/>
    <x v="55"/>
    <s v="Accompagnant 2"/>
    <s v="Trafic St Ho (ex Lilas) EH-786-YB"/>
    <x v="0"/>
    <m/>
    <m/>
    <n v="70"/>
    <m/>
  </r>
  <r>
    <x v="0"/>
    <d v="2025-01-19T00:00:00"/>
    <s v="Tournée 43"/>
    <x v="40"/>
    <s v="Accompagnant 3"/>
    <s v="Trafic St Ho (ex Lilas) EH-786-YB"/>
    <x v="0"/>
    <m/>
    <m/>
    <n v="70"/>
    <m/>
  </r>
  <r>
    <x v="0"/>
    <d v="2025-01-20T00:00:00"/>
    <s v="Tournée 44"/>
    <x v="24"/>
    <s v="Responsable Tournée"/>
    <s v="Trafic Défense FT-862-AY"/>
    <x v="2"/>
    <m/>
    <m/>
    <n v="192.9"/>
    <m/>
  </r>
  <r>
    <x v="0"/>
    <d v="2025-01-20T00:00:00"/>
    <s v="Tournée 44"/>
    <x v="35"/>
    <s v="Accompagnant 1 "/>
    <s v="Trafic Défense FT-862-AY"/>
    <x v="2"/>
    <m/>
    <m/>
    <n v="192.9"/>
    <m/>
  </r>
  <r>
    <x v="0"/>
    <d v="2025-01-20T00:00:00"/>
    <s v="Tournée 45"/>
    <x v="63"/>
    <s v="Responsable Tournée"/>
    <s v="Trafic St Ho (ex Lilas) EH-786-YB"/>
    <x v="2"/>
    <m/>
    <m/>
    <n v="210"/>
    <m/>
  </r>
  <r>
    <x v="0"/>
    <d v="2025-01-20T00:00:00"/>
    <s v="Tournée 45"/>
    <x v="39"/>
    <s v="Accompagnant 1 "/>
    <s v="Trafic St Ho (ex Lilas) EH-786-YB"/>
    <x v="2"/>
    <m/>
    <m/>
    <n v="210"/>
    <m/>
  </r>
  <r>
    <x v="0"/>
    <d v="2025-01-21T00:00:00"/>
    <s v="Tournée 46"/>
    <x v="23"/>
    <s v="Responsable Tournée"/>
    <s v="Trafic Lyonnais FZ-882-JR"/>
    <x v="2"/>
    <m/>
    <m/>
    <n v="33.75"/>
    <m/>
  </r>
  <r>
    <x v="0"/>
    <d v="2025-01-21T00:00:00"/>
    <s v="Tournée 46"/>
    <x v="64"/>
    <s v="Accompagnant 1 "/>
    <s v="Trafic Lyonnais FZ-882-JR"/>
    <x v="2"/>
    <m/>
    <m/>
    <n v="33.75"/>
    <m/>
  </r>
  <r>
    <x v="0"/>
    <d v="2025-01-21T00:00:00"/>
    <s v="Tournée 46"/>
    <x v="43"/>
    <s v="Accompagnant 2"/>
    <s v="Trafic Lyonnais FZ-882-JR"/>
    <x v="2"/>
    <m/>
    <m/>
    <n v="33.75"/>
    <m/>
  </r>
  <r>
    <x v="0"/>
    <d v="2025-01-21T00:00:00"/>
    <s v="Tournée 47"/>
    <x v="0"/>
    <s v="Responsable Tournée"/>
    <s v="Trafic St Ho (ex Lilas) EH-786-YB"/>
    <x v="2"/>
    <m/>
    <m/>
    <n v="121"/>
    <m/>
  </r>
  <r>
    <x v="0"/>
    <d v="2025-01-21T00:00:00"/>
    <s v="Tournée 47"/>
    <x v="49"/>
    <s v="Accompagnant 1 "/>
    <s v="Trafic St Ho (ex Lilas) EH-786-YB"/>
    <x v="2"/>
    <m/>
    <m/>
    <n v="121"/>
    <m/>
  </r>
  <r>
    <x v="0"/>
    <d v="2025-01-21T00:00:00"/>
    <s v="Tournée 47"/>
    <x v="65"/>
    <s v="Accompagnant 2"/>
    <s v="Trafic St Ho (ex Lilas) EH-786-YB"/>
    <x v="2"/>
    <m/>
    <m/>
    <n v="121"/>
    <m/>
  </r>
  <r>
    <x v="0"/>
    <d v="2025-01-22T00:00:00"/>
    <s v="Tournée 48"/>
    <x v="23"/>
    <s v="Responsable Tournée"/>
    <s v="Kangoo Mazars ET-665-VE"/>
    <x v="2"/>
    <m/>
    <m/>
    <n v="79.8"/>
    <m/>
  </r>
  <r>
    <x v="0"/>
    <d v="2025-01-22T00:00:00"/>
    <s v="Tournée 48"/>
    <x v="66"/>
    <s v="Accompagnant 1 "/>
    <s v="Kangoo Mazars ET-665-VE"/>
    <x v="2"/>
    <m/>
    <m/>
    <n v="79.8"/>
    <m/>
  </r>
  <r>
    <x v="0"/>
    <d v="2025-01-22T00:00:00"/>
    <s v="Tournée 49"/>
    <x v="0"/>
    <s v="Responsable Tournée"/>
    <s v="Trafic Lyonnais FZ-882-JR"/>
    <x v="2"/>
    <m/>
    <m/>
    <n v="191.2"/>
    <m/>
  </r>
  <r>
    <x v="0"/>
    <d v="2025-01-22T00:00:00"/>
    <s v="Tournée 49"/>
    <x v="1"/>
    <s v="Accompagnant 1 "/>
    <s v="Trafic Lyonnais FZ-882-JR"/>
    <x v="2"/>
    <m/>
    <m/>
    <n v="191.2"/>
    <m/>
  </r>
  <r>
    <x v="0"/>
    <d v="2025-01-22T00:00:00"/>
    <s v="Tournée 49"/>
    <x v="27"/>
    <s v="Accompagnant 2"/>
    <s v="Trafic Lyonnais FZ-882-JR"/>
    <x v="2"/>
    <m/>
    <m/>
    <n v="191.2"/>
    <m/>
  </r>
  <r>
    <x v="0"/>
    <d v="2025-01-22T00:00:00"/>
    <s v="Tournée 50"/>
    <x v="19"/>
    <s v="Responsable Tournée"/>
    <s v="Kangoo Ipsen FV-865-GP"/>
    <x v="2"/>
    <m/>
    <m/>
    <n v="96.75"/>
    <m/>
  </r>
  <r>
    <x v="0"/>
    <d v="2025-01-22T00:00:00"/>
    <s v="Tournée 50"/>
    <x v="43"/>
    <s v="Accompagnant 1 "/>
    <s v="Trafic Défense FT-862-AY"/>
    <x v="2"/>
    <m/>
    <m/>
    <n v="96.75"/>
    <m/>
  </r>
  <r>
    <x v="0"/>
    <d v="2025-01-22T00:00:00"/>
    <s v="Tournée 51"/>
    <x v="67"/>
    <s v="Responsable Tournée"/>
    <s v="Trafic Défense FT-862-AY"/>
    <x v="2"/>
    <m/>
    <m/>
    <n v="356"/>
    <m/>
  </r>
  <r>
    <x v="0"/>
    <d v="2025-01-22T00:00:00"/>
    <s v="Tournée 51"/>
    <x v="68"/>
    <s v="Accompagnant 1 "/>
    <s v="Trafic Défense FT-862-AY"/>
    <x v="2"/>
    <m/>
    <m/>
    <n v="356"/>
    <m/>
  </r>
  <r>
    <x v="0"/>
    <d v="2025-01-23T00:00:00"/>
    <s v="Tournée 52"/>
    <x v="42"/>
    <s v="Responsable Tournée"/>
    <s v="Trafic Lyonnais FZ-882-JR"/>
    <x v="2"/>
    <m/>
    <m/>
    <n v="42.79"/>
    <m/>
  </r>
  <r>
    <x v="0"/>
    <d v="2025-01-23T00:00:00"/>
    <s v="Tournée 52"/>
    <x v="1"/>
    <s v="Accompagnant 1 "/>
    <s v="Trafic Lyonnais FZ-882-JR"/>
    <x v="2"/>
    <m/>
    <m/>
    <n v="42.79"/>
    <m/>
  </r>
  <r>
    <x v="0"/>
    <d v="2025-01-23T00:00:00"/>
    <s v="Tournée 52"/>
    <x v="60"/>
    <s v="Accompagnant 2"/>
    <s v="Trafic Lyonnais FZ-882-JR"/>
    <x v="2"/>
    <m/>
    <m/>
    <n v="42.79"/>
    <m/>
  </r>
  <r>
    <x v="0"/>
    <d v="2025-01-23T00:00:00"/>
    <s v="Tournée 53"/>
    <x v="0"/>
    <s v="Responsable Tournée"/>
    <s v="Trafic St Ho (ex Lilas) EH-786-YB"/>
    <x v="2"/>
    <m/>
    <m/>
    <n v="74.5"/>
    <m/>
  </r>
  <r>
    <x v="0"/>
    <d v="2025-01-23T00:00:00"/>
    <s v="Tournée 53"/>
    <x v="31"/>
    <s v="Accompagnant 1 "/>
    <s v="Trafic St Ho (ex Lilas) EH-786-YB"/>
    <x v="2"/>
    <m/>
    <m/>
    <n v="74.5"/>
    <m/>
  </r>
  <r>
    <x v="0"/>
    <d v="2025-01-23T00:00:00"/>
    <s v="Tournée 53"/>
    <x v="32"/>
    <s v="Accompagnant 2"/>
    <s v="Kangoo Mazars ET-665-VE"/>
    <x v="2"/>
    <m/>
    <m/>
    <n v="74.5"/>
    <m/>
  </r>
  <r>
    <x v="0"/>
    <d v="2025-01-23T00:00:00"/>
    <s v="Tournée 54"/>
    <x v="46"/>
    <s v="Responsable Tournée"/>
    <s v="Kangoo Mazars ET-665-VE"/>
    <x v="2"/>
    <m/>
    <m/>
    <n v="102.3"/>
    <m/>
  </r>
  <r>
    <x v="0"/>
    <d v="2025-01-23T00:00:00"/>
    <s v="Tournée 54"/>
    <x v="25"/>
    <s v="Accompagnant 1 "/>
    <s v="Kangoo Mazars ET-665-VE"/>
    <x v="2"/>
    <m/>
    <m/>
    <n v="102.3"/>
    <m/>
  </r>
  <r>
    <x v="0"/>
    <d v="2025-01-24T00:00:00"/>
    <s v="Tournée 55"/>
    <x v="0"/>
    <s v="Responsable Tournée"/>
    <s v="Trafic Lyonnais FZ-882-JR"/>
    <x v="2"/>
    <m/>
    <m/>
    <n v="77"/>
    <m/>
  </r>
  <r>
    <x v="0"/>
    <d v="2025-01-24T00:00:00"/>
    <s v="Tournée 55"/>
    <x v="41"/>
    <s v="Accompagnant 1 "/>
    <s v="Trafic Lyonnais FZ-882-JR"/>
    <x v="2"/>
    <m/>
    <m/>
    <n v="77"/>
    <m/>
  </r>
  <r>
    <x v="0"/>
    <d v="2025-01-24T00:00:00"/>
    <s v="Tournée 56"/>
    <x v="19"/>
    <s v="Responsable Tournée"/>
    <s v="Trafic St Ho (ex Lilas) EH-786-YB"/>
    <x v="2"/>
    <m/>
    <m/>
    <n v="153.18"/>
    <m/>
  </r>
  <r>
    <x v="0"/>
    <d v="2025-01-24T00:00:00"/>
    <s v="Tournée 56"/>
    <x v="69"/>
    <s v="Accompagnant 1 "/>
    <s v="Trafic St Ho (ex Lilas) EH-786-YB"/>
    <x v="2"/>
    <m/>
    <m/>
    <n v="153.18"/>
    <m/>
  </r>
  <r>
    <x v="0"/>
    <d v="2025-01-24T00:00:00"/>
    <s v="Tournée 56"/>
    <x v="37"/>
    <s v="Accompagnant 2"/>
    <s v="Trafic St Ho (ex Lilas) EH-786-YB"/>
    <x v="2"/>
    <m/>
    <m/>
    <n v="153.18"/>
    <m/>
  </r>
  <r>
    <x v="0"/>
    <d v="2025-01-24T00:00:00"/>
    <s v="Tournée 57"/>
    <x v="44"/>
    <s v="Responsable Tournée"/>
    <s v="Trafic Défense FT-862-AY"/>
    <x v="2"/>
    <m/>
    <m/>
    <n v="363.3"/>
    <m/>
  </r>
  <r>
    <x v="0"/>
    <d v="2025-01-24T00:00:00"/>
    <s v="Tournée 57"/>
    <x v="70"/>
    <s v="Accompagnant 1 "/>
    <s v="Trafic Défense FT-862-AY"/>
    <x v="2"/>
    <m/>
    <m/>
    <n v="363.3"/>
    <m/>
  </r>
  <r>
    <x v="0"/>
    <d v="2025-01-24T00:00:00"/>
    <s v="Tournée 57"/>
    <x v="71"/>
    <s v="Accompagnant 2"/>
    <s v="Trafic Défense FT-862-AY"/>
    <x v="2"/>
    <m/>
    <m/>
    <n v="363.3"/>
    <m/>
  </r>
  <r>
    <x v="0"/>
    <d v="2025-01-24T00:00:00"/>
    <s v="Tournée 58"/>
    <x v="72"/>
    <s v="Responsable Tournée"/>
    <s v="Kangoo Ipsen FV-865-GP"/>
    <x v="2"/>
    <m/>
    <m/>
    <n v="109"/>
    <m/>
  </r>
  <r>
    <x v="0"/>
    <d v="2025-01-24T00:00:00"/>
    <s v="Tournée 59"/>
    <x v="46"/>
    <s v="Responsable Tournée"/>
    <s v="Kangoo Mazars ET-665-VE"/>
    <x v="2"/>
    <m/>
    <m/>
    <n v="100.22"/>
    <m/>
  </r>
  <r>
    <x v="0"/>
    <d v="2025-01-24T00:00:00"/>
    <s v="Tournée 59"/>
    <x v="73"/>
    <s v="Accompagnant 1 "/>
    <s v="Kangoo Mazars ET-665-VE"/>
    <x v="2"/>
    <m/>
    <m/>
    <n v="100.22"/>
    <m/>
  </r>
  <r>
    <x v="0"/>
    <d v="2025-01-25T00:00:00"/>
    <s v="Tournée 60"/>
    <x v="74"/>
    <s v="Responsable Tournée"/>
    <s v="Trafic St Ho (ex Lilas) EH-786-YB"/>
    <x v="2"/>
    <m/>
    <m/>
    <n v="67.88"/>
    <m/>
  </r>
  <r>
    <x v="0"/>
    <d v="2025-01-25T00:00:00"/>
    <s v="Tournée 60"/>
    <x v="75"/>
    <s v="Accompagnant 1 "/>
    <s v="Trafic St Ho (ex Lilas) EH-786-YB"/>
    <x v="2"/>
    <m/>
    <m/>
    <n v="67.88"/>
    <m/>
  </r>
  <r>
    <x v="0"/>
    <d v="2025-01-25T00:00:00"/>
    <s v="Tournée 60"/>
    <x v="34"/>
    <s v="Accompagnant 2"/>
    <s v="Trafic St Ho (ex Lilas) EH-786-YB"/>
    <x v="2"/>
    <m/>
    <m/>
    <n v="67.88"/>
    <m/>
  </r>
  <r>
    <x v="0"/>
    <d v="2025-01-26T00:00:00"/>
    <s v="Tournée 61"/>
    <x v="26"/>
    <s v="Responsable Tournée"/>
    <s v="Trafic St Ho (ex Lilas) EH-786-YB"/>
    <x v="2"/>
    <m/>
    <m/>
    <n v="74.5"/>
    <m/>
  </r>
  <r>
    <x v="0"/>
    <d v="2025-01-26T00:00:00"/>
    <s v="Tournée 61"/>
    <x v="17"/>
    <s v="Accompagnant 1 "/>
    <s v="Trafic St Ho (ex Lilas) EH-786-YB"/>
    <x v="2"/>
    <m/>
    <m/>
    <n v="74.5"/>
    <m/>
  </r>
  <r>
    <x v="0"/>
    <d v="2025-01-26T00:00:00"/>
    <s v="Tournée 61"/>
    <x v="76"/>
    <s v="Accompagnant 2"/>
    <s v="Trafic St Ho (ex Lilas) EH-786-YB"/>
    <x v="2"/>
    <m/>
    <m/>
    <n v="74.5"/>
    <m/>
  </r>
  <r>
    <x v="0"/>
    <d v="2025-01-26T00:00:00"/>
    <s v="Tournée 61"/>
    <x v="64"/>
    <s v="Accompagnant 3"/>
    <s v="Trafic St Ho (ex Lilas) EH-786-YB"/>
    <x v="2"/>
    <m/>
    <m/>
    <n v="74.5"/>
    <m/>
  </r>
  <r>
    <x v="0"/>
    <d v="2025-01-27T00:00:00"/>
    <s v="Tournée 62"/>
    <x v="33"/>
    <s v="Responsable Tournée"/>
    <s v="Trafic Défense FT-862-AY"/>
    <x v="2"/>
    <m/>
    <m/>
    <n v="101.37"/>
    <m/>
  </r>
  <r>
    <x v="0"/>
    <d v="2025-01-27T00:00:00"/>
    <s v="Tournée 62"/>
    <x v="34"/>
    <s v="Accompagnant 1 "/>
    <s v="Trafic Défense FT-862-AY"/>
    <x v="2"/>
    <m/>
    <m/>
    <n v="101.37"/>
    <m/>
  </r>
  <r>
    <x v="0"/>
    <d v="2025-01-27T00:00:00"/>
    <s v="Tournée 62"/>
    <x v="58"/>
    <s v="Accompagnant 2"/>
    <s v="Trafic Défense FT-862-AY"/>
    <x v="2"/>
    <m/>
    <m/>
    <n v="101.37"/>
    <m/>
  </r>
  <r>
    <x v="0"/>
    <d v="2025-01-28T00:00:00"/>
    <s v="Tournée 63"/>
    <x v="24"/>
    <s v="Responsable Tournée"/>
    <s v="Trafic Lyonnais FZ-882-JR"/>
    <x v="2"/>
    <m/>
    <m/>
    <n v="105.19"/>
    <m/>
  </r>
  <r>
    <x v="0"/>
    <d v="2025-01-28T00:00:00"/>
    <s v="Tournée 63"/>
    <x v="77"/>
    <s v="Accompagnant 1 "/>
    <s v="Trafic Lyonnais FZ-882-JR"/>
    <x v="2"/>
    <m/>
    <m/>
    <n v="105.19"/>
    <m/>
  </r>
  <r>
    <x v="0"/>
    <d v="2025-01-28T00:00:00"/>
    <s v="Tournée 63"/>
    <x v="64"/>
    <s v="Accompagnant 2"/>
    <s v="Trafic Lyonnais FZ-882-JR"/>
    <x v="2"/>
    <m/>
    <m/>
    <n v="105.19"/>
    <m/>
  </r>
  <r>
    <x v="0"/>
    <d v="2025-01-28T00:00:00"/>
    <s v="Tournée 64"/>
    <x v="0"/>
    <s v="Responsable Tournée"/>
    <s v="Trafic St Ho (ex Lilas) EH-786-YB"/>
    <x v="2"/>
    <m/>
    <m/>
    <n v="222"/>
    <m/>
  </r>
  <r>
    <x v="0"/>
    <d v="2025-01-28T00:00:00"/>
    <s v="Tournée 64"/>
    <x v="49"/>
    <s v="Accompagnant 1 "/>
    <s v="Trafic St Ho (ex Lilas) EH-786-YB"/>
    <x v="2"/>
    <m/>
    <m/>
    <n v="222"/>
    <m/>
  </r>
  <r>
    <x v="0"/>
    <d v="2025-01-28T00:00:00"/>
    <s v="Tournée 64"/>
    <x v="78"/>
    <s v="Accompagnant 2"/>
    <s v="Trafic St Ho (ex Lilas) EH-786-YB"/>
    <x v="2"/>
    <m/>
    <m/>
    <n v="222"/>
    <m/>
  </r>
  <r>
    <x v="0"/>
    <d v="2025-01-29T00:00:00"/>
    <s v="Tournée 65"/>
    <x v="23"/>
    <s v="Responsable Tournée"/>
    <s v="Kangoo Mazars ET-665-VE"/>
    <x v="2"/>
    <m/>
    <m/>
    <n v="107"/>
    <m/>
  </r>
  <r>
    <x v="0"/>
    <d v="2025-01-29T00:00:00"/>
    <s v="Tournée 65"/>
    <x v="79"/>
    <s v="Accompagnant 1 "/>
    <s v="Kangoo Mazars ET-665-VE"/>
    <x v="2"/>
    <m/>
    <m/>
    <n v="107"/>
    <m/>
  </r>
  <r>
    <x v="0"/>
    <d v="2025-01-29T00:00:00"/>
    <s v="Tournée 66"/>
    <x v="0"/>
    <s v="Responsable Tournée"/>
    <s v="Trafic Lyonnais FZ-882-JR"/>
    <x v="2"/>
    <m/>
    <m/>
    <n v="142.55000000000001"/>
    <m/>
  </r>
  <r>
    <x v="0"/>
    <d v="2025-01-29T00:00:00"/>
    <s v="Tournée 66"/>
    <x v="80"/>
    <s v="Accompagnant 1 "/>
    <s v="Trafic Lyonnais FZ-882-JR"/>
    <x v="2"/>
    <m/>
    <m/>
    <n v="142.55000000000001"/>
    <m/>
  </r>
  <r>
    <x v="0"/>
    <d v="2025-01-29T00:00:00"/>
    <s v="Tournée 67"/>
    <x v="81"/>
    <s v="Responsable Tournée"/>
    <s v="Trafic Défense FT-862-AY"/>
    <x v="2"/>
    <m/>
    <m/>
    <n v="50.78"/>
    <m/>
  </r>
  <r>
    <x v="0"/>
    <d v="2025-01-29T00:00:00"/>
    <s v="Tournée 67"/>
    <x v="82"/>
    <s v="Accompagnant 1 "/>
    <s v="Trafic Défense FT-862-AY"/>
    <x v="2"/>
    <m/>
    <m/>
    <n v="50.78"/>
    <m/>
  </r>
  <r>
    <x v="0"/>
    <d v="2025-01-29T00:00:00"/>
    <s v="Tournée 67"/>
    <x v="82"/>
    <s v="Accompagnant 2"/>
    <s v="Trafic Défense FT-862-AY"/>
    <x v="2"/>
    <m/>
    <m/>
    <n v="50.78"/>
    <m/>
  </r>
  <r>
    <x v="0"/>
    <d v="2025-01-29T00:00:00"/>
    <s v="Tournée 68"/>
    <x v="19"/>
    <s v="Responsable Tournée"/>
    <s v="Trafic St Ho (ex Lilas) EH-786-YB"/>
    <x v="2"/>
    <m/>
    <m/>
    <n v="425"/>
    <m/>
  </r>
  <r>
    <x v="0"/>
    <d v="2025-01-29T00:00:00"/>
    <s v="Tournée 68"/>
    <x v="83"/>
    <s v="Accompagnant 1 "/>
    <s v="Trafic St Ho (ex Lilas) EH-786-YB"/>
    <x v="2"/>
    <m/>
    <m/>
    <n v="425"/>
    <m/>
  </r>
  <r>
    <x v="0"/>
    <d v="2025-01-29T00:00:00"/>
    <s v="Tournée 68"/>
    <x v="43"/>
    <s v="Accompagnant 2"/>
    <s v="Trafic St Ho (ex Lilas) EH-786-YB"/>
    <x v="2"/>
    <m/>
    <m/>
    <n v="425"/>
    <m/>
  </r>
  <r>
    <x v="0"/>
    <d v="2025-01-30T00:00:00"/>
    <s v="Tournée 69"/>
    <x v="0"/>
    <s v="Responsable Tournée"/>
    <s v="Trafic Lyonnais FZ-882-JR"/>
    <x v="2"/>
    <m/>
    <m/>
    <n v="120.93"/>
    <m/>
  </r>
  <r>
    <x v="0"/>
    <d v="2025-01-30T00:00:00"/>
    <s v="Tournée 69"/>
    <x v="84"/>
    <s v="Accompagnant 1 "/>
    <s v="Trafic Lyonnais FZ-882-JR"/>
    <x v="2"/>
    <m/>
    <m/>
    <n v="120.93"/>
    <m/>
  </r>
  <r>
    <x v="0"/>
    <d v="2025-01-30T00:00:00"/>
    <s v="Tournée 69"/>
    <x v="60"/>
    <s v="Accompagnant 2"/>
    <s v="Trafic Lyonnais FZ-882-JR"/>
    <x v="2"/>
    <m/>
    <m/>
    <n v="120.93"/>
    <m/>
  </r>
  <r>
    <x v="0"/>
    <d v="2025-01-30T00:00:00"/>
    <s v="Tournée 70"/>
    <x v="46"/>
    <s v="Responsable Tournée"/>
    <s v="Trafic St Ho (ex Lilas) EH-786-YB"/>
    <x v="2"/>
    <m/>
    <m/>
    <n v="70"/>
    <m/>
  </r>
  <r>
    <x v="0"/>
    <d v="2025-01-30T00:00:00"/>
    <s v="Tournée 70"/>
    <x v="43"/>
    <s v="Accompagnant 1 "/>
    <s v="Trafic St Ho (ex Lilas) EH-786-YB"/>
    <x v="2"/>
    <m/>
    <m/>
    <n v="70"/>
    <m/>
  </r>
  <r>
    <x v="0"/>
    <d v="2025-01-30T00:00:00"/>
    <s v="Tournée 71"/>
    <x v="81"/>
    <s v="Responsable Tournée"/>
    <s v="Trafic Défense FT-862-AY"/>
    <x v="2"/>
    <m/>
    <m/>
    <n v="45.85"/>
    <m/>
  </r>
  <r>
    <x v="0"/>
    <d v="2025-01-30T00:00:00"/>
    <s v="Tournée 71"/>
    <x v="82"/>
    <s v="Accompagnant 1 "/>
    <s v="Trafic Défense FT-862-AY"/>
    <x v="2"/>
    <m/>
    <m/>
    <n v="45.85"/>
    <m/>
  </r>
  <r>
    <x v="0"/>
    <d v="2025-01-30T00:00:00"/>
    <s v="Tournée 71"/>
    <x v="82"/>
    <s v="Accompagnant 2"/>
    <s v="Trafic Défense FT-862-AY"/>
    <x v="2"/>
    <m/>
    <m/>
    <n v="45.85"/>
    <m/>
  </r>
  <r>
    <x v="0"/>
    <d v="2025-01-30T00:00:00"/>
    <s v="Tournée 72"/>
    <x v="42"/>
    <s v="Responsable Tournée"/>
    <s v="Kangoo Ipsen FV-865-GP"/>
    <x v="2"/>
    <m/>
    <m/>
    <n v="37.9"/>
    <m/>
  </r>
  <r>
    <x v="0"/>
    <d v="2025-01-30T00:00:00"/>
    <s v="Tournée 72"/>
    <x v="55"/>
    <s v="Accompagnant 1 "/>
    <s v="Kangoo Ipsen FV-865-GP"/>
    <x v="2"/>
    <m/>
    <m/>
    <n v="37.9"/>
    <m/>
  </r>
  <r>
    <x v="0"/>
    <d v="2025-01-31T00:00:00"/>
    <s v="Tournée 73"/>
    <x v="6"/>
    <s v="Responsable Tournée"/>
    <s v="Trafic Défense FT-862-AY"/>
    <x v="2"/>
    <m/>
    <m/>
    <n v="120.5"/>
    <m/>
  </r>
  <r>
    <x v="0"/>
    <d v="2025-01-31T00:00:00"/>
    <s v="Tournée 73"/>
    <x v="8"/>
    <s v="Accompagnant 1 "/>
    <s v="Trafic Défense FT-862-AY"/>
    <x v="2"/>
    <m/>
    <m/>
    <n v="120.5"/>
    <m/>
  </r>
  <r>
    <x v="0"/>
    <d v="2025-01-31T00:00:00"/>
    <s v="Tournée 73"/>
    <x v="85"/>
    <s v="Accompagnant 2"/>
    <s v="Trafic Défense FT-862-AY"/>
    <x v="2"/>
    <m/>
    <m/>
    <n v="120.5"/>
    <m/>
  </r>
  <r>
    <x v="0"/>
    <d v="2025-01-31T00:00:00"/>
    <s v="Tournée 74"/>
    <x v="0"/>
    <s v="Responsable Tournée"/>
    <s v="Trafic St Ho (ex Lilas) EH-786-YB"/>
    <x v="2"/>
    <m/>
    <m/>
    <n v="146.94999999999999"/>
    <m/>
  </r>
  <r>
    <x v="0"/>
    <d v="2025-01-31T00:00:00"/>
    <s v="Tournée 74"/>
    <x v="86"/>
    <s v="Accompagnant 1 "/>
    <s v="Trafic St Ho (ex Lilas) EH-786-YB"/>
    <x v="2"/>
    <m/>
    <m/>
    <n v="146.94999999999999"/>
    <m/>
  </r>
  <r>
    <x v="0"/>
    <d v="2025-01-31T00:00:00"/>
    <s v="Tournée 74"/>
    <x v="87"/>
    <s v="Accompagnant 2"/>
    <s v="Trafic St Ho (ex Lilas) EH-786-YB"/>
    <x v="2"/>
    <m/>
    <m/>
    <n v="146.94999999999999"/>
    <m/>
  </r>
  <r>
    <x v="0"/>
    <d v="2025-01-31T00:00:00"/>
    <s v="Tournée 75"/>
    <x v="19"/>
    <s v="Responsable Tournée"/>
    <s v="Trafic Défense FT-862-AY"/>
    <x v="2"/>
    <m/>
    <m/>
    <n v="36"/>
    <m/>
  </r>
  <r>
    <x v="0"/>
    <d v="2025-01-31T00:00:00"/>
    <s v="Tournée 75"/>
    <x v="70"/>
    <s v="Accompagnant 1 "/>
    <s v="Trafic Défense FT-862-AY"/>
    <x v="2"/>
    <m/>
    <m/>
    <n v="36"/>
    <m/>
  </r>
  <r>
    <x v="0"/>
    <d v="2025-01-31T00:00:00"/>
    <s v="Tournée 76"/>
    <x v="72"/>
    <s v="Responsable Tournée"/>
    <s v="Kangoo Ipsen FV-865-GP"/>
    <x v="2"/>
    <m/>
    <m/>
    <n v="4.3"/>
    <m/>
  </r>
  <r>
    <x v="0"/>
    <d v="2025-01-31T00:00:00"/>
    <s v="Tournée 77"/>
    <x v="24"/>
    <s v="Responsable Tournée"/>
    <s v="Kangoo Mazars ET-665-VE"/>
    <x v="2"/>
    <m/>
    <m/>
    <n v="39.4"/>
    <m/>
  </r>
  <r>
    <x v="0"/>
    <d v="2025-01-31T00:00:00"/>
    <s v="Tournée 77"/>
    <x v="88"/>
    <s v="Accompagnant 1 "/>
    <s v="Kangoo Mazars ET-665-VE"/>
    <x v="2"/>
    <m/>
    <m/>
    <n v="39.4"/>
    <m/>
  </r>
  <r>
    <x v="1"/>
    <d v="2025-02-01T00:00:00"/>
    <s v="Tournée 78"/>
    <x v="74"/>
    <s v="Responsable Tournée"/>
    <s v="Trafic Lyonnais FZ-882-JR"/>
    <x v="2"/>
    <m/>
    <m/>
    <n v="596.36"/>
    <m/>
  </r>
  <r>
    <x v="1"/>
    <d v="2025-02-01T00:00:00"/>
    <s v="Tournée 78"/>
    <x v="89"/>
    <s v="Accompagnant 1 "/>
    <s v="Trafic Lyonnais FZ-882-JR"/>
    <x v="2"/>
    <m/>
    <m/>
    <n v="596.36"/>
    <m/>
  </r>
  <r>
    <x v="1"/>
    <d v="2025-02-01T00:00:00"/>
    <s v="Tournée 78"/>
    <x v="64"/>
    <s v="Accompagnant 2"/>
    <s v="Trafic Lyonnais FZ-882-JR"/>
    <x v="2"/>
    <m/>
    <m/>
    <n v="596.36"/>
    <m/>
  </r>
  <r>
    <x v="1"/>
    <d v="2025-02-02T00:00:00"/>
    <s v="Tournée 79"/>
    <x v="19"/>
    <s v="Responsable Tournée"/>
    <s v="Trafic St Ho (ex Lilas) EH-786-YB"/>
    <x v="2"/>
    <m/>
    <m/>
    <n v="98.5"/>
    <m/>
  </r>
  <r>
    <x v="1"/>
    <d v="2025-02-02T00:00:00"/>
    <s v="Tournée 79"/>
    <x v="62"/>
    <s v="Accompagnant 1 "/>
    <s v="Trafic St Ho (ex Lilas) EH-786-YB"/>
    <x v="2"/>
    <m/>
    <m/>
    <n v="98.5"/>
    <m/>
  </r>
  <r>
    <x v="1"/>
    <d v="2025-02-02T00:00:00"/>
    <s v="Tournée 79"/>
    <x v="41"/>
    <s v="Accompagnant 2"/>
    <s v="Trafic St Ho (ex Lilas) EH-786-YB"/>
    <x v="2"/>
    <m/>
    <m/>
    <n v="98.5"/>
    <m/>
  </r>
  <r>
    <x v="1"/>
    <d v="2025-02-02T00:00:00"/>
    <s v="Tournée 79"/>
    <x v="73"/>
    <s v="Accompagnant 3"/>
    <s v="Trafic St Ho (ex Lilas) EH-786-YB"/>
    <x v="2"/>
    <m/>
    <m/>
    <n v="98.5"/>
    <m/>
  </r>
  <r>
    <x v="1"/>
    <d v="2025-02-02T00:00:00"/>
    <s v="Tournée 79"/>
    <x v="90"/>
    <s v="Accompagnant 4"/>
    <s v="Trafic St Ho (ex Lilas) EH-786-YB"/>
    <x v="2"/>
    <m/>
    <m/>
    <n v="98.5"/>
    <m/>
  </r>
  <r>
    <x v="1"/>
    <d v="2025-02-03T00:00:00"/>
    <s v="Tournée 80"/>
    <x v="0"/>
    <s v="Responsable Tournée"/>
    <s v="Trafic Défense FT-862-AY"/>
    <x v="2"/>
    <m/>
    <m/>
    <n v="158.15"/>
    <m/>
  </r>
  <r>
    <x v="1"/>
    <d v="2025-02-03T00:00:00"/>
    <s v="Tournée 80"/>
    <x v="32"/>
    <s v="Accompagnant 1 "/>
    <s v="Trafic Défense FT-862-AY"/>
    <x v="2"/>
    <m/>
    <m/>
    <n v="158.15"/>
    <m/>
  </r>
  <r>
    <x v="1"/>
    <d v="2025-02-03T00:00:00"/>
    <s v="Tournée 80"/>
    <x v="31"/>
    <s v="Accompagnant 2"/>
    <s v="Trafic Défense FT-862-AY"/>
    <x v="2"/>
    <m/>
    <m/>
    <n v="158.15"/>
    <m/>
  </r>
  <r>
    <x v="1"/>
    <d v="2025-02-03T00:00:00"/>
    <s v="Tournée 81"/>
    <x v="0"/>
    <s v="Responsable Tournée"/>
    <s v="Trafic Défense FT-862-AY"/>
    <x v="2"/>
    <m/>
    <m/>
    <n v="146.9"/>
    <m/>
  </r>
  <r>
    <x v="1"/>
    <d v="2025-02-04T00:00:00"/>
    <s v="Tournée 82"/>
    <x v="0"/>
    <s v="Responsable Tournée"/>
    <s v="Trafic Lyonnais FZ-882-JR"/>
    <x v="2"/>
    <m/>
    <m/>
    <n v="35.299999999999997"/>
    <m/>
  </r>
  <r>
    <x v="1"/>
    <d v="2025-02-04T00:00:00"/>
    <s v="Tournée 82"/>
    <x v="91"/>
    <s v="Accompagnant 1 "/>
    <s v="Trafic Lyonnais FZ-882-JR"/>
    <x v="2"/>
    <m/>
    <m/>
    <n v="35.299999999999997"/>
    <m/>
  </r>
  <r>
    <x v="1"/>
    <d v="2025-02-04T00:00:00"/>
    <s v="Tournée 83"/>
    <x v="19"/>
    <s v="Responsable Tournée"/>
    <s v="Trafic St Ho (ex Lilas) EH-786-YB"/>
    <x v="2"/>
    <m/>
    <m/>
    <n v="132"/>
    <m/>
  </r>
  <r>
    <x v="1"/>
    <d v="2025-02-04T00:00:00"/>
    <s v="Tournée 83"/>
    <x v="49"/>
    <s v="Accompagnant 1 "/>
    <s v="Trafic St Ho (ex Lilas) EH-786-YB"/>
    <x v="2"/>
    <m/>
    <m/>
    <n v="132"/>
    <m/>
  </r>
  <r>
    <x v="1"/>
    <d v="2025-02-04T00:00:00"/>
    <s v="Tournée 83"/>
    <x v="92"/>
    <s v="Accompagnant 2"/>
    <s v="Trafic St Ho (ex Lilas) EH-786-YB"/>
    <x v="2"/>
    <m/>
    <m/>
    <n v="132"/>
    <m/>
  </r>
  <r>
    <x v="1"/>
    <d v="2025-02-04T00:00:00"/>
    <s v="Tournée 84"/>
    <x v="44"/>
    <s v="Responsable Tournée"/>
    <s v="Trafic Défense FT-862-AY"/>
    <x v="2"/>
    <m/>
    <m/>
    <n v="16"/>
    <m/>
  </r>
  <r>
    <x v="1"/>
    <d v="2025-02-04T00:00:00"/>
    <s v="Tournée 84"/>
    <x v="35"/>
    <s v="Accompagnant 1 "/>
    <s v="Trafic Défense FT-862-AY"/>
    <x v="2"/>
    <m/>
    <m/>
    <n v="16"/>
    <m/>
  </r>
  <r>
    <x v="1"/>
    <d v="2025-02-04T00:00:00"/>
    <s v="Tournée 85"/>
    <x v="81"/>
    <s v="Responsable Tournée"/>
    <s v="Berlingo Bercy DN-583-FS"/>
    <x v="2"/>
    <m/>
    <m/>
    <n v="58.28"/>
    <m/>
  </r>
  <r>
    <x v="1"/>
    <d v="2025-02-05T00:00:00"/>
    <s v="Tournée 86"/>
    <x v="0"/>
    <s v="Responsable Tournée"/>
    <s v="Trafic St Ho (ex Lilas) EH-786-YB"/>
    <x v="2"/>
    <m/>
    <m/>
    <n v="161.80000000000001"/>
    <m/>
  </r>
  <r>
    <x v="1"/>
    <d v="2025-02-05T00:00:00"/>
    <s v="Tournée 86"/>
    <x v="93"/>
    <s v="Accompagnant 1 "/>
    <s v="Trafic St Ho (ex Lilas) EH-786-YB"/>
    <x v="2"/>
    <m/>
    <m/>
    <n v="161.80000000000001"/>
    <m/>
  </r>
  <r>
    <x v="1"/>
    <d v="2025-02-05T00:00:00"/>
    <s v="Tournée 86"/>
    <x v="94"/>
    <s v="Accompagnant 2"/>
    <s v="Trafic St Ho (ex Lilas) EH-786-YB"/>
    <x v="2"/>
    <m/>
    <m/>
    <n v="161.80000000000001"/>
    <m/>
  </r>
  <r>
    <x v="1"/>
    <d v="2025-02-05T00:00:00"/>
    <s v="Tournée 87"/>
    <x v="24"/>
    <s v="Responsable Tournée"/>
    <s v="Trafic Lyonnais FZ-882-JR"/>
    <x v="2"/>
    <m/>
    <m/>
    <n v="99.2"/>
    <m/>
  </r>
  <r>
    <x v="1"/>
    <d v="2025-02-05T00:00:00"/>
    <s v="Tournée 87"/>
    <x v="91"/>
    <s v="Accompagnant 1 "/>
    <s v="Trafic Lyonnais FZ-882-JR"/>
    <x v="2"/>
    <m/>
    <m/>
    <n v="99.2"/>
    <m/>
  </r>
  <r>
    <x v="1"/>
    <d v="2025-02-05T00:00:00"/>
    <s v="Tournée 87"/>
    <x v="95"/>
    <s v="Accompagnant 2"/>
    <s v="Trafic Lyonnais FZ-882-JR"/>
    <x v="2"/>
    <m/>
    <m/>
    <n v="99.2"/>
    <m/>
  </r>
  <r>
    <x v="1"/>
    <d v="2025-02-05T00:00:00"/>
    <s v="Tournée 88"/>
    <x v="19"/>
    <s v="Responsable Tournée"/>
    <s v="Trafic Défense FT-862-AY"/>
    <x v="2"/>
    <m/>
    <m/>
    <n v="50.88"/>
    <m/>
  </r>
  <r>
    <x v="1"/>
    <d v="2025-02-05T00:00:00"/>
    <s v="Tournée 88"/>
    <x v="82"/>
    <s v="Accompagnant 1 "/>
    <s v="Trafic Défense FT-862-AY"/>
    <x v="2"/>
    <m/>
    <m/>
    <n v="50.88"/>
    <m/>
  </r>
  <r>
    <x v="1"/>
    <d v="2025-02-05T00:00:00"/>
    <s v="Tournée 88"/>
    <x v="82"/>
    <s v="Accompagnant 2"/>
    <s v="Trafic Défense FT-862-AY"/>
    <x v="2"/>
    <m/>
    <m/>
    <n v="50.88"/>
    <m/>
  </r>
  <r>
    <x v="1"/>
    <d v="2025-02-05T00:00:00"/>
    <s v="Tournée 89"/>
    <x v="23"/>
    <s v="Responsable Tournée"/>
    <s v="Trafic Lyonnais FZ-882-JR"/>
    <x v="2"/>
    <m/>
    <m/>
    <n v="153.56"/>
    <m/>
  </r>
  <r>
    <x v="1"/>
    <d v="2025-02-05T00:00:00"/>
    <s v="Tournée 89"/>
    <x v="96"/>
    <s v="Accompagnant 1 "/>
    <s v="Trafic Lyonnais FZ-882-JR"/>
    <x v="2"/>
    <m/>
    <m/>
    <n v="153.56"/>
    <m/>
  </r>
  <r>
    <x v="1"/>
    <d v="2025-02-05T00:00:00"/>
    <s v="Tournée 89"/>
    <x v="55"/>
    <s v="Accompagnant 2"/>
    <s v="Trafic Lyonnais FZ-882-JR"/>
    <x v="2"/>
    <m/>
    <m/>
    <n v="153.56"/>
    <m/>
  </r>
  <r>
    <x v="1"/>
    <d v="2025-02-06T00:00:00"/>
    <s v="Tournée 90"/>
    <x v="46"/>
    <s v="Responsable Tournée"/>
    <s v="Trafic Défense FT-862-AY"/>
    <x v="2"/>
    <m/>
    <m/>
    <n v="61.6"/>
    <m/>
  </r>
  <r>
    <x v="1"/>
    <d v="2025-02-06T00:00:00"/>
    <s v="Tournée 90"/>
    <x v="82"/>
    <s v="Accompagnant 1 "/>
    <s v="Trafic Défense FT-862-AY"/>
    <x v="2"/>
    <m/>
    <m/>
    <n v="61.6"/>
    <m/>
  </r>
  <r>
    <x v="1"/>
    <d v="2025-02-06T00:00:00"/>
    <s v="Tournée 90"/>
    <x v="82"/>
    <s v="Accompagnant 2"/>
    <s v="Trafic Défense FT-862-AY"/>
    <x v="2"/>
    <m/>
    <m/>
    <n v="61.6"/>
    <m/>
  </r>
  <r>
    <x v="1"/>
    <d v="2025-02-06T00:00:00"/>
    <s v="Tournée 91"/>
    <x v="0"/>
    <s v="Responsable Tournée"/>
    <s v="Trafic St Ho (ex Lilas) EH-786-YB"/>
    <x v="2"/>
    <m/>
    <m/>
    <n v="70"/>
    <m/>
  </r>
  <r>
    <x v="1"/>
    <d v="2025-02-06T00:00:00"/>
    <s v="Tournée 91"/>
    <x v="32"/>
    <s v="Accompagnant 1 "/>
    <s v="Trafic St Ho (ex Lilas) EH-786-YB"/>
    <x v="2"/>
    <m/>
    <m/>
    <n v="70"/>
    <m/>
  </r>
  <r>
    <x v="1"/>
    <d v="2025-02-06T00:00:00"/>
    <s v="Tournée 91"/>
    <x v="97"/>
    <s v="Accompagnant 2"/>
    <s v="Trafic St Ho (ex Lilas) EH-786-YB"/>
    <x v="2"/>
    <m/>
    <m/>
    <n v="70"/>
    <m/>
  </r>
  <r>
    <x v="1"/>
    <d v="2025-02-06T00:00:00"/>
    <s v="Tournée 92"/>
    <x v="6"/>
    <s v="Responsable Tournée"/>
    <s v="Trafic Défense FT-862-AY"/>
    <x v="2"/>
    <m/>
    <m/>
    <n v="92.6"/>
    <m/>
  </r>
  <r>
    <x v="1"/>
    <d v="2025-02-06T00:00:00"/>
    <s v="Tournée 92"/>
    <x v="93"/>
    <s v="Accompagnant 1 "/>
    <s v="Trafic Défense FT-862-AY"/>
    <x v="2"/>
    <m/>
    <m/>
    <n v="92.6"/>
    <m/>
  </r>
  <r>
    <x v="1"/>
    <d v="2025-02-06T00:00:00"/>
    <s v="Tournée 92"/>
    <x v="94"/>
    <s v="Accompagnant 2"/>
    <s v="Trafic Défense FT-862-AY"/>
    <x v="2"/>
    <m/>
    <m/>
    <n v="92.6"/>
    <m/>
  </r>
  <r>
    <x v="1"/>
    <d v="2025-02-07T00:00:00"/>
    <s v="Tournée 93"/>
    <x v="24"/>
    <s v="Responsable Tournée"/>
    <s v="Trafic Défense FT-862-AY"/>
    <x v="2"/>
    <m/>
    <m/>
    <n v="242.2"/>
    <m/>
  </r>
  <r>
    <x v="1"/>
    <d v="2025-02-07T00:00:00"/>
    <s v="Tournée 93"/>
    <x v="66"/>
    <s v="Accompagnant 1 "/>
    <s v="Trafic Défense FT-862-AY"/>
    <x v="2"/>
    <m/>
    <m/>
    <n v="242.2"/>
    <m/>
  </r>
  <r>
    <x v="1"/>
    <d v="2025-02-07T00:00:00"/>
    <s v="Tournée 93"/>
    <x v="8"/>
    <s v="Accompagnant 2"/>
    <s v="Trafic Défense FT-862-AY"/>
    <x v="2"/>
    <m/>
    <m/>
    <n v="242.2"/>
    <m/>
  </r>
  <r>
    <x v="1"/>
    <d v="2025-02-07T00:00:00"/>
    <s v="Tournée 94"/>
    <x v="46"/>
    <s v="Responsable Tournée"/>
    <s v="Trafic St Ho (ex Lilas) EH-786-YB"/>
    <x v="2"/>
    <m/>
    <m/>
    <n v="168.85"/>
    <m/>
  </r>
  <r>
    <x v="1"/>
    <d v="2025-02-07T00:00:00"/>
    <s v="Tournée 94"/>
    <x v="98"/>
    <s v="Accompagnant 1 "/>
    <s v="Trafic St Ho (ex Lilas) EH-786-YB"/>
    <x v="2"/>
    <m/>
    <m/>
    <n v="168.85"/>
    <m/>
  </r>
  <r>
    <x v="1"/>
    <d v="2025-02-07T00:00:00"/>
    <s v="Tournée 94"/>
    <x v="94"/>
    <s v="Accompagnant 2"/>
    <s v="Trafic St Ho (ex Lilas) EH-786-YB"/>
    <x v="2"/>
    <m/>
    <m/>
    <n v="168.85"/>
    <m/>
  </r>
  <r>
    <x v="1"/>
    <d v="2025-02-07T00:00:00"/>
    <s v="Tournée 95"/>
    <x v="19"/>
    <s v="Responsable Tournée"/>
    <s v="Trafic Défense FT-862-AY"/>
    <x v="2"/>
    <m/>
    <m/>
    <n v="103.6"/>
    <m/>
  </r>
  <r>
    <x v="1"/>
    <d v="2025-02-07T00:00:00"/>
    <s v="Tournée 95"/>
    <x v="99"/>
    <s v="Accompagnant 1 "/>
    <s v="Trafic Défense FT-862-AY"/>
    <x v="2"/>
    <m/>
    <m/>
    <n v="103.6"/>
    <m/>
  </r>
  <r>
    <x v="1"/>
    <d v="2025-02-07T00:00:00"/>
    <s v="Tournée 95"/>
    <x v="100"/>
    <s v="Accompagnant 2"/>
    <s v="Trafic Défense FT-862-AY"/>
    <x v="2"/>
    <m/>
    <m/>
    <n v="103.6"/>
    <m/>
  </r>
  <r>
    <x v="1"/>
    <d v="2025-02-07T00:00:00"/>
    <s v="Tournée 96"/>
    <x v="72"/>
    <s v="Responsable Tournée"/>
    <s v="Kangoo Ipsen FV-865-GP"/>
    <x v="2"/>
    <m/>
    <m/>
    <n v="125"/>
    <m/>
  </r>
  <r>
    <x v="1"/>
    <d v="2025-02-07T00:00:00"/>
    <s v="Tournée 97"/>
    <x v="91"/>
    <s v="Responsable Tournée"/>
    <s v="Kangoo Mazars ET-665-VE"/>
    <x v="2"/>
    <m/>
    <m/>
    <n v="107"/>
    <m/>
  </r>
  <r>
    <x v="1"/>
    <d v="2025-02-07T00:00:00"/>
    <s v="Tournée 97"/>
    <x v="101"/>
    <s v="Accompagnant 1 "/>
    <s v="Kangoo Mazars ET-665-VE"/>
    <x v="2"/>
    <m/>
    <m/>
    <n v="107"/>
    <m/>
  </r>
  <r>
    <x v="1"/>
    <d v="2025-02-09T00:00:00"/>
    <s v="Tournée 98"/>
    <x v="102"/>
    <s v="Responsable Tournée"/>
    <s v="Trafic St Ho (ex Lilas) EH-786-YB"/>
    <x v="2"/>
    <m/>
    <m/>
    <n v="104.75"/>
    <m/>
  </r>
  <r>
    <x v="1"/>
    <d v="2025-02-09T00:00:00"/>
    <s v="Tournée 98"/>
    <x v="17"/>
    <s v="Accompagnant 1 "/>
    <s v="Trafic St Ho (ex Lilas) EH-786-YB"/>
    <x v="2"/>
    <m/>
    <m/>
    <n v="104.75"/>
    <m/>
  </r>
  <r>
    <x v="1"/>
    <d v="2025-02-09T00:00:00"/>
    <s v="Tournée 98"/>
    <x v="103"/>
    <s v="Accompagnant 2"/>
    <s v="Trafic St Ho (ex Lilas) EH-786-YB"/>
    <x v="2"/>
    <m/>
    <m/>
    <n v="104.75"/>
    <m/>
  </r>
  <r>
    <x v="1"/>
    <d v="2025-02-09T00:00:00"/>
    <s v="Tournée 98"/>
    <x v="73"/>
    <s v="Accompagnant 3"/>
    <s v="Trafic St Ho (ex Lilas) EH-786-YB"/>
    <x v="2"/>
    <m/>
    <m/>
    <n v="104.75"/>
    <m/>
  </r>
  <r>
    <x v="1"/>
    <d v="2025-02-09T00:00:00"/>
    <s v="Tournée 98"/>
    <x v="41"/>
    <s v="Accompagnant 4"/>
    <s v="Trafic St Ho (ex Lilas) EH-786-YB"/>
    <x v="2"/>
    <m/>
    <m/>
    <n v="104.75"/>
    <m/>
  </r>
  <r>
    <x v="1"/>
    <d v="2025-02-10T00:00:00"/>
    <s v="Tournée 99"/>
    <x v="104"/>
    <s v="Responsable Tournée"/>
    <s v="Trafic St Ho (ex Lilas) EH-786-YB"/>
    <x v="2"/>
    <m/>
    <m/>
    <n v="299"/>
    <m/>
  </r>
  <r>
    <x v="1"/>
    <d v="2025-02-10T00:00:00"/>
    <s v="Tournée 99"/>
    <x v="105"/>
    <s v="Accompagnant 1 "/>
    <s v="Trafic St Ho (ex Lilas) EH-786-YB"/>
    <x v="2"/>
    <m/>
    <m/>
    <n v="299"/>
    <m/>
  </r>
  <r>
    <x v="1"/>
    <d v="2025-02-10T00:00:00"/>
    <s v="Tournée 99"/>
    <x v="8"/>
    <s v="Accompagnant 2"/>
    <s v="Trafic St Ho (ex Lilas) EH-786-YB"/>
    <x v="2"/>
    <m/>
    <m/>
    <n v="299"/>
    <m/>
  </r>
  <r>
    <x v="1"/>
    <d v="2025-02-10T00:00:00"/>
    <s v="Tournée 100"/>
    <x v="106"/>
    <s v="Responsable Tournée"/>
    <s v="Trafic Défense FT-862-AY"/>
    <x v="2"/>
    <m/>
    <m/>
    <n v="53.3"/>
    <m/>
  </r>
  <r>
    <x v="1"/>
    <d v="2025-02-10T00:00:00"/>
    <s v="Tournée 100"/>
    <x v="79"/>
    <s v="Accompagnant 1 "/>
    <s v="Trafic Défense FT-862-AY"/>
    <x v="2"/>
    <m/>
    <m/>
    <n v="53.3"/>
    <m/>
  </r>
  <r>
    <x v="1"/>
    <d v="2025-02-10T00:00:00"/>
    <s v="Tournée 100"/>
    <x v="107"/>
    <s v="Accompagnant 2"/>
    <s v="Trafic Défense FT-862-AY"/>
    <x v="2"/>
    <m/>
    <m/>
    <n v="53.3"/>
    <m/>
  </r>
  <r>
    <x v="1"/>
    <d v="2025-02-11T00:00:00"/>
    <s v="Tournée 101"/>
    <x v="19"/>
    <s v="Responsable Tournée"/>
    <s v="Trafic Défense FT-862-AY"/>
    <x v="2"/>
    <m/>
    <m/>
    <n v="41"/>
    <m/>
  </r>
  <r>
    <x v="1"/>
    <d v="2025-02-11T00:00:00"/>
    <s v="Tournée 101"/>
    <x v="82"/>
    <s v="Accompagnant 1 "/>
    <s v="Trafic Défense FT-862-AY"/>
    <x v="2"/>
    <m/>
    <m/>
    <n v="41"/>
    <m/>
  </r>
  <r>
    <x v="1"/>
    <d v="2025-02-11T00:00:00"/>
    <s v="Tournée 101"/>
    <x v="82"/>
    <s v="Accompagnant 2"/>
    <s v="Trafic Défense FT-862-AY"/>
    <x v="2"/>
    <m/>
    <m/>
    <n v="41"/>
    <m/>
  </r>
  <r>
    <x v="1"/>
    <d v="2025-02-11T00:00:00"/>
    <s v="Tournée 102"/>
    <x v="48"/>
    <s v="Responsable Tournée"/>
    <s v="Trafic St Ho (ex Lilas) EH-786-YB"/>
    <x v="2"/>
    <m/>
    <m/>
    <n v="61"/>
    <m/>
  </r>
  <r>
    <x v="1"/>
    <d v="2025-02-11T00:00:00"/>
    <s v="Tournée 102"/>
    <x v="49"/>
    <s v="Accompagnant 1 "/>
    <s v="Trafic St Ho (ex Lilas) EH-786-YB"/>
    <x v="2"/>
    <m/>
    <m/>
    <n v="61"/>
    <m/>
  </r>
  <r>
    <x v="1"/>
    <d v="2025-02-11T00:00:00"/>
    <s v="Tournée 102"/>
    <x v="105"/>
    <s v="Accompagnant 2"/>
    <s v="Trafic St Ho (ex Lilas) EH-786-YB"/>
    <x v="2"/>
    <m/>
    <m/>
    <n v="61"/>
    <m/>
  </r>
  <r>
    <x v="1"/>
    <d v="2025-02-11T00:00:00"/>
    <s v="Tournée 103"/>
    <x v="42"/>
    <s v="Responsable Tournée"/>
    <s v="Berlingo Bercy DN-583-FS"/>
    <x v="2"/>
    <m/>
    <m/>
    <n v="26.2"/>
    <m/>
  </r>
  <r>
    <x v="1"/>
    <d v="2025-02-11T00:00:00"/>
    <s v="Tournée 103"/>
    <x v="44"/>
    <s v="Accompagnant 1 "/>
    <s v="Berlingo Bercy DN-583-FS"/>
    <x v="2"/>
    <m/>
    <m/>
    <n v="26.2"/>
    <m/>
  </r>
  <r>
    <x v="1"/>
    <d v="2025-02-11T00:00:00"/>
    <s v="Tournée 103"/>
    <x v="108"/>
    <s v="Accompagnant 2"/>
    <s v="Berlingo Bercy DN-583-FS"/>
    <x v="2"/>
    <m/>
    <m/>
    <n v="26.2"/>
    <m/>
  </r>
  <r>
    <x v="1"/>
    <d v="2025-02-11T00:00:00"/>
    <s v="Tournée 103"/>
    <x v="17"/>
    <s v="Accompagnant 3"/>
    <s v="Berlingo Bercy DN-583-FS"/>
    <x v="2"/>
    <m/>
    <m/>
    <n v="26.2"/>
    <m/>
  </r>
  <r>
    <x v="1"/>
    <d v="2025-02-12T00:00:00"/>
    <s v="Tournée 104"/>
    <x v="106"/>
    <s v="Responsable Tournée"/>
    <s v="Trafic Défense FT-862-AY"/>
    <x v="2"/>
    <m/>
    <m/>
    <n v="92.65"/>
    <m/>
  </r>
  <r>
    <x v="1"/>
    <d v="2025-02-12T00:00:00"/>
    <s v="Tournée 104"/>
    <x v="105"/>
    <s v="Accompagnant 1 "/>
    <s v="Trafic Défense FT-862-AY"/>
    <x v="2"/>
    <m/>
    <m/>
    <n v="92.65"/>
    <m/>
  </r>
  <r>
    <x v="1"/>
    <d v="2025-02-12T00:00:00"/>
    <s v="Tournée 105"/>
    <x v="24"/>
    <s v="Responsable Tournée"/>
    <s v="Trafic Lyonnais FZ-882-JR"/>
    <x v="2"/>
    <m/>
    <m/>
    <n v="142.80000000000001"/>
    <m/>
  </r>
  <r>
    <x v="1"/>
    <d v="2025-02-12T00:00:00"/>
    <s v="Tournée 105"/>
    <x v="1"/>
    <s v="Accompagnant 1 "/>
    <s v="Trafic Lyonnais FZ-882-JR"/>
    <x v="2"/>
    <m/>
    <m/>
    <n v="142.80000000000001"/>
    <m/>
  </r>
  <r>
    <x v="1"/>
    <d v="2025-02-12T00:00:00"/>
    <s v="Tournée 106"/>
    <x v="24"/>
    <s v="Responsable Tournée"/>
    <s v="Kangoo Ipsen FV-865-GP"/>
    <x v="2"/>
    <m/>
    <m/>
    <n v="23.4"/>
    <m/>
  </r>
  <r>
    <x v="1"/>
    <d v="2025-02-12T00:00:00"/>
    <s v="Tournée 106"/>
    <x v="105"/>
    <s v="Accompagnant 1 "/>
    <s v="Kangoo Ipsen FV-865-GP"/>
    <x v="2"/>
    <m/>
    <m/>
    <n v="23.4"/>
    <m/>
  </r>
  <r>
    <x v="1"/>
    <d v="2025-02-12T00:00:00"/>
    <s v="Tournée 107"/>
    <x v="46"/>
    <s v="Responsable Tournée"/>
    <s v="Trafic Lyonnais FZ-882-JR"/>
    <x v="2"/>
    <m/>
    <m/>
    <n v="31.37"/>
    <m/>
  </r>
  <r>
    <x v="1"/>
    <d v="2025-02-12T00:00:00"/>
    <s v="Tournée 107"/>
    <x v="105"/>
    <s v="Accompagnant 1 "/>
    <s v="Trafic Lyonnais FZ-882-JR"/>
    <x v="2"/>
    <m/>
    <m/>
    <n v="31.37"/>
    <m/>
  </r>
  <r>
    <x v="1"/>
    <d v="2025-02-12T00:00:00"/>
    <s v="Tournée 107"/>
    <x v="109"/>
    <s v="Accompagnant 2"/>
    <s v="Trafic Lyonnais FZ-882-JR"/>
    <x v="2"/>
    <m/>
    <m/>
    <n v="31.37"/>
    <m/>
  </r>
  <r>
    <x v="1"/>
    <d v="2025-02-13T00:00:00"/>
    <s v="Tournée 108"/>
    <x v="19"/>
    <s v="Responsable Tournée"/>
    <s v="Trafic St Ho (ex Lilas) EH-786-YB"/>
    <x v="2"/>
    <m/>
    <m/>
    <n v="81"/>
    <m/>
  </r>
  <r>
    <x v="1"/>
    <d v="2025-02-13T00:00:00"/>
    <s v="Tournée 108"/>
    <x v="110"/>
    <s v="Accompagnant 1 "/>
    <s v="Trafic St Ho (ex Lilas) EH-786-YB"/>
    <x v="2"/>
    <m/>
    <m/>
    <n v="81"/>
    <m/>
  </r>
  <r>
    <x v="1"/>
    <d v="2025-02-13T00:00:00"/>
    <s v="Tournée 109"/>
    <x v="44"/>
    <s v="Responsable Tournée"/>
    <s v="Kangoo Mazars ET-665-VE"/>
    <x v="2"/>
    <m/>
    <m/>
    <n v="233.2"/>
    <m/>
  </r>
  <r>
    <x v="1"/>
    <d v="2025-02-13T00:00:00"/>
    <s v="Tournée 109"/>
    <x v="105"/>
    <s v="Accompagnant 1 "/>
    <s v="Kangoo Mazars ET-665-VE"/>
    <x v="2"/>
    <m/>
    <m/>
    <n v="233.2"/>
    <m/>
  </r>
  <r>
    <x v="1"/>
    <d v="2025-02-13T00:00:00"/>
    <s v="Tournée 110"/>
    <x v="111"/>
    <s v="Responsable Tournée"/>
    <s v="Trafic Défense FT-862-AY"/>
    <x v="2"/>
    <m/>
    <m/>
    <n v="130"/>
    <m/>
  </r>
  <r>
    <x v="1"/>
    <d v="2025-02-13T00:00:00"/>
    <s v="Tournée 110"/>
    <x v="112"/>
    <s v="Accompagnant 1 "/>
    <s v="Trafic Défense FT-862-AY"/>
    <x v="2"/>
    <m/>
    <m/>
    <n v="130"/>
    <m/>
  </r>
  <r>
    <x v="1"/>
    <d v="2025-02-13T00:00:00"/>
    <s v="Tournée 110"/>
    <x v="8"/>
    <s v="Accompagnant 2"/>
    <s v="Trafic Défense FT-862-AY"/>
    <x v="2"/>
    <m/>
    <m/>
    <n v="130"/>
    <m/>
  </r>
  <r>
    <x v="1"/>
    <d v="2025-02-14T00:00:00"/>
    <s v="Tournée 111"/>
    <x v="19"/>
    <s v="Responsable Tournée"/>
    <s v="Trafic St Ho (ex Lilas) EH-786-YB"/>
    <x v="2"/>
    <m/>
    <m/>
    <n v="82.25"/>
    <m/>
  </r>
  <r>
    <x v="1"/>
    <d v="2025-02-14T00:00:00"/>
    <s v="Tournée 111"/>
    <x v="113"/>
    <s v="Accompagnant 1 "/>
    <s v="Trafic St Ho (ex Lilas) EH-786-YB"/>
    <x v="2"/>
    <m/>
    <m/>
    <n v="82.25"/>
    <m/>
  </r>
  <r>
    <x v="1"/>
    <d v="2025-02-14T00:00:00"/>
    <s v="Tournée 111"/>
    <x v="36"/>
    <s v="Accompagnant 2"/>
    <s v="Trafic St Ho (ex Lilas) EH-786-YB"/>
    <x v="2"/>
    <m/>
    <m/>
    <n v="82.25"/>
    <m/>
  </r>
  <r>
    <x v="1"/>
    <d v="2025-02-14T00:00:00"/>
    <s v="Tournée 112"/>
    <x v="82"/>
    <s v="Responsable Tournée"/>
    <s v="Trafic Défense FT-862-AY"/>
    <x v="2"/>
    <m/>
    <m/>
    <n v="630.5"/>
    <m/>
  </r>
  <r>
    <x v="1"/>
    <d v="2025-02-14T00:00:00"/>
    <s v="Tournée 112"/>
    <x v="82"/>
    <s v="Accompagnant 1 "/>
    <s v="Trafic Défense FT-862-AY"/>
    <x v="2"/>
    <m/>
    <m/>
    <n v="630.5"/>
    <m/>
  </r>
  <r>
    <x v="1"/>
    <d v="2025-02-14T00:00:00"/>
    <s v="Tournée 112"/>
    <x v="82"/>
    <s v="Accompagnant 2"/>
    <s v="Trafic Défense FT-862-AY"/>
    <x v="2"/>
    <m/>
    <m/>
    <n v="630.5"/>
    <m/>
  </r>
  <r>
    <x v="1"/>
    <d v="2025-02-14T00:00:00"/>
    <s v="Tournée 113"/>
    <x v="72"/>
    <s v="Responsable Tournée"/>
    <s v="Kangoo Ipsen FV-865-GP"/>
    <x v="2"/>
    <m/>
    <m/>
    <n v="70.819999999999993"/>
    <m/>
  </r>
  <r>
    <x v="1"/>
    <d v="2025-02-14T00:00:00"/>
    <s v="Tournée 114"/>
    <x v="44"/>
    <s v="Responsable Tournée"/>
    <s v="Kangoo Mazars ET-665-VE"/>
    <x v="2"/>
    <m/>
    <m/>
    <n v="101.6"/>
    <m/>
  </r>
  <r>
    <x v="1"/>
    <d v="2025-02-14T00:00:00"/>
    <s v="Tournée 114"/>
    <x v="105"/>
    <s v="Accompagnant 1 "/>
    <s v="Kangoo Mazars ET-665-VE"/>
    <x v="2"/>
    <m/>
    <m/>
    <n v="101.6"/>
    <m/>
  </r>
  <r>
    <x v="1"/>
    <d v="2025-02-16T00:00:00"/>
    <s v="Tournée 115"/>
    <x v="19"/>
    <s v="Responsable Tournée"/>
    <s v="Trafic St Ho (ex Lilas) EH-786-YB"/>
    <x v="2"/>
    <m/>
    <m/>
    <n v="115"/>
    <m/>
  </r>
  <r>
    <x v="1"/>
    <d v="2025-02-16T00:00:00"/>
    <s v="Tournée 115"/>
    <x v="76"/>
    <s v="Accompagnant 1 "/>
    <s v="Trafic St Ho (ex Lilas) EH-786-YB"/>
    <x v="2"/>
    <m/>
    <m/>
    <n v="115"/>
    <m/>
  </r>
  <r>
    <x v="1"/>
    <d v="2025-02-16T00:00:00"/>
    <s v="Tournée 115"/>
    <x v="114"/>
    <s v="Accompagnant 2"/>
    <s v="Trafic St Ho (ex Lilas) EH-786-YB"/>
    <x v="2"/>
    <m/>
    <m/>
    <n v="115"/>
    <m/>
  </r>
  <r>
    <x v="1"/>
    <d v="2025-02-16T00:00:00"/>
    <s v="Tournée 115"/>
    <x v="97"/>
    <s v="Accompagnant 3"/>
    <s v="Trafic St Ho (ex Lilas) EH-786-YB"/>
    <x v="2"/>
    <m/>
    <m/>
    <n v="115"/>
    <m/>
  </r>
  <r>
    <x v="1"/>
    <d v="2025-02-16T00:00:00"/>
    <s v="Tournée 115"/>
    <x v="90"/>
    <s v="Accompagnant 4"/>
    <s v="Trafic St Ho (ex Lilas) EH-786-YB"/>
    <x v="2"/>
    <m/>
    <m/>
    <n v="115"/>
    <m/>
  </r>
  <r>
    <x v="1"/>
    <d v="2025-02-16T00:00:00"/>
    <s v="Tournée 115"/>
    <x v="115"/>
    <s v="Accompagnant 5"/>
    <s v="Trafic St Ho (ex Lilas) EH-786-YB"/>
    <x v="2"/>
    <m/>
    <m/>
    <n v="115"/>
    <m/>
  </r>
  <r>
    <x v="1"/>
    <d v="2025-02-17T00:00:00"/>
    <s v="Tournée 116"/>
    <x v="0"/>
    <s v="Responsable Tournée"/>
    <s v="Trafic Défense FT-862-AY"/>
    <x v="2"/>
    <m/>
    <m/>
    <n v="168.75"/>
    <m/>
  </r>
  <r>
    <x v="1"/>
    <d v="2025-02-17T00:00:00"/>
    <s v="Tournée 116"/>
    <x v="116"/>
    <s v="Accompagnant 1 "/>
    <s v="Trafic Défense FT-862-AY"/>
    <x v="2"/>
    <m/>
    <m/>
    <n v="168.75"/>
    <m/>
  </r>
  <r>
    <x v="1"/>
    <d v="2025-02-17T00:00:00"/>
    <s v="Tournée 116"/>
    <x v="97"/>
    <s v="Accompagnant 2"/>
    <s v="Trafic Défense FT-862-AY"/>
    <x v="2"/>
    <m/>
    <m/>
    <n v="168.75"/>
    <m/>
  </r>
  <r>
    <x v="1"/>
    <d v="2025-02-17T00:00:00"/>
    <s v="Tournée 117"/>
    <x v="19"/>
    <s v="Responsable Tournée"/>
    <s v="Trafic Lyonnais FZ-882-JR"/>
    <x v="2"/>
    <m/>
    <m/>
    <n v="305"/>
    <m/>
  </r>
  <r>
    <x v="1"/>
    <d v="2025-02-17T00:00:00"/>
    <s v="Tournée 117"/>
    <x v="9"/>
    <s v="Accompagnant 1 "/>
    <s v="Trafic Lyonnais FZ-882-JR"/>
    <x v="2"/>
    <m/>
    <m/>
    <n v="305"/>
    <m/>
  </r>
  <r>
    <x v="1"/>
    <d v="2025-02-18T00:00:00"/>
    <s v="Tournée 118"/>
    <x v="42"/>
    <s v="Responsable Tournée"/>
    <s v="Trafic Lyonnais FZ-882-JR"/>
    <x v="2"/>
    <m/>
    <m/>
    <n v="63.7"/>
    <m/>
  </r>
  <r>
    <x v="1"/>
    <d v="2025-02-18T00:00:00"/>
    <s v="Tournée 118"/>
    <x v="64"/>
    <s v="Accompagnant 1 "/>
    <s v="Trafic Lyonnais FZ-882-JR"/>
    <x v="2"/>
    <m/>
    <m/>
    <n v="63.7"/>
    <m/>
  </r>
  <r>
    <x v="1"/>
    <d v="2025-02-18T00:00:00"/>
    <s v="Tournée 118"/>
    <x v="80"/>
    <s v="Accompagnant 2"/>
    <s v="Trafic Lyonnais FZ-882-JR"/>
    <x v="2"/>
    <m/>
    <m/>
    <n v="63.7"/>
    <m/>
  </r>
  <r>
    <x v="1"/>
    <d v="2025-02-18T00:00:00"/>
    <s v="Tournée 119"/>
    <x v="0"/>
    <s v="Responsable Tournée"/>
    <s v="Trafic St Ho (ex Lilas) EH-786-YB"/>
    <x v="2"/>
    <m/>
    <m/>
    <n v="106"/>
    <m/>
  </r>
  <r>
    <x v="1"/>
    <d v="2025-02-18T00:00:00"/>
    <s v="Tournée 119"/>
    <x v="49"/>
    <s v="Accompagnant 1 "/>
    <s v="Trafic St Ho (ex Lilas) EH-786-YB"/>
    <x v="2"/>
    <m/>
    <m/>
    <n v="106"/>
    <m/>
  </r>
  <r>
    <x v="1"/>
    <d v="2025-02-18T00:00:00"/>
    <s v="Tournée 119"/>
    <x v="117"/>
    <s v="Accompagnant 2"/>
    <s v="Trafic St Ho (ex Lilas) EH-786-YB"/>
    <x v="2"/>
    <m/>
    <m/>
    <n v="106"/>
    <m/>
  </r>
  <r>
    <x v="1"/>
    <d v="2025-02-18T00:00:00"/>
    <s v="Tournée 120"/>
    <x v="118"/>
    <s v="Responsable Tournée"/>
    <s v="Berlingo Bercy DN-583-FS"/>
    <x v="2"/>
    <m/>
    <m/>
    <n v="133.5"/>
    <m/>
  </r>
  <r>
    <x v="1"/>
    <d v="2025-02-18T00:00:00"/>
    <s v="Tournée 120"/>
    <x v="119"/>
    <s v="Accompagnant 1 "/>
    <s v="Berlingo Bercy DN-583-FS"/>
    <x v="2"/>
    <m/>
    <m/>
    <n v="133.5"/>
    <m/>
  </r>
  <r>
    <x v="1"/>
    <d v="2025-02-18T00:00:00"/>
    <s v="Tournée 120"/>
    <x v="108"/>
    <s v="Accompagnant 2"/>
    <s v="Berlingo Bercy DN-583-FS"/>
    <x v="2"/>
    <m/>
    <m/>
    <n v="133.5"/>
    <m/>
  </r>
  <r>
    <x v="1"/>
    <d v="2025-02-18T00:00:00"/>
    <s v="Tournée 121"/>
    <x v="26"/>
    <s v="Responsable Tournée"/>
    <s v="Trafic Défense FT-862-AY"/>
    <x v="2"/>
    <m/>
    <m/>
    <n v="407.78"/>
    <m/>
  </r>
  <r>
    <x v="1"/>
    <d v="2025-02-18T00:00:00"/>
    <s v="Tournée 121"/>
    <x v="60"/>
    <s v="Accompagnant 1 "/>
    <s v="Trafic Défense FT-862-AY"/>
    <x v="2"/>
    <m/>
    <m/>
    <n v="407.78"/>
    <m/>
  </r>
  <r>
    <x v="1"/>
    <d v="2025-02-18T00:00:00"/>
    <s v="Tournée 121"/>
    <x v="120"/>
    <s v="Accompagnant 2"/>
    <s v="Trafic Défense FT-862-AY"/>
    <x v="2"/>
    <m/>
    <m/>
    <n v="407.78"/>
    <m/>
  </r>
  <r>
    <x v="1"/>
    <d v="2025-02-19T00:00:00"/>
    <s v="Tournée 122"/>
    <x v="121"/>
    <s v="Responsable Tournée"/>
    <s v="Kangoo Mazars ET-665-VE"/>
    <x v="2"/>
    <m/>
    <m/>
    <n v="129.18"/>
    <m/>
  </r>
  <r>
    <x v="1"/>
    <d v="2025-02-19T00:00:00"/>
    <s v="Tournée 122"/>
    <x v="122"/>
    <s v="Accompagnant 1 "/>
    <s v="Kangoo Mazars ET-665-VE"/>
    <x v="2"/>
    <m/>
    <m/>
    <n v="129.18"/>
    <m/>
  </r>
  <r>
    <x v="1"/>
    <d v="2025-02-19T00:00:00"/>
    <s v="Tournée 123"/>
    <x v="19"/>
    <s v="Responsable Tournée"/>
    <s v="Trafic Lyonnais FZ-882-JR"/>
    <x v="2"/>
    <m/>
    <m/>
    <n v="276"/>
    <m/>
  </r>
  <r>
    <x v="1"/>
    <d v="2025-02-19T00:00:00"/>
    <s v="Tournée 123"/>
    <x v="24"/>
    <s v="Accompagnant 1 "/>
    <s v="Trafic Lyonnais FZ-882-JR"/>
    <x v="2"/>
    <m/>
    <m/>
    <n v="276"/>
    <m/>
  </r>
  <r>
    <x v="1"/>
    <d v="2025-02-19T00:00:00"/>
    <s v="Tournée 123"/>
    <x v="95"/>
    <s v="Accompagnant 2"/>
    <s v="Trafic Lyonnais FZ-882-JR"/>
    <x v="2"/>
    <m/>
    <m/>
    <n v="276"/>
    <m/>
  </r>
  <r>
    <x v="1"/>
    <d v="2025-02-19T00:00:00"/>
    <s v="Tournée 124"/>
    <x v="24"/>
    <s v="Responsable Tournée"/>
    <s v="Kangoo Ipsen FV-865-GP"/>
    <x v="2"/>
    <m/>
    <m/>
    <n v="30"/>
    <m/>
  </r>
  <r>
    <x v="1"/>
    <d v="2025-02-19T00:00:00"/>
    <s v="Tournée 124"/>
    <x v="123"/>
    <s v="Accompagnant 1 "/>
    <s v="Kangoo Ipsen FV-865-GP"/>
    <x v="2"/>
    <m/>
    <m/>
    <n v="30"/>
    <m/>
  </r>
  <r>
    <x v="1"/>
    <d v="2025-02-20T00:00:00"/>
    <s v="Tournée 125"/>
    <x v="0"/>
    <s v="Responsable Tournée"/>
    <s v="Trafic Lyonnais FZ-882-JR"/>
    <x v="2"/>
    <m/>
    <m/>
    <n v="68.459999999999994"/>
    <m/>
  </r>
  <r>
    <x v="1"/>
    <d v="2025-02-20T00:00:00"/>
    <s v="Tournée 125"/>
    <x v="1"/>
    <s v="Accompagnant 1 "/>
    <s v="Trafic Lyonnais FZ-882-JR"/>
    <x v="2"/>
    <m/>
    <m/>
    <n v="68.459999999999994"/>
    <m/>
  </r>
  <r>
    <x v="1"/>
    <d v="2025-02-20T00:00:00"/>
    <s v="Tournée 125"/>
    <x v="80"/>
    <s v="Accompagnant 2"/>
    <s v="Trafic Lyonnais FZ-882-JR"/>
    <x v="2"/>
    <m/>
    <m/>
    <n v="68.459999999999994"/>
    <m/>
  </r>
  <r>
    <x v="1"/>
    <d v="2025-02-20T00:00:00"/>
    <s v="Tournée 126"/>
    <x v="26"/>
    <s v="Responsable Tournée"/>
    <s v="Trafic St Ho (ex Lilas) EH-786-YB"/>
    <x v="2"/>
    <m/>
    <m/>
    <n v="87.5"/>
    <m/>
  </r>
  <r>
    <x v="1"/>
    <d v="2025-02-20T00:00:00"/>
    <s v="Tournée 126"/>
    <x v="55"/>
    <s v="Accompagnant 1 "/>
    <s v="Trafic St Ho (ex Lilas) EH-786-YB"/>
    <x v="2"/>
    <m/>
    <m/>
    <n v="87.5"/>
    <m/>
  </r>
  <r>
    <x v="1"/>
    <d v="2025-02-20T00:00:00"/>
    <s v="Tournée 126"/>
    <x v="110"/>
    <s v="Accompagnant 2"/>
    <s v="Trafic St Ho (ex Lilas) EH-786-YB"/>
    <x v="2"/>
    <m/>
    <m/>
    <n v="87.5"/>
    <m/>
  </r>
  <r>
    <x v="1"/>
    <d v="2025-02-20T00:00:00"/>
    <s v="Tournée 127"/>
    <x v="44"/>
    <s v="Responsable Tournée"/>
    <s v="Trafic Défense FT-862-AY"/>
    <x v="2"/>
    <m/>
    <m/>
    <n v="670"/>
    <m/>
  </r>
  <r>
    <x v="1"/>
    <d v="2025-02-20T00:00:00"/>
    <s v="Tournée 127"/>
    <x v="124"/>
    <s v="Accompagnant 1 "/>
    <s v="Trafic Défense FT-862-AY"/>
    <x v="2"/>
    <m/>
    <m/>
    <n v="670"/>
    <m/>
  </r>
  <r>
    <x v="1"/>
    <d v="2025-02-20T00:00:00"/>
    <s v="Tournée 128"/>
    <x v="125"/>
    <s v="Responsable Tournée"/>
    <s v="Kangoo Mazars ET-665-VE"/>
    <x v="2"/>
    <m/>
    <m/>
    <n v="475"/>
    <m/>
  </r>
  <r>
    <x v="1"/>
    <d v="2025-02-21T00:00:00"/>
    <s v="Tournée 129"/>
    <x v="0"/>
    <s v="Responsable Tournée"/>
    <s v="Trafic Défense FT-862-AY"/>
    <x v="2"/>
    <m/>
    <m/>
    <n v="242.7"/>
    <m/>
  </r>
  <r>
    <x v="1"/>
    <d v="2025-02-21T00:00:00"/>
    <s v="Tournée 129"/>
    <x v="64"/>
    <s v="Accompagnant 1 "/>
    <s v="Trafic Défense FT-862-AY"/>
    <x v="2"/>
    <m/>
    <m/>
    <n v="242.7"/>
    <m/>
  </r>
  <r>
    <x v="1"/>
    <d v="2025-02-21T00:00:00"/>
    <s v="Tournée 129"/>
    <x v="97"/>
    <s v="Accompagnant 2"/>
    <s v="Trafic Défense FT-862-AY"/>
    <x v="2"/>
    <m/>
    <m/>
    <n v="242.7"/>
    <m/>
  </r>
  <r>
    <x v="1"/>
    <d v="2025-02-21T00:00:00"/>
    <s v="Tournée 130"/>
    <x v="46"/>
    <s v="Responsable Tournée"/>
    <s v="Trafic Défense FT-862-AY"/>
    <x v="2"/>
    <m/>
    <m/>
    <n v="66.099999999999994"/>
    <m/>
  </r>
  <r>
    <x v="1"/>
    <d v="2025-02-21T00:00:00"/>
    <s v="Tournée 130"/>
    <x v="82"/>
    <s v="Accompagnant 1 "/>
    <s v="Trafic Défense FT-862-AY"/>
    <x v="2"/>
    <m/>
    <m/>
    <n v="66.099999999999994"/>
    <m/>
  </r>
  <r>
    <x v="1"/>
    <d v="2025-02-21T00:00:00"/>
    <s v="Tournée 130"/>
    <x v="82"/>
    <s v="Accompagnant 2"/>
    <s v="Trafic Défense FT-862-AY"/>
    <x v="2"/>
    <m/>
    <m/>
    <n v="66.099999999999994"/>
    <m/>
  </r>
  <r>
    <x v="1"/>
    <d v="2025-02-21T00:00:00"/>
    <s v="Tournée 131"/>
    <x v="44"/>
    <s v="Responsable Tournée"/>
    <s v="Kangoo Mazars ET-665-VE"/>
    <x v="2"/>
    <m/>
    <m/>
    <n v="53"/>
    <m/>
  </r>
  <r>
    <x v="1"/>
    <d v="2025-02-21T00:00:00"/>
    <s v="Tournée 131"/>
    <x v="108"/>
    <s v="Accompagnant 1 "/>
    <s v="Kangoo Mazars ET-665-VE"/>
    <x v="2"/>
    <m/>
    <m/>
    <n v="53"/>
    <m/>
  </r>
  <r>
    <x v="1"/>
    <d v="2025-02-23T00:00:00"/>
    <s v="Tournée 132"/>
    <x v="19"/>
    <s v="Responsable Tournée"/>
    <s v="Trafic St Ho (ex Lilas) EH-786-YB"/>
    <x v="2"/>
    <m/>
    <m/>
    <n v="85"/>
    <m/>
  </r>
  <r>
    <x v="1"/>
    <d v="2025-02-23T00:00:00"/>
    <s v="Tournée 132"/>
    <x v="17"/>
    <s v="Accompagnant 1 "/>
    <s v="Trafic St Ho (ex Lilas) EH-786-YB"/>
    <x v="2"/>
    <m/>
    <m/>
    <n v="85"/>
    <m/>
  </r>
  <r>
    <x v="1"/>
    <d v="2025-02-23T00:00:00"/>
    <s v="Tournée 132"/>
    <x v="97"/>
    <s v="Accompagnant 2"/>
    <s v="Trafic St Ho (ex Lilas) EH-786-YB"/>
    <x v="2"/>
    <m/>
    <m/>
    <n v="85"/>
    <m/>
  </r>
  <r>
    <x v="1"/>
    <d v="2025-02-23T00:00:00"/>
    <s v="Tournée 132"/>
    <x v="40"/>
    <s v="Accompagnant 3"/>
    <s v="Trafic St Ho (ex Lilas) EH-786-YB"/>
    <x v="2"/>
    <m/>
    <m/>
    <n v="85"/>
    <m/>
  </r>
  <r>
    <x v="1"/>
    <d v="2025-02-23T00:00:00"/>
    <s v="Tournée 132"/>
    <x v="114"/>
    <s v="Accompagnant 4"/>
    <s v="Trafic St Ho (ex Lilas) EH-786-YB"/>
    <x v="2"/>
    <m/>
    <m/>
    <n v="85"/>
    <m/>
  </r>
  <r>
    <x v="1"/>
    <d v="2025-02-24T00:00:00"/>
    <s v="Tournée 133"/>
    <x v="24"/>
    <s v="Responsable Tournée"/>
    <s v="Trafic Défense FT-862-AY"/>
    <x v="2"/>
    <m/>
    <m/>
    <n v="220"/>
    <m/>
  </r>
  <r>
    <x v="1"/>
    <d v="2025-02-24T00:00:00"/>
    <s v="Tournée 133"/>
    <x v="116"/>
    <s v="Accompagnant 1 "/>
    <s v="Trafic Défense FT-862-AY"/>
    <x v="2"/>
    <m/>
    <m/>
    <n v="220"/>
    <m/>
  </r>
  <r>
    <x v="1"/>
    <d v="2025-02-24T00:00:00"/>
    <s v="Tournée 133"/>
    <x v="97"/>
    <s v="Accompagnant 2"/>
    <s v="Trafic Défense FT-862-AY"/>
    <x v="2"/>
    <m/>
    <m/>
    <n v="220"/>
    <m/>
  </r>
  <r>
    <x v="1"/>
    <d v="2025-02-25T00:00:00"/>
    <s v="Tournée 134"/>
    <x v="19"/>
    <s v="Responsable Tournée"/>
    <s v="Trafic Défense FT-862-AY"/>
    <x v="2"/>
    <m/>
    <m/>
    <n v="44"/>
    <m/>
  </r>
  <r>
    <x v="1"/>
    <d v="2025-02-25T00:00:00"/>
    <s v="Tournée 134"/>
    <x v="82"/>
    <s v="Accompagnant 1 "/>
    <s v="Trafic Défense FT-862-AY"/>
    <x v="2"/>
    <m/>
    <m/>
    <n v="44"/>
    <m/>
  </r>
  <r>
    <x v="1"/>
    <d v="2025-02-25T00:00:00"/>
    <s v="Tournée 134"/>
    <x v="82"/>
    <s v="Accompagnant 2"/>
    <s v="Trafic Défense FT-862-AY"/>
    <x v="2"/>
    <m/>
    <m/>
    <n v="44"/>
    <m/>
  </r>
  <r>
    <x v="1"/>
    <d v="2025-02-25T00:00:00"/>
    <s v="Tournée 135"/>
    <x v="0"/>
    <s v="Responsable Tournée"/>
    <s v="Trafic St Ho (ex Lilas) EH-786-YB"/>
    <x v="2"/>
    <m/>
    <m/>
    <n v="101"/>
    <m/>
  </r>
  <r>
    <x v="1"/>
    <d v="2025-02-25T00:00:00"/>
    <s v="Tournée 135"/>
    <x v="126"/>
    <s v="Accompagnant 1 "/>
    <s v="Trafic St Ho (ex Lilas) EH-786-YB"/>
    <x v="2"/>
    <m/>
    <m/>
    <n v="101"/>
    <m/>
  </r>
  <r>
    <x v="1"/>
    <d v="2025-02-25T00:00:00"/>
    <s v="Tournée 135"/>
    <x v="127"/>
    <s v="Accompagnant 2"/>
    <s v="Trafic St Ho (ex Lilas) EH-786-YB"/>
    <x v="2"/>
    <m/>
    <m/>
    <n v="101"/>
    <m/>
  </r>
  <r>
    <x v="1"/>
    <d v="2025-02-25T00:00:00"/>
    <s v="Tournée 136"/>
    <x v="24"/>
    <s v="Responsable Tournée"/>
    <s v="Berlingo Bercy DN-583-FS"/>
    <x v="2"/>
    <m/>
    <m/>
    <n v="32"/>
    <m/>
  </r>
  <r>
    <x v="1"/>
    <d v="2025-02-25T00:00:00"/>
    <s v="Tournée 136"/>
    <x v="128"/>
    <s v="Accompagnant 1 "/>
    <s v="Berlingo Bercy DN-583-FS"/>
    <x v="2"/>
    <m/>
    <m/>
    <n v="32"/>
    <m/>
  </r>
  <r>
    <x v="1"/>
    <d v="2025-02-25T00:00:00"/>
    <s v="Tournée 136"/>
    <x v="124"/>
    <s v="Accompagnant 2"/>
    <s v="Berlingo Bercy DN-583-FS"/>
    <x v="2"/>
    <m/>
    <m/>
    <n v="32"/>
    <m/>
  </r>
  <r>
    <x v="1"/>
    <d v="2025-02-25T00:00:00"/>
    <s v="Tournée 136"/>
    <x v="22"/>
    <s v="Accompagnant 3"/>
    <s v="Berlingo Bercy DN-583-FS"/>
    <x v="2"/>
    <m/>
    <m/>
    <n v="32"/>
    <m/>
  </r>
  <r>
    <x v="1"/>
    <d v="2025-02-26T00:00:00"/>
    <s v="Tournée 137"/>
    <x v="0"/>
    <s v="Responsable Tournée"/>
    <s v="Trafic Défense FT-862-AY"/>
    <x v="2"/>
    <m/>
    <m/>
    <n v="150.93"/>
    <m/>
  </r>
  <r>
    <x v="1"/>
    <d v="2025-02-26T00:00:00"/>
    <s v="Tournée 137"/>
    <x v="129"/>
    <s v="Accompagnant 1 "/>
    <s v="Trafic Défense FT-862-AY"/>
    <x v="2"/>
    <m/>
    <m/>
    <n v="150.93"/>
    <m/>
  </r>
  <r>
    <x v="1"/>
    <d v="2025-02-26T00:00:00"/>
    <s v="Tournée 138"/>
    <x v="24"/>
    <s v="Responsable Tournée"/>
    <s v="Trafic Lyonnais FZ-882-JR"/>
    <x v="2"/>
    <m/>
    <m/>
    <n v="100.7"/>
    <m/>
  </r>
  <r>
    <x v="1"/>
    <d v="2025-02-26T00:00:00"/>
    <s v="Tournée 138"/>
    <x v="100"/>
    <s v="Accompagnant 1 "/>
    <s v="Trafic Lyonnais FZ-882-JR"/>
    <x v="2"/>
    <m/>
    <m/>
    <n v="100.7"/>
    <m/>
  </r>
  <r>
    <x v="1"/>
    <d v="2025-02-26T00:00:00"/>
    <s v="Tournée 138"/>
    <x v="126"/>
    <s v="Accompagnant 2"/>
    <s v="Trafic Lyonnais FZ-882-JR"/>
    <x v="2"/>
    <m/>
    <m/>
    <n v="100.7"/>
    <m/>
  </r>
  <r>
    <x v="1"/>
    <d v="2025-02-26T00:00:00"/>
    <s v="Tournée 139"/>
    <x v="106"/>
    <s v="Responsable Tournée"/>
    <s v="Trafic Défense FT-862-AY"/>
    <x v="2"/>
    <m/>
    <m/>
    <n v="80.319999999999993"/>
    <m/>
  </r>
  <r>
    <x v="1"/>
    <d v="2025-02-26T00:00:00"/>
    <s v="Tournée 139"/>
    <x v="82"/>
    <s v="Accompagnant 1 "/>
    <s v="Trafic Défense FT-862-AY"/>
    <x v="2"/>
    <m/>
    <m/>
    <n v="80.319999999999993"/>
    <m/>
  </r>
  <r>
    <x v="1"/>
    <d v="2025-02-26T00:00:00"/>
    <s v="Tournée 139"/>
    <x v="82"/>
    <s v="Accompagnant 2"/>
    <s v="Trafic Défense FT-862-AY"/>
    <x v="2"/>
    <m/>
    <m/>
    <n v="80.319999999999993"/>
    <m/>
  </r>
  <r>
    <x v="1"/>
    <d v="2025-02-27T00:00:00"/>
    <s v="Tournée 140"/>
    <x v="19"/>
    <s v="Responsable Tournée"/>
    <s v="Trafic Lyonnais FZ-882-JR"/>
    <x v="2"/>
    <m/>
    <m/>
    <n v="118"/>
    <m/>
  </r>
  <r>
    <x v="1"/>
    <d v="2025-02-27T00:00:00"/>
    <s v="Tournée 140"/>
    <x v="80"/>
    <s v="Accompagnant 1 "/>
    <s v="Trafic Lyonnais FZ-882-JR"/>
    <x v="2"/>
    <m/>
    <m/>
    <n v="118"/>
    <m/>
  </r>
  <r>
    <x v="1"/>
    <d v="2025-02-27T00:00:00"/>
    <s v="Tournée 140"/>
    <x v="124"/>
    <s v="Accompagnant 2"/>
    <s v="Trafic Lyonnais FZ-882-JR"/>
    <x v="2"/>
    <m/>
    <m/>
    <n v="118"/>
    <m/>
  </r>
  <r>
    <x v="1"/>
    <d v="2025-02-27T00:00:00"/>
    <s v="Tournée 141"/>
    <x v="63"/>
    <s v="Responsable Tournée"/>
    <s v="Trafic St Ho (ex Lilas) EH-786-YB"/>
    <x v="2"/>
    <m/>
    <m/>
    <n v="87.5"/>
    <m/>
  </r>
  <r>
    <x v="1"/>
    <d v="2025-02-27T00:00:00"/>
    <s v="Tournée 141"/>
    <x v="126"/>
    <s v="Accompagnant 1 "/>
    <s v="Trafic St Ho (ex Lilas) EH-786-YB"/>
    <x v="2"/>
    <m/>
    <m/>
    <n v="87.5"/>
    <m/>
  </r>
  <r>
    <x v="1"/>
    <d v="2025-02-27T00:00:00"/>
    <s v="Tournée 141"/>
    <x v="110"/>
    <s v="Accompagnant 2"/>
    <s v="Trafic St Ho (ex Lilas) EH-786-YB"/>
    <x v="2"/>
    <m/>
    <m/>
    <n v="87.5"/>
    <m/>
  </r>
  <r>
    <x v="1"/>
    <d v="2025-02-27T00:00:00"/>
    <s v="Tournée 142"/>
    <x v="0"/>
    <s v="Responsable Tournée"/>
    <s v="Trafic Défense FT-862-AY"/>
    <x v="2"/>
    <m/>
    <m/>
    <n v="111.7"/>
    <m/>
  </r>
  <r>
    <x v="1"/>
    <d v="2025-02-27T00:00:00"/>
    <s v="Tournée 142"/>
    <x v="79"/>
    <s v="Accompagnant 1 "/>
    <s v="Trafic Défense FT-862-AY"/>
    <x v="2"/>
    <m/>
    <m/>
    <n v="111.7"/>
    <m/>
  </r>
  <r>
    <x v="1"/>
    <d v="2025-02-27T00:00:00"/>
    <s v="Tournée 142"/>
    <x v="35"/>
    <s v="Accompagnant 2"/>
    <s v="Trafic Défense FT-862-AY"/>
    <x v="2"/>
    <m/>
    <m/>
    <n v="111.7"/>
    <m/>
  </r>
  <r>
    <x v="1"/>
    <d v="2025-02-27T00:00:00"/>
    <s v="Tournée 143"/>
    <x v="130"/>
    <s v="Responsable Tournée"/>
    <s v="Kangoo Mazars ET-665-VE"/>
    <x v="2"/>
    <m/>
    <m/>
    <n v="43.9"/>
    <m/>
  </r>
  <r>
    <x v="1"/>
    <d v="2025-02-27T00:00:00"/>
    <s v="Tournée 143"/>
    <x v="131"/>
    <s v="Accompagnant 1 "/>
    <s v="Kangoo Mazars ET-665-VE"/>
    <x v="2"/>
    <m/>
    <m/>
    <n v="43.9"/>
    <m/>
  </r>
  <r>
    <x v="1"/>
    <d v="2025-02-28T00:00:00"/>
    <s v="Tournée 144"/>
    <x v="0"/>
    <s v="Responsable Tournée"/>
    <s v="Trafic St Ho (ex Lilas) EH-786-YB"/>
    <x v="2"/>
    <m/>
    <m/>
    <n v="171.7"/>
    <m/>
  </r>
  <r>
    <x v="1"/>
    <d v="2025-02-28T00:00:00"/>
    <s v="Tournée 144"/>
    <x v="132"/>
    <s v="Accompagnant 1 "/>
    <s v="Trafic St Ho (ex Lilas) EH-786-YB"/>
    <x v="2"/>
    <m/>
    <m/>
    <n v="171.7"/>
    <m/>
  </r>
  <r>
    <x v="1"/>
    <d v="2025-02-28T00:00:00"/>
    <s v="Tournée 144"/>
    <x v="35"/>
    <s v="Accompagnant 2"/>
    <s v="Trafic St Ho (ex Lilas) EH-786-YB"/>
    <x v="2"/>
    <m/>
    <m/>
    <n v="171.7"/>
    <m/>
  </r>
  <r>
    <x v="1"/>
    <d v="2025-02-28T00:00:00"/>
    <s v="Tournée 145"/>
    <x v="3"/>
    <s v="Responsable Tournée"/>
    <s v="Trafic Lyonnais FZ-882-JR"/>
    <x v="2"/>
    <m/>
    <m/>
    <n v="75"/>
    <m/>
  </r>
  <r>
    <x v="1"/>
    <d v="2025-02-28T00:00:00"/>
    <s v="Tournée 145"/>
    <x v="124"/>
    <s v="Accompagnant 1 "/>
    <s v="Trafic Lyonnais FZ-882-JR"/>
    <x v="2"/>
    <m/>
    <m/>
    <n v="75"/>
    <m/>
  </r>
  <r>
    <x v="1"/>
    <d v="2025-02-28T00:00:00"/>
    <s v="Tournée 145"/>
    <x v="80"/>
    <s v="Accompagnant 2"/>
    <s v="Trafic Lyonnais FZ-882-JR"/>
    <x v="2"/>
    <m/>
    <m/>
    <n v="75"/>
    <m/>
  </r>
  <r>
    <x v="1"/>
    <d v="2025-02-28T00:00:00"/>
    <s v="Tournée 146"/>
    <x v="46"/>
    <s v="Responsable Tournée"/>
    <s v="Trafic Défense FT-862-AY"/>
    <x v="2"/>
    <m/>
    <m/>
    <n v="35.630000000000003"/>
    <m/>
  </r>
  <r>
    <x v="1"/>
    <d v="2025-02-28T00:00:00"/>
    <s v="Tournée 146"/>
    <x v="82"/>
    <s v="Accompagnant 1 "/>
    <s v="Trafic Défense FT-862-AY"/>
    <x v="2"/>
    <m/>
    <m/>
    <n v="35.630000000000003"/>
    <m/>
  </r>
  <r>
    <x v="1"/>
    <d v="2025-02-28T00:00:00"/>
    <s v="Tournée 146"/>
    <x v="82"/>
    <s v="Accompagnant 2"/>
    <s v="Trafic Défense FT-862-AY"/>
    <x v="2"/>
    <m/>
    <m/>
    <n v="35.630000000000003"/>
    <m/>
  </r>
  <r>
    <x v="1"/>
    <d v="2025-02-28T00:00:00"/>
    <s v="Tournée 147"/>
    <x v="26"/>
    <s v="Responsable Tournée"/>
    <s v="Kangoo Mazars ET-665-VE"/>
    <x v="2"/>
    <m/>
    <m/>
    <n v="77"/>
    <m/>
  </r>
  <r>
    <x v="1"/>
    <d v="2025-02-28T00:00:00"/>
    <s v="Tournée 147"/>
    <x v="44"/>
    <s v="Accompagnant 1 "/>
    <s v="Kangoo Mazars ET-665-VE"/>
    <x v="2"/>
    <m/>
    <m/>
    <n v="77"/>
    <m/>
  </r>
  <r>
    <x v="2"/>
    <d v="2025-03-01T00:00:00"/>
    <s v="Tournée 148"/>
    <x v="133"/>
    <s v="Responsable Tournée"/>
    <s v="Trafic St Ho (ex Lilas) EH-786-YB"/>
    <x v="2"/>
    <m/>
    <m/>
    <m/>
    <m/>
  </r>
  <r>
    <x v="2"/>
    <d v="2025-03-01T00:00:00"/>
    <s v="Tournée 148"/>
    <x v="62"/>
    <s v="Accompagnant 1 "/>
    <s v="Trafic St Ho (ex Lilas) EH-786-YB"/>
    <x v="2"/>
    <m/>
    <m/>
    <m/>
    <m/>
  </r>
  <r>
    <x v="2"/>
    <d v="2025-03-01T00:00:00"/>
    <s v="Tournée 148"/>
    <x v="97"/>
    <s v="Accompagnant 2"/>
    <s v="Trafic St Ho (ex Lilas) EH-786-YB"/>
    <x v="2"/>
    <m/>
    <m/>
    <m/>
    <m/>
  </r>
  <r>
    <x v="2"/>
    <d v="2025-03-02T00:00:00"/>
    <s v="Tournée 149"/>
    <x v="19"/>
    <s v="Responsable Tournée"/>
    <s v="Trafic St Ho (ex Lilas) EH-786-YB"/>
    <x v="2"/>
    <m/>
    <m/>
    <m/>
    <m/>
  </r>
  <r>
    <x v="2"/>
    <d v="2025-03-02T00:00:00"/>
    <s v="Tournée 149"/>
    <x v="41"/>
    <s v="Accompagnant 1 "/>
    <s v="Trafic St Ho (ex Lilas) EH-786-YB"/>
    <x v="2"/>
    <m/>
    <m/>
    <m/>
    <m/>
  </r>
  <r>
    <x v="2"/>
    <d v="2025-03-02T00:00:00"/>
    <s v="Tournée 149"/>
    <x v="102"/>
    <s v="Accompagnant 2"/>
    <s v="Trafic St Ho (ex Lilas) EH-786-YB"/>
    <x v="2"/>
    <m/>
    <m/>
    <m/>
    <m/>
  </r>
  <r>
    <x v="2"/>
    <d v="2025-03-02T00:00:00"/>
    <s v="Tournée 149"/>
    <x v="73"/>
    <s v="Accompagnant 3"/>
    <s v="Trafic St Ho (ex Lilas) EH-786-YB"/>
    <x v="2"/>
    <m/>
    <m/>
    <m/>
    <m/>
  </r>
  <r>
    <x v="2"/>
    <d v="2025-03-02T00:00:00"/>
    <s v="Tournée 149"/>
    <x v="90"/>
    <s v="Accompagnant 4"/>
    <s v="Trafic St Ho (ex Lilas) EH-786-YB"/>
    <x v="2"/>
    <m/>
    <m/>
    <m/>
    <m/>
  </r>
  <r>
    <x v="2"/>
    <d v="2025-03-03T00:00:00"/>
    <s v="Tournée 150"/>
    <x v="108"/>
    <s v="Responsable Tournée"/>
    <s v="Berlingo Bercy DN-583-FS"/>
    <x v="2"/>
    <m/>
    <m/>
    <m/>
    <m/>
  </r>
  <r>
    <x v="2"/>
    <d v="2025-03-03T00:00:00"/>
    <s v="Tournée 151"/>
    <x v="0"/>
    <s v="Responsable Tournée"/>
    <s v="Trafic Défense FT-862-AY"/>
    <x v="2"/>
    <m/>
    <m/>
    <m/>
    <m/>
  </r>
  <r>
    <x v="2"/>
    <d v="2025-03-03T00:00:00"/>
    <s v="Tournée 151"/>
    <x v="116"/>
    <s v="Accompagnant 1 "/>
    <s v="Trafic Défense FT-862-AY"/>
    <x v="2"/>
    <m/>
    <m/>
    <m/>
    <m/>
  </r>
  <r>
    <x v="2"/>
    <d v="2025-03-03T00:00:00"/>
    <s v="Tournée 151"/>
    <x v="45"/>
    <s v="Accompagnant 2"/>
    <s v="Trafic Défense FT-862-AY"/>
    <x v="2"/>
    <m/>
    <m/>
    <m/>
    <m/>
  </r>
  <r>
    <x v="2"/>
    <d v="2025-03-03T00:00:00"/>
    <s v="Tournée 152"/>
    <x v="42"/>
    <s v="Responsable Tournée"/>
    <s v="Trafic St Ho (ex Lilas) EH-786-YB"/>
    <x v="2"/>
    <m/>
    <m/>
    <m/>
    <m/>
  </r>
  <r>
    <x v="2"/>
    <d v="2025-03-03T00:00:00"/>
    <s v="Tournée 152"/>
    <x v="134"/>
    <s v="Accompagnant 1 "/>
    <s v="Trafic St Ho (ex Lilas) EH-786-YB"/>
    <x v="2"/>
    <m/>
    <m/>
    <m/>
    <m/>
  </r>
  <r>
    <x v="2"/>
    <d v="2025-03-04T00:00:00"/>
    <s v="Tournée 153"/>
    <x v="19"/>
    <s v="Responsable Tournée"/>
    <s v="Trafic Lyonnais FZ-882-JR"/>
    <x v="2"/>
    <m/>
    <m/>
    <m/>
    <m/>
  </r>
  <r>
    <x v="2"/>
    <d v="2025-03-04T00:00:00"/>
    <s v="Tournée 153"/>
    <x v="37"/>
    <s v="Accompagnant 1 "/>
    <s v="Trafic Lyonnais FZ-882-JR"/>
    <x v="2"/>
    <m/>
    <m/>
    <m/>
    <m/>
  </r>
  <r>
    <x v="2"/>
    <d v="2025-03-04T00:00:00"/>
    <s v="Tournée 154"/>
    <x v="48"/>
    <s v="Responsable Tournée"/>
    <s v="Trafic St Ho (ex Lilas) EH-786-YB"/>
    <x v="2"/>
    <m/>
    <m/>
    <m/>
    <m/>
  </r>
  <r>
    <x v="2"/>
    <d v="2025-03-04T00:00:00"/>
    <s v="Tournée 154"/>
    <x v="49"/>
    <s v="Accompagnant 1 "/>
    <s v="Berlingo Bercy DN-583-FS"/>
    <x v="2"/>
    <m/>
    <m/>
    <m/>
    <m/>
  </r>
  <r>
    <x v="2"/>
    <d v="2025-03-04T00:00:00"/>
    <s v="Tournée 155"/>
    <x v="63"/>
    <s v="Responsable Tournée"/>
    <s v="Berlingo Bercy DN-583-FS"/>
    <x v="2"/>
    <m/>
    <m/>
    <m/>
    <m/>
  </r>
  <r>
    <x v="2"/>
    <d v="2025-03-04T00:00:00"/>
    <s v="Tournée 155"/>
    <x v="1"/>
    <s v="Accompagnant 1 "/>
    <s v="Berlingo Bercy DN-583-FS"/>
    <x v="2"/>
    <m/>
    <m/>
    <m/>
    <m/>
  </r>
  <r>
    <x v="2"/>
    <d v="2025-03-04T00:00:00"/>
    <s v="Tournée 155"/>
    <x v="135"/>
    <s v="Accompagnant 2"/>
    <s v="Berlingo Bercy DN-583-FS"/>
    <x v="2"/>
    <m/>
    <m/>
    <m/>
    <m/>
  </r>
  <r>
    <x v="2"/>
    <d v="2025-03-04T00:00:00"/>
    <s v="Tournée 155"/>
    <x v="136"/>
    <s v="Accompagnant 3"/>
    <s v="Berlingo Bercy DN-583-FS"/>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r>
    <x v="3"/>
    <m/>
    <m/>
    <x v="137"/>
    <m/>
    <m/>
    <x v="2"/>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84">
  <r>
    <s v="Janvier"/>
    <d v="2025-01-02T00:00:00"/>
    <s v="Tournée 1"/>
    <x v="0"/>
    <s v="Responsable Tournée"/>
    <s v="Trafic Lyonnais FZ-882-JR"/>
    <s v="Bénévole"/>
    <m/>
    <m/>
    <n v="208.25"/>
    <m/>
  </r>
  <r>
    <s v="Janvier"/>
    <d v="2025-01-02T00:00:00"/>
    <s v="Tournée 1"/>
    <x v="1"/>
    <s v="Accompagnant 1 "/>
    <s v="Trafic Lyonnais FZ-882-JR"/>
    <s v="Bénévole"/>
    <m/>
    <m/>
    <n v="208.25"/>
    <m/>
  </r>
  <r>
    <s v="Janvier"/>
    <d v="2025-01-02T00:00:00"/>
    <s v="Tournée 1"/>
    <x v="2"/>
    <s v="Accompagnant 2"/>
    <s v="Trafic Lyonnais FZ-882-JR"/>
    <s v="Bénévole"/>
    <m/>
    <m/>
    <n v="208.25"/>
    <m/>
  </r>
  <r>
    <s v="Janvier"/>
    <d v="2025-01-02T00:00:00"/>
    <s v="Tournée 2"/>
    <x v="3"/>
    <s v="Responsable Tournée"/>
    <s v="Trafic Défense FT-862-AY"/>
    <s v="Bénévole"/>
    <m/>
    <m/>
    <n v="71.540000000000006"/>
    <m/>
  </r>
  <r>
    <s v="Janvier"/>
    <d v="2025-01-02T00:00:00"/>
    <s v="Tournée 2"/>
    <x v="4"/>
    <s v="Accompagnant 1 "/>
    <s v="Trafic Défense FT-862-AY"/>
    <s v="Bénévole"/>
    <m/>
    <m/>
    <n v="71.540000000000006"/>
    <m/>
  </r>
  <r>
    <s v="Janvier"/>
    <d v="2025-01-02T00:00:00"/>
    <s v="Tournée 3"/>
    <x v="3"/>
    <s v="Responsable Tournée"/>
    <s v="Trafic Défense FT-862-AY"/>
    <s v="Bénévole"/>
    <m/>
    <m/>
    <n v="307"/>
    <m/>
  </r>
  <r>
    <s v="Janvier"/>
    <d v="2025-01-02T00:00:00"/>
    <s v="Tournée 3"/>
    <x v="5"/>
    <s v="Accompagnant 1 "/>
    <s v="Trafic Défense FT-862-AY"/>
    <s v="Bénévole"/>
    <m/>
    <m/>
    <n v="307"/>
    <m/>
  </r>
  <r>
    <s v="Janvier"/>
    <d v="2025-01-03T00:00:00"/>
    <s v="Tournée 4"/>
    <x v="6"/>
    <s v="Responsable Tournée"/>
    <s v="Trafic Défense FT-862-AY"/>
    <s v="Bénévole"/>
    <m/>
    <m/>
    <n v="84.75"/>
    <m/>
  </r>
  <r>
    <s v="Janvier"/>
    <d v="2025-01-03T00:00:00"/>
    <s v="Tournée 4"/>
    <x v="7"/>
    <s v="Accompagnant 1 "/>
    <s v="Trafic Défense FT-862-AY"/>
    <s v="Bénévole"/>
    <m/>
    <m/>
    <n v="84.75"/>
    <m/>
  </r>
  <r>
    <s v="Janvier"/>
    <d v="2025-01-03T00:00:00"/>
    <s v="Tournée 4"/>
    <x v="2"/>
    <s v="Accompagnant 2"/>
    <s v="Trafic Défense FT-862-AY"/>
    <s v="Bénévole"/>
    <m/>
    <m/>
    <n v="84.75"/>
    <m/>
  </r>
  <r>
    <s v="Janvier"/>
    <d v="2025-01-03T00:00:00"/>
    <s v="Tournée 5"/>
    <x v="0"/>
    <s v="Responsable Tournée"/>
    <s v="Trafic St Ho (ex Lilas) EH-786-YB"/>
    <s v="Bénévole"/>
    <m/>
    <m/>
    <n v="229.1"/>
    <m/>
  </r>
  <r>
    <s v="Janvier"/>
    <d v="2025-01-03T00:00:00"/>
    <s v="Tournée 5"/>
    <x v="8"/>
    <s v="Accompagnant 1 "/>
    <s v="Trafic St Ho (ex Lilas) EH-786-YB"/>
    <s v="Bénévole"/>
    <m/>
    <m/>
    <n v="229.1"/>
    <m/>
  </r>
  <r>
    <s v="Janvier"/>
    <d v="2025-01-03T00:00:00"/>
    <s v="Tournée 5"/>
    <x v="9"/>
    <s v="Accompagnant 2"/>
    <s v="Trafic St Ho (ex Lilas) EH-786-YB"/>
    <s v="Bénévole"/>
    <m/>
    <m/>
    <n v="229.1"/>
    <m/>
  </r>
  <r>
    <s v="Janvier"/>
    <d v="2025-01-03T00:00:00"/>
    <s v="Tournée 6"/>
    <x v="10"/>
    <s v="Responsable Tournée"/>
    <s v="Kangoo Mazars ET-665-VE"/>
    <s v="Bénévole"/>
    <m/>
    <m/>
    <n v="27"/>
    <m/>
  </r>
  <r>
    <s v="Janvier"/>
    <d v="2025-01-03T00:00:00"/>
    <s v="Tournée 6"/>
    <x v="11"/>
    <s v="Accompagnant 1 "/>
    <s v="Kangoo Mazars ET-665-VE"/>
    <s v="Bénévole"/>
    <m/>
    <m/>
    <n v="27"/>
    <m/>
  </r>
  <r>
    <s v="Janvier"/>
    <d v="2025-01-03T00:00:00"/>
    <s v="Tournée 7"/>
    <x v="12"/>
    <s v="Responsable Tournée"/>
    <s v="Kangoo Ipsen FV-865-GP"/>
    <s v="Bénévole"/>
    <m/>
    <m/>
    <n v="92.75"/>
    <m/>
  </r>
  <r>
    <s v="Janvier"/>
    <d v="2025-01-03T00:00:00"/>
    <s v="Tournée 7"/>
    <x v="13"/>
    <s v="Accompagnant 1 "/>
    <s v="Kangoo Ipsen FV-865-GP"/>
    <s v="Bénévole"/>
    <m/>
    <m/>
    <n v="92.75"/>
    <m/>
  </r>
  <r>
    <s v="Janvier"/>
    <d v="2025-01-05T00:00:00"/>
    <s v="Tournée 8"/>
    <x v="14"/>
    <s v="Responsable Tournée"/>
    <s v="Trafic St Ho (ex Lilas) EH-786-YB"/>
    <s v="Bénévole"/>
    <m/>
    <m/>
    <n v="259.5"/>
    <m/>
  </r>
  <r>
    <s v="Janvier"/>
    <d v="2025-01-05T00:00:00"/>
    <s v="Tournée 8"/>
    <x v="15"/>
    <s v="Accompagnant 1 "/>
    <s v="Trafic St Ho (ex Lilas) EH-786-YB"/>
    <s v="Bénévole"/>
    <m/>
    <m/>
    <n v="259.5"/>
    <m/>
  </r>
  <r>
    <s v="Janvier"/>
    <d v="2025-01-05T00:00:00"/>
    <s v="Tournée 8"/>
    <x v="16"/>
    <s v="Accompagnant 2"/>
    <s v="Trafic St Ho (ex Lilas) EH-786-YB"/>
    <s v="Bénévole"/>
    <m/>
    <m/>
    <n v="259.5"/>
    <m/>
  </r>
  <r>
    <s v="Janvier"/>
    <d v="2025-01-05T00:00:00"/>
    <s v="Tournée 8"/>
    <x v="17"/>
    <s v="Accompagnant 3"/>
    <s v="Trafic St Ho (ex Lilas) EH-786-YB"/>
    <s v="Bénévole"/>
    <m/>
    <m/>
    <n v="259.5"/>
    <m/>
  </r>
  <r>
    <s v="Janvier"/>
    <d v="2025-01-06T00:00:00"/>
    <s v="Tournée 9"/>
    <x v="0"/>
    <s v="Responsable Tournée"/>
    <s v="Trafic Défense FT-862-AY"/>
    <s v="Bénévole"/>
    <m/>
    <m/>
    <n v="211"/>
    <m/>
  </r>
  <r>
    <s v="Janvier"/>
    <d v="2025-01-06T00:00:00"/>
    <s v="Tournée 9"/>
    <x v="8"/>
    <s v="Accompagnant 1 "/>
    <s v="Trafic Défense FT-862-AY"/>
    <s v="Bénévole"/>
    <m/>
    <m/>
    <n v="211"/>
    <m/>
  </r>
  <r>
    <s v="Janvier"/>
    <d v="2025-01-06T00:00:00"/>
    <s v="Tournée 9"/>
    <x v="18"/>
    <s v="Accompagnant 2"/>
    <s v="Trafic Défense FT-862-AY"/>
    <s v="Bénévole"/>
    <m/>
    <m/>
    <n v="211"/>
    <m/>
  </r>
  <r>
    <s v="Janvier"/>
    <d v="2025-01-07T00:00:00"/>
    <s v="Tournée 10"/>
    <x v="19"/>
    <s v="Responsable Tournée"/>
    <s v="Trafic Défense FT-862-AY"/>
    <s v="Bénévole"/>
    <m/>
    <m/>
    <n v="90.5"/>
    <m/>
  </r>
  <r>
    <s v="Janvier"/>
    <d v="2025-01-07T00:00:00"/>
    <s v="Tournée 10"/>
    <x v="20"/>
    <s v="Accompagnant 1 "/>
    <s v="Trafic Défense FT-862-AY"/>
    <s v="Bénévole"/>
    <m/>
    <m/>
    <n v="90.5"/>
    <m/>
  </r>
  <r>
    <s v="Janvier"/>
    <d v="2025-01-07T00:00:00"/>
    <s v="Tournée 10"/>
    <x v="21"/>
    <s v="Accompagnant 2"/>
    <s v="Trafic Défense FT-862-AY"/>
    <s v="Bénévole"/>
    <m/>
    <m/>
    <n v="90.5"/>
    <m/>
  </r>
  <r>
    <s v="Janvier"/>
    <d v="2025-01-07T00:00:00"/>
    <s v="Tournée 11"/>
    <x v="0"/>
    <s v="Responsable Tournée"/>
    <s v="Trafic St Ho (ex Lilas) EH-786-YB"/>
    <s v="Bénévole"/>
    <m/>
    <m/>
    <n v="273.19"/>
    <m/>
  </r>
  <r>
    <s v="Janvier"/>
    <d v="2025-01-07T00:00:00"/>
    <s v="Tournée 11"/>
    <x v="8"/>
    <s v="Accompagnant 1 "/>
    <s v="Trafic St Ho (ex Lilas) EH-786-YB"/>
    <s v="Bénévole"/>
    <m/>
    <m/>
    <n v="273.19"/>
    <m/>
  </r>
  <r>
    <s v="Janvier"/>
    <d v="2025-01-07T00:00:00"/>
    <s v="Tournée 12"/>
    <x v="22"/>
    <s v="Responsable Tournée"/>
    <s v="Kangoo Mazars ET-665-VE"/>
    <s v="Salarié"/>
    <m/>
    <m/>
    <n v="5.1420000000000003"/>
    <m/>
  </r>
  <r>
    <s v="Janvier"/>
    <d v="2025-01-08T00:00:00"/>
    <s v="Tournée 13"/>
    <x v="23"/>
    <s v="Responsable Tournée"/>
    <s v="Trafic Défense FT-862-AY"/>
    <s v="Bénévole"/>
    <m/>
    <m/>
    <n v="68"/>
    <m/>
  </r>
  <r>
    <s v="Janvier"/>
    <d v="2025-01-08T00:00:00"/>
    <s v="Tournée 13"/>
    <x v="5"/>
    <s v="Accompagnant 1 "/>
    <s v="Trafic Défense FT-862-AY"/>
    <s v="Bénévole"/>
    <m/>
    <m/>
    <n v="68"/>
    <m/>
  </r>
  <r>
    <s v="Janvier"/>
    <d v="2025-01-08T00:00:00"/>
    <s v="Tournée 14"/>
    <x v="0"/>
    <s v="Responsable Tournée"/>
    <s v="Trafic Lyonnais FZ-882-JR"/>
    <s v="Bénévole"/>
    <m/>
    <m/>
    <n v="142.4"/>
    <m/>
  </r>
  <r>
    <s v="Janvier"/>
    <d v="2025-01-08T00:00:00"/>
    <s v="Tournée 14"/>
    <x v="21"/>
    <s v="Accompagnant 1 "/>
    <s v="Trafic Lyonnais FZ-882-JR"/>
    <s v="Bénévole"/>
    <m/>
    <m/>
    <n v="142.4"/>
    <m/>
  </r>
  <r>
    <s v="Janvier"/>
    <d v="2025-01-08T00:00:00"/>
    <s v="Tournée 14"/>
    <x v="24"/>
    <s v="Accompagnant 2"/>
    <s v="Trafic Lyonnais FZ-882-JR"/>
    <s v="Bénévole"/>
    <m/>
    <m/>
    <n v="142.4"/>
    <m/>
  </r>
  <r>
    <s v="Janvier"/>
    <d v="2025-01-08T00:00:00"/>
    <s v="Tournée 15"/>
    <x v="4"/>
    <s v="Responsable Tournée"/>
    <s v="Kangoo Ipsen FV-865-GP"/>
    <s v="Bénévole"/>
    <m/>
    <m/>
    <n v="187.5"/>
    <m/>
  </r>
  <r>
    <s v="Janvier"/>
    <d v="2025-01-08T00:00:00"/>
    <s v="Tournée 15"/>
    <x v="25"/>
    <s v="Accompagnant 1 "/>
    <s v="Kangoo Ipsen FV-865-GP"/>
    <s v="Bénévole"/>
    <m/>
    <m/>
    <n v="187.5"/>
    <m/>
  </r>
  <r>
    <s v="Janvier"/>
    <d v="2025-01-08T00:00:00"/>
    <s v="Tournée 16"/>
    <x v="26"/>
    <s v="Responsable Tournée"/>
    <s v="Trafic Défense FT-862-AY"/>
    <s v="Bénévole"/>
    <m/>
    <m/>
    <n v="199.5"/>
    <m/>
  </r>
  <r>
    <s v="Janvier"/>
    <d v="2025-01-08T00:00:00"/>
    <s v="Tournée 16"/>
    <x v="27"/>
    <s v="Accompagnant 1 "/>
    <s v="Trafic Défense FT-862-AY"/>
    <s v="Bénévole"/>
    <m/>
    <m/>
    <n v="199.5"/>
    <m/>
  </r>
  <r>
    <s v="Janvier"/>
    <d v="2025-01-08T00:00:00"/>
    <s v="Tournée 17"/>
    <x v="23"/>
    <s v="Responsable Tournée"/>
    <s v="Trafic Défense FT-862-AY"/>
    <s v="Bénévole"/>
    <m/>
    <m/>
    <n v="125.9"/>
    <m/>
  </r>
  <r>
    <s v="Janvier"/>
    <d v="2025-01-08T00:00:00"/>
    <s v="Tournée 17"/>
    <x v="28"/>
    <s v="Accompagnant 1 "/>
    <s v="Trafic Défense FT-862-AY"/>
    <s v="Bénévole"/>
    <m/>
    <m/>
    <n v="125.9"/>
    <m/>
  </r>
  <r>
    <s v="Janvier"/>
    <d v="2025-01-08T00:00:00"/>
    <s v="Tournée 17"/>
    <x v="29"/>
    <s v="Accompagnant 2"/>
    <s v="Trafic Défense FT-862-AY"/>
    <s v="Bénévole"/>
    <m/>
    <m/>
    <n v="125.9"/>
    <m/>
  </r>
  <r>
    <s v="Janvier"/>
    <d v="2025-01-09T00:00:00"/>
    <s v="Tournée 18"/>
    <x v="30"/>
    <s v="Responsable Tournée"/>
    <s v="Trafic St Ho (ex Lilas) EH-786-YB"/>
    <s v="Bénévole"/>
    <m/>
    <m/>
    <n v="70"/>
    <m/>
  </r>
  <r>
    <s v="Janvier"/>
    <d v="2025-01-09T00:00:00"/>
    <s v="Tournée 18"/>
    <x v="31"/>
    <s v="Accompagnant 1 "/>
    <s v="Trafic St Ho (ex Lilas) EH-786-YB"/>
    <s v="Bénévole"/>
    <m/>
    <m/>
    <n v="70"/>
    <m/>
  </r>
  <r>
    <s v="Janvier"/>
    <d v="2025-01-09T00:00:00"/>
    <s v="Tournée 18"/>
    <x v="32"/>
    <s v="Accompagnant 2"/>
    <s v="Trafic St Ho (ex Lilas) EH-786-YB"/>
    <s v="Bénévole"/>
    <m/>
    <m/>
    <n v="70"/>
    <m/>
  </r>
  <r>
    <s v="Janvier"/>
    <d v="2025-01-09T00:00:00"/>
    <s v="Tournée 19"/>
    <x v="19"/>
    <s v="Responsable Tournée"/>
    <s v="Kangoo Mazars ET-665-VE"/>
    <s v="Bénévole"/>
    <m/>
    <m/>
    <n v="82"/>
    <m/>
  </r>
  <r>
    <s v="Janvier"/>
    <d v="2025-01-09T00:00:00"/>
    <s v="Tournée 19"/>
    <x v="20"/>
    <s v="Accompagnant 1 "/>
    <s v="Kangoo Mazars ET-665-VE"/>
    <s v="Bénévole"/>
    <m/>
    <m/>
    <n v="82"/>
    <m/>
  </r>
  <r>
    <s v="Janvier"/>
    <d v="2025-01-09T00:00:00"/>
    <s v="Tournée 20"/>
    <x v="21"/>
    <s v="Responsable Tournée"/>
    <s v="Trafic Défense FT-862-AY"/>
    <s v="Bénévole"/>
    <m/>
    <m/>
    <n v="468.5"/>
    <m/>
  </r>
  <r>
    <s v="Janvier"/>
    <d v="2025-01-09T00:00:00"/>
    <s v="Tournée 20"/>
    <x v="33"/>
    <s v="Accompagnant 1 "/>
    <s v="Trafic Défense FT-862-AY"/>
    <s v="Bénévole"/>
    <m/>
    <m/>
    <n v="468.5"/>
    <m/>
  </r>
  <r>
    <s v="Janvier"/>
    <d v="2025-01-09T00:00:00"/>
    <s v="Tournée 20"/>
    <x v="34"/>
    <s v="Accompagnant 2"/>
    <s v="Trafic Défense FT-862-AY"/>
    <s v="Bénévole"/>
    <m/>
    <m/>
    <n v="468.5"/>
    <m/>
  </r>
  <r>
    <s v="Janvier"/>
    <d v="2025-01-10T00:00:00"/>
    <s v="Tournée 21"/>
    <x v="0"/>
    <s v="Responsable Tournée"/>
    <s v="Trafic Défense FT-862-AY"/>
    <s v="Bénévole"/>
    <m/>
    <m/>
    <n v="129"/>
    <m/>
  </r>
  <r>
    <s v="Janvier"/>
    <d v="2025-01-10T00:00:00"/>
    <s v="Tournée 21"/>
    <x v="8"/>
    <s v="Accompagnant 1 "/>
    <s v="Trafic Défense FT-862-AY"/>
    <s v="Bénévole"/>
    <m/>
    <m/>
    <n v="129"/>
    <m/>
  </r>
  <r>
    <s v="Janvier"/>
    <d v="2025-01-10T00:00:00"/>
    <s v="Tournée 21"/>
    <x v="35"/>
    <s v="Accompagnant 2"/>
    <s v="Trafic Défense FT-862-AY"/>
    <s v="Bénévole"/>
    <m/>
    <m/>
    <n v="129"/>
    <m/>
  </r>
  <r>
    <s v="Janvier"/>
    <d v="2025-01-10T00:00:00"/>
    <s v="Tournée 22"/>
    <x v="19"/>
    <s v="Responsable Tournée"/>
    <s v="Trafic St Ho (ex Lilas) EH-786-YB"/>
    <s v="Bénévole"/>
    <m/>
    <m/>
    <n v="123.76"/>
    <m/>
  </r>
  <r>
    <s v="Janvier"/>
    <d v="2025-01-10T00:00:00"/>
    <s v="Tournée 22"/>
    <x v="36"/>
    <s v="Accompagnant 1 "/>
    <s v="Trafic St Ho (ex Lilas) EH-786-YB"/>
    <s v="Bénévole"/>
    <m/>
    <m/>
    <n v="123.76"/>
    <m/>
  </r>
  <r>
    <s v="Janvier"/>
    <d v="2025-01-10T00:00:00"/>
    <s v="Tournée 22"/>
    <x v="37"/>
    <s v="Accompagnant 2"/>
    <s v="Trafic St Ho (ex Lilas) EH-786-YB"/>
    <s v="Bénévole"/>
    <m/>
    <m/>
    <n v="123.76"/>
    <m/>
  </r>
  <r>
    <s v="Janvier"/>
    <d v="2025-01-10T00:00:00"/>
    <s v="Tournée 23"/>
    <x v="24"/>
    <s v="Responsable Tournée"/>
    <s v="Trafic Défense FT-862-AY"/>
    <s v="Bénévole"/>
    <m/>
    <m/>
    <n v="752"/>
    <m/>
  </r>
  <r>
    <s v="Janvier"/>
    <d v="2025-01-10T00:00:00"/>
    <s v="Tournée 23"/>
    <x v="38"/>
    <s v="Accompagnant 1 "/>
    <s v="Trafic Défense FT-862-AY"/>
    <s v="Bénévole"/>
    <m/>
    <m/>
    <n v="752"/>
    <m/>
  </r>
  <r>
    <s v="Janvier"/>
    <d v="2025-01-10T00:00:00"/>
    <s v="Tournée 24"/>
    <x v="39"/>
    <s v="Responsable Tournée"/>
    <s v="Kangoo Mazars ET-665-VE"/>
    <s v="Bénévole"/>
    <m/>
    <m/>
    <n v="183.8"/>
    <m/>
  </r>
  <r>
    <s v="Janvier"/>
    <d v="2025-01-10T00:00:00"/>
    <s v="Tournée 24"/>
    <x v="1"/>
    <s v="Accompagnant 1 "/>
    <s v="Kangoo Mazars ET-665-VE"/>
    <s v="Bénévole"/>
    <m/>
    <m/>
    <n v="183.8"/>
    <m/>
  </r>
  <r>
    <s v="Janvier"/>
    <d v="2025-01-12T00:00:00"/>
    <s v="Tournée 25"/>
    <x v="19"/>
    <s v="Responsable Tournée"/>
    <s v="Trafic St Ho (ex Lilas) EH-786-YB"/>
    <s v="Bénévole"/>
    <m/>
    <m/>
    <n v="96"/>
    <m/>
  </r>
  <r>
    <s v="Janvier"/>
    <d v="2025-01-12T00:00:00"/>
    <s v="Tournée 25"/>
    <x v="17"/>
    <s v="Accompagnant 1 "/>
    <s v="Trafic St Ho (ex Lilas) EH-786-YB"/>
    <s v="Bénévole"/>
    <m/>
    <m/>
    <n v="96"/>
    <m/>
  </r>
  <r>
    <s v="Janvier"/>
    <d v="2025-01-12T00:00:00"/>
    <s v="Tournée 25"/>
    <x v="40"/>
    <s v="Accompagnant 2"/>
    <s v="Trafic St Ho (ex Lilas) EH-786-YB"/>
    <s v="Bénévole"/>
    <m/>
    <m/>
    <n v="96"/>
    <m/>
  </r>
  <r>
    <s v="Janvier"/>
    <d v="2025-01-12T00:00:00"/>
    <s v="Tournée 25"/>
    <x v="41"/>
    <s v="Accompagnant 3"/>
    <s v="Trafic St Ho (ex Lilas) EH-786-YB"/>
    <s v="Bénévole"/>
    <m/>
    <m/>
    <n v="96"/>
    <m/>
  </r>
  <r>
    <s v="Janvier"/>
    <d v="2025-01-13T00:00:00"/>
    <s v="Tournée 26"/>
    <x v="0"/>
    <s v="Responsable Tournée"/>
    <s v="Trafic St Ho (ex Lilas) EH-786-YB"/>
    <s v="Bénévole"/>
    <m/>
    <m/>
    <n v="303.8"/>
    <m/>
  </r>
  <r>
    <s v="Janvier"/>
    <d v="2025-01-13T00:00:00"/>
    <s v="Tournée 26"/>
    <x v="35"/>
    <s v="Accompagnant 1 "/>
    <s v="Trafic St Ho (ex Lilas) EH-786-YB"/>
    <s v="Bénévole"/>
    <m/>
    <m/>
    <n v="303.8"/>
    <m/>
  </r>
  <r>
    <s v="Janvier"/>
    <d v="2025-01-13T00:00:00"/>
    <s v="Tournée 27"/>
    <x v="42"/>
    <s v="Responsable Tournée"/>
    <s v="Kangoo Ipsen FV-865-GP"/>
    <s v="Bénévole"/>
    <m/>
    <m/>
    <n v="38.5"/>
    <m/>
  </r>
  <r>
    <s v="Janvier"/>
    <d v="2025-01-13T00:00:00"/>
    <s v="Tournée 27"/>
    <x v="43"/>
    <s v="Accompagnant 1 "/>
    <s v="Kangoo Ipsen FV-865-GP"/>
    <s v="Bénévole"/>
    <m/>
    <m/>
    <n v="38.5"/>
    <m/>
  </r>
  <r>
    <s v="Janvier"/>
    <d v="2025-01-13T00:00:00"/>
    <s v="Tournée 28"/>
    <x v="44"/>
    <s v="Responsable Tournée"/>
    <s v="Trafic Défense FT-862-AY"/>
    <s v="Bénévole"/>
    <m/>
    <m/>
    <n v="700"/>
    <m/>
  </r>
  <r>
    <s v="Janvier"/>
    <d v="2025-01-13T00:00:00"/>
    <s v="Tournée 28"/>
    <x v="45"/>
    <s v="Accompagnant 1 "/>
    <s v="Trafic Défense FT-862-AY"/>
    <s v="Bénévole"/>
    <m/>
    <m/>
    <n v="700"/>
    <m/>
  </r>
  <r>
    <s v="Janvier"/>
    <d v="2025-01-14T00:00:00"/>
    <s v="Tournée 29"/>
    <x v="46"/>
    <s v="Responsable Tournée"/>
    <s v="Trafic Lyonnais FZ-882-JR"/>
    <s v="Bénévole"/>
    <m/>
    <m/>
    <n v="49.5"/>
    <m/>
  </r>
  <r>
    <s v="Janvier"/>
    <d v="2025-01-14T00:00:00"/>
    <s v="Tournée 29"/>
    <x v="47"/>
    <s v="Accompagnant 1 "/>
    <s v="Trafic Lyonnais FZ-882-JR"/>
    <s v="Bénévole"/>
    <m/>
    <m/>
    <n v="49.5"/>
    <m/>
  </r>
  <r>
    <s v="Janvier"/>
    <d v="2025-01-14T00:00:00"/>
    <s v="Tournée 29"/>
    <x v="43"/>
    <s v="Accompagnant 2"/>
    <s v="Trafic Lyonnais FZ-882-JR"/>
    <s v="Bénévole"/>
    <m/>
    <m/>
    <n v="49.5"/>
    <m/>
  </r>
  <r>
    <s v="Janvier"/>
    <d v="2025-01-14T00:00:00"/>
    <s v="Tournée 30"/>
    <x v="48"/>
    <s v="Responsable Tournée"/>
    <s v="Trafic St Ho (ex Lilas) EH-786-YB"/>
    <s v="Bénévole"/>
    <m/>
    <m/>
    <n v="60"/>
    <m/>
  </r>
  <r>
    <s v="Janvier"/>
    <d v="2025-01-14T00:00:00"/>
    <s v="Tournée 30"/>
    <x v="49"/>
    <s v="Accompagnant 1 "/>
    <s v="Trafic St Ho (ex Lilas) EH-786-YB"/>
    <s v="Bénévole"/>
    <m/>
    <m/>
    <n v="60"/>
    <m/>
  </r>
  <r>
    <s v="Janvier"/>
    <d v="2025-01-14T00:00:00"/>
    <s v="Tournée 30"/>
    <x v="50"/>
    <s v="Accompagnant 2"/>
    <s v="Trafic St Ho (ex Lilas) EH-786-YB"/>
    <s v="Bénévole"/>
    <m/>
    <m/>
    <n v="60"/>
    <m/>
  </r>
  <r>
    <s v="Janvier"/>
    <d v="2025-01-15T00:00:00"/>
    <s v="Tournée 31"/>
    <x v="6"/>
    <s v="Responsable Tournée"/>
    <s v="Kangoo Mazars ET-665-VE"/>
    <s v="Bénévole"/>
    <m/>
    <m/>
    <n v="99.96"/>
    <m/>
  </r>
  <r>
    <s v="Janvier"/>
    <d v="2025-01-15T00:00:00"/>
    <s v="Tournée 31"/>
    <x v="51"/>
    <s v="Accompagnant 1 "/>
    <s v="Kangoo Mazars ET-665-VE"/>
    <s v="Bénévole"/>
    <m/>
    <m/>
    <n v="99.96"/>
    <m/>
  </r>
  <r>
    <s v="Janvier"/>
    <d v="2025-01-15T00:00:00"/>
    <s v="Tournée 32"/>
    <x v="0"/>
    <s v="Responsable Tournée"/>
    <s v="Trafic Lyonnais FZ-882-JR"/>
    <s v="Bénévole"/>
    <m/>
    <m/>
    <n v="105"/>
    <m/>
  </r>
  <r>
    <s v="Janvier"/>
    <d v="2025-01-15T00:00:00"/>
    <s v="Tournée 32"/>
    <x v="43"/>
    <s v="Accompagnant 1 "/>
    <s v="Trafic Lyonnais FZ-882-JR"/>
    <s v="Bénévole"/>
    <m/>
    <m/>
    <n v="105"/>
    <m/>
  </r>
  <r>
    <s v="Janvier"/>
    <d v="2025-01-15T00:00:00"/>
    <s v="Tournée 32"/>
    <x v="52"/>
    <s v="Accompagnant 2"/>
    <s v="Trafic Lyonnais FZ-882-JR"/>
    <s v="Bénévole"/>
    <m/>
    <m/>
    <n v="105"/>
    <m/>
  </r>
  <r>
    <s v="Janvier"/>
    <d v="2025-01-15T00:00:00"/>
    <s v="Tournée 33"/>
    <x v="24"/>
    <s v="Responsable Tournée"/>
    <s v="Kangoo Ipsen FV-865-GP"/>
    <s v="Bénévole"/>
    <m/>
    <m/>
    <n v="83.25"/>
    <m/>
  </r>
  <r>
    <s v="Janvier"/>
    <d v="2025-01-15T00:00:00"/>
    <s v="Tournée 33"/>
    <x v="53"/>
    <s v="Accompagnant 1 "/>
    <s v="Kangoo Ipsen FV-865-GP"/>
    <s v="Bénévole"/>
    <m/>
    <m/>
    <n v="83.25"/>
    <m/>
  </r>
  <r>
    <s v="Janvier"/>
    <d v="2025-01-15T00:00:00"/>
    <s v="Tournée 34"/>
    <x v="54"/>
    <s v="Responsable Tournée"/>
    <s v="Trafic Défense FT-862-AY"/>
    <s v="Bénévole"/>
    <m/>
    <m/>
    <n v="323"/>
    <m/>
  </r>
  <r>
    <s v="Janvier"/>
    <d v="2025-01-15T00:00:00"/>
    <s v="Tournée 34"/>
    <x v="25"/>
    <s v="Accompagnant 1 "/>
    <s v="Trafic Défense FT-862-AY"/>
    <s v="Bénévole"/>
    <m/>
    <m/>
    <n v="323"/>
    <m/>
  </r>
  <r>
    <s v="Janvier"/>
    <d v="2025-01-15T00:00:00"/>
    <s v="Tournée 34"/>
    <x v="55"/>
    <s v="Accompagnant 2"/>
    <s v="Trafic Défense FT-862-AY"/>
    <s v="Bénévole"/>
    <m/>
    <m/>
    <n v="323"/>
    <m/>
  </r>
  <r>
    <s v="Janvier"/>
    <d v="2025-01-15T00:00:00"/>
    <s v="Tournée 35"/>
    <x v="23"/>
    <s v="Responsable Tournée"/>
    <s v="Trafic Défense FT-862-AY"/>
    <s v="Bénévole"/>
    <m/>
    <m/>
    <n v="78.7"/>
    <m/>
  </r>
  <r>
    <s v="Janvier"/>
    <d v="2025-01-15T00:00:00"/>
    <s v="Tournée 35"/>
    <x v="56"/>
    <s v="Accompagnant 1 "/>
    <s v="Trafic Défense FT-862-AY"/>
    <s v="Bénévole"/>
    <m/>
    <m/>
    <n v="78.7"/>
    <m/>
  </r>
  <r>
    <s v="Janvier"/>
    <d v="2025-01-15T00:00:00"/>
    <s v="Tournée 35"/>
    <x v="57"/>
    <s v="Accompagnant 2"/>
    <s v="Trafic Défense FT-862-AY"/>
    <s v="Bénévole"/>
    <m/>
    <m/>
    <n v="78.7"/>
    <m/>
  </r>
  <r>
    <s v="Janvier"/>
    <d v="2025-01-16T00:00:00"/>
    <s v="Tournée 36"/>
    <x v="23"/>
    <s v="Responsable Tournée"/>
    <s v="Trafic Lyonnais FZ-882-JR"/>
    <s v="Bénévole"/>
    <m/>
    <m/>
    <n v="47.3"/>
    <m/>
  </r>
  <r>
    <s v="Janvier"/>
    <d v="2025-01-16T00:00:00"/>
    <s v="Tournée 36"/>
    <x v="34"/>
    <s v="Accompagnant 1 "/>
    <s v="Trafic Lyonnais FZ-882-JR"/>
    <s v="Bénévole"/>
    <m/>
    <m/>
    <n v="47.3"/>
    <m/>
  </r>
  <r>
    <s v="Janvier"/>
    <d v="2025-01-16T00:00:00"/>
    <s v="Tournée 36"/>
    <x v="58"/>
    <s v="Accompagnant 2"/>
    <s v="Trafic Lyonnais FZ-882-JR"/>
    <s v="Bénévole"/>
    <m/>
    <m/>
    <n v="47.3"/>
    <m/>
  </r>
  <r>
    <s v="Janvier"/>
    <d v="2025-01-16T00:00:00"/>
    <s v="Tournée 37"/>
    <x v="19"/>
    <s v="Responsable Tournée"/>
    <s v="Trafic St Ho (ex Lilas) EH-786-YB"/>
    <s v="Bénévole"/>
    <m/>
    <m/>
    <n v="70"/>
    <m/>
  </r>
  <r>
    <s v="Janvier"/>
    <d v="2025-01-16T00:00:00"/>
    <s v="Tournée 37"/>
    <x v="31"/>
    <s v="Accompagnant 1 "/>
    <s v="Trafic St Ho (ex Lilas) EH-786-YB"/>
    <s v="Bénévole"/>
    <m/>
    <m/>
    <n v="70"/>
    <m/>
  </r>
  <r>
    <s v="Janvier"/>
    <d v="2025-01-16T00:00:00"/>
    <s v="Tournée 37"/>
    <x v="32"/>
    <s v="Accompagnant 2"/>
    <s v="Trafic St Ho (ex Lilas) EH-786-YB"/>
    <s v="Bénévole"/>
    <m/>
    <m/>
    <n v="70"/>
    <m/>
  </r>
  <r>
    <s v="Janvier"/>
    <d v="2025-01-16T00:00:00"/>
    <s v="Tournée 38"/>
    <x v="39"/>
    <s v="Responsable Tournée"/>
    <s v="Kangoo Mazars ET-665-VE"/>
    <s v="Bénévole"/>
    <m/>
    <m/>
    <n v="47.75"/>
    <m/>
  </r>
  <r>
    <s v="Janvier"/>
    <d v="2025-01-16T00:00:00"/>
    <s v="Tournée 38"/>
    <x v="11"/>
    <s v="Accompagnant 1 "/>
    <s v="Kangoo Mazars ET-665-VE"/>
    <s v="Bénévole"/>
    <m/>
    <m/>
    <n v="47.75"/>
    <m/>
  </r>
  <r>
    <s v="Janvier"/>
    <d v="2025-01-17T00:00:00"/>
    <s v="Tournée 39"/>
    <x v="0"/>
    <s v="Responsable Tournée"/>
    <s v="Trafic Lyonnais FZ-882-JR"/>
    <s v="Bénévole"/>
    <m/>
    <m/>
    <n v="192"/>
    <m/>
  </r>
  <r>
    <s v="Janvier"/>
    <d v="2025-01-17T00:00:00"/>
    <s v="Tournée 39"/>
    <x v="8"/>
    <s v="Accompagnant 1 "/>
    <s v="Trafic Lyonnais FZ-882-JR"/>
    <s v="Bénévole"/>
    <m/>
    <m/>
    <n v="192"/>
    <m/>
  </r>
  <r>
    <s v="Janvier"/>
    <d v="2025-01-17T00:00:00"/>
    <s v="Tournée 39"/>
    <x v="47"/>
    <s v="Accompagnant 2"/>
    <s v="Trafic Lyonnais FZ-882-JR"/>
    <s v="Bénévole"/>
    <m/>
    <m/>
    <n v="192"/>
    <m/>
  </r>
  <r>
    <s v="Janvier"/>
    <d v="2025-01-17T00:00:00"/>
    <s v="Tournée 40"/>
    <x v="46"/>
    <s v="Responsable Tournée"/>
    <s v="Trafic St Ho (ex Lilas) EH-786-YB"/>
    <s v="Bénévole"/>
    <m/>
    <m/>
    <n v="244.69"/>
    <m/>
  </r>
  <r>
    <s v="Janvier"/>
    <d v="2025-01-17T00:00:00"/>
    <s v="Tournée 40"/>
    <x v="59"/>
    <s v="Accompagnant 1 "/>
    <s v="Trafic St Ho (ex Lilas) EH-786-YB"/>
    <s v="Bénévole"/>
    <m/>
    <m/>
    <n v="244.69"/>
    <m/>
  </r>
  <r>
    <s v="Janvier"/>
    <d v="2025-01-17T00:00:00"/>
    <s v="Tournée 40"/>
    <x v="51"/>
    <s v="Accompagnant 2"/>
    <s v="Trafic St Ho (ex Lilas) EH-786-YB"/>
    <s v="Bénévole"/>
    <m/>
    <m/>
    <n v="244.69"/>
    <m/>
  </r>
  <r>
    <s v="Janvier"/>
    <d v="2025-01-17T00:00:00"/>
    <s v="Tournée 41"/>
    <x v="19"/>
    <s v="Responsable Tournée"/>
    <s v="Trafic Défense FT-862-AY"/>
    <s v="Bénévole"/>
    <m/>
    <m/>
    <n v="522.70000000000005"/>
    <m/>
  </r>
  <r>
    <s v="Janvier"/>
    <d v="2025-01-17T00:00:00"/>
    <s v="Tournée 41"/>
    <x v="1"/>
    <s v="Accompagnant 1 "/>
    <s v="Trafic Défense FT-862-AY"/>
    <s v="Bénévole"/>
    <m/>
    <m/>
    <n v="522.70000000000005"/>
    <m/>
  </r>
  <r>
    <s v="Janvier"/>
    <d v="2025-01-17T00:00:00"/>
    <s v="Tournée 41"/>
    <x v="60"/>
    <s v="Accompagnant 2"/>
    <s v="Trafic Défense FT-862-AY"/>
    <s v="Bénévole"/>
    <m/>
    <m/>
    <n v="522.70000000000005"/>
    <m/>
  </r>
  <r>
    <s v="Janvier"/>
    <d v="2025-01-17T00:00:00"/>
    <s v="Tournée 42"/>
    <x v="44"/>
    <s v="Responsable Tournée"/>
    <s v="Kangoo Mazars ET-665-VE"/>
    <s v="Bénévole"/>
    <m/>
    <m/>
    <n v="80.14"/>
    <m/>
  </r>
  <r>
    <s v="Janvier"/>
    <d v="2025-01-17T00:00:00"/>
    <s v="Tournée 42"/>
    <x v="61"/>
    <s v="Accompagnant 1 "/>
    <s v="Kangoo Mazars ET-665-VE"/>
    <s v="Bénévole"/>
    <m/>
    <m/>
    <n v="80.14"/>
    <m/>
  </r>
  <r>
    <s v="Janvier"/>
    <d v="2025-01-19T00:00:00"/>
    <s v="Tournée 43"/>
    <x v="19"/>
    <s v="Responsable Tournée"/>
    <s v="Trafic St Ho (ex Lilas) EH-786-YB"/>
    <s v="Bénévole"/>
    <m/>
    <m/>
    <n v="70"/>
    <m/>
  </r>
  <r>
    <s v="Janvier"/>
    <d v="2025-01-19T00:00:00"/>
    <s v="Tournée 43"/>
    <x v="62"/>
    <s v="Accompagnant 1 "/>
    <s v="Trafic St Ho (ex Lilas) EH-786-YB"/>
    <s v="Bénévole"/>
    <m/>
    <m/>
    <n v="70"/>
    <m/>
  </r>
  <r>
    <s v="Janvier"/>
    <d v="2025-01-19T00:00:00"/>
    <s v="Tournée 43"/>
    <x v="55"/>
    <s v="Accompagnant 2"/>
    <s v="Trafic St Ho (ex Lilas) EH-786-YB"/>
    <s v="Bénévole"/>
    <m/>
    <m/>
    <n v="70"/>
    <m/>
  </r>
  <r>
    <s v="Janvier"/>
    <d v="2025-01-19T00:00:00"/>
    <s v="Tournée 43"/>
    <x v="40"/>
    <s v="Accompagnant 3"/>
    <s v="Trafic St Ho (ex Lilas) EH-786-YB"/>
    <s v="Bénévole"/>
    <m/>
    <m/>
    <n v="70"/>
    <m/>
  </r>
  <r>
    <s v="Janvier"/>
    <d v="2025-01-20T00:00:00"/>
    <s v="Tournée 44"/>
    <x v="24"/>
    <s v="Responsable Tournée"/>
    <s v="Trafic Défense FT-862-AY"/>
    <m/>
    <m/>
    <m/>
    <n v="192.9"/>
    <m/>
  </r>
  <r>
    <s v="Janvier"/>
    <d v="2025-01-20T00:00:00"/>
    <s v="Tournée 44"/>
    <x v="35"/>
    <s v="Accompagnant 1 "/>
    <s v="Trafic Défense FT-862-AY"/>
    <m/>
    <m/>
    <m/>
    <n v="192.9"/>
    <m/>
  </r>
  <r>
    <s v="Janvier"/>
    <d v="2025-01-20T00:00:00"/>
    <s v="Tournée 45"/>
    <x v="63"/>
    <s v="Responsable Tournée"/>
    <s v="Trafic St Ho (ex Lilas) EH-786-YB"/>
    <m/>
    <m/>
    <m/>
    <n v="210"/>
    <m/>
  </r>
  <r>
    <s v="Janvier"/>
    <d v="2025-01-20T00:00:00"/>
    <s v="Tournée 45"/>
    <x v="39"/>
    <s v="Accompagnant 1 "/>
    <s v="Trafic St Ho (ex Lilas) EH-786-YB"/>
    <m/>
    <m/>
    <m/>
    <n v="210"/>
    <m/>
  </r>
  <r>
    <s v="Janvier"/>
    <d v="2025-01-21T00:00:00"/>
    <s v="Tournée 46"/>
    <x v="23"/>
    <s v="Responsable Tournée"/>
    <s v="Trafic Lyonnais FZ-882-JR"/>
    <m/>
    <m/>
    <m/>
    <n v="33.75"/>
    <m/>
  </r>
  <r>
    <s v="Janvier"/>
    <d v="2025-01-21T00:00:00"/>
    <s v="Tournée 46"/>
    <x v="64"/>
    <s v="Accompagnant 1 "/>
    <s v="Trafic Lyonnais FZ-882-JR"/>
    <m/>
    <m/>
    <m/>
    <n v="33.75"/>
    <m/>
  </r>
  <r>
    <s v="Janvier"/>
    <d v="2025-01-21T00:00:00"/>
    <s v="Tournée 46"/>
    <x v="43"/>
    <s v="Accompagnant 2"/>
    <s v="Trafic Lyonnais FZ-882-JR"/>
    <m/>
    <m/>
    <m/>
    <n v="33.75"/>
    <m/>
  </r>
  <r>
    <s v="Janvier"/>
    <d v="2025-01-21T00:00:00"/>
    <s v="Tournée 47"/>
    <x v="0"/>
    <s v="Responsable Tournée"/>
    <s v="Trafic St Ho (ex Lilas) EH-786-YB"/>
    <m/>
    <m/>
    <m/>
    <n v="121"/>
    <m/>
  </r>
  <r>
    <s v="Janvier"/>
    <d v="2025-01-21T00:00:00"/>
    <s v="Tournée 47"/>
    <x v="49"/>
    <s v="Accompagnant 1 "/>
    <s v="Trafic St Ho (ex Lilas) EH-786-YB"/>
    <m/>
    <m/>
    <m/>
    <n v="121"/>
    <m/>
  </r>
  <r>
    <s v="Janvier"/>
    <d v="2025-01-21T00:00:00"/>
    <s v="Tournée 47"/>
    <x v="65"/>
    <s v="Accompagnant 2"/>
    <s v="Trafic St Ho (ex Lilas) EH-786-YB"/>
    <m/>
    <m/>
    <m/>
    <n v="121"/>
    <m/>
  </r>
  <r>
    <s v="Janvier"/>
    <d v="2025-01-22T00:00:00"/>
    <s v="Tournée 48"/>
    <x v="23"/>
    <s v="Responsable Tournée"/>
    <s v="Kangoo Mazars ET-665-VE"/>
    <m/>
    <m/>
    <m/>
    <n v="79.8"/>
    <m/>
  </r>
  <r>
    <s v="Janvier"/>
    <d v="2025-01-22T00:00:00"/>
    <s v="Tournée 48"/>
    <x v="66"/>
    <s v="Accompagnant 1 "/>
    <s v="Kangoo Mazars ET-665-VE"/>
    <m/>
    <m/>
    <m/>
    <n v="79.8"/>
    <m/>
  </r>
  <r>
    <s v="Janvier"/>
    <d v="2025-01-22T00:00:00"/>
    <s v="Tournée 49"/>
    <x v="0"/>
    <s v="Responsable Tournée"/>
    <s v="Trafic Lyonnais FZ-882-JR"/>
    <m/>
    <m/>
    <m/>
    <n v="191.2"/>
    <m/>
  </r>
  <r>
    <s v="Janvier"/>
    <d v="2025-01-22T00:00:00"/>
    <s v="Tournée 49"/>
    <x v="1"/>
    <s v="Accompagnant 1 "/>
    <s v="Trafic Lyonnais FZ-882-JR"/>
    <m/>
    <m/>
    <m/>
    <n v="191.2"/>
    <m/>
  </r>
  <r>
    <s v="Janvier"/>
    <d v="2025-01-22T00:00:00"/>
    <s v="Tournée 49"/>
    <x v="27"/>
    <s v="Accompagnant 2"/>
    <s v="Trafic Lyonnais FZ-882-JR"/>
    <m/>
    <m/>
    <m/>
    <n v="191.2"/>
    <m/>
  </r>
  <r>
    <s v="Janvier"/>
    <d v="2025-01-22T00:00:00"/>
    <s v="Tournée 50"/>
    <x v="19"/>
    <s v="Responsable Tournée"/>
    <s v="Kangoo Ipsen FV-865-GP"/>
    <m/>
    <m/>
    <m/>
    <n v="96.75"/>
    <m/>
  </r>
  <r>
    <s v="Janvier"/>
    <d v="2025-01-22T00:00:00"/>
    <s v="Tournée 50"/>
    <x v="43"/>
    <s v="Accompagnant 1 "/>
    <s v="Trafic Défense FT-862-AY"/>
    <m/>
    <m/>
    <m/>
    <n v="96.75"/>
    <m/>
  </r>
  <r>
    <s v="Janvier"/>
    <d v="2025-01-22T00:00:00"/>
    <s v="Tournée 51"/>
    <x v="67"/>
    <s v="Responsable Tournée"/>
    <s v="Trafic Défense FT-862-AY"/>
    <m/>
    <m/>
    <m/>
    <n v="356"/>
    <m/>
  </r>
  <r>
    <s v="Janvier"/>
    <d v="2025-01-22T00:00:00"/>
    <s v="Tournée 51"/>
    <x v="68"/>
    <s v="Accompagnant 1 "/>
    <s v="Trafic Défense FT-862-AY"/>
    <m/>
    <m/>
    <m/>
    <n v="356"/>
    <m/>
  </r>
  <r>
    <s v="Janvier"/>
    <d v="2025-01-23T00:00:00"/>
    <s v="Tournée 52"/>
    <x v="42"/>
    <s v="Responsable Tournée"/>
    <s v="Trafic Lyonnais FZ-882-JR"/>
    <m/>
    <m/>
    <m/>
    <n v="42.79"/>
    <m/>
  </r>
  <r>
    <s v="Janvier"/>
    <d v="2025-01-23T00:00:00"/>
    <s v="Tournée 52"/>
    <x v="1"/>
    <s v="Accompagnant 1 "/>
    <s v="Trafic Lyonnais FZ-882-JR"/>
    <m/>
    <m/>
    <m/>
    <n v="42.79"/>
    <m/>
  </r>
  <r>
    <s v="Janvier"/>
    <d v="2025-01-23T00:00:00"/>
    <s v="Tournée 52"/>
    <x v="60"/>
    <s v="Accompagnant 2"/>
    <s v="Trafic Lyonnais FZ-882-JR"/>
    <m/>
    <m/>
    <m/>
    <n v="42.79"/>
    <m/>
  </r>
  <r>
    <s v="Janvier"/>
    <d v="2025-01-23T00:00:00"/>
    <s v="Tournée 53"/>
    <x v="0"/>
    <s v="Responsable Tournée"/>
    <s v="Trafic St Ho (ex Lilas) EH-786-YB"/>
    <m/>
    <m/>
    <m/>
    <n v="74.5"/>
    <m/>
  </r>
  <r>
    <s v="Janvier"/>
    <d v="2025-01-23T00:00:00"/>
    <s v="Tournée 53"/>
    <x v="31"/>
    <s v="Accompagnant 1 "/>
    <s v="Trafic St Ho (ex Lilas) EH-786-YB"/>
    <m/>
    <m/>
    <m/>
    <n v="74.5"/>
    <m/>
  </r>
  <r>
    <s v="Janvier"/>
    <d v="2025-01-23T00:00:00"/>
    <s v="Tournée 53"/>
    <x v="32"/>
    <s v="Accompagnant 2"/>
    <s v="Kangoo Mazars ET-665-VE"/>
    <m/>
    <m/>
    <m/>
    <n v="74.5"/>
    <m/>
  </r>
  <r>
    <s v="Janvier"/>
    <d v="2025-01-23T00:00:00"/>
    <s v="Tournée 54"/>
    <x v="46"/>
    <s v="Responsable Tournée"/>
    <s v="Kangoo Mazars ET-665-VE"/>
    <m/>
    <m/>
    <m/>
    <n v="102.3"/>
    <m/>
  </r>
  <r>
    <s v="Janvier"/>
    <d v="2025-01-23T00:00:00"/>
    <s v="Tournée 54"/>
    <x v="25"/>
    <s v="Accompagnant 1 "/>
    <s v="Kangoo Mazars ET-665-VE"/>
    <m/>
    <m/>
    <m/>
    <n v="102.3"/>
    <m/>
  </r>
  <r>
    <s v="Janvier"/>
    <d v="2025-01-24T00:00:00"/>
    <s v="Tournée 55"/>
    <x v="0"/>
    <s v="Responsable Tournée"/>
    <s v="Trafic Lyonnais FZ-882-JR"/>
    <m/>
    <m/>
    <m/>
    <n v="77"/>
    <m/>
  </r>
  <r>
    <s v="Janvier"/>
    <d v="2025-01-24T00:00:00"/>
    <s v="Tournée 55"/>
    <x v="41"/>
    <s v="Accompagnant 1 "/>
    <s v="Trafic Lyonnais FZ-882-JR"/>
    <m/>
    <m/>
    <m/>
    <n v="77"/>
    <m/>
  </r>
  <r>
    <s v="Janvier"/>
    <d v="2025-01-24T00:00:00"/>
    <s v="Tournée 56"/>
    <x v="19"/>
    <s v="Responsable Tournée"/>
    <s v="Trafic St Ho (ex Lilas) EH-786-YB"/>
    <m/>
    <m/>
    <m/>
    <n v="153.18"/>
    <m/>
  </r>
  <r>
    <s v="Janvier"/>
    <d v="2025-01-24T00:00:00"/>
    <s v="Tournée 56"/>
    <x v="69"/>
    <s v="Accompagnant 1 "/>
    <s v="Trafic St Ho (ex Lilas) EH-786-YB"/>
    <m/>
    <m/>
    <m/>
    <n v="153.18"/>
    <m/>
  </r>
  <r>
    <s v="Janvier"/>
    <d v="2025-01-24T00:00:00"/>
    <s v="Tournée 56"/>
    <x v="37"/>
    <s v="Accompagnant 2"/>
    <s v="Trafic St Ho (ex Lilas) EH-786-YB"/>
    <m/>
    <m/>
    <m/>
    <n v="153.18"/>
    <m/>
  </r>
  <r>
    <s v="Janvier"/>
    <d v="2025-01-24T00:00:00"/>
    <s v="Tournée 57"/>
    <x v="44"/>
    <s v="Responsable Tournée"/>
    <s v="Trafic Défense FT-862-AY"/>
    <m/>
    <m/>
    <m/>
    <n v="363.3"/>
    <m/>
  </r>
  <r>
    <s v="Janvier"/>
    <d v="2025-01-24T00:00:00"/>
    <s v="Tournée 57"/>
    <x v="70"/>
    <s v="Accompagnant 1 "/>
    <s v="Trafic Défense FT-862-AY"/>
    <m/>
    <m/>
    <m/>
    <n v="363.3"/>
    <m/>
  </r>
  <r>
    <s v="Janvier"/>
    <d v="2025-01-24T00:00:00"/>
    <s v="Tournée 57"/>
    <x v="71"/>
    <s v="Accompagnant 2"/>
    <s v="Trafic Défense FT-862-AY"/>
    <m/>
    <m/>
    <m/>
    <n v="363.3"/>
    <m/>
  </r>
  <r>
    <s v="Janvier"/>
    <d v="2025-01-24T00:00:00"/>
    <s v="Tournée 58"/>
    <x v="72"/>
    <s v="Responsable Tournée"/>
    <s v="Kangoo Ipsen FV-865-GP"/>
    <m/>
    <m/>
    <m/>
    <n v="109"/>
    <m/>
  </r>
  <r>
    <s v="Janvier"/>
    <d v="2025-01-24T00:00:00"/>
    <s v="Tournée 59"/>
    <x v="46"/>
    <s v="Responsable Tournée"/>
    <s v="Kangoo Mazars ET-665-VE"/>
    <m/>
    <m/>
    <m/>
    <n v="100.22"/>
    <m/>
  </r>
  <r>
    <s v="Janvier"/>
    <d v="2025-01-24T00:00:00"/>
    <s v="Tournée 59"/>
    <x v="73"/>
    <s v="Accompagnant 1 "/>
    <s v="Kangoo Mazars ET-665-VE"/>
    <m/>
    <m/>
    <m/>
    <n v="100.22"/>
    <m/>
  </r>
  <r>
    <s v="Janvier"/>
    <d v="2025-01-25T00:00:00"/>
    <s v="Tournée 60"/>
    <x v="74"/>
    <s v="Responsable Tournée"/>
    <s v="Trafic St Ho (ex Lilas) EH-786-YB"/>
    <m/>
    <m/>
    <m/>
    <n v="67.88"/>
    <m/>
  </r>
  <r>
    <s v="Janvier"/>
    <d v="2025-01-25T00:00:00"/>
    <s v="Tournée 60"/>
    <x v="75"/>
    <s v="Accompagnant 1 "/>
    <s v="Trafic St Ho (ex Lilas) EH-786-YB"/>
    <m/>
    <m/>
    <m/>
    <n v="67.88"/>
    <m/>
  </r>
  <r>
    <s v="Janvier"/>
    <d v="2025-01-25T00:00:00"/>
    <s v="Tournée 60"/>
    <x v="34"/>
    <s v="Accompagnant 2"/>
    <s v="Trafic St Ho (ex Lilas) EH-786-YB"/>
    <m/>
    <m/>
    <m/>
    <n v="67.88"/>
    <m/>
  </r>
  <r>
    <s v="Janvier"/>
    <d v="2025-01-26T00:00:00"/>
    <s v="Tournée 61"/>
    <x v="26"/>
    <s v="Responsable Tournée"/>
    <s v="Trafic St Ho (ex Lilas) EH-786-YB"/>
    <m/>
    <m/>
    <m/>
    <n v="74.5"/>
    <m/>
  </r>
  <r>
    <s v="Janvier"/>
    <d v="2025-01-26T00:00:00"/>
    <s v="Tournée 61"/>
    <x v="17"/>
    <s v="Accompagnant 1 "/>
    <s v="Trafic St Ho (ex Lilas) EH-786-YB"/>
    <m/>
    <m/>
    <m/>
    <n v="74.5"/>
    <m/>
  </r>
  <r>
    <s v="Janvier"/>
    <d v="2025-01-26T00:00:00"/>
    <s v="Tournée 61"/>
    <x v="76"/>
    <s v="Accompagnant 2"/>
    <s v="Trafic St Ho (ex Lilas) EH-786-YB"/>
    <m/>
    <m/>
    <m/>
    <n v="74.5"/>
    <m/>
  </r>
  <r>
    <s v="Janvier"/>
    <d v="2025-01-26T00:00:00"/>
    <s v="Tournée 61"/>
    <x v="64"/>
    <s v="Accompagnant 3"/>
    <s v="Trafic St Ho (ex Lilas) EH-786-YB"/>
    <m/>
    <m/>
    <m/>
    <n v="74.5"/>
    <m/>
  </r>
  <r>
    <s v="Janvier"/>
    <d v="2025-01-27T00:00:00"/>
    <s v="Tournée 62"/>
    <x v="33"/>
    <s v="Responsable Tournée"/>
    <s v="Trafic Défense FT-862-AY"/>
    <m/>
    <m/>
    <m/>
    <n v="101.37"/>
    <m/>
  </r>
  <r>
    <s v="Janvier"/>
    <d v="2025-01-27T00:00:00"/>
    <s v="Tournée 62"/>
    <x v="34"/>
    <s v="Accompagnant 1 "/>
    <s v="Trafic Défense FT-862-AY"/>
    <m/>
    <m/>
    <m/>
    <n v="101.37"/>
    <m/>
  </r>
  <r>
    <s v="Janvier"/>
    <d v="2025-01-27T00:00:00"/>
    <s v="Tournée 62"/>
    <x v="58"/>
    <s v="Accompagnant 2"/>
    <s v="Trafic Défense FT-862-AY"/>
    <m/>
    <m/>
    <m/>
    <n v="101.37"/>
    <m/>
  </r>
  <r>
    <s v="Janvier"/>
    <d v="2025-01-28T00:00:00"/>
    <s v="Tournée 63"/>
    <x v="24"/>
    <s v="Responsable Tournée"/>
    <s v="Trafic Lyonnais FZ-882-JR"/>
    <m/>
    <m/>
    <m/>
    <n v="105.19"/>
    <m/>
  </r>
  <r>
    <s v="Janvier"/>
    <d v="2025-01-28T00:00:00"/>
    <s v="Tournée 63"/>
    <x v="77"/>
    <s v="Accompagnant 1 "/>
    <s v="Trafic Lyonnais FZ-882-JR"/>
    <m/>
    <m/>
    <m/>
    <n v="105.19"/>
    <m/>
  </r>
  <r>
    <s v="Janvier"/>
    <d v="2025-01-28T00:00:00"/>
    <s v="Tournée 63"/>
    <x v="64"/>
    <s v="Accompagnant 2"/>
    <s v="Trafic Lyonnais FZ-882-JR"/>
    <m/>
    <m/>
    <m/>
    <n v="105.19"/>
    <m/>
  </r>
  <r>
    <s v="Janvier"/>
    <d v="2025-01-28T00:00:00"/>
    <s v="Tournée 64"/>
    <x v="0"/>
    <s v="Responsable Tournée"/>
    <s v="Trafic St Ho (ex Lilas) EH-786-YB"/>
    <m/>
    <m/>
    <m/>
    <n v="222"/>
    <m/>
  </r>
  <r>
    <s v="Janvier"/>
    <d v="2025-01-28T00:00:00"/>
    <s v="Tournée 64"/>
    <x v="49"/>
    <s v="Accompagnant 1 "/>
    <s v="Trafic St Ho (ex Lilas) EH-786-YB"/>
    <m/>
    <m/>
    <m/>
    <n v="222"/>
    <m/>
  </r>
  <r>
    <s v="Janvier"/>
    <d v="2025-01-28T00:00:00"/>
    <s v="Tournée 64"/>
    <x v="78"/>
    <s v="Accompagnant 2"/>
    <s v="Trafic St Ho (ex Lilas) EH-786-YB"/>
    <m/>
    <m/>
    <m/>
    <n v="222"/>
    <m/>
  </r>
  <r>
    <s v="Janvier"/>
    <d v="2025-01-29T00:00:00"/>
    <s v="Tournée 65"/>
    <x v="23"/>
    <s v="Responsable Tournée"/>
    <s v="Kangoo Mazars ET-665-VE"/>
    <m/>
    <m/>
    <m/>
    <n v="107"/>
    <m/>
  </r>
  <r>
    <s v="Janvier"/>
    <d v="2025-01-29T00:00:00"/>
    <s v="Tournée 65"/>
    <x v="79"/>
    <s v="Accompagnant 1 "/>
    <s v="Kangoo Mazars ET-665-VE"/>
    <m/>
    <m/>
    <m/>
    <n v="107"/>
    <m/>
  </r>
  <r>
    <s v="Janvier"/>
    <d v="2025-01-29T00:00:00"/>
    <s v="Tournée 66"/>
    <x v="0"/>
    <s v="Responsable Tournée"/>
    <s v="Trafic Lyonnais FZ-882-JR"/>
    <m/>
    <m/>
    <m/>
    <n v="142.55000000000001"/>
    <m/>
  </r>
  <r>
    <s v="Janvier"/>
    <d v="2025-01-29T00:00:00"/>
    <s v="Tournée 66"/>
    <x v="80"/>
    <s v="Accompagnant 1 "/>
    <s v="Trafic Lyonnais FZ-882-JR"/>
    <m/>
    <m/>
    <m/>
    <n v="142.55000000000001"/>
    <m/>
  </r>
  <r>
    <s v="Janvier"/>
    <d v="2025-01-29T00:00:00"/>
    <s v="Tournée 67"/>
    <x v="81"/>
    <s v="Responsable Tournée"/>
    <s v="Trafic Défense FT-862-AY"/>
    <m/>
    <m/>
    <m/>
    <n v="50.78"/>
    <m/>
  </r>
  <r>
    <s v="Janvier"/>
    <d v="2025-01-29T00:00:00"/>
    <s v="Tournée 67"/>
    <x v="82"/>
    <s v="Accompagnant 1 "/>
    <s v="Trafic Défense FT-862-AY"/>
    <m/>
    <m/>
    <m/>
    <n v="50.78"/>
    <m/>
  </r>
  <r>
    <s v="Janvier"/>
    <d v="2025-01-29T00:00:00"/>
    <s v="Tournée 67"/>
    <x v="82"/>
    <s v="Accompagnant 2"/>
    <s v="Trafic Défense FT-862-AY"/>
    <m/>
    <m/>
    <m/>
    <n v="50.78"/>
    <m/>
  </r>
  <r>
    <s v="Janvier"/>
    <d v="2025-01-29T00:00:00"/>
    <s v="Tournée 68"/>
    <x v="19"/>
    <s v="Responsable Tournée"/>
    <s v="Trafic St Ho (ex Lilas) EH-786-YB"/>
    <m/>
    <m/>
    <m/>
    <n v="425"/>
    <m/>
  </r>
  <r>
    <s v="Janvier"/>
    <d v="2025-01-29T00:00:00"/>
    <s v="Tournée 68"/>
    <x v="83"/>
    <s v="Accompagnant 1 "/>
    <s v="Trafic St Ho (ex Lilas) EH-786-YB"/>
    <m/>
    <m/>
    <m/>
    <n v="425"/>
    <m/>
  </r>
  <r>
    <s v="Janvier"/>
    <d v="2025-01-29T00:00:00"/>
    <s v="Tournée 68"/>
    <x v="43"/>
    <s v="Accompagnant 2"/>
    <s v="Trafic St Ho (ex Lilas) EH-786-YB"/>
    <m/>
    <m/>
    <m/>
    <n v="425"/>
    <m/>
  </r>
  <r>
    <s v="Janvier"/>
    <d v="2025-01-30T00:00:00"/>
    <s v="Tournée 69"/>
    <x v="0"/>
    <s v="Responsable Tournée"/>
    <s v="Trafic Lyonnais FZ-882-JR"/>
    <m/>
    <m/>
    <m/>
    <n v="120.93"/>
    <m/>
  </r>
  <r>
    <s v="Janvier"/>
    <d v="2025-01-30T00:00:00"/>
    <s v="Tournée 69"/>
    <x v="84"/>
    <s v="Accompagnant 1 "/>
    <s v="Trafic Lyonnais FZ-882-JR"/>
    <m/>
    <m/>
    <m/>
    <n v="120.93"/>
    <m/>
  </r>
  <r>
    <s v="Janvier"/>
    <d v="2025-01-30T00:00:00"/>
    <s v="Tournée 69"/>
    <x v="60"/>
    <s v="Accompagnant 2"/>
    <s v="Trafic Lyonnais FZ-882-JR"/>
    <m/>
    <m/>
    <m/>
    <n v="120.93"/>
    <m/>
  </r>
  <r>
    <s v="Janvier"/>
    <d v="2025-01-30T00:00:00"/>
    <s v="Tournée 70"/>
    <x v="46"/>
    <s v="Responsable Tournée"/>
    <s v="Trafic St Ho (ex Lilas) EH-786-YB"/>
    <m/>
    <m/>
    <m/>
    <n v="70"/>
    <m/>
  </r>
  <r>
    <s v="Janvier"/>
    <d v="2025-01-30T00:00:00"/>
    <s v="Tournée 70"/>
    <x v="43"/>
    <s v="Accompagnant 1 "/>
    <s v="Trafic St Ho (ex Lilas) EH-786-YB"/>
    <m/>
    <m/>
    <m/>
    <n v="70"/>
    <m/>
  </r>
  <r>
    <s v="Janvier"/>
    <d v="2025-01-30T00:00:00"/>
    <s v="Tournée 71"/>
    <x v="81"/>
    <s v="Responsable Tournée"/>
    <s v="Trafic Défense FT-862-AY"/>
    <m/>
    <m/>
    <m/>
    <n v="45.85"/>
    <m/>
  </r>
  <r>
    <s v="Janvier"/>
    <d v="2025-01-30T00:00:00"/>
    <s v="Tournée 71"/>
    <x v="82"/>
    <s v="Accompagnant 1 "/>
    <s v="Trafic Défense FT-862-AY"/>
    <m/>
    <m/>
    <m/>
    <n v="45.85"/>
    <m/>
  </r>
  <r>
    <s v="Janvier"/>
    <d v="2025-01-30T00:00:00"/>
    <s v="Tournée 71"/>
    <x v="82"/>
    <s v="Accompagnant 2"/>
    <s v="Trafic Défense FT-862-AY"/>
    <m/>
    <m/>
    <m/>
    <n v="45.85"/>
    <m/>
  </r>
  <r>
    <s v="Janvier"/>
    <d v="2025-01-30T00:00:00"/>
    <s v="Tournée 72"/>
    <x v="42"/>
    <s v="Responsable Tournée"/>
    <s v="Kangoo Ipsen FV-865-GP"/>
    <m/>
    <m/>
    <m/>
    <n v="37.9"/>
    <m/>
  </r>
  <r>
    <s v="Janvier"/>
    <d v="2025-01-30T00:00:00"/>
    <s v="Tournée 72"/>
    <x v="55"/>
    <s v="Accompagnant 1 "/>
    <s v="Kangoo Ipsen FV-865-GP"/>
    <m/>
    <m/>
    <m/>
    <n v="37.9"/>
    <m/>
  </r>
  <r>
    <s v="Janvier"/>
    <d v="2025-01-31T00:00:00"/>
    <s v="Tournée 73"/>
    <x v="6"/>
    <s v="Responsable Tournée"/>
    <s v="Trafic Défense FT-862-AY"/>
    <m/>
    <m/>
    <m/>
    <n v="120.5"/>
    <m/>
  </r>
  <r>
    <s v="Janvier"/>
    <d v="2025-01-31T00:00:00"/>
    <s v="Tournée 73"/>
    <x v="8"/>
    <s v="Accompagnant 1 "/>
    <s v="Trafic Défense FT-862-AY"/>
    <m/>
    <m/>
    <m/>
    <n v="120.5"/>
    <m/>
  </r>
  <r>
    <s v="Janvier"/>
    <d v="2025-01-31T00:00:00"/>
    <s v="Tournée 73"/>
    <x v="85"/>
    <s v="Accompagnant 2"/>
    <s v="Trafic Défense FT-862-AY"/>
    <m/>
    <m/>
    <m/>
    <n v="120.5"/>
    <m/>
  </r>
  <r>
    <s v="Janvier"/>
    <d v="2025-01-31T00:00:00"/>
    <s v="Tournée 74"/>
    <x v="0"/>
    <s v="Responsable Tournée"/>
    <s v="Trafic St Ho (ex Lilas) EH-786-YB"/>
    <m/>
    <m/>
    <m/>
    <n v="146.94999999999999"/>
    <m/>
  </r>
  <r>
    <s v="Janvier"/>
    <d v="2025-01-31T00:00:00"/>
    <s v="Tournée 74"/>
    <x v="86"/>
    <s v="Accompagnant 1 "/>
    <s v="Trafic St Ho (ex Lilas) EH-786-YB"/>
    <m/>
    <m/>
    <m/>
    <n v="146.94999999999999"/>
    <m/>
  </r>
  <r>
    <s v="Janvier"/>
    <d v="2025-01-31T00:00:00"/>
    <s v="Tournée 74"/>
    <x v="87"/>
    <s v="Accompagnant 2"/>
    <s v="Trafic St Ho (ex Lilas) EH-786-YB"/>
    <m/>
    <m/>
    <m/>
    <n v="146.94999999999999"/>
    <m/>
  </r>
  <r>
    <s v="Janvier"/>
    <d v="2025-01-31T00:00:00"/>
    <s v="Tournée 75"/>
    <x v="19"/>
    <s v="Responsable Tournée"/>
    <s v="Trafic Défense FT-862-AY"/>
    <m/>
    <m/>
    <m/>
    <n v="36"/>
    <m/>
  </r>
  <r>
    <s v="Janvier"/>
    <d v="2025-01-31T00:00:00"/>
    <s v="Tournée 75"/>
    <x v="70"/>
    <s v="Accompagnant 1 "/>
    <s v="Trafic Défense FT-862-AY"/>
    <m/>
    <m/>
    <m/>
    <n v="36"/>
    <m/>
  </r>
  <r>
    <s v="Janvier"/>
    <d v="2025-01-31T00:00:00"/>
    <s v="Tournée 76"/>
    <x v="72"/>
    <s v="Responsable Tournée"/>
    <s v="Kangoo Ipsen FV-865-GP"/>
    <m/>
    <m/>
    <m/>
    <n v="4.3"/>
    <m/>
  </r>
  <r>
    <s v="Janvier"/>
    <d v="2025-01-31T00:00:00"/>
    <s v="Tournée 77"/>
    <x v="24"/>
    <s v="Responsable Tournée"/>
    <s v="Kangoo Mazars ET-665-VE"/>
    <m/>
    <m/>
    <m/>
    <n v="39.4"/>
    <m/>
  </r>
  <r>
    <s v="Janvier"/>
    <d v="2025-01-31T00:00:00"/>
    <s v="Tournée 77"/>
    <x v="88"/>
    <s v="Accompagnant 1 "/>
    <s v="Kangoo Mazars ET-665-VE"/>
    <m/>
    <m/>
    <m/>
    <n v="39.4"/>
    <m/>
  </r>
  <r>
    <s v="février"/>
    <d v="2025-02-01T00:00:00"/>
    <s v="Tournée 78"/>
    <x v="74"/>
    <s v="Responsable Tournée"/>
    <s v="Trafic Lyonnais FZ-882-JR"/>
    <m/>
    <m/>
    <m/>
    <n v="596.36"/>
    <m/>
  </r>
  <r>
    <s v="février"/>
    <d v="2025-02-01T00:00:00"/>
    <s v="Tournée 78"/>
    <x v="89"/>
    <s v="Accompagnant 1 "/>
    <s v="Trafic Lyonnais FZ-882-JR"/>
    <m/>
    <m/>
    <m/>
    <n v="596.36"/>
    <m/>
  </r>
  <r>
    <s v="février"/>
    <d v="2025-02-01T00:00:00"/>
    <s v="Tournée 78"/>
    <x v="64"/>
    <s v="Accompagnant 2"/>
    <s v="Trafic Lyonnais FZ-882-JR"/>
    <m/>
    <m/>
    <m/>
    <n v="596.36"/>
    <m/>
  </r>
  <r>
    <s v="février"/>
    <d v="2025-02-02T00:00:00"/>
    <s v="Tournée 79"/>
    <x v="19"/>
    <s v="Responsable Tournée"/>
    <s v="Trafic St Ho (ex Lilas) EH-786-YB"/>
    <m/>
    <m/>
    <m/>
    <n v="98.5"/>
    <m/>
  </r>
  <r>
    <s v="février"/>
    <d v="2025-02-02T00:00:00"/>
    <s v="Tournée 79"/>
    <x v="62"/>
    <s v="Accompagnant 1 "/>
    <s v="Trafic St Ho (ex Lilas) EH-786-YB"/>
    <m/>
    <m/>
    <m/>
    <n v="98.5"/>
    <m/>
  </r>
  <r>
    <s v="février"/>
    <d v="2025-02-02T00:00:00"/>
    <s v="Tournée 79"/>
    <x v="41"/>
    <s v="Accompagnant 2"/>
    <s v="Trafic St Ho (ex Lilas) EH-786-YB"/>
    <m/>
    <m/>
    <m/>
    <n v="98.5"/>
    <m/>
  </r>
  <r>
    <s v="février"/>
    <d v="2025-02-02T00:00:00"/>
    <s v="Tournée 79"/>
    <x v="73"/>
    <s v="Accompagnant 3"/>
    <s v="Trafic St Ho (ex Lilas) EH-786-YB"/>
    <m/>
    <m/>
    <m/>
    <n v="98.5"/>
    <m/>
  </r>
  <r>
    <s v="février"/>
    <d v="2025-02-02T00:00:00"/>
    <s v="Tournée 79"/>
    <x v="90"/>
    <s v="Accompagnant 4"/>
    <s v="Trafic St Ho (ex Lilas) EH-786-YB"/>
    <m/>
    <m/>
    <m/>
    <n v="98.5"/>
    <m/>
  </r>
  <r>
    <s v="février"/>
    <d v="2025-02-03T00:00:00"/>
    <s v="Tournée 80"/>
    <x v="0"/>
    <s v="Responsable Tournée"/>
    <s v="Trafic Défense FT-862-AY"/>
    <m/>
    <m/>
    <m/>
    <n v="158.15"/>
    <m/>
  </r>
  <r>
    <s v="février"/>
    <d v="2025-02-03T00:00:00"/>
    <s v="Tournée 80"/>
    <x v="32"/>
    <s v="Accompagnant 1 "/>
    <s v="Trafic Défense FT-862-AY"/>
    <m/>
    <m/>
    <m/>
    <n v="158.15"/>
    <m/>
  </r>
  <r>
    <s v="février"/>
    <d v="2025-02-03T00:00:00"/>
    <s v="Tournée 80"/>
    <x v="31"/>
    <s v="Accompagnant 2"/>
    <s v="Trafic Défense FT-862-AY"/>
    <m/>
    <m/>
    <m/>
    <n v="158.15"/>
    <m/>
  </r>
  <r>
    <s v="février"/>
    <d v="2025-02-03T00:00:00"/>
    <s v="Tournée 81"/>
    <x v="0"/>
    <s v="Responsable Tournée"/>
    <s v="Trafic Défense FT-862-AY"/>
    <m/>
    <m/>
    <m/>
    <n v="146.9"/>
    <m/>
  </r>
  <r>
    <s v="février"/>
    <d v="2025-02-04T00:00:00"/>
    <s v="Tournée 82"/>
    <x v="0"/>
    <s v="Responsable Tournée"/>
    <s v="Trafic Lyonnais FZ-882-JR"/>
    <m/>
    <m/>
    <m/>
    <n v="35.299999999999997"/>
    <m/>
  </r>
  <r>
    <s v="février"/>
    <d v="2025-02-04T00:00:00"/>
    <s v="Tournée 82"/>
    <x v="91"/>
    <s v="Accompagnant 1 "/>
    <s v="Trafic Lyonnais FZ-882-JR"/>
    <m/>
    <m/>
    <m/>
    <n v="35.299999999999997"/>
    <m/>
  </r>
  <r>
    <s v="février"/>
    <d v="2025-02-04T00:00:00"/>
    <s v="Tournée 83"/>
    <x v="19"/>
    <s v="Responsable Tournée"/>
    <s v="Trafic St Ho (ex Lilas) EH-786-YB"/>
    <m/>
    <m/>
    <m/>
    <n v="132"/>
    <m/>
  </r>
  <r>
    <s v="février"/>
    <d v="2025-02-04T00:00:00"/>
    <s v="Tournée 83"/>
    <x v="49"/>
    <s v="Accompagnant 1 "/>
    <s v="Trafic St Ho (ex Lilas) EH-786-YB"/>
    <m/>
    <m/>
    <m/>
    <n v="132"/>
    <m/>
  </r>
  <r>
    <s v="février"/>
    <d v="2025-02-04T00:00:00"/>
    <s v="Tournée 83"/>
    <x v="92"/>
    <s v="Accompagnant 2"/>
    <s v="Trafic St Ho (ex Lilas) EH-786-YB"/>
    <m/>
    <m/>
    <m/>
    <n v="132"/>
    <m/>
  </r>
  <r>
    <s v="février"/>
    <d v="2025-02-04T00:00:00"/>
    <s v="Tournée 84"/>
    <x v="44"/>
    <s v="Responsable Tournée"/>
    <s v="Trafic Défense FT-862-AY"/>
    <m/>
    <m/>
    <m/>
    <n v="16"/>
    <m/>
  </r>
  <r>
    <s v="février"/>
    <d v="2025-02-04T00:00:00"/>
    <s v="Tournée 84"/>
    <x v="35"/>
    <s v="Accompagnant 1 "/>
    <s v="Trafic Défense FT-862-AY"/>
    <m/>
    <m/>
    <m/>
    <n v="16"/>
    <m/>
  </r>
  <r>
    <s v="février"/>
    <d v="2025-02-04T00:00:00"/>
    <s v="Tournée 85"/>
    <x v="81"/>
    <s v="Responsable Tournée"/>
    <s v="Berlingo Bercy DN-583-FS"/>
    <m/>
    <m/>
    <m/>
    <n v="58.28"/>
    <m/>
  </r>
  <r>
    <s v="février"/>
    <d v="2025-02-05T00:00:00"/>
    <s v="Tournée 86"/>
    <x v="0"/>
    <s v="Responsable Tournée"/>
    <s v="Trafic St Ho (ex Lilas) EH-786-YB"/>
    <m/>
    <m/>
    <m/>
    <n v="161.80000000000001"/>
    <m/>
  </r>
  <r>
    <s v="février"/>
    <d v="2025-02-05T00:00:00"/>
    <s v="Tournée 86"/>
    <x v="93"/>
    <s v="Accompagnant 1 "/>
    <s v="Trafic St Ho (ex Lilas) EH-786-YB"/>
    <m/>
    <m/>
    <m/>
    <n v="161.80000000000001"/>
    <m/>
  </r>
  <r>
    <s v="février"/>
    <d v="2025-02-05T00:00:00"/>
    <s v="Tournée 86"/>
    <x v="94"/>
    <s v="Accompagnant 2"/>
    <s v="Trafic St Ho (ex Lilas) EH-786-YB"/>
    <m/>
    <m/>
    <m/>
    <n v="161.80000000000001"/>
    <m/>
  </r>
  <r>
    <s v="février"/>
    <d v="2025-02-05T00:00:00"/>
    <s v="Tournée 87"/>
    <x v="24"/>
    <s v="Responsable Tournée"/>
    <s v="Trafic Lyonnais FZ-882-JR"/>
    <m/>
    <m/>
    <m/>
    <n v="99.2"/>
    <m/>
  </r>
  <r>
    <s v="février"/>
    <d v="2025-02-05T00:00:00"/>
    <s v="Tournée 87"/>
    <x v="91"/>
    <s v="Accompagnant 1 "/>
    <s v="Trafic Lyonnais FZ-882-JR"/>
    <m/>
    <m/>
    <m/>
    <n v="99.2"/>
    <m/>
  </r>
  <r>
    <s v="février"/>
    <d v="2025-02-05T00:00:00"/>
    <s v="Tournée 87"/>
    <x v="95"/>
    <s v="Accompagnant 2"/>
    <s v="Trafic Lyonnais FZ-882-JR"/>
    <m/>
    <m/>
    <m/>
    <n v="99.2"/>
    <m/>
  </r>
  <r>
    <s v="février"/>
    <d v="2025-02-05T00:00:00"/>
    <s v="Tournée 88"/>
    <x v="19"/>
    <s v="Responsable Tournée"/>
    <s v="Trafic Défense FT-862-AY"/>
    <m/>
    <m/>
    <m/>
    <n v="50.88"/>
    <m/>
  </r>
  <r>
    <s v="février"/>
    <d v="2025-02-05T00:00:00"/>
    <s v="Tournée 88"/>
    <x v="82"/>
    <s v="Accompagnant 1 "/>
    <s v="Trafic Défense FT-862-AY"/>
    <m/>
    <m/>
    <m/>
    <n v="50.88"/>
    <m/>
  </r>
  <r>
    <s v="février"/>
    <d v="2025-02-05T00:00:00"/>
    <s v="Tournée 88"/>
    <x v="82"/>
    <s v="Accompagnant 2"/>
    <s v="Trafic Défense FT-862-AY"/>
    <m/>
    <m/>
    <m/>
    <n v="50.88"/>
    <m/>
  </r>
  <r>
    <s v="février"/>
    <d v="2025-02-05T00:00:00"/>
    <s v="Tournée 89"/>
    <x v="23"/>
    <s v="Responsable Tournée"/>
    <s v="Trafic Lyonnais FZ-882-JR"/>
    <m/>
    <m/>
    <m/>
    <n v="153.56"/>
    <m/>
  </r>
  <r>
    <s v="février"/>
    <d v="2025-02-05T00:00:00"/>
    <s v="Tournée 89"/>
    <x v="96"/>
    <s v="Accompagnant 1 "/>
    <s v="Trafic Lyonnais FZ-882-JR"/>
    <m/>
    <m/>
    <m/>
    <n v="153.56"/>
    <m/>
  </r>
  <r>
    <s v="février"/>
    <d v="2025-02-05T00:00:00"/>
    <s v="Tournée 89"/>
    <x v="55"/>
    <s v="Accompagnant 2"/>
    <s v="Trafic Lyonnais FZ-882-JR"/>
    <m/>
    <m/>
    <m/>
    <n v="153.56"/>
    <m/>
  </r>
  <r>
    <s v="février"/>
    <d v="2025-02-06T00:00:00"/>
    <s v="Tournée 90"/>
    <x v="46"/>
    <s v="Responsable Tournée"/>
    <s v="Trafic Défense FT-862-AY"/>
    <m/>
    <m/>
    <m/>
    <n v="61.6"/>
    <m/>
  </r>
  <r>
    <s v="février"/>
    <d v="2025-02-06T00:00:00"/>
    <s v="Tournée 90"/>
    <x v="82"/>
    <s v="Accompagnant 1 "/>
    <s v="Trafic Défense FT-862-AY"/>
    <m/>
    <m/>
    <m/>
    <n v="61.6"/>
    <m/>
  </r>
  <r>
    <s v="février"/>
    <d v="2025-02-06T00:00:00"/>
    <s v="Tournée 90"/>
    <x v="82"/>
    <s v="Accompagnant 2"/>
    <s v="Trafic Défense FT-862-AY"/>
    <m/>
    <m/>
    <m/>
    <n v="61.6"/>
    <m/>
  </r>
  <r>
    <s v="février"/>
    <d v="2025-02-06T00:00:00"/>
    <s v="Tournée 91"/>
    <x v="0"/>
    <s v="Responsable Tournée"/>
    <s v="Trafic St Ho (ex Lilas) EH-786-YB"/>
    <m/>
    <m/>
    <m/>
    <n v="70"/>
    <m/>
  </r>
  <r>
    <s v="février"/>
    <d v="2025-02-06T00:00:00"/>
    <s v="Tournée 91"/>
    <x v="32"/>
    <s v="Accompagnant 1 "/>
    <s v="Trafic St Ho (ex Lilas) EH-786-YB"/>
    <m/>
    <m/>
    <m/>
    <n v="70"/>
    <m/>
  </r>
  <r>
    <s v="février"/>
    <d v="2025-02-06T00:00:00"/>
    <s v="Tournée 91"/>
    <x v="97"/>
    <s v="Accompagnant 2"/>
    <s v="Trafic St Ho (ex Lilas) EH-786-YB"/>
    <m/>
    <m/>
    <m/>
    <n v="70"/>
    <m/>
  </r>
  <r>
    <s v="février"/>
    <d v="2025-02-06T00:00:00"/>
    <s v="Tournée 92"/>
    <x v="6"/>
    <s v="Responsable Tournée"/>
    <s v="Trafic Défense FT-862-AY"/>
    <m/>
    <m/>
    <m/>
    <n v="92.6"/>
    <m/>
  </r>
  <r>
    <s v="février"/>
    <d v="2025-02-06T00:00:00"/>
    <s v="Tournée 92"/>
    <x v="93"/>
    <s v="Accompagnant 1 "/>
    <s v="Trafic Défense FT-862-AY"/>
    <m/>
    <m/>
    <m/>
    <n v="92.6"/>
    <m/>
  </r>
  <r>
    <s v="février"/>
    <d v="2025-02-06T00:00:00"/>
    <s v="Tournée 92"/>
    <x v="94"/>
    <s v="Accompagnant 2"/>
    <s v="Trafic Défense FT-862-AY"/>
    <m/>
    <m/>
    <m/>
    <n v="92.6"/>
    <m/>
  </r>
  <r>
    <s v="février"/>
    <d v="2025-02-07T00:00:00"/>
    <s v="Tournée 93"/>
    <x v="24"/>
    <s v="Responsable Tournée"/>
    <s v="Trafic Défense FT-862-AY"/>
    <m/>
    <m/>
    <m/>
    <n v="242.2"/>
    <m/>
  </r>
  <r>
    <s v="février"/>
    <d v="2025-02-07T00:00:00"/>
    <s v="Tournée 93"/>
    <x v="66"/>
    <s v="Accompagnant 1 "/>
    <s v="Trafic Défense FT-862-AY"/>
    <m/>
    <m/>
    <m/>
    <n v="242.2"/>
    <m/>
  </r>
  <r>
    <s v="février"/>
    <d v="2025-02-07T00:00:00"/>
    <s v="Tournée 93"/>
    <x v="8"/>
    <s v="Accompagnant 2"/>
    <s v="Trafic Défense FT-862-AY"/>
    <m/>
    <m/>
    <m/>
    <n v="242.2"/>
    <m/>
  </r>
  <r>
    <s v="février"/>
    <d v="2025-02-07T00:00:00"/>
    <s v="Tournée 94"/>
    <x v="46"/>
    <s v="Responsable Tournée"/>
    <s v="Trafic St Ho (ex Lilas) EH-786-YB"/>
    <m/>
    <m/>
    <m/>
    <n v="168.85"/>
    <m/>
  </r>
  <r>
    <s v="février"/>
    <d v="2025-02-07T00:00:00"/>
    <s v="Tournée 94"/>
    <x v="98"/>
    <s v="Accompagnant 1 "/>
    <s v="Trafic St Ho (ex Lilas) EH-786-YB"/>
    <m/>
    <m/>
    <m/>
    <n v="168.85"/>
    <m/>
  </r>
  <r>
    <s v="février"/>
    <d v="2025-02-07T00:00:00"/>
    <s v="Tournée 94"/>
    <x v="94"/>
    <s v="Accompagnant 2"/>
    <s v="Trafic St Ho (ex Lilas) EH-786-YB"/>
    <m/>
    <m/>
    <m/>
    <n v="168.85"/>
    <m/>
  </r>
  <r>
    <s v="février"/>
    <d v="2025-02-07T00:00:00"/>
    <s v="Tournée 95"/>
    <x v="19"/>
    <s v="Responsable Tournée"/>
    <s v="Trafic Défense FT-862-AY"/>
    <m/>
    <m/>
    <m/>
    <n v="103.6"/>
    <m/>
  </r>
  <r>
    <s v="février"/>
    <d v="2025-02-07T00:00:00"/>
    <s v="Tournée 95"/>
    <x v="99"/>
    <s v="Accompagnant 1 "/>
    <s v="Trafic Défense FT-862-AY"/>
    <m/>
    <m/>
    <m/>
    <n v="103.6"/>
    <m/>
  </r>
  <r>
    <s v="février"/>
    <d v="2025-02-07T00:00:00"/>
    <s v="Tournée 95"/>
    <x v="100"/>
    <s v="Accompagnant 2"/>
    <s v="Trafic Défense FT-862-AY"/>
    <m/>
    <m/>
    <m/>
    <n v="103.6"/>
    <m/>
  </r>
  <r>
    <s v="février"/>
    <d v="2025-02-07T00:00:00"/>
    <s v="Tournée 96"/>
    <x v="72"/>
    <s v="Responsable Tournée"/>
    <s v="Kangoo Ipsen FV-865-GP"/>
    <m/>
    <m/>
    <m/>
    <n v="125"/>
    <m/>
  </r>
  <r>
    <s v="février"/>
    <d v="2025-02-07T00:00:00"/>
    <s v="Tournée 97"/>
    <x v="91"/>
    <s v="Responsable Tournée"/>
    <s v="Kangoo Mazars ET-665-VE"/>
    <m/>
    <m/>
    <m/>
    <n v="107"/>
    <m/>
  </r>
  <r>
    <s v="février"/>
    <d v="2025-02-07T00:00:00"/>
    <s v="Tournée 97"/>
    <x v="101"/>
    <s v="Accompagnant 1 "/>
    <s v="Kangoo Mazars ET-665-VE"/>
    <m/>
    <m/>
    <m/>
    <n v="107"/>
    <m/>
  </r>
  <r>
    <s v="février"/>
    <d v="2025-02-09T00:00:00"/>
    <s v="Tournée 98"/>
    <x v="102"/>
    <s v="Responsable Tournée"/>
    <s v="Trafic St Ho (ex Lilas) EH-786-YB"/>
    <m/>
    <m/>
    <m/>
    <n v="104.75"/>
    <m/>
  </r>
  <r>
    <s v="février"/>
    <d v="2025-02-09T00:00:00"/>
    <s v="Tournée 98"/>
    <x v="17"/>
    <s v="Accompagnant 1 "/>
    <s v="Trafic St Ho (ex Lilas) EH-786-YB"/>
    <m/>
    <m/>
    <m/>
    <n v="104.75"/>
    <m/>
  </r>
  <r>
    <s v="février"/>
    <d v="2025-02-09T00:00:00"/>
    <s v="Tournée 98"/>
    <x v="103"/>
    <s v="Accompagnant 2"/>
    <s v="Trafic St Ho (ex Lilas) EH-786-YB"/>
    <m/>
    <m/>
    <m/>
    <n v="104.75"/>
    <m/>
  </r>
  <r>
    <s v="février"/>
    <d v="2025-02-09T00:00:00"/>
    <s v="Tournée 98"/>
    <x v="73"/>
    <s v="Accompagnant 3"/>
    <s v="Trafic St Ho (ex Lilas) EH-786-YB"/>
    <m/>
    <m/>
    <m/>
    <n v="104.75"/>
    <m/>
  </r>
  <r>
    <s v="février"/>
    <d v="2025-02-09T00:00:00"/>
    <s v="Tournée 98"/>
    <x v="41"/>
    <s v="Accompagnant 4"/>
    <s v="Trafic St Ho (ex Lilas) EH-786-YB"/>
    <m/>
    <m/>
    <m/>
    <n v="104.75"/>
    <m/>
  </r>
  <r>
    <s v="février"/>
    <d v="2025-02-10T00:00:00"/>
    <s v="Tournée 99"/>
    <x v="104"/>
    <s v="Responsable Tournée"/>
    <s v="Trafic St Ho (ex Lilas) EH-786-YB"/>
    <m/>
    <m/>
    <m/>
    <n v="299"/>
    <m/>
  </r>
  <r>
    <s v="février"/>
    <d v="2025-02-10T00:00:00"/>
    <s v="Tournée 99"/>
    <x v="105"/>
    <s v="Accompagnant 1 "/>
    <s v="Trafic St Ho (ex Lilas) EH-786-YB"/>
    <m/>
    <m/>
    <m/>
    <n v="299"/>
    <m/>
  </r>
  <r>
    <s v="février"/>
    <d v="2025-02-10T00:00:00"/>
    <s v="Tournée 99"/>
    <x v="8"/>
    <s v="Accompagnant 2"/>
    <s v="Trafic St Ho (ex Lilas) EH-786-YB"/>
    <m/>
    <m/>
    <m/>
    <n v="299"/>
    <m/>
  </r>
  <r>
    <s v="février"/>
    <d v="2025-02-10T00:00:00"/>
    <s v="Tournée 100"/>
    <x v="106"/>
    <s v="Responsable Tournée"/>
    <s v="Trafic Défense FT-862-AY"/>
    <m/>
    <m/>
    <m/>
    <n v="53.3"/>
    <m/>
  </r>
  <r>
    <s v="février"/>
    <d v="2025-02-10T00:00:00"/>
    <s v="Tournée 100"/>
    <x v="79"/>
    <s v="Accompagnant 1 "/>
    <s v="Trafic Défense FT-862-AY"/>
    <m/>
    <m/>
    <m/>
    <n v="53.3"/>
    <m/>
  </r>
  <r>
    <s v="février"/>
    <d v="2025-02-10T00:00:00"/>
    <s v="Tournée 100"/>
    <x v="107"/>
    <s v="Accompagnant 2"/>
    <s v="Trafic Défense FT-862-AY"/>
    <m/>
    <m/>
    <m/>
    <n v="53.3"/>
    <m/>
  </r>
  <r>
    <s v="février"/>
    <d v="2025-02-11T00:00:00"/>
    <s v="Tournée 101"/>
    <x v="19"/>
    <s v="Responsable Tournée"/>
    <s v="Trafic Défense FT-862-AY"/>
    <m/>
    <m/>
    <m/>
    <n v="41"/>
    <m/>
  </r>
  <r>
    <s v="février"/>
    <d v="2025-02-11T00:00:00"/>
    <s v="Tournée 101"/>
    <x v="82"/>
    <s v="Accompagnant 1 "/>
    <s v="Trafic Défense FT-862-AY"/>
    <m/>
    <m/>
    <m/>
    <n v="41"/>
    <m/>
  </r>
  <r>
    <s v="février"/>
    <d v="2025-02-11T00:00:00"/>
    <s v="Tournée 101"/>
    <x v="82"/>
    <s v="Accompagnant 2"/>
    <s v="Trafic Défense FT-862-AY"/>
    <m/>
    <m/>
    <m/>
    <n v="41"/>
    <m/>
  </r>
  <r>
    <s v="février"/>
    <d v="2025-02-11T00:00:00"/>
    <s v="Tournée 102"/>
    <x v="48"/>
    <s v="Responsable Tournée"/>
    <s v="Trafic St Ho (ex Lilas) EH-786-YB"/>
    <m/>
    <m/>
    <m/>
    <n v="61"/>
    <m/>
  </r>
  <r>
    <s v="février"/>
    <d v="2025-02-11T00:00:00"/>
    <s v="Tournée 102"/>
    <x v="49"/>
    <s v="Accompagnant 1 "/>
    <s v="Trafic St Ho (ex Lilas) EH-786-YB"/>
    <m/>
    <m/>
    <m/>
    <n v="61"/>
    <m/>
  </r>
  <r>
    <s v="février"/>
    <d v="2025-02-11T00:00:00"/>
    <s v="Tournée 102"/>
    <x v="105"/>
    <s v="Accompagnant 2"/>
    <s v="Trafic St Ho (ex Lilas) EH-786-YB"/>
    <m/>
    <m/>
    <m/>
    <n v="61"/>
    <m/>
  </r>
  <r>
    <s v="février"/>
    <d v="2025-02-11T00:00:00"/>
    <s v="Tournée 103"/>
    <x v="42"/>
    <s v="Responsable Tournée"/>
    <s v="Berlingo Bercy DN-583-FS"/>
    <m/>
    <m/>
    <m/>
    <n v="26.2"/>
    <m/>
  </r>
  <r>
    <s v="février"/>
    <d v="2025-02-11T00:00:00"/>
    <s v="Tournée 103"/>
    <x v="44"/>
    <s v="Accompagnant 1 "/>
    <s v="Berlingo Bercy DN-583-FS"/>
    <m/>
    <m/>
    <m/>
    <n v="26.2"/>
    <m/>
  </r>
  <r>
    <s v="février"/>
    <d v="2025-02-11T00:00:00"/>
    <s v="Tournée 103"/>
    <x v="108"/>
    <s v="Accompagnant 2"/>
    <s v="Berlingo Bercy DN-583-FS"/>
    <m/>
    <m/>
    <m/>
    <n v="26.2"/>
    <m/>
  </r>
  <r>
    <s v="février"/>
    <d v="2025-02-11T00:00:00"/>
    <s v="Tournée 103"/>
    <x v="17"/>
    <s v="Accompagnant 3"/>
    <s v="Berlingo Bercy DN-583-FS"/>
    <m/>
    <m/>
    <m/>
    <n v="26.2"/>
    <m/>
  </r>
  <r>
    <s v="février"/>
    <d v="2025-02-12T00:00:00"/>
    <s v="Tournée 104"/>
    <x v="106"/>
    <s v="Responsable Tournée"/>
    <s v="Trafic Défense FT-862-AY"/>
    <m/>
    <m/>
    <m/>
    <n v="92.65"/>
    <m/>
  </r>
  <r>
    <s v="février"/>
    <d v="2025-02-12T00:00:00"/>
    <s v="Tournée 104"/>
    <x v="105"/>
    <s v="Accompagnant 1 "/>
    <s v="Trafic Défense FT-862-AY"/>
    <m/>
    <m/>
    <m/>
    <n v="92.65"/>
    <m/>
  </r>
  <r>
    <s v="février"/>
    <d v="2025-02-12T00:00:00"/>
    <s v="Tournée 105"/>
    <x v="24"/>
    <s v="Responsable Tournée"/>
    <s v="Trafic Lyonnais FZ-882-JR"/>
    <m/>
    <m/>
    <m/>
    <n v="142.80000000000001"/>
    <m/>
  </r>
  <r>
    <s v="février"/>
    <d v="2025-02-12T00:00:00"/>
    <s v="Tournée 105"/>
    <x v="1"/>
    <s v="Accompagnant 1 "/>
    <s v="Trafic Lyonnais FZ-882-JR"/>
    <m/>
    <m/>
    <m/>
    <n v="142.80000000000001"/>
    <m/>
  </r>
  <r>
    <s v="février"/>
    <d v="2025-02-12T00:00:00"/>
    <s v="Tournée 106"/>
    <x v="24"/>
    <s v="Responsable Tournée"/>
    <s v="Kangoo Ipsen FV-865-GP"/>
    <m/>
    <m/>
    <m/>
    <n v="23.4"/>
    <m/>
  </r>
  <r>
    <s v="février"/>
    <d v="2025-02-12T00:00:00"/>
    <s v="Tournée 106"/>
    <x v="105"/>
    <s v="Accompagnant 1 "/>
    <s v="Kangoo Ipsen FV-865-GP"/>
    <m/>
    <m/>
    <m/>
    <n v="23.4"/>
    <m/>
  </r>
  <r>
    <s v="février"/>
    <d v="2025-02-12T00:00:00"/>
    <s v="Tournée 107"/>
    <x v="46"/>
    <s v="Responsable Tournée"/>
    <s v="Trafic Lyonnais FZ-882-JR"/>
    <m/>
    <m/>
    <m/>
    <n v="31.37"/>
    <m/>
  </r>
  <r>
    <s v="février"/>
    <d v="2025-02-12T00:00:00"/>
    <s v="Tournée 107"/>
    <x v="105"/>
    <s v="Accompagnant 1 "/>
    <s v="Trafic Lyonnais FZ-882-JR"/>
    <m/>
    <m/>
    <m/>
    <n v="31.37"/>
    <m/>
  </r>
  <r>
    <s v="février"/>
    <d v="2025-02-12T00:00:00"/>
    <s v="Tournée 107"/>
    <x v="109"/>
    <s v="Accompagnant 2"/>
    <s v="Trafic Lyonnais FZ-882-JR"/>
    <m/>
    <m/>
    <m/>
    <n v="31.37"/>
    <m/>
  </r>
  <r>
    <s v="février"/>
    <d v="2025-02-13T00:00:00"/>
    <s v="Tournée 108"/>
    <x v="19"/>
    <s v="Responsable Tournée"/>
    <s v="Trafic St Ho (ex Lilas) EH-786-YB"/>
    <m/>
    <m/>
    <m/>
    <n v="81"/>
    <m/>
  </r>
  <r>
    <s v="février"/>
    <d v="2025-02-13T00:00:00"/>
    <s v="Tournée 108"/>
    <x v="110"/>
    <s v="Accompagnant 1 "/>
    <s v="Trafic St Ho (ex Lilas) EH-786-YB"/>
    <m/>
    <m/>
    <m/>
    <n v="81"/>
    <m/>
  </r>
  <r>
    <s v="février"/>
    <d v="2025-02-13T00:00:00"/>
    <s v="Tournée 109"/>
    <x v="44"/>
    <s v="Responsable Tournée"/>
    <s v="Kangoo Mazars ET-665-VE"/>
    <m/>
    <m/>
    <m/>
    <n v="233.2"/>
    <m/>
  </r>
  <r>
    <s v="février"/>
    <d v="2025-02-13T00:00:00"/>
    <s v="Tournée 109"/>
    <x v="105"/>
    <s v="Accompagnant 1 "/>
    <s v="Kangoo Mazars ET-665-VE"/>
    <m/>
    <m/>
    <m/>
    <n v="233.2"/>
    <m/>
  </r>
  <r>
    <s v="février"/>
    <d v="2025-02-13T00:00:00"/>
    <s v="Tournée 110"/>
    <x v="111"/>
    <s v="Responsable Tournée"/>
    <s v="Trafic Défense FT-862-AY"/>
    <m/>
    <m/>
    <m/>
    <n v="130"/>
    <m/>
  </r>
  <r>
    <s v="février"/>
    <d v="2025-02-13T00:00:00"/>
    <s v="Tournée 110"/>
    <x v="112"/>
    <s v="Accompagnant 1 "/>
    <s v="Trafic Défense FT-862-AY"/>
    <m/>
    <m/>
    <m/>
    <n v="130"/>
    <m/>
  </r>
  <r>
    <s v="février"/>
    <d v="2025-02-13T00:00:00"/>
    <s v="Tournée 110"/>
    <x v="8"/>
    <s v="Accompagnant 2"/>
    <s v="Trafic Défense FT-862-AY"/>
    <m/>
    <m/>
    <m/>
    <n v="130"/>
    <m/>
  </r>
  <r>
    <s v="février"/>
    <d v="2025-02-14T00:00:00"/>
    <s v="Tournée 111"/>
    <x v="19"/>
    <s v="Responsable Tournée"/>
    <s v="Trafic St Ho (ex Lilas) EH-786-YB"/>
    <m/>
    <m/>
    <m/>
    <n v="82.25"/>
    <m/>
  </r>
  <r>
    <s v="février"/>
    <d v="2025-02-14T00:00:00"/>
    <s v="Tournée 111"/>
    <x v="113"/>
    <s v="Accompagnant 1 "/>
    <s v="Trafic St Ho (ex Lilas) EH-786-YB"/>
    <m/>
    <m/>
    <m/>
    <n v="82.25"/>
    <m/>
  </r>
  <r>
    <s v="février"/>
    <d v="2025-02-14T00:00:00"/>
    <s v="Tournée 111"/>
    <x v="36"/>
    <s v="Accompagnant 2"/>
    <s v="Trafic St Ho (ex Lilas) EH-786-YB"/>
    <m/>
    <m/>
    <m/>
    <n v="82.25"/>
    <m/>
  </r>
  <r>
    <s v="février"/>
    <d v="2025-02-14T00:00:00"/>
    <s v="Tournée 112"/>
    <x v="82"/>
    <s v="Responsable Tournée"/>
    <s v="Trafic Défense FT-862-AY"/>
    <m/>
    <m/>
    <m/>
    <n v="630.5"/>
    <m/>
  </r>
  <r>
    <s v="février"/>
    <d v="2025-02-14T00:00:00"/>
    <s v="Tournée 112"/>
    <x v="82"/>
    <s v="Accompagnant 1 "/>
    <s v="Trafic Défense FT-862-AY"/>
    <m/>
    <m/>
    <m/>
    <n v="630.5"/>
    <m/>
  </r>
  <r>
    <s v="février"/>
    <d v="2025-02-14T00:00:00"/>
    <s v="Tournée 112"/>
    <x v="82"/>
    <s v="Accompagnant 2"/>
    <s v="Trafic Défense FT-862-AY"/>
    <m/>
    <m/>
    <m/>
    <n v="630.5"/>
    <m/>
  </r>
  <r>
    <s v="février"/>
    <d v="2025-02-14T00:00:00"/>
    <s v="Tournée 113"/>
    <x v="72"/>
    <s v="Responsable Tournée"/>
    <s v="Kangoo Ipsen FV-865-GP"/>
    <m/>
    <m/>
    <m/>
    <n v="70.819999999999993"/>
    <m/>
  </r>
  <r>
    <s v="février"/>
    <d v="2025-02-14T00:00:00"/>
    <s v="Tournée 114"/>
    <x v="44"/>
    <s v="Responsable Tournée"/>
    <s v="Kangoo Mazars ET-665-VE"/>
    <m/>
    <m/>
    <m/>
    <n v="101.6"/>
    <m/>
  </r>
  <r>
    <s v="février"/>
    <d v="2025-02-14T00:00:00"/>
    <s v="Tournée 114"/>
    <x v="105"/>
    <s v="Accompagnant 1 "/>
    <s v="Kangoo Mazars ET-665-VE"/>
    <m/>
    <m/>
    <m/>
    <n v="101.6"/>
    <m/>
  </r>
  <r>
    <s v="février"/>
    <d v="2025-02-16T00:00:00"/>
    <s v="Tournée 115"/>
    <x v="19"/>
    <s v="Responsable Tournée"/>
    <s v="Trafic St Ho (ex Lilas) EH-786-YB"/>
    <m/>
    <m/>
    <m/>
    <n v="115"/>
    <m/>
  </r>
  <r>
    <s v="février"/>
    <d v="2025-02-16T00:00:00"/>
    <s v="Tournée 115"/>
    <x v="76"/>
    <s v="Accompagnant 1 "/>
    <s v="Trafic St Ho (ex Lilas) EH-786-YB"/>
    <m/>
    <m/>
    <m/>
    <n v="115"/>
    <m/>
  </r>
  <r>
    <s v="février"/>
    <d v="2025-02-16T00:00:00"/>
    <s v="Tournée 115"/>
    <x v="114"/>
    <s v="Accompagnant 2"/>
    <s v="Trafic St Ho (ex Lilas) EH-786-YB"/>
    <m/>
    <m/>
    <m/>
    <n v="115"/>
    <m/>
  </r>
  <r>
    <s v="février"/>
    <d v="2025-02-16T00:00:00"/>
    <s v="Tournée 115"/>
    <x v="97"/>
    <s v="Accompagnant 3"/>
    <s v="Trafic St Ho (ex Lilas) EH-786-YB"/>
    <m/>
    <m/>
    <m/>
    <n v="115"/>
    <m/>
  </r>
  <r>
    <s v="février"/>
    <d v="2025-02-16T00:00:00"/>
    <s v="Tournée 115"/>
    <x v="90"/>
    <s v="Accompagnant 4"/>
    <s v="Trafic St Ho (ex Lilas) EH-786-YB"/>
    <m/>
    <m/>
    <m/>
    <n v="115"/>
    <m/>
  </r>
  <r>
    <s v="février"/>
    <d v="2025-02-16T00:00:00"/>
    <s v="Tournée 115"/>
    <x v="115"/>
    <s v="Accompagnant 5"/>
    <s v="Trafic St Ho (ex Lilas) EH-786-YB"/>
    <m/>
    <m/>
    <m/>
    <n v="115"/>
    <m/>
  </r>
  <r>
    <s v="février"/>
    <d v="2025-02-17T00:00:00"/>
    <s v="Tournée 116"/>
    <x v="0"/>
    <s v="Responsable Tournée"/>
    <s v="Trafic Défense FT-862-AY"/>
    <m/>
    <m/>
    <m/>
    <n v="168.75"/>
    <m/>
  </r>
  <r>
    <s v="février"/>
    <d v="2025-02-17T00:00:00"/>
    <s v="Tournée 116"/>
    <x v="116"/>
    <s v="Accompagnant 1 "/>
    <s v="Trafic Défense FT-862-AY"/>
    <m/>
    <m/>
    <m/>
    <n v="168.75"/>
    <m/>
  </r>
  <r>
    <s v="février"/>
    <d v="2025-02-17T00:00:00"/>
    <s v="Tournée 116"/>
    <x v="97"/>
    <s v="Accompagnant 2"/>
    <s v="Trafic Défense FT-862-AY"/>
    <m/>
    <m/>
    <m/>
    <n v="168.75"/>
    <m/>
  </r>
  <r>
    <s v="février"/>
    <d v="2025-02-17T00:00:00"/>
    <s v="Tournée 117"/>
    <x v="19"/>
    <s v="Responsable Tournée"/>
    <s v="Trafic Lyonnais FZ-882-JR"/>
    <m/>
    <m/>
    <m/>
    <n v="305"/>
    <m/>
  </r>
  <r>
    <s v="février"/>
    <d v="2025-02-17T00:00:00"/>
    <s v="Tournée 117"/>
    <x v="9"/>
    <s v="Accompagnant 1 "/>
    <s v="Trafic Lyonnais FZ-882-JR"/>
    <m/>
    <m/>
    <m/>
    <n v="305"/>
    <m/>
  </r>
  <r>
    <s v="février"/>
    <d v="2025-02-18T00:00:00"/>
    <s v="Tournée 118"/>
    <x v="42"/>
    <s v="Responsable Tournée"/>
    <s v="Trafic Lyonnais FZ-882-JR"/>
    <m/>
    <m/>
    <m/>
    <n v="63.7"/>
    <m/>
  </r>
  <r>
    <s v="février"/>
    <d v="2025-02-18T00:00:00"/>
    <s v="Tournée 118"/>
    <x v="64"/>
    <s v="Accompagnant 1 "/>
    <s v="Trafic Lyonnais FZ-882-JR"/>
    <m/>
    <m/>
    <m/>
    <n v="63.7"/>
    <m/>
  </r>
  <r>
    <s v="février"/>
    <d v="2025-02-18T00:00:00"/>
    <s v="Tournée 118"/>
    <x v="80"/>
    <s v="Accompagnant 2"/>
    <s v="Trafic Lyonnais FZ-882-JR"/>
    <m/>
    <m/>
    <m/>
    <n v="63.7"/>
    <m/>
  </r>
  <r>
    <s v="février"/>
    <d v="2025-02-18T00:00:00"/>
    <s v="Tournée 119"/>
    <x v="0"/>
    <s v="Responsable Tournée"/>
    <s v="Trafic St Ho (ex Lilas) EH-786-YB"/>
    <m/>
    <m/>
    <m/>
    <n v="106"/>
    <m/>
  </r>
  <r>
    <s v="février"/>
    <d v="2025-02-18T00:00:00"/>
    <s v="Tournée 119"/>
    <x v="49"/>
    <s v="Accompagnant 1 "/>
    <s v="Trafic St Ho (ex Lilas) EH-786-YB"/>
    <m/>
    <m/>
    <m/>
    <n v="106"/>
    <m/>
  </r>
  <r>
    <s v="février"/>
    <d v="2025-02-18T00:00:00"/>
    <s v="Tournée 119"/>
    <x v="117"/>
    <s v="Accompagnant 2"/>
    <s v="Trafic St Ho (ex Lilas) EH-786-YB"/>
    <m/>
    <m/>
    <m/>
    <n v="106"/>
    <m/>
  </r>
  <r>
    <s v="février"/>
    <d v="2025-02-18T00:00:00"/>
    <s v="Tournée 120"/>
    <x v="118"/>
    <s v="Responsable Tournée"/>
    <s v="Berlingo Bercy DN-583-FS"/>
    <m/>
    <m/>
    <m/>
    <n v="133.5"/>
    <m/>
  </r>
  <r>
    <s v="février"/>
    <d v="2025-02-18T00:00:00"/>
    <s v="Tournée 120"/>
    <x v="119"/>
    <s v="Accompagnant 1 "/>
    <s v="Berlingo Bercy DN-583-FS"/>
    <m/>
    <m/>
    <m/>
    <n v="133.5"/>
    <m/>
  </r>
  <r>
    <s v="février"/>
    <d v="2025-02-18T00:00:00"/>
    <s v="Tournée 120"/>
    <x v="108"/>
    <s v="Accompagnant 2"/>
    <s v="Berlingo Bercy DN-583-FS"/>
    <m/>
    <m/>
    <m/>
    <n v="133.5"/>
    <m/>
  </r>
  <r>
    <s v="février"/>
    <d v="2025-02-18T00:00:00"/>
    <s v="Tournée 121"/>
    <x v="26"/>
    <s v="Responsable Tournée"/>
    <s v="Trafic Défense FT-862-AY"/>
    <m/>
    <m/>
    <m/>
    <n v="407.78"/>
    <m/>
  </r>
  <r>
    <s v="février"/>
    <d v="2025-02-18T00:00:00"/>
    <s v="Tournée 121"/>
    <x v="60"/>
    <s v="Accompagnant 1 "/>
    <s v="Trafic Défense FT-862-AY"/>
    <m/>
    <m/>
    <m/>
    <n v="407.78"/>
    <m/>
  </r>
  <r>
    <s v="février"/>
    <d v="2025-02-18T00:00:00"/>
    <s v="Tournée 121"/>
    <x v="120"/>
    <s v="Accompagnant 2"/>
    <s v="Trafic Défense FT-862-AY"/>
    <m/>
    <m/>
    <m/>
    <n v="407.78"/>
    <m/>
  </r>
  <r>
    <s v="février"/>
    <d v="2025-02-19T00:00:00"/>
    <s v="Tournée 122"/>
    <x v="121"/>
    <s v="Responsable Tournée"/>
    <s v="Kangoo Mazars ET-665-VE"/>
    <m/>
    <m/>
    <m/>
    <n v="129.18"/>
    <m/>
  </r>
  <r>
    <s v="février"/>
    <d v="2025-02-19T00:00:00"/>
    <s v="Tournée 122"/>
    <x v="122"/>
    <s v="Accompagnant 1 "/>
    <s v="Kangoo Mazars ET-665-VE"/>
    <m/>
    <m/>
    <m/>
    <n v="129.18"/>
    <m/>
  </r>
  <r>
    <s v="février"/>
    <d v="2025-02-19T00:00:00"/>
    <s v="Tournée 123"/>
    <x v="19"/>
    <s v="Responsable Tournée"/>
    <s v="Trafic Lyonnais FZ-882-JR"/>
    <m/>
    <m/>
    <m/>
    <n v="276"/>
    <m/>
  </r>
  <r>
    <s v="février"/>
    <d v="2025-02-19T00:00:00"/>
    <s v="Tournée 123"/>
    <x v="24"/>
    <s v="Accompagnant 1 "/>
    <s v="Trafic Lyonnais FZ-882-JR"/>
    <m/>
    <m/>
    <m/>
    <n v="276"/>
    <m/>
  </r>
  <r>
    <s v="février"/>
    <d v="2025-02-19T00:00:00"/>
    <s v="Tournée 123"/>
    <x v="95"/>
    <s v="Accompagnant 2"/>
    <s v="Trafic Lyonnais FZ-882-JR"/>
    <m/>
    <m/>
    <m/>
    <n v="276"/>
    <m/>
  </r>
  <r>
    <s v="février"/>
    <d v="2025-02-19T00:00:00"/>
    <s v="Tournée 124"/>
    <x v="24"/>
    <s v="Responsable Tournée"/>
    <s v="Kangoo Ipsen FV-865-GP"/>
    <m/>
    <m/>
    <m/>
    <n v="30"/>
    <m/>
  </r>
  <r>
    <s v="février"/>
    <d v="2025-02-19T00:00:00"/>
    <s v="Tournée 124"/>
    <x v="123"/>
    <s v="Accompagnant 1 "/>
    <s v="Kangoo Ipsen FV-865-GP"/>
    <m/>
    <m/>
    <m/>
    <n v="30"/>
    <m/>
  </r>
  <r>
    <s v="février"/>
    <d v="2025-02-20T00:00:00"/>
    <s v="Tournée 125"/>
    <x v="0"/>
    <s v="Responsable Tournée"/>
    <s v="Trafic Lyonnais FZ-882-JR"/>
    <m/>
    <m/>
    <m/>
    <n v="68.459999999999994"/>
    <m/>
  </r>
  <r>
    <s v="février"/>
    <d v="2025-02-20T00:00:00"/>
    <s v="Tournée 125"/>
    <x v="1"/>
    <s v="Accompagnant 1 "/>
    <s v="Trafic Lyonnais FZ-882-JR"/>
    <m/>
    <m/>
    <m/>
    <n v="68.459999999999994"/>
    <m/>
  </r>
  <r>
    <s v="février"/>
    <d v="2025-02-20T00:00:00"/>
    <s v="Tournée 125"/>
    <x v="80"/>
    <s v="Accompagnant 2"/>
    <s v="Trafic Lyonnais FZ-882-JR"/>
    <m/>
    <m/>
    <m/>
    <n v="68.459999999999994"/>
    <m/>
  </r>
  <r>
    <s v="février"/>
    <d v="2025-02-20T00:00:00"/>
    <s v="Tournée 126"/>
    <x v="26"/>
    <s v="Responsable Tournée"/>
    <s v="Trafic St Ho (ex Lilas) EH-786-YB"/>
    <m/>
    <m/>
    <m/>
    <n v="87.5"/>
    <m/>
  </r>
  <r>
    <s v="février"/>
    <d v="2025-02-20T00:00:00"/>
    <s v="Tournée 126"/>
    <x v="55"/>
    <s v="Accompagnant 1 "/>
    <s v="Trafic St Ho (ex Lilas) EH-786-YB"/>
    <m/>
    <m/>
    <m/>
    <n v="87.5"/>
    <m/>
  </r>
  <r>
    <s v="février"/>
    <d v="2025-02-20T00:00:00"/>
    <s v="Tournée 126"/>
    <x v="110"/>
    <s v="Accompagnant 2"/>
    <s v="Trafic St Ho (ex Lilas) EH-786-YB"/>
    <m/>
    <m/>
    <m/>
    <n v="87.5"/>
    <m/>
  </r>
  <r>
    <s v="février"/>
    <d v="2025-02-20T00:00:00"/>
    <s v="Tournée 127"/>
    <x v="44"/>
    <s v="Responsable Tournée"/>
    <s v="Trafic Défense FT-862-AY"/>
    <m/>
    <m/>
    <m/>
    <n v="670"/>
    <m/>
  </r>
  <r>
    <s v="février"/>
    <d v="2025-02-20T00:00:00"/>
    <s v="Tournée 127"/>
    <x v="124"/>
    <s v="Accompagnant 1 "/>
    <s v="Trafic Défense FT-862-AY"/>
    <m/>
    <m/>
    <m/>
    <n v="670"/>
    <m/>
  </r>
  <r>
    <s v="février"/>
    <d v="2025-02-20T00:00:00"/>
    <s v="Tournée 128"/>
    <x v="125"/>
    <s v="Responsable Tournée"/>
    <s v="Kangoo Mazars ET-665-VE"/>
    <m/>
    <m/>
    <m/>
    <n v="475"/>
    <m/>
  </r>
  <r>
    <s v="février"/>
    <d v="2025-02-21T00:00:00"/>
    <s v="Tournée 129"/>
    <x v="0"/>
    <s v="Responsable Tournée"/>
    <s v="Trafic Défense FT-862-AY"/>
    <m/>
    <m/>
    <m/>
    <n v="242.7"/>
    <m/>
  </r>
  <r>
    <s v="février"/>
    <d v="2025-02-21T00:00:00"/>
    <s v="Tournée 129"/>
    <x v="64"/>
    <s v="Accompagnant 1 "/>
    <s v="Trafic Défense FT-862-AY"/>
    <m/>
    <m/>
    <m/>
    <n v="242.7"/>
    <m/>
  </r>
  <r>
    <s v="février"/>
    <d v="2025-02-21T00:00:00"/>
    <s v="Tournée 129"/>
    <x v="97"/>
    <s v="Accompagnant 2"/>
    <s v="Trafic Défense FT-862-AY"/>
    <m/>
    <m/>
    <m/>
    <n v="242.7"/>
    <m/>
  </r>
  <r>
    <s v="février"/>
    <d v="2025-02-21T00:00:00"/>
    <s v="Tournée 130"/>
    <x v="46"/>
    <s v="Responsable Tournée"/>
    <s v="Trafic Défense FT-862-AY"/>
    <m/>
    <m/>
    <m/>
    <n v="66.099999999999994"/>
    <m/>
  </r>
  <r>
    <s v="février"/>
    <d v="2025-02-21T00:00:00"/>
    <s v="Tournée 130"/>
    <x v="82"/>
    <s v="Accompagnant 1 "/>
    <s v="Trafic Défense FT-862-AY"/>
    <m/>
    <m/>
    <m/>
    <n v="66.099999999999994"/>
    <m/>
  </r>
  <r>
    <s v="février"/>
    <d v="2025-02-21T00:00:00"/>
    <s v="Tournée 130"/>
    <x v="82"/>
    <s v="Accompagnant 2"/>
    <s v="Trafic Défense FT-862-AY"/>
    <m/>
    <m/>
    <m/>
    <n v="66.099999999999994"/>
    <m/>
  </r>
  <r>
    <s v="février"/>
    <d v="2025-02-21T00:00:00"/>
    <s v="Tournée 131"/>
    <x v="44"/>
    <s v="Responsable Tournée"/>
    <s v="Kangoo Mazars ET-665-VE"/>
    <m/>
    <m/>
    <m/>
    <n v="53"/>
    <m/>
  </r>
  <r>
    <s v="février"/>
    <d v="2025-02-21T00:00:00"/>
    <s v="Tournée 131"/>
    <x v="108"/>
    <s v="Accompagnant 1 "/>
    <s v="Kangoo Mazars ET-665-VE"/>
    <m/>
    <m/>
    <m/>
    <n v="53"/>
    <m/>
  </r>
  <r>
    <s v="février"/>
    <d v="2025-02-23T00:00:00"/>
    <s v="Tournée 132"/>
    <x v="19"/>
    <s v="Responsable Tournée"/>
    <s v="Trafic St Ho (ex Lilas) EH-786-YB"/>
    <m/>
    <m/>
    <m/>
    <n v="85"/>
    <m/>
  </r>
  <r>
    <s v="février"/>
    <d v="2025-02-23T00:00:00"/>
    <s v="Tournée 132"/>
    <x v="17"/>
    <s v="Accompagnant 1 "/>
    <s v="Trafic St Ho (ex Lilas) EH-786-YB"/>
    <m/>
    <m/>
    <m/>
    <n v="85"/>
    <m/>
  </r>
  <r>
    <s v="février"/>
    <d v="2025-02-23T00:00:00"/>
    <s v="Tournée 132"/>
    <x v="97"/>
    <s v="Accompagnant 2"/>
    <s v="Trafic St Ho (ex Lilas) EH-786-YB"/>
    <m/>
    <m/>
    <m/>
    <n v="85"/>
    <m/>
  </r>
  <r>
    <s v="février"/>
    <d v="2025-02-23T00:00:00"/>
    <s v="Tournée 132"/>
    <x v="40"/>
    <s v="Accompagnant 3"/>
    <s v="Trafic St Ho (ex Lilas) EH-786-YB"/>
    <m/>
    <m/>
    <m/>
    <n v="85"/>
    <m/>
  </r>
  <r>
    <s v="février"/>
    <d v="2025-02-23T00:00:00"/>
    <s v="Tournée 132"/>
    <x v="114"/>
    <s v="Accompagnant 4"/>
    <s v="Trafic St Ho (ex Lilas) EH-786-YB"/>
    <m/>
    <m/>
    <m/>
    <n v="85"/>
    <m/>
  </r>
  <r>
    <s v="février"/>
    <d v="2025-02-24T00:00:00"/>
    <s v="Tournée 133"/>
    <x v="24"/>
    <s v="Responsable Tournée"/>
    <s v="Trafic Défense FT-862-AY"/>
    <m/>
    <m/>
    <m/>
    <n v="220"/>
    <m/>
  </r>
  <r>
    <s v="février"/>
    <d v="2025-02-24T00:00:00"/>
    <s v="Tournée 133"/>
    <x v="116"/>
    <s v="Accompagnant 1 "/>
    <s v="Trafic Défense FT-862-AY"/>
    <m/>
    <m/>
    <m/>
    <n v="220"/>
    <m/>
  </r>
  <r>
    <s v="février"/>
    <d v="2025-02-24T00:00:00"/>
    <s v="Tournée 133"/>
    <x v="97"/>
    <s v="Accompagnant 2"/>
    <s v="Trafic Défense FT-862-AY"/>
    <m/>
    <m/>
    <m/>
    <n v="220"/>
    <m/>
  </r>
  <r>
    <s v="février"/>
    <d v="2025-02-25T00:00:00"/>
    <s v="Tournée 134"/>
    <x v="19"/>
    <s v="Responsable Tournée"/>
    <s v="Trafic Défense FT-862-AY"/>
    <m/>
    <m/>
    <m/>
    <n v="44"/>
    <m/>
  </r>
  <r>
    <s v="février"/>
    <d v="2025-02-25T00:00:00"/>
    <s v="Tournée 134"/>
    <x v="82"/>
    <s v="Accompagnant 1 "/>
    <s v="Trafic Défense FT-862-AY"/>
    <m/>
    <m/>
    <m/>
    <n v="44"/>
    <m/>
  </r>
  <r>
    <s v="février"/>
    <d v="2025-02-25T00:00:00"/>
    <s v="Tournée 134"/>
    <x v="82"/>
    <s v="Accompagnant 2"/>
    <s v="Trafic Défense FT-862-AY"/>
    <m/>
    <m/>
    <m/>
    <n v="44"/>
    <m/>
  </r>
  <r>
    <s v="février"/>
    <d v="2025-02-25T00:00:00"/>
    <s v="Tournée 135"/>
    <x v="0"/>
    <s v="Responsable Tournée"/>
    <s v="Trafic St Ho (ex Lilas) EH-786-YB"/>
    <m/>
    <m/>
    <m/>
    <n v="101"/>
    <m/>
  </r>
  <r>
    <s v="février"/>
    <d v="2025-02-25T00:00:00"/>
    <s v="Tournée 135"/>
    <x v="126"/>
    <s v="Accompagnant 1 "/>
    <s v="Trafic St Ho (ex Lilas) EH-786-YB"/>
    <m/>
    <m/>
    <m/>
    <n v="101"/>
    <m/>
  </r>
  <r>
    <s v="février"/>
    <d v="2025-02-25T00:00:00"/>
    <s v="Tournée 135"/>
    <x v="127"/>
    <s v="Accompagnant 2"/>
    <s v="Trafic St Ho (ex Lilas) EH-786-YB"/>
    <m/>
    <m/>
    <m/>
    <n v="101"/>
    <m/>
  </r>
  <r>
    <s v="février"/>
    <d v="2025-02-25T00:00:00"/>
    <s v="Tournée 136"/>
    <x v="24"/>
    <s v="Responsable Tournée"/>
    <s v="Berlingo Bercy DN-583-FS"/>
    <m/>
    <m/>
    <m/>
    <n v="32"/>
    <m/>
  </r>
  <r>
    <s v="février"/>
    <d v="2025-02-25T00:00:00"/>
    <s v="Tournée 136"/>
    <x v="128"/>
    <s v="Accompagnant 1 "/>
    <s v="Berlingo Bercy DN-583-FS"/>
    <m/>
    <m/>
    <m/>
    <n v="32"/>
    <m/>
  </r>
  <r>
    <s v="février"/>
    <d v="2025-02-25T00:00:00"/>
    <s v="Tournée 136"/>
    <x v="124"/>
    <s v="Accompagnant 2"/>
    <s v="Berlingo Bercy DN-583-FS"/>
    <m/>
    <m/>
    <m/>
    <n v="32"/>
    <m/>
  </r>
  <r>
    <s v="février"/>
    <d v="2025-02-25T00:00:00"/>
    <s v="Tournée 136"/>
    <x v="22"/>
    <s v="Accompagnant 3"/>
    <s v="Berlingo Bercy DN-583-FS"/>
    <m/>
    <m/>
    <m/>
    <n v="32"/>
    <m/>
  </r>
  <r>
    <s v="février"/>
    <d v="2025-02-26T00:00:00"/>
    <s v="Tournée 137"/>
    <x v="0"/>
    <s v="Responsable Tournée"/>
    <s v="Trafic Défense FT-862-AY"/>
    <m/>
    <m/>
    <m/>
    <n v="150.93"/>
    <m/>
  </r>
  <r>
    <s v="février"/>
    <d v="2025-02-26T00:00:00"/>
    <s v="Tournée 137"/>
    <x v="129"/>
    <s v="Accompagnant 1 "/>
    <s v="Trafic Défense FT-862-AY"/>
    <m/>
    <m/>
    <m/>
    <n v="150.93"/>
    <m/>
  </r>
  <r>
    <s v="février"/>
    <d v="2025-02-26T00:00:00"/>
    <s v="Tournée 138"/>
    <x v="24"/>
    <s v="Responsable Tournée"/>
    <s v="Trafic Lyonnais FZ-882-JR"/>
    <m/>
    <m/>
    <m/>
    <n v="100.7"/>
    <m/>
  </r>
  <r>
    <s v="février"/>
    <d v="2025-02-26T00:00:00"/>
    <s v="Tournée 138"/>
    <x v="100"/>
    <s v="Accompagnant 1 "/>
    <s v="Trafic Lyonnais FZ-882-JR"/>
    <m/>
    <m/>
    <m/>
    <n v="100.7"/>
    <m/>
  </r>
  <r>
    <s v="février"/>
    <d v="2025-02-26T00:00:00"/>
    <s v="Tournée 138"/>
    <x v="126"/>
    <s v="Accompagnant 2"/>
    <s v="Trafic Lyonnais FZ-882-JR"/>
    <m/>
    <m/>
    <m/>
    <n v="100.7"/>
    <m/>
  </r>
  <r>
    <s v="février"/>
    <d v="2025-02-26T00:00:00"/>
    <s v="Tournée 139"/>
    <x v="106"/>
    <s v="Responsable Tournée"/>
    <s v="Trafic Défense FT-862-AY"/>
    <m/>
    <m/>
    <m/>
    <n v="80.319999999999993"/>
    <m/>
  </r>
  <r>
    <s v="février"/>
    <d v="2025-02-26T00:00:00"/>
    <s v="Tournée 139"/>
    <x v="82"/>
    <s v="Accompagnant 1 "/>
    <s v="Trafic Défense FT-862-AY"/>
    <m/>
    <m/>
    <m/>
    <n v="80.319999999999993"/>
    <m/>
  </r>
  <r>
    <s v="février"/>
    <d v="2025-02-26T00:00:00"/>
    <s v="Tournée 139"/>
    <x v="82"/>
    <s v="Accompagnant 2"/>
    <s v="Trafic Défense FT-862-AY"/>
    <m/>
    <m/>
    <m/>
    <n v="80.319999999999993"/>
    <m/>
  </r>
  <r>
    <s v="février"/>
    <d v="2025-02-27T00:00:00"/>
    <s v="Tournée 140"/>
    <x v="19"/>
    <s v="Responsable Tournée"/>
    <s v="Trafic Lyonnais FZ-882-JR"/>
    <m/>
    <m/>
    <m/>
    <n v="118"/>
    <m/>
  </r>
  <r>
    <s v="février"/>
    <d v="2025-02-27T00:00:00"/>
    <s v="Tournée 140"/>
    <x v="80"/>
    <s v="Accompagnant 1 "/>
    <s v="Trafic Lyonnais FZ-882-JR"/>
    <m/>
    <m/>
    <m/>
    <n v="118"/>
    <m/>
  </r>
  <r>
    <s v="février"/>
    <d v="2025-02-27T00:00:00"/>
    <s v="Tournée 140"/>
    <x v="124"/>
    <s v="Accompagnant 2"/>
    <s v="Trafic Lyonnais FZ-882-JR"/>
    <m/>
    <m/>
    <m/>
    <n v="118"/>
    <m/>
  </r>
  <r>
    <s v="février"/>
    <d v="2025-02-27T00:00:00"/>
    <s v="Tournée 141"/>
    <x v="63"/>
    <s v="Responsable Tournée"/>
    <s v="Trafic St Ho (ex Lilas) EH-786-YB"/>
    <m/>
    <m/>
    <m/>
    <n v="87.5"/>
    <m/>
  </r>
  <r>
    <s v="février"/>
    <d v="2025-02-27T00:00:00"/>
    <s v="Tournée 141"/>
    <x v="126"/>
    <s v="Accompagnant 1 "/>
    <s v="Trafic St Ho (ex Lilas) EH-786-YB"/>
    <m/>
    <m/>
    <m/>
    <n v="87.5"/>
    <m/>
  </r>
  <r>
    <s v="février"/>
    <d v="2025-02-27T00:00:00"/>
    <s v="Tournée 141"/>
    <x v="110"/>
    <s v="Accompagnant 2"/>
    <s v="Trafic St Ho (ex Lilas) EH-786-YB"/>
    <m/>
    <m/>
    <m/>
    <n v="87.5"/>
    <m/>
  </r>
  <r>
    <s v="février"/>
    <d v="2025-02-27T00:00:00"/>
    <s v="Tournée 142"/>
    <x v="0"/>
    <s v="Responsable Tournée"/>
    <s v="Trafic Défense FT-862-AY"/>
    <m/>
    <m/>
    <m/>
    <n v="111.7"/>
    <m/>
  </r>
  <r>
    <s v="février"/>
    <d v="2025-02-27T00:00:00"/>
    <s v="Tournée 142"/>
    <x v="79"/>
    <s v="Accompagnant 1 "/>
    <s v="Trafic Défense FT-862-AY"/>
    <m/>
    <m/>
    <m/>
    <n v="111.7"/>
    <m/>
  </r>
  <r>
    <s v="février"/>
    <d v="2025-02-27T00:00:00"/>
    <s v="Tournée 142"/>
    <x v="35"/>
    <s v="Accompagnant 2"/>
    <s v="Trafic Défense FT-862-AY"/>
    <m/>
    <m/>
    <m/>
    <n v="111.7"/>
    <m/>
  </r>
  <r>
    <s v="février"/>
    <d v="2025-02-27T00:00:00"/>
    <s v="Tournée 143"/>
    <x v="130"/>
    <s v="Responsable Tournée"/>
    <s v="Kangoo Mazars ET-665-VE"/>
    <m/>
    <m/>
    <m/>
    <n v="43.9"/>
    <m/>
  </r>
  <r>
    <s v="février"/>
    <d v="2025-02-27T00:00:00"/>
    <s v="Tournée 143"/>
    <x v="131"/>
    <s v="Accompagnant 1 "/>
    <s v="Kangoo Mazars ET-665-VE"/>
    <m/>
    <m/>
    <m/>
    <n v="43.9"/>
    <m/>
  </r>
  <r>
    <s v="février"/>
    <d v="2025-02-28T00:00:00"/>
    <s v="Tournée 144"/>
    <x v="0"/>
    <s v="Responsable Tournée"/>
    <s v="Trafic St Ho (ex Lilas) EH-786-YB"/>
    <m/>
    <m/>
    <m/>
    <n v="171.7"/>
    <m/>
  </r>
  <r>
    <s v="février"/>
    <d v="2025-02-28T00:00:00"/>
    <s v="Tournée 144"/>
    <x v="132"/>
    <s v="Accompagnant 1 "/>
    <s v="Trafic St Ho (ex Lilas) EH-786-YB"/>
    <m/>
    <m/>
    <m/>
    <n v="171.7"/>
    <m/>
  </r>
  <r>
    <s v="février"/>
    <d v="2025-02-28T00:00:00"/>
    <s v="Tournée 144"/>
    <x v="35"/>
    <s v="Accompagnant 2"/>
    <s v="Trafic St Ho (ex Lilas) EH-786-YB"/>
    <m/>
    <m/>
    <m/>
    <n v="171.7"/>
    <m/>
  </r>
  <r>
    <s v="février"/>
    <d v="2025-02-28T00:00:00"/>
    <s v="Tournée 145"/>
    <x v="3"/>
    <s v="Responsable Tournée"/>
    <s v="Trafic Lyonnais FZ-882-JR"/>
    <m/>
    <m/>
    <m/>
    <n v="75"/>
    <m/>
  </r>
  <r>
    <s v="février"/>
    <d v="2025-02-28T00:00:00"/>
    <s v="Tournée 145"/>
    <x v="124"/>
    <s v="Accompagnant 1 "/>
    <s v="Trafic Lyonnais FZ-882-JR"/>
    <m/>
    <m/>
    <m/>
    <n v="75"/>
    <m/>
  </r>
  <r>
    <s v="février"/>
    <d v="2025-02-28T00:00:00"/>
    <s v="Tournée 145"/>
    <x v="80"/>
    <s v="Accompagnant 2"/>
    <s v="Trafic Lyonnais FZ-882-JR"/>
    <m/>
    <m/>
    <m/>
    <n v="75"/>
    <m/>
  </r>
  <r>
    <s v="février"/>
    <d v="2025-02-28T00:00:00"/>
    <s v="Tournée 146"/>
    <x v="46"/>
    <s v="Responsable Tournée"/>
    <s v="Trafic Défense FT-862-AY"/>
    <m/>
    <m/>
    <m/>
    <n v="35.630000000000003"/>
    <m/>
  </r>
  <r>
    <s v="février"/>
    <d v="2025-02-28T00:00:00"/>
    <s v="Tournée 146"/>
    <x v="82"/>
    <s v="Accompagnant 1 "/>
    <s v="Trafic Défense FT-862-AY"/>
    <m/>
    <m/>
    <m/>
    <n v="35.630000000000003"/>
    <m/>
  </r>
  <r>
    <s v="février"/>
    <d v="2025-02-28T00:00:00"/>
    <s v="Tournée 146"/>
    <x v="82"/>
    <s v="Accompagnant 2"/>
    <s v="Trafic Défense FT-862-AY"/>
    <m/>
    <m/>
    <m/>
    <n v="35.630000000000003"/>
    <m/>
  </r>
  <r>
    <s v="février"/>
    <d v="2025-02-28T00:00:00"/>
    <s v="Tournée 147"/>
    <x v="26"/>
    <s v="Responsable Tournée"/>
    <s v="Kangoo Mazars ET-665-VE"/>
    <m/>
    <m/>
    <m/>
    <n v="77"/>
    <m/>
  </r>
  <r>
    <s v="février"/>
    <d v="2025-02-28T00:00:00"/>
    <s v="Tournée 147"/>
    <x v="44"/>
    <s v="Accompagnant 1 "/>
    <s v="Kangoo Mazars ET-665-VE"/>
    <m/>
    <m/>
    <m/>
    <n v="77"/>
    <m/>
  </r>
  <r>
    <s v="mars"/>
    <d v="2025-03-01T00:00:00"/>
    <s v="Tournée 148"/>
    <x v="133"/>
    <s v="Responsable Tournée"/>
    <s v="Trafic St Ho (ex Lilas) EH-786-YB"/>
    <m/>
    <m/>
    <m/>
    <m/>
    <m/>
  </r>
  <r>
    <s v="mars"/>
    <d v="2025-03-01T00:00:00"/>
    <s v="Tournée 148"/>
    <x v="62"/>
    <s v="Accompagnant 1 "/>
    <s v="Trafic St Ho (ex Lilas) EH-786-YB"/>
    <m/>
    <m/>
    <m/>
    <m/>
    <m/>
  </r>
  <r>
    <s v="mars"/>
    <d v="2025-03-01T00:00:00"/>
    <s v="Tournée 148"/>
    <x v="97"/>
    <s v="Accompagnant 2"/>
    <s v="Trafic St Ho (ex Lilas) EH-786-YB"/>
    <m/>
    <m/>
    <m/>
    <m/>
    <m/>
  </r>
  <r>
    <s v="mars"/>
    <d v="2025-03-02T00:00:00"/>
    <s v="Tournée 149"/>
    <x v="19"/>
    <s v="Responsable Tournée"/>
    <s v="Trafic St Ho (ex Lilas) EH-786-YB"/>
    <m/>
    <m/>
    <m/>
    <m/>
    <m/>
  </r>
  <r>
    <s v="mars"/>
    <d v="2025-03-02T00:00:00"/>
    <s v="Tournée 149"/>
    <x v="41"/>
    <s v="Accompagnant 1 "/>
    <s v="Trafic St Ho (ex Lilas) EH-786-YB"/>
    <m/>
    <m/>
    <m/>
    <m/>
    <m/>
  </r>
  <r>
    <s v="mars"/>
    <d v="2025-03-02T00:00:00"/>
    <s v="Tournée 149"/>
    <x v="102"/>
    <s v="Accompagnant 2"/>
    <s v="Trafic St Ho (ex Lilas) EH-786-YB"/>
    <m/>
    <m/>
    <m/>
    <m/>
    <m/>
  </r>
  <r>
    <s v="mars"/>
    <d v="2025-03-02T00:00:00"/>
    <s v="Tournée 149"/>
    <x v="73"/>
    <s v="Accompagnant 3"/>
    <s v="Trafic St Ho (ex Lilas) EH-786-YB"/>
    <m/>
    <m/>
    <m/>
    <m/>
    <m/>
  </r>
  <r>
    <s v="mars"/>
    <d v="2025-03-02T00:00:00"/>
    <s v="Tournée 149"/>
    <x v="90"/>
    <s v="Accompagnant 4"/>
    <s v="Trafic St Ho (ex Lilas) EH-786-YB"/>
    <m/>
    <m/>
    <m/>
    <m/>
    <m/>
  </r>
  <r>
    <s v="mars"/>
    <d v="2025-03-03T00:00:00"/>
    <s v="Tournée 150"/>
    <x v="108"/>
    <s v="Responsable Tournée"/>
    <s v="Berlingo Bercy DN-583-FS"/>
    <m/>
    <m/>
    <m/>
    <m/>
    <m/>
  </r>
  <r>
    <s v="mars"/>
    <d v="2025-03-03T00:00:00"/>
    <s v="Tournée 151"/>
    <x v="0"/>
    <s v="Responsable Tournée"/>
    <s v="Trafic Défense FT-862-AY"/>
    <m/>
    <m/>
    <m/>
    <m/>
    <m/>
  </r>
  <r>
    <s v="mars"/>
    <d v="2025-03-03T00:00:00"/>
    <s v="Tournée 151"/>
    <x v="116"/>
    <s v="Accompagnant 1 "/>
    <s v="Trafic Défense FT-862-AY"/>
    <m/>
    <m/>
    <m/>
    <m/>
    <m/>
  </r>
  <r>
    <s v="mars"/>
    <d v="2025-03-03T00:00:00"/>
    <s v="Tournée 151"/>
    <x v="45"/>
    <s v="Accompagnant 2"/>
    <s v="Trafic Défense FT-862-AY"/>
    <m/>
    <m/>
    <m/>
    <m/>
    <m/>
  </r>
  <r>
    <s v="mars"/>
    <d v="2025-03-03T00:00:00"/>
    <s v="Tournée 152"/>
    <x v="42"/>
    <s v="Responsable Tournée"/>
    <s v="Trafic St Ho (ex Lilas) EH-786-YB"/>
    <m/>
    <m/>
    <m/>
    <m/>
    <m/>
  </r>
  <r>
    <s v="mars"/>
    <d v="2025-03-03T00:00:00"/>
    <s v="Tournée 152"/>
    <x v="134"/>
    <s v="Accompagnant 1 "/>
    <s v="Trafic St Ho (ex Lilas) EH-786-YB"/>
    <m/>
    <m/>
    <m/>
    <m/>
    <m/>
  </r>
  <r>
    <s v="mars"/>
    <d v="2025-03-04T00:00:00"/>
    <s v="Tournée 153"/>
    <x v="19"/>
    <s v="Responsable Tournée"/>
    <s v="Trafic Lyonnais FZ-882-JR"/>
    <m/>
    <m/>
    <m/>
    <m/>
    <m/>
  </r>
  <r>
    <s v="mars"/>
    <d v="2025-03-04T00:00:00"/>
    <s v="Tournée 153"/>
    <x v="37"/>
    <s v="Accompagnant 1 "/>
    <s v="Trafic Lyonnais FZ-882-JR"/>
    <m/>
    <m/>
    <m/>
    <m/>
    <m/>
  </r>
  <r>
    <s v="mars"/>
    <d v="2025-03-04T00:00:00"/>
    <s v="Tournée 154"/>
    <x v="48"/>
    <s v="Responsable Tournée"/>
    <s v="Trafic St Ho (ex Lilas) EH-786-YB"/>
    <m/>
    <m/>
    <m/>
    <m/>
    <m/>
  </r>
  <r>
    <s v="mars"/>
    <d v="2025-03-04T00:00:00"/>
    <s v="Tournée 154"/>
    <x v="49"/>
    <s v="Accompagnant 1 "/>
    <s v="Berlingo Bercy DN-583-FS"/>
    <m/>
    <m/>
    <m/>
    <m/>
    <m/>
  </r>
  <r>
    <s v="mars"/>
    <d v="2025-03-04T00:00:00"/>
    <s v="Tournée 155"/>
    <x v="63"/>
    <s v="Responsable Tournée"/>
    <s v="Berlingo Bercy DN-583-FS"/>
    <m/>
    <m/>
    <m/>
    <m/>
    <m/>
  </r>
  <r>
    <s v="mars"/>
    <d v="2025-03-04T00:00:00"/>
    <s v="Tournée 155"/>
    <x v="1"/>
    <s v="Accompagnant 1 "/>
    <s v="Berlingo Bercy DN-583-FS"/>
    <m/>
    <m/>
    <m/>
    <m/>
    <m/>
  </r>
  <r>
    <s v="mars"/>
    <d v="2025-03-04T00:00:00"/>
    <s v="Tournée 155"/>
    <x v="135"/>
    <s v="Accompagnant 2"/>
    <s v="Berlingo Bercy DN-583-FS"/>
    <m/>
    <m/>
    <m/>
    <m/>
    <m/>
  </r>
  <r>
    <s v="mars"/>
    <d v="2025-03-04T00:00:00"/>
    <s v="Tournée 155"/>
    <x v="136"/>
    <s v="Accompagnant 3"/>
    <s v="Berlingo Bercy DN-583-FS"/>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r>
    <m/>
    <m/>
    <m/>
    <x v="137"/>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7">
  <r>
    <x v="0"/>
    <x v="0"/>
    <x v="0"/>
    <n v="1277.8"/>
    <n v="516.41"/>
    <n v="690.98"/>
    <n v="129.4"/>
    <s v=""/>
    <s v=""/>
    <s v=""/>
    <s v=""/>
    <s v=""/>
    <s v=""/>
    <s v=""/>
    <s v=""/>
    <n v="2614.59"/>
  </r>
  <r>
    <x v="0"/>
    <x v="0"/>
    <x v="1"/>
    <n v="430.9"/>
    <n v="815.1"/>
    <n v="401.45"/>
    <n v="1023.46"/>
    <n v="1083.9000000000001"/>
    <n v="1495.6"/>
    <n v="1219.92"/>
    <n v="8176.51"/>
    <n v="3775.7500000000005"/>
    <n v="1056.1500000000001"/>
    <n v="585.51"/>
    <n v="701.6"/>
    <n v="20765.849999999999"/>
  </r>
  <r>
    <x v="0"/>
    <x v="0"/>
    <x v="2"/>
    <n v="387.77500000000003"/>
    <n v="695.2"/>
    <n v="589.70000000000005"/>
    <n v="484.5"/>
    <n v="947.875"/>
    <n v="130.16499999999999"/>
    <n v="98"/>
    <n v="55.3"/>
    <n v="795.4"/>
    <n v="973.2"/>
    <n v="2012.6849999999999"/>
    <n v="798.495"/>
    <n v="7968.2949999999992"/>
  </r>
  <r>
    <x v="0"/>
    <x v="0"/>
    <x v="3"/>
    <n v="398.9"/>
    <n v="1787.3"/>
    <n v="1240.7650000000001"/>
    <n v="888.82500000000005"/>
    <n v="1183.0700000000002"/>
    <n v="2142.6999999999998"/>
    <n v="1540.2750000000001"/>
    <n v="332"/>
    <n v="452.10500000000002"/>
    <n v="572.32500000000005"/>
    <n v="402.98"/>
    <n v="839.93"/>
    <n v="11781.175000000001"/>
  </r>
  <r>
    <x v="0"/>
    <x v="0"/>
    <x v="4"/>
    <n v="38.4"/>
    <n v="1780"/>
    <n v="1600"/>
    <n v="1701"/>
    <n v="311.8"/>
    <n v="374.4"/>
    <n v="226"/>
    <n v="76"/>
    <n v="175"/>
    <n v="251.53"/>
    <n v="799.02"/>
    <n v="255.6"/>
    <n v="7588.75"/>
  </r>
  <r>
    <x v="0"/>
    <x v="0"/>
    <x v="5"/>
    <n v="101"/>
    <n v="659"/>
    <n v="1367"/>
    <n v="1381.2"/>
    <n v="113"/>
    <n v="590"/>
    <n v="24"/>
    <n v="0"/>
    <n v="569.25"/>
    <n v="303.41500000000002"/>
    <n v="0"/>
    <n v="734"/>
    <n v="5841.8649999999998"/>
  </r>
  <r>
    <x v="0"/>
    <x v="0"/>
    <x v="6"/>
    <n v="225.05"/>
    <n v="260.3"/>
    <n v="1405.5"/>
    <n v="697.06"/>
    <n v="511.89399999999995"/>
    <n v="918.53500000000008"/>
    <n v="0"/>
    <n v="0"/>
    <n v="209.79000000000002"/>
    <n v="369.67500000000001"/>
    <n v="1508.885"/>
    <n v="502"/>
    <n v="6608.6890000000003"/>
  </r>
  <r>
    <x v="1"/>
    <x v="1"/>
    <x v="7"/>
    <m/>
    <m/>
    <m/>
    <m/>
    <m/>
    <m/>
    <m/>
    <m/>
    <m/>
    <m/>
    <m/>
    <m/>
    <m/>
  </r>
  <r>
    <x v="0"/>
    <x v="2"/>
    <x v="0"/>
    <n v="789.40000000000009"/>
    <n v="618.70000000000005"/>
    <n v="300.56"/>
    <n v="991.57999999999993"/>
    <s v=""/>
    <s v=""/>
    <s v=""/>
    <s v=""/>
    <s v=""/>
    <s v=""/>
    <s v=""/>
    <s v=""/>
    <n v="2700.24"/>
  </r>
  <r>
    <x v="0"/>
    <x v="2"/>
    <x v="1"/>
    <n v="0"/>
    <n v="1032.02"/>
    <n v="604.57000000000005"/>
    <n v="641.29999999999995"/>
    <n v="411.25"/>
    <n v="791.1"/>
    <n v="793.39999999999986"/>
    <n v="2650.59"/>
    <n v="2423.5499999999997"/>
    <n v="1027.0999999999999"/>
    <n v="290.22500000000002"/>
    <n v="579.6"/>
    <n v="11244.705000000002"/>
  </r>
  <r>
    <x v="0"/>
    <x v="2"/>
    <x v="2"/>
    <n v="0"/>
    <n v="14.404999999999999"/>
    <n v="355.85500000000002"/>
    <n v="53.644999999999996"/>
    <n v="623.37"/>
    <n v="1032.77"/>
    <n v="105.4"/>
    <n v="0"/>
    <n v="0"/>
    <n v="11.645"/>
    <n v="158.1"/>
    <n v="0"/>
    <n v="2355.19"/>
  </r>
  <r>
    <x v="0"/>
    <x v="2"/>
    <x v="3"/>
    <n v="0"/>
    <n v="0"/>
    <n v="351.05"/>
    <n v="457.55"/>
    <n v="250.45"/>
    <n v="1314.22"/>
    <n v="750.14"/>
    <n v="44.854999999999997"/>
    <n v="256.3"/>
    <n v="110.075"/>
    <n v="145.93"/>
    <n v="80.325000000000003"/>
    <n v="3760.8949999999995"/>
  </r>
  <r>
    <x v="0"/>
    <x v="2"/>
    <x v="4"/>
    <n v="0"/>
    <n v="0"/>
    <n v="0"/>
    <n v="0"/>
    <n v="0"/>
    <n v="66"/>
    <n v="0"/>
    <n v="0"/>
    <n v="0"/>
    <n v="566"/>
    <n v="0"/>
    <n v="0"/>
    <n v="632"/>
  </r>
  <r>
    <x v="0"/>
    <x v="2"/>
    <x v="5"/>
    <n v="115"/>
    <n v="78"/>
    <n v="2411"/>
    <n v="730"/>
    <n v="272"/>
    <n v="0"/>
    <n v="58"/>
    <n v="0"/>
    <n v="129.9"/>
    <n v="46"/>
    <n v="0"/>
    <n v="0"/>
    <n v="3839.9"/>
  </r>
  <r>
    <x v="0"/>
    <x v="2"/>
    <x v="6"/>
    <n v="135"/>
    <n v="0"/>
    <n v="222"/>
    <n v="83"/>
    <n v="277.10000000000002"/>
    <n v="936"/>
    <n v="0"/>
    <n v="100"/>
    <n v="333.8"/>
    <n v="0"/>
    <n v="290.786"/>
    <n v="70"/>
    <n v="2447.6860000000001"/>
  </r>
  <r>
    <x v="1"/>
    <x v="1"/>
    <x v="7"/>
    <m/>
    <m/>
    <m/>
    <m/>
    <m/>
    <m/>
    <m/>
    <m/>
    <m/>
    <m/>
    <m/>
    <m/>
    <m/>
  </r>
  <r>
    <x v="0"/>
    <x v="3"/>
    <x v="0"/>
    <n v="482.61"/>
    <n v="228.98000000000002"/>
    <n v="194.34"/>
    <n v="370.6"/>
    <s v=""/>
    <s v=""/>
    <s v=""/>
    <s v=""/>
    <s v=""/>
    <s v=""/>
    <s v=""/>
    <s v=""/>
    <n v="1276.5300000000002"/>
  </r>
  <r>
    <x v="0"/>
    <x v="3"/>
    <x v="1"/>
    <n v="0"/>
    <n v="0"/>
    <n v="70.7"/>
    <n v="221.4"/>
    <n v="544.39099999999996"/>
    <n v="308.20000000000005"/>
    <n v="1560.3700000000001"/>
    <n v="5849.0700000000006"/>
    <n v="4143.7199999999993"/>
    <n v="625.67999999999995"/>
    <n v="1117.75"/>
    <n v="3037.8"/>
    <n v="17479.081000000002"/>
  </r>
  <r>
    <x v="0"/>
    <x v="3"/>
    <x v="2"/>
    <n v="0"/>
    <n v="0"/>
    <n v="0"/>
    <n v="0"/>
    <n v="0"/>
    <n v="0"/>
    <n v="0"/>
    <n v="0"/>
    <n v="0"/>
    <n v="0"/>
    <n v="0"/>
    <n v="0"/>
    <n v="0"/>
  </r>
  <r>
    <x v="1"/>
    <x v="1"/>
    <x v="7"/>
    <m/>
    <m/>
    <m/>
    <m/>
    <m/>
    <m/>
    <m/>
    <m/>
    <m/>
    <m/>
    <m/>
    <m/>
    <m/>
  </r>
  <r>
    <x v="0"/>
    <x v="4"/>
    <x v="0"/>
    <n v="280"/>
    <n v="315"/>
    <n v="350"/>
    <n v="183.8"/>
    <s v=""/>
    <s v=""/>
    <s v=""/>
    <s v=""/>
    <s v=""/>
    <s v=""/>
    <s v=""/>
    <s v=""/>
    <n v="1128.8"/>
  </r>
  <r>
    <x v="0"/>
    <x v="4"/>
    <x v="1"/>
    <n v="160"/>
    <n v="380"/>
    <n v="660.32"/>
    <n v="280"/>
    <n v="343.90999999999997"/>
    <n v="642.22"/>
    <n v="252.6"/>
    <n v="0"/>
    <n v="70"/>
    <n v="378"/>
    <n v="280"/>
    <n v="210"/>
    <n v="3657.0499999999997"/>
  </r>
  <r>
    <x v="0"/>
    <x v="4"/>
    <x v="2"/>
    <n v="439.40000000000003"/>
    <n v="1060.5149999999999"/>
    <n v="846.93500000000017"/>
    <n v="1119.6600000000001"/>
    <n v="788.69"/>
    <n v="911.76499999999999"/>
    <n v="0"/>
    <n v="0"/>
    <n v="0"/>
    <n v="363"/>
    <n v="0"/>
    <n v="15"/>
    <n v="5544.9650000000011"/>
  </r>
  <r>
    <x v="0"/>
    <x v="4"/>
    <x v="3"/>
    <n v="492"/>
    <n v="1084.8"/>
    <n v="873.6"/>
    <n v="913.48"/>
    <n v="576"/>
    <n v="488.20499999999998"/>
    <n v="0"/>
    <n v="0"/>
    <n v="448.99"/>
    <n v="981.5"/>
    <n v="977.04"/>
    <n v="912.33"/>
    <n v="7747.9449999999997"/>
  </r>
  <r>
    <x v="0"/>
    <x v="4"/>
    <x v="4"/>
    <n v="855.1"/>
    <n v="1151"/>
    <n v="1586.6"/>
    <n v="1994.825"/>
    <n v="1650.1"/>
    <n v="2599.2460000000001"/>
    <n v="482"/>
    <n v="0"/>
    <n v="51"/>
    <n v="34"/>
    <n v="24"/>
    <n v="385.73"/>
    <n v="10813.600999999999"/>
  </r>
  <r>
    <x v="0"/>
    <x v="4"/>
    <x v="5"/>
    <n v="0"/>
    <n v="0"/>
    <n v="0"/>
    <n v="0"/>
    <n v="0"/>
    <n v="0"/>
    <n v="0"/>
    <n v="0"/>
    <n v="0"/>
    <n v="0"/>
    <n v="240"/>
    <n v="0"/>
    <n v="240"/>
  </r>
  <r>
    <x v="1"/>
    <x v="1"/>
    <x v="7"/>
    <m/>
    <m/>
    <m/>
    <m/>
    <m/>
    <m/>
    <m/>
    <m/>
    <m/>
    <m/>
    <m/>
    <m/>
    <m/>
  </r>
  <r>
    <x v="0"/>
    <x v="5"/>
    <x v="0"/>
    <n v="432.70000000000005"/>
    <n v="476.78000000000003"/>
    <n v="704.83999999999992"/>
    <n v="129.5"/>
    <s v=""/>
    <s v=""/>
    <s v=""/>
    <s v=""/>
    <s v=""/>
    <s v=""/>
    <s v=""/>
    <s v=""/>
    <n v="1743.82"/>
  </r>
  <r>
    <x v="0"/>
    <x v="5"/>
    <x v="1"/>
    <n v="561.19999999999993"/>
    <n v="398.74"/>
    <n v="314.10000000000002"/>
    <n v="578.20000000000005"/>
    <n v="602.9"/>
    <n v="303.8"/>
    <n v="586.52999999999986"/>
    <n v="0"/>
    <n v="363.44"/>
    <n v="249.95"/>
    <n v="198.14"/>
    <n v="486.15"/>
    <n v="4643.1499999999996"/>
  </r>
  <r>
    <x v="0"/>
    <x v="5"/>
    <x v="2"/>
    <n v="0"/>
    <n v="0"/>
    <n v="0"/>
    <n v="0"/>
    <n v="70.66"/>
    <n v="205.69499999999999"/>
    <n v="82"/>
    <n v="0"/>
    <n v="363.7"/>
    <n v="298.5"/>
    <n v="180.065"/>
    <n v="434.4"/>
    <n v="1635.02"/>
  </r>
  <r>
    <x v="0"/>
    <x v="5"/>
    <x v="3"/>
    <n v="0"/>
    <n v="0"/>
    <n v="0"/>
    <n v="0"/>
    <n v="0"/>
    <n v="0"/>
    <n v="0"/>
    <n v="0"/>
    <n v="0"/>
    <n v="0"/>
    <n v="0"/>
    <n v="0"/>
    <n v="0"/>
  </r>
  <r>
    <x v="0"/>
    <x v="5"/>
    <x v="4"/>
    <n v="0"/>
    <n v="0"/>
    <n v="77"/>
    <n v="0"/>
    <n v="0"/>
    <n v="0"/>
    <n v="0"/>
    <n v="0"/>
    <n v="0"/>
    <n v="0"/>
    <n v="0"/>
    <n v="0"/>
    <n v="77"/>
  </r>
  <r>
    <x v="0"/>
    <x v="5"/>
    <x v="5"/>
    <n v="0"/>
    <n v="0"/>
    <n v="0"/>
    <n v="0"/>
    <n v="0"/>
    <n v="0"/>
    <n v="156"/>
    <n v="0"/>
    <n v="0"/>
    <n v="8"/>
    <n v="0"/>
    <n v="0"/>
    <n v="164"/>
  </r>
  <r>
    <x v="1"/>
    <x v="1"/>
    <x v="7"/>
    <m/>
    <m/>
    <m/>
    <m/>
    <m/>
    <m/>
    <m/>
    <m/>
    <m/>
    <m/>
    <m/>
    <m/>
    <m/>
  </r>
  <r>
    <x v="0"/>
    <x v="6"/>
    <x v="0"/>
    <n v="133.13999999999999"/>
    <n v="201.69"/>
    <n v="396"/>
    <n v="161.79"/>
    <s v=""/>
    <s v=""/>
    <s v=""/>
    <s v=""/>
    <s v=""/>
    <s v=""/>
    <s v=""/>
    <s v=""/>
    <n v="892.61999999999989"/>
  </r>
  <r>
    <x v="0"/>
    <x v="6"/>
    <x v="1"/>
    <n v="103"/>
    <n v="138"/>
    <n v="81.435000000000002"/>
    <n v="453.69000000000005"/>
    <n v="585.23"/>
    <n v="1195.04"/>
    <n v="589.57000000000005"/>
    <n v="1464.25"/>
    <n v="815.05000000000007"/>
    <n v="651.1099999999999"/>
    <n v="764.05"/>
    <n v="200.20999999999998"/>
    <n v="7040.6350000000002"/>
  </r>
  <r>
    <x v="0"/>
    <x v="6"/>
    <x v="2"/>
    <n v="54.52"/>
    <n v="80.42"/>
    <n v="13.64"/>
    <n v="332"/>
    <n v="758.52"/>
    <n v="1525.13"/>
    <n v="607.38499999999999"/>
    <n v="683"/>
    <n v="40"/>
    <n v="70"/>
    <n v="407.90499999999997"/>
    <n v="376.34000000000003"/>
    <n v="4948.8599999999997"/>
  </r>
  <r>
    <x v="0"/>
    <x v="6"/>
    <x v="3"/>
    <n v="159.19999999999999"/>
    <n v="30.574999999999999"/>
    <n v="18"/>
    <n v="119.2"/>
    <n v="212.81"/>
    <n v="592.98"/>
    <n v="831.5"/>
    <n v="0"/>
    <n v="0"/>
    <n v="0"/>
    <n v="306.95"/>
    <n v="61.6"/>
    <n v="2332.8149999999996"/>
  </r>
  <r>
    <x v="0"/>
    <x v="6"/>
    <x v="4"/>
    <n v="32.924999999999997"/>
    <n v="37.799999999999997"/>
    <n v="6.5"/>
    <n v="48.524999999999999"/>
    <n v="12.54"/>
    <n v="135"/>
    <n v="95.86"/>
    <n v="0"/>
    <n v="218.5"/>
    <n v="122.78"/>
    <n v="134.56299999999999"/>
    <n v="550"/>
    <n v="1394.9929999999999"/>
  </r>
  <r>
    <x v="0"/>
    <x v="6"/>
    <x v="5"/>
    <n v="0"/>
    <n v="0"/>
    <n v="0"/>
    <n v="0"/>
    <n v="0"/>
    <n v="0"/>
    <n v="0"/>
    <n v="0"/>
    <n v="0"/>
    <n v="27.5"/>
    <n v="7.1"/>
    <n v="41.45"/>
    <n v="76.050000000000011"/>
  </r>
  <r>
    <x v="1"/>
    <x v="1"/>
    <x v="7"/>
    <m/>
    <m/>
    <m/>
    <m/>
    <m/>
    <m/>
    <m/>
    <m/>
    <m/>
    <m/>
    <m/>
    <m/>
    <m/>
  </r>
  <r>
    <x v="0"/>
    <x v="7"/>
    <x v="0"/>
    <n v="1313.23"/>
    <n v="1445.6100000000001"/>
    <n v="1488.64"/>
    <n v="338.2"/>
    <s v=""/>
    <s v=""/>
    <s v=""/>
    <s v=""/>
    <s v=""/>
    <s v=""/>
    <s v=""/>
    <s v=""/>
    <n v="4585.68"/>
  </r>
  <r>
    <x v="0"/>
    <x v="7"/>
    <x v="1"/>
    <n v="1213.8600000000001"/>
    <n v="1130.3000000000002"/>
    <n v="1039.2"/>
    <n v="1340.3"/>
    <n v="1119.5899999999999"/>
    <n v="1036.3000000000002"/>
    <n v="850.95"/>
    <n v="1475.86"/>
    <n v="1529.65"/>
    <n v="860.34999999999991"/>
    <n v="899.78"/>
    <n v="1618.6000000000001"/>
    <n v="14114.740000000002"/>
  </r>
  <r>
    <x v="0"/>
    <x v="7"/>
    <x v="2"/>
    <n v="1278"/>
    <n v="1143.95"/>
    <n v="1177"/>
    <n v="836"/>
    <n v="941.96"/>
    <n v="998.9"/>
    <n v="679"/>
    <n v="91"/>
    <n v="564.37"/>
    <n v="821"/>
    <n v="851.43000000000006"/>
    <n v="1148.5"/>
    <n v="10531.11"/>
  </r>
  <r>
    <x v="0"/>
    <x v="7"/>
    <x v="3"/>
    <n v="1285"/>
    <n v="913"/>
    <n v="1001"/>
    <n v="831"/>
    <n v="1249"/>
    <n v="1604.4"/>
    <n v="1424"/>
    <n v="1376"/>
    <n v="893.5"/>
    <n v="1180"/>
    <n v="1086"/>
    <n v="1610"/>
    <n v="14452.9"/>
  </r>
  <r>
    <x v="0"/>
    <x v="7"/>
    <x v="4"/>
    <n v="283"/>
    <n v="296"/>
    <n v="370.95"/>
    <n v="379"/>
    <n v="334.5"/>
    <n v="420"/>
    <n v="706"/>
    <n v="351"/>
    <n v="513"/>
    <n v="636"/>
    <n v="574"/>
    <n v="1486"/>
    <n v="6349.45"/>
  </r>
  <r>
    <x v="0"/>
    <x v="7"/>
    <x v="5"/>
    <n v="193.4"/>
    <n v="185"/>
    <n v="215.5"/>
    <n v="209.2"/>
    <n v="260"/>
    <n v="240"/>
    <n v="316.5"/>
    <n v="377.5"/>
    <n v="222"/>
    <n v="249"/>
    <n v="308"/>
    <n v="362"/>
    <n v="3138.1"/>
  </r>
  <r>
    <x v="0"/>
    <x v="7"/>
    <x v="6"/>
    <n v="545.1"/>
    <n v="453.18"/>
    <n v="401.4"/>
    <n v="455"/>
    <n v="547.29999999999995"/>
    <n v="428.15"/>
    <n v="239.75"/>
    <n v="64"/>
    <n v="128"/>
    <n v="145.35"/>
    <n v="146.30000000000001"/>
    <n v="318"/>
    <n v="3871.5299999999997"/>
  </r>
  <r>
    <x v="1"/>
    <x v="1"/>
    <x v="7"/>
    <m/>
    <m/>
    <m/>
    <m/>
    <m/>
    <m/>
    <m/>
    <m/>
    <m/>
    <m/>
    <m/>
    <m/>
    <m/>
  </r>
  <r>
    <x v="0"/>
    <x v="8"/>
    <x v="0"/>
    <n v="747.34"/>
    <n v="958.18000000000006"/>
    <n v="893.14"/>
    <n v="347.1"/>
    <s v=""/>
    <s v=""/>
    <s v=""/>
    <s v=""/>
    <s v=""/>
    <s v=""/>
    <s v=""/>
    <s v=""/>
    <n v="2945.7599999999998"/>
  </r>
  <r>
    <x v="0"/>
    <x v="8"/>
    <x v="1"/>
    <n v="937"/>
    <n v="783.5"/>
    <n v="462.5"/>
    <n v="902.5"/>
    <n v="550.91"/>
    <n v="630.93000000000006"/>
    <n v="722.90000000000009"/>
    <n v="1086.48"/>
    <n v="840.06999999999994"/>
    <n v="351.25"/>
    <n v="384.02199999999999"/>
    <n v="975.59999999999991"/>
    <n v="8627.6619999999984"/>
  </r>
  <r>
    <x v="0"/>
    <x v="8"/>
    <x v="2"/>
    <n v="2139.6999999999998"/>
    <n v="1487.2"/>
    <n v="1801.7"/>
    <n v="1443.95"/>
    <n v="1237.4600000000003"/>
    <n v="1539.7"/>
    <n v="1444.5"/>
    <n v="124"/>
    <n v="892.7"/>
    <n v="793.15"/>
    <n v="573.20000000000005"/>
    <n v="1103"/>
    <n v="14580.26"/>
  </r>
  <r>
    <x v="0"/>
    <x v="8"/>
    <x v="3"/>
    <n v="1999"/>
    <n v="1829"/>
    <n v="1673"/>
    <n v="1908.95"/>
    <n v="2554"/>
    <n v="2215.8000000000002"/>
    <n v="3123"/>
    <n v="2054"/>
    <n v="1909"/>
    <n v="1850.4"/>
    <n v="1444"/>
    <n v="3196.3"/>
    <n v="25756.45"/>
  </r>
  <r>
    <x v="0"/>
    <x v="8"/>
    <x v="4"/>
    <n v="171.98000000000002"/>
    <n v="324.59999999999997"/>
    <n v="0"/>
    <n v="739"/>
    <n v="1023"/>
    <n v="2011"/>
    <n v="1498"/>
    <n v="2614"/>
    <n v="2720.2000000000003"/>
    <n v="1956"/>
    <n v="2254"/>
    <n v="3727"/>
    <n v="19038.78"/>
  </r>
  <r>
    <x v="0"/>
    <x v="8"/>
    <x v="5"/>
    <n v="160"/>
    <n v="157"/>
    <n v="7.75"/>
    <n v="402"/>
    <n v="471.8"/>
    <n v="590"/>
    <n v="772"/>
    <n v="385"/>
    <n v="314.92999999999995"/>
    <n v="133.57"/>
    <n v="189.852"/>
    <n v="104.67"/>
    <n v="3688.5720000000001"/>
  </r>
  <r>
    <x v="0"/>
    <x v="8"/>
    <x v="6"/>
    <n v="238.35"/>
    <n v="274.11199999999997"/>
    <n v="329.18"/>
    <n v="176.33"/>
    <n v="387.59700000000004"/>
    <n v="224.72"/>
    <n v="140.47999999999999"/>
    <n v="98.62"/>
    <n v="206.12"/>
    <n v="21"/>
    <n v="29"/>
    <n v="211"/>
    <n v="2336.509"/>
  </r>
  <r>
    <x v="1"/>
    <x v="1"/>
    <x v="7"/>
    <m/>
    <m/>
    <m/>
    <m/>
    <m/>
    <m/>
    <m/>
    <m/>
    <m/>
    <m/>
    <m/>
    <m/>
    <m/>
  </r>
  <r>
    <x v="2"/>
    <x v="9"/>
    <x v="0"/>
    <n v="846.47"/>
    <n v="821.09"/>
    <n v="883.6"/>
    <n v="230"/>
    <s v=""/>
    <s v=""/>
    <s v=""/>
    <s v=""/>
    <s v=""/>
    <s v=""/>
    <s v=""/>
    <s v=""/>
    <n v="2781.16"/>
  </r>
  <r>
    <x v="2"/>
    <x v="9"/>
    <x v="1"/>
    <n v="475.86"/>
    <n v="911.82799999999997"/>
    <n v="775"/>
    <n v="505.77"/>
    <n v="510.55"/>
    <n v="489.93"/>
    <n v="470.5"/>
    <n v="0"/>
    <n v="1430.25"/>
    <n v="549.13"/>
    <n v="624.04999999999995"/>
    <n v="586.25"/>
    <n v="7329.1180000000004"/>
  </r>
  <r>
    <x v="2"/>
    <x v="9"/>
    <x v="2"/>
    <n v="696.8"/>
    <n v="504.7"/>
    <n v="627.70000000000005"/>
    <n v="483.95000000000005"/>
    <n v="379.5"/>
    <n v="577"/>
    <n v="628.5"/>
    <n v="100"/>
    <n v="479"/>
    <n v="697.15"/>
    <n v="637"/>
    <n v="409"/>
    <n v="6220.2999999999993"/>
  </r>
  <r>
    <x v="2"/>
    <x v="9"/>
    <x v="3"/>
    <n v="857.6"/>
    <n v="962"/>
    <n v="751"/>
    <n v="350"/>
    <n v="840.7"/>
    <n v="1148.2"/>
    <n v="742.90000000000009"/>
    <n v="139"/>
    <n v="661"/>
    <n v="849"/>
    <n v="639"/>
    <n v="467.1"/>
    <n v="8407.5"/>
  </r>
  <r>
    <x v="2"/>
    <x v="9"/>
    <x v="4"/>
    <n v="0"/>
    <n v="0"/>
    <n v="0"/>
    <n v="0"/>
    <n v="0"/>
    <n v="0"/>
    <n v="0"/>
    <n v="0"/>
    <n v="0"/>
    <n v="0"/>
    <n v="0"/>
    <n v="621"/>
    <n v="621"/>
  </r>
  <r>
    <x v="1"/>
    <x v="1"/>
    <x v="7"/>
    <m/>
    <m/>
    <m/>
    <m/>
    <m/>
    <m/>
    <m/>
    <m/>
    <m/>
    <m/>
    <m/>
    <m/>
    <m/>
  </r>
  <r>
    <x v="2"/>
    <x v="10"/>
    <x v="0"/>
    <n v="846.47"/>
    <n v="130.5"/>
    <n v="263.43"/>
    <n v="93.28"/>
    <s v=""/>
    <s v=""/>
    <s v=""/>
    <s v=""/>
    <s v=""/>
    <s v=""/>
    <s v=""/>
    <s v=""/>
    <n v="1333.68"/>
  </r>
  <r>
    <x v="2"/>
    <x v="10"/>
    <x v="1"/>
    <n v="178.6"/>
    <n v="136.85"/>
    <n v="69.739999999999995"/>
    <n v="27.18"/>
    <n v="133.22"/>
    <n v="162.69999999999999"/>
    <n v="273.58999999999997"/>
    <n v="0"/>
    <n v="201.25"/>
    <n v="191"/>
    <n v="35.78"/>
    <n v="26.6"/>
    <n v="1436.5099999999998"/>
  </r>
  <r>
    <x v="2"/>
    <x v="10"/>
    <x v="2"/>
    <n v="32.1"/>
    <n v="114.68"/>
    <n v="126.1"/>
    <n v="26.8"/>
    <n v="92.800000000000011"/>
    <n v="105.60000000000001"/>
    <n v="0"/>
    <n v="0"/>
    <n v="0"/>
    <n v="0"/>
    <n v="90.1"/>
    <n v="59.3"/>
    <n v="647.48"/>
  </r>
  <r>
    <x v="2"/>
    <x v="10"/>
    <x v="3"/>
    <n v="0"/>
    <n v="0"/>
    <n v="0"/>
    <n v="0"/>
    <n v="0"/>
    <n v="0"/>
    <n v="0"/>
    <n v="0"/>
    <n v="0"/>
    <n v="0"/>
    <n v="0"/>
    <n v="0"/>
    <n v="0"/>
  </r>
  <r>
    <x v="1"/>
    <x v="1"/>
    <x v="7"/>
    <m/>
    <m/>
    <m/>
    <m/>
    <m/>
    <m/>
    <m/>
    <m/>
    <m/>
    <m/>
    <m/>
    <m/>
    <m/>
  </r>
  <r>
    <x v="2"/>
    <x v="11"/>
    <x v="0"/>
    <n v="446.142"/>
    <n v="475"/>
    <n v="657.5"/>
    <n v="287.88"/>
    <s v=""/>
    <s v=""/>
    <s v=""/>
    <s v=""/>
    <s v=""/>
    <s v=""/>
    <s v=""/>
    <s v=""/>
    <n v="1866.5219999999999"/>
  </r>
  <r>
    <x v="2"/>
    <x v="11"/>
    <x v="1"/>
    <n v="0"/>
    <n v="0"/>
    <n v="0"/>
    <n v="0"/>
    <n v="0"/>
    <n v="0"/>
    <n v="632"/>
    <n v="688.81"/>
    <n v="0"/>
    <n v="32.85"/>
    <n v="0"/>
    <n v="372.8"/>
    <n v="1726.4599999999998"/>
  </r>
  <r>
    <x v="2"/>
    <x v="11"/>
    <x v="2"/>
    <n v="0"/>
    <n v="0"/>
    <n v="0"/>
    <n v="0"/>
    <n v="105.88"/>
    <n v="111"/>
    <n v="0"/>
    <n v="0"/>
    <n v="0"/>
    <n v="0"/>
    <n v="0"/>
    <n v="0"/>
    <n v="216.88"/>
  </r>
  <r>
    <x v="2"/>
    <x v="11"/>
    <x v="3"/>
    <n v="0"/>
    <n v="0"/>
    <n v="268"/>
    <n v="0"/>
    <n v="243"/>
    <n v="705.64"/>
    <n v="200"/>
    <n v="0"/>
    <n v="0"/>
    <n v="0"/>
    <n v="500"/>
    <n v="0"/>
    <n v="1916.6399999999999"/>
  </r>
  <r>
    <x v="2"/>
    <x v="11"/>
    <x v="4"/>
    <n v="0"/>
    <n v="0"/>
    <n v="0"/>
    <n v="135"/>
    <n v="60"/>
    <n v="175"/>
    <n v="0"/>
    <n v="0"/>
    <n v="0"/>
    <n v="796"/>
    <n v="944"/>
    <n v="0"/>
    <n v="2110"/>
  </r>
  <r>
    <x v="2"/>
    <x v="11"/>
    <x v="5"/>
    <n v="0"/>
    <n v="0"/>
    <n v="627"/>
    <n v="1842.1"/>
    <n v="1790.6499999999999"/>
    <n v="1733"/>
    <n v="2066.37"/>
    <n v="0"/>
    <n v="0"/>
    <n v="335.3"/>
    <n v="973.70500000000004"/>
    <n v="924.32500000000005"/>
    <n v="10292.450000000001"/>
  </r>
  <r>
    <x v="2"/>
    <x v="11"/>
    <x v="6"/>
    <n v="0"/>
    <n v="0"/>
    <n v="0"/>
    <n v="0"/>
    <n v="0"/>
    <n v="0"/>
    <n v="0"/>
    <n v="0"/>
    <n v="0"/>
    <n v="60"/>
    <n v="0"/>
    <n v="0"/>
    <n v="60"/>
  </r>
  <r>
    <x v="1"/>
    <x v="1"/>
    <x v="7"/>
    <m/>
    <m/>
    <m/>
    <m/>
    <m/>
    <m/>
    <m/>
    <m/>
    <m/>
    <m/>
    <m/>
    <m/>
    <m/>
  </r>
  <r>
    <x v="2"/>
    <x v="12"/>
    <x v="0"/>
    <n v="174.25"/>
    <n v="214.60000000000002"/>
    <n v="329.94"/>
    <n v="24.61"/>
    <s v=""/>
    <s v=""/>
    <s v=""/>
    <s v=""/>
    <s v=""/>
    <s v=""/>
    <s v=""/>
    <s v=""/>
    <n v="743.4"/>
  </r>
  <r>
    <x v="2"/>
    <x v="12"/>
    <x v="1"/>
    <n v="180.36400000000003"/>
    <n v="197.1"/>
    <n v="475.41999999999996"/>
    <n v="198"/>
    <n v="77.089999999999989"/>
    <n v="379.32499999999999"/>
    <n v="108.48"/>
    <n v="0"/>
    <n v="500.36"/>
    <n v="597.54999999999995"/>
    <n v="34.78"/>
    <n v="292.55"/>
    <n v="3041.0190000000007"/>
  </r>
  <r>
    <x v="2"/>
    <x v="12"/>
    <x v="2"/>
    <n v="0"/>
    <n v="0"/>
    <n v="0"/>
    <n v="0"/>
    <n v="0"/>
    <n v="0"/>
    <n v="0"/>
    <n v="0"/>
    <n v="0"/>
    <n v="68"/>
    <n v="146.029"/>
    <n v="124.7"/>
    <n v="338.72899999999998"/>
  </r>
  <r>
    <x v="2"/>
    <x v="12"/>
    <x v="3"/>
    <n v="0"/>
    <n v="0"/>
    <n v="0"/>
    <n v="0"/>
    <n v="0"/>
    <n v="0"/>
    <n v="0"/>
    <n v="0"/>
    <n v="0"/>
    <n v="0"/>
    <n v="0"/>
    <n v="0"/>
    <n v="0"/>
  </r>
  <r>
    <x v="1"/>
    <x v="1"/>
    <x v="7"/>
    <m/>
    <m/>
    <m/>
    <m/>
    <m/>
    <m/>
    <m/>
    <m/>
    <m/>
    <m/>
    <m/>
    <m/>
    <m/>
  </r>
  <r>
    <x v="2"/>
    <x v="13"/>
    <x v="0"/>
    <n v="179.25"/>
    <n v="59.32"/>
    <n v="154.88"/>
    <n v="38.880000000000003"/>
    <s v=""/>
    <s v=""/>
    <s v=""/>
    <s v=""/>
    <s v=""/>
    <s v=""/>
    <s v=""/>
    <s v=""/>
    <n v="432.33"/>
  </r>
  <r>
    <x v="2"/>
    <x v="13"/>
    <x v="1"/>
    <n v="118.173"/>
    <n v="37.5"/>
    <n v="5.5"/>
    <n v="6.54"/>
    <n v="20"/>
    <n v="85.06"/>
    <n v="39.659999999999997"/>
    <n v="0"/>
    <n v="0"/>
    <n v="191.74"/>
    <n v="85.97999999999999"/>
    <n v="95.699999999999989"/>
    <n v="685.85300000000007"/>
  </r>
  <r>
    <x v="2"/>
    <x v="13"/>
    <x v="2"/>
    <n v="0"/>
    <n v="0"/>
    <n v="0"/>
    <n v="0"/>
    <n v="0"/>
    <n v="0"/>
    <n v="0"/>
    <n v="0"/>
    <n v="0"/>
    <n v="0"/>
    <n v="0"/>
    <n v="27.5"/>
    <n v="27.5"/>
  </r>
  <r>
    <x v="2"/>
    <x v="13"/>
    <x v="3"/>
    <n v="0"/>
    <n v="0"/>
    <n v="0"/>
    <n v="0"/>
    <n v="0"/>
    <n v="0"/>
    <n v="0"/>
    <n v="0"/>
    <n v="0"/>
    <n v="0"/>
    <n v="0"/>
    <n v="0"/>
    <n v="0"/>
  </r>
  <r>
    <x v="1"/>
    <x v="1"/>
    <x v="7"/>
    <m/>
    <m/>
    <m/>
    <m/>
    <m/>
    <m/>
    <m/>
    <m/>
    <m/>
    <m/>
    <m/>
    <m/>
    <m/>
  </r>
  <r>
    <x v="2"/>
    <x v="14"/>
    <x v="0"/>
    <n v="166.69"/>
    <n v="12"/>
    <n v="57.55"/>
    <n v="193.8"/>
    <s v=""/>
    <s v=""/>
    <s v=""/>
    <s v=""/>
    <s v=""/>
    <s v=""/>
    <s v=""/>
    <s v=""/>
    <n v="430.04"/>
  </r>
  <r>
    <x v="2"/>
    <x v="14"/>
    <x v="1"/>
    <n v="158"/>
    <n v="262.8"/>
    <n v="104.4"/>
    <n v="207.52500000000001"/>
    <n v="0"/>
    <n v="142.76"/>
    <n v="120.4"/>
    <n v="362.33000000000004"/>
    <n v="94.4"/>
    <n v="112.4"/>
    <n v="132.73000000000002"/>
    <n v="39.549999999999997"/>
    <n v="1737.2950000000003"/>
  </r>
  <r>
    <x v="2"/>
    <x v="14"/>
    <x v="2"/>
    <n v="0"/>
    <n v="0"/>
    <n v="0"/>
    <n v="119.3"/>
    <n v="237.07"/>
    <n v="77.753"/>
    <n v="149.05000000000001"/>
    <n v="0"/>
    <n v="78.400000000000006"/>
    <n v="55.561999999999998"/>
    <n v="0"/>
    <n v="0"/>
    <n v="717.13499999999999"/>
  </r>
  <r>
    <x v="2"/>
    <x v="14"/>
    <x v="3"/>
    <n v="0"/>
    <n v="0"/>
    <n v="0"/>
    <n v="0"/>
    <n v="0"/>
    <n v="0"/>
    <n v="0"/>
    <n v="0"/>
    <n v="0"/>
    <n v="0"/>
    <n v="0"/>
    <n v="0"/>
    <n v="0"/>
  </r>
  <r>
    <x v="1"/>
    <x v="1"/>
    <x v="7"/>
    <m/>
    <m/>
    <m/>
    <m/>
    <m/>
    <m/>
    <m/>
    <m/>
    <m/>
    <m/>
    <m/>
    <m/>
    <m/>
  </r>
  <r>
    <x v="2"/>
    <x v="15"/>
    <x v="0"/>
    <n v="0"/>
    <n v="0"/>
    <n v="197.2"/>
    <n v="0"/>
    <s v=""/>
    <s v=""/>
    <s v=""/>
    <s v=""/>
    <s v=""/>
    <s v=""/>
    <s v=""/>
    <s v=""/>
    <n v="197.2"/>
  </r>
  <r>
    <x v="2"/>
    <x v="15"/>
    <x v="1"/>
    <n v="0"/>
    <n v="0"/>
    <n v="0"/>
    <n v="0"/>
    <n v="0"/>
    <n v="0"/>
    <n v="48.1"/>
    <n v="1127.5999999999999"/>
    <n v="800.78"/>
    <n v="0"/>
    <n v="0"/>
    <n v="0"/>
    <n v="1976.4799999999998"/>
  </r>
  <r>
    <x v="2"/>
    <x v="15"/>
    <x v="2"/>
    <n v="0"/>
    <n v="54"/>
    <n v="0"/>
    <n v="0"/>
    <n v="0"/>
    <n v="58.55"/>
    <n v="32.799999999999997"/>
    <n v="1881"/>
    <n v="0"/>
    <n v="18.62"/>
    <n v="0"/>
    <n v="0"/>
    <n v="2044.9699999999998"/>
  </r>
  <r>
    <x v="2"/>
    <x v="15"/>
    <x v="3"/>
    <n v="90"/>
    <n v="0"/>
    <n v="0"/>
    <n v="0"/>
    <n v="172.166"/>
    <n v="447.98"/>
    <n v="0"/>
    <n v="0"/>
    <n v="168"/>
    <n v="900"/>
    <n v="0"/>
    <n v="0"/>
    <n v="1778.146"/>
  </r>
  <r>
    <x v="2"/>
    <x v="15"/>
    <x v="4"/>
    <n v="43.4"/>
    <n v="0"/>
    <n v="0"/>
    <n v="702.6"/>
    <n v="0"/>
    <n v="0"/>
    <n v="0"/>
    <n v="0"/>
    <n v="0"/>
    <n v="0"/>
    <n v="0"/>
    <n v="60"/>
    <n v="806"/>
  </r>
  <r>
    <x v="2"/>
    <x v="15"/>
    <x v="5"/>
    <n v="0"/>
    <n v="0"/>
    <n v="0"/>
    <n v="0"/>
    <n v="0"/>
    <n v="0"/>
    <n v="0"/>
    <n v="0"/>
    <n v="40"/>
    <n v="217.9"/>
    <n v="1905.864"/>
    <n v="0"/>
    <n v="2163.7640000000001"/>
  </r>
  <r>
    <x v="2"/>
    <x v="15"/>
    <x v="6"/>
    <n v="0"/>
    <n v="0"/>
    <n v="0"/>
    <n v="0"/>
    <n v="0"/>
    <n v="0"/>
    <n v="0"/>
    <n v="0"/>
    <n v="0"/>
    <n v="0"/>
    <n v="0"/>
    <n v="0"/>
    <n v="0"/>
  </r>
  <r>
    <x v="1"/>
    <x v="1"/>
    <x v="7"/>
    <m/>
    <m/>
    <m/>
    <m/>
    <m/>
    <m/>
    <m/>
    <m/>
    <m/>
    <m/>
    <m/>
    <m/>
    <m/>
  </r>
  <r>
    <x v="2"/>
    <x v="16"/>
    <x v="0"/>
    <n v="36"/>
    <n v="0"/>
    <n v="0"/>
    <n v="0"/>
    <s v=""/>
    <s v=""/>
    <s v=""/>
    <s v=""/>
    <s v=""/>
    <s v=""/>
    <s v=""/>
    <s v=""/>
    <n v="36"/>
  </r>
  <r>
    <x v="2"/>
    <x v="16"/>
    <x v="1"/>
    <n v="52.9"/>
    <n v="0"/>
    <n v="21"/>
    <n v="0"/>
    <n v="15.58"/>
    <n v="0"/>
    <n v="0"/>
    <n v="0"/>
    <n v="0"/>
    <n v="0"/>
    <n v="0"/>
    <n v="0"/>
    <n v="89.48"/>
  </r>
  <r>
    <x v="2"/>
    <x v="16"/>
    <x v="2"/>
    <n v="46"/>
    <n v="23.65"/>
    <n v="27.31"/>
    <n v="71.8"/>
    <n v="74.849999999999994"/>
    <n v="32.69"/>
    <n v="0"/>
    <n v="0"/>
    <n v="0"/>
    <n v="70.959999999999994"/>
    <n v="0"/>
    <n v="0"/>
    <n v="347.25999999999993"/>
  </r>
  <r>
    <x v="2"/>
    <x v="16"/>
    <x v="3"/>
    <n v="0"/>
    <n v="8.2899999999999991"/>
    <n v="23.43"/>
    <n v="12"/>
    <n v="38.630000000000003"/>
    <n v="21.18"/>
    <n v="0"/>
    <n v="0"/>
    <n v="0"/>
    <n v="30.36"/>
    <n v="33.72"/>
    <n v="46.82"/>
    <n v="214.42999999999998"/>
  </r>
  <r>
    <x v="2"/>
    <x v="16"/>
    <x v="4"/>
    <n v="0"/>
    <n v="0"/>
    <n v="0"/>
    <n v="0"/>
    <n v="0"/>
    <n v="0"/>
    <n v="0"/>
    <n v="0"/>
    <n v="0"/>
    <n v="0"/>
    <n v="0"/>
    <n v="0"/>
    <n v="0"/>
  </r>
  <r>
    <x v="2"/>
    <x v="16"/>
    <x v="5"/>
    <n v="0"/>
    <n v="0"/>
    <n v="0"/>
    <n v="0"/>
    <n v="0"/>
    <n v="0"/>
    <n v="0"/>
    <n v="0"/>
    <n v="0"/>
    <n v="831"/>
    <n v="0"/>
    <n v="0"/>
    <n v="831"/>
  </r>
  <r>
    <x v="2"/>
    <x v="16"/>
    <x v="6"/>
    <n v="0"/>
    <n v="0"/>
    <n v="0"/>
    <n v="64"/>
    <n v="0"/>
    <n v="0"/>
    <n v="0"/>
    <n v="0"/>
    <n v="13.2"/>
    <n v="0"/>
    <n v="0"/>
    <n v="0"/>
    <n v="77.2"/>
  </r>
  <r>
    <x v="1"/>
    <x v="1"/>
    <x v="7"/>
    <m/>
    <m/>
    <m/>
    <m/>
    <m/>
    <m/>
    <m/>
    <m/>
    <m/>
    <m/>
    <m/>
    <m/>
    <m/>
  </r>
  <r>
    <x v="2"/>
    <x v="17"/>
    <x v="0"/>
    <n v="96.25"/>
    <n v="168"/>
    <n v="135.94999999999999"/>
    <n v="43.15"/>
    <s v=""/>
    <s v=""/>
    <s v=""/>
    <s v=""/>
    <s v=""/>
    <s v=""/>
    <s v=""/>
    <s v=""/>
    <n v="443.34999999999997"/>
  </r>
  <r>
    <x v="2"/>
    <x v="17"/>
    <x v="1"/>
    <n v="11"/>
    <n v="55.8"/>
    <n v="9.6"/>
    <n v="66"/>
    <n v="28"/>
    <n v="0"/>
    <n v="6.4"/>
    <n v="0"/>
    <n v="0"/>
    <n v="0"/>
    <n v="0"/>
    <n v="0"/>
    <n v="176.79999999999998"/>
  </r>
  <r>
    <x v="2"/>
    <x v="17"/>
    <x v="2"/>
    <n v="134.5"/>
    <n v="35"/>
    <n v="58.8"/>
    <n v="15"/>
    <n v="38"/>
    <n v="75"/>
    <n v="0"/>
    <n v="0"/>
    <n v="30"/>
    <n v="0"/>
    <n v="0"/>
    <n v="48.1"/>
    <n v="434.40000000000003"/>
  </r>
  <r>
    <x v="2"/>
    <x v="17"/>
    <x v="3"/>
    <n v="0"/>
    <n v="133.21"/>
    <n v="30.3"/>
    <n v="43"/>
    <n v="30.3"/>
    <n v="0"/>
    <n v="54"/>
    <n v="0"/>
    <n v="0"/>
    <n v="114"/>
    <n v="26"/>
    <n v="14.5"/>
    <n v="445.31000000000006"/>
  </r>
  <r>
    <x v="2"/>
    <x v="17"/>
    <x v="4"/>
    <n v="0"/>
    <n v="0"/>
    <n v="0"/>
    <n v="0"/>
    <n v="0"/>
    <n v="0"/>
    <n v="0"/>
    <n v="0"/>
    <n v="0"/>
    <n v="0"/>
    <n v="0"/>
    <n v="0"/>
    <n v="0"/>
  </r>
  <r>
    <x v="2"/>
    <x v="17"/>
    <x v="5"/>
    <n v="20"/>
    <n v="35"/>
    <n v="343.25"/>
    <n v="568"/>
    <n v="211.5"/>
    <n v="0"/>
    <n v="0"/>
    <n v="24.4"/>
    <n v="30"/>
    <n v="0"/>
    <n v="0"/>
    <n v="0"/>
    <n v="1232.1500000000001"/>
  </r>
  <r>
    <x v="2"/>
    <x v="17"/>
    <x v="6"/>
    <n v="117.55"/>
    <n v="102.77"/>
    <n v="190.94"/>
    <n v="60.1"/>
    <n v="78.48"/>
    <n v="50.5"/>
    <n v="64.5"/>
    <n v="19"/>
    <n v="90.5"/>
    <n v="99.5"/>
    <n v="65"/>
    <n v="27"/>
    <n v="965.84"/>
  </r>
  <r>
    <x v="1"/>
    <x v="1"/>
    <x v="7"/>
    <m/>
    <m/>
    <m/>
    <m/>
    <m/>
    <m/>
    <m/>
    <m/>
    <m/>
    <m/>
    <m/>
    <m/>
    <m/>
  </r>
  <r>
    <x v="2"/>
    <x v="18"/>
    <x v="0"/>
    <n v="0"/>
    <s v=""/>
    <s v=""/>
    <s v=""/>
    <s v=""/>
    <s v=""/>
    <s v=""/>
    <s v=""/>
    <s v=""/>
    <s v=""/>
    <s v=""/>
    <s v=""/>
    <n v="0"/>
  </r>
  <r>
    <x v="2"/>
    <x v="18"/>
    <x v="1"/>
    <n v="18.7"/>
    <n v="0"/>
    <n v="138"/>
    <n v="0"/>
    <n v="0"/>
    <n v="0"/>
    <n v="0"/>
    <n v="0"/>
    <n v="0"/>
    <n v="0"/>
    <n v="0"/>
    <n v="0"/>
    <n v="156.69999999999999"/>
  </r>
  <r>
    <x v="2"/>
    <x v="18"/>
    <x v="2"/>
    <n v="24.7"/>
    <n v="47.21"/>
    <n v="57.989999999999995"/>
    <n v="27.08"/>
    <n v="6.88"/>
    <n v="61.173000000000002"/>
    <n v="0"/>
    <n v="0"/>
    <n v="7"/>
    <n v="14"/>
    <n v="7.23"/>
    <n v="0"/>
    <n v="253.26299999999995"/>
  </r>
  <r>
    <x v="2"/>
    <x v="18"/>
    <x v="3"/>
    <n v="50"/>
    <n v="86.8"/>
    <n v="8.6"/>
    <n v="52"/>
    <n v="0"/>
    <n v="0"/>
    <n v="11.35"/>
    <n v="0"/>
    <n v="87.850000000000009"/>
    <n v="47"/>
    <n v="66.75"/>
    <n v="99"/>
    <n v="509.35"/>
  </r>
  <r>
    <x v="2"/>
    <x v="18"/>
    <x v="4"/>
    <n v="0"/>
    <n v="0"/>
    <n v="0"/>
    <n v="0"/>
    <n v="0"/>
    <n v="35"/>
    <n v="113"/>
    <n v="23.8"/>
    <n v="89.16"/>
    <n v="62"/>
    <n v="32"/>
    <n v="148"/>
    <n v="502.96000000000004"/>
  </r>
  <r>
    <x v="2"/>
    <x v="18"/>
    <x v="5"/>
    <n v="0"/>
    <n v="0"/>
    <n v="208.75"/>
    <n v="0"/>
    <n v="0"/>
    <n v="0"/>
    <n v="0"/>
    <n v="13.9"/>
    <n v="126"/>
    <n v="160.88"/>
    <n v="0"/>
    <n v="0"/>
    <n v="509.53"/>
  </r>
  <r>
    <x v="2"/>
    <x v="18"/>
    <x v="6"/>
    <n v="0"/>
    <n v="0"/>
    <n v="0"/>
    <n v="0"/>
    <n v="0"/>
    <n v="0"/>
    <n v="0"/>
    <n v="0"/>
    <n v="0"/>
    <n v="0"/>
    <n v="0"/>
    <n v="0"/>
    <n v="0"/>
  </r>
  <r>
    <x v="1"/>
    <x v="1"/>
    <x v="7"/>
    <m/>
    <m/>
    <m/>
    <m/>
    <m/>
    <m/>
    <m/>
    <m/>
    <m/>
    <m/>
    <m/>
    <m/>
    <m/>
  </r>
  <r>
    <x v="2"/>
    <x v="19"/>
    <x v="0"/>
    <n v="19.54"/>
    <n v="19.799999999999997"/>
    <n v="22.3"/>
    <n v="0"/>
    <s v=""/>
    <s v=""/>
    <s v=""/>
    <s v=""/>
    <s v=""/>
    <s v=""/>
    <s v=""/>
    <s v=""/>
    <n v="61.64"/>
  </r>
  <r>
    <x v="2"/>
    <x v="19"/>
    <x v="1"/>
    <n v="0"/>
    <n v="0"/>
    <n v="10.050000000000001"/>
    <n v="0"/>
    <n v="0"/>
    <n v="15.04"/>
    <n v="22.2"/>
    <n v="0"/>
    <n v="27.6"/>
    <n v="3"/>
    <n v="12.5"/>
    <n v="7.5"/>
    <n v="97.89"/>
  </r>
  <r>
    <x v="2"/>
    <x v="19"/>
    <x v="2"/>
    <n v="19.28"/>
    <n v="6"/>
    <n v="17.5"/>
    <n v="37.44"/>
    <n v="20.36"/>
    <n v="69.900000000000006"/>
    <n v="50.06"/>
    <n v="0"/>
    <n v="36"/>
    <n v="0"/>
    <n v="0"/>
    <n v="0"/>
    <n v="256.54000000000002"/>
  </r>
  <r>
    <x v="2"/>
    <x v="19"/>
    <x v="3"/>
    <n v="14.66"/>
    <n v="63.5"/>
    <n v="65.12"/>
    <n v="78.64"/>
    <n v="52.65"/>
    <n v="73.150000000000006"/>
    <n v="77.449999999999989"/>
    <n v="0"/>
    <n v="20"/>
    <n v="33"/>
    <n v="12.1"/>
    <n v="35.700000000000003"/>
    <n v="525.97"/>
  </r>
  <r>
    <x v="2"/>
    <x v="19"/>
    <x v="4"/>
    <n v="74.55"/>
    <n v="93.3"/>
    <n v="36"/>
    <n v="52.45"/>
    <n v="21.85"/>
    <n v="29"/>
    <n v="8"/>
    <n v="0"/>
    <n v="0"/>
    <n v="53.800000000000004"/>
    <n v="37.799999999999997"/>
    <n v="31"/>
    <n v="437.75000000000006"/>
  </r>
  <r>
    <x v="2"/>
    <x v="19"/>
    <x v="5"/>
    <n v="101.51999999999998"/>
    <n v="55.099999999999994"/>
    <n v="1206.6500000000001"/>
    <n v="0"/>
    <n v="0"/>
    <n v="0"/>
    <n v="0"/>
    <n v="16"/>
    <n v="140.18"/>
    <n v="150.66999999999999"/>
    <n v="83.15"/>
    <n v="69.5"/>
    <n v="1822.7700000000002"/>
  </r>
  <r>
    <x v="2"/>
    <x v="19"/>
    <x v="6"/>
    <n v="107.3"/>
    <n v="86"/>
    <n v="65"/>
    <n v="79.7"/>
    <n v="40.799999999999997"/>
    <n v="27"/>
    <n v="99.5"/>
    <n v="0"/>
    <n v="33.700000000000003"/>
    <n v="54.2"/>
    <n v="90.6"/>
    <n v="48.95"/>
    <n v="732.75000000000011"/>
  </r>
  <r>
    <x v="1"/>
    <x v="1"/>
    <x v="7"/>
    <m/>
    <m/>
    <m/>
    <m/>
    <m/>
    <m/>
    <m/>
    <m/>
    <m/>
    <m/>
    <m/>
    <m/>
    <m/>
  </r>
  <r>
    <x v="2"/>
    <x v="20"/>
    <x v="0"/>
    <n v="0"/>
    <s v=""/>
    <s v=""/>
    <s v=""/>
    <s v=""/>
    <s v=""/>
    <s v=""/>
    <s v=""/>
    <s v=""/>
    <s v=""/>
    <s v=""/>
    <s v=""/>
    <n v="0"/>
  </r>
  <r>
    <x v="2"/>
    <x v="20"/>
    <x v="1"/>
    <n v="0"/>
    <n v="0"/>
    <n v="0"/>
    <n v="0"/>
    <n v="0"/>
    <n v="0"/>
    <n v="0"/>
    <n v="0"/>
    <n v="0"/>
    <n v="0"/>
    <n v="0"/>
    <n v="0"/>
    <n v="0"/>
  </r>
  <r>
    <x v="2"/>
    <x v="20"/>
    <x v="2"/>
    <n v="0"/>
    <n v="0"/>
    <n v="0"/>
    <n v="0"/>
    <n v="0"/>
    <n v="0"/>
    <n v="0"/>
    <n v="0"/>
    <n v="0"/>
    <n v="0"/>
    <n v="0"/>
    <n v="0"/>
    <n v="0"/>
  </r>
  <r>
    <x v="2"/>
    <x v="20"/>
    <x v="3"/>
    <n v="1280"/>
    <n v="0"/>
    <n v="0"/>
    <n v="0"/>
    <n v="0"/>
    <n v="0"/>
    <n v="0"/>
    <n v="0"/>
    <n v="0"/>
    <n v="0"/>
    <n v="0"/>
    <n v="0"/>
    <n v="1280"/>
  </r>
  <r>
    <x v="2"/>
    <x v="20"/>
    <x v="4"/>
    <n v="66.8"/>
    <n v="0"/>
    <n v="65"/>
    <n v="0"/>
    <n v="0"/>
    <n v="0"/>
    <n v="0"/>
    <n v="0"/>
    <n v="54"/>
    <n v="0"/>
    <n v="64"/>
    <n v="26"/>
    <n v="275.8"/>
  </r>
  <r>
    <x v="2"/>
    <x v="20"/>
    <x v="5"/>
    <n v="0"/>
    <n v="0"/>
    <n v="170"/>
    <n v="930"/>
    <n v="576"/>
    <n v="0"/>
    <n v="0"/>
    <n v="0"/>
    <n v="0"/>
    <n v="8.58"/>
    <n v="84"/>
    <n v="120.85"/>
    <n v="1889.4299999999998"/>
  </r>
  <r>
    <x v="2"/>
    <x v="20"/>
    <x v="6"/>
    <n v="0"/>
    <n v="0"/>
    <n v="0"/>
    <n v="0"/>
    <n v="0"/>
    <n v="0"/>
    <n v="0"/>
    <n v="0"/>
    <n v="0"/>
    <n v="0"/>
    <n v="0"/>
    <n v="0"/>
    <n v="0"/>
  </r>
  <r>
    <x v="1"/>
    <x v="1"/>
    <x v="7"/>
    <m/>
    <m/>
    <m/>
    <m/>
    <m/>
    <m/>
    <m/>
    <m/>
    <m/>
    <m/>
    <m/>
    <m/>
    <m/>
  </r>
  <r>
    <x v="2"/>
    <x v="21"/>
    <x v="0"/>
    <n v="0"/>
    <s v=""/>
    <s v=""/>
    <s v=""/>
    <s v=""/>
    <s v=""/>
    <s v=""/>
    <s v=""/>
    <s v=""/>
    <s v=""/>
    <s v=""/>
    <s v=""/>
    <n v="0"/>
  </r>
  <r>
    <x v="2"/>
    <x v="21"/>
    <x v="1"/>
    <n v="0"/>
    <n v="0"/>
    <n v="0"/>
    <n v="0"/>
    <n v="0"/>
    <n v="0"/>
    <n v="0"/>
    <n v="0"/>
    <n v="0"/>
    <n v="0"/>
    <n v="0"/>
    <n v="0"/>
    <n v="0"/>
  </r>
  <r>
    <x v="2"/>
    <x v="21"/>
    <x v="2"/>
    <n v="0"/>
    <n v="0"/>
    <n v="0"/>
    <n v="0"/>
    <n v="0"/>
    <n v="0"/>
    <n v="0"/>
    <n v="0"/>
    <n v="0"/>
    <n v="0"/>
    <n v="0"/>
    <n v="0"/>
    <n v="0"/>
  </r>
  <r>
    <x v="2"/>
    <x v="21"/>
    <x v="3"/>
    <n v="44"/>
    <n v="12"/>
    <n v="0"/>
    <n v="24"/>
    <n v="0"/>
    <n v="18.5"/>
    <n v="0"/>
    <n v="0"/>
    <n v="0"/>
    <n v="0"/>
    <n v="0"/>
    <n v="0"/>
    <n v="98.5"/>
  </r>
  <r>
    <x v="2"/>
    <x v="21"/>
    <x v="4"/>
    <n v="0"/>
    <n v="22"/>
    <n v="78.199999999999989"/>
    <n v="0"/>
    <n v="0"/>
    <n v="27.999999999999996"/>
    <n v="0"/>
    <n v="0"/>
    <n v="123"/>
    <n v="32"/>
    <n v="93"/>
    <n v="19.5"/>
    <n v="395.7"/>
  </r>
  <r>
    <x v="2"/>
    <x v="21"/>
    <x v="5"/>
    <n v="0"/>
    <n v="0"/>
    <n v="500"/>
    <n v="0"/>
    <n v="0"/>
    <n v="0"/>
    <n v="0"/>
    <n v="0"/>
    <n v="0"/>
    <n v="45"/>
    <n v="0"/>
    <n v="0"/>
    <n v="545"/>
  </r>
  <r>
    <x v="2"/>
    <x v="21"/>
    <x v="6"/>
    <n v="0"/>
    <n v="27"/>
    <n v="43"/>
    <n v="7"/>
    <n v="17.7"/>
    <n v="18"/>
    <n v="0"/>
    <n v="0"/>
    <n v="40.5"/>
    <n v="0"/>
    <n v="0"/>
    <n v="0"/>
    <n v="153.19999999999999"/>
  </r>
  <r>
    <x v="1"/>
    <x v="1"/>
    <x v="7"/>
    <m/>
    <m/>
    <m/>
    <m/>
    <m/>
    <m/>
    <m/>
    <m/>
    <m/>
    <m/>
    <m/>
    <m/>
    <m/>
  </r>
  <r>
    <x v="2"/>
    <x v="22"/>
    <x v="0"/>
    <n v="0"/>
    <s v=""/>
    <s v=""/>
    <s v=""/>
    <s v=""/>
    <s v=""/>
    <s v=""/>
    <s v=""/>
    <s v=""/>
    <s v=""/>
    <s v=""/>
    <s v=""/>
    <n v="0"/>
  </r>
  <r>
    <x v="2"/>
    <x v="22"/>
    <x v="1"/>
    <n v="0"/>
    <n v="0"/>
    <n v="0"/>
    <n v="0"/>
    <n v="0"/>
    <n v="0"/>
    <n v="0"/>
    <n v="0"/>
    <n v="0"/>
    <n v="0"/>
    <n v="0"/>
    <n v="0"/>
    <n v="0"/>
  </r>
  <r>
    <x v="2"/>
    <x v="22"/>
    <x v="2"/>
    <n v="0"/>
    <n v="86"/>
    <n v="0"/>
    <n v="0"/>
    <n v="0"/>
    <n v="0"/>
    <n v="0"/>
    <n v="0"/>
    <n v="0"/>
    <n v="0"/>
    <n v="0"/>
    <n v="0"/>
    <n v="86"/>
  </r>
  <r>
    <x v="2"/>
    <x v="22"/>
    <x v="3"/>
    <n v="0"/>
    <n v="0"/>
    <n v="0"/>
    <n v="0"/>
    <n v="0"/>
    <n v="0"/>
    <n v="108.8"/>
    <n v="0"/>
    <n v="0"/>
    <n v="208"/>
    <n v="0"/>
    <n v="119"/>
    <n v="435.8"/>
  </r>
  <r>
    <x v="2"/>
    <x v="22"/>
    <x v="4"/>
    <n v="0"/>
    <n v="0"/>
    <n v="0"/>
    <n v="0"/>
    <n v="0"/>
    <n v="0"/>
    <n v="0"/>
    <n v="0"/>
    <n v="0"/>
    <n v="0"/>
    <n v="0"/>
    <n v="0"/>
    <n v="0"/>
  </r>
  <r>
    <x v="2"/>
    <x v="22"/>
    <x v="5"/>
    <n v="0"/>
    <n v="0"/>
    <n v="0"/>
    <n v="0"/>
    <n v="0"/>
    <n v="0"/>
    <n v="0"/>
    <n v="0"/>
    <n v="0"/>
    <n v="0"/>
    <n v="0"/>
    <n v="0"/>
    <n v="0"/>
  </r>
  <r>
    <x v="2"/>
    <x v="22"/>
    <x v="6"/>
    <n v="0"/>
    <n v="0"/>
    <n v="0"/>
    <n v="0"/>
    <n v="0"/>
    <n v="0"/>
    <n v="0"/>
    <n v="0"/>
    <n v="0"/>
    <n v="0"/>
    <n v="0"/>
    <n v="0"/>
    <n v="0"/>
  </r>
  <r>
    <x v="1"/>
    <x v="1"/>
    <x v="7"/>
    <m/>
    <m/>
    <m/>
    <m/>
    <m/>
    <m/>
    <m/>
    <m/>
    <m/>
    <m/>
    <m/>
    <m/>
    <m/>
  </r>
  <r>
    <x v="2"/>
    <x v="23"/>
    <x v="0"/>
    <n v="78.7"/>
    <n v="111.7"/>
    <n v="16"/>
    <n v="0"/>
    <s v=""/>
    <s v=""/>
    <s v=""/>
    <s v=""/>
    <s v=""/>
    <s v=""/>
    <s v=""/>
    <s v=""/>
    <n v="206.4"/>
  </r>
  <r>
    <x v="2"/>
    <x v="23"/>
    <x v="1"/>
    <n v="0"/>
    <n v="85.7"/>
    <n v="0"/>
    <n v="133.5"/>
    <n v="0"/>
    <n v="0"/>
    <n v="125"/>
    <n v="0"/>
    <n v="63.1"/>
    <n v="0"/>
    <n v="0"/>
    <n v="0"/>
    <n v="407.3"/>
  </r>
  <r>
    <x v="2"/>
    <x v="23"/>
    <x v="2"/>
    <n v="0"/>
    <n v="0"/>
    <n v="48"/>
    <n v="0"/>
    <n v="0"/>
    <n v="0"/>
    <n v="0"/>
    <n v="0"/>
    <n v="111.3"/>
    <n v="0"/>
    <n v="0"/>
    <n v="0"/>
    <n v="159.30000000000001"/>
  </r>
  <r>
    <x v="2"/>
    <x v="23"/>
    <x v="3"/>
    <n v="0"/>
    <n v="0"/>
    <n v="62"/>
    <n v="0"/>
    <n v="0"/>
    <n v="0"/>
    <n v="65"/>
    <n v="0"/>
    <n v="0"/>
    <n v="0"/>
    <n v="0"/>
    <n v="0"/>
    <n v="127"/>
  </r>
  <r>
    <x v="2"/>
    <x v="23"/>
    <x v="4"/>
    <n v="0"/>
    <n v="0"/>
    <n v="0"/>
    <n v="0"/>
    <n v="0"/>
    <n v="0"/>
    <n v="0"/>
    <n v="0"/>
    <n v="0"/>
    <n v="0"/>
    <n v="0"/>
    <n v="0"/>
    <n v="0"/>
  </r>
  <r>
    <x v="2"/>
    <x v="23"/>
    <x v="5"/>
    <n v="0"/>
    <n v="0"/>
    <n v="0"/>
    <n v="0"/>
    <n v="0"/>
    <n v="0"/>
    <n v="0"/>
    <n v="0"/>
    <n v="0"/>
    <n v="0"/>
    <n v="0"/>
    <n v="0"/>
    <n v="0"/>
  </r>
  <r>
    <x v="2"/>
    <x v="23"/>
    <x v="6"/>
    <n v="0"/>
    <n v="0"/>
    <n v="0"/>
    <n v="0"/>
    <n v="0"/>
    <n v="0"/>
    <n v="0"/>
    <n v="0"/>
    <n v="0"/>
    <n v="0"/>
    <n v="0"/>
    <n v="0"/>
    <n v="0"/>
  </r>
  <r>
    <x v="1"/>
    <x v="1"/>
    <x v="7"/>
    <m/>
    <m/>
    <m/>
    <m/>
    <m/>
    <m/>
    <m/>
    <m/>
    <m/>
    <m/>
    <m/>
    <m/>
    <m/>
  </r>
  <r>
    <x v="2"/>
    <x v="24"/>
    <x v="0"/>
    <n v="0"/>
    <n v="0"/>
    <n v="0"/>
    <n v="0"/>
    <s v=""/>
    <s v=""/>
    <s v=""/>
    <s v=""/>
    <s v=""/>
    <s v=""/>
    <s v=""/>
    <s v=""/>
    <n v="0"/>
  </r>
  <r>
    <x v="2"/>
    <x v="24"/>
    <x v="1"/>
    <n v="12"/>
    <n v="0"/>
    <n v="28.6"/>
    <n v="0"/>
    <n v="42"/>
    <n v="30.434999999999999"/>
    <n v="56.5"/>
    <n v="0"/>
    <n v="0"/>
    <n v="34.5"/>
    <n v="50.998000000000005"/>
    <n v="0"/>
    <n v="255.03300000000002"/>
  </r>
  <r>
    <x v="2"/>
    <x v="24"/>
    <x v="2"/>
    <n v="0"/>
    <n v="0"/>
    <n v="0"/>
    <n v="0"/>
    <n v="37.130000000000003"/>
    <n v="0"/>
    <n v="30"/>
    <n v="0"/>
    <n v="0"/>
    <n v="35.299999999999997"/>
    <n v="22.4"/>
    <n v="0"/>
    <n v="124.82999999999998"/>
  </r>
  <r>
    <x v="2"/>
    <x v="24"/>
    <x v="3"/>
    <n v="0"/>
    <n v="0"/>
    <n v="61.650000000000006"/>
    <n v="80.099999999999994"/>
    <n v="75"/>
    <n v="63.4"/>
    <n v="53.5"/>
    <n v="0"/>
    <n v="19.8"/>
    <n v="0"/>
    <n v="9"/>
    <n v="56"/>
    <n v="418.45"/>
  </r>
  <r>
    <x v="2"/>
    <x v="24"/>
    <x v="4"/>
    <n v="0"/>
    <n v="0"/>
    <n v="0"/>
    <n v="0"/>
    <n v="0"/>
    <n v="0"/>
    <n v="0"/>
    <n v="0"/>
    <n v="0"/>
    <n v="0"/>
    <n v="0"/>
    <n v="0"/>
    <n v="0"/>
  </r>
  <r>
    <x v="2"/>
    <x v="24"/>
    <x v="5"/>
    <n v="0"/>
    <n v="0"/>
    <n v="0"/>
    <n v="0"/>
    <n v="0"/>
    <n v="0"/>
    <n v="0"/>
    <n v="0"/>
    <n v="0"/>
    <n v="0"/>
    <n v="0"/>
    <n v="0"/>
    <n v="0"/>
  </r>
  <r>
    <x v="2"/>
    <x v="24"/>
    <x v="6"/>
    <n v="0"/>
    <n v="0"/>
    <n v="0"/>
    <n v="0"/>
    <n v="0"/>
    <n v="0"/>
    <n v="0"/>
    <n v="0"/>
    <n v="0"/>
    <n v="0"/>
    <n v="0"/>
    <n v="0"/>
    <n v="0"/>
  </r>
  <r>
    <x v="1"/>
    <x v="1"/>
    <x v="7"/>
    <m/>
    <m/>
    <m/>
    <m/>
    <m/>
    <m/>
    <m/>
    <m/>
    <m/>
    <m/>
    <m/>
    <m/>
    <m/>
  </r>
  <r>
    <x v="2"/>
    <x v="25"/>
    <x v="0"/>
    <n v="0"/>
    <n v="0"/>
    <n v="0"/>
    <n v="0"/>
    <s v=""/>
    <s v=""/>
    <s v=""/>
    <s v=""/>
    <s v=""/>
    <s v=""/>
    <s v=""/>
    <s v=""/>
    <n v="0"/>
  </r>
  <r>
    <x v="2"/>
    <x v="25"/>
    <x v="1"/>
    <n v="116.2"/>
    <n v="185.1"/>
    <n v="206.82"/>
    <n v="97.7"/>
    <n v="26.090000000000003"/>
    <n v="129"/>
    <n v="0"/>
    <n v="0"/>
    <n v="0"/>
    <n v="31.3"/>
    <n v="0"/>
    <n v="0"/>
    <n v="792.21"/>
  </r>
  <r>
    <x v="2"/>
    <x v="25"/>
    <x v="2"/>
    <n v="0"/>
    <n v="0"/>
    <n v="0"/>
    <n v="0"/>
    <n v="0"/>
    <n v="0"/>
    <n v="0"/>
    <n v="0"/>
    <n v="0"/>
    <n v="52.521999999999998"/>
    <n v="123.62899999999999"/>
    <n v="112.2"/>
    <n v="288.351"/>
  </r>
  <r>
    <x v="2"/>
    <x v="25"/>
    <x v="3"/>
    <n v="0"/>
    <n v="0"/>
    <n v="0"/>
    <n v="0"/>
    <n v="0"/>
    <n v="11"/>
    <n v="37.247999999999998"/>
    <n v="0"/>
    <n v="0"/>
    <n v="0"/>
    <n v="17.2"/>
    <n v="0"/>
    <n v="65.447999999999993"/>
  </r>
  <r>
    <x v="2"/>
    <x v="25"/>
    <x v="4"/>
    <n v="0"/>
    <n v="256.8"/>
    <n v="0"/>
    <n v="0"/>
    <n v="2112.36"/>
    <n v="5039.4000000000005"/>
    <n v="134.13999999999999"/>
    <n v="833"/>
    <n v="0"/>
    <n v="0"/>
    <n v="0"/>
    <n v="100.23"/>
    <n v="8475.93"/>
  </r>
  <r>
    <x v="2"/>
    <x v="25"/>
    <x v="5"/>
    <n v="0"/>
    <n v="0"/>
    <n v="0"/>
    <n v="0"/>
    <n v="0"/>
    <n v="0"/>
    <n v="0"/>
    <n v="0"/>
    <n v="0"/>
    <n v="0"/>
    <n v="127.74"/>
    <n v="0"/>
    <n v="127.74"/>
  </r>
  <r>
    <x v="2"/>
    <x v="25"/>
    <x v="6"/>
    <n v="28.959"/>
    <n v="127.22"/>
    <n v="151.249"/>
    <n v="81.212000000000003"/>
    <n v="35.686999999999998"/>
    <n v="0"/>
    <n v="0"/>
    <n v="0"/>
    <n v="0"/>
    <n v="0"/>
    <n v="0"/>
    <n v="0"/>
    <n v="424.327"/>
  </r>
  <r>
    <x v="1"/>
    <x v="1"/>
    <x v="7"/>
    <m/>
    <m/>
    <m/>
    <m/>
    <m/>
    <m/>
    <m/>
    <m/>
    <m/>
    <m/>
    <m/>
    <m/>
    <m/>
  </r>
  <r>
    <x v="2"/>
    <x v="26"/>
    <x v="0"/>
    <n v="116"/>
    <n v="46"/>
    <n v="45"/>
    <n v="70"/>
    <s v=""/>
    <s v=""/>
    <s v=""/>
    <s v=""/>
    <s v=""/>
    <s v=""/>
    <s v=""/>
    <s v=""/>
    <n v="277"/>
  </r>
  <r>
    <x v="2"/>
    <x v="26"/>
    <x v="1"/>
    <n v="45"/>
    <n v="0"/>
    <n v="39"/>
    <n v="125.6"/>
    <n v="15"/>
    <n v="0"/>
    <n v="0"/>
    <n v="0"/>
    <n v="7.5"/>
    <n v="10"/>
    <n v="30"/>
    <n v="0"/>
    <n v="272.10000000000002"/>
  </r>
  <r>
    <x v="2"/>
    <x v="26"/>
    <x v="2"/>
    <n v="0"/>
    <n v="5"/>
    <n v="58.1"/>
    <n v="59"/>
    <n v="18"/>
    <n v="0"/>
    <n v="45"/>
    <n v="0"/>
    <n v="171.6"/>
    <n v="15"/>
    <n v="61.05"/>
    <n v="85"/>
    <n v="517.75"/>
  </r>
  <r>
    <x v="2"/>
    <x v="26"/>
    <x v="3"/>
    <n v="0"/>
    <n v="49.5"/>
    <n v="130"/>
    <n v="16"/>
    <n v="0"/>
    <n v="0"/>
    <n v="29.75"/>
    <n v="0"/>
    <n v="47"/>
    <n v="128"/>
    <n v="0"/>
    <n v="0"/>
    <n v="400.25"/>
  </r>
  <r>
    <x v="2"/>
    <x v="26"/>
    <x v="4"/>
    <n v="81"/>
    <n v="92"/>
    <n v="56"/>
    <n v="89"/>
    <n v="47.625"/>
    <n v="90.5"/>
    <n v="58.5"/>
    <n v="0"/>
    <n v="34"/>
    <n v="34.5"/>
    <n v="33"/>
    <n v="197"/>
    <n v="813.125"/>
  </r>
  <r>
    <x v="2"/>
    <x v="26"/>
    <x v="5"/>
    <n v="53"/>
    <n v="17.5"/>
    <n v="37.120000000000005"/>
    <n v="0"/>
    <n v="0"/>
    <n v="0"/>
    <n v="61.28"/>
    <n v="38"/>
    <n v="90.56"/>
    <n v="164.5"/>
    <n v="0"/>
    <n v="0"/>
    <n v="461.96000000000004"/>
  </r>
  <r>
    <x v="2"/>
    <x v="26"/>
    <x v="6"/>
    <n v="0"/>
    <n v="65.53"/>
    <n v="180.61"/>
    <n v="111.69999999999999"/>
    <n v="85.5"/>
    <n v="25"/>
    <n v="31"/>
    <n v="25.6"/>
    <n v="63"/>
    <n v="26"/>
    <n v="86.5"/>
    <n v="8"/>
    <n v="708.44"/>
  </r>
  <r>
    <x v="1"/>
    <x v="1"/>
    <x v="7"/>
    <m/>
    <m/>
    <m/>
    <m/>
    <m/>
    <m/>
    <m/>
    <m/>
    <m/>
    <m/>
    <m/>
    <m/>
    <m/>
  </r>
  <r>
    <x v="2"/>
    <x v="27"/>
    <x v="0"/>
    <n v="35.22"/>
    <n v="29.3"/>
    <n v="60.57"/>
    <n v="0"/>
    <s v=""/>
    <s v=""/>
    <s v=""/>
    <s v=""/>
    <s v=""/>
    <s v=""/>
    <s v=""/>
    <s v=""/>
    <n v="125.09"/>
  </r>
  <r>
    <x v="2"/>
    <x v="27"/>
    <x v="1"/>
    <n v="76.2"/>
    <n v="84"/>
    <n v="105"/>
    <n v="68"/>
    <n v="0"/>
    <n v="0"/>
    <n v="24.4"/>
    <n v="0"/>
    <n v="0"/>
    <n v="38.19"/>
    <n v="32.5"/>
    <n v="20"/>
    <n v="448.28999999999996"/>
  </r>
  <r>
    <x v="2"/>
    <x v="27"/>
    <x v="2"/>
    <n v="0"/>
    <n v="30.533000000000001"/>
    <n v="27.172000000000001"/>
    <n v="112.61499999999999"/>
    <n v="45.24"/>
    <n v="53.59"/>
    <n v="8.8049999999999997"/>
    <n v="0"/>
    <n v="0"/>
    <n v="0"/>
    <n v="0"/>
    <n v="163.54999999999998"/>
    <n v="441.505"/>
  </r>
  <r>
    <x v="2"/>
    <x v="27"/>
    <x v="3"/>
    <n v="60.27"/>
    <n v="18"/>
    <n v="32.980000000000004"/>
    <n v="85.359000000000009"/>
    <n v="27"/>
    <n v="41.05"/>
    <n v="115.148"/>
    <n v="0"/>
    <n v="28.900000000000002"/>
    <n v="44.515000000000001"/>
    <n v="33"/>
    <n v="54.5"/>
    <n v="540.72199999999998"/>
  </r>
  <r>
    <x v="2"/>
    <x v="27"/>
    <x v="4"/>
    <n v="38.924999999999997"/>
    <n v="0"/>
    <n v="0"/>
    <n v="0"/>
    <n v="0"/>
    <n v="157.31"/>
    <n v="48.269999999999996"/>
    <n v="0"/>
    <n v="30"/>
    <n v="123.78"/>
    <n v="143"/>
    <n v="221.75"/>
    <n v="763.03499999999997"/>
  </r>
  <r>
    <x v="2"/>
    <x v="27"/>
    <x v="5"/>
    <n v="298.63499999999999"/>
    <n v="174.97000000000003"/>
    <n v="70.2"/>
    <n v="0"/>
    <n v="0"/>
    <n v="0"/>
    <n v="290.17699999999996"/>
    <n v="124.605"/>
    <n v="273.3309999999999"/>
    <n v="281.90099999999995"/>
    <n v="0"/>
    <n v="0"/>
    <n v="1513.819"/>
  </r>
  <r>
    <x v="2"/>
    <x v="27"/>
    <x v="6"/>
    <n v="26.3"/>
    <n v="102.2"/>
    <n v="81.41"/>
    <n v="262.70000000000005"/>
    <n v="123.7"/>
    <n v="142"/>
    <n v="138.80000000000001"/>
    <n v="0"/>
    <n v="90.9"/>
    <n v="215.20000000000002"/>
    <n v="217.7"/>
    <n v="145.89999999999998"/>
    <n v="1546.81"/>
  </r>
  <r>
    <x v="1"/>
    <x v="1"/>
    <x v="7"/>
    <m/>
    <m/>
    <m/>
    <m/>
    <m/>
    <m/>
    <m/>
    <m/>
    <m/>
    <m/>
    <m/>
    <m/>
    <m/>
  </r>
  <r>
    <x v="2"/>
    <x v="28"/>
    <x v="0"/>
    <n v="0"/>
    <n v="15"/>
    <n v="0"/>
    <n v="0"/>
    <s v=""/>
    <s v=""/>
    <s v=""/>
    <s v=""/>
    <s v=""/>
    <s v=""/>
    <s v=""/>
    <s v=""/>
    <n v="15"/>
  </r>
  <r>
    <x v="2"/>
    <x v="28"/>
    <x v="1"/>
    <n v="0"/>
    <n v="0"/>
    <n v="0"/>
    <n v="0"/>
    <n v="0"/>
    <n v="0"/>
    <n v="0"/>
    <n v="0"/>
    <n v="0"/>
    <n v="0"/>
    <n v="0"/>
    <n v="0"/>
    <n v="0"/>
  </r>
  <r>
    <x v="2"/>
    <x v="28"/>
    <x v="2"/>
    <n v="0"/>
    <n v="0"/>
    <n v="1"/>
    <n v="1"/>
    <n v="0"/>
    <n v="0"/>
    <n v="0"/>
    <n v="0"/>
    <n v="0"/>
    <n v="0"/>
    <n v="0"/>
    <n v="0"/>
    <n v="2"/>
  </r>
  <r>
    <x v="2"/>
    <x v="28"/>
    <x v="3"/>
    <n v="0"/>
    <n v="28.519999999999996"/>
    <n v="23.8"/>
    <n v="65.900000000000006"/>
    <n v="0"/>
    <n v="17"/>
    <n v="84.75"/>
    <n v="0"/>
    <n v="42"/>
    <n v="0"/>
    <n v="0"/>
    <n v="0"/>
    <n v="261.97000000000003"/>
  </r>
  <r>
    <x v="2"/>
    <x v="28"/>
    <x v="4"/>
    <n v="50.8"/>
    <n v="61.8"/>
    <n v="32"/>
    <n v="57"/>
    <n v="45.5"/>
    <n v="27"/>
    <n v="56.625"/>
    <n v="0"/>
    <n v="48"/>
    <n v="41.6"/>
    <n v="75"/>
    <n v="0"/>
    <n v="495.32500000000005"/>
  </r>
  <r>
    <x v="2"/>
    <x v="28"/>
    <x v="5"/>
    <n v="134.66"/>
    <n v="119.5"/>
    <n v="65.5"/>
    <n v="0"/>
    <n v="0"/>
    <n v="0"/>
    <n v="9.8000000000000007"/>
    <n v="44"/>
    <n v="54.6"/>
    <n v="157.40000000000003"/>
    <n v="0"/>
    <n v="75.5"/>
    <n v="660.96"/>
  </r>
  <r>
    <x v="2"/>
    <x v="28"/>
    <x v="6"/>
    <n v="28.5"/>
    <n v="192.35"/>
    <n v="121.97"/>
    <n v="240.76"/>
    <n v="68.59"/>
    <n v="150"/>
    <n v="163.92"/>
    <n v="133.19999999999999"/>
    <n v="97.2"/>
    <n v="92.3"/>
    <n v="84.699999999999989"/>
    <n v="12"/>
    <n v="1385.49"/>
  </r>
  <r>
    <x v="1"/>
    <x v="1"/>
    <x v="7"/>
    <m/>
    <m/>
    <m/>
    <m/>
    <m/>
    <m/>
    <m/>
    <m/>
    <m/>
    <m/>
    <m/>
    <m/>
    <m/>
  </r>
  <r>
    <x v="2"/>
    <x v="29"/>
    <x v="0"/>
    <n v="106.55"/>
    <n v="60.5"/>
    <n v="73.599999999999994"/>
    <n v="0"/>
    <s v=""/>
    <s v=""/>
    <s v=""/>
    <s v=""/>
    <s v=""/>
    <s v=""/>
    <s v=""/>
    <s v=""/>
    <n v="240.65"/>
  </r>
  <r>
    <x v="2"/>
    <x v="29"/>
    <x v="1"/>
    <n v="0"/>
    <n v="0"/>
    <n v="73.599999999999994"/>
    <n v="139"/>
    <n v="46"/>
    <n v="0"/>
    <n v="182.8"/>
    <n v="0"/>
    <n v="34.5"/>
    <n v="48"/>
    <n v="144"/>
    <n v="0"/>
    <n v="667.90000000000009"/>
  </r>
  <r>
    <x v="2"/>
    <x v="29"/>
    <x v="2"/>
    <n v="0"/>
    <n v="0"/>
    <n v="0"/>
    <n v="0"/>
    <n v="0"/>
    <n v="0"/>
    <n v="0"/>
    <n v="0"/>
    <n v="0"/>
    <n v="0"/>
    <n v="0"/>
    <n v="0"/>
    <n v="0"/>
  </r>
  <r>
    <x v="2"/>
    <x v="29"/>
    <x v="3"/>
    <n v="0"/>
    <n v="0"/>
    <n v="0"/>
    <n v="0"/>
    <n v="0"/>
    <n v="0"/>
    <n v="0"/>
    <n v="0"/>
    <n v="0"/>
    <n v="0"/>
    <n v="0"/>
    <n v="0"/>
    <n v="0"/>
  </r>
  <r>
    <x v="1"/>
    <x v="1"/>
    <x v="7"/>
    <m/>
    <m/>
    <m/>
    <m/>
    <m/>
    <m/>
    <m/>
    <m/>
    <m/>
    <m/>
    <m/>
    <m/>
    <m/>
  </r>
  <r>
    <x v="2"/>
    <x v="30"/>
    <x v="0"/>
    <n v="539.80000000000007"/>
    <n v="564.75"/>
    <n v="964.63"/>
    <n v="161.55000000000001"/>
    <s v=""/>
    <s v=""/>
    <s v=""/>
    <s v=""/>
    <s v=""/>
    <s v=""/>
    <s v=""/>
    <s v=""/>
    <n v="2230.7300000000005"/>
  </r>
  <r>
    <x v="2"/>
    <x v="30"/>
    <x v="1"/>
    <n v="482.4"/>
    <n v="261.51"/>
    <n v="475.03999999999996"/>
    <n v="473.82"/>
    <n v="912.54"/>
    <n v="569.28"/>
    <n v="716.29"/>
    <n v="177.9"/>
    <n v="478.92999999999995"/>
    <n v="682.6"/>
    <n v="384.65"/>
    <n v="525.70000000000005"/>
    <n v="6140.6599999999989"/>
  </r>
  <r>
    <x v="2"/>
    <x v="30"/>
    <x v="2"/>
    <n v="632.20000000000005"/>
    <n v="603.23"/>
    <n v="1028.7"/>
    <n v="316.5"/>
    <n v="258"/>
    <n v="578.5"/>
    <n v="388.6"/>
    <n v="0"/>
    <n v="219"/>
    <n v="549.29999999999995"/>
    <n v="208.40000000000003"/>
    <n v="571.5"/>
    <n v="5353.9299999999994"/>
  </r>
  <r>
    <x v="2"/>
    <x v="30"/>
    <x v="3"/>
    <n v="0"/>
    <n v="0"/>
    <n v="0"/>
    <n v="0"/>
    <n v="0"/>
    <n v="504"/>
    <n v="761.4"/>
    <n v="0"/>
    <n v="536.65"/>
    <n v="205.5"/>
    <n v="52"/>
    <n v="0"/>
    <n v="2059.5500000000002"/>
  </r>
  <r>
    <x v="1"/>
    <x v="1"/>
    <x v="7"/>
    <m/>
    <m/>
    <m/>
    <m/>
    <m/>
    <m/>
    <m/>
    <m/>
    <m/>
    <m/>
    <m/>
    <m/>
    <m/>
  </r>
  <r>
    <x v="3"/>
    <x v="31"/>
    <x v="0"/>
    <n v="1483.8"/>
    <n v="0"/>
    <n v="0"/>
    <n v="0"/>
    <n v="0"/>
    <n v="0"/>
    <n v="0"/>
    <n v="0"/>
    <n v="0"/>
    <n v="0"/>
    <n v="0"/>
    <n v="0"/>
    <n v="1483.8"/>
  </r>
  <r>
    <x v="3"/>
    <x v="31"/>
    <x v="1"/>
    <n v="1498.5499999999997"/>
    <n v="890.95"/>
    <n v="987.40000000000009"/>
    <n v="887"/>
    <n v="979.15000000000009"/>
    <n v="2100.1799999999998"/>
    <n v="3792.6899999999996"/>
    <n v="5534.58"/>
    <n v="2647.4"/>
    <n v="1911.94"/>
    <n v="2358.3000000000002"/>
    <n v="1338.6"/>
    <n v="24926.739999999998"/>
  </r>
  <r>
    <x v="3"/>
    <x v="31"/>
    <x v="2"/>
    <n v="42.9"/>
    <n v="0"/>
    <n v="0"/>
    <n v="0"/>
    <n v="0"/>
    <n v="255.45000000000002"/>
    <n v="1350.75"/>
    <n v="1540.5"/>
    <n v="1702.9"/>
    <n v="1034.7"/>
    <n v="831.48"/>
    <n v="1019.5"/>
    <n v="7778.18"/>
  </r>
  <r>
    <x v="3"/>
    <x v="31"/>
    <x v="3"/>
    <n v="3067.5299999999997"/>
    <n v="3005.56"/>
    <n v="3334.08"/>
    <n v="2180.8100000000004"/>
    <n v="1759.0500000000002"/>
    <n v="1351.5019999999997"/>
    <n v="1189.3699999999999"/>
    <n v="531.16"/>
    <n v="974.32"/>
    <n v="644.5"/>
    <n v="438.68"/>
    <n v="1011.61"/>
    <n v="19488.171999999999"/>
  </r>
  <r>
    <x v="3"/>
    <x v="31"/>
    <x v="4"/>
    <n v="209"/>
    <n v="1135"/>
    <n v="2194"/>
    <n v="812"/>
    <n v="1227"/>
    <n v="3453"/>
    <n v="791"/>
    <n v="1234"/>
    <n v="1100"/>
    <n v="2255"/>
    <n v="1394"/>
    <n v="3066"/>
    <n v="18870"/>
  </r>
  <r>
    <x v="3"/>
    <x v="31"/>
    <x v="5"/>
    <n v="332.28100000000001"/>
    <n v="181.43299999999999"/>
    <n v="216.55"/>
    <n v="821"/>
    <n v="588"/>
    <n v="848"/>
    <n v="1303"/>
    <n v="193"/>
    <n v="113.526"/>
    <n v="64"/>
    <n v="488"/>
    <n v="713"/>
    <n v="5861.79"/>
  </r>
  <r>
    <x v="3"/>
    <x v="31"/>
    <x v="6"/>
    <n v="0"/>
    <n v="0"/>
    <n v="0"/>
    <n v="0"/>
    <n v="0"/>
    <n v="0"/>
    <n v="0"/>
    <n v="0"/>
    <n v="0"/>
    <n v="0"/>
    <n v="0"/>
    <n v="0"/>
    <n v="1683"/>
  </r>
  <r>
    <x v="1"/>
    <x v="1"/>
    <x v="7"/>
    <m/>
    <m/>
    <m/>
    <m/>
    <m/>
    <m/>
    <m/>
    <m/>
    <m/>
    <m/>
    <m/>
    <m/>
    <m/>
  </r>
  <r>
    <x v="3"/>
    <x v="32"/>
    <x v="0"/>
    <n v="0"/>
    <n v="0"/>
    <n v="0"/>
    <n v="0"/>
    <s v=""/>
    <s v=""/>
    <s v=""/>
    <s v=""/>
    <s v=""/>
    <s v=""/>
    <s v=""/>
    <s v=""/>
    <n v="0"/>
  </r>
  <r>
    <x v="3"/>
    <x v="32"/>
    <x v="1"/>
    <n v="0"/>
    <n v="0"/>
    <n v="0"/>
    <n v="0"/>
    <n v="0"/>
    <n v="446.66999999999996"/>
    <n v="1129.79"/>
    <n v="2295.29"/>
    <n v="570.35"/>
    <n v="393.08"/>
    <n v="337.68"/>
    <n v="190.45"/>
    <n v="5363.31"/>
  </r>
  <r>
    <x v="3"/>
    <x v="32"/>
    <x v="2"/>
    <n v="0"/>
    <n v="0"/>
    <n v="0"/>
    <n v="0"/>
    <n v="0"/>
    <n v="0"/>
    <n v="0"/>
    <n v="0"/>
    <n v="0"/>
    <n v="0"/>
    <n v="0"/>
    <n v="0"/>
    <n v="0"/>
  </r>
  <r>
    <x v="3"/>
    <x v="32"/>
    <x v="3"/>
    <n v="0"/>
    <n v="0"/>
    <n v="0"/>
    <n v="0"/>
    <n v="0"/>
    <n v="0"/>
    <n v="0"/>
    <n v="0"/>
    <n v="0"/>
    <n v="0"/>
    <n v="0"/>
    <n v="0"/>
    <n v="0"/>
  </r>
  <r>
    <x v="1"/>
    <x v="1"/>
    <x v="7"/>
    <m/>
    <m/>
    <m/>
    <m/>
    <m/>
    <m/>
    <m/>
    <m/>
    <m/>
    <m/>
    <m/>
    <m/>
    <m/>
  </r>
  <r>
    <x v="3"/>
    <x v="33"/>
    <x v="0"/>
    <n v="726.1"/>
    <n v="592.65000000000009"/>
    <n v="49.05"/>
    <n v="0"/>
    <s v=""/>
    <s v=""/>
    <s v=""/>
    <s v=""/>
    <s v=""/>
    <s v=""/>
    <s v=""/>
    <s v=""/>
    <n v="0"/>
  </r>
  <r>
    <x v="3"/>
    <x v="33"/>
    <x v="1"/>
    <n v="0"/>
    <n v="0"/>
    <n v="0"/>
    <n v="111"/>
    <n v="224.15"/>
    <n v="431.03"/>
    <n v="201.4"/>
    <n v="302.45"/>
    <n v="83.66"/>
    <n v="113.3"/>
    <n v="315.60000000000002"/>
    <n v="480.5"/>
    <n v="2263.09"/>
  </r>
  <r>
    <x v="3"/>
    <x v="33"/>
    <x v="2"/>
    <n v="0"/>
    <n v="0"/>
    <n v="0"/>
    <n v="0"/>
    <n v="0"/>
    <n v="0"/>
    <n v="0"/>
    <n v="0"/>
    <n v="0"/>
    <n v="0"/>
    <n v="0"/>
    <n v="0"/>
    <n v="0"/>
  </r>
  <r>
    <x v="1"/>
    <x v="1"/>
    <x v="7"/>
    <m/>
    <m/>
    <m/>
    <m/>
    <m/>
    <m/>
    <m/>
    <m/>
    <m/>
    <m/>
    <m/>
    <m/>
    <m/>
  </r>
  <r>
    <x v="3"/>
    <x v="34"/>
    <x v="0"/>
    <n v="405.86"/>
    <n v="798.35"/>
    <n v="692.19999999999993"/>
    <n v="91.800000000000011"/>
    <s v=""/>
    <s v=""/>
    <s v=""/>
    <s v=""/>
    <s v=""/>
    <s v=""/>
    <s v=""/>
    <s v=""/>
    <n v="0"/>
  </r>
  <r>
    <x v="3"/>
    <x v="34"/>
    <x v="1"/>
    <n v="1498.55"/>
    <n v="890.95"/>
    <n v="987.40000000000009"/>
    <n v="734.59999999999991"/>
    <n v="344.7"/>
    <n v="839.9"/>
    <n v="1688.2"/>
    <n v="2349.48"/>
    <n v="1740.61"/>
    <n v="1040.55"/>
    <n v="918.91"/>
    <n v="363.4"/>
    <n v="13397.249999999998"/>
  </r>
  <r>
    <x v="3"/>
    <x v="34"/>
    <x v="2"/>
    <n v="0"/>
    <n v="0"/>
    <n v="0"/>
    <n v="0"/>
    <n v="0"/>
    <n v="0"/>
    <n v="1303.1500000000001"/>
    <n v="1540.5"/>
    <n v="1702.9"/>
    <n v="1034.7"/>
    <n v="831.48"/>
    <n v="1019.5"/>
    <n v="7432.23"/>
  </r>
  <r>
    <x v="3"/>
    <x v="34"/>
    <x v="3"/>
    <n v="1060.5999999999999"/>
    <n v="838"/>
    <n v="1155.75"/>
    <n v="1188.46"/>
    <n v="968.6"/>
    <n v="0"/>
    <n v="0"/>
    <n v="0"/>
    <n v="0"/>
    <n v="0"/>
    <n v="0"/>
    <n v="0"/>
    <n v="5211.41"/>
  </r>
  <r>
    <x v="3"/>
    <x v="34"/>
    <x v="4"/>
    <n v="122.76"/>
    <n v="462.83"/>
    <n v="702.38000000000011"/>
    <n v="397.6"/>
    <n v="547.73"/>
    <n v="1996.3"/>
    <n v="627.952"/>
    <n v="475"/>
    <n v="617"/>
    <n v="1730.06"/>
    <n v="939.19"/>
    <n v="954.15"/>
    <n v="9572.9520000000011"/>
  </r>
  <r>
    <x v="3"/>
    <x v="34"/>
    <x v="5"/>
    <n v="0"/>
    <n v="0"/>
    <n v="0"/>
    <n v="0"/>
    <n v="0"/>
    <n v="0"/>
    <n v="0"/>
    <n v="0"/>
    <n v="0"/>
    <n v="0"/>
    <n v="35"/>
    <n v="484"/>
    <n v="519"/>
  </r>
  <r>
    <x v="3"/>
    <x v="34"/>
    <x v="6"/>
    <n v="0"/>
    <n v="0"/>
    <n v="0"/>
    <n v="0"/>
    <n v="0"/>
    <n v="0"/>
    <n v="0"/>
    <n v="0"/>
    <n v="0"/>
    <n v="0"/>
    <n v="0"/>
    <n v="0"/>
    <n v="0"/>
  </r>
  <r>
    <x v="1"/>
    <x v="1"/>
    <x v="7"/>
    <m/>
    <m/>
    <m/>
    <m/>
    <m/>
    <m/>
    <m/>
    <m/>
    <m/>
    <m/>
    <m/>
    <m/>
    <m/>
  </r>
  <r>
    <x v="3"/>
    <x v="35"/>
    <x v="0"/>
    <n v="2366"/>
    <n v="2320.6400000000003"/>
    <n v="742.65"/>
    <n v="1511.8"/>
    <s v=""/>
    <s v=""/>
    <s v=""/>
    <s v=""/>
    <s v=""/>
    <s v=""/>
    <s v=""/>
    <s v=""/>
    <n v="6941.09"/>
  </r>
  <r>
    <x v="3"/>
    <x v="35"/>
    <x v="1"/>
    <n v="0"/>
    <n v="87.2"/>
    <n v="0"/>
    <n v="32"/>
    <n v="675"/>
    <n v="2437"/>
    <n v="2687.42"/>
    <n v="428.33000000000004"/>
    <n v="2177.75"/>
    <n v="1548.7"/>
    <n v="3816.48"/>
    <n v="9216.26"/>
    <n v="23106.14"/>
  </r>
  <r>
    <x v="3"/>
    <x v="35"/>
    <x v="2"/>
    <n v="336.3"/>
    <n v="173.6"/>
    <n v="760.03"/>
    <n v="88.5"/>
    <n v="876.4"/>
    <n v="646.40000000000009"/>
    <n v="1704.4599999999998"/>
    <n v="189"/>
    <n v="1618"/>
    <n v="834.68000000000006"/>
    <n v="222.2"/>
    <n v="0"/>
    <n v="7449.57"/>
  </r>
  <r>
    <x v="3"/>
    <x v="35"/>
    <x v="3"/>
    <n v="1575"/>
    <n v="2498.8000000000002"/>
    <n v="1188.3"/>
    <n v="49.95"/>
    <n v="226.14499999999998"/>
    <n v="39.4"/>
    <n v="192.74"/>
    <n v="0"/>
    <n v="540.96"/>
    <n v="0"/>
    <n v="0"/>
    <n v="0"/>
    <n v="6311.2949999999992"/>
  </r>
  <r>
    <x v="3"/>
    <x v="35"/>
    <x v="4"/>
    <n v="0"/>
    <n v="0"/>
    <n v="0"/>
    <n v="0"/>
    <n v="0"/>
    <n v="0"/>
    <n v="0"/>
    <n v="0"/>
    <n v="0"/>
    <n v="0"/>
    <n v="173.2"/>
    <n v="0"/>
    <n v="173.2"/>
  </r>
  <r>
    <x v="3"/>
    <x v="35"/>
    <x v="5"/>
    <n v="0"/>
    <n v="401"/>
    <n v="105"/>
    <n v="0"/>
    <n v="0"/>
    <n v="440.33"/>
    <n v="2846.8"/>
    <n v="0"/>
    <n v="0"/>
    <n v="500"/>
    <n v="0"/>
    <n v="0"/>
    <n v="4293.13"/>
  </r>
  <r>
    <x v="3"/>
    <x v="35"/>
    <x v="6"/>
    <n v="0"/>
    <n v="416.6"/>
    <n v="291.39999999999998"/>
    <n v="0"/>
    <n v="143"/>
    <n v="375.45"/>
    <n v="305.08"/>
    <n v="0"/>
    <n v="481"/>
    <n v="270"/>
    <n v="243.6"/>
    <n v="100"/>
    <n v="2626.1299999999997"/>
  </r>
  <r>
    <x v="1"/>
    <x v="1"/>
    <x v="7"/>
    <m/>
    <m/>
    <m/>
    <m/>
    <m/>
    <m/>
    <m/>
    <m/>
    <m/>
    <m/>
    <m/>
    <m/>
    <m/>
  </r>
  <r>
    <x v="3"/>
    <x v="36"/>
    <x v="0"/>
    <n v="432.71000000000004"/>
    <n v="376.75"/>
    <n v="214.5"/>
    <n v="75.400000000000006"/>
    <s v=""/>
    <s v=""/>
    <s v=""/>
    <s v=""/>
    <s v=""/>
    <s v=""/>
    <s v=""/>
    <s v=""/>
    <n v="1099.3600000000001"/>
  </r>
  <r>
    <x v="3"/>
    <x v="36"/>
    <x v="1"/>
    <n v="1140.75"/>
    <n v="590.75"/>
    <n v="915.4"/>
    <n v="554.59999999999991"/>
    <n v="457.05"/>
    <n v="374.34999999999991"/>
    <n v="553.09999999999991"/>
    <n v="455.25"/>
    <n v="377.5"/>
    <n v="364.6"/>
    <n v="342.06"/>
    <n v="223.8"/>
    <n v="6349.2100000000009"/>
  </r>
  <r>
    <x v="3"/>
    <x v="36"/>
    <x v="2"/>
    <n v="335.8"/>
    <n v="666.4"/>
    <n v="306.10000000000008"/>
    <n v="795.90000000000009"/>
    <n v="494.9"/>
    <n v="583.5"/>
    <n v="394.1"/>
    <n v="102.5"/>
    <n v="1007.9"/>
    <n v="1142.7"/>
    <n v="518.49"/>
    <n v="648.5"/>
    <n v="6996.79"/>
  </r>
  <r>
    <x v="3"/>
    <x v="36"/>
    <x v="3"/>
    <n v="0"/>
    <n v="0"/>
    <n v="0"/>
    <n v="37.199999999999996"/>
    <n v="254.20000000000002"/>
    <n v="1495.2499999999998"/>
    <n v="1589.5"/>
    <n v="413"/>
    <n v="530.12"/>
    <n v="777.96"/>
    <n v="719.68000000000006"/>
    <n v="680.5"/>
    <n v="6497.41"/>
  </r>
  <r>
    <x v="1"/>
    <x v="1"/>
    <x v="7"/>
    <m/>
    <m/>
    <m/>
    <m/>
    <m/>
    <m/>
    <m/>
    <m/>
    <m/>
    <m/>
    <m/>
    <m/>
    <m/>
  </r>
  <r>
    <x v="3"/>
    <x v="37"/>
    <x v="0"/>
    <n v="789.40000000000009"/>
    <n v="618.70000000000005"/>
    <n v="300.56"/>
    <n v="282.77999999999997"/>
    <s v=""/>
    <s v=""/>
    <s v=""/>
    <s v=""/>
    <s v=""/>
    <s v=""/>
    <s v=""/>
    <s v=""/>
    <n v="1991.44"/>
  </r>
  <r>
    <x v="3"/>
    <x v="37"/>
    <x v="1"/>
    <n v="0"/>
    <n v="578.73"/>
    <n v="530.77"/>
    <n v="641.29999999999995"/>
    <n v="411.25"/>
    <n v="791.1"/>
    <n v="793.39999999999986"/>
    <n v="640.91"/>
    <n v="706.95"/>
    <n v="1027.0999999999999"/>
    <n v="290.22500000000002"/>
    <n v="579.6"/>
    <n v="6991.3350000000009"/>
  </r>
  <r>
    <x v="3"/>
    <x v="37"/>
    <x v="2"/>
    <n v="0"/>
    <n v="0"/>
    <n v="0"/>
    <n v="0"/>
    <n v="0"/>
    <n v="0"/>
    <n v="0"/>
    <n v="0"/>
    <n v="0"/>
    <n v="0"/>
    <n v="0"/>
    <n v="0"/>
    <n v="0"/>
  </r>
  <r>
    <x v="3"/>
    <x v="37"/>
    <x v="3"/>
    <n v="0"/>
    <n v="0"/>
    <n v="0"/>
    <n v="0"/>
    <n v="0"/>
    <n v="0"/>
    <n v="0"/>
    <n v="0"/>
    <n v="0"/>
    <n v="0"/>
    <n v="0"/>
    <n v="0"/>
    <n v="0"/>
  </r>
  <r>
    <x v="1"/>
    <x v="1"/>
    <x v="7"/>
    <m/>
    <m/>
    <m/>
    <m/>
    <m/>
    <m/>
    <m/>
    <m/>
    <m/>
    <m/>
    <m/>
    <m/>
    <m/>
  </r>
  <r>
    <x v="3"/>
    <x v="38"/>
    <x v="0"/>
    <n v="700.6099999999999"/>
    <n v="444.52000000000004"/>
    <n v="722.05"/>
    <n v="269.5"/>
    <s v=""/>
    <s v=""/>
    <s v=""/>
    <s v=""/>
    <s v=""/>
    <s v=""/>
    <s v=""/>
    <s v=""/>
    <n v="2136.6799999999998"/>
  </r>
  <r>
    <x v="3"/>
    <x v="38"/>
    <x v="1"/>
    <n v="0"/>
    <n v="1477.76"/>
    <n v="1088.4380000000001"/>
    <n v="1146.4100000000001"/>
    <n v="744.17499999999995"/>
    <n v="796.976"/>
    <n v="1058.99"/>
    <n v="1124.5"/>
    <n v="570.35"/>
    <n v="897.17"/>
    <n v="577.95000000000005"/>
    <n v="793.45"/>
    <n v="10276.169000000002"/>
  </r>
  <r>
    <x v="3"/>
    <x v="38"/>
    <x v="2"/>
    <n v="0"/>
    <n v="0"/>
    <n v="0"/>
    <n v="0"/>
    <n v="0"/>
    <n v="0"/>
    <n v="0"/>
    <n v="0"/>
    <n v="0"/>
    <n v="0"/>
    <n v="0"/>
    <n v="0"/>
    <n v="0"/>
  </r>
  <r>
    <x v="1"/>
    <x v="1"/>
    <x v="7"/>
    <m/>
    <m/>
    <m/>
    <m/>
    <m/>
    <m/>
    <m/>
    <m/>
    <m/>
    <m/>
    <m/>
    <m/>
    <m/>
  </r>
  <r>
    <x v="3"/>
    <x v="39"/>
    <x v="0"/>
    <n v="0"/>
    <s v=""/>
    <s v=""/>
    <s v=""/>
    <s v=""/>
    <s v=""/>
    <s v=""/>
    <s v=""/>
    <s v=""/>
    <s v=""/>
    <s v=""/>
    <s v=""/>
    <n v="0"/>
  </r>
  <r>
    <x v="3"/>
    <x v="39"/>
    <x v="1"/>
    <n v="0"/>
    <n v="0"/>
    <n v="0"/>
    <n v="0"/>
    <n v="0"/>
    <n v="0"/>
    <n v="0"/>
    <n v="0"/>
    <n v="0"/>
    <n v="0"/>
    <n v="1512.66"/>
    <n v="26"/>
    <n v="1538.66"/>
  </r>
  <r>
    <x v="3"/>
    <x v="39"/>
    <x v="2"/>
    <n v="0"/>
    <n v="0"/>
    <n v="0"/>
    <n v="0"/>
    <n v="0"/>
    <n v="0"/>
    <n v="0"/>
    <n v="0"/>
    <n v="0"/>
    <n v="0"/>
    <n v="0"/>
    <n v="0"/>
    <n v="0"/>
  </r>
  <r>
    <x v="1"/>
    <x v="1"/>
    <x v="7"/>
    <m/>
    <m/>
    <m/>
    <m/>
    <m/>
    <m/>
    <m/>
    <m/>
    <m/>
    <m/>
    <m/>
    <m/>
    <m/>
  </r>
  <r>
    <x v="3"/>
    <x v="32"/>
    <x v="0"/>
    <n v="1772.5"/>
    <n v="0"/>
    <n v="0"/>
    <n v="0"/>
    <s v=""/>
    <s v=""/>
    <s v=""/>
    <s v=""/>
    <s v=""/>
    <s v=""/>
    <s v=""/>
    <s v=""/>
    <n v="1772.5"/>
  </r>
  <r>
    <x v="3"/>
    <x v="32"/>
    <x v="1"/>
    <n v="0"/>
    <n v="0"/>
    <n v="0"/>
    <n v="0"/>
    <n v="0"/>
    <n v="630"/>
    <n v="0"/>
    <n v="0"/>
    <n v="0"/>
    <n v="0"/>
    <n v="0"/>
    <n v="309.2"/>
    <n v="939.2"/>
  </r>
  <r>
    <x v="1"/>
    <x v="1"/>
    <x v="7"/>
    <m/>
    <m/>
    <m/>
    <m/>
    <m/>
    <m/>
    <m/>
    <m/>
    <m/>
    <m/>
    <m/>
    <m/>
    <m/>
  </r>
  <r>
    <x v="4"/>
    <x v="40"/>
    <x v="0"/>
    <n v="421.67"/>
    <n v="961.89999999999986"/>
    <n v="1814.2999999999997"/>
    <n v="240"/>
    <s v=""/>
    <s v=""/>
    <s v=""/>
    <s v=""/>
    <s v=""/>
    <s v=""/>
    <s v=""/>
    <s v=""/>
    <n v="3437.87"/>
  </r>
  <r>
    <x v="4"/>
    <x v="40"/>
    <x v="1"/>
    <n v="172.43"/>
    <n v="812.529"/>
    <n v="1131.1890000000001"/>
    <n v="1030.0749999999998"/>
    <n v="1070.5800000000002"/>
    <n v="779.67600000000004"/>
    <n v="478"/>
    <n v="3230.8"/>
    <n v="0"/>
    <n v="858.65"/>
    <n v="547.59999999999991"/>
    <n v="244.5"/>
    <n v="10356.029"/>
  </r>
  <r>
    <x v="4"/>
    <x v="40"/>
    <x v="2"/>
    <n v="1618.7049999999999"/>
    <n v="1013.05"/>
    <n v="1733.3"/>
    <n v="762.3"/>
    <n v="809.12"/>
    <n v="2471.665"/>
    <n v="1014.4"/>
    <n v="0"/>
    <n v="45"/>
    <n v="1226.7950000000001"/>
    <n v="533.9"/>
    <n v="1507.7120000000002"/>
    <n v="12735.946999999998"/>
  </r>
  <r>
    <x v="4"/>
    <x v="40"/>
    <x v="3"/>
    <n v="1117"/>
    <n v="808.6"/>
    <n v="776.56500000000005"/>
    <n v="1183.5650000000001"/>
    <n v="904.70800000000008"/>
    <n v="1464.1460000000002"/>
    <n v="1566.8"/>
    <n v="782.83500000000004"/>
    <n v="925.18500000000006"/>
    <n v="1227.865"/>
    <n v="1078.7349999999999"/>
    <n v="1825.1"/>
    <n v="13661.104000000001"/>
  </r>
  <r>
    <x v="4"/>
    <x v="40"/>
    <x v="4"/>
    <n v="940.73"/>
    <n v="1370.4"/>
    <n v="293"/>
    <n v="1179.4000000000001"/>
    <n v="281"/>
    <n v="2387.3999999999996"/>
    <n v="321"/>
    <n v="0"/>
    <n v="602"/>
    <n v="0"/>
    <n v="277.48500000000001"/>
    <n v="0"/>
    <n v="7652.415"/>
  </r>
  <r>
    <x v="4"/>
    <x v="40"/>
    <x v="5"/>
    <n v="342.32"/>
    <n v="697.41499999999996"/>
    <n v="3618.25"/>
    <n v="3801.9"/>
    <n v="3131"/>
    <n v="2624"/>
    <n v="1197.67"/>
    <n v="980.49800000000005"/>
    <n v="977"/>
    <n v="858.54"/>
    <n v="1240"/>
    <n v="818.09999999999991"/>
    <n v="20286.692999999999"/>
  </r>
  <r>
    <x v="4"/>
    <x v="40"/>
    <x v="6"/>
    <n v="399.9"/>
    <n v="512.31500000000005"/>
    <n v="347.12100000000004"/>
    <n v="537.46500000000003"/>
    <n v="693.42499999999995"/>
    <n v="922.9"/>
    <n v="0"/>
    <n v="15.211"/>
    <n v="224.22499999999999"/>
    <n v="309.15799999999996"/>
    <n v="1704.463"/>
    <n v="186.755"/>
    <n v="5852.9379999999992"/>
  </r>
  <r>
    <x v="1"/>
    <x v="1"/>
    <x v="7"/>
    <m/>
    <m/>
    <m/>
    <m/>
    <m/>
    <m/>
    <m/>
    <m/>
    <m/>
    <m/>
    <m/>
    <m/>
    <m/>
  </r>
  <r>
    <x v="4"/>
    <x v="41"/>
    <x v="0"/>
    <n v="214.57999999999998"/>
    <n v="109.2"/>
    <n v="180.01"/>
    <n v="50.49"/>
    <s v=""/>
    <s v=""/>
    <s v=""/>
    <s v=""/>
    <s v=""/>
    <s v=""/>
    <s v=""/>
    <s v=""/>
    <n v="554.28"/>
  </r>
  <r>
    <x v="4"/>
    <x v="41"/>
    <x v="1"/>
    <n v="25.23"/>
    <n v="110.24"/>
    <n v="0"/>
    <n v="36.54"/>
    <n v="0"/>
    <n v="142"/>
    <n v="238.95"/>
    <n v="64.56"/>
    <n v="189.9"/>
    <n v="162.19"/>
    <n v="100.25999999999999"/>
    <n v="106.15"/>
    <n v="1176.02"/>
  </r>
  <r>
    <x v="4"/>
    <x v="41"/>
    <x v="2"/>
    <n v="0"/>
    <n v="0"/>
    <n v="0"/>
    <n v="0"/>
    <n v="0"/>
    <n v="0"/>
    <n v="0"/>
    <n v="0"/>
    <n v="0"/>
    <n v="120.7"/>
    <n v="47.4"/>
    <n v="32.58"/>
    <n v="200.68"/>
  </r>
  <r>
    <x v="1"/>
    <x v="1"/>
    <x v="7"/>
    <m/>
    <m/>
    <m/>
    <m/>
    <m/>
    <m/>
    <m/>
    <m/>
    <m/>
    <m/>
    <m/>
    <m/>
    <m/>
  </r>
  <r>
    <x v="4"/>
    <x v="42"/>
    <x v="0"/>
    <n v="0"/>
    <s v=""/>
    <s v=""/>
    <s v=""/>
    <s v=""/>
    <s v=""/>
    <s v=""/>
    <s v=""/>
    <s v=""/>
    <s v=""/>
    <s v=""/>
    <s v=""/>
    <n v="0"/>
  </r>
  <r>
    <x v="4"/>
    <x v="42"/>
    <x v="1"/>
    <n v="0"/>
    <n v="0"/>
    <n v="301.04000000000002"/>
    <n v="0"/>
    <n v="0"/>
    <n v="0"/>
    <n v="0"/>
    <n v="0"/>
    <n v="0"/>
    <n v="0"/>
    <n v="0"/>
    <n v="0"/>
    <n v="301.04000000000002"/>
  </r>
  <r>
    <x v="4"/>
    <x v="42"/>
    <x v="2"/>
    <n v="0"/>
    <n v="0"/>
    <n v="0"/>
    <n v="0"/>
    <n v="0"/>
    <n v="0"/>
    <n v="0"/>
    <n v="0"/>
    <n v="0"/>
    <n v="0"/>
    <n v="0"/>
    <n v="0"/>
    <n v="0"/>
  </r>
  <r>
    <x v="1"/>
    <x v="1"/>
    <x v="7"/>
    <m/>
    <m/>
    <m/>
    <m/>
    <m/>
    <m/>
    <m/>
    <m/>
    <m/>
    <m/>
    <m/>
    <m/>
    <m/>
  </r>
  <r>
    <x v="4"/>
    <x v="43"/>
    <x v="0"/>
    <n v="0"/>
    <s v=""/>
    <s v=""/>
    <s v=""/>
    <s v=""/>
    <s v=""/>
    <s v=""/>
    <s v=""/>
    <s v=""/>
    <s v=""/>
    <s v=""/>
    <s v=""/>
    <n v="0"/>
  </r>
  <r>
    <x v="4"/>
    <x v="43"/>
    <x v="1"/>
    <n v="0"/>
    <n v="0"/>
    <n v="0"/>
    <n v="0"/>
    <n v="0"/>
    <n v="0"/>
    <n v="0"/>
    <n v="0"/>
    <n v="0"/>
    <n v="0"/>
    <n v="0"/>
    <n v="2219.5"/>
    <n v="2219.5"/>
  </r>
  <r>
    <x v="4"/>
    <x v="43"/>
    <x v="2"/>
    <n v="0"/>
    <n v="0"/>
    <n v="0"/>
    <n v="0"/>
    <n v="0"/>
    <n v="0"/>
    <n v="0"/>
    <n v="0"/>
    <n v="0"/>
    <n v="0"/>
    <n v="738.5"/>
    <n v="1109"/>
    <n v="1847.5"/>
  </r>
  <r>
    <x v="1"/>
    <x v="1"/>
    <x v="7"/>
    <m/>
    <m/>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241"/>
    <x v="0"/>
    <s v="Interface"/>
    <m/>
    <m/>
    <m/>
    <m/>
    <s v="Kangoo Ipsen FV-865-GP"/>
    <x v="0"/>
    <x v="0"/>
    <s v="Ordre de Malte - Immaculee Conception"/>
    <x v="0"/>
    <n v="1"/>
    <x v="0"/>
    <x v="0"/>
    <x v="0"/>
    <x v="0"/>
    <s v="DISTRIBUTION SOLIDAIRE"/>
    <s v="Ordre de Malte"/>
    <s v="Association appartenant à un grand réseau national"/>
    <s v="63 rue du Dôme"/>
    <n v="92300"/>
    <s v="Boulogne-Billancourt"/>
    <x v="0"/>
    <x v="0"/>
    <n v="15"/>
    <x v="0"/>
    <s v="Afficher"/>
    <n v="143.61000000000001"/>
    <n v="4.3"/>
    <n v="39.126315789473679"/>
    <n v="61.95"/>
    <n v="20"/>
    <n v="54.65"/>
    <n v="65"/>
  </r>
  <r>
    <m/>
    <x v="1"/>
    <s v="annulé"/>
    <m/>
    <m/>
    <m/>
    <m/>
    <s v="Annulé"/>
    <x v="1"/>
    <x v="1"/>
    <s v="Sodexo Porte d'Issy - DGA (Balard)"/>
    <x v="1"/>
    <n v="1"/>
    <x v="1"/>
    <x v="1"/>
    <x v="1"/>
    <x v="1"/>
    <s v="Restauration d'entreprise"/>
    <s v="SODEXO"/>
    <s v="DGA - Ministère des Armées"/>
    <s v="35 rue de la Porte d'Issy"/>
    <n v="75015"/>
    <s v="Paris 15"/>
    <x v="1"/>
    <x v="1"/>
    <n v="15"/>
    <x v="1"/>
    <s v="Masquer"/>
    <n v="60"/>
    <n v="12"/>
    <n v="22.299999999999997"/>
    <n v="29.733333333333334"/>
    <n v="19.600000000000001"/>
    <n v="23.4"/>
    <n v="65"/>
  </r>
  <r>
    <m/>
    <x v="1"/>
    <s v="annulé"/>
    <m/>
    <m/>
    <m/>
    <m/>
    <s v="Annulé"/>
    <x v="2"/>
    <x v="1"/>
    <s v="Foodles - Hub Saint Ouen"/>
    <x v="1"/>
    <n v="1"/>
    <x v="1"/>
    <x v="1"/>
    <x v="1"/>
    <x v="1"/>
    <s v="Restauration d'entreprise"/>
    <s v="Foodles"/>
    <s v="Foodles"/>
    <s v="50 rue Ardoin"/>
    <n v="93400"/>
    <s v="Saint-Ouen"/>
    <x v="2"/>
    <x v="1"/>
    <n v="15"/>
    <x v="1"/>
    <s v="Masquer"/>
    <n v="153.4"/>
    <n v="43.9"/>
    <n v="84.566153846153838"/>
    <n v="84.566153846153838"/>
    <n v="75.400000000000006"/>
    <n v="75.400000000000006"/>
    <n v="65"/>
  </r>
  <r>
    <m/>
    <x v="1"/>
    <s v="annulé"/>
    <m/>
    <m/>
    <m/>
    <m/>
    <s v="Annulé"/>
    <x v="3"/>
    <x v="1"/>
    <s v="Monoprix - Magasin Bellesfeuilles"/>
    <x v="1"/>
    <n v="1"/>
    <x v="1"/>
    <x v="1"/>
    <x v="1"/>
    <x v="2"/>
    <s v="Distributeur"/>
    <s v="MONOPRIX"/>
    <s v="MONOPRIX"/>
    <s v="22 bis rue Belles Feuilles"/>
    <n v="75016"/>
    <s v="Paris 16"/>
    <x v="1"/>
    <x v="1"/>
    <n v="15"/>
    <x v="1"/>
    <s v="Masquer"/>
    <n v="475.14"/>
    <n v="82"/>
    <n v="79.063448275862072"/>
    <n v="305.71199999999999"/>
    <n v="71"/>
    <n v="300.61"/>
    <n v="65"/>
  </r>
  <r>
    <m/>
    <x v="1"/>
    <s v="annulé"/>
    <m/>
    <m/>
    <m/>
    <m/>
    <s v="Annulé"/>
    <x v="4"/>
    <x v="1"/>
    <s v="Monoprix - Magasin Courcelles"/>
    <x v="1"/>
    <n v="1"/>
    <x v="1"/>
    <x v="1"/>
    <x v="1"/>
    <x v="2"/>
    <s v="Distributeur"/>
    <s v="MONOPRIX"/>
    <s v="MONOPRIX"/>
    <s v="159 rue de Courcelles"/>
    <n v="75017"/>
    <s v="Paris 17"/>
    <x v="1"/>
    <x v="1"/>
    <n v="15"/>
    <x v="1"/>
    <s v="Masquer"/>
    <n v="411.4"/>
    <n v="118.37"/>
    <n v="68.5060465116279"/>
    <n v="196.38399999999999"/>
    <n v="60"/>
    <n v="179.85"/>
    <n v="65"/>
  </r>
  <r>
    <m/>
    <x v="1"/>
    <s v="annulé"/>
    <m/>
    <m/>
    <m/>
    <m/>
    <s v="Annulé"/>
    <x v="5"/>
    <x v="1"/>
    <s v="Ideel Garden"/>
    <x v="1"/>
    <n v="1"/>
    <x v="1"/>
    <x v="1"/>
    <x v="1"/>
    <x v="3"/>
    <s v="Restauration d'entreprise"/>
    <m/>
    <m/>
    <s v="20 avenue Henri Barbusse"/>
    <n v="93000"/>
    <s v="Bobigny"/>
    <x v="2"/>
    <x v="1"/>
    <n v="15"/>
    <x v="1"/>
    <s v="Masquer"/>
    <n v="276"/>
    <n v="47.44"/>
    <n v="132.76266666666666"/>
    <n v="132.76266666666666"/>
    <n v="118.14"/>
    <n v="118.14"/>
    <n v="65"/>
  </r>
  <r>
    <m/>
    <x v="1"/>
    <s v="annulé"/>
    <m/>
    <m/>
    <m/>
    <m/>
    <s v="Annulé"/>
    <x v="6"/>
    <x v="1"/>
    <s v="Le Figuier / Au panier des Halles / Jelo"/>
    <x v="1"/>
    <n v="1"/>
    <x v="1"/>
    <x v="1"/>
    <x v="1"/>
    <x v="1"/>
    <s v="Labo pour frigos connectés"/>
    <s v="JELO"/>
    <s v="JELO"/>
    <s v="15 rue de Chevilly"/>
    <n v="94260"/>
    <s v="Fresnes"/>
    <x v="3"/>
    <x v="1"/>
    <n v="15"/>
    <x v="1"/>
    <s v="Masquer"/>
    <n v="118.84"/>
    <n v="34.58"/>
    <n v="69.284999999999997"/>
    <n v="69.284999999999997"/>
    <n v="59.745000000000005"/>
    <n v="59.745000000000005"/>
    <n v="65"/>
  </r>
  <r>
    <m/>
    <x v="2"/>
    <s v="annulé"/>
    <m/>
    <m/>
    <m/>
    <m/>
    <s v="Annulé"/>
    <x v="6"/>
    <x v="1"/>
    <s v="Le Figuier / Au panier des Halles / Jelo"/>
    <x v="1"/>
    <n v="1"/>
    <x v="1"/>
    <x v="0"/>
    <x v="1"/>
    <x v="1"/>
    <s v="Labo pour frigos connectés"/>
    <s v="JELO"/>
    <s v="JELO"/>
    <s v="15 rue de Chevilly"/>
    <n v="94260"/>
    <s v="Fresnes"/>
    <x v="3"/>
    <x v="1"/>
    <n v="15"/>
    <x v="1"/>
    <s v="Masquer"/>
    <n v="118.84"/>
    <n v="34.58"/>
    <n v="69.284999999999997"/>
    <n v="69.284999999999997"/>
    <n v="59.745000000000005"/>
    <n v="59.745000000000005"/>
    <n v="65"/>
  </r>
  <r>
    <m/>
    <x v="2"/>
    <s v="annulé"/>
    <m/>
    <m/>
    <m/>
    <m/>
    <s v="Annulé"/>
    <x v="7"/>
    <x v="1"/>
    <s v="MIYAM (labo) "/>
    <x v="1"/>
    <n v="1"/>
    <x v="1"/>
    <x v="0"/>
    <x v="1"/>
    <x v="2"/>
    <s v="Distributeur"/>
    <s v="MIYAM"/>
    <s v="MIYAM"/>
    <s v="74 rue de la Fraternité"/>
    <n v="93230"/>
    <s v="Romainville"/>
    <x v="2"/>
    <x v="1"/>
    <n v="15"/>
    <x v="1"/>
    <s v="Masquer"/>
    <n v="242"/>
    <n v="68.650000000000006"/>
    <n v="73.678620689655176"/>
    <n v="142.44533333333334"/>
    <n v="63.7"/>
    <n v="131"/>
    <n v="65"/>
  </r>
  <r>
    <m/>
    <x v="2"/>
    <s v="annulé"/>
    <m/>
    <m/>
    <m/>
    <m/>
    <s v="Annulé"/>
    <x v="8"/>
    <x v="1"/>
    <s v="Cuisine Centrale de Nanterre"/>
    <x v="1"/>
    <n v="1"/>
    <x v="1"/>
    <x v="0"/>
    <x v="1"/>
    <x v="1"/>
    <s v="Restauration scolaire"/>
    <s v="Cuisine Centrale de Nanterre"/>
    <s v="Cuisine Centrale de Nanterre"/>
    <s v="83 boulevard de la Seine"/>
    <n v="92000"/>
    <s v="Nanterre"/>
    <x v="0"/>
    <x v="1"/>
    <n v="15"/>
    <x v="1"/>
    <s v="Masquer"/>
    <n v="458.58000000000004"/>
    <n v="45.85"/>
    <n v="71.959032258064511"/>
    <n v="159.33785714285716"/>
    <n v="53.75"/>
    <n v="137.535"/>
    <n v="65"/>
  </r>
  <r>
    <m/>
    <x v="2"/>
    <s v="annulé"/>
    <m/>
    <m/>
    <m/>
    <m/>
    <s v="Annulé"/>
    <x v="2"/>
    <x v="1"/>
    <s v="Foodles - Hub Saint Ouen"/>
    <x v="1"/>
    <n v="1"/>
    <x v="1"/>
    <x v="0"/>
    <x v="1"/>
    <x v="1"/>
    <s v="Restauration d'entreprise"/>
    <s v="Foodles"/>
    <s v="Foodles"/>
    <s v="50 rue Ardoin"/>
    <n v="93400"/>
    <s v="Saint-Ouen"/>
    <x v="2"/>
    <x v="1"/>
    <n v="15"/>
    <x v="1"/>
    <s v="Masquer"/>
    <n v="153.4"/>
    <n v="43.9"/>
    <n v="84.566153846153838"/>
    <n v="84.566153846153838"/>
    <n v="75.400000000000006"/>
    <n v="75.400000000000006"/>
    <n v="65"/>
  </r>
  <r>
    <m/>
    <x v="2"/>
    <s v="annulé"/>
    <m/>
    <m/>
    <m/>
    <m/>
    <s v="Annulé"/>
    <x v="9"/>
    <x v="1"/>
    <s v="Refugee Food (Labo) - Production repas"/>
    <x v="1"/>
    <n v="1"/>
    <x v="1"/>
    <x v="0"/>
    <x v="1"/>
    <x v="4"/>
    <s v="Production Aide Alim"/>
    <m/>
    <m/>
    <s v="43 Rue du Chevaleret"/>
    <n v="75013"/>
    <s v="Paris 13"/>
    <x v="1"/>
    <x v="1"/>
    <n v="15"/>
    <x v="2"/>
    <s v="Masquer"/>
    <n v="96.3"/>
    <n v="70"/>
    <n v="80.628571428571433"/>
    <n v="80.628571428571433"/>
    <n v="87.5"/>
    <n v="87.5"/>
    <n v="65"/>
  </r>
  <r>
    <n v="1"/>
    <x v="2"/>
    <s v="Thierry Maisonnier"/>
    <s v="Marius Koffi"/>
    <s v="Minas Daoud"/>
    <m/>
    <m/>
    <s v="Trafic Lyonnais FZ-882-JR"/>
    <x v="10"/>
    <x v="2"/>
    <s v="Armée du Salut"/>
    <x v="0"/>
    <n v="1"/>
    <x v="1"/>
    <x v="0"/>
    <x v="0"/>
    <x v="0"/>
    <s v="DISTRIBUTION SOLIDAIRE"/>
    <s v="FONDATION ARMEE DU SALUT"/>
    <m/>
    <s v="26 rue de Serpollet"/>
    <n v="75020"/>
    <s v="Paris 20"/>
    <x v="1"/>
    <x v="0"/>
    <n v="15"/>
    <x v="0"/>
    <s v="Masquer"/>
    <n v="875.78"/>
    <n v="47.44"/>
    <n v="168.76499999999999"/>
    <n v="180.01599999999999"/>
    <n v="130.27000000000001"/>
    <n v="118.14"/>
    <n v="65"/>
  </r>
  <r>
    <n v="1"/>
    <x v="2"/>
    <s v="Thierry Maisonnier"/>
    <s v="Marius Koffi"/>
    <s v="Minas Daoud"/>
    <m/>
    <m/>
    <s v="Trafic Lyonnais FZ-882-JR"/>
    <x v="5"/>
    <x v="2"/>
    <s v="Ideel Garden"/>
    <x v="0"/>
    <n v="1"/>
    <x v="1"/>
    <x v="0"/>
    <x v="1"/>
    <x v="3"/>
    <s v="Restauration d'entreprise"/>
    <m/>
    <m/>
    <s v="20 avenue Henri Barbusse"/>
    <n v="93000"/>
    <s v="Bobigny"/>
    <x v="2"/>
    <x v="1"/>
    <n v="15"/>
    <x v="1"/>
    <s v="Masquer"/>
    <n v="276"/>
    <n v="47.44"/>
    <n v="132.76266666666666"/>
    <n v="132.76266666666666"/>
    <n v="118.14"/>
    <n v="118.14"/>
    <n v="65"/>
  </r>
  <r>
    <n v="2"/>
    <x v="2"/>
    <s v="Laurence Neveu"/>
    <s v="Martin Potier"/>
    <m/>
    <m/>
    <m/>
    <s v="Trafic Défense FT-862-AY"/>
    <x v="11"/>
    <x v="3"/>
    <s v="La Promesse de l'Aube - Aurore Auteuil"/>
    <x v="0"/>
    <n v="1"/>
    <x v="1"/>
    <x v="0"/>
    <x v="0"/>
    <x v="5"/>
    <s v="HALTE SOCIALE ET HEBERGEMENT"/>
    <s v="AURORE"/>
    <s v="Association hors des réseaux nationaux"/>
    <s v="18 Allée des Fortifications"/>
    <n v="75016"/>
    <s v="Paris 16"/>
    <x v="1"/>
    <x v="1"/>
    <n v="15"/>
    <x v="0"/>
    <s v="Masquer"/>
    <n v="11.37"/>
    <n v="11.37"/>
    <n v="11.37"/>
    <n v="11.37"/>
    <n v="11.37"/>
    <n v="11.37"/>
    <n v="65"/>
  </r>
  <r>
    <n v="2"/>
    <x v="2"/>
    <s v="Laurence Neveu"/>
    <s v="Martin Potier"/>
    <m/>
    <m/>
    <m/>
    <s v="Trafic Défense FT-862-AY"/>
    <x v="12"/>
    <x v="4"/>
    <s v="ADN 93 - Amicale du Nid La Courneuve"/>
    <x v="0"/>
    <n v="1"/>
    <x v="1"/>
    <x v="0"/>
    <x v="0"/>
    <x v="5"/>
    <s v="HALTE SOCIALE ET HEBERGEMENT"/>
    <s v="Amicale du Nid"/>
    <s v="Association hors des réseaux nationaux"/>
    <s v="18 avenue Lénine"/>
    <n v="93210"/>
    <s v="La Courneuve"/>
    <x v="2"/>
    <x v="0"/>
    <n v="15"/>
    <x v="0"/>
    <s v="Masquer"/>
    <n v="151.57"/>
    <n v="15.65"/>
    <n v="47.782307692307697"/>
    <n v="62.11699999999999"/>
    <n v="38.5"/>
    <n v="41.875"/>
    <n v="65"/>
  </r>
  <r>
    <n v="2"/>
    <x v="2"/>
    <s v="Laurence Neveu"/>
    <s v="Martin Potier"/>
    <m/>
    <m/>
    <m/>
    <s v="Trafic Défense FT-862-AY"/>
    <x v="4"/>
    <x v="5"/>
    <s v="Monoprix - Magasin Courcelles"/>
    <x v="0"/>
    <n v="1"/>
    <x v="1"/>
    <x v="0"/>
    <x v="1"/>
    <x v="2"/>
    <s v="Distributeur"/>
    <s v="MONOPRIX"/>
    <s v="MONOPRIX"/>
    <s v="159 rue de Courcelles"/>
    <n v="75017"/>
    <s v="Paris 17"/>
    <x v="1"/>
    <x v="1"/>
    <n v="15"/>
    <x v="1"/>
    <s v="Masquer"/>
    <n v="411.4"/>
    <n v="118.37"/>
    <n v="68.5060465116279"/>
    <n v="196.38399999999999"/>
    <n v="60"/>
    <n v="179.85"/>
    <n v="65"/>
  </r>
  <r>
    <n v="3"/>
    <x v="2"/>
    <s v="Laurence Neveu"/>
    <s v="Théo Molins"/>
    <m/>
    <m/>
    <m/>
    <s v="Trafic Défense FT-862-AY"/>
    <x v="13"/>
    <x v="6"/>
    <s v="Ikambere"/>
    <x v="0"/>
    <n v="1"/>
    <x v="1"/>
    <x v="0"/>
    <x v="0"/>
    <x v="6"/>
    <s v="Accueil de Jour"/>
    <m/>
    <s v="Association hors des réseaux nationaux"/>
    <s v="14 rue Jules Saunier"/>
    <n v="93200"/>
    <s v="Saint-Denis"/>
    <x v="2"/>
    <x v="2"/>
    <n v="15"/>
    <x v="0"/>
    <s v="Masquer"/>
    <n v="331.2"/>
    <n v="24.05"/>
    <n v="97.699999999999989"/>
    <n v="170.97499999999999"/>
    <n v="73.45"/>
    <n v="166.2"/>
    <n v="65"/>
  </r>
  <r>
    <n v="3"/>
    <x v="2"/>
    <s v="Laurence Neveu"/>
    <s v="Théo Molins"/>
    <m/>
    <m/>
    <m/>
    <s v="Trafic Défense FT-862-AY"/>
    <x v="14"/>
    <x v="6"/>
    <s v="APPUI - AU BON TRANSIT (collecte de denrées)"/>
    <x v="0"/>
    <n v="1"/>
    <x v="1"/>
    <x v="0"/>
    <x v="1"/>
    <x v="7"/>
    <s v="DISTRIBUTION SOLIDAIRE"/>
    <s v="APPUI - AU BON TRANSIT"/>
    <s v="Association hors des réseaux nationaux"/>
    <s v="12 rue Auguste Gillot"/>
    <n v="93200"/>
    <s v="Saint-Denis"/>
    <x v="2"/>
    <x v="1"/>
    <n v="15"/>
    <x v="1"/>
    <s v="Masquer"/>
    <n v="1137.5"/>
    <n v="50"/>
    <n v="354.5"/>
    <n v="443.125"/>
    <n v="307"/>
    <n v="292.5"/>
    <n v="65"/>
  </r>
  <r>
    <m/>
    <x v="3"/>
    <s v="annulé"/>
    <m/>
    <m/>
    <m/>
    <m/>
    <s v="Annulé"/>
    <x v="15"/>
    <x v="1"/>
    <s v="Arpège - L'Oréal Clichy CAPI"/>
    <x v="1"/>
    <n v="1"/>
    <x v="1"/>
    <x v="2"/>
    <x v="1"/>
    <x v="1"/>
    <s v="Restauration d'entreprise"/>
    <s v="ARPEGE"/>
    <s v="L'OREAL"/>
    <s v="22 rue Pierre Dreyfus"/>
    <n v="92110"/>
    <s v="Clichy"/>
    <x v="0"/>
    <x v="1"/>
    <n v="15"/>
    <x v="1"/>
    <s v="Masquer"/>
    <n v="15"/>
    <n v="15"/>
    <n v="15"/>
    <n v="15"/>
    <n v="15"/>
    <n v="15"/>
    <n v="65"/>
  </r>
  <r>
    <m/>
    <x v="3"/>
    <s v="annulé"/>
    <m/>
    <m/>
    <m/>
    <m/>
    <s v="Annulé"/>
    <x v="16"/>
    <x v="1"/>
    <s v="Arpège - Mazars"/>
    <x v="1"/>
    <n v="1"/>
    <x v="1"/>
    <x v="2"/>
    <x v="1"/>
    <x v="1"/>
    <s v="Restauration d'entreprise"/>
    <s v="ARPEGE"/>
    <s v="Mazars"/>
    <s v="61 rue Henri Regnault"/>
    <n v="92400"/>
    <s v="Courbevoie"/>
    <x v="0"/>
    <x v="1"/>
    <n v="15"/>
    <x v="1"/>
    <s v="Masquer"/>
    <n v="36"/>
    <n v="36"/>
    <n v="36"/>
    <n v="36"/>
    <n v="36"/>
    <n v="36"/>
    <n v="65"/>
  </r>
  <r>
    <m/>
    <x v="3"/>
    <s v="annulé"/>
    <m/>
    <m/>
    <m/>
    <m/>
    <s v="Annulé"/>
    <x v="17"/>
    <x v="1"/>
    <s v="Compass - L'Oréal Levallois SO France"/>
    <x v="1"/>
    <n v="1"/>
    <x v="1"/>
    <x v="2"/>
    <x v="1"/>
    <x v="1"/>
    <s v="Restauration d'entreprise"/>
    <s v="COMPASS"/>
    <s v="L'OREAL"/>
    <s v="4 rue Curnonsky"/>
    <n v="92300"/>
    <s v="Levallois-Perret"/>
    <x v="0"/>
    <x v="1"/>
    <n v="15"/>
    <x v="1"/>
    <s v="Masquer"/>
    <n v="60.57"/>
    <n v="29.3"/>
    <n v="41.696666666666665"/>
    <n v="41.696666666666665"/>
    <n v="35.22"/>
    <n v="35.22"/>
    <n v="65"/>
  </r>
  <r>
    <n v="4"/>
    <x v="3"/>
    <s v="Carlos Medina"/>
    <s v="Patricia Rasamoely"/>
    <s v="Minas Daoud"/>
    <m/>
    <m/>
    <s v="Trafic Défense FT-862-AY"/>
    <x v="7"/>
    <x v="7"/>
    <s v="MIYAM (labo) "/>
    <x v="0"/>
    <n v="1"/>
    <x v="1"/>
    <x v="2"/>
    <x v="1"/>
    <x v="2"/>
    <s v="Distributeur"/>
    <s v="MIYAM"/>
    <s v="MIYAM"/>
    <s v="74 rue de la Fraternité"/>
    <n v="93230"/>
    <s v="Romainville"/>
    <x v="2"/>
    <x v="1"/>
    <n v="15"/>
    <x v="1"/>
    <s v="Masquer"/>
    <n v="242"/>
    <n v="68.650000000000006"/>
    <n v="73.678620689655176"/>
    <n v="142.44533333333334"/>
    <n v="63.7"/>
    <n v="131"/>
    <n v="65"/>
  </r>
  <r>
    <n v="4"/>
    <x v="3"/>
    <s v="Carlos Medina"/>
    <s v="Patricia Rasamoely"/>
    <s v="Minas Daoud"/>
    <m/>
    <m/>
    <s v="Trafic Défense FT-862-AY"/>
    <x v="18"/>
    <x v="7"/>
    <s v="L'un est l'autre"/>
    <x v="0"/>
    <n v="1"/>
    <x v="1"/>
    <x v="2"/>
    <x v="0"/>
    <x v="0"/>
    <s v="DISTRIBUTION SOLIDAIRE"/>
    <s v="L'UN EST L'AUTRE"/>
    <s v="Association hors des réseaux nationaux"/>
    <s v="36 avenue Charles Gide"/>
    <n v="94270"/>
    <s v="Kremlin-Bicêtre"/>
    <x v="3"/>
    <x v="2"/>
    <n v="15"/>
    <x v="0"/>
    <s v="Masquer"/>
    <n v="983.5"/>
    <n v="42.79"/>
    <n v="143.24458333333334"/>
    <n v="229.19133333333332"/>
    <n v="78.525000000000006"/>
    <n v="125.9"/>
    <n v="65"/>
  </r>
  <r>
    <n v="5"/>
    <x v="3"/>
    <s v="Martin Potier"/>
    <s v="Inès BALAGUIER"/>
    <m/>
    <m/>
    <m/>
    <s v="Trafic Défense FT-862-AY"/>
    <x v="8"/>
    <x v="8"/>
    <s v="Cuisine Centrale de Nanterre"/>
    <x v="0"/>
    <n v="1"/>
    <x v="1"/>
    <x v="2"/>
    <x v="1"/>
    <x v="1"/>
    <s v="Restauration scolaire"/>
    <s v="Cuisine Centrale de Nanterre"/>
    <s v="Cuisine Centrale de Nanterre"/>
    <s v="83 boulevard de la Seine"/>
    <n v="92000"/>
    <s v="Nanterre"/>
    <x v="0"/>
    <x v="1"/>
    <n v="15"/>
    <x v="1"/>
    <s v="Masquer"/>
    <n v="458.58000000000004"/>
    <n v="45.85"/>
    <n v="71.959032258064511"/>
    <n v="159.33785714285716"/>
    <n v="53.75"/>
    <n v="137.535"/>
    <n v="65"/>
  </r>
  <r>
    <n v="5"/>
    <x v="3"/>
    <s v="Martin Potier"/>
    <s v="Inès BALAGUIER"/>
    <m/>
    <m/>
    <m/>
    <s v="Trafic Défense FT-862-AY"/>
    <x v="12"/>
    <x v="8"/>
    <s v="ADN 93 - Amicale du Nid La Courneuve"/>
    <x v="0"/>
    <n v="1"/>
    <x v="1"/>
    <x v="2"/>
    <x v="0"/>
    <x v="5"/>
    <s v="HALTE SOCIALE ET HEBERGEMENT"/>
    <s v="Amicale du Nid"/>
    <s v="Association hors des réseaux nationaux"/>
    <s v="18 avenue Lénine"/>
    <n v="93210"/>
    <s v="La Courneuve"/>
    <x v="2"/>
    <x v="0"/>
    <n v="15"/>
    <x v="0"/>
    <s v="Masquer"/>
    <n v="151.57"/>
    <n v="15.65"/>
    <n v="47.782307692307697"/>
    <n v="62.11699999999999"/>
    <n v="38.5"/>
    <n v="41.875"/>
    <n v="65"/>
  </r>
  <r>
    <n v="6"/>
    <x v="3"/>
    <s v="Thierry Maisonnier"/>
    <s v="Hitch Menjra"/>
    <s v="Anne Nguyen"/>
    <m/>
    <m/>
    <s v="Trafic St Ho (ex Lilas) EH-786-YB"/>
    <x v="19"/>
    <x v="9"/>
    <s v="Caisse des écoles - Paris 14eme"/>
    <x v="0"/>
    <n v="1"/>
    <x v="1"/>
    <x v="2"/>
    <x v="1"/>
    <x v="1"/>
    <s v="Cuisine centrale scolaire"/>
    <s v="Caisse des ecoles"/>
    <s v="Caisse des ecoles"/>
    <s v="23 Av. Georges Lafenestre"/>
    <n v="75014"/>
    <s v="Paris 14"/>
    <x v="1"/>
    <x v="1"/>
    <n v="15"/>
    <x v="1"/>
    <s v="Masquer"/>
    <n v="70.099999999999994"/>
    <n v="4.5"/>
    <n v="28.9"/>
    <n v="28.9"/>
    <n v="20.5"/>
    <n v="20.5"/>
    <n v="65"/>
  </r>
  <r>
    <n v="6"/>
    <x v="3"/>
    <s v="Thierry Maisonnier"/>
    <s v="Hitch Menjra"/>
    <s v="Anne Nguyen"/>
    <m/>
    <m/>
    <s v="Trafic St Ho (ex Lilas) EH-786-YB"/>
    <x v="20"/>
    <x v="9"/>
    <s v="Refugee Food (Labo) - Livraison de denrées"/>
    <x v="0"/>
    <n v="1"/>
    <x v="1"/>
    <x v="2"/>
    <x v="0"/>
    <x v="8"/>
    <s v="RESTAURANTS SOLIDAIRES"/>
    <s v="Refugee Food"/>
    <m/>
    <s v="43 Rue du Chevaleret"/>
    <n v="75013"/>
    <s v="Paris 13"/>
    <x v="1"/>
    <x v="2"/>
    <n v="15"/>
    <x v="0"/>
    <s v="Masquer"/>
    <n v="265.40999999999997"/>
    <n v="4.5"/>
    <n v="85.102000000000004"/>
    <n v="98.194615384615389"/>
    <n v="65.5"/>
    <n v="65.5"/>
    <n v="65"/>
  </r>
  <r>
    <n v="6"/>
    <x v="3"/>
    <s v="Thierry Maisonnier"/>
    <s v="Hitch Menjra"/>
    <s v="Anne Nguyen"/>
    <m/>
    <m/>
    <s v="Trafic St Ho (ex Lilas) EH-786-YB"/>
    <x v="3"/>
    <x v="10"/>
    <s v="Monoprix - Magasin Bellesfeuilles"/>
    <x v="0"/>
    <n v="1"/>
    <x v="1"/>
    <x v="2"/>
    <x v="1"/>
    <x v="2"/>
    <s v="Distributeur"/>
    <s v="MONOPRIX"/>
    <s v="MONOPRIX"/>
    <s v="22 bis rue Belles Feuilles"/>
    <n v="75016"/>
    <s v="Paris 16"/>
    <x v="1"/>
    <x v="1"/>
    <n v="15"/>
    <x v="1"/>
    <s v="Masquer"/>
    <n v="475.14"/>
    <n v="82"/>
    <n v="79.063448275862072"/>
    <n v="305.71199999999999"/>
    <n v="71"/>
    <n v="300.61"/>
    <n v="65"/>
  </r>
  <r>
    <n v="6"/>
    <x v="3"/>
    <s v="Thierry Maisonnier"/>
    <s v="Hitch Menjra"/>
    <s v="Anne Nguyen"/>
    <m/>
    <m/>
    <s v="Trafic St Ho (ex Lilas) EH-786-YB"/>
    <x v="4"/>
    <x v="11"/>
    <s v="Monoprix - Magasin Courcelles"/>
    <x v="0"/>
    <n v="1"/>
    <x v="1"/>
    <x v="2"/>
    <x v="1"/>
    <x v="2"/>
    <s v="Distributeur"/>
    <s v="MONOPRIX"/>
    <s v="MONOPRIX"/>
    <s v="159 rue de Courcelles"/>
    <n v="75017"/>
    <s v="Paris 17"/>
    <x v="1"/>
    <x v="1"/>
    <n v="15"/>
    <x v="1"/>
    <s v="Masquer"/>
    <n v="411.4"/>
    <n v="118.37"/>
    <n v="68.5060465116279"/>
    <n v="196.38399999999999"/>
    <n v="60"/>
    <n v="179.85"/>
    <n v="65"/>
  </r>
  <r>
    <n v="6"/>
    <x v="3"/>
    <s v="Thierry Maisonnier"/>
    <s v="Hitch Menjra"/>
    <s v="Anne Nguyen"/>
    <m/>
    <m/>
    <s v="Trafic St Ho (ex Lilas) EH-786-YB"/>
    <x v="21"/>
    <x v="12"/>
    <s v="Aurore - CHU 12eme"/>
    <x v="0"/>
    <n v="1"/>
    <x v="1"/>
    <x v="2"/>
    <x v="0"/>
    <x v="5"/>
    <s v="HALTE SOCIALE ET HEBERGEMENT"/>
    <s v="AURORE"/>
    <s v="Association hors des réseaux nationaux"/>
    <s v="20 boulevard Poniatowski"/>
    <n v="75012"/>
    <s v="Paris 12"/>
    <x v="1"/>
    <x v="0"/>
    <n v="15"/>
    <x v="0"/>
    <s v="Masquer"/>
    <n v="242.2"/>
    <n v="37.5"/>
    <n v="145.446"/>
    <n v="145.446"/>
    <n v="134.69999999999999"/>
    <n v="134.69999999999999"/>
    <n v="65"/>
  </r>
  <r>
    <n v="7"/>
    <x v="3"/>
    <s v="Éric David"/>
    <s v="Jean-Pierre Boudard"/>
    <m/>
    <m/>
    <m/>
    <s v="Kangoo Mazars ET-665-VE"/>
    <x v="22"/>
    <x v="13"/>
    <s v="Sogeres - Gecina Défense Ouest"/>
    <x v="0"/>
    <n v="1"/>
    <x v="1"/>
    <x v="2"/>
    <x v="1"/>
    <x v="1"/>
    <s v="Restauration d'entreprise"/>
    <s v="SOGERES"/>
    <s v="GECINA"/>
    <s v="32 rue de Metz"/>
    <n v="92000"/>
    <s v="Nanterre"/>
    <x v="0"/>
    <x v="1"/>
    <n v="15"/>
    <x v="1"/>
    <s v="Masquer"/>
    <n v="11.6"/>
    <n v="1"/>
    <n v="6.8488888888888892"/>
    <n v="6.8488888888888892"/>
    <n v="7"/>
    <n v="7"/>
    <n v="65"/>
  </r>
  <r>
    <n v="7"/>
    <x v="3"/>
    <s v="Éric David"/>
    <s v="Jean-Pierre Boudard"/>
    <m/>
    <m/>
    <m/>
    <s v="Kangoo Mazars ET-665-VE"/>
    <x v="23"/>
    <x v="14"/>
    <s v="Compass - Société Générale Basalte"/>
    <x v="0"/>
    <n v="1"/>
    <x v="1"/>
    <x v="2"/>
    <x v="1"/>
    <x v="1"/>
    <s v="Restauration d'entreprise"/>
    <s v="EUREST-COMPASS"/>
    <s v="SOCIETE GENERALE"/>
    <s v="6 boulevard Franck Kupla"/>
    <n v="92800"/>
    <s v="Puteaux"/>
    <x v="0"/>
    <x v="1"/>
    <n v="15"/>
    <x v="1"/>
    <s v="Masquer"/>
    <n v="68.8"/>
    <n v="12.1"/>
    <n v="36.945833333333333"/>
    <n v="36.945833333333333"/>
    <n v="42.125"/>
    <n v="42.125"/>
    <n v="65"/>
  </r>
  <r>
    <n v="7"/>
    <x v="3"/>
    <s v="Éric David"/>
    <s v="Jean-Pierre Boudard"/>
    <m/>
    <m/>
    <m/>
    <s v="Kangoo Mazars ET-665-VE"/>
    <x v="24"/>
    <x v="15"/>
    <s v="Rueil Malmaison - La boussole"/>
    <x v="0"/>
    <n v="1"/>
    <x v="1"/>
    <x v="2"/>
    <x v="0"/>
    <x v="6"/>
    <s v="HALTE SOCIALE ET HEBERGEMENT"/>
    <s v="La Boussole"/>
    <s v="Association hors des réseaux nationaux"/>
    <s v="16 avenue de la République"/>
    <n v="92500"/>
    <s v="Rueil Malmaison"/>
    <x v="0"/>
    <x v="0"/>
    <n v="15"/>
    <x v="0"/>
    <s v="Masquer"/>
    <n v="193.8"/>
    <n v="12"/>
    <n v="47.782222222222224"/>
    <n v="61.434285714285714"/>
    <n v="41.2"/>
    <n v="45.14"/>
    <n v="65"/>
  </r>
  <r>
    <n v="8"/>
    <x v="3"/>
    <s v="Anne Lazzaroni"/>
    <s v="Amandine Meyer"/>
    <m/>
    <m/>
    <m/>
    <s v="Kangoo Ipsen FV-865-GP"/>
    <x v="25"/>
    <x v="16"/>
    <s v="Maison de l'Amitié"/>
    <x v="0"/>
    <n v="1"/>
    <x v="1"/>
    <x v="2"/>
    <x v="0"/>
    <x v="6"/>
    <s v="Accueil de Jour"/>
    <s v="MAISON DE L AMITIE"/>
    <s v="Association hors des réseaux nationaux"/>
    <s v="4 place Carpeaux"/>
    <n v="92800"/>
    <s v="Puteaux"/>
    <x v="0"/>
    <x v="2"/>
    <n v="15"/>
    <x v="0"/>
    <s v="Masquer"/>
    <n v="475"/>
    <n v="5.1420000000000003"/>
    <n v="233.31524999999999"/>
    <n v="233.31524999999999"/>
    <n v="278.19"/>
    <n v="278.19"/>
    <n v="65"/>
  </r>
  <r>
    <n v="8"/>
    <x v="3"/>
    <s v="Anne Lazzaroni"/>
    <s v="Amandine Meyer"/>
    <m/>
    <m/>
    <m/>
    <s v="Kangoo Ipsen FV-865-GP"/>
    <x v="26"/>
    <x v="17"/>
    <s v="Maison Hestia - Aurore La Garenne-Colombes"/>
    <x v="0"/>
    <n v="1"/>
    <x v="1"/>
    <x v="2"/>
    <x v="0"/>
    <x v="5"/>
    <s v="HALTE SOCIALE ET HEBERGEMENT"/>
    <s v="AURORE"/>
    <s v="Association hors des réseaux nationaux"/>
    <s v="13 rue Yves le caignard"/>
    <n v="92250"/>
    <s v="La garenne-colombes"/>
    <x v="0"/>
    <x v="0"/>
    <n v="15"/>
    <x v="0"/>
    <s v="Masquer"/>
    <n v="92.91"/>
    <n v="17.5"/>
    <n v="29.722999999999999"/>
    <n v="45.727692307692308"/>
    <n v="27.125"/>
    <n v="47.14"/>
    <n v="65"/>
  </r>
  <r>
    <n v="8"/>
    <x v="3"/>
    <s v="Anne Lazzaroni"/>
    <s v="Amandine Meyer"/>
    <m/>
    <m/>
    <m/>
    <s v="Kangoo Ipsen FV-865-GP"/>
    <x v="27"/>
    <x v="18"/>
    <s v="La Table de Cana (Dons de Production)"/>
    <x v="0"/>
    <n v="1"/>
    <x v="1"/>
    <x v="2"/>
    <x v="1"/>
    <x v="4"/>
    <s v="Production Aide Alim"/>
    <s v="LA TABLE DE CANA"/>
    <s v="LA TABLE DE CANA"/>
    <s v="5 bis avenue Maurice Ravel"/>
    <n v="92160"/>
    <s v="Antony"/>
    <x v="0"/>
    <x v="1"/>
    <n v="15"/>
    <x v="2"/>
    <s v="Masquer"/>
    <n v="199.5"/>
    <n v="38.5"/>
    <n v="110.25"/>
    <n v="110.25"/>
    <n v="92.75"/>
    <n v="92.75"/>
    <n v="65"/>
  </r>
  <r>
    <n v="9"/>
    <x v="4"/>
    <s v="Hugo Terrasson"/>
    <s v="Raphael Queune"/>
    <s v="Meaghan Smadja"/>
    <s v="Dominique Kerforn"/>
    <m/>
    <s v="Trafic St Ho (ex Lilas) EH-786-YB"/>
    <x v="28"/>
    <x v="19"/>
    <s v="Marché Grenelle"/>
    <x v="0"/>
    <n v="1"/>
    <x v="1"/>
    <x v="3"/>
    <x v="1"/>
    <x v="9"/>
    <s v="Producteur"/>
    <s v="DADOUN"/>
    <s v="VILLE DE PARIS"/>
    <s v="Lamotte-Picquet Grenelle"/>
    <n v="75015"/>
    <s v="Paris 15"/>
    <x v="1"/>
    <x v="1"/>
    <n v="15"/>
    <x v="1"/>
    <s v="Masquer"/>
    <n v="151.5"/>
    <n v="36"/>
    <n v="58.899999999999991"/>
    <n v="58.899999999999991"/>
    <n v="47.8"/>
    <n v="47.8"/>
    <n v="65"/>
  </r>
  <r>
    <n v="9"/>
    <x v="4"/>
    <s v="Hugo Terrasson"/>
    <s v="Raphael Queune"/>
    <s v="Meaghan Smadja"/>
    <s v="Dominique Kerforn"/>
    <m/>
    <s v="Trafic St Ho (ex Lilas) EH-786-YB"/>
    <x v="29"/>
    <x v="20"/>
    <s v="La Chorba"/>
    <x v="0"/>
    <n v="1"/>
    <x v="1"/>
    <x v="3"/>
    <x v="0"/>
    <x v="8"/>
    <s v="RESTAURANTS SOLIDAIRES"/>
    <s v="LA CHORBA"/>
    <s v="Association hors des réseaux nationaux"/>
    <s v="87 boulevard Poniatowski"/>
    <n v="75012"/>
    <s v="Paris 12"/>
    <x v="1"/>
    <x v="2"/>
    <n v="15"/>
    <x v="0"/>
    <s v="Masquer"/>
    <n v="547.45000000000005"/>
    <n v="87.6"/>
    <n v="124.50428571428571"/>
    <n v="186.75642857142856"/>
    <n v="96"/>
    <n v="122.2"/>
    <n v="65"/>
  </r>
  <r>
    <n v="9"/>
    <x v="4"/>
    <s v="Hugo Terrasson"/>
    <s v="Raphael Queune"/>
    <s v="Meaghan Smadja"/>
    <s v="Dominique Kerforn"/>
    <m/>
    <s v="Trafic St Ho (ex Lilas) EH-786-YB"/>
    <x v="30"/>
    <x v="21"/>
    <s v="Marché Monge"/>
    <x v="0"/>
    <n v="1"/>
    <x v="1"/>
    <x v="3"/>
    <x v="1"/>
    <x v="9"/>
    <s v="Producteur"/>
    <s v="DADOUN"/>
    <s v="VILLE DE PARIS"/>
    <s v="Place Monge"/>
    <n v="75005"/>
    <s v="Paris 05"/>
    <x v="1"/>
    <x v="1"/>
    <n v="15"/>
    <x v="1"/>
    <s v="Masquer"/>
    <n v="122"/>
    <n v="29"/>
    <n v="55.767857142857146"/>
    <n v="55.767857142857146"/>
    <n v="45"/>
    <n v="45"/>
    <n v="65"/>
  </r>
  <r>
    <n v="10"/>
    <x v="5"/>
    <s v="Thierry Maisonnier"/>
    <s v="Hitch Menjra"/>
    <s v="Sonia Massey"/>
    <m/>
    <m/>
    <s v="Trafic Défense FT-862-AY"/>
    <x v="31"/>
    <x v="22"/>
    <s v="Salle à Manger"/>
    <x v="0"/>
    <n v="1"/>
    <x v="2"/>
    <x v="4"/>
    <x v="0"/>
    <x v="8"/>
    <s v="RESTAURANTS SOLIDAIRES"/>
    <s v="Maison de l'amitié"/>
    <s v="Association hors des réseaux nationaux"/>
    <s v="Voie de la Pyramide"/>
    <n v="92800"/>
    <s v="Puteaux"/>
    <x v="0"/>
    <x v="3"/>
    <n v="15"/>
    <x v="0"/>
    <s v="Masquer"/>
    <n v="303.7"/>
    <n v="73"/>
    <n v="81.798823529411763"/>
    <n v="198.65428571428572"/>
    <n v="78.5"/>
    <n v="199"/>
    <n v="65"/>
  </r>
  <r>
    <n v="10"/>
    <x v="5"/>
    <s v="Thierry Maisonnier"/>
    <s v="Hitch Menjra"/>
    <s v="Sonia Massey"/>
    <m/>
    <m/>
    <s v="Trafic Défense FT-862-AY"/>
    <x v="4"/>
    <x v="23"/>
    <s v="Monoprix - Magasin Courcelles"/>
    <x v="0"/>
    <n v="1"/>
    <x v="2"/>
    <x v="4"/>
    <x v="1"/>
    <x v="2"/>
    <s v="Distributeur"/>
    <s v="MONOPRIX"/>
    <s v="MONOPRIX"/>
    <s v="159 rue de Courcelles"/>
    <n v="75017"/>
    <s v="Paris 17"/>
    <x v="1"/>
    <x v="1"/>
    <n v="15"/>
    <x v="1"/>
    <s v="Masquer"/>
    <n v="411.4"/>
    <n v="118.37"/>
    <n v="68.5060465116279"/>
    <n v="196.38399999999999"/>
    <n v="60"/>
    <n v="179.85"/>
    <n v="65"/>
  </r>
  <r>
    <n v="10"/>
    <x v="5"/>
    <s v="Thierry Maisonnier"/>
    <s v="Hitch Menjra"/>
    <s v="Sonia Massey"/>
    <m/>
    <m/>
    <s v="Trafic Défense FT-862-AY"/>
    <x v="3"/>
    <x v="24"/>
    <s v="Monoprix - Magasin Bellesfeuilles"/>
    <x v="0"/>
    <n v="1"/>
    <x v="2"/>
    <x v="4"/>
    <x v="1"/>
    <x v="2"/>
    <s v="Distributeur"/>
    <s v="MONOPRIX"/>
    <s v="MONOPRIX"/>
    <s v="22 bis rue Belles Feuilles"/>
    <n v="75016"/>
    <s v="Paris 16"/>
    <x v="1"/>
    <x v="1"/>
    <n v="15"/>
    <x v="1"/>
    <s v="Masquer"/>
    <n v="475.14"/>
    <n v="82"/>
    <n v="79.063448275862072"/>
    <n v="305.71199999999999"/>
    <n v="71"/>
    <n v="300.61"/>
    <n v="65"/>
  </r>
  <r>
    <n v="10"/>
    <x v="5"/>
    <s v="Thierry Maisonnier"/>
    <s v="Hitch Menjra"/>
    <s v="Sonia Massey"/>
    <m/>
    <m/>
    <s v="Trafic Défense FT-862-AY"/>
    <x v="32"/>
    <x v="25"/>
    <s v="Corot Entraide Auteuil"/>
    <x v="0"/>
    <n v="1"/>
    <x v="2"/>
    <x v="4"/>
    <x v="0"/>
    <x v="5"/>
    <s v="HALTE SOCIALE ET HEBERGEMENT"/>
    <s v="COROT ENTRAIDE"/>
    <s v="Association hors des réseaux nationaux"/>
    <s v="4 rue Corot"/>
    <n v="75016"/>
    <s v="Paris 16"/>
    <x v="1"/>
    <x v="0"/>
    <n v="15"/>
    <x v="0"/>
    <s v="Masquer"/>
    <n v="272.39999999999998"/>
    <n v="52.8"/>
    <n v="60.131724137931045"/>
    <n v="124.55857142857143"/>
    <n v="54"/>
    <n v="117.02499999999999"/>
    <n v="65"/>
  </r>
  <r>
    <n v="11"/>
    <x v="6"/>
    <s v="Patrick Postic"/>
    <s v="Alex Martinez"/>
    <s v="Rémi Godefroy"/>
    <m/>
    <m/>
    <s v="Trafic Défense FT-862-AY"/>
    <x v="31"/>
    <x v="26"/>
    <s v="Salle à Manger"/>
    <x v="0"/>
    <n v="1"/>
    <x v="2"/>
    <x v="5"/>
    <x v="0"/>
    <x v="8"/>
    <s v="RESTAURANTS SOLIDAIRES"/>
    <s v="Maison de l'amitié"/>
    <s v="Association hors des réseaux nationaux"/>
    <s v="Voie de la Pyramide"/>
    <n v="92800"/>
    <s v="Puteaux"/>
    <x v="0"/>
    <x v="3"/>
    <n v="15"/>
    <x v="0"/>
    <s v="Masquer"/>
    <n v="303.7"/>
    <n v="73"/>
    <n v="81.798823529411763"/>
    <n v="198.65428571428572"/>
    <n v="78.5"/>
    <n v="199"/>
    <n v="65"/>
  </r>
  <r>
    <n v="11"/>
    <x v="6"/>
    <s v="Patrick Postic"/>
    <s v="Alex Martinez"/>
    <s v="Rémi Godefroy"/>
    <m/>
    <m/>
    <s v="Trafic Défense FT-862-AY"/>
    <x v="7"/>
    <x v="26"/>
    <s v="MIYAM (labo) "/>
    <x v="0"/>
    <n v="1"/>
    <x v="2"/>
    <x v="5"/>
    <x v="1"/>
    <x v="2"/>
    <s v="Distributeur"/>
    <s v="MIYAM"/>
    <s v="MIYAM"/>
    <s v="74 rue de la Fraternité"/>
    <n v="93230"/>
    <s v="Romainville"/>
    <x v="2"/>
    <x v="1"/>
    <n v="15"/>
    <x v="1"/>
    <s v="Masquer"/>
    <n v="242"/>
    <n v="68.650000000000006"/>
    <n v="73.678620689655176"/>
    <n v="142.44533333333334"/>
    <n v="63.7"/>
    <n v="131"/>
    <n v="65"/>
  </r>
  <r>
    <n v="12"/>
    <x v="6"/>
    <s v="Thierry Maisonnier"/>
    <s v="Hitch Menjra"/>
    <m/>
    <m/>
    <m/>
    <s v="Trafic St Ho (ex Lilas) EH-786-YB"/>
    <x v="33"/>
    <x v="27"/>
    <s v="Levy Restaurants - AccorHotels Arena Bercy"/>
    <x v="0"/>
    <n v="1"/>
    <x v="2"/>
    <x v="5"/>
    <x v="1"/>
    <x v="10"/>
    <s v="Evénements Sports et Loisirs"/>
    <s v="LEVY RESTAURANTS"/>
    <s v="ACCORHOTELS ARENA (GROUPE ACCOR)"/>
    <s v="8 Boulevard de Bercy"/>
    <n v="75012"/>
    <s v="Paris 12"/>
    <x v="1"/>
    <x v="1"/>
    <n v="15"/>
    <x v="3"/>
    <s v="Masquer"/>
    <n v="213.19"/>
    <n v="23.4"/>
    <n v="53.110666666666702"/>
    <n v="79.665999999999997"/>
    <n v="23.43"/>
    <n v="37.245000000000005"/>
    <n v="65"/>
  </r>
  <r>
    <n v="12"/>
    <x v="6"/>
    <s v="Thierry Maisonnier"/>
    <s v="Hitch Menjra"/>
    <m/>
    <m/>
    <m/>
    <s v="Trafic St Ho (ex Lilas) EH-786-YB"/>
    <x v="34"/>
    <x v="28"/>
    <s v="Mairie du XIV - Association Yachad"/>
    <x v="0"/>
    <n v="1"/>
    <x v="2"/>
    <x v="5"/>
    <x v="0"/>
    <x v="0"/>
    <s v="DISTRIBUTION SOLIDAIRE"/>
    <s v="MAIRIE DE PARIS"/>
    <s v="CCAS"/>
    <s v="10 rue Maurice Rouvier"/>
    <n v="75014"/>
    <s v="Paris 14"/>
    <x v="1"/>
    <x v="0"/>
    <n v="15"/>
    <x v="0"/>
    <s v="Masquer"/>
    <n v="273.19"/>
    <n v="60"/>
    <n v="115.65642857142856"/>
    <n v="115.65642857142856"/>
    <n v="105"/>
    <n v="105"/>
    <n v="65"/>
  </r>
  <r>
    <n v="12"/>
    <x v="6"/>
    <s v="Thierry Maisonnier"/>
    <s v="Hitch Menjra"/>
    <m/>
    <m/>
    <m/>
    <s v="Trafic St Ho (ex Lilas) EH-786-YB"/>
    <x v="3"/>
    <x v="29"/>
    <s v="Monoprix - Magasin Bellesfeuilles"/>
    <x v="0"/>
    <n v="1"/>
    <x v="2"/>
    <x v="5"/>
    <x v="1"/>
    <x v="2"/>
    <s v="Distributeur"/>
    <s v="MONOPRIX"/>
    <s v="MONOPRIX"/>
    <s v="22 bis rue Belles Feuilles"/>
    <n v="75016"/>
    <s v="Paris 16"/>
    <x v="1"/>
    <x v="1"/>
    <n v="15"/>
    <x v="1"/>
    <s v="Masquer"/>
    <n v="475.14"/>
    <n v="82"/>
    <n v="79.063448275862072"/>
    <n v="305.71199999999999"/>
    <n v="71"/>
    <n v="300.61"/>
    <n v="65"/>
  </r>
  <r>
    <n v="13"/>
    <x v="6"/>
    <s v="Nesrine Joly"/>
    <m/>
    <m/>
    <m/>
    <m/>
    <s v="Kangoo Mazars ET-665-VE"/>
    <x v="35"/>
    <x v="30"/>
    <s v="Châteauform Learning Lab"/>
    <x v="0"/>
    <n v="1"/>
    <x v="2"/>
    <x v="5"/>
    <x v="1"/>
    <x v="10"/>
    <s v="Traiteur"/>
    <s v="Châteauform Learning Lab"/>
    <s v="Châteauform Learning Lab"/>
    <s v="16 voie Georges Hutin"/>
    <n v="92800"/>
    <s v="Puteaux"/>
    <x v="0"/>
    <x v="1"/>
    <n v="15"/>
    <x v="3"/>
    <s v="Masquer"/>
    <n v="5.1420000000000003"/>
    <n v="5.1420000000000003"/>
    <n v="5.1420000000000003"/>
    <n v="5.1420000000000003"/>
    <n v="5.1420000000000003"/>
    <n v="5.1420000000000003"/>
    <n v="65"/>
  </r>
  <r>
    <n v="13"/>
    <x v="6"/>
    <s v="Nesrine Joly"/>
    <m/>
    <m/>
    <m/>
    <m/>
    <s v="Kangoo Mazars ET-665-VE"/>
    <x v="25"/>
    <x v="30"/>
    <s v="Maison de l'Amitié"/>
    <x v="0"/>
    <n v="1"/>
    <x v="2"/>
    <x v="5"/>
    <x v="0"/>
    <x v="6"/>
    <s v="Accueil de Jour"/>
    <s v="MAISON DE L AMITIE"/>
    <s v="Association hors des réseaux nationaux"/>
    <s v="4 place Carpeaux"/>
    <n v="92800"/>
    <s v="Puteaux"/>
    <x v="0"/>
    <x v="2"/>
    <n v="15"/>
    <x v="0"/>
    <s v="Masquer"/>
    <n v="475"/>
    <n v="5.1420000000000003"/>
    <n v="233.31524999999999"/>
    <n v="233.31524999999999"/>
    <n v="278.19"/>
    <n v="278.19"/>
    <n v="65"/>
  </r>
  <r>
    <m/>
    <x v="7"/>
    <s v="annulé"/>
    <m/>
    <m/>
    <m/>
    <m/>
    <s v="Annulé"/>
    <x v="1"/>
    <x v="1"/>
    <s v="Sodexo Porte d'Issy - DGA (Balard)"/>
    <x v="1"/>
    <n v="1"/>
    <x v="2"/>
    <x v="1"/>
    <x v="1"/>
    <x v="1"/>
    <s v="Restauration d'entreprise"/>
    <s v="SODEXO"/>
    <s v="DGA - Ministère des Armées"/>
    <s v="35 rue de la Porte d'Issy"/>
    <n v="75015"/>
    <s v="Paris 15"/>
    <x v="1"/>
    <x v="1"/>
    <n v="15"/>
    <x v="1"/>
    <s v="Masquer"/>
    <n v="60"/>
    <n v="12"/>
    <n v="22.299999999999997"/>
    <n v="29.733333333333334"/>
    <n v="19.600000000000001"/>
    <n v="23.4"/>
    <n v="65"/>
  </r>
  <r>
    <m/>
    <x v="7"/>
    <s v="annulé"/>
    <m/>
    <m/>
    <m/>
    <m/>
    <s v="Annulé"/>
    <x v="6"/>
    <x v="1"/>
    <s v="Le Figuier / Au panier des Halles / Jelo"/>
    <x v="1"/>
    <n v="1"/>
    <x v="2"/>
    <x v="1"/>
    <x v="1"/>
    <x v="1"/>
    <s v="Labo pour frigos connectés"/>
    <s v="JELO"/>
    <s v="JELO"/>
    <s v="15 rue de Chevilly"/>
    <n v="94260"/>
    <s v="Fresnes"/>
    <x v="3"/>
    <x v="1"/>
    <n v="15"/>
    <x v="1"/>
    <s v="Masquer"/>
    <n v="118.84"/>
    <n v="34.58"/>
    <n v="69.284999999999997"/>
    <n v="69.284999999999997"/>
    <n v="59.745000000000005"/>
    <n v="59.745000000000005"/>
    <n v="65"/>
  </r>
  <r>
    <n v="14"/>
    <x v="7"/>
    <s v="Marine POTEL"/>
    <s v="Théo Molins"/>
    <m/>
    <m/>
    <m/>
    <s v="Kangoo Mazars ET-665-VE"/>
    <x v="3"/>
    <x v="31"/>
    <s v="Monoprix - Magasin Bellesfeuilles"/>
    <x v="0"/>
    <n v="1"/>
    <x v="2"/>
    <x v="1"/>
    <x v="1"/>
    <x v="2"/>
    <s v="Distributeur"/>
    <s v="MONOPRIX"/>
    <s v="MONOPRIX"/>
    <s v="22 bis rue Belles Feuilles"/>
    <n v="75016"/>
    <s v="Paris 16"/>
    <x v="1"/>
    <x v="1"/>
    <n v="15"/>
    <x v="1"/>
    <s v="Masquer"/>
    <n v="475.14"/>
    <n v="82"/>
    <n v="79.063448275862072"/>
    <n v="305.71199999999999"/>
    <n v="71"/>
    <n v="300.61"/>
    <n v="65"/>
  </r>
  <r>
    <n v="14"/>
    <x v="7"/>
    <s v="Marine POTEL"/>
    <s v="Théo Molins"/>
    <m/>
    <m/>
    <m/>
    <s v="Kangoo Mazars ET-665-VE"/>
    <x v="32"/>
    <x v="32"/>
    <s v="Corot Entraide Auteuil"/>
    <x v="0"/>
    <n v="1"/>
    <x v="2"/>
    <x v="1"/>
    <x v="0"/>
    <x v="5"/>
    <s v="HALTE SOCIALE ET HEBERGEMENT"/>
    <s v="COROT ENTRAIDE"/>
    <s v="Association hors des réseaux nationaux"/>
    <s v="4 rue Corot"/>
    <n v="75016"/>
    <s v="Paris 16"/>
    <x v="1"/>
    <x v="0"/>
    <n v="15"/>
    <x v="0"/>
    <s v="Masquer"/>
    <n v="272.39999999999998"/>
    <n v="52.8"/>
    <n v="60.131724137931045"/>
    <n v="124.55857142857143"/>
    <n v="54"/>
    <n v="117.02499999999999"/>
    <n v="65"/>
  </r>
  <r>
    <n v="14"/>
    <x v="7"/>
    <s v="Marine POTEL"/>
    <s v="Théo Molins"/>
    <m/>
    <m/>
    <m/>
    <s v="Kangoo Mazars ET-665-VE"/>
    <x v="31"/>
    <x v="33"/>
    <s v="Salle à Manger"/>
    <x v="0"/>
    <n v="1"/>
    <x v="2"/>
    <x v="1"/>
    <x v="0"/>
    <x v="8"/>
    <s v="RESTAURANTS SOLIDAIRES"/>
    <s v="Maison de l'amitié"/>
    <s v="Association hors des réseaux nationaux"/>
    <s v="Voie de la Pyramide"/>
    <n v="92800"/>
    <s v="Puteaux"/>
    <x v="0"/>
    <x v="3"/>
    <n v="15"/>
    <x v="0"/>
    <s v="Masquer"/>
    <n v="303.7"/>
    <n v="73"/>
    <n v="81.798823529411763"/>
    <n v="198.65428571428572"/>
    <n v="78.5"/>
    <n v="199"/>
    <n v="65"/>
  </r>
  <r>
    <n v="14"/>
    <x v="7"/>
    <s v="Marine POTEL"/>
    <s v="Théo Molins"/>
    <m/>
    <m/>
    <m/>
    <s v="Kangoo Mazars ET-665-VE"/>
    <x v="4"/>
    <x v="34"/>
    <s v="Monoprix - Magasin Courcelles"/>
    <x v="0"/>
    <n v="1"/>
    <x v="2"/>
    <x v="1"/>
    <x v="1"/>
    <x v="2"/>
    <s v="Distributeur"/>
    <s v="MONOPRIX"/>
    <s v="MONOPRIX"/>
    <s v="159 rue de Courcelles"/>
    <n v="75017"/>
    <s v="Paris 17"/>
    <x v="1"/>
    <x v="1"/>
    <n v="15"/>
    <x v="1"/>
    <s v="Masquer"/>
    <n v="411.4"/>
    <n v="118.37"/>
    <n v="68.5060465116279"/>
    <n v="196.38399999999999"/>
    <n v="60"/>
    <n v="179.85"/>
    <n v="65"/>
  </r>
  <r>
    <n v="15"/>
    <x v="7"/>
    <s v="Thierry Maisonnier"/>
    <s v="Rémi Godefroy"/>
    <s v="Baptiste Valentini"/>
    <m/>
    <m/>
    <s v="Trafic Défense FT-862-AY"/>
    <x v="5"/>
    <x v="35"/>
    <s v="Ideel Garden"/>
    <x v="0"/>
    <n v="1"/>
    <x v="2"/>
    <x v="1"/>
    <x v="1"/>
    <x v="3"/>
    <s v="Restauration d'entreprise"/>
    <m/>
    <m/>
    <s v="20 avenue Henri Barbusse"/>
    <n v="93000"/>
    <s v="Bobigny"/>
    <x v="2"/>
    <x v="1"/>
    <n v="15"/>
    <x v="1"/>
    <s v="Masquer"/>
    <n v="276"/>
    <n v="47.44"/>
    <n v="132.76266666666666"/>
    <n v="132.76266666666666"/>
    <n v="118.14"/>
    <n v="118.14"/>
    <n v="65"/>
  </r>
  <r>
    <n v="15"/>
    <x v="7"/>
    <s v="Thierry Maisonnier"/>
    <s v="Rémi Godefroy"/>
    <s v="Baptiste Valentini"/>
    <m/>
    <m/>
    <s v="Trafic Défense FT-862-AY"/>
    <x v="10"/>
    <x v="35"/>
    <s v="Armée du Salut"/>
    <x v="0"/>
    <n v="1"/>
    <x v="2"/>
    <x v="1"/>
    <x v="0"/>
    <x v="0"/>
    <s v="DISTRIBUTION SOLIDAIRE"/>
    <s v="FONDATION ARMEE DU SALUT"/>
    <m/>
    <s v="26 rue de Serpollet"/>
    <n v="75020"/>
    <s v="Paris 20"/>
    <x v="1"/>
    <x v="0"/>
    <n v="15"/>
    <x v="0"/>
    <s v="Masquer"/>
    <n v="875.78"/>
    <n v="47.44"/>
    <n v="168.76499999999999"/>
    <n v="180.01599999999999"/>
    <n v="130.27000000000001"/>
    <n v="118.14"/>
    <n v="65"/>
  </r>
  <r>
    <n v="16"/>
    <x v="7"/>
    <s v="Martin Potier"/>
    <s v="Cherigui boussad"/>
    <m/>
    <m/>
    <m/>
    <s v="Kangoo Ipsen FV-865-GP"/>
    <x v="36"/>
    <x v="36"/>
    <s v="Boire et Manger - Stade De France"/>
    <x v="0"/>
    <n v="1"/>
    <x v="2"/>
    <x v="1"/>
    <x v="1"/>
    <x v="10"/>
    <s v="Evenementiel"/>
    <s v="Boire et Manger"/>
    <s v="Boire et Manger"/>
    <s v="Passage des stades, Saint Denis"/>
    <n v="93200"/>
    <s v="Saint Denis"/>
    <x v="2"/>
    <x v="1"/>
    <n v="15"/>
    <x v="3"/>
    <s v="Masquer"/>
    <n v="1408"/>
    <n v="16"/>
    <n v="433.81812500000001"/>
    <n v="631.00818181818181"/>
    <n v="416.39"/>
    <n v="630.5"/>
    <n v="65"/>
  </r>
  <r>
    <n v="16"/>
    <x v="7"/>
    <s v="Martin Potier"/>
    <s v="Cherigui boussad"/>
    <m/>
    <m/>
    <m/>
    <s v="Kangoo Ipsen FV-865-GP"/>
    <x v="37"/>
    <x v="36"/>
    <s v="Action 14"/>
    <x v="0"/>
    <n v="1"/>
    <x v="2"/>
    <x v="1"/>
    <x v="0"/>
    <x v="0"/>
    <s v="DISTRIBUTION SOLIDAIRE"/>
    <s v="Action 14"/>
    <s v="Association hors des réseaux nationaux"/>
    <s v="13 boulevard Léon Blum"/>
    <n v="93022"/>
    <s v="Bobigny"/>
    <x v="2"/>
    <x v="1"/>
    <n v="15"/>
    <x v="0"/>
    <s v="Masquer"/>
    <n v="1408"/>
    <n v="0"/>
    <n v="436.70933333333335"/>
    <n v="655.06400000000008"/>
    <n v="425"/>
    <n v="831.75"/>
    <n v="65"/>
  </r>
  <r>
    <n v="17"/>
    <x v="7"/>
    <s v="Sophie Potteaux"/>
    <s v="Auriane Delacroix"/>
    <m/>
    <m/>
    <m/>
    <s v="Trafic Défense FT-862-AY"/>
    <x v="38"/>
    <x v="37"/>
    <s v="Magdalena Boulogne"/>
    <x v="0"/>
    <n v="1"/>
    <x v="2"/>
    <x v="1"/>
    <x v="0"/>
    <x v="8"/>
    <s v="Restaurant Solidaire"/>
    <s v="Magdalena"/>
    <s v="Association hors des réseaux nationaux"/>
    <s v="44 rue de l'Est "/>
    <n v="92100"/>
    <s v="Boulogne-Billancourt"/>
    <x v="0"/>
    <x v="0"/>
    <n v="15"/>
    <x v="0"/>
    <s v="Masquer"/>
    <n v="79"/>
    <n v="5.8"/>
    <n v="36.027500000000003"/>
    <n v="36.027500000000003"/>
    <n v="34.200000000000003"/>
    <n v="34.200000000000003"/>
    <n v="65"/>
  </r>
  <r>
    <n v="17"/>
    <x v="7"/>
    <s v="Sophie Potteaux"/>
    <s v="Auriane Delacroix"/>
    <m/>
    <m/>
    <m/>
    <s v="Trafic Défense FT-862-AY"/>
    <x v="39"/>
    <x v="38"/>
    <s v="Centre Social Landy - St Ouen"/>
    <x v="0"/>
    <n v="1"/>
    <x v="2"/>
    <x v="1"/>
    <x v="0"/>
    <x v="0"/>
    <s v="DISTRIBUTION SOLIDAIRE"/>
    <s v="Maison de quartier du Landy"/>
    <s v="Association hors des réseaux nationaux"/>
    <s v="4 rue Soubis"/>
    <n v="93400"/>
    <s v="Saint-Ouen"/>
    <x v="2"/>
    <x v="3"/>
    <n v="15"/>
    <x v="0"/>
    <s v="Masquer"/>
    <n v="458.6"/>
    <n v="6.8"/>
    <n v="82.842083333333335"/>
    <n v="165.68416666666667"/>
    <n v="67.674999999999997"/>
    <n v="131.97499999999999"/>
    <n v="65"/>
  </r>
  <r>
    <n v="17"/>
    <x v="7"/>
    <s v="Sophie Potteaux"/>
    <s v="Auriane Delacroix"/>
    <m/>
    <m/>
    <m/>
    <s v="Trafic Défense FT-862-AY"/>
    <x v="27"/>
    <x v="39"/>
    <s v="La Table de Cana (Dons de Production)"/>
    <x v="0"/>
    <n v="1"/>
    <x v="2"/>
    <x v="1"/>
    <x v="1"/>
    <x v="4"/>
    <s v="Production Aide Alim"/>
    <s v="LA TABLE DE CANA"/>
    <s v="LA TABLE DE CANA"/>
    <s v="5 bis avenue Maurice Ravel"/>
    <n v="92160"/>
    <s v="Antony"/>
    <x v="0"/>
    <x v="1"/>
    <n v="15"/>
    <x v="2"/>
    <s v="Masquer"/>
    <n v="199.5"/>
    <n v="38.5"/>
    <n v="110.25"/>
    <n v="110.25"/>
    <n v="92.75"/>
    <n v="92.75"/>
    <n v="65"/>
  </r>
  <r>
    <n v="17"/>
    <x v="7"/>
    <s v="Sophie Potteaux"/>
    <s v="Auriane Delacroix"/>
    <m/>
    <m/>
    <m/>
    <s v="Trafic Défense FT-862-AY"/>
    <x v="26"/>
    <x v="40"/>
    <s v="Maison Hestia - Aurore La Garenne-Colombes"/>
    <x v="0"/>
    <n v="1"/>
    <x v="2"/>
    <x v="1"/>
    <x v="0"/>
    <x v="5"/>
    <s v="HALTE SOCIALE ET HEBERGEMENT"/>
    <s v="AURORE"/>
    <s v="Association hors des réseaux nationaux"/>
    <s v="13 rue Yves le caignard"/>
    <n v="92250"/>
    <s v="La garenne-colombes"/>
    <x v="0"/>
    <x v="0"/>
    <n v="15"/>
    <x v="0"/>
    <s v="Masquer"/>
    <n v="92.91"/>
    <n v="17.5"/>
    <n v="29.722999999999999"/>
    <n v="45.727692307692308"/>
    <n v="27.125"/>
    <n v="47.14"/>
    <n v="65"/>
  </r>
  <r>
    <m/>
    <x v="8"/>
    <s v="annulé"/>
    <m/>
    <m/>
    <m/>
    <m/>
    <s v="Annulé"/>
    <x v="33"/>
    <x v="1"/>
    <s v="Levy Restaurants - AccorHotels Arena Bercy"/>
    <x v="1"/>
    <n v="1"/>
    <x v="2"/>
    <x v="0"/>
    <x v="1"/>
    <x v="10"/>
    <s v="Evénements Sports et Loisirs"/>
    <s v="LEVY RESTAURANTS"/>
    <s v="ACCORHOTELS ARENA (GROUPE ACCOR)"/>
    <s v="8 Boulevard de Bercy"/>
    <n v="75012"/>
    <s v="Paris 12"/>
    <x v="1"/>
    <x v="1"/>
    <n v="15"/>
    <x v="3"/>
    <s v="Masquer"/>
    <n v="213.19"/>
    <n v="23.4"/>
    <n v="53.110666666666702"/>
    <n v="79.665999999999997"/>
    <n v="23.43"/>
    <n v="37.245000000000005"/>
    <n v="65"/>
  </r>
  <r>
    <n v="18"/>
    <x v="8"/>
    <s v="Marine POTEL"/>
    <s v="Delphine Montariol"/>
    <s v="Janelle Poussou"/>
    <m/>
    <m/>
    <s v="Trafic Défense FT-862-AY"/>
    <x v="18"/>
    <x v="41"/>
    <s v="L'un est l'autre"/>
    <x v="0"/>
    <n v="1"/>
    <x v="2"/>
    <x v="0"/>
    <x v="0"/>
    <x v="0"/>
    <s v="DISTRIBUTION SOLIDAIRE"/>
    <s v="L'UN EST L'AUTRE"/>
    <s v="Association hors des réseaux nationaux"/>
    <s v="36 avenue Charles Gide"/>
    <n v="94270"/>
    <s v="Kremlin-Bicêtre"/>
    <x v="3"/>
    <x v="2"/>
    <n v="15"/>
    <x v="0"/>
    <s v="Masquer"/>
    <n v="983.5"/>
    <n v="42.79"/>
    <n v="143.24458333333334"/>
    <n v="229.19133333333332"/>
    <n v="78.525000000000006"/>
    <n v="125.9"/>
    <n v="65"/>
  </r>
  <r>
    <n v="18"/>
    <x v="8"/>
    <s v="Marine POTEL"/>
    <s v="Delphine Montariol"/>
    <s v="Janelle Poussou"/>
    <m/>
    <m/>
    <s v="Trafic Défense FT-862-AY"/>
    <x v="7"/>
    <x v="41"/>
    <s v="MIYAM (labo) "/>
    <x v="0"/>
    <n v="1"/>
    <x v="2"/>
    <x v="0"/>
    <x v="1"/>
    <x v="2"/>
    <s v="Distributeur"/>
    <s v="MIYAM"/>
    <s v="MIYAM"/>
    <s v="74 rue de la Fraternité"/>
    <n v="93230"/>
    <s v="Romainville"/>
    <x v="2"/>
    <x v="1"/>
    <n v="15"/>
    <x v="1"/>
    <s v="Masquer"/>
    <n v="242"/>
    <n v="68.650000000000006"/>
    <n v="73.678620689655176"/>
    <n v="142.44533333333334"/>
    <n v="63.7"/>
    <n v="131"/>
    <n v="65"/>
  </r>
  <r>
    <n v="19"/>
    <x v="8"/>
    <s v="Audrey Bregeat"/>
    <s v="Valentin Carrez"/>
    <s v="Vincent Béranger"/>
    <m/>
    <m/>
    <s v="Trafic St Ho (ex Lilas) EH-786-YB"/>
    <x v="40"/>
    <x v="42"/>
    <s v="Cop'1 Solidarité Etudiante"/>
    <x v="0"/>
    <n v="1"/>
    <x v="2"/>
    <x v="0"/>
    <x v="0"/>
    <x v="0"/>
    <s v="DISTRIBUTION SOLIDAIRE"/>
    <s v="COP'1"/>
    <s v="Association hors des réseaux nationaux"/>
    <s v="50 rue de Tournelles"/>
    <n v="75003"/>
    <s v="Paris 03"/>
    <x v="1"/>
    <x v="2"/>
    <n v="15"/>
    <x v="0"/>
    <s v="Masquer"/>
    <n v="96.3"/>
    <n v="70"/>
    <n v="80.628571428571433"/>
    <n v="80.628571428571433"/>
    <n v="87.5"/>
    <n v="87.5"/>
    <n v="65"/>
  </r>
  <r>
    <n v="19"/>
    <x v="8"/>
    <s v="Audrey Bregeat"/>
    <s v="Valentin Carrez"/>
    <s v="Vincent Béranger"/>
    <m/>
    <m/>
    <s v="Trafic St Ho (ex Lilas) EH-786-YB"/>
    <x v="9"/>
    <x v="42"/>
    <s v="Refugee Food (Labo) - Production repas"/>
    <x v="0"/>
    <n v="1"/>
    <x v="2"/>
    <x v="0"/>
    <x v="1"/>
    <x v="4"/>
    <s v="Production Aide Alim"/>
    <m/>
    <m/>
    <s v="43 Rue du Chevaleret"/>
    <n v="75013"/>
    <s v="Paris 13"/>
    <x v="1"/>
    <x v="1"/>
    <n v="15"/>
    <x v="2"/>
    <s v="Masquer"/>
    <n v="96.3"/>
    <n v="70"/>
    <n v="80.628571428571433"/>
    <n v="80.628571428571433"/>
    <n v="87.5"/>
    <n v="87.5"/>
    <n v="65"/>
  </r>
  <r>
    <n v="20"/>
    <x v="8"/>
    <s v="Patrick Postic"/>
    <s v="Alex Martinez"/>
    <m/>
    <m/>
    <m/>
    <s v="Kangoo Mazars ET-665-VE"/>
    <x v="41"/>
    <x v="10"/>
    <s v="Cdc Habitat Adoma - Foyer Sorbiers"/>
    <x v="0"/>
    <n v="1"/>
    <x v="2"/>
    <x v="0"/>
    <x v="0"/>
    <x v="5"/>
    <s v="HALTE SOCIALE ET HEBERGEMENT"/>
    <s v="Adoma"/>
    <s v="Association appartenant à un grand réseau national"/>
    <s v="4 rue des Sorbiers"/>
    <n v="92000"/>
    <s v="Nanterre"/>
    <x v="0"/>
    <x v="3"/>
    <n v="15"/>
    <x v="0"/>
    <s v="Masquer"/>
    <n v="106.98"/>
    <n v="18"/>
    <n v="59.938333333333333"/>
    <n v="59.938333333333333"/>
    <n v="50.814999999999998"/>
    <n v="50.814999999999998"/>
    <n v="65"/>
  </r>
  <r>
    <n v="20"/>
    <x v="8"/>
    <s v="Patrick Postic"/>
    <s v="Alex Martinez"/>
    <m/>
    <m/>
    <m/>
    <s v="Kangoo Mazars ET-665-VE"/>
    <x v="8"/>
    <x v="10"/>
    <s v="Cuisine Centrale de Nanterre"/>
    <x v="0"/>
    <n v="1"/>
    <x v="2"/>
    <x v="0"/>
    <x v="1"/>
    <x v="1"/>
    <s v="Restauration scolaire"/>
    <s v="Cuisine Centrale de Nanterre"/>
    <s v="Cuisine Centrale de Nanterre"/>
    <s v="83 boulevard de la Seine"/>
    <n v="92000"/>
    <s v="Nanterre"/>
    <x v="0"/>
    <x v="1"/>
    <n v="15"/>
    <x v="1"/>
    <s v="Masquer"/>
    <n v="458.58000000000004"/>
    <n v="45.85"/>
    <n v="71.959032258064511"/>
    <n v="159.33785714285716"/>
    <n v="53.75"/>
    <n v="137.535"/>
    <n v="65"/>
  </r>
  <r>
    <n v="21"/>
    <x v="8"/>
    <s v="Rémi Godefroy"/>
    <s v="Clément Rataj"/>
    <s v="Domitille Pradeau"/>
    <m/>
    <m/>
    <s v="Trafic Défense FT-862-AY"/>
    <x v="37"/>
    <x v="43"/>
    <s v="Action 14"/>
    <x v="0"/>
    <n v="1"/>
    <x v="2"/>
    <x v="0"/>
    <x v="0"/>
    <x v="0"/>
    <s v="DISTRIBUTION SOLIDAIRE"/>
    <s v="Action 14"/>
    <s v="Association hors des réseaux nationaux"/>
    <s v="13 boulevard Léon Blum"/>
    <n v="93022"/>
    <s v="Bobigny"/>
    <x v="2"/>
    <x v="1"/>
    <n v="15"/>
    <x v="0"/>
    <s v="Masquer"/>
    <n v="1408"/>
    <n v="0"/>
    <n v="436.70933333333335"/>
    <n v="655.06400000000008"/>
    <n v="425"/>
    <n v="831.75"/>
    <n v="65"/>
  </r>
  <r>
    <n v="21"/>
    <x v="8"/>
    <s v="Rémi Godefroy"/>
    <s v="Clément Rataj"/>
    <s v="Domitille Pradeau"/>
    <m/>
    <m/>
    <s v="Trafic Défense FT-862-AY"/>
    <x v="36"/>
    <x v="43"/>
    <s v="Boire et Manger - Stade De France"/>
    <x v="0"/>
    <n v="1"/>
    <x v="2"/>
    <x v="0"/>
    <x v="1"/>
    <x v="10"/>
    <s v="Evenementiel"/>
    <s v="Boire et Manger"/>
    <s v="Boire et Manger"/>
    <s v="Passage des stades, Saint Denis"/>
    <n v="93200"/>
    <s v="Saint Denis"/>
    <x v="2"/>
    <x v="1"/>
    <n v="15"/>
    <x v="3"/>
    <s v="Masquer"/>
    <n v="1408"/>
    <n v="16"/>
    <n v="433.81812500000001"/>
    <n v="631.00818181818181"/>
    <n v="416.39"/>
    <n v="630.5"/>
    <n v="65"/>
  </r>
  <r>
    <m/>
    <x v="9"/>
    <s v="annulé"/>
    <m/>
    <m/>
    <m/>
    <m/>
    <s v="Annulé"/>
    <x v="42"/>
    <x v="1"/>
    <s v="MRS - Ipsen Khapa"/>
    <x v="1"/>
    <n v="1"/>
    <x v="2"/>
    <x v="2"/>
    <x v="1"/>
    <x v="1"/>
    <s v="Restauration d'entreprise"/>
    <s v="MRS"/>
    <s v="Ipsen / Khapa"/>
    <s v="63 quai Georges Corse"/>
    <n v="92100"/>
    <s v="Boulogne Billancourt"/>
    <x v="0"/>
    <x v="1"/>
    <n v="15"/>
    <x v="1"/>
    <s v="Masquer"/>
    <m/>
    <m/>
    <m/>
    <m/>
    <m/>
    <m/>
    <n v="65"/>
  </r>
  <r>
    <m/>
    <x v="9"/>
    <s v="annulé"/>
    <m/>
    <m/>
    <m/>
    <m/>
    <s v="Annulé"/>
    <x v="16"/>
    <x v="1"/>
    <s v="Arpège - Mazars"/>
    <x v="1"/>
    <n v="1"/>
    <x v="2"/>
    <x v="2"/>
    <x v="1"/>
    <x v="1"/>
    <s v="Restauration d'entreprise"/>
    <s v="ARPEGE"/>
    <s v="Mazars"/>
    <s v="61 rue Henri Regnault"/>
    <n v="92400"/>
    <s v="Courbevoie"/>
    <x v="0"/>
    <x v="1"/>
    <n v="15"/>
    <x v="1"/>
    <s v="Masquer"/>
    <n v="36"/>
    <n v="36"/>
    <n v="36"/>
    <n v="36"/>
    <n v="36"/>
    <n v="36"/>
    <n v="65"/>
  </r>
  <r>
    <m/>
    <x v="9"/>
    <s v="annulé"/>
    <m/>
    <m/>
    <m/>
    <m/>
    <s v="Annulé"/>
    <x v="1"/>
    <x v="1"/>
    <s v="Sodexo Porte d'Issy - DGA (Balard)"/>
    <x v="1"/>
    <n v="1"/>
    <x v="2"/>
    <x v="2"/>
    <x v="1"/>
    <x v="1"/>
    <s v="Restauration d'entreprise"/>
    <s v="SODEXO"/>
    <s v="DGA - Ministère des Armées"/>
    <s v="35 rue de la Porte d'Issy"/>
    <n v="75015"/>
    <s v="Paris 15"/>
    <x v="1"/>
    <x v="1"/>
    <n v="15"/>
    <x v="1"/>
    <s v="Masquer"/>
    <n v="60"/>
    <n v="12"/>
    <n v="22.299999999999997"/>
    <n v="29.733333333333334"/>
    <n v="19.600000000000001"/>
    <n v="23.4"/>
    <n v="65"/>
  </r>
  <r>
    <m/>
    <x v="9"/>
    <s v="annulé"/>
    <m/>
    <m/>
    <m/>
    <m/>
    <s v="Annulé"/>
    <x v="8"/>
    <x v="1"/>
    <s v="Cuisine Centrale de Nanterre"/>
    <x v="1"/>
    <n v="1"/>
    <x v="2"/>
    <x v="2"/>
    <x v="1"/>
    <x v="1"/>
    <s v="Restauration scolaire"/>
    <s v="Cuisine Centrale de Nanterre"/>
    <s v="Cuisine Centrale de Nanterre"/>
    <s v="83 boulevard de la Seine"/>
    <n v="92000"/>
    <s v="Nanterre"/>
    <x v="0"/>
    <x v="1"/>
    <n v="15"/>
    <x v="1"/>
    <s v="Masquer"/>
    <n v="458.58000000000004"/>
    <n v="45.85"/>
    <n v="71.959032258064511"/>
    <n v="159.33785714285716"/>
    <n v="53.75"/>
    <n v="137.535"/>
    <n v="65"/>
  </r>
  <r>
    <m/>
    <x v="9"/>
    <s v="annulé"/>
    <m/>
    <m/>
    <m/>
    <m/>
    <s v="Annulé"/>
    <x v="15"/>
    <x v="1"/>
    <s v="Arpège - L'Oréal Clichy CAPI"/>
    <x v="1"/>
    <n v="1"/>
    <x v="2"/>
    <x v="2"/>
    <x v="1"/>
    <x v="1"/>
    <s v="Restauration d'entreprise"/>
    <s v="ARPEGE"/>
    <s v="L'OREAL"/>
    <s v="22 rue Pierre Dreyfus"/>
    <n v="92110"/>
    <s v="Clichy"/>
    <x v="0"/>
    <x v="1"/>
    <n v="15"/>
    <x v="1"/>
    <s v="Masquer"/>
    <n v="15"/>
    <n v="15"/>
    <n v="15"/>
    <n v="15"/>
    <n v="15"/>
    <n v="15"/>
    <n v="65"/>
  </r>
  <r>
    <m/>
    <x v="9"/>
    <s v="annulé"/>
    <m/>
    <m/>
    <m/>
    <m/>
    <s v="Annulé"/>
    <x v="33"/>
    <x v="1"/>
    <s v="Levy Restaurants - AccorHotels Arena Bercy"/>
    <x v="1"/>
    <n v="1"/>
    <x v="2"/>
    <x v="2"/>
    <x v="1"/>
    <x v="10"/>
    <s v="Evénements Sports et Loisirs"/>
    <s v="LEVY RESTAURANTS"/>
    <s v="ACCORHOTELS ARENA (GROUPE ACCOR)"/>
    <s v="8 Boulevard de Bercy"/>
    <n v="75012"/>
    <s v="Paris 12"/>
    <x v="1"/>
    <x v="1"/>
    <n v="15"/>
    <x v="3"/>
    <s v="Masquer"/>
    <n v="213.19"/>
    <n v="23.4"/>
    <n v="53.110666666666702"/>
    <n v="79.665999999999997"/>
    <n v="23.43"/>
    <n v="37.245000000000005"/>
    <n v="65"/>
  </r>
  <r>
    <m/>
    <x v="9"/>
    <s v="annulé"/>
    <m/>
    <m/>
    <m/>
    <m/>
    <s v="Annulé"/>
    <x v="43"/>
    <x v="1"/>
    <s v="Arpège - L'Oréal Clichy RIO"/>
    <x v="1"/>
    <n v="1"/>
    <x v="2"/>
    <x v="2"/>
    <x v="1"/>
    <x v="1"/>
    <s v="Restauration d'entreprise"/>
    <s v="ARPEGE"/>
    <s v="L'OREAL"/>
    <s v="15 rue Pierre Dreyfus"/>
    <n v="92110"/>
    <s v="Clichy"/>
    <x v="0"/>
    <x v="1"/>
    <n v="15"/>
    <x v="1"/>
    <s v="Masquer"/>
    <n v="65"/>
    <n v="20"/>
    <n v="39.571428571428569"/>
    <n v="39.571428571428569"/>
    <n v="45"/>
    <n v="45"/>
    <n v="65"/>
  </r>
  <r>
    <m/>
    <x v="9"/>
    <s v="annulé"/>
    <m/>
    <m/>
    <m/>
    <m/>
    <s v="Annulé"/>
    <x v="44"/>
    <x v="1"/>
    <s v="Sogeres - Microsoft EOS"/>
    <x v="1"/>
    <n v="1"/>
    <x v="2"/>
    <x v="2"/>
    <x v="1"/>
    <x v="1"/>
    <s v="Restauration d'entreprise"/>
    <s v="SOGERES"/>
    <s v="MICROSOFT"/>
    <s v="37 quai du Président Roosevelt"/>
    <n v="92130"/>
    <s v="Issy-Les-Moulineaux"/>
    <x v="0"/>
    <x v="1"/>
    <n v="15"/>
    <x v="1"/>
    <s v="Masquer"/>
    <m/>
    <m/>
    <m/>
    <m/>
    <m/>
    <m/>
    <n v="65"/>
  </r>
  <r>
    <m/>
    <x v="9"/>
    <s v="annulé"/>
    <m/>
    <m/>
    <m/>
    <m/>
    <s v="Annulé"/>
    <x v="17"/>
    <x v="1"/>
    <s v="Compass - L'Oréal Levallois SO France"/>
    <x v="1"/>
    <n v="1"/>
    <x v="2"/>
    <x v="2"/>
    <x v="1"/>
    <x v="1"/>
    <s v="Restauration d'entreprise"/>
    <s v="COMPASS"/>
    <s v="L'OREAL"/>
    <s v="4 rue Curnonsky"/>
    <n v="92300"/>
    <s v="Levallois-Perret"/>
    <x v="0"/>
    <x v="1"/>
    <n v="15"/>
    <x v="1"/>
    <s v="Masquer"/>
    <n v="60.57"/>
    <n v="29.3"/>
    <n v="41.696666666666665"/>
    <n v="41.696666666666665"/>
    <n v="35.22"/>
    <n v="35.22"/>
    <n v="65"/>
  </r>
  <r>
    <n v="22"/>
    <x v="9"/>
    <s v="Thierry Maisonnier"/>
    <s v="Hitch Menjra"/>
    <s v="Maya Mouttapa"/>
    <m/>
    <m/>
    <s v="Trafic Défense FT-862-AY"/>
    <x v="4"/>
    <x v="44"/>
    <s v="Monoprix - Magasin Courcelles"/>
    <x v="0"/>
    <n v="1"/>
    <x v="2"/>
    <x v="2"/>
    <x v="1"/>
    <x v="2"/>
    <s v="Distributeur"/>
    <s v="MONOPRIX"/>
    <s v="MONOPRIX"/>
    <s v="159 rue de Courcelles"/>
    <n v="75017"/>
    <s v="Paris 17"/>
    <x v="1"/>
    <x v="1"/>
    <n v="15"/>
    <x v="1"/>
    <s v="Masquer"/>
    <n v="411.4"/>
    <n v="118.37"/>
    <n v="68.5060465116279"/>
    <n v="196.38399999999999"/>
    <n v="60"/>
    <n v="179.85"/>
    <n v="65"/>
  </r>
  <r>
    <n v="22"/>
    <x v="9"/>
    <s v="Thierry Maisonnier"/>
    <s v="Hitch Menjra"/>
    <s v="Maya Mouttapa"/>
    <m/>
    <m/>
    <s v="Trafic Défense FT-862-AY"/>
    <x v="21"/>
    <x v="45"/>
    <s v="Aurore - CHU 12eme"/>
    <x v="0"/>
    <n v="1"/>
    <x v="2"/>
    <x v="2"/>
    <x v="0"/>
    <x v="5"/>
    <s v="HALTE SOCIALE ET HEBERGEMENT"/>
    <s v="AURORE"/>
    <s v="Association hors des réseaux nationaux"/>
    <s v="20 boulevard Poniatowski"/>
    <n v="75012"/>
    <s v="Paris 12"/>
    <x v="1"/>
    <x v="0"/>
    <n v="15"/>
    <x v="0"/>
    <s v="Masquer"/>
    <n v="242.2"/>
    <n v="37.5"/>
    <n v="145.446"/>
    <n v="145.446"/>
    <n v="134.69999999999999"/>
    <n v="134.69999999999999"/>
    <n v="65"/>
  </r>
  <r>
    <n v="22"/>
    <x v="9"/>
    <s v="Thierry Maisonnier"/>
    <s v="Hitch Menjra"/>
    <s v="Maya Mouttapa"/>
    <m/>
    <m/>
    <s v="Trafic Défense FT-862-AY"/>
    <x v="3"/>
    <x v="46"/>
    <s v="Monoprix - Magasin Bellesfeuilles"/>
    <x v="0"/>
    <n v="1"/>
    <x v="2"/>
    <x v="2"/>
    <x v="1"/>
    <x v="2"/>
    <s v="Distributeur"/>
    <s v="MONOPRIX"/>
    <s v="MONOPRIX"/>
    <s v="22 bis rue Belles Feuilles"/>
    <n v="75016"/>
    <s v="Paris 16"/>
    <x v="1"/>
    <x v="1"/>
    <n v="15"/>
    <x v="1"/>
    <s v="Masquer"/>
    <n v="475.14"/>
    <n v="82"/>
    <n v="79.063448275862072"/>
    <n v="305.71199999999999"/>
    <n v="71"/>
    <n v="300.61"/>
    <n v="65"/>
  </r>
  <r>
    <n v="23"/>
    <x v="9"/>
    <s v="Patrick Postic"/>
    <s v="(ING) Bertrand Renault"/>
    <s v="Pierre BEURLET"/>
    <m/>
    <m/>
    <s v="Trafic St Ho (ex Lilas) EH-786-YB"/>
    <x v="39"/>
    <x v="47"/>
    <s v="Centre Social Landy - St Ouen"/>
    <x v="0"/>
    <n v="1"/>
    <x v="2"/>
    <x v="2"/>
    <x v="0"/>
    <x v="0"/>
    <s v="DISTRIBUTION SOLIDAIRE"/>
    <s v="Maison de quartier du Landy"/>
    <s v="Association hors des réseaux nationaux"/>
    <s v="4 rue Soubis"/>
    <n v="93400"/>
    <s v="Saint-Ouen"/>
    <x v="2"/>
    <x v="3"/>
    <n v="15"/>
    <x v="0"/>
    <s v="Masquer"/>
    <n v="458.6"/>
    <n v="6.8"/>
    <n v="82.842083333333335"/>
    <n v="165.68416666666667"/>
    <n v="67.674999999999997"/>
    <n v="131.97499999999999"/>
    <n v="65"/>
  </r>
  <r>
    <n v="23"/>
    <x v="9"/>
    <s v="Patrick Postic"/>
    <s v="(ING) Bertrand Renault"/>
    <s v="Pierre BEURLET"/>
    <m/>
    <m/>
    <s v="Trafic St Ho (ex Lilas) EH-786-YB"/>
    <x v="2"/>
    <x v="47"/>
    <s v="Foodles - Hub Saint Ouen"/>
    <x v="0"/>
    <n v="1"/>
    <x v="2"/>
    <x v="2"/>
    <x v="1"/>
    <x v="1"/>
    <s v="Restauration d'entreprise"/>
    <s v="Foodles"/>
    <s v="Foodles"/>
    <s v="50 rue Ardoin"/>
    <n v="93400"/>
    <s v="Saint-Ouen"/>
    <x v="2"/>
    <x v="1"/>
    <n v="15"/>
    <x v="1"/>
    <s v="Masquer"/>
    <n v="153.4"/>
    <n v="43.9"/>
    <n v="84.566153846153838"/>
    <n v="84.566153846153838"/>
    <n v="75.400000000000006"/>
    <n v="75.400000000000006"/>
    <n v="65"/>
  </r>
  <r>
    <n v="24"/>
    <x v="9"/>
    <s v="Baptiste Valentini"/>
    <s v="Lucie Joyes"/>
    <m/>
    <m/>
    <m/>
    <s v="Trafic Défense FT-862-AY"/>
    <x v="37"/>
    <x v="48"/>
    <s v="Action 14"/>
    <x v="0"/>
    <n v="1"/>
    <x v="2"/>
    <x v="2"/>
    <x v="0"/>
    <x v="0"/>
    <s v="DISTRIBUTION SOLIDAIRE"/>
    <s v="Action 14"/>
    <s v="Association hors des réseaux nationaux"/>
    <s v="13 boulevard Léon Blum"/>
    <n v="93022"/>
    <s v="Bobigny"/>
    <x v="2"/>
    <x v="1"/>
    <n v="15"/>
    <x v="0"/>
    <s v="Masquer"/>
    <n v="1408"/>
    <n v="0"/>
    <n v="436.70933333333335"/>
    <n v="655.06400000000008"/>
    <n v="425"/>
    <n v="831.75"/>
    <n v="65"/>
  </r>
  <r>
    <n v="24"/>
    <x v="9"/>
    <s v="Baptiste Valentini"/>
    <s v="Lucie Joyes"/>
    <m/>
    <m/>
    <m/>
    <s v="Trafic Défense FT-862-AY"/>
    <x v="36"/>
    <x v="48"/>
    <s v="Boire et Manger - Stade De France"/>
    <x v="0"/>
    <n v="1"/>
    <x v="2"/>
    <x v="2"/>
    <x v="1"/>
    <x v="10"/>
    <s v="Evenementiel"/>
    <s v="Boire et Manger"/>
    <s v="Boire et Manger"/>
    <s v="Passage des stades, Saint Denis"/>
    <n v="93200"/>
    <s v="Saint Denis"/>
    <x v="2"/>
    <x v="1"/>
    <n v="15"/>
    <x v="3"/>
    <s v="Masquer"/>
    <n v="1408"/>
    <n v="16"/>
    <n v="433.81812500000001"/>
    <n v="631.00818181818181"/>
    <n v="416.39"/>
    <n v="630.5"/>
    <n v="65"/>
  </r>
  <r>
    <n v="25"/>
    <x v="9"/>
    <s v="Wajih Accary"/>
    <s v="Marius Koffi"/>
    <m/>
    <m/>
    <m/>
    <s v="Kangoo Mazars ET-665-VE"/>
    <x v="45"/>
    <x v="49"/>
    <s v="L'Oréal Campus Clichy"/>
    <x v="0"/>
    <n v="1"/>
    <x v="2"/>
    <x v="2"/>
    <x v="1"/>
    <x v="1"/>
    <s v="Restauration d'entreprise"/>
    <m/>
    <s v="L'Oréal "/>
    <s v="10 Rue du Docteur Calmette"/>
    <n v="92110"/>
    <s v="Clichy"/>
    <x v="0"/>
    <x v="1"/>
    <n v="15"/>
    <x v="1"/>
    <s v="Masquer"/>
    <n v="106.55"/>
    <n v="60.5"/>
    <n v="80.216666666666669"/>
    <n v="80.216666666666669"/>
    <n v="73.599999999999994"/>
    <n v="73.599999999999994"/>
    <n v="65"/>
  </r>
  <r>
    <n v="25"/>
    <x v="9"/>
    <s v="Wajih Accary"/>
    <s v="Marius Koffi"/>
    <m/>
    <m/>
    <m/>
    <s v="Kangoo Mazars ET-665-VE"/>
    <x v="23"/>
    <x v="50"/>
    <s v="Compass - Société Générale Basalte"/>
    <x v="0"/>
    <n v="1"/>
    <x v="2"/>
    <x v="2"/>
    <x v="1"/>
    <x v="1"/>
    <s v="Restauration d'entreprise"/>
    <s v="EUREST-COMPASS"/>
    <s v="SOCIETE GENERALE"/>
    <s v="6 boulevard Franck Kupla"/>
    <n v="92800"/>
    <s v="Puteaux"/>
    <x v="0"/>
    <x v="1"/>
    <n v="15"/>
    <x v="1"/>
    <s v="Masquer"/>
    <n v="68.8"/>
    <n v="12.1"/>
    <n v="36.945833333333333"/>
    <n v="36.945833333333333"/>
    <n v="42.125"/>
    <n v="42.125"/>
    <n v="65"/>
  </r>
  <r>
    <n v="25"/>
    <x v="9"/>
    <s v="Wajih Accary"/>
    <s v="Marius Koffi"/>
    <m/>
    <m/>
    <m/>
    <s v="Kangoo Mazars ET-665-VE"/>
    <x v="46"/>
    <x v="51"/>
    <s v="Refettorio Paris (collecte de denrées)"/>
    <x v="0"/>
    <n v="1"/>
    <x v="2"/>
    <x v="2"/>
    <x v="1"/>
    <x v="7"/>
    <m/>
    <m/>
    <m/>
    <s v="Pl. de la Madeleine"/>
    <n v="75008"/>
    <s v="Paris 08"/>
    <x v="1"/>
    <x v="1"/>
    <n v="15"/>
    <x v="1"/>
    <s v="Masquer"/>
    <n v="57"/>
    <n v="57"/>
    <n v="57"/>
    <n v="57"/>
    <n v="57"/>
    <n v="57"/>
    <n v="65"/>
  </r>
  <r>
    <n v="25"/>
    <x v="9"/>
    <s v="Wajih Accary"/>
    <s v="Marius Koffi"/>
    <m/>
    <m/>
    <m/>
    <s v="Kangoo Mazars ET-665-VE"/>
    <x v="22"/>
    <x v="52"/>
    <s v="Sogeres - Gecina Défense Ouest"/>
    <x v="0"/>
    <n v="1"/>
    <x v="2"/>
    <x v="2"/>
    <x v="1"/>
    <x v="1"/>
    <s v="Restauration d'entreprise"/>
    <s v="SOGERES"/>
    <s v="GECINA"/>
    <s v="32 rue de Metz"/>
    <n v="92000"/>
    <s v="Nanterre"/>
    <x v="0"/>
    <x v="1"/>
    <n v="15"/>
    <x v="1"/>
    <s v="Masquer"/>
    <n v="11.6"/>
    <n v="1"/>
    <n v="6.8488888888888892"/>
    <n v="6.8488888888888892"/>
    <n v="7"/>
    <n v="7"/>
    <n v="65"/>
  </r>
  <r>
    <n v="25"/>
    <x v="9"/>
    <s v="Wajih Accary"/>
    <s v="Marius Koffi"/>
    <m/>
    <m/>
    <m/>
    <s v="Kangoo Mazars ET-665-VE"/>
    <x v="20"/>
    <x v="53"/>
    <s v="Refugee Food (Labo) - Livraison de denrées"/>
    <x v="0"/>
    <n v="1"/>
    <x v="2"/>
    <x v="2"/>
    <x v="0"/>
    <x v="8"/>
    <s v="RESTAURANTS SOLIDAIRES"/>
    <s v="Refugee Food"/>
    <m/>
    <s v="43 Rue du Chevaleret"/>
    <n v="75013"/>
    <s v="Paris 13"/>
    <x v="1"/>
    <x v="2"/>
    <n v="15"/>
    <x v="0"/>
    <s v="Masquer"/>
    <n v="265.40999999999997"/>
    <n v="4.5"/>
    <n v="85.102000000000004"/>
    <n v="98.194615384615389"/>
    <n v="65.5"/>
    <n v="65.5"/>
    <n v="65"/>
  </r>
  <r>
    <n v="25"/>
    <x v="9"/>
    <s v="Wajih Accary"/>
    <s v="Marius Koffi"/>
    <m/>
    <m/>
    <m/>
    <s v="Kangoo Mazars ET-665-VE"/>
    <x v="24"/>
    <x v="54"/>
    <s v="Rueil Malmaison - La boussole"/>
    <x v="0"/>
    <n v="1"/>
    <x v="2"/>
    <x v="2"/>
    <x v="0"/>
    <x v="6"/>
    <s v="HALTE SOCIALE ET HEBERGEMENT"/>
    <s v="La Boussole"/>
    <s v="Association hors des réseaux nationaux"/>
    <s v="16 avenue de la République"/>
    <n v="92500"/>
    <s v="Rueil Malmaison"/>
    <x v="0"/>
    <x v="0"/>
    <n v="15"/>
    <x v="0"/>
    <s v="Masquer"/>
    <n v="193.8"/>
    <n v="12"/>
    <n v="47.782222222222224"/>
    <n v="61.434285714285714"/>
    <n v="41.2"/>
    <n v="45.14"/>
    <n v="65"/>
  </r>
  <r>
    <m/>
    <x v="10"/>
    <s v="annulé"/>
    <m/>
    <m/>
    <m/>
    <m/>
    <s v="Annulé"/>
    <x v="33"/>
    <x v="1"/>
    <s v="Levy Restaurants - AccorHotels Arena Bercy"/>
    <x v="1"/>
    <n v="1"/>
    <x v="2"/>
    <x v="6"/>
    <x v="1"/>
    <x v="10"/>
    <s v="Evénements Sports et Loisirs"/>
    <s v="LEVY RESTAURANTS"/>
    <s v="ACCORHOTELS ARENA (GROUPE ACCOR)"/>
    <s v="8 Boulevard de Bercy"/>
    <n v="75012"/>
    <s v="Paris 12"/>
    <x v="1"/>
    <x v="1"/>
    <n v="15"/>
    <x v="3"/>
    <s v="Masquer"/>
    <n v="213.19"/>
    <n v="23.4"/>
    <n v="53.110666666666702"/>
    <n v="79.665999999999997"/>
    <n v="23.43"/>
    <n v="37.245000000000005"/>
    <n v="65"/>
  </r>
  <r>
    <m/>
    <x v="11"/>
    <s v="annulé"/>
    <m/>
    <m/>
    <m/>
    <m/>
    <s v="Annulé"/>
    <x v="33"/>
    <x v="1"/>
    <s v="Levy Restaurants - AccorHotels Arena Bercy"/>
    <x v="1"/>
    <n v="1"/>
    <x v="2"/>
    <x v="3"/>
    <x v="1"/>
    <x v="10"/>
    <s v="Evénements Sports et Loisirs"/>
    <s v="LEVY RESTAURANTS"/>
    <s v="ACCORHOTELS ARENA (GROUPE ACCOR)"/>
    <s v="8 Boulevard de Bercy"/>
    <n v="75012"/>
    <s v="Paris 12"/>
    <x v="1"/>
    <x v="1"/>
    <n v="15"/>
    <x v="3"/>
    <s v="Masquer"/>
    <n v="213.19"/>
    <n v="23.4"/>
    <n v="53.110666666666702"/>
    <n v="79.665999999999997"/>
    <n v="23.43"/>
    <n v="37.245000000000005"/>
    <n v="65"/>
  </r>
  <r>
    <n v="26"/>
    <x v="11"/>
    <s v="Patrick Postic"/>
    <s v="Dominique Kerforn"/>
    <s v="Moussa Abdoulaye"/>
    <s v="HENRIQUE BORSARI"/>
    <m/>
    <s v="Trafic St Ho (ex Lilas) EH-786-YB"/>
    <x v="29"/>
    <x v="55"/>
    <s v="La Chorba"/>
    <x v="0"/>
    <n v="1"/>
    <x v="2"/>
    <x v="3"/>
    <x v="0"/>
    <x v="8"/>
    <s v="RESTAURANTS SOLIDAIRES"/>
    <s v="LA CHORBA"/>
    <s v="Association hors des réseaux nationaux"/>
    <s v="87 boulevard Poniatowski"/>
    <n v="75012"/>
    <s v="Paris 12"/>
    <x v="1"/>
    <x v="2"/>
    <n v="15"/>
    <x v="0"/>
    <s v="Masquer"/>
    <n v="547.45000000000005"/>
    <n v="87.6"/>
    <n v="124.50428571428571"/>
    <n v="186.75642857142856"/>
    <n v="96"/>
    <n v="122.2"/>
    <n v="65"/>
  </r>
  <r>
    <n v="26"/>
    <x v="11"/>
    <s v="Patrick Postic"/>
    <s v="Dominique Kerforn"/>
    <s v="Moussa Abdoulaye"/>
    <s v="HENRIQUE BORSARI"/>
    <m/>
    <s v="Trafic St Ho (ex Lilas) EH-786-YB"/>
    <x v="28"/>
    <x v="56"/>
    <s v="Marché Grenelle"/>
    <x v="0"/>
    <n v="1"/>
    <x v="2"/>
    <x v="3"/>
    <x v="1"/>
    <x v="9"/>
    <s v="Producteur"/>
    <s v="DADOUN"/>
    <s v="VILLE DE PARIS"/>
    <s v="Lamotte-Picquet Grenelle"/>
    <n v="75015"/>
    <s v="Paris 15"/>
    <x v="1"/>
    <x v="1"/>
    <n v="15"/>
    <x v="1"/>
    <s v="Masquer"/>
    <n v="151.5"/>
    <n v="36"/>
    <n v="58.899999999999991"/>
    <n v="58.899999999999991"/>
    <n v="47.8"/>
    <n v="47.8"/>
    <n v="65"/>
  </r>
  <r>
    <n v="26"/>
    <x v="11"/>
    <s v="Patrick Postic"/>
    <s v="Dominique Kerforn"/>
    <s v="Moussa Abdoulaye"/>
    <s v="HENRIQUE BORSARI"/>
    <m/>
    <s v="Trafic St Ho (ex Lilas) EH-786-YB"/>
    <x v="30"/>
    <x v="57"/>
    <s v="Marché Monge"/>
    <x v="0"/>
    <n v="1"/>
    <x v="2"/>
    <x v="3"/>
    <x v="1"/>
    <x v="9"/>
    <s v="Producteur"/>
    <s v="DADOUN"/>
    <s v="VILLE DE PARIS"/>
    <s v="Place Monge"/>
    <n v="75005"/>
    <s v="Paris 05"/>
    <x v="1"/>
    <x v="1"/>
    <n v="15"/>
    <x v="1"/>
    <s v="Masquer"/>
    <n v="122"/>
    <n v="29"/>
    <n v="55.767857142857146"/>
    <n v="55.767857142857146"/>
    <n v="45"/>
    <n v="45"/>
    <n v="65"/>
  </r>
  <r>
    <n v="27"/>
    <x v="12"/>
    <s v="Thierry Maisonnier"/>
    <s v="Maya Mouttapa"/>
    <m/>
    <m/>
    <m/>
    <s v="Trafic St Ho (ex Lilas) EH-786-YB"/>
    <x v="3"/>
    <x v="58"/>
    <s v="Monoprix - Magasin Bellesfeuilles"/>
    <x v="0"/>
    <n v="1"/>
    <x v="3"/>
    <x v="4"/>
    <x v="1"/>
    <x v="2"/>
    <s v="Distributeur"/>
    <s v="MONOPRIX"/>
    <s v="MONOPRIX"/>
    <s v="22 bis rue Belles Feuilles"/>
    <n v="75016"/>
    <s v="Paris 16"/>
    <x v="1"/>
    <x v="1"/>
    <n v="15"/>
    <x v="1"/>
    <s v="Masquer"/>
    <n v="475.14"/>
    <n v="82"/>
    <n v="79.063448275862072"/>
    <n v="305.71199999999999"/>
    <n v="71"/>
    <n v="300.61"/>
    <n v="65"/>
  </r>
  <r>
    <n v="27"/>
    <x v="12"/>
    <s v="Thierry Maisonnier"/>
    <s v="Maya Mouttapa"/>
    <m/>
    <m/>
    <m/>
    <s v="Trafic St Ho (ex Lilas) EH-786-YB"/>
    <x v="32"/>
    <x v="59"/>
    <s v="Corot Entraide Auteuil"/>
    <x v="0"/>
    <n v="1"/>
    <x v="3"/>
    <x v="4"/>
    <x v="0"/>
    <x v="5"/>
    <s v="HALTE SOCIALE ET HEBERGEMENT"/>
    <s v="COROT ENTRAIDE"/>
    <s v="Association hors des réseaux nationaux"/>
    <s v="4 rue Corot"/>
    <n v="75016"/>
    <s v="Paris 16"/>
    <x v="1"/>
    <x v="0"/>
    <n v="15"/>
    <x v="0"/>
    <s v="Masquer"/>
    <n v="272.39999999999998"/>
    <n v="52.8"/>
    <n v="60.131724137931045"/>
    <n v="124.55857142857143"/>
    <n v="54"/>
    <n v="117.02499999999999"/>
    <n v="65"/>
  </r>
  <r>
    <n v="27"/>
    <x v="12"/>
    <s v="Thierry Maisonnier"/>
    <s v="Maya Mouttapa"/>
    <m/>
    <m/>
    <m/>
    <s v="Trafic St Ho (ex Lilas) EH-786-YB"/>
    <x v="20"/>
    <x v="60"/>
    <s v="Refugee Food (Labo) - Livraison de denrées"/>
    <x v="0"/>
    <n v="1"/>
    <x v="3"/>
    <x v="4"/>
    <x v="0"/>
    <x v="8"/>
    <s v="RESTAURANTS SOLIDAIRES"/>
    <s v="Refugee Food"/>
    <m/>
    <s v="43 Rue du Chevaleret"/>
    <n v="75013"/>
    <s v="Paris 13"/>
    <x v="1"/>
    <x v="2"/>
    <n v="15"/>
    <x v="0"/>
    <s v="Masquer"/>
    <n v="265.40999999999997"/>
    <n v="4.5"/>
    <n v="85.102000000000004"/>
    <n v="98.194615384615389"/>
    <n v="65.5"/>
    <n v="65.5"/>
    <n v="65"/>
  </r>
  <r>
    <n v="27"/>
    <x v="12"/>
    <s v="Thierry Maisonnier"/>
    <s v="Maya Mouttapa"/>
    <m/>
    <m/>
    <m/>
    <s v="Trafic St Ho (ex Lilas) EH-786-YB"/>
    <x v="47"/>
    <x v="61"/>
    <s v="Aurore ESAT Santeuil "/>
    <x v="0"/>
    <n v="1"/>
    <x v="3"/>
    <x v="4"/>
    <x v="0"/>
    <x v="8"/>
    <s v="RESTAURANTS SOLIDAIRES"/>
    <s v="AURORE"/>
    <s v="Association hors des réseaux nationaux"/>
    <s v="8 rue de Santeuil"/>
    <n v="75005"/>
    <s v="Paris 05"/>
    <x v="1"/>
    <x v="0"/>
    <n v="15"/>
    <x v="0"/>
    <s v="Masquer"/>
    <n v="510"/>
    <n v="23.4"/>
    <n v="74.385000000000005"/>
    <n v="127.51714285714286"/>
    <n v="27.29"/>
    <n v="36"/>
    <n v="65"/>
  </r>
  <r>
    <n v="27"/>
    <x v="12"/>
    <s v="Thierry Maisonnier"/>
    <s v="Maya Mouttapa"/>
    <m/>
    <m/>
    <m/>
    <s v="Trafic St Ho (ex Lilas) EH-786-YB"/>
    <x v="31"/>
    <x v="62"/>
    <s v="Salle à Manger"/>
    <x v="0"/>
    <n v="1"/>
    <x v="3"/>
    <x v="4"/>
    <x v="0"/>
    <x v="8"/>
    <s v="RESTAURANTS SOLIDAIRES"/>
    <s v="Maison de l'amitié"/>
    <s v="Association hors des réseaux nationaux"/>
    <s v="Voie de la Pyramide"/>
    <n v="92800"/>
    <s v="Puteaux"/>
    <x v="0"/>
    <x v="3"/>
    <n v="15"/>
    <x v="0"/>
    <s v="Masquer"/>
    <n v="303.7"/>
    <n v="73"/>
    <n v="81.798823529411763"/>
    <n v="198.65428571428572"/>
    <n v="78.5"/>
    <n v="199"/>
    <n v="65"/>
  </r>
  <r>
    <n v="27"/>
    <x v="12"/>
    <s v="Thierry Maisonnier"/>
    <s v="Maya Mouttapa"/>
    <m/>
    <m/>
    <m/>
    <s v="Trafic St Ho (ex Lilas) EH-786-YB"/>
    <x v="4"/>
    <x v="63"/>
    <s v="Monoprix - Magasin Courcelles"/>
    <x v="0"/>
    <n v="1"/>
    <x v="3"/>
    <x v="4"/>
    <x v="1"/>
    <x v="2"/>
    <s v="Distributeur"/>
    <s v="MONOPRIX"/>
    <s v="MONOPRIX"/>
    <s v="159 rue de Courcelles"/>
    <n v="75017"/>
    <s v="Paris 17"/>
    <x v="1"/>
    <x v="1"/>
    <n v="15"/>
    <x v="1"/>
    <s v="Masquer"/>
    <n v="411.4"/>
    <n v="118.37"/>
    <n v="68.5060465116279"/>
    <n v="196.38399999999999"/>
    <n v="60"/>
    <n v="179.85"/>
    <n v="65"/>
  </r>
  <r>
    <n v="27"/>
    <x v="12"/>
    <s v="Thierry Maisonnier"/>
    <s v="Maya Mouttapa"/>
    <m/>
    <m/>
    <m/>
    <s v="Trafic St Ho (ex Lilas) EH-786-YB"/>
    <x v="33"/>
    <x v="64"/>
    <s v="Levy Restaurants - AccorHotels Arena Bercy"/>
    <x v="0"/>
    <n v="1"/>
    <x v="3"/>
    <x v="4"/>
    <x v="1"/>
    <x v="10"/>
    <s v="Evénements Sports et Loisirs"/>
    <s v="LEVY RESTAURANTS"/>
    <s v="ACCORHOTELS ARENA (GROUPE ACCOR)"/>
    <s v="8 Boulevard de Bercy"/>
    <n v="75012"/>
    <s v="Paris 12"/>
    <x v="1"/>
    <x v="1"/>
    <n v="15"/>
    <x v="3"/>
    <s v="Masquer"/>
    <n v="213.19"/>
    <n v="23.4"/>
    <n v="53.110666666666702"/>
    <n v="79.665999999999997"/>
    <n v="23.43"/>
    <n v="37.245000000000005"/>
    <n v="65"/>
  </r>
  <r>
    <n v="28"/>
    <x v="12"/>
    <s v="Jean-Michel Bader"/>
    <s v="Clarisse Becquart"/>
    <m/>
    <m/>
    <m/>
    <s v="Kangoo Ipsen FV-865-GP"/>
    <x v="48"/>
    <x v="65"/>
    <s v="ADN 92 - Amicale du Nid Colombes"/>
    <x v="0"/>
    <n v="1"/>
    <x v="3"/>
    <x v="4"/>
    <x v="0"/>
    <x v="5"/>
    <s v="HALTE SOCIALE ET HEBERGEMENT"/>
    <s v="Amicale du Nid"/>
    <s v="Association hors des réseaux nationaux"/>
    <s v="83 Rue de Varsovie"/>
    <n v="92700"/>
    <s v="Colombes"/>
    <x v="0"/>
    <x v="0"/>
    <n v="15"/>
    <x v="0"/>
    <s v="Masquer"/>
    <n v="195"/>
    <n v="11"/>
    <n v="42.737499999999997"/>
    <n v="48.842857142857142"/>
    <n v="24.324999999999999"/>
    <n v="22"/>
    <n v="65"/>
  </r>
  <r>
    <n v="28"/>
    <x v="12"/>
    <s v="Jean-Michel Bader"/>
    <s v="Clarisse Becquart"/>
    <m/>
    <m/>
    <m/>
    <s v="Kangoo Ipsen FV-865-GP"/>
    <x v="26"/>
    <x v="66"/>
    <s v="Maison Hestia - Aurore La Garenne-Colombes"/>
    <x v="0"/>
    <n v="1"/>
    <x v="3"/>
    <x v="4"/>
    <x v="0"/>
    <x v="5"/>
    <s v="HALTE SOCIALE ET HEBERGEMENT"/>
    <s v="AURORE"/>
    <s v="Association hors des réseaux nationaux"/>
    <s v="13 rue Yves le caignard"/>
    <n v="92250"/>
    <s v="La garenne-colombes"/>
    <x v="0"/>
    <x v="0"/>
    <n v="15"/>
    <x v="0"/>
    <s v="Masquer"/>
    <n v="92.91"/>
    <n v="17.5"/>
    <n v="29.722999999999999"/>
    <n v="45.727692307692308"/>
    <n v="27.125"/>
    <n v="47.14"/>
    <n v="65"/>
  </r>
  <r>
    <n v="28"/>
    <x v="12"/>
    <s v="Jean-Michel Bader"/>
    <s v="Clarisse Becquart"/>
    <m/>
    <m/>
    <m/>
    <s v="Kangoo Ipsen FV-865-GP"/>
    <x v="27"/>
    <x v="67"/>
    <s v="La Table de Cana (Dons de Production)"/>
    <x v="0"/>
    <n v="1"/>
    <x v="3"/>
    <x v="4"/>
    <x v="1"/>
    <x v="4"/>
    <s v="Production Aide Alim"/>
    <s v="LA TABLE DE CANA"/>
    <s v="LA TABLE DE CANA"/>
    <s v="5 bis avenue Maurice Ravel"/>
    <n v="92160"/>
    <s v="Antony"/>
    <x v="0"/>
    <x v="1"/>
    <n v="15"/>
    <x v="2"/>
    <s v="Masquer"/>
    <n v="199.5"/>
    <n v="38.5"/>
    <n v="110.25"/>
    <n v="110.25"/>
    <n v="92.75"/>
    <n v="92.75"/>
    <n v="65"/>
  </r>
  <r>
    <n v="29"/>
    <x v="12"/>
    <s v="Michelle Isphording"/>
    <s v="Inès BALAGUIER"/>
    <m/>
    <m/>
    <m/>
    <s v="Trafic Défense FT-862-AY"/>
    <x v="14"/>
    <x v="68"/>
    <s v="APPUI - AU BON TRANSIT (collecte de denrées)"/>
    <x v="0"/>
    <n v="1"/>
    <x v="3"/>
    <x v="4"/>
    <x v="1"/>
    <x v="7"/>
    <s v="DISTRIBUTION SOLIDAIRE"/>
    <s v="APPUI - AU BON TRANSIT"/>
    <s v="Association hors des réseaux nationaux"/>
    <s v="12 rue Auguste Gillot"/>
    <n v="93200"/>
    <s v="Saint-Denis"/>
    <x v="2"/>
    <x v="1"/>
    <n v="15"/>
    <x v="1"/>
    <s v="Masquer"/>
    <n v="1137.5"/>
    <n v="50"/>
    <n v="354.5"/>
    <n v="443.125"/>
    <n v="307"/>
    <n v="292.5"/>
    <n v="65"/>
  </r>
  <r>
    <n v="29"/>
    <x v="12"/>
    <s v="Michelle Isphording"/>
    <s v="Inès BALAGUIER"/>
    <m/>
    <m/>
    <m/>
    <s v="Trafic Défense FT-862-AY"/>
    <x v="37"/>
    <x v="69"/>
    <s v="Action 14"/>
    <x v="0"/>
    <n v="1"/>
    <x v="3"/>
    <x v="4"/>
    <x v="0"/>
    <x v="0"/>
    <s v="DISTRIBUTION SOLIDAIRE"/>
    <s v="Action 14"/>
    <s v="Association hors des réseaux nationaux"/>
    <s v="13 boulevard Léon Blum"/>
    <n v="93022"/>
    <s v="Bobigny"/>
    <x v="2"/>
    <x v="1"/>
    <n v="15"/>
    <x v="0"/>
    <s v="Masquer"/>
    <n v="1408"/>
    <n v="0"/>
    <n v="436.70933333333335"/>
    <n v="655.06400000000008"/>
    <n v="425"/>
    <n v="831.75"/>
    <n v="65"/>
  </r>
  <r>
    <n v="29"/>
    <x v="12"/>
    <s v="Michelle Isphording"/>
    <s v="Inès BALAGUIER"/>
    <m/>
    <m/>
    <m/>
    <s v="Trafic Défense FT-862-AY"/>
    <x v="13"/>
    <x v="70"/>
    <s v="Ikambere"/>
    <x v="0"/>
    <n v="1"/>
    <x v="3"/>
    <x v="4"/>
    <x v="0"/>
    <x v="6"/>
    <s v="Accueil de Jour"/>
    <m/>
    <s v="Association hors des réseaux nationaux"/>
    <s v="14 rue Jules Saunier"/>
    <n v="93200"/>
    <s v="Saint-Denis"/>
    <x v="2"/>
    <x v="2"/>
    <n v="15"/>
    <x v="0"/>
    <s v="Masquer"/>
    <n v="331.2"/>
    <n v="24.05"/>
    <n v="97.699999999999989"/>
    <n v="170.97499999999999"/>
    <n v="73.45"/>
    <n v="166.2"/>
    <n v="65"/>
  </r>
  <r>
    <n v="30"/>
    <x v="13"/>
    <s v="Constantin Kozlow"/>
    <s v="Matthias Bénédic"/>
    <s v="Clarisse Becquart"/>
    <m/>
    <m/>
    <s v="Trafic Lyonnais FZ-882-JR"/>
    <x v="7"/>
    <x v="71"/>
    <s v="MIYAM (labo) "/>
    <x v="0"/>
    <n v="1"/>
    <x v="3"/>
    <x v="5"/>
    <x v="1"/>
    <x v="2"/>
    <s v="Distributeur"/>
    <s v="MIYAM"/>
    <s v="MIYAM"/>
    <s v="74 rue de la Fraternité"/>
    <n v="93230"/>
    <s v="Romainville"/>
    <x v="2"/>
    <x v="1"/>
    <n v="15"/>
    <x v="1"/>
    <s v="Masquer"/>
    <n v="242"/>
    <n v="68.650000000000006"/>
    <n v="73.678620689655176"/>
    <n v="142.44533333333334"/>
    <n v="63.7"/>
    <n v="131"/>
    <n v="65"/>
  </r>
  <r>
    <n v="30"/>
    <x v="13"/>
    <s v="Constantin Kozlow"/>
    <s v="Matthias Bénédic"/>
    <s v="Clarisse Becquart"/>
    <m/>
    <m/>
    <s v="Trafic Lyonnais FZ-882-JR"/>
    <x v="31"/>
    <x v="71"/>
    <s v="Salle à Manger"/>
    <x v="0"/>
    <n v="1"/>
    <x v="3"/>
    <x v="5"/>
    <x v="0"/>
    <x v="8"/>
    <s v="RESTAURANTS SOLIDAIRES"/>
    <s v="Maison de l'amitié"/>
    <s v="Association hors des réseaux nationaux"/>
    <s v="Voie de la Pyramide"/>
    <n v="92800"/>
    <s v="Puteaux"/>
    <x v="0"/>
    <x v="3"/>
    <n v="15"/>
    <x v="0"/>
    <s v="Masquer"/>
    <n v="303.7"/>
    <n v="73"/>
    <n v="81.798823529411763"/>
    <n v="198.65428571428572"/>
    <n v="78.5"/>
    <n v="199"/>
    <n v="65"/>
  </r>
  <r>
    <n v="31"/>
    <x v="13"/>
    <s v="Didier Nozahic"/>
    <s v="Christiane Mancilla"/>
    <s v="(Wenabi) Ouijdane Sari"/>
    <m/>
    <m/>
    <s v="Trafic St Ho (ex Lilas) EH-786-YB"/>
    <x v="34"/>
    <x v="29"/>
    <s v="Mairie du XIV - Association Yachad"/>
    <x v="0"/>
    <n v="1"/>
    <x v="3"/>
    <x v="5"/>
    <x v="0"/>
    <x v="0"/>
    <s v="DISTRIBUTION SOLIDAIRE"/>
    <s v="MAIRIE DE PARIS"/>
    <s v="CCAS"/>
    <s v="10 rue Maurice Rouvier"/>
    <n v="75014"/>
    <s v="Paris 14"/>
    <x v="1"/>
    <x v="0"/>
    <n v="15"/>
    <x v="0"/>
    <s v="Masquer"/>
    <n v="273.19"/>
    <n v="60"/>
    <n v="115.65642857142856"/>
    <n v="115.65642857142856"/>
    <n v="105"/>
    <n v="105"/>
    <n v="65"/>
  </r>
  <r>
    <n v="31"/>
    <x v="13"/>
    <s v="Didier Nozahic"/>
    <s v="Christiane Mancilla"/>
    <s v="(Wenabi) Ouijdane Sari"/>
    <m/>
    <m/>
    <s v="Trafic St Ho (ex Lilas) EH-786-YB"/>
    <x v="3"/>
    <x v="29"/>
    <s v="Monoprix - Magasin Bellesfeuilles"/>
    <x v="0"/>
    <n v="1"/>
    <x v="3"/>
    <x v="5"/>
    <x v="1"/>
    <x v="2"/>
    <s v="Distributeur"/>
    <s v="MONOPRIX"/>
    <s v="MONOPRIX"/>
    <s v="22 bis rue Belles Feuilles"/>
    <n v="75016"/>
    <s v="Paris 16"/>
    <x v="1"/>
    <x v="1"/>
    <n v="15"/>
    <x v="1"/>
    <s v="Masquer"/>
    <n v="475.14"/>
    <n v="82"/>
    <n v="79.063448275862072"/>
    <n v="305.71199999999999"/>
    <n v="71"/>
    <n v="300.61"/>
    <n v="65"/>
  </r>
  <r>
    <m/>
    <x v="14"/>
    <s v="annulé"/>
    <m/>
    <m/>
    <m/>
    <m/>
    <s v="Annulé"/>
    <x v="1"/>
    <x v="1"/>
    <s v="Sodexo Porte d'Issy - DGA (Balard)"/>
    <x v="1"/>
    <n v="1"/>
    <x v="3"/>
    <x v="1"/>
    <x v="1"/>
    <x v="1"/>
    <s v="Restauration d'entreprise"/>
    <s v="SODEXO"/>
    <s v="DGA - Ministère des Armées"/>
    <s v="35 rue de la Porte d'Issy"/>
    <n v="75015"/>
    <s v="Paris 15"/>
    <x v="1"/>
    <x v="1"/>
    <n v="15"/>
    <x v="1"/>
    <s v="Masquer"/>
    <n v="60"/>
    <n v="12"/>
    <n v="22.299999999999997"/>
    <n v="29.733333333333334"/>
    <n v="19.600000000000001"/>
    <n v="23.4"/>
    <n v="65"/>
  </r>
  <r>
    <m/>
    <x v="14"/>
    <s v="annulé"/>
    <m/>
    <m/>
    <m/>
    <m/>
    <s v="Annulé"/>
    <x v="27"/>
    <x v="1"/>
    <s v="La Table de Cana (Dons de Production)"/>
    <x v="1"/>
    <n v="1"/>
    <x v="3"/>
    <x v="1"/>
    <x v="1"/>
    <x v="4"/>
    <s v="Production Aide Alim"/>
    <s v="LA TABLE DE CANA"/>
    <s v="LA TABLE DE CANA"/>
    <s v="5 bis avenue Maurice Ravel"/>
    <n v="92160"/>
    <s v="Antony"/>
    <x v="0"/>
    <x v="1"/>
    <n v="15"/>
    <x v="2"/>
    <s v="Masquer"/>
    <n v="199.5"/>
    <n v="38.5"/>
    <n v="110.25"/>
    <n v="110.25"/>
    <n v="92.75"/>
    <n v="92.75"/>
    <n v="65"/>
  </r>
  <r>
    <n v="32"/>
    <x v="14"/>
    <s v="Carlos Medina"/>
    <s v="Axelle Piana"/>
    <m/>
    <m/>
    <m/>
    <s v="Kangoo Mazars ET-665-VE"/>
    <x v="3"/>
    <x v="72"/>
    <s v="Monoprix - Magasin Bellesfeuilles"/>
    <x v="0"/>
    <n v="1"/>
    <x v="3"/>
    <x v="1"/>
    <x v="1"/>
    <x v="2"/>
    <s v="Distributeur"/>
    <s v="MONOPRIX"/>
    <s v="MONOPRIX"/>
    <s v="22 bis rue Belles Feuilles"/>
    <n v="75016"/>
    <s v="Paris 16"/>
    <x v="1"/>
    <x v="1"/>
    <n v="15"/>
    <x v="1"/>
    <s v="Masquer"/>
    <n v="475.14"/>
    <n v="82"/>
    <n v="79.063448275862072"/>
    <n v="305.71199999999999"/>
    <n v="71"/>
    <n v="300.61"/>
    <n v="65"/>
  </r>
  <r>
    <n v="32"/>
    <x v="14"/>
    <s v="Carlos Medina"/>
    <s v="Axelle Piana"/>
    <m/>
    <m/>
    <m/>
    <s v="Kangoo Mazars ET-665-VE"/>
    <x v="4"/>
    <x v="73"/>
    <s v="Monoprix - Magasin Courcelles"/>
    <x v="0"/>
    <n v="1"/>
    <x v="3"/>
    <x v="1"/>
    <x v="1"/>
    <x v="2"/>
    <s v="Distributeur"/>
    <s v="MONOPRIX"/>
    <s v="MONOPRIX"/>
    <s v="159 rue de Courcelles"/>
    <n v="75017"/>
    <s v="Paris 17"/>
    <x v="1"/>
    <x v="1"/>
    <n v="15"/>
    <x v="1"/>
    <s v="Masquer"/>
    <n v="411.4"/>
    <n v="118.37"/>
    <n v="68.5060465116279"/>
    <n v="196.38399999999999"/>
    <n v="60"/>
    <n v="179.85"/>
    <n v="65"/>
  </r>
  <r>
    <n v="32"/>
    <x v="14"/>
    <s v="Carlos Medina"/>
    <s v="Axelle Piana"/>
    <m/>
    <m/>
    <m/>
    <s v="Kangoo Mazars ET-665-VE"/>
    <x v="32"/>
    <x v="74"/>
    <s v="Corot Entraide Auteuil"/>
    <x v="0"/>
    <n v="1"/>
    <x v="3"/>
    <x v="1"/>
    <x v="0"/>
    <x v="5"/>
    <s v="HALTE SOCIALE ET HEBERGEMENT"/>
    <s v="COROT ENTRAIDE"/>
    <s v="Association hors des réseaux nationaux"/>
    <s v="4 rue Corot"/>
    <n v="75016"/>
    <s v="Paris 16"/>
    <x v="1"/>
    <x v="0"/>
    <n v="15"/>
    <x v="0"/>
    <s v="Masquer"/>
    <n v="272.39999999999998"/>
    <n v="52.8"/>
    <n v="60.131724137931045"/>
    <n v="124.55857142857143"/>
    <n v="54"/>
    <n v="117.02499999999999"/>
    <n v="65"/>
  </r>
  <r>
    <n v="32"/>
    <x v="14"/>
    <s v="Carlos Medina"/>
    <s v="Axelle Piana"/>
    <m/>
    <m/>
    <m/>
    <s v="Kangoo Mazars ET-665-VE"/>
    <x v="31"/>
    <x v="75"/>
    <s v="Salle à Manger"/>
    <x v="0"/>
    <n v="1"/>
    <x v="3"/>
    <x v="1"/>
    <x v="0"/>
    <x v="8"/>
    <s v="RESTAURANTS SOLIDAIRES"/>
    <s v="Maison de l'amitié"/>
    <s v="Association hors des réseaux nationaux"/>
    <s v="Voie de la Pyramide"/>
    <n v="92800"/>
    <s v="Puteaux"/>
    <x v="0"/>
    <x v="3"/>
    <n v="15"/>
    <x v="0"/>
    <s v="Masquer"/>
    <n v="303.7"/>
    <n v="73"/>
    <n v="81.798823529411763"/>
    <n v="198.65428571428572"/>
    <n v="78.5"/>
    <n v="199"/>
    <n v="65"/>
  </r>
  <r>
    <n v="33"/>
    <x v="14"/>
    <s v="Thierry Maisonnier"/>
    <s v="Clarisse Becquart"/>
    <s v="Leen Kassir"/>
    <m/>
    <m/>
    <s v="Trafic Lyonnais FZ-882-JR"/>
    <x v="5"/>
    <x v="76"/>
    <s v="Ideel Garden"/>
    <x v="0"/>
    <n v="1"/>
    <x v="3"/>
    <x v="1"/>
    <x v="1"/>
    <x v="3"/>
    <s v="Restauration d'entreprise"/>
    <m/>
    <m/>
    <s v="20 avenue Henri Barbusse"/>
    <n v="93000"/>
    <s v="Bobigny"/>
    <x v="2"/>
    <x v="1"/>
    <n v="15"/>
    <x v="1"/>
    <s v="Masquer"/>
    <n v="276"/>
    <n v="47.44"/>
    <n v="132.76266666666666"/>
    <n v="132.76266666666666"/>
    <n v="118.14"/>
    <n v="118.14"/>
    <n v="65"/>
  </r>
  <r>
    <n v="33"/>
    <x v="14"/>
    <s v="Thierry Maisonnier"/>
    <s v="Clarisse Becquart"/>
    <s v="Leen Kassir"/>
    <m/>
    <m/>
    <s v="Trafic Lyonnais FZ-882-JR"/>
    <x v="10"/>
    <x v="76"/>
    <s v="Armée du Salut"/>
    <x v="0"/>
    <n v="1"/>
    <x v="3"/>
    <x v="1"/>
    <x v="0"/>
    <x v="0"/>
    <s v="DISTRIBUTION SOLIDAIRE"/>
    <s v="FONDATION ARMEE DU SALUT"/>
    <m/>
    <s v="26 rue de Serpollet"/>
    <n v="75020"/>
    <s v="Paris 20"/>
    <x v="1"/>
    <x v="0"/>
    <n v="15"/>
    <x v="0"/>
    <s v="Masquer"/>
    <n v="875.78"/>
    <n v="47.44"/>
    <n v="168.76499999999999"/>
    <n v="180.01599999999999"/>
    <n v="130.27000000000001"/>
    <n v="118.14"/>
    <n v="65"/>
  </r>
  <r>
    <n v="34"/>
    <x v="14"/>
    <s v="Baptiste Valentini"/>
    <s v="(Wenabi) Soliyana Demere ANNO"/>
    <m/>
    <m/>
    <m/>
    <s v="Kangoo Ipsen FV-865-GP"/>
    <x v="0"/>
    <x v="77"/>
    <s v="Ordre de Malte - Immaculee Conception"/>
    <x v="0"/>
    <n v="1"/>
    <x v="3"/>
    <x v="1"/>
    <x v="0"/>
    <x v="0"/>
    <s v="DISTRIBUTION SOLIDAIRE"/>
    <s v="Ordre de Malte"/>
    <s v="Association appartenant à un grand réseau national"/>
    <s v="63 rue du Dôme"/>
    <n v="92300"/>
    <s v="Boulogne-Billancourt"/>
    <x v="0"/>
    <x v="0"/>
    <n v="15"/>
    <x v="0"/>
    <s v="Masquer"/>
    <n v="143.61000000000001"/>
    <n v="4.3"/>
    <n v="39.126315789473679"/>
    <n v="61.95"/>
    <n v="20"/>
    <n v="54.65"/>
    <n v="65"/>
  </r>
  <r>
    <n v="34"/>
    <x v="14"/>
    <s v="Baptiste Valentini"/>
    <s v="(Wenabi) Soliyana Demere ANNO"/>
    <m/>
    <m/>
    <m/>
    <s v="Kangoo Ipsen FV-865-GP"/>
    <x v="38"/>
    <x v="78"/>
    <s v="Magdalena Boulogne"/>
    <x v="0"/>
    <n v="1"/>
    <x v="3"/>
    <x v="1"/>
    <x v="0"/>
    <x v="8"/>
    <s v="Restaurant Solidaire"/>
    <s v="Magdalena"/>
    <s v="Association hors des réseaux nationaux"/>
    <s v="44 rue de l'Est "/>
    <n v="92100"/>
    <s v="Boulogne-Billancourt"/>
    <x v="0"/>
    <x v="0"/>
    <n v="15"/>
    <x v="0"/>
    <s v="Masquer"/>
    <n v="79"/>
    <n v="5.8"/>
    <n v="36.027500000000003"/>
    <n v="36.027500000000003"/>
    <n v="34.200000000000003"/>
    <n v="34.200000000000003"/>
    <n v="65"/>
  </r>
  <r>
    <n v="34"/>
    <x v="14"/>
    <s v="Baptiste Valentini"/>
    <s v="(Wenabi) Soliyana Demere ANNO"/>
    <m/>
    <m/>
    <m/>
    <s v="Kangoo Ipsen FV-865-GP"/>
    <x v="6"/>
    <x v="79"/>
    <s v="Le Figuier / Au panier des Halles / Jelo"/>
    <x v="0"/>
    <n v="1"/>
    <x v="3"/>
    <x v="1"/>
    <x v="1"/>
    <x v="1"/>
    <s v="Labo pour frigos connectés"/>
    <s v="JELO"/>
    <s v="JELO"/>
    <s v="15 rue de Chevilly"/>
    <n v="94260"/>
    <s v="Fresnes"/>
    <x v="3"/>
    <x v="1"/>
    <n v="15"/>
    <x v="1"/>
    <s v="Masquer"/>
    <n v="118.84"/>
    <n v="34.58"/>
    <n v="69.284999999999997"/>
    <n v="69.284999999999997"/>
    <n v="59.745000000000005"/>
    <n v="59.745000000000005"/>
    <n v="65"/>
  </r>
  <r>
    <n v="35"/>
    <x v="14"/>
    <s v="Justin Guillon"/>
    <s v="Cherigui boussad"/>
    <s v="Khelouat Amine"/>
    <m/>
    <m/>
    <s v="Trafic Défense FT-862-AY"/>
    <x v="37"/>
    <x v="80"/>
    <s v="Action 14"/>
    <x v="0"/>
    <n v="1"/>
    <x v="3"/>
    <x v="1"/>
    <x v="0"/>
    <x v="0"/>
    <s v="DISTRIBUTION SOLIDAIRE"/>
    <s v="Action 14"/>
    <s v="Association hors des réseaux nationaux"/>
    <s v="13 boulevard Léon Blum"/>
    <n v="93022"/>
    <s v="Bobigny"/>
    <x v="2"/>
    <x v="1"/>
    <n v="15"/>
    <x v="0"/>
    <s v="Masquer"/>
    <n v="1408"/>
    <n v="0"/>
    <n v="436.70933333333335"/>
    <n v="655.06400000000008"/>
    <n v="425"/>
    <n v="831.75"/>
    <n v="65"/>
  </r>
  <r>
    <n v="35"/>
    <x v="14"/>
    <s v="Justin Guillon"/>
    <s v="Cherigui boussad"/>
    <s v="Khelouat Amine"/>
    <m/>
    <m/>
    <s v="Trafic Défense FT-862-AY"/>
    <x v="36"/>
    <x v="80"/>
    <s v="Boire et Manger - Stade De France"/>
    <x v="0"/>
    <n v="1"/>
    <x v="3"/>
    <x v="1"/>
    <x v="1"/>
    <x v="10"/>
    <s v="Evenementiel"/>
    <s v="Boire et Manger"/>
    <s v="Boire et Manger"/>
    <s v="Passage des stades, Saint Denis"/>
    <n v="93200"/>
    <s v="Saint Denis"/>
    <x v="2"/>
    <x v="1"/>
    <n v="15"/>
    <x v="3"/>
    <s v="Masquer"/>
    <n v="1408"/>
    <n v="16"/>
    <n v="433.81812500000001"/>
    <n v="631.00818181818181"/>
    <n v="416.39"/>
    <n v="630.5"/>
    <n v="65"/>
  </r>
  <r>
    <n v="36"/>
    <x v="14"/>
    <s v="Marine POTEL"/>
    <s v="Adrien maslow-saidi"/>
    <s v="Eliott Burkhart"/>
    <m/>
    <m/>
    <s v="Trafic Défense FT-862-AY"/>
    <x v="49"/>
    <x v="81"/>
    <s v="KFC La Défense"/>
    <x v="0"/>
    <n v="1"/>
    <x v="3"/>
    <x v="1"/>
    <x v="1"/>
    <x v="11"/>
    <s v="Restauration Commerciale"/>
    <s v="KFC"/>
    <s v="KFC"/>
    <s v="15 Parvis de La Défense"/>
    <n v="92800"/>
    <s v="Puteaux"/>
    <x v="0"/>
    <x v="1"/>
    <n v="15"/>
    <x v="3"/>
    <s v="Masquer"/>
    <n v="111.7"/>
    <n v="16"/>
    <n v="68.8"/>
    <n v="68.8"/>
    <n v="78.7"/>
    <n v="78.7"/>
    <n v="65"/>
  </r>
  <r>
    <n v="36"/>
    <x v="14"/>
    <s v="Marine POTEL"/>
    <s v="Adrien maslow-saidi"/>
    <s v="Eliott Burkhart"/>
    <m/>
    <m/>
    <s v="Trafic Défense FT-862-AY"/>
    <x v="13"/>
    <x v="81"/>
    <s v="Ikambere"/>
    <x v="0"/>
    <n v="1"/>
    <x v="3"/>
    <x v="1"/>
    <x v="0"/>
    <x v="6"/>
    <s v="Accueil de Jour"/>
    <m/>
    <s v="Association hors des réseaux nationaux"/>
    <s v="14 rue Jules Saunier"/>
    <n v="93200"/>
    <s v="Saint-Denis"/>
    <x v="2"/>
    <x v="2"/>
    <n v="15"/>
    <x v="0"/>
    <s v="Masquer"/>
    <n v="331.2"/>
    <n v="24.05"/>
    <n v="97.699999999999989"/>
    <n v="170.97499999999999"/>
    <n v="73.45"/>
    <n v="166.2"/>
    <n v="65"/>
  </r>
  <r>
    <n v="37"/>
    <x v="15"/>
    <s v="Marine POTEL"/>
    <s v="Domitille PRADEAU"/>
    <s v="Baptiste de Rigaud"/>
    <m/>
    <m/>
    <s v="Trafic Lyonnais FZ-882-JR"/>
    <x v="7"/>
    <x v="82"/>
    <s v="MIYAM (labo) "/>
    <x v="0"/>
    <n v="1"/>
    <x v="3"/>
    <x v="0"/>
    <x v="1"/>
    <x v="2"/>
    <s v="Distributeur"/>
    <s v="MIYAM"/>
    <s v="MIYAM"/>
    <s v="74 rue de la Fraternité"/>
    <n v="93230"/>
    <s v="Romainville"/>
    <x v="2"/>
    <x v="1"/>
    <n v="15"/>
    <x v="1"/>
    <s v="Masquer"/>
    <n v="242"/>
    <n v="68.650000000000006"/>
    <n v="73.678620689655176"/>
    <n v="142.44533333333334"/>
    <n v="63.7"/>
    <n v="131"/>
    <n v="65"/>
  </r>
  <r>
    <n v="37"/>
    <x v="15"/>
    <s v="Marine POTEL"/>
    <s v="Domitille PRADEAU"/>
    <s v="Baptiste de Rigaud"/>
    <m/>
    <m/>
    <s v="Trafic Lyonnais FZ-882-JR"/>
    <x v="18"/>
    <x v="82"/>
    <s v="L'un est l'autre"/>
    <x v="0"/>
    <n v="1"/>
    <x v="3"/>
    <x v="0"/>
    <x v="0"/>
    <x v="0"/>
    <s v="DISTRIBUTION SOLIDAIRE"/>
    <s v="L'UN EST L'AUTRE"/>
    <s v="Association hors des réseaux nationaux"/>
    <s v="36 avenue Charles Gide"/>
    <n v="94270"/>
    <s v="Kremlin-Bicêtre"/>
    <x v="3"/>
    <x v="2"/>
    <n v="15"/>
    <x v="0"/>
    <s v="Masquer"/>
    <n v="983.5"/>
    <n v="42.79"/>
    <n v="143.24458333333334"/>
    <n v="229.19133333333332"/>
    <n v="78.525000000000006"/>
    <n v="125.9"/>
    <n v="65"/>
  </r>
  <r>
    <n v="38"/>
    <x v="15"/>
    <s v="Patrick Postic"/>
    <s v="Valentin Carrez"/>
    <s v="Vincent Béranger"/>
    <m/>
    <m/>
    <s v="Trafic St Ho (ex Lilas) EH-786-YB"/>
    <x v="40"/>
    <x v="42"/>
    <s v="Cop'1 Solidarité Etudiante"/>
    <x v="0"/>
    <n v="1"/>
    <x v="3"/>
    <x v="0"/>
    <x v="0"/>
    <x v="0"/>
    <s v="DISTRIBUTION SOLIDAIRE"/>
    <s v="COP'1"/>
    <s v="Association hors des réseaux nationaux"/>
    <s v="50 rue de Tournelles"/>
    <n v="75003"/>
    <s v="Paris 03"/>
    <x v="1"/>
    <x v="2"/>
    <n v="15"/>
    <x v="0"/>
    <s v="Masquer"/>
    <n v="96.3"/>
    <n v="70"/>
    <n v="80.628571428571433"/>
    <n v="80.628571428571433"/>
    <n v="87.5"/>
    <n v="87.5"/>
    <n v="65"/>
  </r>
  <r>
    <n v="38"/>
    <x v="15"/>
    <s v="Patrick Postic"/>
    <s v="Valentin Carrez"/>
    <s v="Vincent Béranger"/>
    <m/>
    <m/>
    <s v="Trafic St Ho (ex Lilas) EH-786-YB"/>
    <x v="9"/>
    <x v="42"/>
    <s v="Refugee Food (Labo) - Production repas"/>
    <x v="0"/>
    <n v="1"/>
    <x v="3"/>
    <x v="0"/>
    <x v="1"/>
    <x v="4"/>
    <s v="Production Aide Alim"/>
    <m/>
    <m/>
    <s v="43 Rue du Chevaleret"/>
    <n v="75013"/>
    <s v="Paris 13"/>
    <x v="1"/>
    <x v="1"/>
    <n v="15"/>
    <x v="2"/>
    <s v="Masquer"/>
    <n v="96.3"/>
    <n v="70"/>
    <n v="80.628571428571433"/>
    <n v="80.628571428571433"/>
    <n v="87.5"/>
    <n v="87.5"/>
    <n v="65"/>
  </r>
  <r>
    <n v="39"/>
    <x v="15"/>
    <s v="Wajih Accary"/>
    <s v="Jean-Pierre Boudard"/>
    <m/>
    <m/>
    <m/>
    <s v="Kangoo Mazars ET-665-VE"/>
    <x v="8"/>
    <x v="83"/>
    <s v="Cuisine Centrale de Nanterre"/>
    <x v="0"/>
    <n v="1"/>
    <x v="3"/>
    <x v="0"/>
    <x v="1"/>
    <x v="1"/>
    <s v="Restauration scolaire"/>
    <s v="Cuisine Centrale de Nanterre"/>
    <s v="Cuisine Centrale de Nanterre"/>
    <s v="83 boulevard de la Seine"/>
    <n v="92000"/>
    <s v="Nanterre"/>
    <x v="0"/>
    <x v="1"/>
    <n v="15"/>
    <x v="1"/>
    <s v="Masquer"/>
    <n v="458.58000000000004"/>
    <n v="45.85"/>
    <n v="71.959032258064511"/>
    <n v="159.33785714285716"/>
    <n v="53.75"/>
    <n v="137.535"/>
    <n v="65"/>
  </r>
  <r>
    <n v="39"/>
    <x v="15"/>
    <s v="Wajih Accary"/>
    <s v="Jean-Pierre Boudard"/>
    <m/>
    <m/>
    <m/>
    <s v="Kangoo Mazars ET-665-VE"/>
    <x v="41"/>
    <x v="83"/>
    <s v="Cdc Habitat Adoma - Foyer Sorbiers"/>
    <x v="0"/>
    <n v="1"/>
    <x v="3"/>
    <x v="0"/>
    <x v="0"/>
    <x v="5"/>
    <s v="HALTE SOCIALE ET HEBERGEMENT"/>
    <s v="Adoma"/>
    <s v="Association appartenant à un grand réseau national"/>
    <s v="4 rue des Sorbiers"/>
    <n v="92000"/>
    <s v="Nanterre"/>
    <x v="0"/>
    <x v="3"/>
    <n v="15"/>
    <x v="0"/>
    <s v="Masquer"/>
    <n v="106.98"/>
    <n v="18"/>
    <n v="59.938333333333333"/>
    <n v="59.938333333333333"/>
    <n v="50.814999999999998"/>
    <n v="50.814999999999998"/>
    <n v="65"/>
  </r>
  <r>
    <m/>
    <x v="16"/>
    <s v="annulé"/>
    <m/>
    <m/>
    <m/>
    <m/>
    <s v="Annulé"/>
    <x v="1"/>
    <x v="1"/>
    <s v="Sodexo Porte d'Issy - DGA (Balard)"/>
    <x v="1"/>
    <n v="1"/>
    <x v="3"/>
    <x v="2"/>
    <x v="1"/>
    <x v="1"/>
    <s v="Restauration d'entreprise"/>
    <s v="SODEXO"/>
    <s v="DGA - Ministère des Armées"/>
    <s v="35 rue de la Porte d'Issy"/>
    <n v="75015"/>
    <s v="Paris 15"/>
    <x v="1"/>
    <x v="1"/>
    <n v="15"/>
    <x v="1"/>
    <s v="Masquer"/>
    <n v="60"/>
    <n v="12"/>
    <n v="22.299999999999997"/>
    <n v="29.733333333333334"/>
    <n v="19.600000000000001"/>
    <n v="23.4"/>
    <n v="65"/>
  </r>
  <r>
    <m/>
    <x v="16"/>
    <s v="annulé"/>
    <m/>
    <m/>
    <m/>
    <m/>
    <s v="Annulé"/>
    <x v="42"/>
    <x v="1"/>
    <s v="MRS - Ipsen Khapa"/>
    <x v="1"/>
    <n v="1"/>
    <x v="3"/>
    <x v="2"/>
    <x v="1"/>
    <x v="1"/>
    <s v="Restauration d'entreprise"/>
    <s v="MRS"/>
    <s v="Ipsen / Khapa"/>
    <s v="63 quai Georges Corse"/>
    <n v="92100"/>
    <s v="Boulogne Billancourt"/>
    <x v="0"/>
    <x v="1"/>
    <n v="15"/>
    <x v="1"/>
    <s v="Masquer"/>
    <m/>
    <m/>
    <m/>
    <m/>
    <m/>
    <m/>
    <n v="65"/>
  </r>
  <r>
    <m/>
    <x v="16"/>
    <s v="annulé"/>
    <m/>
    <m/>
    <m/>
    <m/>
    <s v="Annulé"/>
    <x v="44"/>
    <x v="1"/>
    <s v="Sogeres - Microsoft EOS"/>
    <x v="1"/>
    <n v="1"/>
    <x v="3"/>
    <x v="2"/>
    <x v="1"/>
    <x v="1"/>
    <s v="Restauration d'entreprise"/>
    <s v="SOGERES"/>
    <s v="MICROSOFT"/>
    <s v="37 quai du Président Roosevelt"/>
    <n v="92130"/>
    <s v="Issy-Les-Moulineaux"/>
    <x v="0"/>
    <x v="1"/>
    <n v="15"/>
    <x v="1"/>
    <s v="Masquer"/>
    <m/>
    <m/>
    <m/>
    <m/>
    <m/>
    <m/>
    <n v="65"/>
  </r>
  <r>
    <m/>
    <x v="16"/>
    <s v="annulé"/>
    <m/>
    <m/>
    <m/>
    <m/>
    <s v="Annulé"/>
    <x v="16"/>
    <x v="1"/>
    <s v="Arpège - Mazars"/>
    <x v="1"/>
    <n v="1"/>
    <x v="3"/>
    <x v="2"/>
    <x v="1"/>
    <x v="1"/>
    <s v="Restauration d'entreprise"/>
    <s v="ARPEGE"/>
    <s v="Mazars"/>
    <s v="61 rue Henri Regnault"/>
    <n v="92400"/>
    <s v="Courbevoie"/>
    <x v="0"/>
    <x v="1"/>
    <n v="15"/>
    <x v="1"/>
    <s v="Masquer"/>
    <n v="36"/>
    <n v="36"/>
    <n v="36"/>
    <n v="36"/>
    <n v="36"/>
    <n v="36"/>
    <n v="65"/>
  </r>
  <r>
    <m/>
    <x v="16"/>
    <s v="annulé"/>
    <m/>
    <m/>
    <m/>
    <m/>
    <s v="Annulé"/>
    <x v="17"/>
    <x v="1"/>
    <s v="Compass - L'Oréal Levallois SO France"/>
    <x v="1"/>
    <n v="1"/>
    <x v="3"/>
    <x v="2"/>
    <x v="1"/>
    <x v="1"/>
    <s v="Restauration d'entreprise"/>
    <s v="COMPASS"/>
    <s v="L'OREAL"/>
    <s v="4 rue Curnonsky"/>
    <n v="92300"/>
    <s v="Levallois-Perret"/>
    <x v="0"/>
    <x v="1"/>
    <n v="15"/>
    <x v="1"/>
    <s v="Masquer"/>
    <n v="60.57"/>
    <n v="29.3"/>
    <n v="41.696666666666665"/>
    <n v="41.696666666666665"/>
    <n v="35.22"/>
    <n v="35.22"/>
    <n v="65"/>
  </r>
  <r>
    <m/>
    <x v="16"/>
    <s v="annulé"/>
    <m/>
    <m/>
    <m/>
    <m/>
    <s v="Annulé"/>
    <x v="45"/>
    <x v="1"/>
    <s v="L'Oréal Campus Clichy"/>
    <x v="1"/>
    <n v="1"/>
    <x v="3"/>
    <x v="2"/>
    <x v="1"/>
    <x v="1"/>
    <s v="Restauration d'entreprise"/>
    <m/>
    <s v="L'Oréal "/>
    <s v="10 Rue du Docteur Calmette"/>
    <n v="92110"/>
    <s v="Clichy"/>
    <x v="0"/>
    <x v="1"/>
    <n v="15"/>
    <x v="1"/>
    <s v="Masquer"/>
    <n v="106.55"/>
    <n v="60.5"/>
    <n v="80.216666666666669"/>
    <n v="80.216666666666669"/>
    <n v="73.599999999999994"/>
    <n v="73.599999999999994"/>
    <n v="65"/>
  </r>
  <r>
    <m/>
    <x v="16"/>
    <s v="annulé"/>
    <m/>
    <m/>
    <m/>
    <m/>
    <s v="Annulé"/>
    <x v="15"/>
    <x v="1"/>
    <s v="Arpège - L'Oréal Clichy CAPI"/>
    <x v="1"/>
    <n v="1"/>
    <x v="3"/>
    <x v="2"/>
    <x v="1"/>
    <x v="1"/>
    <s v="Restauration d'entreprise"/>
    <s v="ARPEGE"/>
    <s v="L'OREAL"/>
    <s v="22 rue Pierre Dreyfus"/>
    <n v="92110"/>
    <s v="Clichy"/>
    <x v="0"/>
    <x v="1"/>
    <n v="15"/>
    <x v="1"/>
    <s v="Masquer"/>
    <n v="15"/>
    <n v="15"/>
    <n v="15"/>
    <n v="15"/>
    <n v="15"/>
    <n v="15"/>
    <n v="65"/>
  </r>
  <r>
    <n v="40"/>
    <x v="16"/>
    <s v="Thierry Maisonnier"/>
    <s v="Hitch Menjra"/>
    <s v="Matthias Bénédic"/>
    <m/>
    <m/>
    <s v="Trafic Lyonnais FZ-882-JR"/>
    <x v="21"/>
    <x v="84"/>
    <s v="Aurore - CHU 12eme"/>
    <x v="0"/>
    <n v="1"/>
    <x v="3"/>
    <x v="2"/>
    <x v="0"/>
    <x v="5"/>
    <s v="HALTE SOCIALE ET HEBERGEMENT"/>
    <s v="AURORE"/>
    <s v="Association hors des réseaux nationaux"/>
    <s v="20 boulevard Poniatowski"/>
    <n v="75012"/>
    <s v="Paris 12"/>
    <x v="1"/>
    <x v="0"/>
    <n v="15"/>
    <x v="0"/>
    <s v="Masquer"/>
    <n v="242.2"/>
    <n v="37.5"/>
    <n v="145.446"/>
    <n v="145.446"/>
    <n v="134.69999999999999"/>
    <n v="134.69999999999999"/>
    <n v="65"/>
  </r>
  <r>
    <n v="40"/>
    <x v="16"/>
    <s v="Thierry Maisonnier"/>
    <s v="Hitch Menjra"/>
    <s v="Matthias Bénédic"/>
    <m/>
    <m/>
    <s v="Trafic Lyonnais FZ-882-JR"/>
    <x v="3"/>
    <x v="85"/>
    <s v="Monoprix - Magasin Bellesfeuilles"/>
    <x v="0"/>
    <n v="1"/>
    <x v="3"/>
    <x v="2"/>
    <x v="1"/>
    <x v="2"/>
    <s v="Distributeur"/>
    <s v="MONOPRIX"/>
    <s v="MONOPRIX"/>
    <s v="22 bis rue Belles Feuilles"/>
    <n v="75016"/>
    <s v="Paris 16"/>
    <x v="1"/>
    <x v="1"/>
    <n v="15"/>
    <x v="1"/>
    <s v="Masquer"/>
    <n v="475.14"/>
    <n v="82"/>
    <n v="79.063448275862072"/>
    <n v="305.71199999999999"/>
    <n v="71"/>
    <n v="300.61"/>
    <n v="65"/>
  </r>
  <r>
    <n v="40"/>
    <x v="16"/>
    <s v="Thierry Maisonnier"/>
    <s v="Hitch Menjra"/>
    <s v="Matthias Bénédic"/>
    <m/>
    <m/>
    <s v="Trafic Lyonnais FZ-882-JR"/>
    <x v="4"/>
    <x v="86"/>
    <s v="Monoprix - Magasin Courcelles"/>
    <x v="0"/>
    <n v="1"/>
    <x v="3"/>
    <x v="2"/>
    <x v="1"/>
    <x v="2"/>
    <s v="Distributeur"/>
    <s v="MONOPRIX"/>
    <s v="MONOPRIX"/>
    <s v="159 rue de Courcelles"/>
    <n v="75017"/>
    <s v="Paris 17"/>
    <x v="1"/>
    <x v="1"/>
    <n v="15"/>
    <x v="1"/>
    <s v="Masquer"/>
    <n v="411.4"/>
    <n v="118.37"/>
    <n v="68.5060465116279"/>
    <n v="196.38399999999999"/>
    <n v="60"/>
    <n v="179.85"/>
    <n v="65"/>
  </r>
  <r>
    <n v="41"/>
    <x v="16"/>
    <s v="Constantin Kozlow"/>
    <s v="(ING) Sophie Seugnet"/>
    <s v="Axelle Piana"/>
    <m/>
    <m/>
    <s v="Trafic St Ho (ex Lilas) EH-786-YB"/>
    <x v="20"/>
    <x v="87"/>
    <s v="Refugee Food (Labo) - Livraison de denrées"/>
    <x v="0"/>
    <n v="1"/>
    <x v="3"/>
    <x v="2"/>
    <x v="0"/>
    <x v="8"/>
    <s v="RESTAURANTS SOLIDAIRES"/>
    <s v="Refugee Food"/>
    <m/>
    <s v="43 Rue du Chevaleret"/>
    <n v="75013"/>
    <s v="Paris 13"/>
    <x v="1"/>
    <x v="2"/>
    <n v="15"/>
    <x v="0"/>
    <s v="Masquer"/>
    <n v="265.40999999999997"/>
    <n v="4.5"/>
    <n v="85.102000000000004"/>
    <n v="98.194615384615389"/>
    <n v="65.5"/>
    <n v="65.5"/>
    <n v="65"/>
  </r>
  <r>
    <n v="41"/>
    <x v="16"/>
    <s v="Constantin Kozlow"/>
    <s v="(ING) Sophie Seugnet"/>
    <s v="Axelle Piana"/>
    <m/>
    <m/>
    <s v="Trafic St Ho (ex Lilas) EH-786-YB"/>
    <x v="13"/>
    <x v="88"/>
    <s v="Ikambere"/>
    <x v="0"/>
    <n v="1"/>
    <x v="3"/>
    <x v="2"/>
    <x v="0"/>
    <x v="6"/>
    <s v="Accueil de Jour"/>
    <m/>
    <s v="Association hors des réseaux nationaux"/>
    <s v="14 rue Jules Saunier"/>
    <n v="93200"/>
    <s v="Saint-Denis"/>
    <x v="2"/>
    <x v="2"/>
    <n v="15"/>
    <x v="0"/>
    <s v="Masquer"/>
    <n v="331.2"/>
    <n v="24.05"/>
    <n v="97.699999999999989"/>
    <n v="170.97499999999999"/>
    <n v="73.45"/>
    <n v="166.2"/>
    <n v="65"/>
  </r>
  <r>
    <n v="41"/>
    <x v="16"/>
    <s v="Constantin Kozlow"/>
    <s v="(ING) Sophie Seugnet"/>
    <s v="Axelle Piana"/>
    <m/>
    <m/>
    <s v="Trafic St Ho (ex Lilas) EH-786-YB"/>
    <x v="50"/>
    <x v="87"/>
    <s v="Les abattoirs de la Villette"/>
    <x v="0"/>
    <n v="1"/>
    <x v="3"/>
    <x v="2"/>
    <x v="1"/>
    <x v="9"/>
    <s v="Producteur"/>
    <m/>
    <m/>
    <s v="9 Avenue Corentin Cariou"/>
    <n v="75019"/>
    <s v="Paris 19"/>
    <x v="1"/>
    <x v="1"/>
    <n v="15"/>
    <x v="1"/>
    <s v="Masquer"/>
    <n v="154.69"/>
    <n v="154.69"/>
    <n v="154.69"/>
    <n v="154.69"/>
    <n v="154.69"/>
    <n v="154.69"/>
    <n v="65"/>
  </r>
  <r>
    <n v="41"/>
    <x v="16"/>
    <s v="Constantin Kozlow"/>
    <s v="(ING) Sophie Seugnet"/>
    <s v="Axelle Piana"/>
    <m/>
    <m/>
    <s v="Trafic St Ho (ex Lilas) EH-786-YB"/>
    <x v="2"/>
    <x v="88"/>
    <s v="Foodles - Hub Saint Ouen"/>
    <x v="0"/>
    <n v="1"/>
    <x v="3"/>
    <x v="2"/>
    <x v="1"/>
    <x v="1"/>
    <s v="Restauration d'entreprise"/>
    <s v="Foodles"/>
    <s v="Foodles"/>
    <s v="50 rue Ardoin"/>
    <n v="93400"/>
    <s v="Saint-Ouen"/>
    <x v="2"/>
    <x v="1"/>
    <n v="15"/>
    <x v="1"/>
    <s v="Masquer"/>
    <n v="153.4"/>
    <n v="43.9"/>
    <n v="84.566153846153838"/>
    <n v="84.566153846153838"/>
    <n v="75.400000000000006"/>
    <n v="75.400000000000006"/>
    <n v="65"/>
  </r>
  <r>
    <n v="42"/>
    <x v="16"/>
    <s v="Patrick Postic"/>
    <s v="Marius Koffi"/>
    <s v="Bastien GELINET"/>
    <m/>
    <m/>
    <s v="Trafic Défense FT-862-AY"/>
    <x v="29"/>
    <x v="89"/>
    <s v="La Chorba (La Villette)"/>
    <x v="0"/>
    <n v="1"/>
    <x v="3"/>
    <x v="2"/>
    <x v="0"/>
    <x v="8"/>
    <s v="RESTAURANTS SOLIDAIRES"/>
    <s v="LA CHORBA"/>
    <s v="Association hors des réseaux nationaux"/>
    <s v="15 avenue de la Porte de la Villette"/>
    <n v="75019"/>
    <s v="Paris 19"/>
    <x v="1"/>
    <x v="2"/>
    <n v="15"/>
    <x v="0"/>
    <s v="Masquer"/>
    <n v="547.45000000000005"/>
    <m/>
    <n v="124.50428571428571"/>
    <m/>
    <n v="96"/>
    <n v="122.2"/>
    <n v="65"/>
  </r>
  <r>
    <n v="42"/>
    <x v="16"/>
    <s v="Patrick Postic"/>
    <s v="Marius Koffi"/>
    <s v="Bastien GELINET"/>
    <m/>
    <m/>
    <s v="Trafic Défense FT-862-AY"/>
    <x v="8"/>
    <x v="90"/>
    <s v="Cuisine Centrale de Nanterre"/>
    <x v="0"/>
    <n v="1"/>
    <x v="3"/>
    <x v="2"/>
    <x v="1"/>
    <x v="1"/>
    <s v="Restauration scolaire"/>
    <s v="Cuisine Centrale de Nanterre"/>
    <s v="Cuisine Centrale de Nanterre"/>
    <s v="83 boulevard de la Seine"/>
    <n v="92000"/>
    <s v="Nanterre"/>
    <x v="0"/>
    <x v="1"/>
    <n v="15"/>
    <x v="1"/>
    <s v="Masquer"/>
    <n v="458.58000000000004"/>
    <n v="45.85"/>
    <n v="71.959032258064511"/>
    <n v="159.33785714285716"/>
    <n v="53.75"/>
    <n v="137.535"/>
    <n v="65"/>
  </r>
  <r>
    <n v="42"/>
    <x v="16"/>
    <s v="Patrick Postic"/>
    <s v="Marius Koffi"/>
    <s v="Bastien GELINET"/>
    <m/>
    <m/>
    <s v="Trafic Défense FT-862-AY"/>
    <x v="12"/>
    <x v="91"/>
    <s v="ADN 93 - Amicale du Nid La Courneuve"/>
    <x v="0"/>
    <n v="1"/>
    <x v="3"/>
    <x v="2"/>
    <x v="0"/>
    <x v="5"/>
    <s v="HALTE SOCIALE ET HEBERGEMENT"/>
    <s v="Amicale du Nid"/>
    <s v="Association hors des réseaux nationaux"/>
    <s v="18 avenue Lénine"/>
    <n v="93210"/>
    <s v="La Courneuve"/>
    <x v="2"/>
    <x v="0"/>
    <n v="15"/>
    <x v="0"/>
    <s v="Masquer"/>
    <n v="151.57"/>
    <n v="15.65"/>
    <n v="47.782307692307697"/>
    <n v="62.11699999999999"/>
    <n v="38.5"/>
    <n v="41.875"/>
    <n v="65"/>
  </r>
  <r>
    <n v="42"/>
    <x v="16"/>
    <s v="Patrick Postic"/>
    <s v="Marius Koffi"/>
    <s v="Bastien GELINET"/>
    <m/>
    <m/>
    <s v="Trafic Défense FT-862-AY"/>
    <x v="14"/>
    <x v="92"/>
    <s v="APPUI - AU BON TRANSIT (collecte de denrées)"/>
    <x v="0"/>
    <n v="1"/>
    <x v="3"/>
    <x v="2"/>
    <x v="1"/>
    <x v="7"/>
    <s v="DISTRIBUTION SOLIDAIRE"/>
    <s v="APPUI - AU BON TRANSIT"/>
    <s v="Association hors des réseaux nationaux"/>
    <s v="12 rue Auguste Gillot"/>
    <n v="93200"/>
    <s v="Saint-Denis"/>
    <x v="2"/>
    <x v="1"/>
    <n v="15"/>
    <x v="1"/>
    <s v="Masquer"/>
    <n v="1137.5"/>
    <n v="50"/>
    <n v="354.5"/>
    <n v="443.125"/>
    <n v="307"/>
    <n v="292.5"/>
    <n v="65"/>
  </r>
  <r>
    <n v="43"/>
    <x v="16"/>
    <s v="Michelle Isphording"/>
    <s v="Chayma Boda"/>
    <m/>
    <m/>
    <m/>
    <s v="Kangoo Mazars ET-665-VE"/>
    <x v="23"/>
    <x v="93"/>
    <s v="Compass - Société Générale Basalte"/>
    <x v="0"/>
    <n v="1"/>
    <x v="3"/>
    <x v="2"/>
    <x v="1"/>
    <x v="1"/>
    <s v="Restauration d'entreprise"/>
    <s v="EUREST-COMPASS"/>
    <s v="SOCIETE GENERALE"/>
    <s v="6 boulevard Franck Kupla"/>
    <n v="92800"/>
    <s v="Puteaux"/>
    <x v="0"/>
    <x v="1"/>
    <n v="15"/>
    <x v="1"/>
    <s v="Masquer"/>
    <n v="68.8"/>
    <n v="12.1"/>
    <n v="36.945833333333333"/>
    <n v="36.945833333333333"/>
    <n v="42.125"/>
    <n v="42.125"/>
    <n v="65"/>
  </r>
  <r>
    <n v="43"/>
    <x v="16"/>
    <s v="Michelle Isphording"/>
    <s v="Chayma Boda"/>
    <m/>
    <m/>
    <m/>
    <s v="Kangoo Mazars ET-665-VE"/>
    <x v="22"/>
    <x v="94"/>
    <s v="Sogeres - Gecina Défense Ouest"/>
    <x v="0"/>
    <n v="1"/>
    <x v="3"/>
    <x v="2"/>
    <x v="1"/>
    <x v="1"/>
    <s v="Restauration d'entreprise"/>
    <s v="SOGERES"/>
    <s v="GECINA"/>
    <s v="32 rue de Metz"/>
    <n v="92000"/>
    <s v="Nanterre"/>
    <x v="0"/>
    <x v="1"/>
    <n v="15"/>
    <x v="1"/>
    <s v="Masquer"/>
    <n v="11.6"/>
    <n v="1"/>
    <n v="6.8488888888888892"/>
    <n v="6.8488888888888892"/>
    <n v="7"/>
    <n v="7"/>
    <n v="65"/>
  </r>
  <r>
    <n v="43"/>
    <x v="16"/>
    <s v="Michelle Isphording"/>
    <s v="Chayma Boda"/>
    <m/>
    <m/>
    <m/>
    <s v="Kangoo Mazars ET-665-VE"/>
    <x v="26"/>
    <x v="95"/>
    <s v="Maison Hestia - Aurore La Garenne-Colombes"/>
    <x v="0"/>
    <n v="1"/>
    <x v="3"/>
    <x v="2"/>
    <x v="0"/>
    <x v="5"/>
    <s v="HALTE SOCIALE ET HEBERGEMENT"/>
    <s v="AURORE"/>
    <s v="Association hors des réseaux nationaux"/>
    <s v="13 rue Yves le caignard"/>
    <n v="92250"/>
    <s v="La garenne-colombes"/>
    <x v="0"/>
    <x v="0"/>
    <n v="15"/>
    <x v="0"/>
    <s v="Masquer"/>
    <n v="92.91"/>
    <n v="17.5"/>
    <n v="29.722999999999999"/>
    <n v="45.727692307692308"/>
    <n v="27.125"/>
    <n v="47.14"/>
    <n v="65"/>
  </r>
  <r>
    <n v="43"/>
    <x v="16"/>
    <s v="Michelle Isphording"/>
    <s v="Chayma Boda"/>
    <m/>
    <m/>
    <m/>
    <s v="Kangoo Mazars ET-665-VE"/>
    <x v="24"/>
    <x v="96"/>
    <s v="Rueil Malmaison - La boussole"/>
    <x v="0"/>
    <n v="1"/>
    <x v="3"/>
    <x v="2"/>
    <x v="0"/>
    <x v="6"/>
    <s v="HALTE SOCIALE ET HEBERGEMENT"/>
    <s v="La Boussole"/>
    <s v="Association hors des réseaux nationaux"/>
    <s v="16 avenue de la République"/>
    <n v="92500"/>
    <s v="Rueil Malmaison"/>
    <x v="0"/>
    <x v="0"/>
    <n v="15"/>
    <x v="0"/>
    <s v="Masquer"/>
    <n v="193.8"/>
    <n v="12"/>
    <n v="47.782222222222224"/>
    <n v="61.434285714285714"/>
    <n v="41.2"/>
    <n v="45.14"/>
    <n v="65"/>
  </r>
  <r>
    <n v="43"/>
    <x v="16"/>
    <s v="Michelle Isphording"/>
    <s v="Chayma Boda"/>
    <m/>
    <m/>
    <m/>
    <s v="Kangoo Mazars ET-665-VE"/>
    <x v="43"/>
    <x v="97"/>
    <s v="Arpège - L'Oréal Clichy RIO"/>
    <x v="0"/>
    <n v="1"/>
    <x v="3"/>
    <x v="2"/>
    <x v="1"/>
    <x v="1"/>
    <s v="Restauration d'entreprise"/>
    <s v="ARPEGE"/>
    <s v="L'OREAL"/>
    <s v="15 rue Pierre Dreyfus"/>
    <n v="92110"/>
    <s v="Clichy"/>
    <x v="0"/>
    <x v="1"/>
    <n v="15"/>
    <x v="1"/>
    <s v="Masquer"/>
    <n v="65"/>
    <n v="20"/>
    <n v="39.571428571428569"/>
    <n v="39.571428571428569"/>
    <n v="45"/>
    <n v="45"/>
    <n v="65"/>
  </r>
  <r>
    <n v="44"/>
    <x v="17"/>
    <s v="Patrick Postic"/>
    <s v="Dana Ducros"/>
    <s v="Khelouat Amine"/>
    <s v="Moussa Abdoulaye"/>
    <m/>
    <s v="Trafic St Ho (ex Lilas) EH-786-YB"/>
    <x v="29"/>
    <x v="42"/>
    <s v="La Chorba"/>
    <x v="0"/>
    <n v="1"/>
    <x v="3"/>
    <x v="3"/>
    <x v="0"/>
    <x v="8"/>
    <s v="RESTAURANTS SOLIDAIRES"/>
    <s v="LA CHORBA"/>
    <s v="Association hors des réseaux nationaux"/>
    <s v="87 boulevard Poniatowski"/>
    <n v="75012"/>
    <s v="Paris 12"/>
    <x v="1"/>
    <x v="2"/>
    <n v="15"/>
    <x v="0"/>
    <s v="Masquer"/>
    <n v="547.45000000000005"/>
    <n v="87.6"/>
    <n v="124.50428571428571"/>
    <n v="186.75642857142856"/>
    <n v="96"/>
    <n v="122.2"/>
    <n v="65"/>
  </r>
  <r>
    <n v="44"/>
    <x v="17"/>
    <s v="Patrick Postic"/>
    <s v="Dana Ducros"/>
    <s v="Khelouat Amine"/>
    <s v="Moussa Abdoulaye"/>
    <m/>
    <s v="Trafic St Ho (ex Lilas) EH-786-YB"/>
    <x v="28"/>
    <x v="56"/>
    <s v="Marché Grenelle"/>
    <x v="0"/>
    <n v="1"/>
    <x v="3"/>
    <x v="3"/>
    <x v="1"/>
    <x v="9"/>
    <s v="Producteur"/>
    <s v="DADOUN"/>
    <s v="VILLE DE PARIS"/>
    <s v="Lamotte-Picquet Grenelle"/>
    <n v="75015"/>
    <s v="Paris 15"/>
    <x v="1"/>
    <x v="1"/>
    <n v="15"/>
    <x v="1"/>
    <s v="Masquer"/>
    <n v="151.5"/>
    <n v="36"/>
    <n v="58.899999999999991"/>
    <n v="58.899999999999991"/>
    <n v="47.8"/>
    <n v="47.8"/>
    <n v="65"/>
  </r>
  <r>
    <n v="44"/>
    <x v="17"/>
    <s v="Patrick Postic"/>
    <s v="Dana Ducros"/>
    <s v="Khelouat Amine"/>
    <s v="Moussa Abdoulaye"/>
    <m/>
    <s v="Trafic St Ho (ex Lilas) EH-786-YB"/>
    <x v="30"/>
    <x v="98"/>
    <s v="Marché Monge"/>
    <x v="0"/>
    <n v="1"/>
    <x v="3"/>
    <x v="3"/>
    <x v="1"/>
    <x v="9"/>
    <s v="Producteur"/>
    <s v="DADOUN"/>
    <s v="VILLE DE PARIS"/>
    <s v="Place Monge"/>
    <n v="75005"/>
    <s v="Paris 05"/>
    <x v="1"/>
    <x v="1"/>
    <n v="15"/>
    <x v="1"/>
    <s v="Masquer"/>
    <n v="122"/>
    <n v="29"/>
    <n v="55.767857142857146"/>
    <n v="55.767857142857146"/>
    <n v="45"/>
    <n v="45"/>
    <n v="65"/>
  </r>
  <r>
    <m/>
    <x v="18"/>
    <s v="annulé"/>
    <m/>
    <m/>
    <m/>
    <m/>
    <s v="Annulé"/>
    <x v="27"/>
    <x v="1"/>
    <s v="La Table de Cana (Dons de Production)"/>
    <x v="1"/>
    <n v="1"/>
    <x v="4"/>
    <x v="4"/>
    <x v="1"/>
    <x v="4"/>
    <s v="Production Aide Alim"/>
    <s v="LA TABLE DE CANA"/>
    <s v="LA TABLE DE CANA"/>
    <s v="5 bis avenue Maurice Ravel"/>
    <n v="92160"/>
    <s v="Antony"/>
    <x v="0"/>
    <x v="1"/>
    <n v="15"/>
    <x v="2"/>
    <s v="Masquer"/>
    <n v="199.5"/>
    <n v="38.5"/>
    <n v="110.25"/>
    <n v="110.25"/>
    <n v="92.75"/>
    <n v="92.75"/>
    <n v="65"/>
  </r>
  <r>
    <n v="45"/>
    <x v="18"/>
    <s v="Baptiste Valentini"/>
    <s v="Maya Mouttapa"/>
    <m/>
    <m/>
    <m/>
    <s v="Trafic Défense FT-862-AY"/>
    <x v="32"/>
    <x v="99"/>
    <s v="Corot Entraide Auteuil"/>
    <x v="0"/>
    <n v="1"/>
    <x v="4"/>
    <x v="4"/>
    <x v="0"/>
    <x v="5"/>
    <s v="HALTE SOCIALE ET HEBERGEMENT"/>
    <s v="COROT ENTRAIDE"/>
    <s v="Association hors des réseaux nationaux"/>
    <s v="4 rue Corot"/>
    <n v="75016"/>
    <s v="Paris 16"/>
    <x v="1"/>
    <x v="0"/>
    <n v="15"/>
    <x v="0"/>
    <s v="Masquer"/>
    <n v="272.39999999999998"/>
    <n v="52.8"/>
    <n v="60.131724137931045"/>
    <n v="124.55857142857143"/>
    <n v="54"/>
    <n v="117.02499999999999"/>
    <n v="65"/>
  </r>
  <r>
    <n v="45"/>
    <x v="18"/>
    <s v="Baptiste Valentini"/>
    <s v="Maya Mouttapa"/>
    <m/>
    <m/>
    <m/>
    <s v="Trafic Défense FT-862-AY"/>
    <x v="4"/>
    <x v="100"/>
    <s v="Monoprix - Magasin Courcelles"/>
    <x v="0"/>
    <n v="1"/>
    <x v="4"/>
    <x v="4"/>
    <x v="1"/>
    <x v="2"/>
    <s v="Distributeur"/>
    <s v="MONOPRIX"/>
    <s v="MONOPRIX"/>
    <s v="159 rue de Courcelles"/>
    <n v="75017"/>
    <s v="Paris 17"/>
    <x v="1"/>
    <x v="1"/>
    <n v="15"/>
    <x v="1"/>
    <s v="Masquer"/>
    <n v="411.4"/>
    <n v="118.37"/>
    <n v="68.5060465116279"/>
    <n v="196.38399999999999"/>
    <n v="60"/>
    <n v="179.85"/>
    <n v="65"/>
  </r>
  <r>
    <n v="45"/>
    <x v="18"/>
    <s v="Baptiste Valentini"/>
    <s v="Maya Mouttapa"/>
    <m/>
    <m/>
    <m/>
    <s v="Trafic Défense FT-862-AY"/>
    <x v="3"/>
    <x v="101"/>
    <s v="Monoprix - Magasin Bellesfeuilles"/>
    <x v="0"/>
    <n v="1"/>
    <x v="4"/>
    <x v="4"/>
    <x v="1"/>
    <x v="2"/>
    <s v="Distributeur"/>
    <s v="MONOPRIX"/>
    <s v="MONOPRIX"/>
    <s v="22 bis rue Belles Feuilles"/>
    <n v="75016"/>
    <s v="Paris 16"/>
    <x v="1"/>
    <x v="1"/>
    <n v="15"/>
    <x v="1"/>
    <s v="Masquer"/>
    <n v="475.14"/>
    <n v="82"/>
    <n v="79.063448275862072"/>
    <n v="305.71199999999999"/>
    <n v="71"/>
    <n v="300.61"/>
    <n v="65"/>
  </r>
  <r>
    <n v="45"/>
    <x v="18"/>
    <s v="Baptiste Valentini"/>
    <s v="Maya Mouttapa"/>
    <m/>
    <m/>
    <m/>
    <s v="Trafic Défense FT-862-AY"/>
    <x v="31"/>
    <x v="102"/>
    <s v="Salle à Manger"/>
    <x v="0"/>
    <n v="1"/>
    <x v="4"/>
    <x v="4"/>
    <x v="0"/>
    <x v="8"/>
    <s v="RESTAURANTS SOLIDAIRES"/>
    <s v="Maison de l'amitié"/>
    <s v="Association hors des réseaux nationaux"/>
    <s v="Voie de la Pyramide"/>
    <n v="92800"/>
    <s v="Puteaux"/>
    <x v="0"/>
    <x v="3"/>
    <n v="15"/>
    <x v="0"/>
    <s v="Masquer"/>
    <n v="303.7"/>
    <n v="73"/>
    <n v="81.798823529411763"/>
    <n v="198.65428571428572"/>
    <n v="78.5"/>
    <n v="199"/>
    <n v="65"/>
  </r>
  <r>
    <n v="46"/>
    <x v="18"/>
    <s v="Jacques Lefèvre"/>
    <s v="Wajih Accary"/>
    <m/>
    <m/>
    <m/>
    <s v="Trafic St Ho (ex Lilas) EH-786-YB"/>
    <x v="36"/>
    <x v="103"/>
    <s v="Boire et Manger - Stade De France"/>
    <x v="0"/>
    <n v="1"/>
    <x v="4"/>
    <x v="4"/>
    <x v="1"/>
    <x v="10"/>
    <s v="Evenementiel"/>
    <s v="Boire et Manger"/>
    <s v="Boire et Manger"/>
    <s v="Passage des stades, Saint Denis"/>
    <n v="93200"/>
    <s v="Saint Denis"/>
    <x v="2"/>
    <x v="1"/>
    <n v="15"/>
    <x v="3"/>
    <s v="Masquer"/>
    <n v="1408"/>
    <n v="16"/>
    <n v="433.81812500000001"/>
    <n v="631.00818181818181"/>
    <n v="416.39"/>
    <n v="630.5"/>
    <n v="65"/>
  </r>
  <r>
    <n v="46"/>
    <x v="18"/>
    <s v="Jacques Lefèvre"/>
    <s v="Wajih Accary"/>
    <m/>
    <m/>
    <m/>
    <s v="Trafic St Ho (ex Lilas) EH-786-YB"/>
    <x v="37"/>
    <x v="103"/>
    <s v="Action 14"/>
    <x v="0"/>
    <n v="1"/>
    <x v="4"/>
    <x v="4"/>
    <x v="0"/>
    <x v="0"/>
    <s v="DISTRIBUTION SOLIDAIRE"/>
    <s v="Action 14"/>
    <s v="Association hors des réseaux nationaux"/>
    <s v="13 boulevard Léon Blum"/>
    <n v="93022"/>
    <s v="Bobigny"/>
    <x v="2"/>
    <x v="1"/>
    <n v="15"/>
    <x v="0"/>
    <s v="Masquer"/>
    <n v="1408"/>
    <n v="0"/>
    <n v="436.70933333333335"/>
    <n v="655.06400000000008"/>
    <n v="425"/>
    <n v="831.75"/>
    <n v="65"/>
  </r>
  <r>
    <n v="47"/>
    <x v="19"/>
    <s v="Marine POTEL"/>
    <s v="Aymeric Champs"/>
    <s v="Clarisse Becquart"/>
    <m/>
    <m/>
    <s v="Trafic Lyonnais FZ-882-JR"/>
    <x v="7"/>
    <x v="104"/>
    <s v="MIYAM (labo) "/>
    <x v="0"/>
    <n v="1"/>
    <x v="4"/>
    <x v="5"/>
    <x v="1"/>
    <x v="2"/>
    <s v="Distributeur"/>
    <s v="MIYAM"/>
    <s v="MIYAM"/>
    <s v="74 rue de la Fraternité"/>
    <n v="93230"/>
    <s v="Romainville"/>
    <x v="2"/>
    <x v="1"/>
    <n v="15"/>
    <x v="1"/>
    <s v="Masquer"/>
    <n v="242"/>
    <n v="68.650000000000006"/>
    <n v="73.678620689655176"/>
    <n v="142.44533333333334"/>
    <n v="63.7"/>
    <n v="131"/>
    <n v="65"/>
  </r>
  <r>
    <n v="47"/>
    <x v="19"/>
    <s v="Marine POTEL"/>
    <s v="Aymeric Champs"/>
    <s v="Clarisse Becquart"/>
    <m/>
    <m/>
    <s v="Trafic Lyonnais FZ-882-JR"/>
    <x v="31"/>
    <x v="104"/>
    <s v="Salle à Manger"/>
    <x v="0"/>
    <n v="1"/>
    <x v="4"/>
    <x v="5"/>
    <x v="0"/>
    <x v="8"/>
    <s v="RESTAURANTS SOLIDAIRES"/>
    <s v="Maison de l'amitié"/>
    <s v="Association hors des réseaux nationaux"/>
    <s v="Voie de la Pyramide"/>
    <n v="92800"/>
    <s v="Puteaux"/>
    <x v="0"/>
    <x v="3"/>
    <n v="15"/>
    <x v="0"/>
    <s v="Masquer"/>
    <n v="303.7"/>
    <n v="73"/>
    <n v="81.798823529411763"/>
    <n v="198.65428571428572"/>
    <n v="78.5"/>
    <n v="199"/>
    <n v="65"/>
  </r>
  <r>
    <n v="48"/>
    <x v="19"/>
    <s v="Thierry Maisonnier"/>
    <s v="Christiane Mancilla"/>
    <s v="(Wenabi) Mélanie POMIAN"/>
    <m/>
    <m/>
    <s v="Trafic St Ho (ex Lilas) EH-786-YB"/>
    <x v="34"/>
    <x v="105"/>
    <s v="Mairie du XIV - Association Yachad"/>
    <x v="0"/>
    <n v="1"/>
    <x v="4"/>
    <x v="5"/>
    <x v="0"/>
    <x v="0"/>
    <s v="DISTRIBUTION SOLIDAIRE"/>
    <s v="MAIRIE DE PARIS"/>
    <s v="CCAS"/>
    <s v="10 rue Maurice Rouvier"/>
    <n v="75014"/>
    <s v="Paris 14"/>
    <x v="1"/>
    <x v="0"/>
    <n v="15"/>
    <x v="0"/>
    <s v="Masquer"/>
    <n v="273.19"/>
    <n v="60"/>
    <n v="115.65642857142856"/>
    <n v="115.65642857142856"/>
    <n v="105"/>
    <n v="105"/>
    <n v="65"/>
  </r>
  <r>
    <n v="48"/>
    <x v="19"/>
    <s v="Thierry Maisonnier"/>
    <s v="Christiane Mancilla"/>
    <s v="(Wenabi) Mélanie POMIAN"/>
    <m/>
    <m/>
    <s v="Trafic St Ho (ex Lilas) EH-786-YB"/>
    <x v="3"/>
    <x v="105"/>
    <s v="Monoprix - Magasin Bellesfeuilles"/>
    <x v="0"/>
    <n v="1"/>
    <x v="4"/>
    <x v="5"/>
    <x v="1"/>
    <x v="2"/>
    <s v="Distributeur"/>
    <s v="MONOPRIX"/>
    <s v="MONOPRIX"/>
    <s v="22 bis rue Belles Feuilles"/>
    <n v="75016"/>
    <s v="Paris 16"/>
    <x v="1"/>
    <x v="1"/>
    <n v="15"/>
    <x v="1"/>
    <s v="Masquer"/>
    <n v="475.14"/>
    <n v="82"/>
    <n v="79.063448275862072"/>
    <n v="305.71199999999999"/>
    <n v="71"/>
    <n v="300.61"/>
    <n v="65"/>
  </r>
  <r>
    <m/>
    <x v="20"/>
    <s v="annulé"/>
    <m/>
    <m/>
    <m/>
    <m/>
    <s v="Annulé"/>
    <x v="1"/>
    <x v="1"/>
    <s v="Sodexo Porte d'Issy - DGA (Balard)"/>
    <x v="1"/>
    <n v="1"/>
    <x v="4"/>
    <x v="1"/>
    <x v="1"/>
    <x v="1"/>
    <s v="Restauration d'entreprise"/>
    <s v="SODEXO"/>
    <s v="DGA - Ministère des Armées"/>
    <s v="35 rue de la Porte d'Issy"/>
    <n v="75015"/>
    <s v="Paris 15"/>
    <x v="1"/>
    <x v="1"/>
    <n v="15"/>
    <x v="1"/>
    <s v="Masquer"/>
    <n v="60"/>
    <n v="12"/>
    <n v="22.299999999999997"/>
    <n v="29.733333333333334"/>
    <n v="19.600000000000001"/>
    <n v="23.4"/>
    <n v="65"/>
  </r>
  <r>
    <m/>
    <x v="20"/>
    <s v="annulé"/>
    <m/>
    <m/>
    <m/>
    <m/>
    <s v="Annulé"/>
    <x v="27"/>
    <x v="1"/>
    <s v="La Table de Cana (Dons de Production)"/>
    <x v="1"/>
    <n v="1"/>
    <x v="4"/>
    <x v="1"/>
    <x v="1"/>
    <x v="4"/>
    <s v="Production Aide Alim"/>
    <s v="LA TABLE DE CANA"/>
    <s v="LA TABLE DE CANA"/>
    <s v="5 bis avenue Maurice Ravel"/>
    <n v="92160"/>
    <s v="Antony"/>
    <x v="0"/>
    <x v="1"/>
    <n v="15"/>
    <x v="2"/>
    <s v="Masquer"/>
    <n v="199.5"/>
    <n v="38.5"/>
    <n v="110.25"/>
    <n v="110.25"/>
    <n v="92.75"/>
    <n v="92.75"/>
    <n v="65"/>
  </r>
  <r>
    <n v="49"/>
    <x v="20"/>
    <s v="Marine POTEL"/>
    <s v="Joseph Lanney"/>
    <m/>
    <m/>
    <m/>
    <s v="Kangoo Mazars ET-665-VE"/>
    <x v="31"/>
    <x v="106"/>
    <s v="Salle à Manger"/>
    <x v="0"/>
    <n v="1"/>
    <x v="4"/>
    <x v="1"/>
    <x v="0"/>
    <x v="8"/>
    <s v="RESTAURANTS SOLIDAIRES"/>
    <s v="Maison de l'amitié"/>
    <s v="Association hors des réseaux nationaux"/>
    <s v="Voie de la Pyramide"/>
    <n v="92800"/>
    <s v="Puteaux"/>
    <x v="0"/>
    <x v="3"/>
    <n v="15"/>
    <x v="0"/>
    <s v="Masquer"/>
    <n v="303.7"/>
    <n v="73"/>
    <n v="81.798823529411763"/>
    <n v="198.65428571428572"/>
    <n v="78.5"/>
    <n v="199"/>
    <n v="65"/>
  </r>
  <r>
    <n v="49"/>
    <x v="20"/>
    <s v="Marine POTEL"/>
    <s v="Joseph Lanney"/>
    <m/>
    <m/>
    <m/>
    <s v="Kangoo Mazars ET-665-VE"/>
    <x v="32"/>
    <x v="107"/>
    <s v="Corot Entraide Auteuil"/>
    <x v="0"/>
    <n v="1"/>
    <x v="4"/>
    <x v="1"/>
    <x v="0"/>
    <x v="5"/>
    <s v="HALTE SOCIALE ET HEBERGEMENT"/>
    <s v="COROT ENTRAIDE"/>
    <s v="Association hors des réseaux nationaux"/>
    <s v="4 rue Corot"/>
    <n v="75016"/>
    <s v="Paris 16"/>
    <x v="1"/>
    <x v="0"/>
    <n v="15"/>
    <x v="0"/>
    <s v="Masquer"/>
    <n v="272.39999999999998"/>
    <n v="52.8"/>
    <n v="60.131724137931045"/>
    <n v="124.55857142857143"/>
    <n v="54"/>
    <n v="117.02499999999999"/>
    <n v="65"/>
  </r>
  <r>
    <n v="49"/>
    <x v="20"/>
    <s v="Marine POTEL"/>
    <s v="Joseph Lanney"/>
    <m/>
    <m/>
    <m/>
    <s v="Kangoo Mazars ET-665-VE"/>
    <x v="4"/>
    <x v="108"/>
    <s v="Monoprix - Magasin Courcelles"/>
    <x v="0"/>
    <n v="1"/>
    <x v="4"/>
    <x v="1"/>
    <x v="1"/>
    <x v="2"/>
    <s v="Distributeur"/>
    <s v="MONOPRIX"/>
    <s v="MONOPRIX"/>
    <s v="159 rue de Courcelles"/>
    <n v="75017"/>
    <s v="Paris 17"/>
    <x v="1"/>
    <x v="1"/>
    <n v="15"/>
    <x v="1"/>
    <s v="Masquer"/>
    <n v="411.4"/>
    <n v="118.37"/>
    <n v="68.5060465116279"/>
    <n v="196.38399999999999"/>
    <n v="60"/>
    <n v="179.85"/>
    <n v="65"/>
  </r>
  <r>
    <n v="49"/>
    <x v="20"/>
    <s v="Marine POTEL"/>
    <s v="Joseph Lanney"/>
    <m/>
    <m/>
    <m/>
    <s v="Kangoo Mazars ET-665-VE"/>
    <x v="3"/>
    <x v="46"/>
    <s v="Monoprix - Magasin Bellesfeuilles"/>
    <x v="0"/>
    <n v="1"/>
    <x v="4"/>
    <x v="1"/>
    <x v="1"/>
    <x v="2"/>
    <s v="Distributeur"/>
    <s v="MONOPRIX"/>
    <s v="MONOPRIX"/>
    <s v="22 bis rue Belles Feuilles"/>
    <n v="75016"/>
    <s v="Paris 16"/>
    <x v="1"/>
    <x v="1"/>
    <n v="15"/>
    <x v="1"/>
    <s v="Masquer"/>
    <n v="475.14"/>
    <n v="82"/>
    <n v="79.063448275862072"/>
    <n v="305.71199999999999"/>
    <n v="71"/>
    <n v="300.61"/>
    <n v="65"/>
  </r>
  <r>
    <n v="50"/>
    <x v="20"/>
    <s v="Thierry Maisonnier"/>
    <s v="Marius Koffi"/>
    <s v="auriane delacroix"/>
    <m/>
    <m/>
    <s v="Trafic Lyonnais FZ-882-JR"/>
    <x v="10"/>
    <x v="109"/>
    <s v="Armée du Salut"/>
    <x v="0"/>
    <n v="1"/>
    <x v="4"/>
    <x v="1"/>
    <x v="0"/>
    <x v="0"/>
    <s v="DISTRIBUTION SOLIDAIRE"/>
    <s v="FONDATION ARMEE DU SALUT"/>
    <m/>
    <s v="26 rue de Serpollet"/>
    <n v="75020"/>
    <s v="Paris 20"/>
    <x v="1"/>
    <x v="0"/>
    <n v="15"/>
    <x v="0"/>
    <s v="Masquer"/>
    <n v="875.78"/>
    <n v="47.44"/>
    <n v="168.76499999999999"/>
    <n v="180.01599999999999"/>
    <n v="130.27000000000001"/>
    <n v="118.14"/>
    <n v="65"/>
  </r>
  <r>
    <n v="50"/>
    <x v="20"/>
    <s v="Thierry Maisonnier"/>
    <s v="Marius Koffi"/>
    <s v="auriane delacroix"/>
    <m/>
    <m/>
    <s v="Trafic Lyonnais FZ-882-JR"/>
    <x v="5"/>
    <x v="109"/>
    <s v="Ideel Garden"/>
    <x v="0"/>
    <n v="1"/>
    <x v="4"/>
    <x v="1"/>
    <x v="1"/>
    <x v="3"/>
    <s v="Restauration d'entreprise"/>
    <m/>
    <m/>
    <s v="20 avenue Henri Barbusse"/>
    <n v="93000"/>
    <s v="Bobigny"/>
    <x v="2"/>
    <x v="1"/>
    <n v="15"/>
    <x v="1"/>
    <s v="Masquer"/>
    <n v="276"/>
    <n v="47.44"/>
    <n v="132.76266666666666"/>
    <n v="132.76266666666666"/>
    <n v="118.14"/>
    <n v="118.14"/>
    <n v="65"/>
  </r>
  <r>
    <n v="51"/>
    <x v="20"/>
    <s v="Patrick Postic"/>
    <s v="Clarisse Becquart"/>
    <m/>
    <m/>
    <m/>
    <s v="Kangoo Ipsen FV-865-GP"/>
    <x v="6"/>
    <x v="110"/>
    <s v="Le Figuier / Au panier des Halles / Jelo"/>
    <x v="0"/>
    <n v="1"/>
    <x v="4"/>
    <x v="1"/>
    <x v="1"/>
    <x v="1"/>
    <s v="Labo pour frigos connectés"/>
    <s v="JELO"/>
    <s v="JELO"/>
    <s v="15 rue de Chevilly"/>
    <n v="94260"/>
    <s v="Fresnes"/>
    <x v="3"/>
    <x v="1"/>
    <n v="15"/>
    <x v="1"/>
    <s v="Masquer"/>
    <n v="118.84"/>
    <n v="34.58"/>
    <n v="69.284999999999997"/>
    <n v="69.284999999999997"/>
    <n v="59.745000000000005"/>
    <n v="59.745000000000005"/>
    <n v="65"/>
  </r>
  <r>
    <n v="51"/>
    <x v="20"/>
    <s v="Patrick Postic"/>
    <s v="Clarisse Becquart"/>
    <m/>
    <m/>
    <m/>
    <s v="Kangoo Ipsen FV-865-GP"/>
    <x v="38"/>
    <x v="111"/>
    <s v="Magdalena Boulogne"/>
    <x v="0"/>
    <n v="1"/>
    <x v="4"/>
    <x v="1"/>
    <x v="0"/>
    <x v="8"/>
    <s v="Restaurant Solidaire"/>
    <s v="Magdalena"/>
    <s v="Association hors des réseaux nationaux"/>
    <s v="44 rue de l'Est "/>
    <n v="92100"/>
    <s v="Boulogne-Billancourt"/>
    <x v="0"/>
    <x v="0"/>
    <n v="15"/>
    <x v="0"/>
    <s v="Masquer"/>
    <n v="79"/>
    <n v="5.8"/>
    <n v="36.027500000000003"/>
    <n v="36.027500000000003"/>
    <n v="34.200000000000003"/>
    <n v="34.200000000000003"/>
    <n v="65"/>
  </r>
  <r>
    <n v="51"/>
    <x v="20"/>
    <s v="Patrick Postic"/>
    <s v="Clarisse Becquart"/>
    <m/>
    <m/>
    <m/>
    <s v="Kangoo Ipsen FV-865-GP"/>
    <x v="0"/>
    <x v="112"/>
    <s v="Ordre de Malte - Immaculee Conception"/>
    <x v="0"/>
    <n v="1"/>
    <x v="4"/>
    <x v="1"/>
    <x v="0"/>
    <x v="0"/>
    <s v="DISTRIBUTION SOLIDAIRE"/>
    <s v="Ordre de Malte"/>
    <s v="Association appartenant à un grand réseau national"/>
    <s v="63 rue du Dôme"/>
    <n v="92300"/>
    <s v="Boulogne-Billancourt"/>
    <x v="0"/>
    <x v="0"/>
    <n v="15"/>
    <x v="0"/>
    <s v="Masquer"/>
    <n v="143.61000000000001"/>
    <n v="4.3"/>
    <n v="39.126315789473679"/>
    <n v="61.95"/>
    <n v="20"/>
    <n v="54.65"/>
    <n v="65"/>
  </r>
  <r>
    <n v="52"/>
    <x v="20"/>
    <s v="Matthias Cortin"/>
    <s v="Salarié MDA"/>
    <m/>
    <m/>
    <m/>
    <s v="Trafic Défense FT-862-AY"/>
    <x v="51"/>
    <x v="113"/>
    <s v="BAPIF Genevilliers (collecte)"/>
    <x v="0"/>
    <n v="1"/>
    <x v="4"/>
    <x v="1"/>
    <x v="1"/>
    <x v="7"/>
    <m/>
    <s v="BAPIF"/>
    <m/>
    <s v="34 rte du bassin numéro 6"/>
    <n v="92230"/>
    <s v="Genevilliers"/>
    <x v="0"/>
    <x v="1"/>
    <n v="15"/>
    <x v="1"/>
    <s v="Masquer"/>
    <n v="475"/>
    <n v="268.5"/>
    <n v="355.27600000000001"/>
    <n v="355.27600000000001"/>
    <n v="356"/>
    <n v="356"/>
    <n v="65"/>
  </r>
  <r>
    <n v="52"/>
    <x v="20"/>
    <s v="Matthias Cortin"/>
    <s v="Salarié MDA"/>
    <m/>
    <m/>
    <m/>
    <s v="Trafic Défense FT-862-AY"/>
    <x v="25"/>
    <x v="113"/>
    <s v="Maison de l'Amitié"/>
    <x v="0"/>
    <n v="1"/>
    <x v="4"/>
    <x v="1"/>
    <x v="0"/>
    <x v="6"/>
    <s v="Accueil de Jour"/>
    <s v="MAISON DE L AMITIE"/>
    <s v="Association hors des réseaux nationaux"/>
    <s v="4 place Carpeaux"/>
    <n v="92800"/>
    <s v="Puteaux"/>
    <x v="0"/>
    <x v="2"/>
    <n v="15"/>
    <x v="0"/>
    <s v="Masquer"/>
    <n v="475"/>
    <n v="5.1420000000000003"/>
    <n v="233.31524999999999"/>
    <n v="233.31524999999999"/>
    <n v="278.19"/>
    <n v="278.19"/>
    <n v="65"/>
  </r>
  <r>
    <n v="53"/>
    <x v="21"/>
    <s v="Jean-Michel Bader"/>
    <s v="Marius Koffi"/>
    <s v="Bastien GELINET"/>
    <m/>
    <m/>
    <s v="Trafic Lyonnais FZ-882-JR"/>
    <x v="7"/>
    <x v="114"/>
    <s v="MIYAM (labo) "/>
    <x v="0"/>
    <n v="1"/>
    <x v="4"/>
    <x v="0"/>
    <x v="1"/>
    <x v="2"/>
    <s v="Distributeur"/>
    <s v="MIYAM"/>
    <s v="MIYAM"/>
    <s v="74 rue de la Fraternité"/>
    <n v="93230"/>
    <s v="Romainville"/>
    <x v="2"/>
    <x v="1"/>
    <n v="15"/>
    <x v="1"/>
    <s v="Masquer"/>
    <n v="242"/>
    <n v="68.650000000000006"/>
    <n v="73.678620689655176"/>
    <n v="142.44533333333334"/>
    <n v="63.7"/>
    <n v="131"/>
    <n v="65"/>
  </r>
  <r>
    <n v="53"/>
    <x v="21"/>
    <s v="Jean-Michel Bader"/>
    <s v="Marius Koffi"/>
    <s v="Bastien GELINET"/>
    <m/>
    <m/>
    <s v="Trafic Lyonnais FZ-882-JR"/>
    <x v="18"/>
    <x v="114"/>
    <s v="L'un est l'autre"/>
    <x v="0"/>
    <n v="1"/>
    <x v="4"/>
    <x v="0"/>
    <x v="0"/>
    <x v="0"/>
    <s v="DISTRIBUTION SOLIDAIRE"/>
    <s v="L'UN EST L'AUTRE"/>
    <s v="Association hors des réseaux nationaux"/>
    <s v="36 avenue Charles Gide"/>
    <n v="94270"/>
    <s v="Kremlin-Bicêtre"/>
    <x v="3"/>
    <x v="2"/>
    <n v="15"/>
    <x v="0"/>
    <s v="Masquer"/>
    <n v="983.5"/>
    <n v="42.79"/>
    <n v="143.24458333333334"/>
    <n v="229.19133333333332"/>
    <n v="78.525000000000006"/>
    <n v="125.9"/>
    <n v="65"/>
  </r>
  <r>
    <n v="54"/>
    <x v="21"/>
    <s v="Thierry Maisonnier"/>
    <s v="Valentin Carrez"/>
    <s v="Vincent Béranger"/>
    <m/>
    <m/>
    <s v="Trafic St Ho (ex Lilas) EH-786-YB"/>
    <x v="40"/>
    <x v="42"/>
    <s v="Cop'1 Solidarité Etudiante"/>
    <x v="0"/>
    <n v="1"/>
    <x v="4"/>
    <x v="0"/>
    <x v="0"/>
    <x v="0"/>
    <s v="DISTRIBUTION SOLIDAIRE"/>
    <s v="COP'1"/>
    <s v="Association hors des réseaux nationaux"/>
    <s v="50 rue de Tournelles"/>
    <n v="75003"/>
    <s v="Paris 03"/>
    <x v="1"/>
    <x v="2"/>
    <n v="15"/>
    <x v="0"/>
    <s v="Masquer"/>
    <n v="96.3"/>
    <n v="70"/>
    <n v="80.628571428571433"/>
    <n v="80.628571428571433"/>
    <n v="87.5"/>
    <n v="87.5"/>
    <n v="65"/>
  </r>
  <r>
    <n v="54"/>
    <x v="21"/>
    <s v="Thierry Maisonnier"/>
    <s v="Valentin Carrez"/>
    <s v="Vincent Béranger"/>
    <m/>
    <m/>
    <s v="Trafic St Ho (ex Lilas) EH-786-YB"/>
    <x v="9"/>
    <x v="42"/>
    <s v="Refugee Food (Labo) - Production repas"/>
    <x v="0"/>
    <n v="1"/>
    <x v="4"/>
    <x v="0"/>
    <x v="1"/>
    <x v="4"/>
    <s v="Production Aide Alim"/>
    <m/>
    <m/>
    <s v="43 Rue du Chevaleret"/>
    <n v="75013"/>
    <s v="Paris 13"/>
    <x v="1"/>
    <x v="1"/>
    <n v="15"/>
    <x v="2"/>
    <s v="Masquer"/>
    <n v="96.3"/>
    <n v="70"/>
    <n v="80.628571428571433"/>
    <n v="80.628571428571433"/>
    <n v="87.5"/>
    <n v="87.5"/>
    <n v="65"/>
  </r>
  <r>
    <n v="54"/>
    <x v="21"/>
    <s v="Thierry Maisonnier"/>
    <s v="Valentin Carrez"/>
    <s v="Vincent Béranger"/>
    <m/>
    <m/>
    <s v="Trafic St Ho (ex Lilas) EH-786-YB"/>
    <x v="20"/>
    <x v="115"/>
    <s v="Refugee Food (Labo) - Livraison de denrées"/>
    <x v="0"/>
    <n v="1"/>
    <x v="4"/>
    <x v="0"/>
    <x v="0"/>
    <x v="8"/>
    <s v="RESTAURANTS SOLIDAIRES"/>
    <s v="Refugee Food"/>
    <m/>
    <s v="43 Rue du Chevaleret"/>
    <n v="75013"/>
    <s v="Paris 13"/>
    <x v="1"/>
    <x v="2"/>
    <n v="15"/>
    <x v="0"/>
    <s v="Masquer"/>
    <n v="265.40999999999997"/>
    <n v="4.5"/>
    <n v="85.102000000000004"/>
    <n v="98.194615384615389"/>
    <n v="65.5"/>
    <n v="65.5"/>
    <n v="65"/>
  </r>
  <r>
    <n v="54"/>
    <x v="21"/>
    <s v="Thierry Maisonnier"/>
    <s v="Valentin Carrez"/>
    <s v="Vincent Béranger"/>
    <m/>
    <m/>
    <s v="Trafic St Ho (ex Lilas) EH-786-YB"/>
    <x v="19"/>
    <x v="115"/>
    <s v="Caisse des écoles - Paris 14eme"/>
    <x v="0"/>
    <n v="1"/>
    <x v="4"/>
    <x v="0"/>
    <x v="1"/>
    <x v="1"/>
    <s v="Cuisine centrale scolaire"/>
    <s v="Caisse des ecoles"/>
    <s v="Caisse des ecoles"/>
    <s v="23 Av. Georges Lafenestre"/>
    <n v="75014"/>
    <s v="Paris 14"/>
    <x v="1"/>
    <x v="1"/>
    <n v="15"/>
    <x v="1"/>
    <s v="Masquer"/>
    <n v="70.099999999999994"/>
    <n v="4.5"/>
    <n v="28.9"/>
    <n v="28.9"/>
    <n v="20.5"/>
    <n v="20.5"/>
    <n v="65"/>
  </r>
  <r>
    <n v="55"/>
    <x v="21"/>
    <s v="Constantin Kozlow"/>
    <s v="Cherigui Boussad"/>
    <m/>
    <m/>
    <m/>
    <s v="Kangoo Mazars ET-665-VE"/>
    <x v="8"/>
    <x v="116"/>
    <s v="Cuisine Centrale de Nanterre"/>
    <x v="0"/>
    <n v="1"/>
    <x v="4"/>
    <x v="0"/>
    <x v="1"/>
    <x v="1"/>
    <s v="Restauration scolaire"/>
    <s v="Cuisine Centrale de Nanterre"/>
    <s v="Cuisine Centrale de Nanterre"/>
    <s v="83 boulevard de la Seine"/>
    <n v="92000"/>
    <s v="Nanterre"/>
    <x v="0"/>
    <x v="1"/>
    <n v="15"/>
    <x v="1"/>
    <s v="Masquer"/>
    <n v="458.58000000000004"/>
    <n v="45.85"/>
    <n v="71.959032258064511"/>
    <n v="159.33785714285716"/>
    <n v="53.75"/>
    <n v="137.535"/>
    <n v="65"/>
  </r>
  <r>
    <n v="55"/>
    <x v="21"/>
    <s v="Constantin Kozlow"/>
    <s v="Cherigui Boussad"/>
    <m/>
    <m/>
    <m/>
    <s v="Kangoo Mazars ET-665-VE"/>
    <x v="41"/>
    <x v="116"/>
    <s v="Cdc Habitat Adoma - Foyer Sorbiers"/>
    <x v="0"/>
    <n v="1"/>
    <x v="4"/>
    <x v="0"/>
    <x v="0"/>
    <x v="5"/>
    <s v="HALTE SOCIALE ET HEBERGEMENT"/>
    <s v="Adoma"/>
    <s v="Association appartenant à un grand réseau national"/>
    <s v="4 rue des Sorbiers"/>
    <n v="92000"/>
    <s v="Nanterre"/>
    <x v="0"/>
    <x v="3"/>
    <n v="15"/>
    <x v="0"/>
    <s v="Masquer"/>
    <n v="106.98"/>
    <n v="18"/>
    <n v="59.938333333333333"/>
    <n v="59.938333333333333"/>
    <n v="50.814999999999998"/>
    <n v="50.814999999999998"/>
    <n v="65"/>
  </r>
  <r>
    <m/>
    <x v="22"/>
    <s v="annulé"/>
    <m/>
    <m/>
    <m/>
    <m/>
    <s v="Annulé"/>
    <x v="16"/>
    <x v="1"/>
    <s v="Arpège - Mazars"/>
    <x v="1"/>
    <n v="1"/>
    <x v="4"/>
    <x v="2"/>
    <x v="1"/>
    <x v="1"/>
    <s v="Restauration d'entreprise"/>
    <s v="ARPEGE"/>
    <s v="Mazars"/>
    <s v="61 rue Henri Regnault"/>
    <n v="92400"/>
    <s v="Courbevoie"/>
    <x v="0"/>
    <x v="1"/>
    <n v="15"/>
    <x v="1"/>
    <s v="Masquer"/>
    <n v="36"/>
    <n v="36"/>
    <n v="36"/>
    <n v="36"/>
    <n v="36"/>
    <n v="36"/>
    <n v="65"/>
  </r>
  <r>
    <m/>
    <x v="22"/>
    <s v="annulé"/>
    <m/>
    <m/>
    <m/>
    <m/>
    <s v="Annulé"/>
    <x v="22"/>
    <x v="1"/>
    <s v="Sogeres - Gecina Défense Ouest"/>
    <x v="1"/>
    <n v="1"/>
    <x v="4"/>
    <x v="2"/>
    <x v="1"/>
    <x v="1"/>
    <s v="Restauration d'entreprise"/>
    <s v="SOGERES"/>
    <s v="GECINA"/>
    <s v="32 rue de Metz"/>
    <n v="92000"/>
    <s v="Nanterre"/>
    <x v="0"/>
    <x v="1"/>
    <n v="15"/>
    <x v="1"/>
    <s v="Masquer"/>
    <n v="11.6"/>
    <n v="1"/>
    <n v="6.8488888888888892"/>
    <n v="6.8488888888888892"/>
    <n v="7"/>
    <n v="7"/>
    <n v="65"/>
  </r>
  <r>
    <m/>
    <x v="22"/>
    <s v="annulé"/>
    <m/>
    <m/>
    <m/>
    <m/>
    <s v="Annulé"/>
    <x v="15"/>
    <x v="1"/>
    <s v="Arpège - L'Oréal Clichy CAPI"/>
    <x v="1"/>
    <n v="1"/>
    <x v="4"/>
    <x v="2"/>
    <x v="1"/>
    <x v="1"/>
    <s v="Restauration d'entreprise"/>
    <s v="ARPEGE"/>
    <s v="L'OREAL"/>
    <s v="22 rue Pierre Dreyfus"/>
    <n v="92110"/>
    <s v="Clichy"/>
    <x v="0"/>
    <x v="1"/>
    <n v="15"/>
    <x v="1"/>
    <s v="Masquer"/>
    <n v="15"/>
    <n v="15"/>
    <n v="15"/>
    <n v="15"/>
    <n v="15"/>
    <n v="15"/>
    <n v="65"/>
  </r>
  <r>
    <m/>
    <x v="22"/>
    <s v="annulé"/>
    <m/>
    <m/>
    <m/>
    <m/>
    <s v="Annulé"/>
    <x v="42"/>
    <x v="1"/>
    <s v="MRS - Ipsen Khapa"/>
    <x v="1"/>
    <n v="1"/>
    <x v="4"/>
    <x v="2"/>
    <x v="1"/>
    <x v="1"/>
    <s v="Restauration d'entreprise"/>
    <s v="MRS"/>
    <s v="Ipsen / Khapa"/>
    <s v="63 quai Georges Corse"/>
    <n v="92100"/>
    <s v="Boulogne Billancourt"/>
    <x v="0"/>
    <x v="1"/>
    <n v="15"/>
    <x v="1"/>
    <s v="Masquer"/>
    <m/>
    <m/>
    <m/>
    <m/>
    <m/>
    <m/>
    <n v="65"/>
  </r>
  <r>
    <m/>
    <x v="22"/>
    <s v="annulé"/>
    <m/>
    <m/>
    <m/>
    <m/>
    <s v="Annulé"/>
    <x v="45"/>
    <x v="1"/>
    <s v="L'Oréal Campus Clichy"/>
    <x v="1"/>
    <n v="1"/>
    <x v="4"/>
    <x v="2"/>
    <x v="1"/>
    <x v="1"/>
    <s v="Restauration d'entreprise"/>
    <m/>
    <s v="L'Oréal "/>
    <s v="10 Rue du Docteur Calmette"/>
    <n v="92110"/>
    <s v="Clichy"/>
    <x v="0"/>
    <x v="1"/>
    <n v="15"/>
    <x v="1"/>
    <s v="Masquer"/>
    <n v="106.55"/>
    <n v="60.5"/>
    <n v="80.216666666666669"/>
    <n v="80.216666666666669"/>
    <n v="73.599999999999994"/>
    <n v="73.599999999999994"/>
    <n v="65"/>
  </r>
  <r>
    <m/>
    <x v="22"/>
    <s v="annulé"/>
    <m/>
    <m/>
    <m/>
    <m/>
    <s v="Annulé"/>
    <x v="44"/>
    <x v="1"/>
    <s v="Sogeres - Microsoft EOS"/>
    <x v="1"/>
    <n v="1"/>
    <x v="4"/>
    <x v="2"/>
    <x v="1"/>
    <x v="1"/>
    <s v="Restauration d'entreprise"/>
    <s v="SOGERES"/>
    <s v="MICROSOFT"/>
    <s v="37 quai du Président Roosevelt"/>
    <n v="92130"/>
    <s v="Issy-Les-Moulineaux"/>
    <x v="0"/>
    <x v="1"/>
    <n v="15"/>
    <x v="1"/>
    <s v="Masquer"/>
    <m/>
    <m/>
    <m/>
    <m/>
    <m/>
    <m/>
    <n v="65"/>
  </r>
  <r>
    <m/>
    <x v="22"/>
    <s v="annulé"/>
    <m/>
    <m/>
    <m/>
    <m/>
    <s v="Annulé"/>
    <x v="1"/>
    <x v="1"/>
    <s v="Sodexo Porte d'Issy - DGA (Balard)"/>
    <x v="1"/>
    <n v="1"/>
    <x v="4"/>
    <x v="2"/>
    <x v="1"/>
    <x v="1"/>
    <s v="Restauration d'entreprise"/>
    <s v="SODEXO"/>
    <s v="DGA - Ministère des Armées"/>
    <s v="35 rue de la Porte d'Issy"/>
    <n v="75015"/>
    <s v="Paris 15"/>
    <x v="1"/>
    <x v="1"/>
    <n v="15"/>
    <x v="1"/>
    <s v="Masquer"/>
    <n v="60"/>
    <n v="12"/>
    <n v="22.299999999999997"/>
    <n v="29.733333333333334"/>
    <n v="19.600000000000001"/>
    <n v="23.4"/>
    <n v="65"/>
  </r>
  <r>
    <m/>
    <x v="22"/>
    <s v="annulé"/>
    <m/>
    <m/>
    <m/>
    <m/>
    <s v="Annulé"/>
    <x v="23"/>
    <x v="1"/>
    <s v="Compass - Société Générale Basalte"/>
    <x v="1"/>
    <n v="1"/>
    <x v="4"/>
    <x v="2"/>
    <x v="1"/>
    <x v="1"/>
    <s v="Restauration d'entreprise"/>
    <s v="EUREST-COMPASS"/>
    <s v="SOCIETE GENERALE"/>
    <s v="6 boulevard Franck Kupla"/>
    <n v="92800"/>
    <s v="Puteaux"/>
    <x v="0"/>
    <x v="1"/>
    <n v="15"/>
    <x v="1"/>
    <s v="Masquer"/>
    <n v="68.8"/>
    <n v="12.1"/>
    <n v="36.945833333333333"/>
    <n v="36.945833333333333"/>
    <n v="42.125"/>
    <n v="42.125"/>
    <n v="65"/>
  </r>
  <r>
    <n v="56"/>
    <x v="22"/>
    <s v="Thierry Maisonnier"/>
    <s v="HENRIQUE BORSARI"/>
    <m/>
    <m/>
    <m/>
    <s v="Trafic Lyonnais FZ-882-JR"/>
    <x v="3"/>
    <x v="117"/>
    <s v="Monoprix - Magasin Bellesfeuilles"/>
    <x v="0"/>
    <n v="1"/>
    <x v="4"/>
    <x v="2"/>
    <x v="1"/>
    <x v="2"/>
    <s v="Distributeur"/>
    <s v="MONOPRIX"/>
    <s v="MONOPRIX"/>
    <s v="22 bis rue Belles Feuilles"/>
    <n v="75016"/>
    <s v="Paris 16"/>
    <x v="1"/>
    <x v="1"/>
    <n v="15"/>
    <x v="1"/>
    <s v="Masquer"/>
    <n v="475.14"/>
    <n v="82"/>
    <n v="79.063448275862072"/>
    <n v="305.71199999999999"/>
    <n v="71"/>
    <n v="300.61"/>
    <n v="65"/>
  </r>
  <r>
    <n v="56"/>
    <x v="22"/>
    <s v="Thierry Maisonnier"/>
    <s v="HENRIQUE BORSARI"/>
    <m/>
    <m/>
    <m/>
    <s v="Trafic Lyonnais FZ-882-JR"/>
    <x v="3"/>
    <x v="56"/>
    <s v="Monoprix - Magasin Bellesfeuilles"/>
    <x v="0"/>
    <n v="1"/>
    <x v="4"/>
    <x v="2"/>
    <x v="1"/>
    <x v="2"/>
    <s v="Distributeur"/>
    <s v="MONOPRIX"/>
    <s v="MONOPRIX"/>
    <s v="22 bis rue Belles Feuilles"/>
    <n v="75016"/>
    <s v="Paris 16"/>
    <x v="1"/>
    <x v="1"/>
    <n v="15"/>
    <x v="1"/>
    <s v="Masquer"/>
    <n v="475.14"/>
    <n v="82"/>
    <n v="79.063448275862072"/>
    <n v="305.71199999999999"/>
    <n v="71"/>
    <n v="300.61"/>
    <n v="65"/>
  </r>
  <r>
    <n v="56"/>
    <x v="22"/>
    <s v="Thierry Maisonnier"/>
    <s v="HENRIQUE BORSARI"/>
    <m/>
    <m/>
    <m/>
    <s v="Trafic Lyonnais FZ-882-JR"/>
    <x v="21"/>
    <x v="11"/>
    <s v="Aurore - CHU 12eme"/>
    <x v="0"/>
    <n v="1"/>
    <x v="4"/>
    <x v="2"/>
    <x v="0"/>
    <x v="5"/>
    <s v="HALTE SOCIALE ET HEBERGEMENT"/>
    <s v="AURORE"/>
    <s v="Association hors des réseaux nationaux"/>
    <s v="20 boulevard Poniatowski"/>
    <n v="75012"/>
    <s v="Paris 12"/>
    <x v="1"/>
    <x v="0"/>
    <n v="15"/>
    <x v="0"/>
    <s v="Masquer"/>
    <n v="242.2"/>
    <n v="37.5"/>
    <n v="145.446"/>
    <n v="145.446"/>
    <n v="134.69999999999999"/>
    <n v="134.69999999999999"/>
    <n v="65"/>
  </r>
  <r>
    <n v="57"/>
    <x v="22"/>
    <s v="Patrick Postic"/>
    <s v="Félicie Pène"/>
    <s v="Pierre BEURLET"/>
    <m/>
    <m/>
    <s v="Trafic St Ho (ex Lilas) EH-786-YB"/>
    <x v="47"/>
    <x v="118"/>
    <s v="Aurore ESAT Santeuil "/>
    <x v="0"/>
    <n v="1"/>
    <x v="4"/>
    <x v="2"/>
    <x v="0"/>
    <x v="8"/>
    <s v="RESTAURANTS SOLIDAIRES"/>
    <s v="AURORE"/>
    <s v="Association hors des réseaux nationaux"/>
    <s v="8 rue de Santeuil"/>
    <n v="75005"/>
    <s v="Paris 05"/>
    <x v="1"/>
    <x v="0"/>
    <n v="15"/>
    <x v="0"/>
    <s v="Masquer"/>
    <n v="510"/>
    <n v="23.4"/>
    <n v="74.385000000000005"/>
    <n v="127.51714285714286"/>
    <n v="27.29"/>
    <n v="36"/>
    <n v="65"/>
  </r>
  <r>
    <n v="57"/>
    <x v="22"/>
    <s v="Patrick Postic"/>
    <s v="Félicie Pène"/>
    <s v="Pierre BEURLET"/>
    <m/>
    <m/>
    <s v="Trafic St Ho (ex Lilas) EH-786-YB"/>
    <x v="39"/>
    <x v="119"/>
    <s v="Centre Social Landy - St Ouen"/>
    <x v="0"/>
    <n v="1"/>
    <x v="4"/>
    <x v="2"/>
    <x v="0"/>
    <x v="0"/>
    <s v="DISTRIBUTION SOLIDAIRE"/>
    <s v="Maison de quartier du Landy"/>
    <s v="Association hors des réseaux nationaux"/>
    <s v="4 rue Soubis"/>
    <n v="93400"/>
    <s v="Saint-Ouen"/>
    <x v="2"/>
    <x v="3"/>
    <n v="15"/>
    <x v="0"/>
    <s v="Masquer"/>
    <n v="458.6"/>
    <n v="6.8"/>
    <n v="82.842083333333335"/>
    <n v="165.68416666666667"/>
    <n v="67.674999999999997"/>
    <n v="131.97499999999999"/>
    <n v="65"/>
  </r>
  <r>
    <n v="57"/>
    <x v="22"/>
    <s v="Patrick Postic"/>
    <s v="Félicie Pène"/>
    <s v="Pierre BEURLET"/>
    <m/>
    <m/>
    <s v="Trafic St Ho (ex Lilas) EH-786-YB"/>
    <x v="33"/>
    <x v="118"/>
    <s v="Levy Restaurants - AccorHotels Arena Bercy"/>
    <x v="0"/>
    <n v="1"/>
    <x v="4"/>
    <x v="2"/>
    <x v="1"/>
    <x v="10"/>
    <s v="Evénements Sports et Loisirs"/>
    <s v="LEVY RESTAURANTS"/>
    <s v="ACCORHOTELS ARENA (GROUPE ACCOR)"/>
    <s v="8 Boulevard de Bercy"/>
    <n v="75012"/>
    <s v="Paris 12"/>
    <x v="1"/>
    <x v="1"/>
    <n v="15"/>
    <x v="3"/>
    <s v="Masquer"/>
    <n v="213.19"/>
    <n v="23.4"/>
    <n v="53.110666666666702"/>
    <n v="79.665999999999997"/>
    <n v="23.43"/>
    <n v="37.245000000000005"/>
    <n v="65"/>
  </r>
  <r>
    <n v="57"/>
    <x v="22"/>
    <s v="Patrick Postic"/>
    <s v="Félicie Pène"/>
    <s v="Pierre BEURLET"/>
    <m/>
    <m/>
    <s v="Trafic St Ho (ex Lilas) EH-786-YB"/>
    <x v="2"/>
    <x v="119"/>
    <s v="Foodles - Hub Saint Ouen"/>
    <x v="0"/>
    <n v="1"/>
    <x v="4"/>
    <x v="2"/>
    <x v="1"/>
    <x v="1"/>
    <s v="Restauration d'entreprise"/>
    <s v="Foodles"/>
    <s v="Foodles"/>
    <s v="50 rue Ardoin"/>
    <n v="93400"/>
    <s v="Saint-Ouen"/>
    <x v="2"/>
    <x v="1"/>
    <n v="15"/>
    <x v="1"/>
    <s v="Masquer"/>
    <n v="153.4"/>
    <n v="43.9"/>
    <n v="84.566153846153838"/>
    <n v="84.566153846153838"/>
    <n v="75.400000000000006"/>
    <n v="75.400000000000006"/>
    <n v="65"/>
  </r>
  <r>
    <n v="58"/>
    <x v="22"/>
    <s v="Michelle Isphording"/>
    <s v="Manon Ducrot"/>
    <s v="(Wenabi) Delphine Julien"/>
    <m/>
    <m/>
    <s v="Trafic Défense FT-862-AY"/>
    <x v="14"/>
    <x v="120"/>
    <s v="APPUI - AU BON TRANSIT (collecte de denrées)"/>
    <x v="0"/>
    <n v="1"/>
    <x v="4"/>
    <x v="2"/>
    <x v="1"/>
    <x v="7"/>
    <s v="DISTRIBUTION SOLIDAIRE"/>
    <s v="APPUI - AU BON TRANSIT"/>
    <s v="Association hors des réseaux nationaux"/>
    <s v="12 rue Auguste Gillot"/>
    <n v="93200"/>
    <s v="Saint-Denis"/>
    <x v="2"/>
    <x v="1"/>
    <n v="15"/>
    <x v="1"/>
    <s v="Masquer"/>
    <n v="1137.5"/>
    <n v="50"/>
    <n v="354.5"/>
    <n v="443.125"/>
    <n v="307"/>
    <n v="292.5"/>
    <n v="65"/>
  </r>
  <r>
    <n v="58"/>
    <x v="22"/>
    <s v="Michelle Isphording"/>
    <s v="Manon Ducrot"/>
    <s v="(Wenabi) Delphine Julien"/>
    <m/>
    <m/>
    <s v="Trafic Défense FT-862-AY"/>
    <x v="29"/>
    <x v="121"/>
    <s v="La Chorba"/>
    <x v="0"/>
    <n v="1"/>
    <x v="4"/>
    <x v="2"/>
    <x v="0"/>
    <x v="8"/>
    <s v="RESTAURANTS SOLIDAIRES"/>
    <s v="LA CHORBA"/>
    <s v="Association hors des réseaux nationaux"/>
    <s v="87 boulevard Poniatowski"/>
    <n v="75012"/>
    <s v="Paris 12"/>
    <x v="1"/>
    <x v="2"/>
    <n v="15"/>
    <x v="0"/>
    <s v="Masquer"/>
    <n v="547.45000000000005"/>
    <n v="87.6"/>
    <n v="124.50428571428571"/>
    <n v="186.75642857142856"/>
    <n v="96"/>
    <n v="122.2"/>
    <n v="65"/>
  </r>
  <r>
    <n v="58"/>
    <x v="22"/>
    <s v="Michelle Isphording"/>
    <s v="Manon Ducrot"/>
    <s v="(Wenabi) Delphine Julien"/>
    <m/>
    <m/>
    <s v="Trafic Défense FT-862-AY"/>
    <x v="12"/>
    <x v="122"/>
    <s v="ADN 93 - Amicale du Nid La Courneuve"/>
    <x v="0"/>
    <n v="1"/>
    <x v="4"/>
    <x v="2"/>
    <x v="0"/>
    <x v="5"/>
    <s v="HALTE SOCIALE ET HEBERGEMENT"/>
    <s v="Amicale du Nid"/>
    <s v="Association hors des réseaux nationaux"/>
    <s v="18 avenue Lénine"/>
    <n v="93210"/>
    <s v="La Courneuve"/>
    <x v="2"/>
    <x v="0"/>
    <n v="15"/>
    <x v="0"/>
    <s v="Masquer"/>
    <n v="151.57"/>
    <n v="15.65"/>
    <n v="47.782307692307697"/>
    <n v="62.11699999999999"/>
    <n v="38.5"/>
    <n v="41.875"/>
    <n v="65"/>
  </r>
  <r>
    <n v="58"/>
    <x v="22"/>
    <s v="Michelle Isphording"/>
    <s v="Manon Ducrot"/>
    <s v="(Wenabi) Delphine Julien"/>
    <m/>
    <m/>
    <s v="Trafic Défense FT-862-AY"/>
    <x v="8"/>
    <x v="123"/>
    <s v="Cuisine Centrale de Nanterre"/>
    <x v="0"/>
    <n v="1"/>
    <x v="4"/>
    <x v="2"/>
    <x v="1"/>
    <x v="1"/>
    <s v="Restauration scolaire"/>
    <s v="Cuisine Centrale de Nanterre"/>
    <s v="Cuisine Centrale de Nanterre"/>
    <s v="83 boulevard de la Seine"/>
    <n v="92000"/>
    <s v="Nanterre"/>
    <x v="0"/>
    <x v="1"/>
    <n v="15"/>
    <x v="1"/>
    <s v="Masquer"/>
    <n v="458.58000000000004"/>
    <n v="45.85"/>
    <n v="71.959032258064511"/>
    <n v="159.33785714285716"/>
    <n v="53.75"/>
    <n v="137.535"/>
    <n v="65"/>
  </r>
  <r>
    <n v="59"/>
    <x v="22"/>
    <s v="Interface"/>
    <m/>
    <m/>
    <m/>
    <m/>
    <s v="Kangoo Ipsen FV-865-GP"/>
    <x v="0"/>
    <x v="124"/>
    <s v="Ordre de Malte - Immaculee Conception"/>
    <x v="0"/>
    <n v="1"/>
    <x v="4"/>
    <x v="2"/>
    <x v="0"/>
    <x v="0"/>
    <s v="DISTRIBUTION SOLIDAIRE"/>
    <s v="Ordre de Malte"/>
    <s v="Association appartenant à un grand réseau national"/>
    <s v="63 rue du Dôme"/>
    <n v="92300"/>
    <s v="Boulogne-Billancourt"/>
    <x v="0"/>
    <x v="0"/>
    <n v="15"/>
    <x v="0"/>
    <s v="Masquer"/>
    <n v="143.61000000000001"/>
    <n v="4.3"/>
    <n v="39.126315789473679"/>
    <n v="61.95"/>
    <n v="20"/>
    <n v="54.65"/>
    <n v="65"/>
  </r>
  <r>
    <n v="59"/>
    <x v="22"/>
    <s v="Interface"/>
    <m/>
    <m/>
    <m/>
    <m/>
    <s v="Kangoo Ipsen FV-865-GP"/>
    <x v="52"/>
    <x v="124"/>
    <s v="Sodexo Sports &amp; Loisirs - Site Roland Garros - Economat SL"/>
    <x v="0"/>
    <n v="1"/>
    <x v="4"/>
    <x v="2"/>
    <x v="1"/>
    <x v="10"/>
    <s v="Evénements Sports et Loisirs"/>
    <s v="SODEXO"/>
    <s v="FFT / ROLAND-GARROS"/>
    <s v="Avenue d'auteuil"/>
    <n v="75016"/>
    <s v="Paris 16"/>
    <x v="1"/>
    <x v="1"/>
    <n v="15"/>
    <x v="3"/>
    <s v="Masquer"/>
    <n v="961.9"/>
    <n v="109"/>
    <n v="433.46500000000003"/>
    <n v="433.46500000000003"/>
    <n v="331.48"/>
    <n v="331.48"/>
    <n v="65"/>
  </r>
  <r>
    <n v="60"/>
    <x v="22"/>
    <s v="Constantin Kozlow"/>
    <s v="Alexandre PASQUALI"/>
    <m/>
    <m/>
    <m/>
    <s v="Kangoo Mazars ET-665-VE"/>
    <x v="43"/>
    <x v="125"/>
    <s v="Arpège - L'Oréal Clichy RIO"/>
    <x v="0"/>
    <n v="1"/>
    <x v="4"/>
    <x v="2"/>
    <x v="1"/>
    <x v="1"/>
    <s v="Restauration d'entreprise"/>
    <s v="ARPEGE"/>
    <s v="L'OREAL"/>
    <s v="15 rue Pierre Dreyfus"/>
    <n v="92110"/>
    <s v="Clichy"/>
    <x v="0"/>
    <x v="1"/>
    <n v="15"/>
    <x v="1"/>
    <s v="Masquer"/>
    <n v="65"/>
    <n v="20"/>
    <n v="39.571428571428569"/>
    <n v="39.571428571428569"/>
    <n v="45"/>
    <n v="45"/>
    <n v="65"/>
  </r>
  <r>
    <n v="60"/>
    <x v="22"/>
    <s v="Constantin Kozlow"/>
    <s v="Alexandre PASQUALI"/>
    <m/>
    <m/>
    <m/>
    <s v="Kangoo Mazars ET-665-VE"/>
    <x v="26"/>
    <x v="126"/>
    <s v="Maison Hestia - Aurore La Garenne-Colombes"/>
    <x v="0"/>
    <n v="1"/>
    <x v="4"/>
    <x v="2"/>
    <x v="0"/>
    <x v="5"/>
    <s v="HALTE SOCIALE ET HEBERGEMENT"/>
    <s v="AURORE"/>
    <s v="Association hors des réseaux nationaux"/>
    <s v="13 rue Yves le caignard"/>
    <n v="92250"/>
    <s v="La garenne-colombes"/>
    <x v="0"/>
    <x v="0"/>
    <n v="15"/>
    <x v="0"/>
    <s v="Masquer"/>
    <n v="92.91"/>
    <n v="17.5"/>
    <n v="29.722999999999999"/>
    <n v="45.727692307692308"/>
    <n v="27.125"/>
    <n v="47.14"/>
    <n v="65"/>
  </r>
  <r>
    <n v="60"/>
    <x v="22"/>
    <s v="Constantin Kozlow"/>
    <s v="Alexandre PASQUALI"/>
    <m/>
    <m/>
    <m/>
    <s v="Kangoo Mazars ET-665-VE"/>
    <x v="39"/>
    <x v="127"/>
    <s v="Centre Social Landy - St Ouen"/>
    <x v="0"/>
    <n v="1"/>
    <x v="4"/>
    <x v="2"/>
    <x v="0"/>
    <x v="0"/>
    <s v="DISTRIBUTION SOLIDAIRE"/>
    <s v="Maison de quartier du Landy"/>
    <s v="Association hors des réseaux nationaux"/>
    <s v="4 rue Soubis"/>
    <n v="93400"/>
    <s v="Saint-Ouen"/>
    <x v="2"/>
    <x v="3"/>
    <n v="15"/>
    <x v="0"/>
    <s v="Masquer"/>
    <n v="458.6"/>
    <n v="6.8"/>
    <n v="82.842083333333335"/>
    <n v="165.68416666666667"/>
    <n v="67.674999999999997"/>
    <n v="131.97499999999999"/>
    <n v="65"/>
  </r>
  <r>
    <n v="60"/>
    <x v="22"/>
    <s v="Constantin Kozlow"/>
    <s v="Alexandre PASQUALI"/>
    <m/>
    <m/>
    <m/>
    <s v="Kangoo Mazars ET-665-VE"/>
    <x v="17"/>
    <x v="128"/>
    <s v="Compass - L'Oréal Levallois SO France"/>
    <x v="0"/>
    <n v="1"/>
    <x v="4"/>
    <x v="2"/>
    <x v="1"/>
    <x v="1"/>
    <s v="Restauration d'entreprise"/>
    <s v="COMPASS"/>
    <s v="L'OREAL"/>
    <s v="4 rue Curnonsky"/>
    <n v="92300"/>
    <s v="Levallois-Perret"/>
    <x v="0"/>
    <x v="1"/>
    <n v="15"/>
    <x v="1"/>
    <s v="Masquer"/>
    <n v="60.57"/>
    <n v="29.3"/>
    <n v="41.696666666666665"/>
    <n v="41.696666666666665"/>
    <n v="35.22"/>
    <n v="35.22"/>
    <n v="65"/>
  </r>
  <r>
    <n v="60"/>
    <x v="22"/>
    <s v="Constantin Kozlow"/>
    <s v="Alexandre PASQUALI"/>
    <m/>
    <m/>
    <m/>
    <s v="Kangoo Mazars ET-665-VE"/>
    <x v="53"/>
    <x v="129"/>
    <s v="Aurore - PF Boréal"/>
    <x v="0"/>
    <n v="1"/>
    <x v="4"/>
    <x v="2"/>
    <x v="0"/>
    <x v="5"/>
    <s v="HALTE SOCIALE ET HEBERGEMENT"/>
    <s v="AURORE"/>
    <s v="Association appartenant à un grand réseau national"/>
    <s v="43 rue Belliard"/>
    <n v="75018"/>
    <s v="Paris 18"/>
    <x v="1"/>
    <x v="0"/>
    <n v="15"/>
    <x v="0"/>
    <s v="Masquer"/>
    <n v="107"/>
    <m/>
    <n v="55.007272727272728"/>
    <m/>
    <n v="52.9"/>
    <n v="58.65"/>
    <n v="65"/>
  </r>
  <r>
    <n v="61"/>
    <x v="23"/>
    <s v="Mehdi Mirali"/>
    <s v="Jonathan Coppé"/>
    <s v="Domitille Pradeau"/>
    <m/>
    <m/>
    <s v="Trafic St Ho (ex Lilas) EH-786-YB"/>
    <x v="47"/>
    <x v="130"/>
    <s v="Aurore ESAT Santeuil "/>
    <x v="0"/>
    <n v="1"/>
    <x v="4"/>
    <x v="6"/>
    <x v="0"/>
    <x v="8"/>
    <s v="RESTAURANTS SOLIDAIRES"/>
    <s v="AURORE"/>
    <s v="Association hors des réseaux nationaux"/>
    <s v="8 rue de Santeuil"/>
    <n v="75005"/>
    <s v="Paris 05"/>
    <x v="1"/>
    <x v="0"/>
    <n v="15"/>
    <x v="0"/>
    <s v="Masquer"/>
    <n v="510"/>
    <n v="23.4"/>
    <n v="74.385000000000005"/>
    <n v="127.51714285714286"/>
    <n v="27.29"/>
    <n v="36"/>
    <n v="65"/>
  </r>
  <r>
    <n v="61"/>
    <x v="23"/>
    <s v="Mehdi Mirali"/>
    <s v="Jonathan Coppé"/>
    <s v="Domitille Pradeau"/>
    <m/>
    <m/>
    <s v="Trafic St Ho (ex Lilas) EH-786-YB"/>
    <x v="33"/>
    <x v="130"/>
    <s v="Levy Restaurants - AccorHotels Arena Bercy"/>
    <x v="0"/>
    <n v="1"/>
    <x v="4"/>
    <x v="6"/>
    <x v="1"/>
    <x v="10"/>
    <s v="Evénements Sports et Loisirs"/>
    <s v="LEVY RESTAURANTS"/>
    <s v="ACCORHOTELS ARENA (GROUPE ACCOR)"/>
    <s v="8 Boulevard de Bercy"/>
    <n v="75012"/>
    <s v="Paris 12"/>
    <x v="1"/>
    <x v="1"/>
    <n v="15"/>
    <x v="3"/>
    <s v="Masquer"/>
    <n v="213.19"/>
    <n v="23.4"/>
    <n v="53.110666666666702"/>
    <n v="79.665999999999997"/>
    <n v="23.43"/>
    <n v="37.245000000000005"/>
    <n v="65"/>
  </r>
  <r>
    <m/>
    <x v="24"/>
    <s v="annulé"/>
    <m/>
    <m/>
    <m/>
    <m/>
    <s v="Annulé"/>
    <x v="33"/>
    <x v="1"/>
    <s v="Levy Restaurants - AccorHotels Arena Bercy"/>
    <x v="1"/>
    <n v="1"/>
    <x v="4"/>
    <x v="3"/>
    <x v="1"/>
    <x v="10"/>
    <s v="Evénements Sports et Loisirs"/>
    <s v="LEVY RESTAURANTS"/>
    <s v="ACCORHOTELS ARENA (GROUPE ACCOR)"/>
    <s v="8 Boulevard de Bercy"/>
    <n v="75012"/>
    <s v="Paris 12"/>
    <x v="1"/>
    <x v="1"/>
    <n v="15"/>
    <x v="3"/>
    <s v="Masquer"/>
    <n v="213.19"/>
    <n v="23.4"/>
    <n v="53.110666666666702"/>
    <n v="79.665999999999997"/>
    <n v="23.43"/>
    <n v="37.245000000000005"/>
    <n v="65"/>
  </r>
  <r>
    <n v="62"/>
    <x v="24"/>
    <s v="Sophie Potteaux"/>
    <s v="Dominique Kerforn"/>
    <s v="Juliette Hadchouel"/>
    <s v="Aymeric Champs"/>
    <m/>
    <s v="Trafic St Ho (ex Lilas) EH-786-YB"/>
    <x v="28"/>
    <x v="131"/>
    <s v="Marché Grenelle"/>
    <x v="0"/>
    <n v="1"/>
    <x v="4"/>
    <x v="3"/>
    <x v="1"/>
    <x v="9"/>
    <s v="Producteur"/>
    <s v="DADOUN"/>
    <s v="VILLE DE PARIS"/>
    <s v="Lamotte-Picquet Grenelle"/>
    <n v="75015"/>
    <s v="Paris 15"/>
    <x v="1"/>
    <x v="1"/>
    <n v="15"/>
    <x v="1"/>
    <s v="Masquer"/>
    <n v="151.5"/>
    <n v="36"/>
    <n v="58.899999999999991"/>
    <n v="58.899999999999991"/>
    <n v="47.8"/>
    <n v="47.8"/>
    <n v="65"/>
  </r>
  <r>
    <n v="62"/>
    <x v="24"/>
    <s v="Sophie Potteaux"/>
    <s v="Dominique Kerforn"/>
    <s v="Juliette Hadchouel"/>
    <s v="Aymeric Champs"/>
    <m/>
    <s v="Trafic St Ho (ex Lilas) EH-786-YB"/>
    <x v="29"/>
    <x v="132"/>
    <s v="La Chorba"/>
    <x v="0"/>
    <n v="1"/>
    <x v="4"/>
    <x v="3"/>
    <x v="0"/>
    <x v="8"/>
    <s v="RESTAURANTS SOLIDAIRES"/>
    <s v="LA CHORBA"/>
    <s v="Association hors des réseaux nationaux"/>
    <s v="87 boulevard Poniatowski"/>
    <n v="75012"/>
    <s v="Paris 12"/>
    <x v="1"/>
    <x v="2"/>
    <n v="15"/>
    <x v="0"/>
    <s v="Masquer"/>
    <n v="547.45000000000005"/>
    <n v="87.6"/>
    <n v="124.50428571428571"/>
    <n v="186.75642857142856"/>
    <n v="96"/>
    <n v="122.2"/>
    <n v="65"/>
  </r>
  <r>
    <n v="62"/>
    <x v="24"/>
    <s v="Sophie Potteaux"/>
    <s v="Dominique Kerforn"/>
    <s v="Juliette Hadchouel"/>
    <s v="Aymeric Champs"/>
    <m/>
    <s v="Trafic St Ho (ex Lilas) EH-786-YB"/>
    <x v="30"/>
    <x v="133"/>
    <s v="Marché Monge"/>
    <x v="0"/>
    <n v="1"/>
    <x v="4"/>
    <x v="3"/>
    <x v="1"/>
    <x v="9"/>
    <s v="Producteur"/>
    <s v="DADOUN"/>
    <s v="VILLE DE PARIS"/>
    <s v="Place Monge"/>
    <n v="75005"/>
    <s v="Paris 05"/>
    <x v="1"/>
    <x v="1"/>
    <n v="15"/>
    <x v="1"/>
    <s v="Masquer"/>
    <n v="122"/>
    <n v="29"/>
    <n v="55.767857142857146"/>
    <n v="55.767857142857146"/>
    <n v="45"/>
    <n v="45"/>
    <n v="65"/>
  </r>
  <r>
    <n v="63"/>
    <x v="25"/>
    <s v="Clément Rataj"/>
    <s v="Domitille Pradeau"/>
    <s v="Baptiste de Rigaud"/>
    <m/>
    <m/>
    <s v="Trafic Défense FT-862-AY"/>
    <x v="31"/>
    <x v="111"/>
    <s v="Salle à Manger"/>
    <x v="0"/>
    <n v="1"/>
    <x v="5"/>
    <x v="4"/>
    <x v="0"/>
    <x v="8"/>
    <s v="RESTAURANTS SOLIDAIRES"/>
    <s v="Maison de l'amitié"/>
    <s v="Association hors des réseaux nationaux"/>
    <s v="Voie de la Pyramide"/>
    <n v="92800"/>
    <s v="Puteaux"/>
    <x v="0"/>
    <x v="3"/>
    <n v="15"/>
    <x v="0"/>
    <s v="Masquer"/>
    <n v="303.7"/>
    <n v="73"/>
    <n v="81.798823529411763"/>
    <n v="198.65428571428572"/>
    <n v="78.5"/>
    <n v="199"/>
    <n v="65"/>
  </r>
  <r>
    <n v="63"/>
    <x v="25"/>
    <s v="Clément Rataj"/>
    <s v="Domitille Pradeau"/>
    <s v="Baptiste de Rigaud"/>
    <m/>
    <m/>
    <s v="Trafic Défense FT-862-AY"/>
    <x v="4"/>
    <x v="134"/>
    <s v="Monoprix - Magasin Courcelles"/>
    <x v="0"/>
    <n v="1"/>
    <x v="5"/>
    <x v="4"/>
    <x v="1"/>
    <x v="2"/>
    <s v="Distributeur"/>
    <s v="MONOPRIX"/>
    <s v="MONOPRIX"/>
    <s v="159 rue de Courcelles"/>
    <n v="75017"/>
    <s v="Paris 17"/>
    <x v="1"/>
    <x v="1"/>
    <n v="15"/>
    <x v="1"/>
    <s v="Masquer"/>
    <n v="411.4"/>
    <n v="118.37"/>
    <n v="68.5060465116279"/>
    <n v="196.38399999999999"/>
    <n v="60"/>
    <n v="179.85"/>
    <n v="65"/>
  </r>
  <r>
    <n v="63"/>
    <x v="25"/>
    <s v="Clément Rataj"/>
    <s v="Domitille Pradeau"/>
    <s v="Baptiste de Rigaud"/>
    <m/>
    <m/>
    <s v="Trafic Défense FT-862-AY"/>
    <x v="3"/>
    <x v="125"/>
    <s v="Monoprix - Magasin Bellesfeuilles"/>
    <x v="0"/>
    <n v="1"/>
    <x v="5"/>
    <x v="4"/>
    <x v="1"/>
    <x v="2"/>
    <s v="Distributeur"/>
    <s v="MONOPRIX"/>
    <s v="MONOPRIX"/>
    <s v="22 bis rue Belles Feuilles"/>
    <n v="75016"/>
    <s v="Paris 16"/>
    <x v="1"/>
    <x v="1"/>
    <n v="15"/>
    <x v="1"/>
    <s v="Masquer"/>
    <n v="475.14"/>
    <n v="82"/>
    <n v="79.063448275862072"/>
    <n v="305.71199999999999"/>
    <n v="71"/>
    <n v="300.61"/>
    <n v="65"/>
  </r>
  <r>
    <n v="63"/>
    <x v="25"/>
    <s v="Clément Rataj"/>
    <s v="Domitille Pradeau"/>
    <s v="Baptiste de Rigaud"/>
    <m/>
    <m/>
    <s v="Trafic Défense FT-862-AY"/>
    <x v="32"/>
    <x v="135"/>
    <s v="Corot Entraide Auteuil"/>
    <x v="0"/>
    <n v="1"/>
    <x v="5"/>
    <x v="4"/>
    <x v="0"/>
    <x v="5"/>
    <s v="HALTE SOCIALE ET HEBERGEMENT"/>
    <s v="COROT ENTRAIDE"/>
    <s v="Association hors des réseaux nationaux"/>
    <s v="4 rue Corot"/>
    <n v="75016"/>
    <s v="Paris 16"/>
    <x v="1"/>
    <x v="0"/>
    <n v="15"/>
    <x v="0"/>
    <s v="Masquer"/>
    <n v="272.39999999999998"/>
    <n v="52.8"/>
    <n v="60.131724137931045"/>
    <n v="124.55857142857143"/>
    <n v="54"/>
    <n v="117.02499999999999"/>
    <n v="65"/>
  </r>
  <r>
    <n v="64"/>
    <x v="26"/>
    <s v="Baptiste Valentini"/>
    <s v="GELINET Bastien"/>
    <s v="Aymeric Champs"/>
    <m/>
    <m/>
    <s v="Trafic Lyonnais FZ-882-JR"/>
    <x v="12"/>
    <x v="136"/>
    <s v="ADN 93 - Amicale du Nid La Courneuve"/>
    <x v="0"/>
    <n v="1"/>
    <x v="5"/>
    <x v="5"/>
    <x v="0"/>
    <x v="5"/>
    <s v="HALTE SOCIALE ET HEBERGEMENT"/>
    <s v="Amicale du Nid"/>
    <s v="Association hors des réseaux nationaux"/>
    <s v="18 avenue Lénine"/>
    <n v="93210"/>
    <s v="La Courneuve"/>
    <x v="2"/>
    <x v="0"/>
    <n v="15"/>
    <x v="0"/>
    <s v="Masquer"/>
    <n v="151.57"/>
    <n v="15.65"/>
    <n v="47.782307692307697"/>
    <n v="62.11699999999999"/>
    <n v="38.5"/>
    <n v="41.875"/>
    <n v="65"/>
  </r>
  <r>
    <n v="64"/>
    <x v="26"/>
    <s v="Baptiste Valentini"/>
    <s v="GELINET Bastien"/>
    <s v="Aymeric Champs"/>
    <m/>
    <m/>
    <s v="Trafic Lyonnais FZ-882-JR"/>
    <x v="31"/>
    <x v="137"/>
    <s v="Salle à Manger"/>
    <x v="0"/>
    <n v="1"/>
    <x v="5"/>
    <x v="5"/>
    <x v="0"/>
    <x v="8"/>
    <s v="RESTAURANTS SOLIDAIRES"/>
    <s v="Maison de l'amitié"/>
    <s v="Association hors des réseaux nationaux"/>
    <s v="Voie de la Pyramide"/>
    <n v="92800"/>
    <s v="Puteaux"/>
    <x v="0"/>
    <x v="3"/>
    <n v="15"/>
    <x v="0"/>
    <s v="Masquer"/>
    <n v="303.7"/>
    <n v="73"/>
    <n v="81.798823529411763"/>
    <n v="198.65428571428572"/>
    <n v="78.5"/>
    <n v="199"/>
    <n v="65"/>
  </r>
  <r>
    <n v="64"/>
    <x v="26"/>
    <s v="Baptiste Valentini"/>
    <s v="GELINET Bastien"/>
    <s v="Aymeric Champs"/>
    <m/>
    <m/>
    <s v="Trafic Lyonnais FZ-882-JR"/>
    <x v="7"/>
    <x v="138"/>
    <s v="MIYAM (labo) "/>
    <x v="0"/>
    <n v="1"/>
    <x v="5"/>
    <x v="5"/>
    <x v="1"/>
    <x v="2"/>
    <s v="Distributeur"/>
    <s v="MIYAM"/>
    <s v="MIYAM"/>
    <s v="74 rue de la Fraternité"/>
    <n v="93230"/>
    <s v="Romainville"/>
    <x v="2"/>
    <x v="1"/>
    <n v="15"/>
    <x v="1"/>
    <s v="Masquer"/>
    <n v="242"/>
    <n v="68.650000000000006"/>
    <n v="73.678620689655176"/>
    <n v="142.44533333333334"/>
    <n v="63.7"/>
    <n v="131"/>
    <n v="65"/>
  </r>
  <r>
    <n v="65"/>
    <x v="26"/>
    <s v="Thierry Maisonnier"/>
    <s v="Christiane Mancilla"/>
    <s v="(Wenabi) Jonathan YAPOUDJIAN"/>
    <m/>
    <m/>
    <s v="Trafic St Ho (ex Lilas) EH-786-YB"/>
    <x v="34"/>
    <x v="139"/>
    <s v="Mairie du XIV - Association Yachad"/>
    <x v="0"/>
    <n v="1"/>
    <x v="5"/>
    <x v="5"/>
    <x v="0"/>
    <x v="0"/>
    <s v="DISTRIBUTION SOLIDAIRE"/>
    <s v="MAIRIE DE PARIS"/>
    <s v="CCAS"/>
    <s v="10 rue Maurice Rouvier"/>
    <n v="75014"/>
    <s v="Paris 14"/>
    <x v="1"/>
    <x v="0"/>
    <n v="15"/>
    <x v="0"/>
    <s v="Masquer"/>
    <n v="273.19"/>
    <n v="60"/>
    <n v="115.65642857142856"/>
    <n v="115.65642857142856"/>
    <n v="105"/>
    <n v="105"/>
    <n v="65"/>
  </r>
  <r>
    <n v="65"/>
    <x v="26"/>
    <s v="Thierry Maisonnier"/>
    <s v="Christiane Mancilla"/>
    <s v="(Wenabi) Jonathan YAPOUDJIAN"/>
    <m/>
    <m/>
    <s v="Trafic St Ho (ex Lilas) EH-786-YB"/>
    <x v="54"/>
    <x v="140"/>
    <s v="Potel &amp; Chabot - Site Chaillot"/>
    <x v="0"/>
    <n v="1"/>
    <x v="5"/>
    <x v="5"/>
    <x v="1"/>
    <x v="10"/>
    <s v="Traiteur Réception"/>
    <s v="POTEL et CHABOT"/>
    <s v="POTEL et CHABOT"/>
    <s v="3 rue de Chaillot"/>
    <n v="75016"/>
    <s v="Paris 16"/>
    <x v="1"/>
    <x v="1"/>
    <n v="15"/>
    <x v="3"/>
    <s v="Masquer"/>
    <n v="360"/>
    <n v="50"/>
    <n v="134.16666666666666"/>
    <n v="134.16666666666666"/>
    <n v="90"/>
    <n v="90"/>
    <n v="65"/>
  </r>
  <r>
    <n v="65"/>
    <x v="26"/>
    <s v="Thierry Maisonnier"/>
    <s v="Christiane Mancilla"/>
    <s v="(Wenabi) Jonathan YAPOUDJIAN"/>
    <m/>
    <m/>
    <s v="Trafic St Ho (ex Lilas) EH-786-YB"/>
    <x v="3"/>
    <x v="141"/>
    <s v="Monoprix - Magasin Bellesfeuilles"/>
    <x v="0"/>
    <n v="1"/>
    <x v="5"/>
    <x v="5"/>
    <x v="1"/>
    <x v="2"/>
    <s v="Distributeur"/>
    <s v="MONOPRIX"/>
    <s v="MONOPRIX"/>
    <s v="22 bis rue Belles Feuilles"/>
    <n v="75016"/>
    <s v="Paris 16"/>
    <x v="1"/>
    <x v="1"/>
    <n v="15"/>
    <x v="1"/>
    <s v="Masquer"/>
    <n v="475.14"/>
    <n v="82"/>
    <n v="79.063448275862072"/>
    <n v="305.71199999999999"/>
    <n v="71"/>
    <n v="300.61"/>
    <n v="65"/>
  </r>
  <r>
    <n v="66"/>
    <x v="27"/>
    <s v="Marine POTEL"/>
    <s v="Fiacre Mun"/>
    <m/>
    <m/>
    <m/>
    <s v="Kangoo Mazars ET-665-VE"/>
    <x v="3"/>
    <x v="125"/>
    <s v="Monoprix - Magasin Bellesfeuilles"/>
    <x v="0"/>
    <n v="1"/>
    <x v="5"/>
    <x v="1"/>
    <x v="1"/>
    <x v="2"/>
    <s v="Distributeur"/>
    <s v="MONOPRIX"/>
    <s v="MONOPRIX"/>
    <s v="22 bis rue Belles Feuilles"/>
    <n v="75016"/>
    <s v="Paris 16"/>
    <x v="1"/>
    <x v="1"/>
    <n v="15"/>
    <x v="1"/>
    <s v="Masquer"/>
    <n v="475.14"/>
    <n v="82"/>
    <n v="79.063448275862072"/>
    <n v="305.71199999999999"/>
    <n v="71"/>
    <n v="300.61"/>
    <n v="65"/>
  </r>
  <r>
    <n v="66"/>
    <x v="27"/>
    <s v="Marine POTEL"/>
    <s v="Fiacre Mun"/>
    <m/>
    <m/>
    <m/>
    <s v="Kangoo Mazars ET-665-VE"/>
    <x v="32"/>
    <x v="31"/>
    <s v="Corot Entraide Auteuil"/>
    <x v="0"/>
    <n v="1"/>
    <x v="5"/>
    <x v="1"/>
    <x v="0"/>
    <x v="5"/>
    <s v="HALTE SOCIALE ET HEBERGEMENT"/>
    <s v="COROT ENTRAIDE"/>
    <s v="Association hors des réseaux nationaux"/>
    <s v="4 rue Corot"/>
    <n v="75016"/>
    <s v="Paris 16"/>
    <x v="1"/>
    <x v="0"/>
    <n v="15"/>
    <x v="0"/>
    <s v="Masquer"/>
    <n v="272.39999999999998"/>
    <n v="52.8"/>
    <n v="60.131724137931045"/>
    <n v="124.55857142857143"/>
    <n v="54"/>
    <n v="117.02499999999999"/>
    <n v="65"/>
  </r>
  <r>
    <n v="66"/>
    <x v="27"/>
    <s v="Marine POTEL"/>
    <s v="Fiacre Mun"/>
    <m/>
    <m/>
    <m/>
    <s v="Kangoo Mazars ET-665-VE"/>
    <x v="31"/>
    <x v="142"/>
    <s v="Salle à Manger"/>
    <x v="0"/>
    <n v="1"/>
    <x v="5"/>
    <x v="1"/>
    <x v="0"/>
    <x v="8"/>
    <s v="RESTAURANTS SOLIDAIRES"/>
    <s v="Maison de l'amitié"/>
    <s v="Association hors des réseaux nationaux"/>
    <s v="Voie de la Pyramide"/>
    <n v="92800"/>
    <s v="Puteaux"/>
    <x v="0"/>
    <x v="3"/>
    <n v="15"/>
    <x v="0"/>
    <s v="Masquer"/>
    <n v="303.7"/>
    <n v="73"/>
    <n v="81.798823529411763"/>
    <n v="198.65428571428572"/>
    <n v="78.5"/>
    <n v="199"/>
    <n v="65"/>
  </r>
  <r>
    <n v="66"/>
    <x v="27"/>
    <s v="Marine POTEL"/>
    <s v="Fiacre Mun"/>
    <m/>
    <m/>
    <m/>
    <s v="Kangoo Mazars ET-665-VE"/>
    <x v="4"/>
    <x v="143"/>
    <s v="Monoprix - Magasin Courcelles"/>
    <x v="0"/>
    <n v="1"/>
    <x v="5"/>
    <x v="1"/>
    <x v="1"/>
    <x v="2"/>
    <s v="Distributeur"/>
    <s v="MONOPRIX"/>
    <s v="MONOPRIX"/>
    <s v="159 rue de Courcelles"/>
    <n v="75017"/>
    <s v="Paris 17"/>
    <x v="1"/>
    <x v="1"/>
    <n v="15"/>
    <x v="1"/>
    <s v="Masquer"/>
    <n v="411.4"/>
    <n v="118.37"/>
    <n v="68.5060465116279"/>
    <n v="196.38399999999999"/>
    <n v="60"/>
    <n v="179.85"/>
    <n v="65"/>
  </r>
  <r>
    <n v="67"/>
    <x v="27"/>
    <s v="Thierry Maisonnier"/>
    <s v="Nil Augé-Dedieu"/>
    <m/>
    <m/>
    <m/>
    <s v="Trafic Lyonnais FZ-882-JR"/>
    <x v="5"/>
    <x v="144"/>
    <s v="Ideel Garden"/>
    <x v="0"/>
    <n v="1"/>
    <x v="5"/>
    <x v="1"/>
    <x v="1"/>
    <x v="3"/>
    <s v="Restauration d'entreprise"/>
    <m/>
    <m/>
    <s v="20 avenue Henri Barbusse"/>
    <n v="93000"/>
    <s v="Bobigny"/>
    <x v="2"/>
    <x v="1"/>
    <n v="15"/>
    <x v="1"/>
    <s v="Masquer"/>
    <n v="276"/>
    <n v="47.44"/>
    <n v="132.76266666666666"/>
    <n v="132.76266666666666"/>
    <n v="118.14"/>
    <n v="118.14"/>
    <n v="65"/>
  </r>
  <r>
    <n v="67"/>
    <x v="27"/>
    <s v="Thierry Maisonnier"/>
    <s v="Nil Augé-Dedieu"/>
    <m/>
    <m/>
    <m/>
    <s v="Trafic Lyonnais FZ-882-JR"/>
    <x v="10"/>
    <x v="144"/>
    <s v="Armée du Salut"/>
    <x v="0"/>
    <n v="1"/>
    <x v="5"/>
    <x v="1"/>
    <x v="0"/>
    <x v="0"/>
    <s v="DISTRIBUTION SOLIDAIRE"/>
    <s v="FONDATION ARMEE DU SALUT"/>
    <m/>
    <s v="26 rue de Serpollet"/>
    <n v="75020"/>
    <s v="Paris 20"/>
    <x v="1"/>
    <x v="0"/>
    <n v="15"/>
    <x v="0"/>
    <s v="Masquer"/>
    <n v="875.78"/>
    <n v="47.44"/>
    <n v="168.76499999999999"/>
    <n v="180.01599999999999"/>
    <n v="130.27000000000001"/>
    <n v="118.14"/>
    <n v="65"/>
  </r>
  <r>
    <n v="68"/>
    <x v="27"/>
    <s v="Élisa Belhocine"/>
    <s v="FFT"/>
    <s v="FFT"/>
    <m/>
    <m/>
    <s v="Trafic Défense FT-862-AY"/>
    <x v="38"/>
    <x v="145"/>
    <s v="Magdalena Boulogne"/>
    <x v="0"/>
    <n v="1"/>
    <x v="5"/>
    <x v="1"/>
    <x v="0"/>
    <x v="8"/>
    <s v="Restaurant Solidaire"/>
    <s v="Magdalena"/>
    <s v="Association hors des réseaux nationaux"/>
    <s v="44 rue de l'Est "/>
    <n v="92100"/>
    <s v="Boulogne-Billancourt"/>
    <x v="0"/>
    <x v="0"/>
    <n v="15"/>
    <x v="0"/>
    <s v="Masquer"/>
    <n v="79"/>
    <n v="5.8"/>
    <n v="36.027500000000003"/>
    <n v="36.027500000000003"/>
    <n v="34.200000000000003"/>
    <n v="34.200000000000003"/>
    <n v="65"/>
  </r>
  <r>
    <n v="68"/>
    <x v="27"/>
    <s v="Élisa Belhocine"/>
    <s v="FFT"/>
    <s v="FFT"/>
    <m/>
    <m/>
    <s v="Trafic Défense FT-862-AY"/>
    <x v="1"/>
    <x v="145"/>
    <s v="Sodexo Porte d'Issy - DGA (Balard)"/>
    <x v="0"/>
    <n v="1"/>
    <x v="5"/>
    <x v="1"/>
    <x v="1"/>
    <x v="1"/>
    <s v="Restauration d'entreprise"/>
    <s v="SODEXO"/>
    <s v="DGA - Ministère des Armées"/>
    <s v="35 rue de la Porte d'Issy"/>
    <n v="75015"/>
    <s v="Paris 15"/>
    <x v="1"/>
    <x v="1"/>
    <n v="15"/>
    <x v="1"/>
    <s v="Masquer"/>
    <n v="60"/>
    <n v="12"/>
    <n v="22.299999999999997"/>
    <n v="29.733333333333334"/>
    <n v="19.600000000000001"/>
    <n v="23.4"/>
    <n v="65"/>
  </r>
  <r>
    <n v="68"/>
    <x v="27"/>
    <s v="Élisa Belhocine"/>
    <s v="FFT"/>
    <s v="FFT"/>
    <m/>
    <m/>
    <s v="Trafic Défense FT-862-AY"/>
    <x v="6"/>
    <x v="146"/>
    <s v="Le Figuier / Au panier des Halles / Jelo"/>
    <x v="0"/>
    <n v="1"/>
    <x v="5"/>
    <x v="1"/>
    <x v="1"/>
    <x v="1"/>
    <s v="Labo pour frigos connectés"/>
    <s v="JELO"/>
    <s v="JELO"/>
    <s v="15 rue de Chevilly"/>
    <n v="94260"/>
    <s v="Fresnes"/>
    <x v="3"/>
    <x v="1"/>
    <n v="15"/>
    <x v="1"/>
    <s v="Masquer"/>
    <n v="118.84"/>
    <n v="34.58"/>
    <n v="69.284999999999997"/>
    <n v="69.284999999999997"/>
    <n v="59.745000000000005"/>
    <n v="59.745000000000005"/>
    <n v="65"/>
  </r>
  <r>
    <n v="68"/>
    <x v="27"/>
    <s v="Élisa Belhocine"/>
    <s v="FFT"/>
    <s v="FFT"/>
    <m/>
    <m/>
    <s v="Trafic Défense FT-862-AY"/>
    <x v="26"/>
    <x v="146"/>
    <s v="Maison Hestia - Aurore La Garenne-Colombes"/>
    <x v="0"/>
    <n v="1"/>
    <x v="5"/>
    <x v="1"/>
    <x v="0"/>
    <x v="5"/>
    <s v="HALTE SOCIALE ET HEBERGEMENT"/>
    <s v="AURORE"/>
    <s v="Association hors des réseaux nationaux"/>
    <s v="13 rue Yves le caignard"/>
    <n v="92250"/>
    <s v="La garenne-colombes"/>
    <x v="0"/>
    <x v="0"/>
    <n v="15"/>
    <x v="0"/>
    <s v="Masquer"/>
    <n v="92.91"/>
    <n v="17.5"/>
    <n v="29.722999999999999"/>
    <n v="45.727692307692308"/>
    <n v="27.125"/>
    <n v="47.14"/>
    <n v="65"/>
  </r>
  <r>
    <n v="69"/>
    <x v="27"/>
    <s v="Patrick Postic"/>
    <s v="(Wenabi) Sarah Pecot"/>
    <s v="Clarisse Becquart"/>
    <m/>
    <m/>
    <s v="Trafic St Ho (ex Lilas) EH-786-YB"/>
    <x v="36"/>
    <x v="147"/>
    <s v="Boire et Manger - Stade De France"/>
    <x v="0"/>
    <n v="1"/>
    <x v="5"/>
    <x v="1"/>
    <x v="1"/>
    <x v="10"/>
    <s v="Evenementiel"/>
    <s v="Boire et Manger"/>
    <s v="Boire et Manger"/>
    <s v="Passage des stades, Saint Denis"/>
    <n v="93200"/>
    <s v="Saint Denis"/>
    <x v="2"/>
    <x v="1"/>
    <n v="15"/>
    <x v="3"/>
    <s v="Masquer"/>
    <n v="1408"/>
    <n v="16"/>
    <n v="433.81812500000001"/>
    <n v="631.00818181818181"/>
    <n v="416.39"/>
    <n v="630.5"/>
    <n v="65"/>
  </r>
  <r>
    <n v="69"/>
    <x v="27"/>
    <s v="Patrick Postic"/>
    <s v="(Wenabi) Sarah Pecot"/>
    <s v="Clarisse Becquart"/>
    <m/>
    <m/>
    <s v="Trafic St Ho (ex Lilas) EH-786-YB"/>
    <x v="37"/>
    <x v="147"/>
    <s v="Action 14"/>
    <x v="0"/>
    <n v="1"/>
    <x v="5"/>
    <x v="1"/>
    <x v="0"/>
    <x v="0"/>
    <s v="DISTRIBUTION SOLIDAIRE"/>
    <s v="Action 14"/>
    <s v="Association hors des réseaux nationaux"/>
    <s v="13 boulevard Léon Blum"/>
    <n v="93022"/>
    <s v="Bobigny"/>
    <x v="2"/>
    <x v="1"/>
    <n v="15"/>
    <x v="0"/>
    <s v="Masquer"/>
    <n v="1408"/>
    <n v="0"/>
    <n v="436.70933333333335"/>
    <n v="655.06400000000008"/>
    <n v="425"/>
    <n v="831.75"/>
    <n v="65"/>
  </r>
  <r>
    <n v="70"/>
    <x v="28"/>
    <s v="Thierry Maisonnier"/>
    <s v="Keli Xaviera Dzouossia Mozie"/>
    <s v="Bastien GELINET"/>
    <m/>
    <m/>
    <s v="Trafic Lyonnais FZ-882-JR"/>
    <x v="7"/>
    <x v="148"/>
    <s v="MIYAM (labo) "/>
    <x v="0"/>
    <n v="1"/>
    <x v="5"/>
    <x v="0"/>
    <x v="1"/>
    <x v="2"/>
    <s v="Distributeur"/>
    <s v="MIYAM"/>
    <s v="MIYAM"/>
    <s v="74 rue de la Fraternité"/>
    <n v="93230"/>
    <s v="Romainville"/>
    <x v="2"/>
    <x v="1"/>
    <n v="15"/>
    <x v="1"/>
    <s v="Masquer"/>
    <n v="242"/>
    <n v="68.650000000000006"/>
    <n v="73.678620689655176"/>
    <n v="142.44533333333334"/>
    <n v="63.7"/>
    <n v="131"/>
    <n v="65"/>
  </r>
  <r>
    <n v="70"/>
    <x v="28"/>
    <s v="Thierry Maisonnier"/>
    <s v="Keli Xaviera Dzouossia Mozie"/>
    <s v="Bastien GELINET"/>
    <m/>
    <m/>
    <s v="Trafic Lyonnais FZ-882-JR"/>
    <x v="18"/>
    <x v="148"/>
    <s v="L'un est l'autre"/>
    <x v="0"/>
    <n v="1"/>
    <x v="5"/>
    <x v="0"/>
    <x v="0"/>
    <x v="0"/>
    <s v="DISTRIBUTION SOLIDAIRE"/>
    <s v="L'UN EST L'AUTRE"/>
    <s v="Association hors des réseaux nationaux"/>
    <s v="36 avenue Charles Gide"/>
    <n v="94270"/>
    <s v="Kremlin-Bicêtre"/>
    <x v="3"/>
    <x v="2"/>
    <n v="15"/>
    <x v="0"/>
    <s v="Masquer"/>
    <n v="983.5"/>
    <n v="42.79"/>
    <n v="143.24458333333334"/>
    <n v="229.19133333333332"/>
    <n v="78.525000000000006"/>
    <n v="125.9"/>
    <n v="65"/>
  </r>
  <r>
    <n v="71"/>
    <x v="28"/>
    <s v="Constantin Kozlow"/>
    <s v="Clarisse Becquart"/>
    <m/>
    <m/>
    <m/>
    <s v="Trafic St Ho (ex Lilas) EH-786-YB"/>
    <x v="9"/>
    <x v="42"/>
    <s v="Refugee Food (Labo) - Production repas"/>
    <x v="0"/>
    <n v="1"/>
    <x v="5"/>
    <x v="0"/>
    <x v="1"/>
    <x v="4"/>
    <s v="Production Aide Alim"/>
    <m/>
    <m/>
    <s v="43 Rue du Chevaleret"/>
    <n v="75013"/>
    <s v="Paris 13"/>
    <x v="1"/>
    <x v="1"/>
    <n v="15"/>
    <x v="2"/>
    <s v="Masquer"/>
    <n v="96.3"/>
    <n v="70"/>
    <n v="80.628571428571433"/>
    <n v="80.628571428571433"/>
    <n v="87.5"/>
    <n v="87.5"/>
    <n v="65"/>
  </r>
  <r>
    <n v="71"/>
    <x v="28"/>
    <s v="Constantin Kozlow"/>
    <s v="Clarisse Becquart"/>
    <m/>
    <m/>
    <m/>
    <s v="Trafic St Ho (ex Lilas) EH-786-YB"/>
    <x v="40"/>
    <x v="42"/>
    <s v="Cop'1 Solidarité Etudiante"/>
    <x v="0"/>
    <n v="1"/>
    <x v="5"/>
    <x v="0"/>
    <x v="0"/>
    <x v="0"/>
    <s v="DISTRIBUTION SOLIDAIRE"/>
    <s v="COP'1"/>
    <s v="Association hors des réseaux nationaux"/>
    <s v="50 rue de Tournelles"/>
    <n v="75003"/>
    <s v="Paris 03"/>
    <x v="1"/>
    <x v="2"/>
    <n v="15"/>
    <x v="0"/>
    <s v="Masquer"/>
    <n v="96.3"/>
    <n v="70"/>
    <n v="80.628571428571433"/>
    <n v="80.628571428571433"/>
    <n v="87.5"/>
    <n v="87.5"/>
    <n v="65"/>
  </r>
  <r>
    <n v="72"/>
    <x v="28"/>
    <s v="Élisa Belhocine"/>
    <s v="FFT"/>
    <s v="FFT"/>
    <m/>
    <m/>
    <s v="Trafic Défense FT-862-AY"/>
    <x v="24"/>
    <x v="149"/>
    <s v="Rueil Malmaison - La boussole"/>
    <x v="0"/>
    <n v="1"/>
    <x v="5"/>
    <x v="0"/>
    <x v="0"/>
    <x v="6"/>
    <s v="HALTE SOCIALE ET HEBERGEMENT"/>
    <s v="La Boussole"/>
    <s v="Association hors des réseaux nationaux"/>
    <s v="16 avenue de la République"/>
    <n v="92500"/>
    <s v="Rueil Malmaison"/>
    <x v="0"/>
    <x v="0"/>
    <n v="15"/>
    <x v="0"/>
    <s v="Masquer"/>
    <n v="193.8"/>
    <n v="12"/>
    <n v="47.782222222222224"/>
    <n v="61.434285714285714"/>
    <n v="41.2"/>
    <n v="45.14"/>
    <n v="65"/>
  </r>
  <r>
    <n v="72"/>
    <x v="28"/>
    <s v="Élisa Belhocine"/>
    <s v="FFT"/>
    <s v="FFT"/>
    <m/>
    <m/>
    <s v="Trafic Défense FT-862-AY"/>
    <x v="8"/>
    <x v="149"/>
    <s v="Cuisine Centrale de Nanterre"/>
    <x v="0"/>
    <n v="1"/>
    <x v="5"/>
    <x v="0"/>
    <x v="1"/>
    <x v="1"/>
    <s v="Restauration scolaire"/>
    <s v="Cuisine Centrale de Nanterre"/>
    <s v="Cuisine Centrale de Nanterre"/>
    <s v="83 boulevard de la Seine"/>
    <n v="92000"/>
    <s v="Nanterre"/>
    <x v="0"/>
    <x v="1"/>
    <n v="15"/>
    <x v="1"/>
    <s v="Masquer"/>
    <n v="458.58000000000004"/>
    <n v="45.85"/>
    <n v="71.959032258064511"/>
    <n v="159.33785714285716"/>
    <n v="53.75"/>
    <n v="137.535"/>
    <n v="65"/>
  </r>
  <r>
    <n v="73"/>
    <x v="28"/>
    <s v="Jean-Michel Bader"/>
    <s v="Khelouat Amine"/>
    <m/>
    <m/>
    <m/>
    <s v="Kangoo Ipsen FV-865-GP"/>
    <x v="55"/>
    <x v="150"/>
    <s v="Les Pyramides Congrès - EKO"/>
    <x v="0"/>
    <n v="1"/>
    <x v="5"/>
    <x v="0"/>
    <x v="1"/>
    <x v="10"/>
    <s v="Site événementiel - Salon professionnel"/>
    <m/>
    <m/>
    <s v=" 16 Av. de Saint-Germain"/>
    <n v="78560"/>
    <s v="Le Port-Marly"/>
    <x v="4"/>
    <x v="1"/>
    <n v="15"/>
    <x v="3"/>
    <s v="Masquer"/>
    <n v="37.9"/>
    <n v="37.9"/>
    <n v="37.9"/>
    <n v="37.9"/>
    <n v="37.9"/>
    <n v="37.9"/>
    <n v="65"/>
  </r>
  <r>
    <n v="73"/>
    <x v="28"/>
    <s v="Jean-Michel Bader"/>
    <s v="Khelouat Amine"/>
    <m/>
    <m/>
    <m/>
    <s v="Kangoo Ipsen FV-865-GP"/>
    <x v="13"/>
    <x v="150"/>
    <s v="Ikambere"/>
    <x v="0"/>
    <n v="1"/>
    <x v="5"/>
    <x v="0"/>
    <x v="0"/>
    <x v="6"/>
    <s v="Accueil de Jour"/>
    <m/>
    <s v="Association hors des réseaux nationaux"/>
    <s v="14 rue Jules Saunier"/>
    <n v="93200"/>
    <s v="Saint-Denis"/>
    <x v="2"/>
    <x v="2"/>
    <n v="15"/>
    <x v="0"/>
    <s v="Masquer"/>
    <n v="331.2"/>
    <n v="24.05"/>
    <n v="97.699999999999989"/>
    <n v="170.97499999999999"/>
    <n v="73.45"/>
    <n v="166.2"/>
    <n v="65"/>
  </r>
  <r>
    <m/>
    <x v="29"/>
    <s v="annulé"/>
    <m/>
    <m/>
    <m/>
    <m/>
    <s v="Annulé"/>
    <x v="8"/>
    <x v="1"/>
    <s v="Cuisine Centrale de Nanterre"/>
    <x v="1"/>
    <n v="1"/>
    <x v="5"/>
    <x v="2"/>
    <x v="1"/>
    <x v="1"/>
    <s v="Restauration scolaire"/>
    <s v="Cuisine Centrale de Nanterre"/>
    <s v="Cuisine Centrale de Nanterre"/>
    <s v="83 boulevard de la Seine"/>
    <n v="92000"/>
    <s v="Nanterre"/>
    <x v="0"/>
    <x v="1"/>
    <n v="15"/>
    <x v="1"/>
    <s v="Masquer"/>
    <n v="458.58000000000004"/>
    <n v="45.85"/>
    <n v="71.959032258064511"/>
    <n v="159.33785714285716"/>
    <n v="53.75"/>
    <n v="137.535"/>
    <n v="65"/>
  </r>
  <r>
    <m/>
    <x v="29"/>
    <s v="annulé"/>
    <m/>
    <m/>
    <m/>
    <m/>
    <s v="Annulé"/>
    <x v="17"/>
    <x v="1"/>
    <s v="Compass - L'Oréal Levallois SO France"/>
    <x v="1"/>
    <n v="1"/>
    <x v="5"/>
    <x v="2"/>
    <x v="1"/>
    <x v="1"/>
    <s v="Restauration d'entreprise"/>
    <s v="COMPASS"/>
    <s v="L'OREAL"/>
    <s v="4 rue Curnonsky"/>
    <n v="92300"/>
    <s v="Levallois-Perret"/>
    <x v="0"/>
    <x v="1"/>
    <n v="15"/>
    <x v="1"/>
    <s v="Masquer"/>
    <n v="60.57"/>
    <n v="29.3"/>
    <n v="41.696666666666665"/>
    <n v="41.696666666666665"/>
    <n v="35.22"/>
    <n v="35.22"/>
    <n v="65"/>
  </r>
  <r>
    <m/>
    <x v="29"/>
    <s v="annulé"/>
    <m/>
    <m/>
    <m/>
    <m/>
    <s v="Annulé"/>
    <x v="45"/>
    <x v="1"/>
    <s v="L'Oréal Campus Clichy"/>
    <x v="1"/>
    <n v="1"/>
    <x v="5"/>
    <x v="2"/>
    <x v="1"/>
    <x v="1"/>
    <s v="Restauration d'entreprise"/>
    <m/>
    <s v="L'Oréal "/>
    <s v="10 Rue du Docteur Calmette"/>
    <n v="92110"/>
    <s v="Clichy"/>
    <x v="0"/>
    <x v="1"/>
    <n v="15"/>
    <x v="1"/>
    <s v="Masquer"/>
    <n v="106.55"/>
    <n v="60.5"/>
    <n v="80.216666666666669"/>
    <n v="80.216666666666669"/>
    <n v="73.599999999999994"/>
    <n v="73.599999999999994"/>
    <n v="65"/>
  </r>
  <r>
    <m/>
    <x v="29"/>
    <s v="annulé"/>
    <m/>
    <m/>
    <m/>
    <m/>
    <s v="Annulé"/>
    <x v="16"/>
    <x v="1"/>
    <s v="Arpège - Mazars"/>
    <x v="1"/>
    <n v="1"/>
    <x v="5"/>
    <x v="2"/>
    <x v="1"/>
    <x v="1"/>
    <s v="Restauration d'entreprise"/>
    <s v="ARPEGE"/>
    <s v="Mazars"/>
    <s v="61 rue Henri Regnault"/>
    <n v="92400"/>
    <s v="Courbevoie"/>
    <x v="0"/>
    <x v="1"/>
    <n v="15"/>
    <x v="1"/>
    <s v="Masquer"/>
    <n v="36"/>
    <n v="36"/>
    <n v="36"/>
    <n v="36"/>
    <n v="36"/>
    <n v="36"/>
    <n v="65"/>
  </r>
  <r>
    <m/>
    <x v="29"/>
    <s v="annulé"/>
    <m/>
    <m/>
    <m/>
    <m/>
    <s v="Annulé"/>
    <x v="15"/>
    <x v="1"/>
    <s v="Arpège - L'Oréal Clichy CAPI"/>
    <x v="1"/>
    <n v="1"/>
    <x v="5"/>
    <x v="2"/>
    <x v="1"/>
    <x v="1"/>
    <s v="Restauration d'entreprise"/>
    <s v="ARPEGE"/>
    <s v="L'OREAL"/>
    <s v="22 rue Pierre Dreyfus"/>
    <n v="92110"/>
    <s v="Clichy"/>
    <x v="0"/>
    <x v="1"/>
    <n v="15"/>
    <x v="1"/>
    <s v="Masquer"/>
    <n v="15"/>
    <n v="15"/>
    <n v="15"/>
    <n v="15"/>
    <n v="15"/>
    <n v="15"/>
    <n v="65"/>
  </r>
  <r>
    <m/>
    <x v="29"/>
    <s v="annulé"/>
    <m/>
    <m/>
    <m/>
    <m/>
    <s v="Annulé"/>
    <x v="42"/>
    <x v="1"/>
    <s v="MRS - Ipsen Khapa"/>
    <x v="1"/>
    <n v="1"/>
    <x v="5"/>
    <x v="2"/>
    <x v="1"/>
    <x v="1"/>
    <s v="Restauration d'entreprise"/>
    <s v="MRS"/>
    <s v="Ipsen / Khapa"/>
    <s v="63 quai Georges Corse"/>
    <n v="92100"/>
    <s v="Boulogne Billancourt"/>
    <x v="0"/>
    <x v="1"/>
    <n v="15"/>
    <x v="1"/>
    <s v="Masquer"/>
    <m/>
    <m/>
    <m/>
    <m/>
    <m/>
    <m/>
    <n v="65"/>
  </r>
  <r>
    <m/>
    <x v="29"/>
    <s v="annulé"/>
    <m/>
    <m/>
    <m/>
    <m/>
    <s v="Annulé"/>
    <x v="44"/>
    <x v="1"/>
    <s v="Sogeres - Microsoft EOS"/>
    <x v="1"/>
    <n v="1"/>
    <x v="5"/>
    <x v="2"/>
    <x v="1"/>
    <x v="1"/>
    <s v="Restauration d'entreprise"/>
    <s v="SOGERES"/>
    <s v="MICROSOFT"/>
    <s v="37 quai du Président Roosevelt"/>
    <n v="92130"/>
    <s v="Issy-Les-Moulineaux"/>
    <x v="0"/>
    <x v="1"/>
    <n v="15"/>
    <x v="1"/>
    <s v="Masquer"/>
    <m/>
    <m/>
    <m/>
    <m/>
    <m/>
    <m/>
    <n v="65"/>
  </r>
  <r>
    <n v="74"/>
    <x v="29"/>
    <s v="Carlos Medina"/>
    <s v="Hitch Menjra"/>
    <s v="Arthur de Bigault"/>
    <m/>
    <m/>
    <s v="Trafic Défense FT-862-AY"/>
    <x v="4"/>
    <x v="117"/>
    <s v="Monoprix - Magasin Courcelles"/>
    <x v="0"/>
    <n v="1"/>
    <x v="5"/>
    <x v="2"/>
    <x v="1"/>
    <x v="2"/>
    <s v="Distributeur"/>
    <s v="MONOPRIX"/>
    <s v="MONOPRIX"/>
    <s v="159 rue de Courcelles"/>
    <n v="75017"/>
    <s v="Paris 17"/>
    <x v="1"/>
    <x v="1"/>
    <n v="15"/>
    <x v="1"/>
    <s v="Masquer"/>
    <n v="411.4"/>
    <n v="118.37"/>
    <n v="68.5060465116279"/>
    <n v="196.38399999999999"/>
    <n v="60"/>
    <n v="179.85"/>
    <n v="65"/>
  </r>
  <r>
    <n v="74"/>
    <x v="29"/>
    <s v="Carlos Medina"/>
    <s v="Hitch Menjra"/>
    <s v="Arthur de Bigault"/>
    <m/>
    <m/>
    <s v="Trafic Défense FT-862-AY"/>
    <x v="21"/>
    <x v="151"/>
    <s v="Aurore - CHU 12eme"/>
    <x v="0"/>
    <n v="1"/>
    <x v="5"/>
    <x v="2"/>
    <x v="0"/>
    <x v="5"/>
    <s v="HALTE SOCIALE ET HEBERGEMENT"/>
    <s v="AURORE"/>
    <s v="Association hors des réseaux nationaux"/>
    <s v="20 boulevard Poniatowski"/>
    <n v="75012"/>
    <s v="Paris 12"/>
    <x v="1"/>
    <x v="0"/>
    <n v="15"/>
    <x v="0"/>
    <s v="Masquer"/>
    <n v="242.2"/>
    <n v="37.5"/>
    <n v="145.446"/>
    <n v="145.446"/>
    <n v="134.69999999999999"/>
    <n v="134.69999999999999"/>
    <n v="65"/>
  </r>
  <r>
    <n v="74"/>
    <x v="29"/>
    <s v="Carlos Medina"/>
    <s v="Hitch Menjra"/>
    <s v="Arthur de Bigault"/>
    <m/>
    <m/>
    <s v="Trafic Défense FT-862-AY"/>
    <x v="56"/>
    <x v="152"/>
    <s v="Franprix - Avenue de Versailles"/>
    <x v="0"/>
    <n v="1"/>
    <x v="5"/>
    <x v="2"/>
    <x v="1"/>
    <x v="2"/>
    <s v="Distributeur"/>
    <s v="Franprix"/>
    <m/>
    <s v="58 Avenue de Versailles"/>
    <n v="75016"/>
    <s v="Paris 16"/>
    <x v="1"/>
    <x v="1"/>
    <n v="15"/>
    <x v="1"/>
    <s v="Masquer"/>
    <n v="20.5"/>
    <n v="3"/>
    <n v="10.833333333333334"/>
    <n v="10.833333333333334"/>
    <n v="9"/>
    <n v="9"/>
    <n v="65"/>
  </r>
  <r>
    <n v="74"/>
    <x v="29"/>
    <s v="Carlos Medina"/>
    <s v="Hitch Menjra"/>
    <s v="Arthur de Bigault"/>
    <m/>
    <m/>
    <s v="Trafic Défense FT-862-AY"/>
    <x v="3"/>
    <x v="29"/>
    <s v="Monoprix - Magasin Bellesfeuilles"/>
    <x v="0"/>
    <n v="1"/>
    <x v="5"/>
    <x v="2"/>
    <x v="1"/>
    <x v="2"/>
    <s v="Distributeur"/>
    <s v="MONOPRIX"/>
    <s v="MONOPRIX"/>
    <s v="22 bis rue Belles Feuilles"/>
    <n v="75016"/>
    <s v="Paris 16"/>
    <x v="1"/>
    <x v="1"/>
    <n v="15"/>
    <x v="1"/>
    <s v="Masquer"/>
    <n v="475.14"/>
    <n v="82"/>
    <n v="79.063448275862072"/>
    <n v="305.71199999999999"/>
    <n v="71"/>
    <n v="300.61"/>
    <n v="65"/>
  </r>
  <r>
    <n v="75"/>
    <x v="29"/>
    <s v="Thierry Maisonnier"/>
    <s v="(ING) Stephanie Lagrange"/>
    <s v="(ING) Christelle Ennouni"/>
    <m/>
    <m/>
    <s v="Trafic St Ho (ex Lilas) EH-786-YB"/>
    <x v="12"/>
    <x v="153"/>
    <s v="ADN 93 - Amicale du Nid La Courneuve"/>
    <x v="0"/>
    <n v="1"/>
    <x v="5"/>
    <x v="2"/>
    <x v="0"/>
    <x v="5"/>
    <s v="HALTE SOCIALE ET HEBERGEMENT"/>
    <s v="Amicale du Nid"/>
    <s v="Association hors des réseaux nationaux"/>
    <s v="18 avenue Lénine"/>
    <n v="93210"/>
    <s v="La Courneuve"/>
    <x v="2"/>
    <x v="0"/>
    <n v="15"/>
    <x v="0"/>
    <s v="Masquer"/>
    <n v="151.57"/>
    <n v="15.65"/>
    <n v="47.782307692307697"/>
    <n v="62.11699999999999"/>
    <n v="38.5"/>
    <n v="41.875"/>
    <n v="65"/>
  </r>
  <r>
    <n v="75"/>
    <x v="29"/>
    <s v="Thierry Maisonnier"/>
    <s v="(ING) Stephanie Lagrange"/>
    <s v="(ING) Christelle Ennouni"/>
    <m/>
    <m/>
    <s v="Trafic St Ho (ex Lilas) EH-786-YB"/>
    <x v="2"/>
    <x v="154"/>
    <s v="Foodles - Hub Saint Ouen"/>
    <x v="0"/>
    <n v="1"/>
    <x v="5"/>
    <x v="2"/>
    <x v="1"/>
    <x v="1"/>
    <s v="Restauration d'entreprise"/>
    <s v="Foodles"/>
    <s v="Foodles"/>
    <s v="50 rue Ardoin"/>
    <n v="93400"/>
    <s v="Saint-Ouen"/>
    <x v="2"/>
    <x v="1"/>
    <n v="15"/>
    <x v="1"/>
    <s v="Masquer"/>
    <n v="153.4"/>
    <n v="43.9"/>
    <n v="84.566153846153838"/>
    <n v="84.566153846153838"/>
    <n v="75.400000000000006"/>
    <n v="75.400000000000006"/>
    <n v="65"/>
  </r>
  <r>
    <n v="75"/>
    <x v="29"/>
    <s v="Thierry Maisonnier"/>
    <s v="(ING) Stephanie Lagrange"/>
    <s v="(ING) Christelle Ennouni"/>
    <m/>
    <m/>
    <s v="Trafic St Ho (ex Lilas) EH-786-YB"/>
    <x v="39"/>
    <x v="155"/>
    <s v="Centre Social Landy - St Ouen"/>
    <x v="0"/>
    <n v="1"/>
    <x v="5"/>
    <x v="2"/>
    <x v="0"/>
    <x v="0"/>
    <s v="DISTRIBUTION SOLIDAIRE"/>
    <s v="Maison de quartier du Landy"/>
    <s v="Association hors des réseaux nationaux"/>
    <s v="4 rue Soubis"/>
    <n v="93400"/>
    <s v="Saint-Ouen"/>
    <x v="2"/>
    <x v="3"/>
    <n v="15"/>
    <x v="0"/>
    <s v="Masquer"/>
    <n v="458.6"/>
    <n v="6.8"/>
    <n v="82.842083333333335"/>
    <n v="165.68416666666667"/>
    <n v="67.674999999999997"/>
    <n v="131.97499999999999"/>
    <n v="65"/>
  </r>
  <r>
    <n v="75"/>
    <x v="29"/>
    <s v="Thierry Maisonnier"/>
    <s v="(ING) Stephanie Lagrange"/>
    <s v="(ING) Christelle Ennouni"/>
    <m/>
    <m/>
    <s v="Trafic St Ho (ex Lilas) EH-786-YB"/>
    <x v="13"/>
    <x v="156"/>
    <s v="Ikambere"/>
    <x v="0"/>
    <n v="1"/>
    <x v="5"/>
    <x v="2"/>
    <x v="0"/>
    <x v="6"/>
    <s v="Accueil de Jour"/>
    <m/>
    <s v="Association hors des réseaux nationaux"/>
    <s v="14 rue Jules Saunier"/>
    <n v="93200"/>
    <s v="Saint-Denis"/>
    <x v="2"/>
    <x v="2"/>
    <n v="15"/>
    <x v="0"/>
    <s v="Masquer"/>
    <n v="331.2"/>
    <n v="24.05"/>
    <n v="97.699999999999989"/>
    <n v="170.97499999999999"/>
    <n v="73.45"/>
    <n v="166.2"/>
    <n v="65"/>
  </r>
  <r>
    <n v="75"/>
    <x v="29"/>
    <s v="Thierry Maisonnier"/>
    <s v="(ING) Stephanie Lagrange"/>
    <s v="(ING) Christelle Ennouni"/>
    <m/>
    <m/>
    <s v="Trafic St Ho (ex Lilas) EH-786-YB"/>
    <x v="14"/>
    <x v="156"/>
    <s v="APPUI - AU BON TRANSIT (collecte de denrées)"/>
    <x v="0"/>
    <n v="1"/>
    <x v="5"/>
    <x v="2"/>
    <x v="1"/>
    <x v="7"/>
    <s v="DISTRIBUTION SOLIDAIRE"/>
    <s v="APPUI - AU BON TRANSIT"/>
    <s v="Association hors des réseaux nationaux"/>
    <s v="12 rue Auguste Gillot"/>
    <n v="93200"/>
    <s v="Saint-Denis"/>
    <x v="2"/>
    <x v="1"/>
    <n v="15"/>
    <x v="1"/>
    <s v="Masquer"/>
    <n v="1137.5"/>
    <n v="50"/>
    <n v="354.5"/>
    <n v="443.125"/>
    <n v="307"/>
    <n v="292.5"/>
    <n v="65"/>
  </r>
  <r>
    <n v="76"/>
    <x v="29"/>
    <s v="Patrick Postic"/>
    <s v="Manon Ducrot"/>
    <m/>
    <m/>
    <m/>
    <s v="Trafic Défense FT-862-AY"/>
    <x v="26"/>
    <x v="157"/>
    <s v="Maison Hestia - Aurore La Garenne-Colombes"/>
    <x v="0"/>
    <n v="1"/>
    <x v="5"/>
    <x v="2"/>
    <x v="0"/>
    <x v="5"/>
    <s v="HALTE SOCIALE ET HEBERGEMENT"/>
    <s v="AURORE"/>
    <s v="Association hors des réseaux nationaux"/>
    <s v="13 rue Yves le caignard"/>
    <n v="92250"/>
    <s v="La garenne-colombes"/>
    <x v="0"/>
    <x v="0"/>
    <n v="15"/>
    <x v="0"/>
    <s v="Masquer"/>
    <n v="92.91"/>
    <n v="17.5"/>
    <n v="29.722999999999999"/>
    <n v="45.727692307692308"/>
    <n v="27.125"/>
    <n v="47.14"/>
    <n v="65"/>
  </r>
  <r>
    <n v="76"/>
    <x v="29"/>
    <s v="Patrick Postic"/>
    <s v="Manon Ducrot"/>
    <m/>
    <m/>
    <m/>
    <s v="Trafic Défense FT-862-AY"/>
    <x v="25"/>
    <x v="158"/>
    <s v="Maison de l'Amitié"/>
    <x v="0"/>
    <n v="1"/>
    <x v="5"/>
    <x v="2"/>
    <x v="0"/>
    <x v="6"/>
    <s v="Accueil de Jour"/>
    <s v="MAISON DE L AMITIE"/>
    <s v="Association hors des réseaux nationaux"/>
    <s v="4 place Carpeaux"/>
    <n v="92800"/>
    <s v="Puteaux"/>
    <x v="0"/>
    <x v="2"/>
    <n v="15"/>
    <x v="0"/>
    <s v="Masquer"/>
    <n v="475"/>
    <n v="5.1420000000000003"/>
    <n v="233.31524999999999"/>
    <n v="233.31524999999999"/>
    <n v="278.19"/>
    <n v="278.19"/>
    <n v="65"/>
  </r>
  <r>
    <n v="76"/>
    <x v="29"/>
    <s v="Patrick Postic"/>
    <s v="Manon Ducrot"/>
    <m/>
    <m/>
    <m/>
    <s v="Trafic Défense FT-862-AY"/>
    <x v="24"/>
    <x v="159"/>
    <s v="Rueil Malmaison - La boussole"/>
    <x v="0"/>
    <n v="1"/>
    <x v="5"/>
    <x v="2"/>
    <x v="0"/>
    <x v="6"/>
    <s v="HALTE SOCIALE ET HEBERGEMENT"/>
    <s v="La Boussole"/>
    <s v="Association hors des réseaux nationaux"/>
    <s v="16 avenue de la République"/>
    <n v="92500"/>
    <s v="Rueil Malmaison"/>
    <x v="0"/>
    <x v="0"/>
    <n v="15"/>
    <x v="0"/>
    <s v="Masquer"/>
    <n v="193.8"/>
    <n v="12"/>
    <n v="47.782222222222224"/>
    <n v="61.434285714285714"/>
    <n v="41.2"/>
    <n v="45.14"/>
    <n v="65"/>
  </r>
  <r>
    <n v="76"/>
    <x v="29"/>
    <s v="Patrick Postic"/>
    <s v="Manon Ducrot"/>
    <m/>
    <m/>
    <m/>
    <s v="Trafic Défense FT-862-AY"/>
    <x v="16"/>
    <x v="160"/>
    <s v="Arpège - Mazars"/>
    <x v="0"/>
    <n v="1"/>
    <x v="5"/>
    <x v="2"/>
    <x v="1"/>
    <x v="1"/>
    <s v="Restauration d'entreprise"/>
    <s v="ARPEGE"/>
    <s v="Mazars"/>
    <s v="61 rue Henri Regnault"/>
    <n v="92400"/>
    <s v="Courbevoie"/>
    <x v="0"/>
    <x v="1"/>
    <n v="15"/>
    <x v="1"/>
    <s v="Masquer"/>
    <n v="36"/>
    <n v="36"/>
    <n v="36"/>
    <n v="36"/>
    <n v="36"/>
    <n v="36"/>
    <n v="65"/>
  </r>
  <r>
    <n v="77"/>
    <x v="29"/>
    <s v="Interface"/>
    <m/>
    <m/>
    <m/>
    <m/>
    <s v="Kangoo Ipsen FV-865-GP"/>
    <x v="1"/>
    <x v="161"/>
    <s v="Sodexo Porte d'Issy - DGA (Balard)"/>
    <x v="0"/>
    <n v="1"/>
    <x v="5"/>
    <x v="2"/>
    <x v="1"/>
    <x v="1"/>
    <s v="Restauration d'entreprise"/>
    <s v="SODEXO"/>
    <s v="DGA - Ministère des Armées"/>
    <s v="35 rue de la Porte d'Issy"/>
    <n v="75015"/>
    <s v="Paris 15"/>
    <x v="1"/>
    <x v="1"/>
    <n v="15"/>
    <x v="1"/>
    <s v="Masquer"/>
    <n v="60"/>
    <n v="12"/>
    <n v="22.299999999999997"/>
    <n v="29.733333333333334"/>
    <n v="19.600000000000001"/>
    <n v="23.4"/>
    <n v="65"/>
  </r>
  <r>
    <n v="77"/>
    <x v="29"/>
    <s v="Interface"/>
    <m/>
    <m/>
    <m/>
    <m/>
    <s v="Kangoo Ipsen FV-865-GP"/>
    <x v="0"/>
    <x v="161"/>
    <s v="Ordre de Malte - Immaculee Conception"/>
    <x v="0"/>
    <n v="1"/>
    <x v="5"/>
    <x v="2"/>
    <x v="0"/>
    <x v="0"/>
    <s v="DISTRIBUTION SOLIDAIRE"/>
    <s v="Ordre de Malte"/>
    <s v="Association appartenant à un grand réseau national"/>
    <s v="63 rue du Dôme"/>
    <n v="92300"/>
    <s v="Boulogne-Billancourt"/>
    <x v="0"/>
    <x v="0"/>
    <n v="15"/>
    <x v="0"/>
    <s v="Masquer"/>
    <n v="143.61000000000001"/>
    <n v="4.3"/>
    <n v="39.126315789473679"/>
    <n v="61.95"/>
    <n v="20"/>
    <n v="54.65"/>
    <n v="65"/>
  </r>
  <r>
    <n v="78"/>
    <x v="29"/>
    <s v="Baptiste Valentini"/>
    <s v="Eléonore Crane"/>
    <m/>
    <m/>
    <m/>
    <s v="Kangoo Mazars ET-665-VE"/>
    <x v="53"/>
    <x v="162"/>
    <s v="Aurore - PF Rue D'aubervilliers"/>
    <x v="0"/>
    <n v="1"/>
    <x v="5"/>
    <x v="2"/>
    <x v="0"/>
    <x v="5"/>
    <s v="HALTE SOCIALE ET HEBERGEMENT"/>
    <s v="AURORE"/>
    <s v="Association appartenant à un grand réseau national"/>
    <s v="5 rue d'Aubervilliers"/>
    <n v="75018"/>
    <s v="Paris 18"/>
    <x v="1"/>
    <x v="0"/>
    <n v="15"/>
    <x v="0"/>
    <s v="Masquer"/>
    <n v="107"/>
    <m/>
    <n v="55.007272727272728"/>
    <m/>
    <n v="52.9"/>
    <n v="58.65"/>
    <n v="65"/>
  </r>
  <r>
    <n v="78"/>
    <x v="29"/>
    <s v="Baptiste Valentini"/>
    <s v="Eléonore Crane"/>
    <m/>
    <m/>
    <m/>
    <s v="Kangoo Mazars ET-665-VE"/>
    <x v="23"/>
    <x v="0"/>
    <s v="Compass - Société Générale Basalte"/>
    <x v="0"/>
    <n v="1"/>
    <x v="5"/>
    <x v="2"/>
    <x v="1"/>
    <x v="1"/>
    <s v="Restauration d'entreprise"/>
    <s v="EUREST-COMPASS"/>
    <s v="SOCIETE GENERALE"/>
    <s v="6 boulevard Franck Kupla"/>
    <n v="92800"/>
    <s v="Puteaux"/>
    <x v="0"/>
    <x v="1"/>
    <n v="15"/>
    <x v="1"/>
    <s v="Masquer"/>
    <n v="68.8"/>
    <n v="12.1"/>
    <n v="36.945833333333333"/>
    <n v="36.945833333333333"/>
    <n v="42.125"/>
    <n v="42.125"/>
    <n v="65"/>
  </r>
  <r>
    <n v="78"/>
    <x v="29"/>
    <s v="Baptiste Valentini"/>
    <s v="Eléonore Crane"/>
    <m/>
    <m/>
    <m/>
    <s v="Kangoo Mazars ET-665-VE"/>
    <x v="43"/>
    <x v="34"/>
    <s v="Arpège - L'Oréal Clichy RIO"/>
    <x v="0"/>
    <n v="1"/>
    <x v="5"/>
    <x v="2"/>
    <x v="1"/>
    <x v="1"/>
    <s v="Restauration d'entreprise"/>
    <s v="ARPEGE"/>
    <s v="L'OREAL"/>
    <s v="15 rue Pierre Dreyfus"/>
    <n v="92110"/>
    <s v="Clichy"/>
    <x v="0"/>
    <x v="1"/>
    <n v="15"/>
    <x v="1"/>
    <s v="Masquer"/>
    <n v="65"/>
    <n v="20"/>
    <n v="39.571428571428569"/>
    <n v="39.571428571428569"/>
    <n v="45"/>
    <n v="45"/>
    <n v="65"/>
  </r>
  <r>
    <n v="78"/>
    <x v="29"/>
    <s v="Baptiste Valentini"/>
    <s v="Eléonore Crane"/>
    <m/>
    <m/>
    <m/>
    <s v="Kangoo Mazars ET-665-VE"/>
    <x v="22"/>
    <x v="163"/>
    <s v="Sogeres - Gecina Défense Ouest"/>
    <x v="0"/>
    <n v="1"/>
    <x v="5"/>
    <x v="2"/>
    <x v="1"/>
    <x v="1"/>
    <s v="Restauration d'entreprise"/>
    <s v="SOGERES"/>
    <s v="GECINA"/>
    <s v="32 rue de Metz"/>
    <n v="92000"/>
    <s v="Nanterre"/>
    <x v="0"/>
    <x v="1"/>
    <n v="15"/>
    <x v="1"/>
    <s v="Masquer"/>
    <n v="11.6"/>
    <n v="1"/>
    <n v="6.8488888888888892"/>
    <n v="6.8488888888888892"/>
    <n v="7"/>
    <n v="7"/>
    <n v="65"/>
  </r>
  <r>
    <n v="79"/>
    <x v="30"/>
    <s v="Mehdi Mirali"/>
    <s v="YOBOUE Carla"/>
    <s v="Aymeric Champs"/>
    <m/>
    <m/>
    <s v="Trafic Lyonnais FZ-882-JR"/>
    <x v="36"/>
    <x v="164"/>
    <s v="Boire et Manger - Stade De France"/>
    <x v="0"/>
    <n v="1"/>
    <x v="5"/>
    <x v="6"/>
    <x v="1"/>
    <x v="10"/>
    <s v="Evenementiel"/>
    <s v="Boire et Manger"/>
    <s v="Boire et Manger"/>
    <s v="Passage des stades, Saint Denis"/>
    <n v="93200"/>
    <s v="Saint Denis"/>
    <x v="2"/>
    <x v="1"/>
    <n v="15"/>
    <x v="3"/>
    <s v="Masquer"/>
    <n v="1408"/>
    <n v="16"/>
    <n v="433.81812500000001"/>
    <n v="631.00818181818181"/>
    <n v="416.39"/>
    <n v="630.5"/>
    <n v="65"/>
  </r>
  <r>
    <n v="79"/>
    <x v="30"/>
    <s v="Mehdi Mirali"/>
    <s v="YOBOUE Carla"/>
    <s v="Aymeric Champs"/>
    <m/>
    <m/>
    <s v="Trafic Lyonnais FZ-882-JR"/>
    <x v="37"/>
    <x v="164"/>
    <s v="Action 14"/>
    <x v="0"/>
    <n v="1"/>
    <x v="5"/>
    <x v="6"/>
    <x v="0"/>
    <x v="0"/>
    <s v="DISTRIBUTION SOLIDAIRE"/>
    <s v="Action 14"/>
    <s v="Association hors des réseaux nationaux"/>
    <s v="13 boulevard Léon Blum"/>
    <n v="93022"/>
    <s v="Bobigny"/>
    <x v="2"/>
    <x v="1"/>
    <n v="15"/>
    <x v="0"/>
    <s v="Masquer"/>
    <n v="1408"/>
    <n v="0"/>
    <n v="436.70933333333335"/>
    <n v="655.06400000000008"/>
    <n v="425"/>
    <n v="831.75"/>
    <n v="65"/>
  </r>
  <r>
    <m/>
    <x v="31"/>
    <s v="annulé"/>
    <m/>
    <m/>
    <m/>
    <m/>
    <s v="Annulé"/>
    <x v="33"/>
    <x v="1"/>
    <s v="Levy Restaurants - AccorHotels Arena Bercy"/>
    <x v="1"/>
    <n v="1"/>
    <x v="5"/>
    <x v="3"/>
    <x v="1"/>
    <x v="10"/>
    <s v="Evénements Sports et Loisirs"/>
    <s v="LEVY RESTAURANTS"/>
    <s v="ACCORHOTELS ARENA (GROUPE ACCOR)"/>
    <s v="8 Boulevard de Bercy"/>
    <n v="75012"/>
    <s v="Paris 12"/>
    <x v="1"/>
    <x v="1"/>
    <n v="15"/>
    <x v="3"/>
    <s v="Masquer"/>
    <n v="213.19"/>
    <n v="23.4"/>
    <n v="53.110666666666702"/>
    <n v="79.665999999999997"/>
    <n v="23.43"/>
    <n v="37.245000000000005"/>
    <n v="65"/>
  </r>
  <r>
    <n v="80"/>
    <x v="31"/>
    <s v="Patrick Postic"/>
    <s v="Dana Ducros"/>
    <s v="HENRIQUE BORSARI"/>
    <s v="Alexandre PASQUALI"/>
    <s v="Aline Royer"/>
    <s v="Trafic St Ho (ex Lilas) EH-786-YB"/>
    <x v="30"/>
    <x v="143"/>
    <s v="Marché Monge"/>
    <x v="0"/>
    <n v="1"/>
    <x v="5"/>
    <x v="3"/>
    <x v="1"/>
    <x v="9"/>
    <s v="Producteur"/>
    <s v="DADOUN"/>
    <s v="VILLE DE PARIS"/>
    <s v="Place Monge"/>
    <n v="75005"/>
    <s v="Paris 05"/>
    <x v="1"/>
    <x v="1"/>
    <n v="15"/>
    <x v="1"/>
    <s v="Masquer"/>
    <n v="122"/>
    <n v="29"/>
    <n v="55.767857142857146"/>
    <n v="55.767857142857146"/>
    <n v="45"/>
    <n v="45"/>
    <n v="65"/>
  </r>
  <r>
    <n v="80"/>
    <x v="31"/>
    <s v="Patrick Postic"/>
    <s v="Dana Ducros"/>
    <s v="HENRIQUE BORSARI"/>
    <s v="Alexandre PASQUALI"/>
    <s v="Aline Royer"/>
    <s v="Trafic St Ho (ex Lilas) EH-786-YB"/>
    <x v="29"/>
    <x v="165"/>
    <s v="La Chorba"/>
    <x v="0"/>
    <n v="1"/>
    <x v="5"/>
    <x v="3"/>
    <x v="0"/>
    <x v="8"/>
    <s v="RESTAURANTS SOLIDAIRES"/>
    <s v="LA CHORBA"/>
    <s v="Association hors des réseaux nationaux"/>
    <s v="87 boulevard Poniatowski"/>
    <n v="75012"/>
    <s v="Paris 12"/>
    <x v="1"/>
    <x v="2"/>
    <n v="15"/>
    <x v="0"/>
    <s v="Masquer"/>
    <n v="547.45000000000005"/>
    <n v="87.6"/>
    <n v="124.50428571428571"/>
    <n v="186.75642857142856"/>
    <n v="96"/>
    <n v="122.2"/>
    <n v="65"/>
  </r>
  <r>
    <n v="80"/>
    <x v="31"/>
    <s v="Patrick Postic"/>
    <s v="Dana Ducros"/>
    <s v="HENRIQUE BORSARI"/>
    <s v="Alexandre PASQUALI"/>
    <s v="Aline Royer"/>
    <s v="Trafic St Ho (ex Lilas) EH-786-YB"/>
    <x v="28"/>
    <x v="166"/>
    <s v="Marché Grenelle"/>
    <x v="0"/>
    <n v="1"/>
    <x v="5"/>
    <x v="3"/>
    <x v="1"/>
    <x v="9"/>
    <s v="Producteur"/>
    <s v="DADOUN"/>
    <s v="VILLE DE PARIS"/>
    <s v="Lamotte-Picquet Grenelle"/>
    <n v="75015"/>
    <s v="Paris 15"/>
    <x v="1"/>
    <x v="1"/>
    <n v="15"/>
    <x v="1"/>
    <s v="Masquer"/>
    <n v="151.5"/>
    <n v="36"/>
    <n v="58.899999999999991"/>
    <n v="58.899999999999991"/>
    <n v="47.8"/>
    <n v="47.8"/>
    <n v="65"/>
  </r>
  <r>
    <m/>
    <x v="32"/>
    <s v="annulé"/>
    <m/>
    <m/>
    <m/>
    <m/>
    <s v="Annulé"/>
    <x v="33"/>
    <x v="1"/>
    <s v="Levy Restaurants - AccorHotels Arena Bercy"/>
    <x v="1"/>
    <n v="1"/>
    <x v="6"/>
    <x v="4"/>
    <x v="1"/>
    <x v="10"/>
    <s v="Evénements Sports et Loisirs"/>
    <s v="LEVY RESTAURANTS"/>
    <s v="ACCORHOTELS ARENA (GROUPE ACCOR)"/>
    <s v="8 Boulevard de Bercy"/>
    <n v="75012"/>
    <s v="Paris 12"/>
    <x v="1"/>
    <x v="1"/>
    <n v="15"/>
    <x v="3"/>
    <s v="Masquer"/>
    <n v="213.19"/>
    <n v="23.4"/>
    <n v="53.110666666666702"/>
    <n v="79.665999999999997"/>
    <n v="23.43"/>
    <n v="37.245000000000005"/>
    <n v="65"/>
  </r>
  <r>
    <n v="81"/>
    <x v="32"/>
    <s v="Thierry Maisonnier"/>
    <s v="Vincent Béranger"/>
    <s v="Valentin Carrez"/>
    <m/>
    <m/>
    <s v="Trafic Défense FT-862-AY"/>
    <x v="4"/>
    <x v="167"/>
    <s v="Monoprix - Magasin Courcelles"/>
    <x v="0"/>
    <n v="1"/>
    <x v="6"/>
    <x v="4"/>
    <x v="1"/>
    <x v="2"/>
    <s v="Distributeur"/>
    <s v="MONOPRIX"/>
    <s v="MONOPRIX"/>
    <s v="159 rue de Courcelles"/>
    <n v="75017"/>
    <s v="Paris 17"/>
    <x v="1"/>
    <x v="1"/>
    <n v="15"/>
    <x v="1"/>
    <s v="Masquer"/>
    <n v="411.4"/>
    <n v="118.37"/>
    <n v="68.5060465116279"/>
    <n v="196.38399999999999"/>
    <n v="60"/>
    <n v="179.85"/>
    <n v="65"/>
  </r>
  <r>
    <n v="81"/>
    <x v="32"/>
    <s v="Thierry Maisonnier"/>
    <s v="Vincent Béranger"/>
    <s v="Valentin Carrez"/>
    <m/>
    <m/>
    <s v="Trafic Défense FT-862-AY"/>
    <x v="3"/>
    <x v="168"/>
    <s v="Monoprix - Magasin Bellesfeuilles"/>
    <x v="0"/>
    <n v="1"/>
    <x v="6"/>
    <x v="4"/>
    <x v="1"/>
    <x v="2"/>
    <s v="Distributeur"/>
    <s v="MONOPRIX"/>
    <s v="MONOPRIX"/>
    <s v="22 bis rue Belles Feuilles"/>
    <n v="75016"/>
    <s v="Paris 16"/>
    <x v="1"/>
    <x v="1"/>
    <n v="15"/>
    <x v="1"/>
    <s v="Masquer"/>
    <n v="475.14"/>
    <n v="82"/>
    <n v="79.063448275862072"/>
    <n v="305.71199999999999"/>
    <n v="71"/>
    <n v="300.61"/>
    <n v="65"/>
  </r>
  <r>
    <n v="81"/>
    <x v="32"/>
    <s v="Thierry Maisonnier"/>
    <s v="Vincent Béranger"/>
    <s v="Valentin Carrez"/>
    <m/>
    <m/>
    <s v="Trafic Défense FT-862-AY"/>
    <x v="32"/>
    <x v="169"/>
    <s v="Corot Entraide Auteuil"/>
    <x v="0"/>
    <n v="1"/>
    <x v="6"/>
    <x v="4"/>
    <x v="0"/>
    <x v="5"/>
    <s v="HALTE SOCIALE ET HEBERGEMENT"/>
    <s v="COROT ENTRAIDE"/>
    <s v="Association hors des réseaux nationaux"/>
    <s v="4 rue Corot"/>
    <n v="75016"/>
    <s v="Paris 16"/>
    <x v="1"/>
    <x v="0"/>
    <n v="15"/>
    <x v="0"/>
    <s v="Masquer"/>
    <n v="272.39999999999998"/>
    <n v="52.8"/>
    <n v="60.131724137931045"/>
    <n v="124.55857142857143"/>
    <n v="54"/>
    <n v="117.02499999999999"/>
    <n v="65"/>
  </r>
  <r>
    <n v="81"/>
    <x v="32"/>
    <s v="Thierry Maisonnier"/>
    <s v="Vincent Béranger"/>
    <s v="Valentin Carrez"/>
    <m/>
    <m/>
    <s v="Trafic Défense FT-862-AY"/>
    <x v="31"/>
    <x v="62"/>
    <s v="Salle à Manger"/>
    <x v="0"/>
    <n v="1"/>
    <x v="6"/>
    <x v="4"/>
    <x v="0"/>
    <x v="8"/>
    <s v="RESTAURANTS SOLIDAIRES"/>
    <s v="Maison de l'amitié"/>
    <s v="Association hors des réseaux nationaux"/>
    <s v="Voie de la Pyramide"/>
    <n v="92800"/>
    <s v="Puteaux"/>
    <x v="0"/>
    <x v="3"/>
    <n v="15"/>
    <x v="0"/>
    <s v="Masquer"/>
    <n v="303.7"/>
    <n v="73"/>
    <n v="81.798823529411763"/>
    <n v="198.65428571428572"/>
    <n v="78.5"/>
    <n v="199"/>
    <n v="65"/>
  </r>
  <r>
    <n v="82"/>
    <x v="32"/>
    <s v="Thierry Maisonnier"/>
    <m/>
    <m/>
    <m/>
    <m/>
    <s v="Trafic Défense FT-862-AY"/>
    <x v="8"/>
    <x v="170"/>
    <s v="Cuisine Centrale de Nanterre"/>
    <x v="0"/>
    <n v="1"/>
    <x v="6"/>
    <x v="4"/>
    <x v="1"/>
    <x v="1"/>
    <s v="Restauration scolaire"/>
    <s v="Cuisine Centrale de Nanterre"/>
    <s v="Cuisine Centrale de Nanterre"/>
    <s v="83 boulevard de la Seine"/>
    <n v="92000"/>
    <s v="Nanterre"/>
    <x v="0"/>
    <x v="1"/>
    <n v="15"/>
    <x v="1"/>
    <s v="Masquer"/>
    <n v="458.58000000000004"/>
    <n v="45.85"/>
    <n v="71.959032258064511"/>
    <n v="159.33785714285716"/>
    <n v="53.75"/>
    <n v="137.535"/>
    <n v="65"/>
  </r>
  <r>
    <n v="82"/>
    <x v="32"/>
    <s v="Thierry Maisonnier"/>
    <m/>
    <m/>
    <m/>
    <m/>
    <s v="Trafic Défense FT-862-AY"/>
    <x v="39"/>
    <x v="171"/>
    <s v="Centre Social Landy - St Ouen"/>
    <x v="0"/>
    <n v="1"/>
    <x v="6"/>
    <x v="4"/>
    <x v="0"/>
    <x v="0"/>
    <s v="DISTRIBUTION SOLIDAIRE"/>
    <s v="Maison de quartier du Landy"/>
    <s v="Association hors des réseaux nationaux"/>
    <s v="4 rue Soubis"/>
    <n v="93400"/>
    <s v="Saint-Ouen"/>
    <x v="2"/>
    <x v="3"/>
    <n v="15"/>
    <x v="0"/>
    <s v="Masquer"/>
    <n v="458.6"/>
    <n v="6.8"/>
    <n v="82.842083333333335"/>
    <n v="165.68416666666667"/>
    <n v="67.674999999999997"/>
    <n v="131.97499999999999"/>
    <n v="65"/>
  </r>
  <r>
    <n v="82"/>
    <x v="32"/>
    <s v="Thierry Maisonnier"/>
    <m/>
    <m/>
    <m/>
    <m/>
    <s v="Trafic Défense FT-862-AY"/>
    <x v="13"/>
    <x v="172"/>
    <s v="Ikambere"/>
    <x v="0"/>
    <n v="1"/>
    <x v="6"/>
    <x v="4"/>
    <x v="0"/>
    <x v="6"/>
    <s v="Accueil de Jour"/>
    <m/>
    <s v="Association hors des réseaux nationaux"/>
    <s v="14 rue Jules Saunier"/>
    <n v="93200"/>
    <s v="Saint-Denis"/>
    <x v="2"/>
    <x v="2"/>
    <n v="15"/>
    <x v="0"/>
    <s v="Masquer"/>
    <n v="331.2"/>
    <n v="24.05"/>
    <n v="97.699999999999989"/>
    <n v="170.97499999999999"/>
    <n v="73.45"/>
    <n v="166.2"/>
    <n v="65"/>
  </r>
  <r>
    <m/>
    <x v="33"/>
    <s v="annulé"/>
    <m/>
    <m/>
    <m/>
    <m/>
    <s v="Annulé"/>
    <x v="51"/>
    <x v="1"/>
    <s v="BAPIF Genevilliers (collecte)"/>
    <x v="1"/>
    <n v="1"/>
    <x v="6"/>
    <x v="5"/>
    <x v="1"/>
    <x v="7"/>
    <m/>
    <s v="BAPIF"/>
    <m/>
    <s v="34 rte du bassin numéro 6"/>
    <n v="92230"/>
    <s v="Genevilliers"/>
    <x v="0"/>
    <x v="1"/>
    <n v="15"/>
    <x v="1"/>
    <s v="Masquer"/>
    <n v="475"/>
    <n v="268.5"/>
    <n v="355.27600000000001"/>
    <n v="355.27600000000001"/>
    <n v="356"/>
    <n v="356"/>
    <n v="65"/>
  </r>
  <r>
    <n v="83"/>
    <x v="33"/>
    <s v="Thierry Maisonnier"/>
    <s v="Arthur de Bigault de Granrut"/>
    <m/>
    <m/>
    <m/>
    <s v="Trafic Lyonnais FZ-882-JR"/>
    <x v="7"/>
    <x v="173"/>
    <s v="MIYAM (labo) "/>
    <x v="0"/>
    <n v="1"/>
    <x v="6"/>
    <x v="5"/>
    <x v="1"/>
    <x v="2"/>
    <s v="Distributeur"/>
    <s v="MIYAM"/>
    <s v="MIYAM"/>
    <s v="74 rue de la Fraternité"/>
    <n v="93230"/>
    <s v="Romainville"/>
    <x v="2"/>
    <x v="1"/>
    <n v="15"/>
    <x v="1"/>
    <s v="Masquer"/>
    <n v="242"/>
    <n v="68.650000000000006"/>
    <n v="73.678620689655176"/>
    <n v="142.44533333333334"/>
    <n v="63.7"/>
    <n v="131"/>
    <n v="65"/>
  </r>
  <r>
    <n v="83"/>
    <x v="33"/>
    <s v="Thierry Maisonnier"/>
    <s v="Arthur de Bigault de Granrut"/>
    <m/>
    <m/>
    <m/>
    <s v="Trafic Lyonnais FZ-882-JR"/>
    <x v="31"/>
    <x v="173"/>
    <s v="Salle à Manger"/>
    <x v="0"/>
    <n v="1"/>
    <x v="6"/>
    <x v="5"/>
    <x v="0"/>
    <x v="8"/>
    <s v="RESTAURANTS SOLIDAIRES"/>
    <s v="Maison de l'amitié"/>
    <s v="Association hors des réseaux nationaux"/>
    <s v="Voie de la Pyramide"/>
    <n v="92800"/>
    <s v="Puteaux"/>
    <x v="0"/>
    <x v="3"/>
    <n v="15"/>
    <x v="0"/>
    <s v="Masquer"/>
    <n v="303.7"/>
    <n v="73"/>
    <n v="81.798823529411763"/>
    <n v="198.65428571428572"/>
    <n v="78.5"/>
    <n v="199"/>
    <n v="65"/>
  </r>
  <r>
    <n v="84"/>
    <x v="33"/>
    <s v="Patrick Postic"/>
    <s v="Christiane Mancilla"/>
    <s v="(Wenabi) Flora CHAUCHIS"/>
    <m/>
    <m/>
    <s v="Trafic St Ho (ex Lilas) EH-786-YB"/>
    <x v="34"/>
    <x v="174"/>
    <s v="Mairie du XIV - Association Yachad"/>
    <x v="0"/>
    <n v="1"/>
    <x v="6"/>
    <x v="5"/>
    <x v="0"/>
    <x v="0"/>
    <s v="DISTRIBUTION SOLIDAIRE"/>
    <s v="MAIRIE DE PARIS"/>
    <s v="CCAS"/>
    <s v="10 rue Maurice Rouvier"/>
    <n v="75014"/>
    <s v="Paris 14"/>
    <x v="1"/>
    <x v="0"/>
    <n v="15"/>
    <x v="0"/>
    <s v="Masquer"/>
    <n v="273.19"/>
    <n v="60"/>
    <n v="115.65642857142856"/>
    <n v="115.65642857142856"/>
    <n v="105"/>
    <n v="105"/>
    <n v="65"/>
  </r>
  <r>
    <n v="84"/>
    <x v="33"/>
    <s v="Patrick Postic"/>
    <s v="Christiane Mancilla"/>
    <s v="(Wenabi) Flora CHAUCHIS"/>
    <m/>
    <m/>
    <s v="Trafic St Ho (ex Lilas) EH-786-YB"/>
    <x v="3"/>
    <x v="174"/>
    <s v="Monoprix - Magasin Bellesfeuilles"/>
    <x v="0"/>
    <n v="1"/>
    <x v="6"/>
    <x v="5"/>
    <x v="1"/>
    <x v="2"/>
    <s v="Distributeur"/>
    <s v="MONOPRIX"/>
    <s v="MONOPRIX"/>
    <s v="22 bis rue Belles Feuilles"/>
    <n v="75016"/>
    <s v="Paris 16"/>
    <x v="1"/>
    <x v="1"/>
    <n v="15"/>
    <x v="1"/>
    <s v="Masquer"/>
    <n v="475.14"/>
    <n v="82"/>
    <n v="79.063448275862072"/>
    <n v="305.71199999999999"/>
    <n v="71"/>
    <n v="300.61"/>
    <n v="65"/>
  </r>
  <r>
    <n v="85"/>
    <x v="33"/>
    <s v="Michelle Isphording"/>
    <s v="Maya Mouttapa"/>
    <m/>
    <m/>
    <m/>
    <s v="Trafic Défense FT-862-AY"/>
    <x v="36"/>
    <x v="175"/>
    <s v="Boire et Manger - Stade De France"/>
    <x v="0"/>
    <n v="1"/>
    <x v="6"/>
    <x v="5"/>
    <x v="1"/>
    <x v="10"/>
    <s v="Evenementiel"/>
    <s v="Boire et Manger"/>
    <s v="Boire et Manger"/>
    <s v="Passage des stades, Saint Denis"/>
    <n v="93200"/>
    <s v="Saint Denis"/>
    <x v="2"/>
    <x v="1"/>
    <n v="15"/>
    <x v="3"/>
    <s v="Masquer"/>
    <n v="1408"/>
    <n v="16"/>
    <n v="433.81812500000001"/>
    <n v="631.00818181818181"/>
    <n v="416.39"/>
    <n v="630.5"/>
    <n v="65"/>
  </r>
  <r>
    <n v="85"/>
    <x v="33"/>
    <s v="Michelle Isphording"/>
    <s v="Maya Mouttapa"/>
    <m/>
    <m/>
    <m/>
    <s v="Trafic Défense FT-862-AY"/>
    <x v="26"/>
    <x v="175"/>
    <s v="Maison Hestia - Aurore La Garenne-Colombes"/>
    <x v="0"/>
    <n v="1"/>
    <x v="6"/>
    <x v="5"/>
    <x v="0"/>
    <x v="5"/>
    <s v="HALTE SOCIALE ET HEBERGEMENT"/>
    <s v="AURORE"/>
    <s v="Association hors des réseaux nationaux"/>
    <s v="13 rue Yves le caignard"/>
    <n v="92250"/>
    <s v="La garenne-colombes"/>
    <x v="0"/>
    <x v="0"/>
    <n v="15"/>
    <x v="0"/>
    <s v="Masquer"/>
    <n v="92.91"/>
    <n v="17.5"/>
    <n v="29.722999999999999"/>
    <n v="45.727692307692308"/>
    <n v="27.125"/>
    <n v="47.14"/>
    <n v="65"/>
  </r>
  <r>
    <n v="86"/>
    <x v="33"/>
    <s v="Élisa Belhocine"/>
    <m/>
    <m/>
    <m/>
    <m/>
    <s v="Berlingo Bercy DN-583-FS"/>
    <x v="57"/>
    <x v="176"/>
    <s v="Marché d'Aligre"/>
    <x v="0"/>
    <n v="1"/>
    <x v="6"/>
    <x v="5"/>
    <x v="1"/>
    <x v="9"/>
    <s v="Producteur"/>
    <s v="DADOUN"/>
    <s v="VILLE DE PARIS"/>
    <s v="Pl. d'Aligre"/>
    <n v="75012"/>
    <s v="Paris"/>
    <x v="1"/>
    <x v="1"/>
    <n v="15"/>
    <x v="1"/>
    <s v="Masquer"/>
    <n v="211.4"/>
    <n v="26.2"/>
    <n v="105.80200000000001"/>
    <n v="105.80200000000001"/>
    <n v="110.55"/>
    <n v="110.55"/>
    <n v="65"/>
  </r>
  <r>
    <n v="86"/>
    <x v="33"/>
    <s v="Élisa Belhocine"/>
    <m/>
    <m/>
    <m/>
    <m/>
    <s v="Berlingo Bercy DN-583-FS"/>
    <x v="20"/>
    <x v="176"/>
    <s v="Refugee Food (Labo) - Livraison de denrées"/>
    <x v="0"/>
    <n v="1"/>
    <x v="6"/>
    <x v="5"/>
    <x v="0"/>
    <x v="8"/>
    <s v="RESTAURANTS SOLIDAIRES"/>
    <s v="Refugee Food"/>
    <m/>
    <s v="43 Rue du Chevaleret"/>
    <n v="75013"/>
    <s v="Paris 13"/>
    <x v="1"/>
    <x v="2"/>
    <n v="15"/>
    <x v="0"/>
    <s v="Masquer"/>
    <n v="265.40999999999997"/>
    <n v="4.5"/>
    <n v="85.102000000000004"/>
    <n v="98.194615384615389"/>
    <n v="65.5"/>
    <n v="65.5"/>
    <n v="65"/>
  </r>
  <r>
    <m/>
    <x v="34"/>
    <s v="annulé"/>
    <m/>
    <m/>
    <m/>
    <m/>
    <s v="Annulé"/>
    <x v="1"/>
    <x v="1"/>
    <s v="Sodexo Porte d'Issy - DGA (Balard)"/>
    <x v="1"/>
    <n v="1"/>
    <x v="6"/>
    <x v="1"/>
    <x v="1"/>
    <x v="1"/>
    <s v="Restauration d'entreprise"/>
    <s v="SODEXO"/>
    <s v="DGA - Ministère des Armées"/>
    <s v="35 rue de la Porte d'Issy"/>
    <n v="75015"/>
    <s v="Paris 15"/>
    <x v="1"/>
    <x v="1"/>
    <n v="15"/>
    <x v="1"/>
    <s v="Masquer"/>
    <n v="60"/>
    <n v="12"/>
    <n v="22.299999999999997"/>
    <n v="29.733333333333334"/>
    <n v="19.600000000000001"/>
    <n v="23.4"/>
    <n v="65"/>
  </r>
  <r>
    <n v="87"/>
    <x v="34"/>
    <s v="Thierry Maisonnier"/>
    <s v="Maria Balzano"/>
    <s v="Jeanne stage ING"/>
    <m/>
    <m/>
    <s v="Trafic St Ho (ex Lilas) EH-786-YB"/>
    <x v="47"/>
    <x v="177"/>
    <s v="Aurore ESAT Santeuil "/>
    <x v="0"/>
    <n v="1"/>
    <x v="6"/>
    <x v="1"/>
    <x v="0"/>
    <x v="8"/>
    <s v="RESTAURANTS SOLIDAIRES"/>
    <s v="AURORE"/>
    <s v="Association hors des réseaux nationaux"/>
    <s v="8 rue de Santeuil"/>
    <n v="75005"/>
    <s v="Paris 05"/>
    <x v="1"/>
    <x v="0"/>
    <n v="15"/>
    <x v="0"/>
    <s v="Masquer"/>
    <n v="510"/>
    <n v="23.4"/>
    <n v="74.385000000000005"/>
    <n v="127.51714285714286"/>
    <n v="27.29"/>
    <n v="36"/>
    <n v="65"/>
  </r>
  <r>
    <n v="87"/>
    <x v="34"/>
    <s v="Thierry Maisonnier"/>
    <s v="Maria Balzano"/>
    <s v="Jeanne stage ING"/>
    <m/>
    <m/>
    <s v="Trafic St Ho (ex Lilas) EH-786-YB"/>
    <x v="4"/>
    <x v="178"/>
    <s v="Monoprix - Magasin Courcelles"/>
    <x v="0"/>
    <n v="1"/>
    <x v="6"/>
    <x v="1"/>
    <x v="1"/>
    <x v="2"/>
    <s v="Distributeur"/>
    <s v="MONOPRIX"/>
    <s v="MONOPRIX"/>
    <s v="159 rue de Courcelles"/>
    <n v="75017"/>
    <s v="Paris 17"/>
    <x v="1"/>
    <x v="1"/>
    <n v="15"/>
    <x v="1"/>
    <s v="Masquer"/>
    <n v="411.4"/>
    <n v="118.37"/>
    <n v="68.5060465116279"/>
    <n v="196.38399999999999"/>
    <n v="60"/>
    <n v="179.85"/>
    <n v="65"/>
  </r>
  <r>
    <n v="87"/>
    <x v="34"/>
    <s v="Thierry Maisonnier"/>
    <s v="Maria Balzano"/>
    <s v="Jeanne stage ING"/>
    <m/>
    <m/>
    <s v="Trafic St Ho (ex Lilas) EH-786-YB"/>
    <x v="31"/>
    <x v="179"/>
    <s v="Salle à Manger"/>
    <x v="0"/>
    <n v="1"/>
    <x v="6"/>
    <x v="1"/>
    <x v="0"/>
    <x v="8"/>
    <s v="RESTAURANTS SOLIDAIRES"/>
    <s v="Maison de l'amitié"/>
    <s v="Association hors des réseaux nationaux"/>
    <s v="Voie de la Pyramide"/>
    <n v="92800"/>
    <s v="Puteaux"/>
    <x v="0"/>
    <x v="3"/>
    <n v="15"/>
    <x v="0"/>
    <s v="Masquer"/>
    <n v="303.7"/>
    <n v="73"/>
    <n v="81.798823529411763"/>
    <n v="198.65428571428572"/>
    <n v="78.5"/>
    <n v="199"/>
    <n v="65"/>
  </r>
  <r>
    <n v="87"/>
    <x v="34"/>
    <s v="Thierry Maisonnier"/>
    <s v="Maria Balzano"/>
    <s v="Jeanne stage ING"/>
    <m/>
    <m/>
    <s v="Trafic St Ho (ex Lilas) EH-786-YB"/>
    <x v="32"/>
    <x v="180"/>
    <s v="Corot Entraide Auteuil"/>
    <x v="0"/>
    <n v="1"/>
    <x v="6"/>
    <x v="1"/>
    <x v="0"/>
    <x v="5"/>
    <s v="HALTE SOCIALE ET HEBERGEMENT"/>
    <s v="COROT ENTRAIDE"/>
    <s v="Association hors des réseaux nationaux"/>
    <s v="4 rue Corot"/>
    <n v="75016"/>
    <s v="Paris 16"/>
    <x v="1"/>
    <x v="0"/>
    <n v="15"/>
    <x v="0"/>
    <s v="Masquer"/>
    <n v="272.39999999999998"/>
    <n v="52.8"/>
    <n v="60.131724137931045"/>
    <n v="124.55857142857143"/>
    <n v="54"/>
    <n v="117.02499999999999"/>
    <n v="65"/>
  </r>
  <r>
    <n v="87"/>
    <x v="34"/>
    <s v="Thierry Maisonnier"/>
    <s v="Maria Balzano"/>
    <s v="Jeanne stage ING"/>
    <m/>
    <m/>
    <s v="Trafic St Ho (ex Lilas) EH-786-YB"/>
    <x v="33"/>
    <x v="177"/>
    <s v="Levy Restaurants - AccorHotels Arena Bercy"/>
    <x v="0"/>
    <n v="1"/>
    <x v="6"/>
    <x v="1"/>
    <x v="1"/>
    <x v="10"/>
    <s v="Evénements Sports et Loisirs"/>
    <s v="LEVY RESTAURANTS"/>
    <s v="ACCORHOTELS ARENA (GROUPE ACCOR)"/>
    <s v="8 Boulevard de Bercy"/>
    <n v="75012"/>
    <s v="Paris 12"/>
    <x v="1"/>
    <x v="1"/>
    <n v="15"/>
    <x v="3"/>
    <s v="Masquer"/>
    <n v="213.19"/>
    <n v="23.4"/>
    <n v="53.110666666666702"/>
    <n v="79.665999999999997"/>
    <n v="23.43"/>
    <n v="37.245000000000005"/>
    <n v="65"/>
  </r>
  <r>
    <n v="87"/>
    <x v="34"/>
    <s v="Thierry Maisonnier"/>
    <s v="Maria Balzano"/>
    <s v="Jeanne stage ING"/>
    <m/>
    <m/>
    <s v="Trafic St Ho (ex Lilas) EH-786-YB"/>
    <x v="3"/>
    <x v="181"/>
    <s v="Monoprix - Magasin Bellesfeuilles"/>
    <x v="0"/>
    <n v="1"/>
    <x v="6"/>
    <x v="1"/>
    <x v="1"/>
    <x v="2"/>
    <s v="Distributeur"/>
    <s v="MONOPRIX"/>
    <s v="MONOPRIX"/>
    <s v="22 bis rue Belles Feuilles"/>
    <n v="75016"/>
    <s v="Paris 16"/>
    <x v="1"/>
    <x v="1"/>
    <n v="15"/>
    <x v="1"/>
    <s v="Masquer"/>
    <n v="475.14"/>
    <n v="82"/>
    <n v="79.063448275862072"/>
    <n v="305.71199999999999"/>
    <n v="71"/>
    <n v="300.61"/>
    <n v="65"/>
  </r>
  <r>
    <n v="88"/>
    <x v="34"/>
    <s v="Baptiste Valentini"/>
    <s v="Arthur de Bigault de Granrut"/>
    <s v="(Vendredi) Arnaud Plonévez"/>
    <m/>
    <m/>
    <s v="Trafic Lyonnais FZ-882-JR"/>
    <x v="10"/>
    <x v="182"/>
    <s v="Armée du Salut"/>
    <x v="0"/>
    <n v="1"/>
    <x v="6"/>
    <x v="1"/>
    <x v="0"/>
    <x v="0"/>
    <s v="DISTRIBUTION SOLIDAIRE"/>
    <s v="FONDATION ARMEE DU SALUT"/>
    <m/>
    <s v="26 rue de Serpollet"/>
    <n v="75020"/>
    <s v="Paris 20"/>
    <x v="1"/>
    <x v="0"/>
    <n v="15"/>
    <x v="0"/>
    <s v="Masquer"/>
    <n v="875.78"/>
    <n v="47.44"/>
    <n v="168.76499999999999"/>
    <n v="180.01599999999999"/>
    <n v="130.27000000000001"/>
    <n v="118.14"/>
    <n v="65"/>
  </r>
  <r>
    <n v="88"/>
    <x v="34"/>
    <s v="Baptiste Valentini"/>
    <s v="Arthur de Bigault de Granrut"/>
    <s v="(Vendredi) Arnaud Plonévez"/>
    <m/>
    <m/>
    <s v="Trafic Lyonnais FZ-882-JR"/>
    <x v="5"/>
    <x v="182"/>
    <s v="Ideel Garden"/>
    <x v="0"/>
    <n v="1"/>
    <x v="6"/>
    <x v="1"/>
    <x v="1"/>
    <x v="3"/>
    <s v="Restauration d'entreprise"/>
    <m/>
    <m/>
    <s v="20 avenue Henri Barbusse"/>
    <n v="93000"/>
    <s v="Bobigny"/>
    <x v="2"/>
    <x v="1"/>
    <n v="15"/>
    <x v="1"/>
    <s v="Masquer"/>
    <n v="276"/>
    <n v="47.44"/>
    <n v="132.76266666666666"/>
    <n v="132.76266666666666"/>
    <n v="118.14"/>
    <n v="118.14"/>
    <n v="65"/>
  </r>
  <r>
    <n v="89"/>
    <x v="34"/>
    <s v="Patrick Postic"/>
    <s v="FFT"/>
    <s v="FFT"/>
    <m/>
    <m/>
    <s v="Trafic Défense FT-862-AY"/>
    <x v="6"/>
    <x v="183"/>
    <s v="Le Figuier / Au panier des Halles / Jelo"/>
    <x v="0"/>
    <n v="1"/>
    <x v="6"/>
    <x v="1"/>
    <x v="1"/>
    <x v="1"/>
    <s v="Labo pour frigos connectés"/>
    <s v="JELO"/>
    <s v="JELO"/>
    <s v="15 rue de Chevilly"/>
    <n v="94260"/>
    <s v="Fresnes"/>
    <x v="3"/>
    <x v="1"/>
    <n v="15"/>
    <x v="1"/>
    <s v="Masquer"/>
    <n v="118.84"/>
    <n v="34.58"/>
    <n v="69.284999999999997"/>
    <n v="69.284999999999997"/>
    <n v="59.745000000000005"/>
    <n v="59.745000000000005"/>
    <n v="65"/>
  </r>
  <r>
    <n v="89"/>
    <x v="34"/>
    <s v="Patrick Postic"/>
    <s v="FFT"/>
    <s v="FFT"/>
    <m/>
    <m/>
    <s v="Trafic Défense FT-862-AY"/>
    <x v="26"/>
    <x v="183"/>
    <s v="Maison Hestia - Aurore La Garenne-Colombes"/>
    <x v="0"/>
    <n v="1"/>
    <x v="6"/>
    <x v="1"/>
    <x v="0"/>
    <x v="5"/>
    <s v="HALTE SOCIALE ET HEBERGEMENT"/>
    <s v="AURORE"/>
    <s v="Association hors des réseaux nationaux"/>
    <s v="13 rue Yves le caignard"/>
    <n v="92250"/>
    <s v="La garenne-colombes"/>
    <x v="0"/>
    <x v="0"/>
    <n v="15"/>
    <x v="0"/>
    <s v="Masquer"/>
    <n v="92.91"/>
    <n v="17.5"/>
    <n v="29.722999999999999"/>
    <n v="45.727692307692308"/>
    <n v="27.125"/>
    <n v="47.14"/>
    <n v="65"/>
  </r>
  <r>
    <n v="90"/>
    <x v="34"/>
    <s v="Marine POTEL"/>
    <s v="(Wenabi) Faradj TAYAT"/>
    <s v="Khelouat Amine"/>
    <m/>
    <m/>
    <s v="Trafic Lyonnais FZ-882-JR"/>
    <x v="52"/>
    <x v="184"/>
    <s v="Sodexo Sports &amp; Loisirs - Site Roland Garros - Economat SL"/>
    <x v="0"/>
    <n v="1"/>
    <x v="6"/>
    <x v="1"/>
    <x v="1"/>
    <x v="10"/>
    <s v="Evénements Sports et Loisirs"/>
    <s v="SODEXO"/>
    <s v="FFT / ROLAND-GARROS"/>
    <s v="Avenue d'auteuil"/>
    <n v="75016"/>
    <s v="Paris 16"/>
    <x v="1"/>
    <x v="1"/>
    <n v="15"/>
    <x v="3"/>
    <s v="Masquer"/>
    <n v="961.9"/>
    <n v="109"/>
    <n v="433.46500000000003"/>
    <n v="433.46500000000003"/>
    <n v="331.48"/>
    <n v="331.48"/>
    <n v="65"/>
  </r>
  <r>
    <n v="90"/>
    <x v="34"/>
    <s v="Marine POTEL"/>
    <s v="(Wenabi) Faradj TAYAT"/>
    <s v="Khelouat Amine"/>
    <m/>
    <m/>
    <s v="Trafic Lyonnais FZ-882-JR"/>
    <x v="58"/>
    <x v="185"/>
    <s v="Le Chainon Manquant"/>
    <x v="0"/>
    <n v="1"/>
    <x v="6"/>
    <x v="1"/>
    <x v="0"/>
    <x v="12"/>
    <m/>
    <m/>
    <m/>
    <s v="3 avenue Victoria"/>
    <n v="75004"/>
    <s v="Paris 04"/>
    <x v="1"/>
    <x v="1"/>
    <n v="15"/>
    <x v="0"/>
    <s v="Masquer"/>
    <n v="25"/>
    <n v="25"/>
    <n v="25"/>
    <n v="25"/>
    <n v="25"/>
    <n v="25"/>
    <n v="65"/>
  </r>
  <r>
    <n v="90"/>
    <x v="34"/>
    <s v="Marine POTEL"/>
    <s v="(Wenabi) Faradj TAYAT"/>
    <s v="Khelouat Amine"/>
    <m/>
    <m/>
    <s v="Trafic Lyonnais FZ-882-JR"/>
    <x v="18"/>
    <x v="186"/>
    <s v="L'un est l'autre"/>
    <x v="0"/>
    <n v="1"/>
    <x v="6"/>
    <x v="1"/>
    <x v="0"/>
    <x v="0"/>
    <s v="DISTRIBUTION SOLIDAIRE"/>
    <s v="L'UN EST L'AUTRE"/>
    <s v="Association hors des réseaux nationaux"/>
    <s v="36 avenue Charles Gide"/>
    <n v="94270"/>
    <s v="Kremlin-Bicêtre"/>
    <x v="3"/>
    <x v="2"/>
    <n v="15"/>
    <x v="0"/>
    <s v="Masquer"/>
    <n v="983.5"/>
    <n v="42.79"/>
    <n v="143.24458333333334"/>
    <n v="229.19133333333332"/>
    <n v="78.525000000000006"/>
    <n v="125.9"/>
    <n v="65"/>
  </r>
  <r>
    <n v="91"/>
    <x v="35"/>
    <s v="Constantin Kozlow"/>
    <s v="FFT"/>
    <s v="FFT"/>
    <m/>
    <m/>
    <s v="Trafic Défense FT-862-AY"/>
    <x v="7"/>
    <x v="187"/>
    <s v="MIYAM (labo) "/>
    <x v="0"/>
    <n v="1"/>
    <x v="6"/>
    <x v="0"/>
    <x v="1"/>
    <x v="2"/>
    <s v="Distributeur"/>
    <s v="MIYAM"/>
    <s v="MIYAM"/>
    <s v="74 rue de la Fraternité"/>
    <n v="93230"/>
    <s v="Romainville"/>
    <x v="2"/>
    <x v="1"/>
    <n v="15"/>
    <x v="1"/>
    <s v="Masquer"/>
    <n v="242"/>
    <n v="68.650000000000006"/>
    <n v="73.678620689655176"/>
    <n v="142.44533333333334"/>
    <n v="63.7"/>
    <n v="131"/>
    <n v="65"/>
  </r>
  <r>
    <n v="91"/>
    <x v="35"/>
    <s v="Constantin Kozlow"/>
    <s v="FFT"/>
    <s v="FFT"/>
    <m/>
    <m/>
    <s v="Trafic Défense FT-862-AY"/>
    <x v="18"/>
    <x v="187"/>
    <s v="L'un est l'autre"/>
    <x v="0"/>
    <n v="1"/>
    <x v="6"/>
    <x v="0"/>
    <x v="0"/>
    <x v="0"/>
    <s v="DISTRIBUTION SOLIDAIRE"/>
    <s v="L'UN EST L'AUTRE"/>
    <s v="Association hors des réseaux nationaux"/>
    <s v="36 avenue Charles Gide"/>
    <n v="94270"/>
    <s v="Kremlin-Bicêtre"/>
    <x v="3"/>
    <x v="2"/>
    <n v="15"/>
    <x v="0"/>
    <s v="Masquer"/>
    <n v="983.5"/>
    <n v="42.79"/>
    <n v="143.24458333333334"/>
    <n v="229.19133333333332"/>
    <n v="78.525000000000006"/>
    <n v="125.9"/>
    <n v="65"/>
  </r>
  <r>
    <n v="92"/>
    <x v="35"/>
    <s v="Thierry Maisonnier"/>
    <s v="Vincent Béranger"/>
    <s v="Alexandre GALLEGO-GONZALEZ"/>
    <m/>
    <m/>
    <s v="Trafic St Ho (ex Lilas) EH-786-YB"/>
    <x v="40"/>
    <x v="42"/>
    <s v="Cop'1 Solidarité Etudiante"/>
    <x v="0"/>
    <n v="1"/>
    <x v="6"/>
    <x v="0"/>
    <x v="0"/>
    <x v="0"/>
    <s v="DISTRIBUTION SOLIDAIRE"/>
    <s v="COP'1"/>
    <s v="Association hors des réseaux nationaux"/>
    <s v="50 rue de Tournelles"/>
    <n v="75003"/>
    <s v="Paris 03"/>
    <x v="1"/>
    <x v="2"/>
    <n v="15"/>
    <x v="0"/>
    <s v="Masquer"/>
    <n v="96.3"/>
    <n v="70"/>
    <n v="80.628571428571433"/>
    <n v="80.628571428571433"/>
    <n v="87.5"/>
    <n v="87.5"/>
    <n v="65"/>
  </r>
  <r>
    <n v="92"/>
    <x v="35"/>
    <s v="Thierry Maisonnier"/>
    <s v="Vincent Béranger"/>
    <s v="Alexandre GALLEGO-GONZALEZ"/>
    <m/>
    <m/>
    <s v="Trafic St Ho (ex Lilas) EH-786-YB"/>
    <x v="9"/>
    <x v="42"/>
    <s v="Refugee Food (Labo) - Production repas"/>
    <x v="0"/>
    <n v="1"/>
    <x v="6"/>
    <x v="0"/>
    <x v="1"/>
    <x v="4"/>
    <s v="Production Aide Alim"/>
    <m/>
    <m/>
    <s v="43 Rue du Chevaleret"/>
    <n v="75013"/>
    <s v="Paris 13"/>
    <x v="1"/>
    <x v="1"/>
    <n v="15"/>
    <x v="2"/>
    <s v="Masquer"/>
    <n v="96.3"/>
    <n v="70"/>
    <n v="80.628571428571433"/>
    <n v="80.628571428571433"/>
    <n v="87.5"/>
    <n v="87.5"/>
    <n v="65"/>
  </r>
  <r>
    <n v="93"/>
    <x v="35"/>
    <s v="Carlos Medina"/>
    <s v="Maria Balzano"/>
    <s v="Jeanne stage ING"/>
    <m/>
    <m/>
    <s v="Trafic Défense FT-862-AY"/>
    <x v="26"/>
    <x v="188"/>
    <s v="Maison Hestia - Aurore La Garenne-Colombes"/>
    <x v="0"/>
    <n v="1"/>
    <x v="6"/>
    <x v="0"/>
    <x v="0"/>
    <x v="5"/>
    <s v="HALTE SOCIALE ET HEBERGEMENT"/>
    <s v="AURORE"/>
    <s v="Association hors des réseaux nationaux"/>
    <s v="13 rue Yves le caignard"/>
    <n v="92250"/>
    <s v="La garenne-colombes"/>
    <x v="0"/>
    <x v="0"/>
    <n v="15"/>
    <x v="0"/>
    <s v="Masquer"/>
    <n v="92.91"/>
    <n v="17.5"/>
    <n v="29.722999999999999"/>
    <n v="45.727692307692308"/>
    <n v="27.125"/>
    <n v="47.14"/>
    <n v="65"/>
  </r>
  <r>
    <n v="93"/>
    <x v="35"/>
    <s v="Carlos Medina"/>
    <s v="Maria Balzano"/>
    <s v="Jeanne stage ING"/>
    <m/>
    <m/>
    <s v="Trafic Défense FT-862-AY"/>
    <x v="41"/>
    <x v="189"/>
    <s v="Cdc Habitat Adoma - Foyer Sorbiers"/>
    <x v="0"/>
    <n v="1"/>
    <x v="6"/>
    <x v="0"/>
    <x v="0"/>
    <x v="5"/>
    <s v="HALTE SOCIALE ET HEBERGEMENT"/>
    <s v="Adoma"/>
    <s v="Association appartenant à un grand réseau national"/>
    <s v="4 rue des Sorbiers"/>
    <n v="92000"/>
    <s v="Nanterre"/>
    <x v="0"/>
    <x v="3"/>
    <n v="15"/>
    <x v="0"/>
    <s v="Masquer"/>
    <n v="106.98"/>
    <n v="18"/>
    <n v="59.938333333333333"/>
    <n v="59.938333333333333"/>
    <n v="50.814999999999998"/>
    <n v="50.814999999999998"/>
    <n v="65"/>
  </r>
  <r>
    <n v="93"/>
    <x v="35"/>
    <s v="Carlos Medina"/>
    <s v="Maria Balzano"/>
    <s v="Jeanne stage ING"/>
    <m/>
    <m/>
    <s v="Trafic Défense FT-862-AY"/>
    <x v="24"/>
    <x v="188"/>
    <s v="Rueil Malmaison - La boussole"/>
    <x v="0"/>
    <n v="1"/>
    <x v="6"/>
    <x v="0"/>
    <x v="0"/>
    <x v="6"/>
    <s v="HALTE SOCIALE ET HEBERGEMENT"/>
    <s v="La Boussole"/>
    <s v="Association hors des réseaux nationaux"/>
    <s v="16 avenue de la République"/>
    <n v="92500"/>
    <s v="Rueil Malmaison"/>
    <x v="0"/>
    <x v="0"/>
    <n v="15"/>
    <x v="0"/>
    <s v="Masquer"/>
    <n v="193.8"/>
    <n v="12"/>
    <n v="47.782222222222224"/>
    <n v="61.434285714285714"/>
    <n v="41.2"/>
    <n v="45.14"/>
    <n v="65"/>
  </r>
  <r>
    <n v="93"/>
    <x v="35"/>
    <s v="Carlos Medina"/>
    <s v="Maria Balzano"/>
    <s v="Jeanne stage ING"/>
    <m/>
    <m/>
    <s v="Trafic Défense FT-862-AY"/>
    <x v="8"/>
    <x v="190"/>
    <s v="Cuisine Centrale de Nanterre"/>
    <x v="0"/>
    <n v="1"/>
    <x v="6"/>
    <x v="0"/>
    <x v="1"/>
    <x v="1"/>
    <s v="Restauration scolaire"/>
    <s v="Cuisine Centrale de Nanterre"/>
    <s v="Cuisine Centrale de Nanterre"/>
    <s v="83 boulevard de la Seine"/>
    <n v="92000"/>
    <s v="Nanterre"/>
    <x v="0"/>
    <x v="1"/>
    <n v="15"/>
    <x v="1"/>
    <s v="Masquer"/>
    <n v="458.58000000000004"/>
    <n v="45.85"/>
    <n v="71.959032258064511"/>
    <n v="159.33785714285716"/>
    <n v="53.75"/>
    <n v="137.535"/>
    <n v="65"/>
  </r>
  <r>
    <m/>
    <x v="36"/>
    <s v="annulé"/>
    <m/>
    <m/>
    <m/>
    <m/>
    <s v="Annulé"/>
    <x v="22"/>
    <x v="1"/>
    <s v="Sogeres - Gecina Défense Ouest"/>
    <x v="1"/>
    <n v="1"/>
    <x v="6"/>
    <x v="2"/>
    <x v="1"/>
    <x v="1"/>
    <s v="Restauration d'entreprise"/>
    <s v="SOGERES"/>
    <s v="GECINA"/>
    <s v="32 rue de Metz"/>
    <n v="92000"/>
    <s v="Nanterre"/>
    <x v="0"/>
    <x v="1"/>
    <n v="15"/>
    <x v="1"/>
    <s v="Masquer"/>
    <n v="11.6"/>
    <n v="1"/>
    <n v="6.8488888888888892"/>
    <n v="6.8488888888888892"/>
    <n v="7"/>
    <n v="7"/>
    <n v="65"/>
  </r>
  <r>
    <m/>
    <x v="36"/>
    <s v="annulé"/>
    <m/>
    <m/>
    <m/>
    <m/>
    <s v="Annulé"/>
    <x v="16"/>
    <x v="1"/>
    <s v="Arpège - Mazars"/>
    <x v="1"/>
    <n v="1"/>
    <x v="6"/>
    <x v="2"/>
    <x v="1"/>
    <x v="1"/>
    <s v="Restauration d'entreprise"/>
    <s v="ARPEGE"/>
    <s v="Mazars"/>
    <s v="61 rue Henri Regnault"/>
    <n v="92400"/>
    <s v="Courbevoie"/>
    <x v="0"/>
    <x v="1"/>
    <n v="15"/>
    <x v="1"/>
    <s v="Masquer"/>
    <n v="36"/>
    <n v="36"/>
    <n v="36"/>
    <n v="36"/>
    <n v="36"/>
    <n v="36"/>
    <n v="65"/>
  </r>
  <r>
    <m/>
    <x v="36"/>
    <s v="annulé"/>
    <m/>
    <m/>
    <m/>
    <m/>
    <s v="Annulé"/>
    <x v="45"/>
    <x v="1"/>
    <s v="L'Oréal Campus Clichy"/>
    <x v="1"/>
    <n v="1"/>
    <x v="6"/>
    <x v="2"/>
    <x v="1"/>
    <x v="1"/>
    <s v="Restauration d'entreprise"/>
    <m/>
    <s v="L'Oréal "/>
    <s v="10 Rue du Docteur Calmette"/>
    <n v="92110"/>
    <s v="Clichy"/>
    <x v="0"/>
    <x v="1"/>
    <n v="15"/>
    <x v="1"/>
    <s v="Masquer"/>
    <n v="106.55"/>
    <n v="60.5"/>
    <n v="80.216666666666669"/>
    <n v="80.216666666666669"/>
    <n v="73.599999999999994"/>
    <n v="73.599999999999994"/>
    <n v="65"/>
  </r>
  <r>
    <m/>
    <x v="36"/>
    <s v="annulé"/>
    <m/>
    <m/>
    <m/>
    <m/>
    <s v="Annulé"/>
    <x v="44"/>
    <x v="1"/>
    <s v="Sogeres - Microsoft EOS"/>
    <x v="1"/>
    <n v="1"/>
    <x v="6"/>
    <x v="2"/>
    <x v="1"/>
    <x v="1"/>
    <s v="Restauration d'entreprise"/>
    <s v="SOGERES"/>
    <s v="MICROSOFT"/>
    <s v="37 quai du Président Roosevelt"/>
    <n v="92130"/>
    <s v="Issy-Les-Moulineaux"/>
    <x v="0"/>
    <x v="1"/>
    <n v="15"/>
    <x v="1"/>
    <s v="Masquer"/>
    <m/>
    <m/>
    <m/>
    <m/>
    <m/>
    <m/>
    <n v="65"/>
  </r>
  <r>
    <m/>
    <x v="36"/>
    <s v="annulé"/>
    <m/>
    <m/>
    <m/>
    <m/>
    <s v="Annulé"/>
    <x v="42"/>
    <x v="1"/>
    <s v="MRS - Ipsen Khapa"/>
    <x v="1"/>
    <n v="1"/>
    <x v="6"/>
    <x v="2"/>
    <x v="1"/>
    <x v="1"/>
    <s v="Restauration d'entreprise"/>
    <s v="MRS"/>
    <s v="Ipsen / Khapa"/>
    <s v="63 quai Georges Corse"/>
    <n v="92100"/>
    <s v="Boulogne Billancourt"/>
    <x v="0"/>
    <x v="1"/>
    <n v="15"/>
    <x v="1"/>
    <s v="Masquer"/>
    <m/>
    <m/>
    <m/>
    <m/>
    <m/>
    <m/>
    <n v="65"/>
  </r>
  <r>
    <m/>
    <x v="36"/>
    <s v="annulé"/>
    <m/>
    <m/>
    <m/>
    <m/>
    <s v="Annulé"/>
    <x v="17"/>
    <x v="1"/>
    <s v="Compass - L'Oréal Levallois SO France"/>
    <x v="1"/>
    <n v="1"/>
    <x v="6"/>
    <x v="2"/>
    <x v="1"/>
    <x v="1"/>
    <s v="Restauration d'entreprise"/>
    <s v="COMPASS"/>
    <s v="L'OREAL"/>
    <s v="4 rue Curnonsky"/>
    <n v="92300"/>
    <s v="Levallois-Perret"/>
    <x v="0"/>
    <x v="1"/>
    <n v="15"/>
    <x v="1"/>
    <s v="Masquer"/>
    <n v="60.57"/>
    <n v="29.3"/>
    <n v="41.696666666666665"/>
    <n v="41.696666666666665"/>
    <n v="35.22"/>
    <n v="35.22"/>
    <n v="65"/>
  </r>
  <r>
    <n v="94"/>
    <x v="36"/>
    <s v="Baptiste Valentini"/>
    <s v="Joseph Lanney"/>
    <s v="Hitch Menjra"/>
    <m/>
    <m/>
    <s v="Trafic Défense FT-862-AY"/>
    <x v="21"/>
    <x v="191"/>
    <s v="Aurore - CHU 12eme"/>
    <x v="0"/>
    <n v="1"/>
    <x v="6"/>
    <x v="2"/>
    <x v="0"/>
    <x v="5"/>
    <s v="HALTE SOCIALE ET HEBERGEMENT"/>
    <s v="AURORE"/>
    <s v="Association hors des réseaux nationaux"/>
    <s v="20 boulevard Poniatowski"/>
    <n v="75012"/>
    <s v="Paris 12"/>
    <x v="1"/>
    <x v="0"/>
    <n v="15"/>
    <x v="0"/>
    <s v="Masquer"/>
    <n v="242.2"/>
    <n v="37.5"/>
    <n v="145.446"/>
    <n v="145.446"/>
    <n v="134.69999999999999"/>
    <n v="134.69999999999999"/>
    <n v="65"/>
  </r>
  <r>
    <n v="94"/>
    <x v="36"/>
    <s v="Baptiste Valentini"/>
    <s v="Joseph Lanney"/>
    <s v="Hitch Menjra"/>
    <m/>
    <m/>
    <s v="Trafic Défense FT-862-AY"/>
    <x v="3"/>
    <x v="192"/>
    <s v="Monoprix - Magasin Bellesfeuilles"/>
    <x v="0"/>
    <n v="1"/>
    <x v="6"/>
    <x v="2"/>
    <x v="1"/>
    <x v="2"/>
    <s v="Distributeur"/>
    <s v="MONOPRIX"/>
    <s v="MONOPRIX"/>
    <s v="22 bis rue Belles Feuilles"/>
    <n v="75016"/>
    <s v="Paris 16"/>
    <x v="1"/>
    <x v="1"/>
    <n v="15"/>
    <x v="1"/>
    <s v="Masquer"/>
    <n v="475.14"/>
    <n v="82"/>
    <n v="79.063448275862072"/>
    <n v="305.71199999999999"/>
    <n v="71"/>
    <n v="300.61"/>
    <n v="65"/>
  </r>
  <r>
    <n v="94"/>
    <x v="36"/>
    <s v="Baptiste Valentini"/>
    <s v="Joseph Lanney"/>
    <s v="Hitch Menjra"/>
    <m/>
    <m/>
    <s v="Trafic Défense FT-862-AY"/>
    <x v="56"/>
    <x v="193"/>
    <s v="Franprix - Avenue de Versailles"/>
    <x v="0"/>
    <n v="1"/>
    <x v="6"/>
    <x v="2"/>
    <x v="1"/>
    <x v="2"/>
    <s v="Distributeur"/>
    <s v="Franprix"/>
    <m/>
    <s v="58 Avenue de Versailles"/>
    <n v="75016"/>
    <s v="Paris 16"/>
    <x v="1"/>
    <x v="1"/>
    <n v="15"/>
    <x v="1"/>
    <s v="Masquer"/>
    <n v="20.5"/>
    <n v="3"/>
    <n v="10.833333333333334"/>
    <n v="10.833333333333334"/>
    <n v="9"/>
    <n v="9"/>
    <n v="65"/>
  </r>
  <r>
    <n v="94"/>
    <x v="36"/>
    <s v="Baptiste Valentini"/>
    <s v="Joseph Lanney"/>
    <s v="Hitch Menjra"/>
    <m/>
    <m/>
    <s v="Trafic Défense FT-862-AY"/>
    <x v="4"/>
    <x v="194"/>
    <s v="Monoprix - Magasin Courcelles"/>
    <x v="0"/>
    <n v="1"/>
    <x v="6"/>
    <x v="2"/>
    <x v="1"/>
    <x v="2"/>
    <s v="Distributeur"/>
    <s v="MONOPRIX"/>
    <s v="MONOPRIX"/>
    <s v="159 rue de Courcelles"/>
    <n v="75017"/>
    <s v="Paris 17"/>
    <x v="1"/>
    <x v="1"/>
    <n v="15"/>
    <x v="1"/>
    <s v="Masquer"/>
    <n v="411.4"/>
    <n v="118.37"/>
    <n v="68.5060465116279"/>
    <n v="196.38399999999999"/>
    <n v="60"/>
    <n v="179.85"/>
    <n v="65"/>
  </r>
  <r>
    <n v="95"/>
    <x v="36"/>
    <s v="Constantin Kozlow"/>
    <s v="(ING) Marie Hardy"/>
    <s v="Jeanne stage ING"/>
    <m/>
    <m/>
    <s v="Trafic St Ho (ex Lilas) EH-786-YB"/>
    <x v="13"/>
    <x v="195"/>
    <s v="Ikambere"/>
    <x v="0"/>
    <n v="1"/>
    <x v="6"/>
    <x v="2"/>
    <x v="0"/>
    <x v="6"/>
    <s v="Accueil de Jour"/>
    <m/>
    <s v="Association hors des réseaux nationaux"/>
    <s v="14 rue Jules Saunier"/>
    <n v="93200"/>
    <s v="Saint-Denis"/>
    <x v="2"/>
    <x v="2"/>
    <n v="15"/>
    <x v="0"/>
    <s v="Masquer"/>
    <n v="331.2"/>
    <n v="24.05"/>
    <n v="97.699999999999989"/>
    <n v="170.97499999999999"/>
    <n v="73.45"/>
    <n v="166.2"/>
    <n v="65"/>
  </r>
  <r>
    <n v="95"/>
    <x v="36"/>
    <s v="Constantin Kozlow"/>
    <s v="(ING) Marie Hardy"/>
    <s v="Jeanne stage ING"/>
    <m/>
    <m/>
    <s v="Trafic St Ho (ex Lilas) EH-786-YB"/>
    <x v="39"/>
    <x v="196"/>
    <s v="Centre Social Landy - St Ouen"/>
    <x v="0"/>
    <n v="1"/>
    <x v="6"/>
    <x v="2"/>
    <x v="0"/>
    <x v="0"/>
    <s v="DISTRIBUTION SOLIDAIRE"/>
    <s v="Maison de quartier du Landy"/>
    <s v="Association hors des réseaux nationaux"/>
    <s v="4 rue Soubis"/>
    <n v="93400"/>
    <s v="Saint-Ouen"/>
    <x v="2"/>
    <x v="3"/>
    <n v="15"/>
    <x v="0"/>
    <s v="Masquer"/>
    <n v="458.6"/>
    <n v="6.8"/>
    <n v="82.842083333333335"/>
    <n v="165.68416666666667"/>
    <n v="67.674999999999997"/>
    <n v="131.97499999999999"/>
    <n v="65"/>
  </r>
  <r>
    <n v="95"/>
    <x v="36"/>
    <s v="Constantin Kozlow"/>
    <s v="(ING) Marie Hardy"/>
    <s v="Jeanne stage ING"/>
    <m/>
    <m/>
    <s v="Trafic St Ho (ex Lilas) EH-786-YB"/>
    <x v="2"/>
    <x v="197"/>
    <s v="Foodles - Hub Saint Ouen"/>
    <x v="0"/>
    <n v="1"/>
    <x v="6"/>
    <x v="2"/>
    <x v="1"/>
    <x v="1"/>
    <s v="Restauration d'entreprise"/>
    <s v="Foodles"/>
    <s v="Foodles"/>
    <s v="50 rue Ardoin"/>
    <n v="93400"/>
    <s v="Saint-Ouen"/>
    <x v="2"/>
    <x v="1"/>
    <n v="15"/>
    <x v="1"/>
    <s v="Masquer"/>
    <n v="153.4"/>
    <n v="43.9"/>
    <n v="84.566153846153838"/>
    <n v="84.566153846153838"/>
    <n v="75.400000000000006"/>
    <n v="75.400000000000006"/>
    <n v="65"/>
  </r>
  <r>
    <n v="95"/>
    <x v="36"/>
    <s v="Constantin Kozlow"/>
    <s v="(ING) Marie Hardy"/>
    <s v="Jeanne stage ING"/>
    <m/>
    <m/>
    <s v="Trafic St Ho (ex Lilas) EH-786-YB"/>
    <x v="59"/>
    <x v="198"/>
    <s v="Foodles Clichy"/>
    <x v="0"/>
    <n v="1"/>
    <x v="6"/>
    <x v="2"/>
    <x v="1"/>
    <x v="1"/>
    <s v="Restauration d'entreprise"/>
    <s v="Foodles"/>
    <s v="Foodles"/>
    <s v="8 rue Jeanne d’Asnières"/>
    <n v="92110"/>
    <s v="Clichy"/>
    <x v="0"/>
    <x v="1"/>
    <n v="15"/>
    <x v="1"/>
    <s v="Masquer"/>
    <n v="15.45"/>
    <n v="15.45"/>
    <n v="15.45"/>
    <n v="15.45"/>
    <n v="15.45"/>
    <n v="15.45"/>
    <n v="65"/>
  </r>
  <r>
    <n v="96"/>
    <x v="36"/>
    <s v="Patrick Postic"/>
    <s v="Alice MOUCHEL"/>
    <s v="Maria Artsruni"/>
    <m/>
    <m/>
    <s v="Trafic Défense FT-862-AY"/>
    <x v="39"/>
    <x v="199"/>
    <s v="Centre Social Landy - St Ouen"/>
    <x v="0"/>
    <n v="1"/>
    <x v="6"/>
    <x v="2"/>
    <x v="0"/>
    <x v="0"/>
    <s v="DISTRIBUTION SOLIDAIRE"/>
    <s v="Maison de quartier du Landy"/>
    <s v="Association hors des réseaux nationaux"/>
    <s v="4 rue Soubis"/>
    <n v="93400"/>
    <s v="Saint-Ouen"/>
    <x v="2"/>
    <x v="3"/>
    <n v="15"/>
    <x v="0"/>
    <s v="Masquer"/>
    <n v="458.6"/>
    <n v="6.8"/>
    <n v="82.842083333333335"/>
    <n v="165.68416666666667"/>
    <n v="67.674999999999997"/>
    <n v="131.97499999999999"/>
    <n v="65"/>
  </r>
  <r>
    <n v="96"/>
    <x v="36"/>
    <s v="Patrick Postic"/>
    <s v="Alice MOUCHEL"/>
    <s v="Maria Artsruni"/>
    <m/>
    <m/>
    <s v="Trafic Défense FT-862-AY"/>
    <x v="8"/>
    <x v="199"/>
    <s v="Cuisine Centrale de Nanterre"/>
    <x v="0"/>
    <n v="1"/>
    <x v="6"/>
    <x v="2"/>
    <x v="1"/>
    <x v="1"/>
    <s v="Restauration scolaire"/>
    <s v="Cuisine Centrale de Nanterre"/>
    <s v="Cuisine Centrale de Nanterre"/>
    <s v="83 boulevard de la Seine"/>
    <n v="92000"/>
    <s v="Nanterre"/>
    <x v="0"/>
    <x v="1"/>
    <n v="15"/>
    <x v="1"/>
    <s v="Masquer"/>
    <n v="458.58000000000004"/>
    <n v="45.85"/>
    <n v="71.959032258064511"/>
    <n v="159.33785714285716"/>
    <n v="53.75"/>
    <n v="137.535"/>
    <n v="65"/>
  </r>
  <r>
    <n v="97"/>
    <x v="36"/>
    <s v="Interface"/>
    <m/>
    <m/>
    <m/>
    <m/>
    <s v="Kangoo Ipsen FV-865-GP"/>
    <x v="54"/>
    <x v="125"/>
    <s v="Potel &amp; Chabot - Site Chaillot"/>
    <x v="0"/>
    <n v="1"/>
    <x v="6"/>
    <x v="2"/>
    <x v="1"/>
    <x v="10"/>
    <s v="Traiteur Réception"/>
    <s v="POTEL et CHABOT"/>
    <s v="POTEL et CHABOT"/>
    <s v="3 rue de Chaillot"/>
    <n v="75016"/>
    <s v="Paris 16"/>
    <x v="1"/>
    <x v="1"/>
    <n v="15"/>
    <x v="3"/>
    <s v="Masquer"/>
    <n v="360"/>
    <n v="50"/>
    <n v="134.16666666666666"/>
    <n v="134.16666666666666"/>
    <n v="90"/>
    <n v="90"/>
    <n v="65"/>
  </r>
  <r>
    <n v="97"/>
    <x v="36"/>
    <s v="Interface"/>
    <m/>
    <m/>
    <m/>
    <m/>
    <s v="Kangoo Ipsen FV-865-GP"/>
    <x v="18"/>
    <x v="200"/>
    <s v="L'un est l'autre"/>
    <x v="0"/>
    <n v="1"/>
    <x v="6"/>
    <x v="2"/>
    <x v="0"/>
    <x v="0"/>
    <s v="DISTRIBUTION SOLIDAIRE"/>
    <s v="L'UN EST L'AUTRE"/>
    <s v="Association hors des réseaux nationaux"/>
    <s v="36 avenue Charles Gide"/>
    <n v="94270"/>
    <s v="Kremlin-Bicêtre"/>
    <x v="3"/>
    <x v="2"/>
    <n v="15"/>
    <x v="0"/>
    <s v="Masquer"/>
    <n v="983.5"/>
    <n v="42.79"/>
    <n v="143.24458333333334"/>
    <n v="229.19133333333332"/>
    <n v="78.525000000000006"/>
    <n v="125.9"/>
    <n v="65"/>
  </r>
  <r>
    <n v="97"/>
    <x v="36"/>
    <s v="Interface"/>
    <m/>
    <m/>
    <m/>
    <m/>
    <s v="Kangoo Ipsen FV-865-GP"/>
    <x v="1"/>
    <x v="29"/>
    <s v="Sodexo Porte d'Issy - DGA (Balard)"/>
    <x v="0"/>
    <n v="1"/>
    <x v="6"/>
    <x v="2"/>
    <x v="1"/>
    <x v="1"/>
    <s v="Restauration d'entreprise"/>
    <s v="SODEXO"/>
    <s v="DGA - Ministère des Armées"/>
    <s v="35 rue de la Porte d'Issy"/>
    <n v="75015"/>
    <s v="Paris 15"/>
    <x v="1"/>
    <x v="1"/>
    <n v="15"/>
    <x v="1"/>
    <s v="Masquer"/>
    <n v="60"/>
    <n v="12"/>
    <n v="22.299999999999997"/>
    <n v="29.733333333333334"/>
    <n v="19.600000000000001"/>
    <n v="23.4"/>
    <n v="65"/>
  </r>
  <r>
    <n v="97"/>
    <x v="36"/>
    <s v="Interface"/>
    <m/>
    <m/>
    <m/>
    <m/>
    <s v="Kangoo Ipsen FV-865-GP"/>
    <x v="0"/>
    <x v="201"/>
    <s v="Ordre de Malte - Immaculee Conception"/>
    <x v="0"/>
    <n v="1"/>
    <x v="6"/>
    <x v="2"/>
    <x v="0"/>
    <x v="0"/>
    <s v="DISTRIBUTION SOLIDAIRE"/>
    <s v="Ordre de Malte"/>
    <s v="Association appartenant à un grand réseau national"/>
    <s v="63 rue du Dôme"/>
    <n v="92300"/>
    <s v="Boulogne-Billancourt"/>
    <x v="0"/>
    <x v="0"/>
    <n v="15"/>
    <x v="0"/>
    <s v="Masquer"/>
    <n v="143.61000000000001"/>
    <n v="4.3"/>
    <n v="39.126315789473679"/>
    <n v="61.95"/>
    <n v="20"/>
    <n v="54.65"/>
    <n v="65"/>
  </r>
  <r>
    <n v="98"/>
    <x v="36"/>
    <s v="Arthur de Bigault de Granrut"/>
    <s v="Maxime Petit"/>
    <m/>
    <m/>
    <m/>
    <s v="Kangoo Mazars ET-665-VE"/>
    <x v="43"/>
    <x v="31"/>
    <s v="Arpège - L'Oréal Clichy RIO"/>
    <x v="0"/>
    <n v="1"/>
    <x v="6"/>
    <x v="2"/>
    <x v="1"/>
    <x v="1"/>
    <s v="Restauration d'entreprise"/>
    <s v="ARPEGE"/>
    <s v="L'OREAL"/>
    <s v="15 rue Pierre Dreyfus"/>
    <n v="92110"/>
    <s v="Clichy"/>
    <x v="0"/>
    <x v="1"/>
    <n v="15"/>
    <x v="1"/>
    <s v="Masquer"/>
    <n v="65"/>
    <n v="20"/>
    <n v="39.571428571428569"/>
    <n v="39.571428571428569"/>
    <n v="45"/>
    <n v="45"/>
    <n v="65"/>
  </r>
  <r>
    <n v="98"/>
    <x v="36"/>
    <s v="Arthur de Bigault de Granrut"/>
    <s v="Maxime Petit"/>
    <m/>
    <m/>
    <m/>
    <s v="Kangoo Mazars ET-665-VE"/>
    <x v="23"/>
    <x v="31"/>
    <s v="Compass - Société Générale Basalte"/>
    <x v="0"/>
    <n v="1"/>
    <x v="6"/>
    <x v="2"/>
    <x v="1"/>
    <x v="1"/>
    <s v="Restauration d'entreprise"/>
    <s v="EUREST-COMPASS"/>
    <s v="SOCIETE GENERALE"/>
    <s v="6 boulevard Franck Kupla"/>
    <n v="92800"/>
    <s v="Puteaux"/>
    <x v="0"/>
    <x v="1"/>
    <n v="15"/>
    <x v="1"/>
    <s v="Masquer"/>
    <n v="68.8"/>
    <n v="12.1"/>
    <n v="36.945833333333333"/>
    <n v="36.945833333333333"/>
    <n v="42.125"/>
    <n v="42.125"/>
    <n v="65"/>
  </r>
  <r>
    <n v="98"/>
    <x v="36"/>
    <s v="Arthur de Bigault de Granrut"/>
    <s v="Maxime Petit"/>
    <m/>
    <m/>
    <m/>
    <s v="Kangoo Mazars ET-665-VE"/>
    <x v="53"/>
    <x v="202"/>
    <s v="Aurore - PF Rue D'aubervilliers"/>
    <x v="0"/>
    <n v="1"/>
    <x v="6"/>
    <x v="2"/>
    <x v="0"/>
    <x v="5"/>
    <s v="HALTE SOCIALE ET HEBERGEMENT"/>
    <s v="AURORE"/>
    <s v="Association appartenant à un grand réseau national"/>
    <s v="5 rue d'Aubervilliers"/>
    <n v="75018"/>
    <s v="Paris 18"/>
    <x v="1"/>
    <x v="0"/>
    <n v="15"/>
    <x v="0"/>
    <s v="Masquer"/>
    <n v="107"/>
    <m/>
    <n v="55.007272727272728"/>
    <m/>
    <n v="52.9"/>
    <n v="58.65"/>
    <n v="65"/>
  </r>
  <r>
    <n v="98"/>
    <x v="36"/>
    <s v="Arthur de Bigault de Granrut"/>
    <s v="Maxime Petit"/>
    <m/>
    <m/>
    <m/>
    <s v="Kangoo Mazars ET-665-VE"/>
    <x v="15"/>
    <x v="203"/>
    <s v="Arpège - L'Oréal Clichy CAPI"/>
    <x v="0"/>
    <n v="1"/>
    <x v="6"/>
    <x v="2"/>
    <x v="1"/>
    <x v="1"/>
    <s v="Restauration d'entreprise"/>
    <s v="ARPEGE"/>
    <s v="L'OREAL"/>
    <s v="22 rue Pierre Dreyfus"/>
    <n v="92110"/>
    <s v="Clichy"/>
    <x v="0"/>
    <x v="1"/>
    <n v="15"/>
    <x v="1"/>
    <s v="Masquer"/>
    <n v="15"/>
    <n v="15"/>
    <n v="15"/>
    <n v="15"/>
    <n v="15"/>
    <n v="15"/>
    <n v="65"/>
  </r>
  <r>
    <n v="99"/>
    <x v="37"/>
    <s v="Mateo Cambon"/>
    <s v="Dominique Kerforn"/>
    <s v="Lehna Drissi"/>
    <s v="Alexandre PASQUALI"/>
    <s v="HENRIQUE BORSARI"/>
    <s v="Trafic St Ho (ex Lilas) EH-786-YB"/>
    <x v="30"/>
    <x v="204"/>
    <s v="Marché Monge"/>
    <x v="0"/>
    <n v="1"/>
    <x v="6"/>
    <x v="3"/>
    <x v="1"/>
    <x v="9"/>
    <s v="Producteur"/>
    <s v="DADOUN"/>
    <s v="VILLE DE PARIS"/>
    <s v="Place Monge"/>
    <n v="75005"/>
    <s v="Paris 05"/>
    <x v="1"/>
    <x v="1"/>
    <n v="15"/>
    <x v="1"/>
    <s v="Masquer"/>
    <n v="122"/>
    <n v="29"/>
    <n v="55.767857142857146"/>
    <n v="55.767857142857146"/>
    <n v="45"/>
    <n v="45"/>
    <n v="65"/>
  </r>
  <r>
    <n v="99"/>
    <x v="37"/>
    <s v="Mateo Cambon"/>
    <s v="Dominique Kerforn"/>
    <s v="Lehna Drissi"/>
    <s v="Alexandre PASQUALI"/>
    <s v="HENRIQUE BORSARI"/>
    <s v="Trafic St Ho (ex Lilas) EH-786-YB"/>
    <x v="28"/>
    <x v="143"/>
    <s v="Marché Grenelle"/>
    <x v="0"/>
    <n v="1"/>
    <x v="6"/>
    <x v="3"/>
    <x v="1"/>
    <x v="9"/>
    <s v="Producteur"/>
    <s v="DADOUN"/>
    <s v="VILLE DE PARIS"/>
    <s v="Lamotte-Picquet Grenelle"/>
    <n v="75015"/>
    <s v="Paris 15"/>
    <x v="1"/>
    <x v="1"/>
    <n v="15"/>
    <x v="1"/>
    <s v="Masquer"/>
    <n v="151.5"/>
    <n v="36"/>
    <n v="58.899999999999991"/>
    <n v="58.899999999999991"/>
    <n v="47.8"/>
    <n v="47.8"/>
    <n v="65"/>
  </r>
  <r>
    <n v="99"/>
    <x v="37"/>
    <s v="Mateo Cambon"/>
    <s v="Dominique Kerforn"/>
    <s v="Lehna Drissi"/>
    <s v="Alexandre PASQUALI"/>
    <s v="HENRIQUE BORSARI"/>
    <s v="Trafic St Ho (ex Lilas) EH-786-YB"/>
    <x v="29"/>
    <x v="205"/>
    <s v="La Chorba"/>
    <x v="0"/>
    <n v="1"/>
    <x v="6"/>
    <x v="3"/>
    <x v="0"/>
    <x v="8"/>
    <s v="RESTAURANTS SOLIDAIRES"/>
    <s v="LA CHORBA"/>
    <s v="Association hors des réseaux nationaux"/>
    <s v="87 boulevard Poniatowski"/>
    <n v="75012"/>
    <s v="Paris 12"/>
    <x v="1"/>
    <x v="2"/>
    <n v="15"/>
    <x v="0"/>
    <s v="Masquer"/>
    <n v="547.45000000000005"/>
    <n v="87.6"/>
    <n v="124.50428571428571"/>
    <n v="186.75642857142856"/>
    <n v="96"/>
    <n v="122.2"/>
    <n v="65"/>
  </r>
  <r>
    <m/>
    <x v="38"/>
    <s v="annulé"/>
    <m/>
    <m/>
    <m/>
    <m/>
    <s v="Annulé"/>
    <x v="33"/>
    <x v="1"/>
    <s v="Levy Restaurants - AccorHotels Arena Bercy"/>
    <x v="1"/>
    <n v="1"/>
    <x v="7"/>
    <x v="4"/>
    <x v="1"/>
    <x v="10"/>
    <s v="Evénements Sports et Loisirs"/>
    <s v="LEVY RESTAURANTS"/>
    <s v="ACCORHOTELS ARENA (GROUPE ACCOR)"/>
    <s v="8 Boulevard de Bercy"/>
    <n v="75012"/>
    <s v="Paris 12"/>
    <x v="1"/>
    <x v="1"/>
    <n v="15"/>
    <x v="3"/>
    <s v="Masquer"/>
    <n v="213.19"/>
    <n v="23.4"/>
    <n v="53.110666666666702"/>
    <n v="79.665999999999997"/>
    <n v="23.43"/>
    <n v="37.245000000000005"/>
    <n v="65"/>
  </r>
  <r>
    <n v="100"/>
    <x v="38"/>
    <s v="Hamza Jarraf"/>
    <s v="Célestine stagiaire 3e"/>
    <s v="Hitch Menjra"/>
    <m/>
    <m/>
    <s v="Trafic St Ho (ex Lilas) EH-786-YB"/>
    <x v="31"/>
    <x v="206"/>
    <s v="Salle à Manger"/>
    <x v="0"/>
    <n v="1"/>
    <x v="7"/>
    <x v="4"/>
    <x v="0"/>
    <x v="8"/>
    <s v="RESTAURANTS SOLIDAIRES"/>
    <s v="Maison de l'amitié"/>
    <s v="Association hors des réseaux nationaux"/>
    <s v="Voie de la Pyramide"/>
    <n v="92800"/>
    <s v="Puteaux"/>
    <x v="0"/>
    <x v="3"/>
    <n v="15"/>
    <x v="0"/>
    <s v="Masquer"/>
    <n v="303.7"/>
    <n v="73"/>
    <n v="81.798823529411763"/>
    <n v="198.65428571428572"/>
    <n v="78.5"/>
    <n v="199"/>
    <n v="65"/>
  </r>
  <r>
    <n v="100"/>
    <x v="38"/>
    <s v="Hamza Jarraf"/>
    <s v="Célestine stagiaire 3e"/>
    <s v="Hitch Menjra"/>
    <m/>
    <m/>
    <s v="Trafic St Ho (ex Lilas) EH-786-YB"/>
    <x v="4"/>
    <x v="207"/>
    <s v="Monoprix - Magasin Courcelles"/>
    <x v="0"/>
    <n v="1"/>
    <x v="7"/>
    <x v="4"/>
    <x v="1"/>
    <x v="2"/>
    <s v="Distributeur"/>
    <s v="MONOPRIX"/>
    <s v="MONOPRIX"/>
    <s v="159 rue de Courcelles"/>
    <n v="75017"/>
    <s v="Paris 17"/>
    <x v="1"/>
    <x v="1"/>
    <n v="15"/>
    <x v="1"/>
    <s v="Masquer"/>
    <n v="411.4"/>
    <n v="118.37"/>
    <n v="68.5060465116279"/>
    <n v="196.38399999999999"/>
    <n v="60"/>
    <n v="179.85"/>
    <n v="65"/>
  </r>
  <r>
    <n v="100"/>
    <x v="38"/>
    <s v="Hamza Jarraf"/>
    <s v="Célestine stagiaire 3e"/>
    <s v="Hitch Menjra"/>
    <m/>
    <m/>
    <s v="Trafic St Ho (ex Lilas) EH-786-YB"/>
    <x v="56"/>
    <x v="208"/>
    <s v="Franprix - Avenue de Versailles"/>
    <x v="0"/>
    <n v="1"/>
    <x v="7"/>
    <x v="4"/>
    <x v="1"/>
    <x v="2"/>
    <s v="Distributeur"/>
    <s v="Franprix"/>
    <m/>
    <s v="58 Avenue de Versailles"/>
    <n v="75016"/>
    <s v="Paris 16"/>
    <x v="1"/>
    <x v="1"/>
    <n v="15"/>
    <x v="1"/>
    <s v="Masquer"/>
    <n v="20.5"/>
    <n v="3"/>
    <n v="10.833333333333334"/>
    <n v="10.833333333333334"/>
    <n v="9"/>
    <n v="9"/>
    <n v="65"/>
  </r>
  <r>
    <n v="100"/>
    <x v="38"/>
    <s v="Hamza Jarraf"/>
    <s v="Célestine stagiaire 3e"/>
    <s v="Hitch Menjra"/>
    <m/>
    <m/>
    <s v="Trafic St Ho (ex Lilas) EH-786-YB"/>
    <x v="3"/>
    <x v="209"/>
    <s v="Monoprix - Magasin Bellesfeuilles"/>
    <x v="0"/>
    <n v="1"/>
    <x v="7"/>
    <x v="4"/>
    <x v="1"/>
    <x v="2"/>
    <s v="Distributeur"/>
    <s v="MONOPRIX"/>
    <s v="MONOPRIX"/>
    <s v="22 bis rue Belles Feuilles"/>
    <n v="75016"/>
    <s v="Paris 16"/>
    <x v="1"/>
    <x v="1"/>
    <n v="15"/>
    <x v="1"/>
    <s v="Masquer"/>
    <n v="475.14"/>
    <n v="82"/>
    <n v="79.063448275862072"/>
    <n v="305.71199999999999"/>
    <n v="71"/>
    <n v="300.61"/>
    <n v="65"/>
  </r>
  <r>
    <n v="100"/>
    <x v="38"/>
    <s v="Hamza Jarraf"/>
    <s v="Célestine stagiaire 3e"/>
    <s v="Hitch Menjra"/>
    <m/>
    <m/>
    <s v="Trafic St Ho (ex Lilas) EH-786-YB"/>
    <x v="32"/>
    <x v="210"/>
    <s v="Corot Entraide Auteuil"/>
    <x v="0"/>
    <n v="1"/>
    <x v="7"/>
    <x v="4"/>
    <x v="0"/>
    <x v="5"/>
    <s v="HALTE SOCIALE ET HEBERGEMENT"/>
    <s v="COROT ENTRAIDE"/>
    <s v="Association hors des réseaux nationaux"/>
    <s v="4 rue Corot"/>
    <n v="75016"/>
    <s v="Paris 16"/>
    <x v="1"/>
    <x v="0"/>
    <n v="15"/>
    <x v="0"/>
    <s v="Masquer"/>
    <n v="272.39999999999998"/>
    <n v="52.8"/>
    <n v="60.131724137931045"/>
    <n v="124.55857142857143"/>
    <n v="54"/>
    <n v="117.02499999999999"/>
    <n v="65"/>
  </r>
  <r>
    <n v="101"/>
    <x v="38"/>
    <s v="Elnaz Shakouri"/>
    <s v="Fiacre Mun"/>
    <s v="Ithiel GNASSINGBE"/>
    <m/>
    <m/>
    <s v="Trafic Défense FT-862-AY"/>
    <x v="48"/>
    <x v="211"/>
    <s v="ADN 92 - Amicale du Nid Colombes"/>
    <x v="0"/>
    <n v="1"/>
    <x v="7"/>
    <x v="4"/>
    <x v="0"/>
    <x v="5"/>
    <s v="HALTE SOCIALE ET HEBERGEMENT"/>
    <s v="Amicale du Nid"/>
    <s v="Association hors des réseaux nationaux"/>
    <s v="83 Rue de Varsovie"/>
    <n v="92700"/>
    <s v="Colombes"/>
    <x v="0"/>
    <x v="0"/>
    <n v="15"/>
    <x v="0"/>
    <s v="Masquer"/>
    <n v="195"/>
    <n v="11"/>
    <n v="42.737499999999997"/>
    <n v="48.842857142857142"/>
    <n v="24.324999999999999"/>
    <n v="22"/>
    <n v="65"/>
  </r>
  <r>
    <n v="101"/>
    <x v="38"/>
    <s v="Elnaz Shakouri"/>
    <s v="Fiacre Mun"/>
    <s v="Ithiel GNASSINGBE"/>
    <m/>
    <m/>
    <s v="Trafic Défense FT-862-AY"/>
    <x v="26"/>
    <x v="211"/>
    <s v="Maison Hestia - Aurore La Garenne-Colombes"/>
    <x v="0"/>
    <n v="1"/>
    <x v="7"/>
    <x v="4"/>
    <x v="0"/>
    <x v="5"/>
    <s v="HALTE SOCIALE ET HEBERGEMENT"/>
    <s v="AURORE"/>
    <s v="Association hors des réseaux nationaux"/>
    <s v="13 rue Yves le caignard"/>
    <n v="92250"/>
    <s v="La garenne-colombes"/>
    <x v="0"/>
    <x v="0"/>
    <n v="15"/>
    <x v="0"/>
    <s v="Masquer"/>
    <n v="92.91"/>
    <n v="17.5"/>
    <n v="29.722999999999999"/>
    <n v="45.727692307692308"/>
    <n v="27.125"/>
    <n v="47.14"/>
    <n v="65"/>
  </r>
  <r>
    <n v="101"/>
    <x v="38"/>
    <s v="Elnaz Shakouri"/>
    <s v="Fiacre Mun"/>
    <s v="Ithiel GNASSINGBE"/>
    <m/>
    <m/>
    <s v="Trafic Défense FT-862-AY"/>
    <x v="8"/>
    <x v="212"/>
    <s v="Cuisine Centrale de Nanterre"/>
    <x v="0"/>
    <n v="1"/>
    <x v="7"/>
    <x v="4"/>
    <x v="1"/>
    <x v="1"/>
    <s v="Restauration scolaire"/>
    <s v="Cuisine Centrale de Nanterre"/>
    <s v="Cuisine Centrale de Nanterre"/>
    <s v="83 boulevard de la Seine"/>
    <n v="92000"/>
    <s v="Nanterre"/>
    <x v="0"/>
    <x v="1"/>
    <n v="15"/>
    <x v="1"/>
    <s v="Masquer"/>
    <n v="458.58000000000004"/>
    <n v="45.85"/>
    <n v="71.959032258064511"/>
    <n v="159.33785714285716"/>
    <n v="53.75"/>
    <n v="137.535"/>
    <n v="65"/>
  </r>
  <r>
    <n v="102"/>
    <x v="39"/>
    <s v="Patrick Postic"/>
    <s v="FFT"/>
    <s v="FFT"/>
    <m/>
    <m/>
    <s v="Trafic Défense FT-862-AY"/>
    <x v="7"/>
    <x v="86"/>
    <s v="MIYAM (labo) "/>
    <x v="0"/>
    <n v="1"/>
    <x v="7"/>
    <x v="5"/>
    <x v="1"/>
    <x v="2"/>
    <s v="Distributeur"/>
    <s v="MIYAM"/>
    <s v="MIYAM"/>
    <s v="74 rue de la Fraternité"/>
    <n v="93230"/>
    <s v="Romainville"/>
    <x v="2"/>
    <x v="1"/>
    <n v="15"/>
    <x v="1"/>
    <s v="Masquer"/>
    <n v="242"/>
    <n v="68.650000000000006"/>
    <n v="73.678620689655176"/>
    <n v="142.44533333333334"/>
    <n v="63.7"/>
    <n v="131"/>
    <n v="65"/>
  </r>
  <r>
    <n v="102"/>
    <x v="39"/>
    <s v="Patrick Postic"/>
    <s v="FFT"/>
    <s v="FFT"/>
    <m/>
    <m/>
    <s v="Trafic Défense FT-862-AY"/>
    <x v="31"/>
    <x v="86"/>
    <s v="Salle à Manger"/>
    <x v="0"/>
    <n v="1"/>
    <x v="7"/>
    <x v="5"/>
    <x v="0"/>
    <x v="8"/>
    <s v="RESTAURANTS SOLIDAIRES"/>
    <s v="Maison de l'amitié"/>
    <s v="Association hors des réseaux nationaux"/>
    <s v="Voie de la Pyramide"/>
    <n v="92800"/>
    <s v="Puteaux"/>
    <x v="0"/>
    <x v="3"/>
    <n v="15"/>
    <x v="0"/>
    <s v="Masquer"/>
    <n v="303.7"/>
    <n v="73"/>
    <n v="81.798823529411763"/>
    <n v="198.65428571428572"/>
    <n v="78.5"/>
    <n v="199"/>
    <n v="65"/>
  </r>
  <r>
    <n v="103"/>
    <x v="39"/>
    <s v="Didier Nozahic"/>
    <s v="Christiane Mancilla"/>
    <s v="Célestine stagiaire 3e"/>
    <m/>
    <m/>
    <s v="Trafic St Ho (ex Lilas) EH-786-YB"/>
    <x v="34"/>
    <x v="142"/>
    <s v="Mairie du XIV - Association Yachad"/>
    <x v="0"/>
    <n v="1"/>
    <x v="7"/>
    <x v="5"/>
    <x v="0"/>
    <x v="0"/>
    <s v="DISTRIBUTION SOLIDAIRE"/>
    <s v="MAIRIE DE PARIS"/>
    <s v="CCAS"/>
    <s v="10 rue Maurice Rouvier"/>
    <n v="75014"/>
    <s v="Paris 14"/>
    <x v="1"/>
    <x v="0"/>
    <n v="15"/>
    <x v="0"/>
    <s v="Masquer"/>
    <n v="273.19"/>
    <n v="60"/>
    <n v="115.65642857142856"/>
    <n v="115.65642857142856"/>
    <n v="105"/>
    <n v="105"/>
    <n v="65"/>
  </r>
  <r>
    <n v="103"/>
    <x v="39"/>
    <s v="Didier Nozahic"/>
    <s v="Christiane Mancilla"/>
    <s v="Célestine stagiaire 3e"/>
    <m/>
    <m/>
    <s v="Trafic St Ho (ex Lilas) EH-786-YB"/>
    <x v="3"/>
    <x v="142"/>
    <s v="Monoprix - Magasin Bellesfeuilles"/>
    <x v="0"/>
    <n v="1"/>
    <x v="7"/>
    <x v="5"/>
    <x v="1"/>
    <x v="2"/>
    <s v="Distributeur"/>
    <s v="MONOPRIX"/>
    <s v="MONOPRIX"/>
    <s v="22 bis rue Belles Feuilles"/>
    <n v="75016"/>
    <s v="Paris 16"/>
    <x v="1"/>
    <x v="1"/>
    <n v="15"/>
    <x v="1"/>
    <s v="Masquer"/>
    <n v="475.14"/>
    <n v="82"/>
    <n v="79.063448275862072"/>
    <n v="305.71199999999999"/>
    <n v="71"/>
    <n v="300.61"/>
    <n v="65"/>
  </r>
  <r>
    <n v="104"/>
    <x v="39"/>
    <s v="Jean-Michel Bader"/>
    <s v="Michelle Isphording"/>
    <s v="Céline Faucon"/>
    <s v="Dominique Kerforn"/>
    <m/>
    <s v="Berlingo Bercy DN-583-FS"/>
    <x v="57"/>
    <x v="213"/>
    <s v="Marché d'Aligre"/>
    <x v="0"/>
    <n v="1"/>
    <x v="7"/>
    <x v="5"/>
    <x v="1"/>
    <x v="9"/>
    <s v="Producteur"/>
    <s v="DADOUN"/>
    <s v="VILLE DE PARIS"/>
    <s v="Pl. d'Aligre"/>
    <n v="75012"/>
    <s v="Paris"/>
    <x v="1"/>
    <x v="1"/>
    <n v="15"/>
    <x v="1"/>
    <s v="Masquer"/>
    <n v="211.4"/>
    <n v="26.2"/>
    <n v="105.80200000000001"/>
    <n v="105.80200000000001"/>
    <n v="110.55"/>
    <n v="110.55"/>
    <n v="65"/>
  </r>
  <r>
    <n v="104"/>
    <x v="39"/>
    <s v="Jean-Michel Bader"/>
    <s v="Michelle Isphording"/>
    <s v="Céline Faucon"/>
    <s v="Dominique Kerforn"/>
    <m/>
    <s v="Berlingo Bercy DN-583-FS"/>
    <x v="20"/>
    <x v="213"/>
    <s v="Refugee Food (Labo) - Livraison de denrées"/>
    <x v="0"/>
    <n v="1"/>
    <x v="7"/>
    <x v="5"/>
    <x v="0"/>
    <x v="8"/>
    <s v="RESTAURANTS SOLIDAIRES"/>
    <s v="Refugee Food"/>
    <m/>
    <s v="43 Rue du Chevaleret"/>
    <n v="75013"/>
    <s v="Paris 13"/>
    <x v="1"/>
    <x v="2"/>
    <n v="15"/>
    <x v="0"/>
    <s v="Masquer"/>
    <n v="265.40999999999997"/>
    <n v="4.5"/>
    <n v="85.102000000000004"/>
    <n v="98.194615384615389"/>
    <n v="65.5"/>
    <n v="65.5"/>
    <n v="65"/>
  </r>
  <r>
    <m/>
    <x v="40"/>
    <s v="annulé"/>
    <m/>
    <m/>
    <m/>
    <m/>
    <s v="Annulé"/>
    <x v="6"/>
    <x v="1"/>
    <s v="Le Figuier / Au panier des Halles / Jelo"/>
    <x v="1"/>
    <n v="1"/>
    <x v="7"/>
    <x v="1"/>
    <x v="1"/>
    <x v="1"/>
    <s v="Labo pour frigos connectés"/>
    <s v="JELO"/>
    <s v="JELO"/>
    <s v="15 rue de Chevilly"/>
    <n v="94260"/>
    <s v="Fresnes"/>
    <x v="3"/>
    <x v="1"/>
    <n v="15"/>
    <x v="1"/>
    <s v="Masquer"/>
    <n v="118.84"/>
    <n v="34.58"/>
    <n v="69.284999999999997"/>
    <n v="69.284999999999997"/>
    <n v="59.745000000000005"/>
    <n v="59.745000000000005"/>
    <n v="65"/>
  </r>
  <r>
    <n v="105"/>
    <x v="40"/>
    <s v="Elnaz Shakouri"/>
    <s v="Célestine stagiaire 3e"/>
    <m/>
    <m/>
    <m/>
    <s v="Trafic Défense FT-862-AY"/>
    <x v="32"/>
    <x v="214"/>
    <s v="Corot Entraide Auteuil"/>
    <x v="0"/>
    <n v="1"/>
    <x v="7"/>
    <x v="1"/>
    <x v="0"/>
    <x v="5"/>
    <s v="HALTE SOCIALE ET HEBERGEMENT"/>
    <s v="COROT ENTRAIDE"/>
    <s v="Association hors des réseaux nationaux"/>
    <s v="4 rue Corot"/>
    <n v="75016"/>
    <s v="Paris 16"/>
    <x v="1"/>
    <x v="0"/>
    <n v="15"/>
    <x v="0"/>
    <s v="Masquer"/>
    <n v="272.39999999999998"/>
    <n v="52.8"/>
    <n v="60.131724137931045"/>
    <n v="124.55857142857143"/>
    <n v="54"/>
    <n v="117.02499999999999"/>
    <n v="65"/>
  </r>
  <r>
    <n v="105"/>
    <x v="40"/>
    <s v="Elnaz Shakouri"/>
    <s v="Célestine stagiaire 3e"/>
    <m/>
    <m/>
    <m/>
    <s v="Trafic Défense FT-862-AY"/>
    <x v="4"/>
    <x v="215"/>
    <s v="Monoprix - Magasin Courcelles"/>
    <x v="0"/>
    <n v="1"/>
    <x v="7"/>
    <x v="1"/>
    <x v="1"/>
    <x v="2"/>
    <s v="Distributeur"/>
    <s v="MONOPRIX"/>
    <s v="MONOPRIX"/>
    <s v="159 rue de Courcelles"/>
    <n v="75017"/>
    <s v="Paris 17"/>
    <x v="1"/>
    <x v="1"/>
    <n v="15"/>
    <x v="1"/>
    <s v="Masquer"/>
    <n v="411.4"/>
    <n v="118.37"/>
    <n v="68.5060465116279"/>
    <n v="196.38399999999999"/>
    <n v="60"/>
    <n v="179.85"/>
    <n v="65"/>
  </r>
  <r>
    <n v="105"/>
    <x v="40"/>
    <s v="Elnaz Shakouri"/>
    <s v="Célestine stagiaire 3e"/>
    <m/>
    <m/>
    <m/>
    <s v="Trafic Défense FT-862-AY"/>
    <x v="3"/>
    <x v="216"/>
    <s v="Monoprix - Magasin Bellesfeuilles"/>
    <x v="0"/>
    <n v="1"/>
    <x v="7"/>
    <x v="1"/>
    <x v="1"/>
    <x v="2"/>
    <s v="Distributeur"/>
    <s v="MONOPRIX"/>
    <s v="MONOPRIX"/>
    <s v="22 bis rue Belles Feuilles"/>
    <n v="75016"/>
    <s v="Paris 16"/>
    <x v="1"/>
    <x v="1"/>
    <n v="15"/>
    <x v="1"/>
    <s v="Masquer"/>
    <n v="475.14"/>
    <n v="82"/>
    <n v="79.063448275862072"/>
    <n v="305.71199999999999"/>
    <n v="71"/>
    <n v="300.61"/>
    <n v="65"/>
  </r>
  <r>
    <n v="105"/>
    <x v="40"/>
    <s v="Elnaz Shakouri"/>
    <s v="Célestine stagiaire 3e"/>
    <m/>
    <m/>
    <m/>
    <s v="Trafic Défense FT-862-AY"/>
    <x v="31"/>
    <x v="217"/>
    <s v="Salle à Manger"/>
    <x v="0"/>
    <n v="1"/>
    <x v="7"/>
    <x v="1"/>
    <x v="0"/>
    <x v="8"/>
    <s v="RESTAURANTS SOLIDAIRES"/>
    <s v="Maison de l'amitié"/>
    <s v="Association hors des réseaux nationaux"/>
    <s v="Voie de la Pyramide"/>
    <n v="92800"/>
    <s v="Puteaux"/>
    <x v="0"/>
    <x v="3"/>
    <n v="15"/>
    <x v="0"/>
    <s v="Masquer"/>
    <n v="303.7"/>
    <n v="73"/>
    <n v="81.798823529411763"/>
    <n v="198.65428571428572"/>
    <n v="78.5"/>
    <n v="199"/>
    <n v="65"/>
  </r>
  <r>
    <n v="106"/>
    <x v="40"/>
    <s v="Baptiste Valentini"/>
    <s v="Marius Koffi"/>
    <m/>
    <m/>
    <m/>
    <s v="Trafic Lyonnais FZ-882-JR"/>
    <x v="5"/>
    <x v="218"/>
    <s v="Ideel Garden"/>
    <x v="0"/>
    <n v="1"/>
    <x v="7"/>
    <x v="1"/>
    <x v="1"/>
    <x v="3"/>
    <s v="Restauration d'entreprise"/>
    <m/>
    <m/>
    <s v="20 avenue Henri Barbusse"/>
    <n v="93000"/>
    <s v="Bobigny"/>
    <x v="2"/>
    <x v="1"/>
    <n v="15"/>
    <x v="1"/>
    <s v="Masquer"/>
    <n v="276"/>
    <n v="47.44"/>
    <n v="132.76266666666666"/>
    <n v="132.76266666666666"/>
    <n v="118.14"/>
    <n v="118.14"/>
    <n v="65"/>
  </r>
  <r>
    <n v="106"/>
    <x v="40"/>
    <s v="Baptiste Valentini"/>
    <s v="Marius Koffi"/>
    <m/>
    <m/>
    <m/>
    <s v="Trafic Lyonnais FZ-882-JR"/>
    <x v="10"/>
    <x v="218"/>
    <s v="Armée du Salut"/>
    <x v="0"/>
    <n v="1"/>
    <x v="7"/>
    <x v="1"/>
    <x v="0"/>
    <x v="0"/>
    <s v="DISTRIBUTION SOLIDAIRE"/>
    <s v="FONDATION ARMEE DU SALUT"/>
    <m/>
    <s v="26 rue de Serpollet"/>
    <n v="75020"/>
    <s v="Paris 20"/>
    <x v="1"/>
    <x v="0"/>
    <n v="15"/>
    <x v="0"/>
    <s v="Masquer"/>
    <n v="875.78"/>
    <n v="47.44"/>
    <n v="168.76499999999999"/>
    <n v="180.01599999999999"/>
    <n v="130.27000000000001"/>
    <n v="118.14"/>
    <n v="65"/>
  </r>
  <r>
    <n v="107"/>
    <x v="40"/>
    <s v="Baptiste Valentini"/>
    <s v="Célestine stagiaire 3e"/>
    <m/>
    <m/>
    <m/>
    <s v="Kangoo Ipsen FV-865-GP"/>
    <x v="38"/>
    <x v="219"/>
    <s v="Magdalena Boulogne"/>
    <x v="0"/>
    <n v="1"/>
    <x v="7"/>
    <x v="1"/>
    <x v="0"/>
    <x v="8"/>
    <s v="Restaurant Solidaire"/>
    <s v="Magdalena"/>
    <s v="Association hors des réseaux nationaux"/>
    <s v="44 rue de l'Est "/>
    <n v="92100"/>
    <s v="Boulogne-Billancourt"/>
    <x v="0"/>
    <x v="0"/>
    <n v="15"/>
    <x v="0"/>
    <s v="Masquer"/>
    <n v="79"/>
    <n v="5.8"/>
    <n v="36.027500000000003"/>
    <n v="36.027500000000003"/>
    <n v="34.200000000000003"/>
    <n v="34.200000000000003"/>
    <n v="65"/>
  </r>
  <r>
    <n v="107"/>
    <x v="40"/>
    <s v="Baptiste Valentini"/>
    <s v="Célestine stagiaire 3e"/>
    <m/>
    <m/>
    <m/>
    <s v="Kangoo Ipsen FV-865-GP"/>
    <x v="1"/>
    <x v="177"/>
    <s v="Sodexo Porte d'Issy - DGA (Balard)"/>
    <x v="0"/>
    <n v="1"/>
    <x v="7"/>
    <x v="1"/>
    <x v="1"/>
    <x v="1"/>
    <s v="Restauration d'entreprise"/>
    <s v="SODEXO"/>
    <s v="DGA - Ministère des Armées"/>
    <s v="35 rue de la Porte d'Issy"/>
    <n v="75015"/>
    <s v="Paris 15"/>
    <x v="1"/>
    <x v="1"/>
    <n v="15"/>
    <x v="1"/>
    <s v="Masquer"/>
    <n v="60"/>
    <n v="12"/>
    <n v="22.299999999999997"/>
    <n v="29.733333333333334"/>
    <n v="19.600000000000001"/>
    <n v="23.4"/>
    <n v="65"/>
  </r>
  <r>
    <n v="107"/>
    <x v="40"/>
    <s v="Baptiste Valentini"/>
    <s v="Célestine stagiaire 3e"/>
    <m/>
    <m/>
    <m/>
    <s v="Kangoo Ipsen FV-865-GP"/>
    <x v="0"/>
    <x v="220"/>
    <s v="Ordre de Malte - Immaculee Conception"/>
    <x v="0"/>
    <n v="1"/>
    <x v="7"/>
    <x v="1"/>
    <x v="0"/>
    <x v="0"/>
    <s v="DISTRIBUTION SOLIDAIRE"/>
    <s v="Ordre de Malte"/>
    <s v="Association appartenant à un grand réseau national"/>
    <s v="63 rue du Dôme"/>
    <n v="92300"/>
    <s v="Boulogne-Billancourt"/>
    <x v="0"/>
    <x v="0"/>
    <n v="15"/>
    <x v="0"/>
    <s v="Masquer"/>
    <n v="143.61000000000001"/>
    <n v="4.3"/>
    <n v="39.126315789473679"/>
    <n v="61.95"/>
    <n v="20"/>
    <n v="54.65"/>
    <n v="65"/>
  </r>
  <r>
    <n v="108"/>
    <x v="41"/>
    <s v="Constantin Kozlow"/>
    <s v="Célestine stagiaire 3e"/>
    <s v="Ikililou Adamou"/>
    <m/>
    <m/>
    <s v="Trafic Lyonnais FZ-882-JR"/>
    <x v="7"/>
    <x v="221"/>
    <s v="MIYAM (labo) "/>
    <x v="0"/>
    <n v="1"/>
    <x v="7"/>
    <x v="0"/>
    <x v="1"/>
    <x v="2"/>
    <s v="Distributeur"/>
    <s v="MIYAM"/>
    <s v="MIYAM"/>
    <s v="74 rue de la Fraternité"/>
    <n v="93230"/>
    <s v="Romainville"/>
    <x v="2"/>
    <x v="1"/>
    <n v="15"/>
    <x v="1"/>
    <s v="Masquer"/>
    <n v="242"/>
    <n v="68.650000000000006"/>
    <n v="73.678620689655176"/>
    <n v="142.44533333333334"/>
    <n v="63.7"/>
    <n v="131"/>
    <n v="65"/>
  </r>
  <r>
    <n v="108"/>
    <x v="41"/>
    <s v="Constantin Kozlow"/>
    <s v="Célestine stagiaire 3e"/>
    <s v="Ikililou Adamou"/>
    <m/>
    <m/>
    <s v="Trafic Lyonnais FZ-882-JR"/>
    <x v="18"/>
    <x v="221"/>
    <s v="L'un est l'autre"/>
    <x v="0"/>
    <n v="1"/>
    <x v="7"/>
    <x v="0"/>
    <x v="0"/>
    <x v="0"/>
    <s v="DISTRIBUTION SOLIDAIRE"/>
    <s v="L'UN EST L'AUTRE"/>
    <s v="Association hors des réseaux nationaux"/>
    <s v="36 avenue Charles Gide"/>
    <n v="94270"/>
    <s v="Kremlin-Bicêtre"/>
    <x v="3"/>
    <x v="2"/>
    <n v="15"/>
    <x v="0"/>
    <s v="Masquer"/>
    <n v="983.5"/>
    <n v="42.79"/>
    <n v="143.24458333333334"/>
    <n v="229.19133333333332"/>
    <n v="78.525000000000006"/>
    <n v="125.9"/>
    <n v="65"/>
  </r>
  <r>
    <n v="109"/>
    <x v="41"/>
    <s v="Patrick Postic"/>
    <s v="jeff victor"/>
    <m/>
    <m/>
    <m/>
    <s v="Trafic St Ho (ex Lilas) EH-786-YB"/>
    <x v="9"/>
    <x v="42"/>
    <s v="Refugee Food (Labo) - Production repas"/>
    <x v="0"/>
    <n v="1"/>
    <x v="7"/>
    <x v="0"/>
    <x v="1"/>
    <x v="4"/>
    <s v="Production Aide Alim"/>
    <m/>
    <m/>
    <s v="43 Rue du Chevaleret"/>
    <n v="75013"/>
    <s v="Paris 13"/>
    <x v="1"/>
    <x v="1"/>
    <n v="15"/>
    <x v="2"/>
    <s v="Masquer"/>
    <n v="96.3"/>
    <n v="70"/>
    <n v="80.628571428571433"/>
    <n v="80.628571428571433"/>
    <n v="87.5"/>
    <n v="87.5"/>
    <n v="65"/>
  </r>
  <r>
    <n v="109"/>
    <x v="41"/>
    <s v="Patrick Postic"/>
    <s v="jeff victor"/>
    <m/>
    <m/>
    <m/>
    <s v="Trafic St Ho (ex Lilas) EH-786-YB"/>
    <x v="20"/>
    <x v="65"/>
    <s v="Refugee Food (Labo) - Livraison de denrées"/>
    <x v="0"/>
    <n v="1"/>
    <x v="7"/>
    <x v="0"/>
    <x v="0"/>
    <x v="8"/>
    <s v="RESTAURANTS SOLIDAIRES"/>
    <s v="Refugee Food"/>
    <m/>
    <s v="43 Rue du Chevaleret"/>
    <n v="75013"/>
    <s v="Paris 13"/>
    <x v="1"/>
    <x v="2"/>
    <n v="15"/>
    <x v="0"/>
    <s v="Masquer"/>
    <n v="265.40999999999997"/>
    <n v="4.5"/>
    <n v="85.102000000000004"/>
    <n v="98.194615384615389"/>
    <n v="65.5"/>
    <n v="65.5"/>
    <n v="65"/>
  </r>
  <r>
    <n v="109"/>
    <x v="41"/>
    <s v="Patrick Postic"/>
    <s v="jeff victor"/>
    <m/>
    <m/>
    <m/>
    <s v="Trafic St Ho (ex Lilas) EH-786-YB"/>
    <x v="19"/>
    <x v="65"/>
    <s v="Caisse des écoles - Paris 14eme"/>
    <x v="0"/>
    <n v="1"/>
    <x v="7"/>
    <x v="0"/>
    <x v="1"/>
    <x v="1"/>
    <s v="Cuisine centrale scolaire"/>
    <s v="Caisse des ecoles"/>
    <s v="Caisse des ecoles"/>
    <s v="23 Av. Georges Lafenestre"/>
    <n v="75014"/>
    <s v="Paris 14"/>
    <x v="1"/>
    <x v="1"/>
    <n v="15"/>
    <x v="1"/>
    <s v="Masquer"/>
    <n v="70.099999999999994"/>
    <n v="4.5"/>
    <n v="28.9"/>
    <n v="28.9"/>
    <n v="20.5"/>
    <n v="20.5"/>
    <n v="65"/>
  </r>
  <r>
    <n v="109"/>
    <x v="41"/>
    <s v="Patrick Postic"/>
    <s v="jeff victor"/>
    <m/>
    <m/>
    <m/>
    <s v="Trafic St Ho (ex Lilas) EH-786-YB"/>
    <x v="40"/>
    <x v="42"/>
    <s v="Cop'1 Solidarité Etudiante"/>
    <x v="0"/>
    <n v="1"/>
    <x v="7"/>
    <x v="0"/>
    <x v="0"/>
    <x v="0"/>
    <s v="DISTRIBUTION SOLIDAIRE"/>
    <s v="COP'1"/>
    <s v="Association hors des réseaux nationaux"/>
    <s v="50 rue de Tournelles"/>
    <n v="75003"/>
    <s v="Paris 03"/>
    <x v="1"/>
    <x v="2"/>
    <n v="15"/>
    <x v="0"/>
    <s v="Masquer"/>
    <n v="96.3"/>
    <n v="70"/>
    <n v="80.628571428571433"/>
    <n v="80.628571428571433"/>
    <n v="87.5"/>
    <n v="87.5"/>
    <n v="65"/>
  </r>
  <r>
    <n v="110"/>
    <x v="41"/>
    <s v="Michelle Isphording"/>
    <s v="Célestine stagiaire 3e"/>
    <m/>
    <m/>
    <m/>
    <s v="Kangoo Mazars ET-665-VE"/>
    <x v="18"/>
    <x v="222"/>
    <s v="L'un est l'autre"/>
    <x v="0"/>
    <n v="1"/>
    <x v="7"/>
    <x v="0"/>
    <x v="0"/>
    <x v="0"/>
    <s v="DISTRIBUTION SOLIDAIRE"/>
    <s v="L'UN EST L'AUTRE"/>
    <s v="Association hors des réseaux nationaux"/>
    <s v="36 avenue Charles Gide"/>
    <n v="94270"/>
    <s v="Kremlin-Bicêtre"/>
    <x v="3"/>
    <x v="2"/>
    <n v="15"/>
    <x v="0"/>
    <s v="Masquer"/>
    <n v="983.5"/>
    <n v="42.79"/>
    <n v="143.24458333333334"/>
    <n v="229.19133333333332"/>
    <n v="78.525000000000006"/>
    <n v="125.9"/>
    <n v="65"/>
  </r>
  <r>
    <n v="110"/>
    <x v="41"/>
    <s v="Michelle Isphording"/>
    <s v="Célestine stagiaire 3e"/>
    <m/>
    <m/>
    <m/>
    <s v="Kangoo Mazars ET-665-VE"/>
    <x v="41"/>
    <x v="223"/>
    <s v="Cdc Habitat Adoma - Foyer Sorbiers"/>
    <x v="0"/>
    <n v="1"/>
    <x v="7"/>
    <x v="0"/>
    <x v="0"/>
    <x v="5"/>
    <s v="HALTE SOCIALE ET HEBERGEMENT"/>
    <s v="Adoma"/>
    <s v="Association appartenant à un grand réseau national"/>
    <s v="4 rue des Sorbiers"/>
    <n v="92000"/>
    <s v="Nanterre"/>
    <x v="0"/>
    <x v="3"/>
    <n v="15"/>
    <x v="0"/>
    <s v="Masquer"/>
    <n v="106.98"/>
    <n v="18"/>
    <n v="59.938333333333333"/>
    <n v="59.938333333333333"/>
    <n v="50.814999999999998"/>
    <n v="50.814999999999998"/>
    <n v="65"/>
  </r>
  <r>
    <n v="110"/>
    <x v="41"/>
    <s v="Michelle Isphording"/>
    <s v="Célestine stagiaire 3e"/>
    <m/>
    <m/>
    <m/>
    <s v="Kangoo Mazars ET-665-VE"/>
    <x v="8"/>
    <x v="223"/>
    <s v="Cuisine Centrale de Nanterre"/>
    <x v="0"/>
    <n v="1"/>
    <x v="7"/>
    <x v="0"/>
    <x v="1"/>
    <x v="1"/>
    <s v="Restauration scolaire"/>
    <s v="Cuisine Centrale de Nanterre"/>
    <s v="Cuisine Centrale de Nanterre"/>
    <s v="83 boulevard de la Seine"/>
    <n v="92000"/>
    <s v="Nanterre"/>
    <x v="0"/>
    <x v="1"/>
    <n v="15"/>
    <x v="1"/>
    <s v="Masquer"/>
    <n v="458.58000000000004"/>
    <n v="45.85"/>
    <n v="71.959032258064511"/>
    <n v="159.33785714285716"/>
    <n v="53.75"/>
    <n v="137.535"/>
    <n v="65"/>
  </r>
  <r>
    <n v="110"/>
    <x v="41"/>
    <s v="Michelle Isphording"/>
    <s v="Célestine stagiaire 3e"/>
    <m/>
    <m/>
    <m/>
    <s v="Kangoo Mazars ET-665-VE"/>
    <x v="60"/>
    <x v="224"/>
    <s v="HORETO - Parc des Exposition Versailles"/>
    <x v="0"/>
    <n v="1"/>
    <x v="7"/>
    <x v="0"/>
    <x v="1"/>
    <x v="10"/>
    <s v="traiteur reception"/>
    <s v="Horeto"/>
    <s v="PARC DES EXPOSITIONS DE VERSAILLES"/>
    <s v="15 PLace des Insurgés"/>
    <n v="75015"/>
    <s v="Paris 15"/>
    <x v="1"/>
    <x v="1"/>
    <n v="15"/>
    <x v="3"/>
    <s v="Masquer"/>
    <n v="215.2"/>
    <n v="31.65"/>
    <n v="99.183333333333337"/>
    <n v="99.183333333333337"/>
    <n v="50.7"/>
    <n v="50.7"/>
    <n v="65"/>
  </r>
  <r>
    <n v="110"/>
    <x v="41"/>
    <s v="Michelle Isphording"/>
    <s v="Célestine stagiaire 3e"/>
    <m/>
    <m/>
    <m/>
    <s v="Kangoo Mazars ET-665-VE"/>
    <x v="0"/>
    <x v="225"/>
    <s v="Ordre de Malte - Immaculee Conception"/>
    <x v="0"/>
    <n v="1"/>
    <x v="7"/>
    <x v="0"/>
    <x v="0"/>
    <x v="0"/>
    <s v="DISTRIBUTION SOLIDAIRE"/>
    <s v="Ordre de Malte"/>
    <s v="Association appartenant à un grand réseau national"/>
    <s v="63 rue du Dôme"/>
    <n v="92300"/>
    <s v="Boulogne-Billancourt"/>
    <x v="0"/>
    <x v="0"/>
    <n v="15"/>
    <x v="0"/>
    <s v="Masquer"/>
    <n v="143.61000000000001"/>
    <n v="4.3"/>
    <n v="39.126315789473679"/>
    <n v="61.95"/>
    <n v="20"/>
    <n v="54.65"/>
    <n v="65"/>
  </r>
  <r>
    <m/>
    <x v="42"/>
    <s v="annulé"/>
    <m/>
    <m/>
    <m/>
    <m/>
    <s v="Annulé"/>
    <x v="16"/>
    <x v="1"/>
    <s v="Arpège - Mazars"/>
    <x v="1"/>
    <n v="1"/>
    <x v="7"/>
    <x v="2"/>
    <x v="1"/>
    <x v="1"/>
    <s v="Restauration d'entreprise"/>
    <s v="ARPEGE"/>
    <s v="Mazars"/>
    <s v="61 rue Henri Regnault"/>
    <n v="92400"/>
    <s v="Courbevoie"/>
    <x v="0"/>
    <x v="1"/>
    <n v="15"/>
    <x v="1"/>
    <s v="Masquer"/>
    <n v="36"/>
    <n v="36"/>
    <n v="36"/>
    <n v="36"/>
    <n v="36"/>
    <n v="36"/>
    <n v="65"/>
  </r>
  <r>
    <m/>
    <x v="42"/>
    <s v="annulé"/>
    <m/>
    <m/>
    <m/>
    <m/>
    <s v="Annulé"/>
    <x v="22"/>
    <x v="1"/>
    <s v="Sogeres - Gecina Défense Ouest"/>
    <x v="1"/>
    <n v="1"/>
    <x v="7"/>
    <x v="2"/>
    <x v="1"/>
    <x v="1"/>
    <s v="Restauration d'entreprise"/>
    <s v="SOGERES"/>
    <s v="GECINA"/>
    <s v="32 rue de Metz"/>
    <n v="92000"/>
    <s v="Nanterre"/>
    <x v="0"/>
    <x v="1"/>
    <n v="15"/>
    <x v="1"/>
    <s v="Masquer"/>
    <n v="11.6"/>
    <n v="1"/>
    <n v="6.8488888888888892"/>
    <n v="6.8488888888888892"/>
    <n v="7"/>
    <n v="7"/>
    <n v="65"/>
  </r>
  <r>
    <m/>
    <x v="42"/>
    <s v="annulé"/>
    <m/>
    <m/>
    <m/>
    <m/>
    <s v="Annulé"/>
    <x v="1"/>
    <x v="1"/>
    <s v="Sodexo Porte d'Issy - DGA (Balard)"/>
    <x v="1"/>
    <n v="1"/>
    <x v="7"/>
    <x v="2"/>
    <x v="1"/>
    <x v="1"/>
    <s v="Restauration d'entreprise"/>
    <s v="SODEXO"/>
    <s v="DGA - Ministère des Armées"/>
    <s v="35 rue de la Porte d'Issy"/>
    <n v="75015"/>
    <s v="Paris 15"/>
    <x v="1"/>
    <x v="1"/>
    <n v="15"/>
    <x v="1"/>
    <s v="Masquer"/>
    <n v="60"/>
    <n v="12"/>
    <n v="22.299999999999997"/>
    <n v="29.733333333333334"/>
    <n v="19.600000000000001"/>
    <n v="23.4"/>
    <n v="65"/>
  </r>
  <r>
    <m/>
    <x v="42"/>
    <s v="annulé"/>
    <m/>
    <m/>
    <m/>
    <m/>
    <s v="Annulé"/>
    <x v="43"/>
    <x v="1"/>
    <s v="Arpège - L'Oréal Clichy RIO"/>
    <x v="1"/>
    <n v="1"/>
    <x v="7"/>
    <x v="2"/>
    <x v="1"/>
    <x v="1"/>
    <s v="Restauration d'entreprise"/>
    <s v="ARPEGE"/>
    <s v="L'OREAL"/>
    <s v="15 rue Pierre Dreyfus"/>
    <n v="92110"/>
    <s v="Clichy"/>
    <x v="0"/>
    <x v="1"/>
    <n v="15"/>
    <x v="1"/>
    <s v="Masquer"/>
    <n v="65"/>
    <n v="20"/>
    <n v="39.571428571428569"/>
    <n v="39.571428571428569"/>
    <n v="45"/>
    <n v="45"/>
    <n v="65"/>
  </r>
  <r>
    <m/>
    <x v="42"/>
    <s v="annulé"/>
    <m/>
    <m/>
    <m/>
    <m/>
    <s v="Annulé"/>
    <x v="44"/>
    <x v="1"/>
    <s v="Sogeres - Microsoft EOS"/>
    <x v="1"/>
    <n v="1"/>
    <x v="7"/>
    <x v="2"/>
    <x v="1"/>
    <x v="1"/>
    <s v="Restauration d'entreprise"/>
    <s v="SOGERES"/>
    <s v="MICROSOFT"/>
    <s v="37 quai du Président Roosevelt"/>
    <n v="92130"/>
    <s v="Issy-Les-Moulineaux"/>
    <x v="0"/>
    <x v="1"/>
    <n v="15"/>
    <x v="1"/>
    <s v="Masquer"/>
    <m/>
    <m/>
    <m/>
    <m/>
    <m/>
    <m/>
    <n v="65"/>
  </r>
  <r>
    <m/>
    <x v="42"/>
    <s v="annulé"/>
    <m/>
    <m/>
    <m/>
    <m/>
    <s v="Annulé"/>
    <x v="15"/>
    <x v="1"/>
    <s v="Arpège - L'Oréal Clichy CAPI"/>
    <x v="1"/>
    <n v="1"/>
    <x v="7"/>
    <x v="2"/>
    <x v="1"/>
    <x v="1"/>
    <s v="Restauration d'entreprise"/>
    <s v="ARPEGE"/>
    <s v="L'OREAL"/>
    <s v="22 rue Pierre Dreyfus"/>
    <n v="92110"/>
    <s v="Clichy"/>
    <x v="0"/>
    <x v="1"/>
    <n v="15"/>
    <x v="1"/>
    <s v="Masquer"/>
    <n v="15"/>
    <n v="15"/>
    <n v="15"/>
    <n v="15"/>
    <n v="15"/>
    <n v="15"/>
    <n v="65"/>
  </r>
  <r>
    <m/>
    <x v="42"/>
    <s v="annulé"/>
    <m/>
    <m/>
    <m/>
    <m/>
    <s v="Annulé"/>
    <x v="42"/>
    <x v="1"/>
    <s v="MRS - Ipsen Khapa"/>
    <x v="1"/>
    <n v="1"/>
    <x v="7"/>
    <x v="2"/>
    <x v="1"/>
    <x v="1"/>
    <s v="Restauration d'entreprise"/>
    <s v="MRS"/>
    <s v="Ipsen / Khapa"/>
    <s v="63 quai Georges Corse"/>
    <n v="92100"/>
    <s v="Boulogne Billancourt"/>
    <x v="0"/>
    <x v="1"/>
    <n v="15"/>
    <x v="1"/>
    <s v="Masquer"/>
    <m/>
    <m/>
    <m/>
    <m/>
    <m/>
    <m/>
    <n v="65"/>
  </r>
  <r>
    <m/>
    <x v="42"/>
    <s v="annulé"/>
    <m/>
    <m/>
    <m/>
    <m/>
    <s v="Annulé"/>
    <x v="17"/>
    <x v="1"/>
    <s v="Compass - L'Oréal Levallois SO France"/>
    <x v="1"/>
    <n v="1"/>
    <x v="7"/>
    <x v="2"/>
    <x v="1"/>
    <x v="1"/>
    <s v="Restauration d'entreprise"/>
    <s v="COMPASS"/>
    <s v="L'OREAL"/>
    <s v="4 rue Curnonsky"/>
    <n v="92300"/>
    <s v="Levallois-Perret"/>
    <x v="0"/>
    <x v="1"/>
    <n v="15"/>
    <x v="1"/>
    <s v="Masquer"/>
    <n v="60.57"/>
    <n v="29.3"/>
    <n v="41.696666666666665"/>
    <n v="41.696666666666665"/>
    <n v="35.22"/>
    <n v="35.22"/>
    <n v="65"/>
  </r>
  <r>
    <n v="111"/>
    <x v="42"/>
    <s v="Gabrielle Petot"/>
    <s v="Clémence Schell"/>
    <s v="Hitch Menjra"/>
    <m/>
    <m/>
    <s v="Trafic Défense FT-862-AY"/>
    <x v="4"/>
    <x v="29"/>
    <s v="Monoprix - Magasin Courcelles"/>
    <x v="0"/>
    <n v="1"/>
    <x v="7"/>
    <x v="2"/>
    <x v="1"/>
    <x v="2"/>
    <s v="Distributeur"/>
    <s v="MONOPRIX"/>
    <s v="MONOPRIX"/>
    <s v="159 rue de Courcelles"/>
    <n v="75017"/>
    <s v="Paris 17"/>
    <x v="1"/>
    <x v="1"/>
    <n v="15"/>
    <x v="1"/>
    <s v="Masquer"/>
    <n v="411.4"/>
    <n v="118.37"/>
    <n v="68.5060465116279"/>
    <n v="196.38399999999999"/>
    <n v="60"/>
    <n v="179.85"/>
    <n v="65"/>
  </r>
  <r>
    <n v="111"/>
    <x v="42"/>
    <s v="Gabrielle Petot"/>
    <s v="Clémence Schell"/>
    <s v="Hitch Menjra"/>
    <m/>
    <m/>
    <s v="Trafic Défense FT-862-AY"/>
    <x v="3"/>
    <x v="42"/>
    <s v="Monoprix - Magasin Bellesfeuilles"/>
    <x v="0"/>
    <n v="1"/>
    <x v="7"/>
    <x v="2"/>
    <x v="1"/>
    <x v="2"/>
    <s v="Distributeur"/>
    <s v="MONOPRIX"/>
    <s v="MONOPRIX"/>
    <s v="22 bis rue Belles Feuilles"/>
    <n v="75016"/>
    <s v="Paris 16"/>
    <x v="1"/>
    <x v="1"/>
    <n v="15"/>
    <x v="1"/>
    <s v="Masquer"/>
    <n v="475.14"/>
    <n v="82"/>
    <n v="79.063448275862072"/>
    <n v="305.71199999999999"/>
    <n v="71"/>
    <n v="300.61"/>
    <n v="65"/>
  </r>
  <r>
    <n v="111"/>
    <x v="42"/>
    <s v="Gabrielle Petot"/>
    <s v="Clémence Schell"/>
    <s v="Hitch Menjra"/>
    <m/>
    <m/>
    <s v="Trafic Défense FT-862-AY"/>
    <x v="21"/>
    <x v="226"/>
    <s v="Aurore - CHU 12eme"/>
    <x v="0"/>
    <n v="1"/>
    <x v="7"/>
    <x v="2"/>
    <x v="0"/>
    <x v="5"/>
    <s v="HALTE SOCIALE ET HEBERGEMENT"/>
    <s v="AURORE"/>
    <s v="Association hors des réseaux nationaux"/>
    <s v="20 boulevard Poniatowski"/>
    <n v="75012"/>
    <s v="Paris 12"/>
    <x v="1"/>
    <x v="0"/>
    <n v="15"/>
    <x v="0"/>
    <s v="Masquer"/>
    <n v="242.2"/>
    <n v="37.5"/>
    <n v="145.446"/>
    <n v="145.446"/>
    <n v="134.69999999999999"/>
    <n v="134.69999999999999"/>
    <n v="65"/>
  </r>
  <r>
    <n v="112"/>
    <x v="42"/>
    <s v="patrick POSTIC"/>
    <s v="(ING) Ridha Khalfet"/>
    <s v="(ING) Bertrand Renault"/>
    <m/>
    <m/>
    <s v="Trafic St Ho (ex Lilas) EH-786-YB"/>
    <x v="13"/>
    <x v="227"/>
    <s v="Ikambere"/>
    <x v="0"/>
    <n v="1"/>
    <x v="7"/>
    <x v="2"/>
    <x v="0"/>
    <x v="6"/>
    <s v="Accueil de Jour"/>
    <m/>
    <s v="Association hors des réseaux nationaux"/>
    <s v="14 rue Jules Saunier"/>
    <n v="93200"/>
    <s v="Saint-Denis"/>
    <x v="2"/>
    <x v="2"/>
    <n v="15"/>
    <x v="0"/>
    <s v="Masquer"/>
    <n v="331.2"/>
    <n v="24.05"/>
    <n v="97.699999999999989"/>
    <n v="170.97499999999999"/>
    <n v="73.45"/>
    <n v="166.2"/>
    <n v="65"/>
  </r>
  <r>
    <n v="112"/>
    <x v="42"/>
    <s v="patrick POSTIC"/>
    <s v="(ING) Ridha Khalfet"/>
    <s v="(ING) Bertrand Renault"/>
    <m/>
    <m/>
    <s v="Trafic St Ho (ex Lilas) EH-786-YB"/>
    <x v="2"/>
    <x v="228"/>
    <s v="Foodles - Hub Saint Ouen"/>
    <x v="0"/>
    <n v="1"/>
    <x v="7"/>
    <x v="2"/>
    <x v="1"/>
    <x v="1"/>
    <s v="Restauration d'entreprise"/>
    <s v="Foodles"/>
    <s v="Foodles"/>
    <s v="50 rue Ardoin"/>
    <n v="93400"/>
    <s v="Saint-Ouen"/>
    <x v="2"/>
    <x v="1"/>
    <n v="15"/>
    <x v="1"/>
    <s v="Masquer"/>
    <n v="153.4"/>
    <n v="43.9"/>
    <n v="84.566153846153838"/>
    <n v="84.566153846153838"/>
    <n v="75.400000000000006"/>
    <n v="75.400000000000006"/>
    <n v="65"/>
  </r>
  <r>
    <n v="112"/>
    <x v="42"/>
    <s v="patrick POSTIC"/>
    <s v="(ING) Ridha Khalfet"/>
    <s v="(ING) Bertrand Renault"/>
    <m/>
    <m/>
    <s v="Trafic St Ho (ex Lilas) EH-786-YB"/>
    <x v="39"/>
    <x v="229"/>
    <s v="Centre Social Landy - St Ouen"/>
    <x v="0"/>
    <n v="1"/>
    <x v="7"/>
    <x v="2"/>
    <x v="0"/>
    <x v="0"/>
    <s v="DISTRIBUTION SOLIDAIRE"/>
    <s v="Maison de quartier du Landy"/>
    <s v="Association hors des réseaux nationaux"/>
    <s v="4 rue Soubis"/>
    <n v="93400"/>
    <s v="Saint-Ouen"/>
    <x v="2"/>
    <x v="3"/>
    <n v="15"/>
    <x v="0"/>
    <s v="Masquer"/>
    <n v="458.6"/>
    <n v="6.8"/>
    <n v="82.842083333333335"/>
    <n v="165.68416666666667"/>
    <n v="67.674999999999997"/>
    <n v="131.97499999999999"/>
    <n v="65"/>
  </r>
  <r>
    <n v="113"/>
    <x v="42"/>
    <s v="FFT"/>
    <s v="FFT"/>
    <s v="FFT"/>
    <m/>
    <m/>
    <s v="Trafic Défense FT-862-AY"/>
    <x v="61"/>
    <x v="230"/>
    <s v="APPUI - AU BON TRANSIT (livraison de denrées)"/>
    <x v="0"/>
    <n v="1"/>
    <x v="7"/>
    <x v="2"/>
    <x v="0"/>
    <x v="0"/>
    <m/>
    <s v="APPUI - AU BON TRANSIT"/>
    <s v="Association hors des réseaux nationaux"/>
    <s v="12 rue Auguste Gillot"/>
    <n v="93200"/>
    <s v="Saint-Denis"/>
    <x v="2"/>
    <x v="2"/>
    <n v="15"/>
    <x v="0"/>
    <s v="Masquer"/>
    <n v="313"/>
    <n v="17"/>
    <n v="98.68"/>
    <n v="123.35000000000001"/>
    <n v="70"/>
    <n v="81.699999999999989"/>
    <n v="65"/>
  </r>
  <r>
    <n v="113"/>
    <x v="42"/>
    <s v="FFT"/>
    <s v="FFT"/>
    <s v="FFT"/>
    <m/>
    <m/>
    <s v="Trafic Défense FT-862-AY"/>
    <x v="39"/>
    <x v="231"/>
    <s v="Centre Social Landy - St Ouen"/>
    <x v="0"/>
    <n v="1"/>
    <x v="7"/>
    <x v="2"/>
    <x v="0"/>
    <x v="0"/>
    <s v="DISTRIBUTION SOLIDAIRE"/>
    <s v="Maison de quartier du Landy"/>
    <s v="Association hors des réseaux nationaux"/>
    <s v="4 rue Soubis"/>
    <n v="93400"/>
    <s v="Saint-Ouen"/>
    <x v="2"/>
    <x v="3"/>
    <n v="15"/>
    <x v="0"/>
    <s v="Masquer"/>
    <n v="458.6"/>
    <n v="6.8"/>
    <n v="82.842083333333335"/>
    <n v="165.68416666666667"/>
    <n v="67.674999999999997"/>
    <n v="131.97499999999999"/>
    <n v="65"/>
  </r>
  <r>
    <n v="113"/>
    <x v="42"/>
    <s v="FFT"/>
    <s v="FFT"/>
    <s v="FFT"/>
    <m/>
    <m/>
    <s v="Trafic Défense FT-862-AY"/>
    <x v="36"/>
    <x v="232"/>
    <s v="Boire et Manger - Stade De France"/>
    <x v="0"/>
    <n v="1"/>
    <x v="7"/>
    <x v="2"/>
    <x v="1"/>
    <x v="10"/>
    <s v="Evenementiel"/>
    <s v="Boire et Manger"/>
    <s v="Boire et Manger"/>
    <s v="Passage des stades, Saint Denis"/>
    <n v="93200"/>
    <s v="Saint Denis"/>
    <x v="2"/>
    <x v="1"/>
    <n v="15"/>
    <x v="3"/>
    <s v="Masquer"/>
    <n v="1408"/>
    <n v="16"/>
    <n v="433.81812500000001"/>
    <n v="631.00818181818181"/>
    <n v="416.39"/>
    <n v="630.5"/>
    <n v="65"/>
  </r>
  <r>
    <n v="113"/>
    <x v="42"/>
    <s v="FFT"/>
    <s v="FFT"/>
    <s v="FFT"/>
    <m/>
    <m/>
    <s v="Trafic Défense FT-862-AY"/>
    <x v="13"/>
    <x v="206"/>
    <s v="Ikambere"/>
    <x v="0"/>
    <n v="1"/>
    <x v="7"/>
    <x v="2"/>
    <x v="0"/>
    <x v="6"/>
    <s v="Accueil de Jour"/>
    <m/>
    <s v="Association hors des réseaux nationaux"/>
    <s v="14 rue Jules Saunier"/>
    <n v="93200"/>
    <s v="Saint-Denis"/>
    <x v="2"/>
    <x v="2"/>
    <n v="15"/>
    <x v="0"/>
    <s v="Masquer"/>
    <n v="331.2"/>
    <n v="24.05"/>
    <n v="97.699999999999989"/>
    <n v="170.97499999999999"/>
    <n v="73.45"/>
    <n v="166.2"/>
    <n v="65"/>
  </r>
  <r>
    <n v="114"/>
    <x v="42"/>
    <s v="Interface"/>
    <m/>
    <m/>
    <m/>
    <m/>
    <s v="Kangoo Ipsen FV-865-GP"/>
    <x v="18"/>
    <x v="233"/>
    <s v="L'un est l'autre"/>
    <x v="0"/>
    <n v="1"/>
    <x v="7"/>
    <x v="2"/>
    <x v="0"/>
    <x v="0"/>
    <s v="DISTRIBUTION SOLIDAIRE"/>
    <s v="L'UN EST L'AUTRE"/>
    <s v="Association hors des réseaux nationaux"/>
    <s v="36 avenue Charles Gide"/>
    <n v="94270"/>
    <s v="Kremlin-Bicêtre"/>
    <x v="3"/>
    <x v="2"/>
    <n v="15"/>
    <x v="0"/>
    <s v="Masquer"/>
    <n v="983.5"/>
    <n v="42.79"/>
    <n v="143.24458333333334"/>
    <n v="229.19133333333332"/>
    <n v="78.525000000000006"/>
    <n v="125.9"/>
    <n v="65"/>
  </r>
  <r>
    <n v="114"/>
    <x v="42"/>
    <s v="Interface"/>
    <m/>
    <m/>
    <m/>
    <m/>
    <s v="Kangoo Ipsen FV-865-GP"/>
    <x v="8"/>
    <x v="233"/>
    <s v="Cuisine Centrale de Nanterre"/>
    <x v="0"/>
    <n v="1"/>
    <x v="7"/>
    <x v="2"/>
    <x v="1"/>
    <x v="1"/>
    <s v="Restauration scolaire"/>
    <s v="Cuisine Centrale de Nanterre"/>
    <s v="Cuisine Centrale de Nanterre"/>
    <s v="83 boulevard de la Seine"/>
    <n v="92000"/>
    <s v="Nanterre"/>
    <x v="0"/>
    <x v="1"/>
    <n v="15"/>
    <x v="1"/>
    <s v="Masquer"/>
    <n v="458.58000000000004"/>
    <n v="45.85"/>
    <n v="71.959032258064511"/>
    <n v="159.33785714285716"/>
    <n v="53.75"/>
    <n v="137.535"/>
    <n v="65"/>
  </r>
  <r>
    <n v="115"/>
    <x v="42"/>
    <s v="Michelle Isphording"/>
    <s v="Célestine stagiaire 3e"/>
    <m/>
    <m/>
    <m/>
    <s v="Kangoo Mazars ET-665-VE"/>
    <x v="53"/>
    <x v="172"/>
    <s v="Aurore - PF Boréal"/>
    <x v="0"/>
    <n v="1"/>
    <x v="7"/>
    <x v="2"/>
    <x v="0"/>
    <x v="5"/>
    <s v="HALTE SOCIALE ET HEBERGEMENT"/>
    <s v="AURORE"/>
    <s v="Association appartenant à un grand réseau national"/>
    <s v="43 rue Belliard"/>
    <n v="75018"/>
    <s v="Paris 18"/>
    <x v="1"/>
    <x v="0"/>
    <n v="15"/>
    <x v="0"/>
    <s v="Masquer"/>
    <n v="107"/>
    <m/>
    <n v="55.007272727272728"/>
    <m/>
    <n v="52.9"/>
    <n v="58.65"/>
    <n v="65"/>
  </r>
  <r>
    <n v="115"/>
    <x v="42"/>
    <s v="Michelle Isphording"/>
    <s v="Célestine stagiaire 3e"/>
    <m/>
    <m/>
    <m/>
    <s v="Kangoo Mazars ET-665-VE"/>
    <x v="39"/>
    <x v="234"/>
    <s v="Centre Social Landy - St Ouen"/>
    <x v="0"/>
    <n v="1"/>
    <x v="7"/>
    <x v="2"/>
    <x v="0"/>
    <x v="0"/>
    <s v="DISTRIBUTION SOLIDAIRE"/>
    <s v="Maison de quartier du Landy"/>
    <s v="Association hors des réseaux nationaux"/>
    <s v="4 rue Soubis"/>
    <n v="93400"/>
    <s v="Saint-Ouen"/>
    <x v="2"/>
    <x v="3"/>
    <n v="15"/>
    <x v="0"/>
    <s v="Masquer"/>
    <n v="458.6"/>
    <n v="6.8"/>
    <n v="82.842083333333335"/>
    <n v="165.68416666666667"/>
    <n v="67.674999999999997"/>
    <n v="131.97499999999999"/>
    <n v="65"/>
  </r>
  <r>
    <n v="115"/>
    <x v="42"/>
    <s v="Michelle Isphording"/>
    <s v="Célestine stagiaire 3e"/>
    <m/>
    <m/>
    <m/>
    <s v="Kangoo Mazars ET-665-VE"/>
    <x v="53"/>
    <x v="181"/>
    <s v="Aurore - PF Primavera"/>
    <x v="0"/>
    <n v="1"/>
    <x v="7"/>
    <x v="2"/>
    <x v="0"/>
    <x v="5"/>
    <s v="HALTE SOCIALE ET HEBERGEMENT"/>
    <s v="AURORE"/>
    <s v="Association appartenant à un grand réseau national"/>
    <s v="5 rue du Marché Ordener"/>
    <n v="75018"/>
    <s v="Paris 18"/>
    <x v="1"/>
    <x v="0"/>
    <n v="15"/>
    <x v="0"/>
    <s v="Masquer"/>
    <n v="107"/>
    <m/>
    <n v="55.007272727272728"/>
    <m/>
    <n v="52.9"/>
    <n v="58.65"/>
    <n v="65"/>
  </r>
  <r>
    <n v="115"/>
    <x v="42"/>
    <s v="Michelle Isphording"/>
    <s v="Célestine stagiaire 3e"/>
    <m/>
    <m/>
    <m/>
    <s v="Kangoo Mazars ET-665-VE"/>
    <x v="23"/>
    <x v="235"/>
    <s v="Compass - Société Générale Basalte"/>
    <x v="0"/>
    <n v="1"/>
    <x v="7"/>
    <x v="2"/>
    <x v="1"/>
    <x v="1"/>
    <s v="Restauration d'entreprise"/>
    <s v="EUREST-COMPASS"/>
    <s v="SOCIETE GENERALE"/>
    <s v="6 boulevard Franck Kupla"/>
    <n v="92800"/>
    <s v="Puteaux"/>
    <x v="0"/>
    <x v="1"/>
    <n v="15"/>
    <x v="1"/>
    <s v="Masquer"/>
    <n v="68.8"/>
    <n v="12.1"/>
    <n v="36.945833333333333"/>
    <n v="36.945833333333333"/>
    <n v="42.125"/>
    <n v="42.125"/>
    <n v="65"/>
  </r>
  <r>
    <n v="115"/>
    <x v="42"/>
    <s v="Michelle Isphording"/>
    <s v="Célestine stagiaire 3e"/>
    <m/>
    <m/>
    <m/>
    <s v="Kangoo Mazars ET-665-VE"/>
    <x v="45"/>
    <x v="236"/>
    <s v="L'Oréal Campus Clichy"/>
    <x v="0"/>
    <n v="1"/>
    <x v="7"/>
    <x v="2"/>
    <x v="1"/>
    <x v="1"/>
    <s v="Restauration d'entreprise"/>
    <m/>
    <s v="L'Oréal "/>
    <s v="10 Rue du Docteur Calmette"/>
    <n v="92110"/>
    <s v="Clichy"/>
    <x v="0"/>
    <x v="1"/>
    <n v="15"/>
    <x v="1"/>
    <s v="Masquer"/>
    <n v="106.55"/>
    <n v="60.5"/>
    <n v="80.216666666666669"/>
    <n v="80.216666666666669"/>
    <n v="73.599999999999994"/>
    <n v="73.599999999999994"/>
    <n v="65"/>
  </r>
  <r>
    <n v="116"/>
    <x v="43"/>
    <s v="Patrick Postic"/>
    <s v="Juliette Hadchouel"/>
    <s v="Edouard Demoy"/>
    <s v="Alexandre GALLEGO-GONZALEZ"/>
    <s v="Hugo Chauvrat_x000a_Aline Royer"/>
    <s v="Trafic St Ho (ex Lilas) EH-786-YB"/>
    <x v="30"/>
    <x v="237"/>
    <s v="Marché Monge"/>
    <x v="0"/>
    <n v="1"/>
    <x v="7"/>
    <x v="3"/>
    <x v="1"/>
    <x v="9"/>
    <s v="Producteur"/>
    <s v="DADOUN"/>
    <s v="VILLE DE PARIS"/>
    <s v="Place Monge"/>
    <n v="75005"/>
    <s v="Paris 05"/>
    <x v="1"/>
    <x v="1"/>
    <n v="15"/>
    <x v="1"/>
    <s v="Masquer"/>
    <n v="122"/>
    <n v="29"/>
    <n v="55.767857142857146"/>
    <n v="55.767857142857146"/>
    <n v="45"/>
    <n v="45"/>
    <n v="65"/>
  </r>
  <r>
    <n v="116"/>
    <x v="43"/>
    <s v="Patrick Postic"/>
    <s v="Juliette Hadchouel"/>
    <s v="Edouard Demoy"/>
    <s v="Alexandre GALLEGO-GONZALEZ"/>
    <s v="Hugo Chauvrat_x000a_Aline Royer"/>
    <s v="Trafic St Ho (ex Lilas) EH-786-YB"/>
    <x v="29"/>
    <x v="238"/>
    <s v="La Chorba"/>
    <x v="0"/>
    <n v="1"/>
    <x v="7"/>
    <x v="3"/>
    <x v="0"/>
    <x v="8"/>
    <s v="RESTAURANTS SOLIDAIRES"/>
    <s v="LA CHORBA"/>
    <s v="Association hors des réseaux nationaux"/>
    <s v="87 boulevard Poniatowski"/>
    <n v="75012"/>
    <s v="Paris 12"/>
    <x v="1"/>
    <x v="2"/>
    <n v="15"/>
    <x v="0"/>
    <s v="Masquer"/>
    <n v="547.45000000000005"/>
    <n v="87.6"/>
    <n v="124.50428571428571"/>
    <n v="186.75642857142856"/>
    <n v="96"/>
    <n v="122.2"/>
    <n v="65"/>
  </r>
  <r>
    <n v="116"/>
    <x v="43"/>
    <s v="Patrick Postic"/>
    <s v="Juliette Hadchouel"/>
    <s v="Edouard Demoy"/>
    <s v="Alexandre GALLEGO-GONZALEZ"/>
    <s v="Hugo Chauvrat_x000a_Aline Royer"/>
    <s v="Trafic St Ho (ex Lilas) EH-786-YB"/>
    <x v="28"/>
    <x v="239"/>
    <s v="Marché Grenelle"/>
    <x v="0"/>
    <n v="1"/>
    <x v="7"/>
    <x v="3"/>
    <x v="1"/>
    <x v="9"/>
    <s v="Producteur"/>
    <s v="DADOUN"/>
    <s v="VILLE DE PARIS"/>
    <s v="Lamotte-Picquet Grenelle"/>
    <n v="75015"/>
    <s v="Paris 15"/>
    <x v="1"/>
    <x v="1"/>
    <n v="15"/>
    <x v="1"/>
    <s v="Masquer"/>
    <n v="151.5"/>
    <n v="36"/>
    <n v="58.899999999999991"/>
    <n v="58.899999999999991"/>
    <n v="47.8"/>
    <n v="47.8"/>
    <n v="65"/>
  </r>
  <r>
    <m/>
    <x v="44"/>
    <s v="annulé"/>
    <m/>
    <m/>
    <m/>
    <m/>
    <s v="Annulé"/>
    <x v="33"/>
    <x v="1"/>
    <s v="Levy Restaurants - AccorHotels Arena Bercy"/>
    <x v="1"/>
    <n v="1"/>
    <x v="8"/>
    <x v="4"/>
    <x v="1"/>
    <x v="10"/>
    <s v="Evénements Sports et Loisirs"/>
    <s v="LEVY RESTAURANTS"/>
    <s v="ACCORHOTELS ARENA (GROUPE ACCOR)"/>
    <s v="8 Boulevard de Bercy"/>
    <n v="75012"/>
    <s v="Paris 12"/>
    <x v="1"/>
    <x v="1"/>
    <n v="15"/>
    <x v="3"/>
    <s v="Masquer"/>
    <n v="213.19"/>
    <n v="23.4"/>
    <n v="53.110666666666702"/>
    <n v="79.665999999999997"/>
    <n v="23.43"/>
    <n v="37.245000000000005"/>
    <n v="65"/>
  </r>
  <r>
    <n v="117"/>
    <x v="44"/>
    <s v="Thierry Maisonnier"/>
    <s v="Axel Dupont-Franklin"/>
    <s v="Alexandre GALLEGO-GONZALEZ"/>
    <m/>
    <m/>
    <s v="Trafic Défense FT-862-AY"/>
    <x v="31"/>
    <x v="240"/>
    <s v="Salle à Manger"/>
    <x v="0"/>
    <n v="1"/>
    <x v="8"/>
    <x v="4"/>
    <x v="0"/>
    <x v="8"/>
    <s v="RESTAURANTS SOLIDAIRES"/>
    <s v="Maison de l'amitié"/>
    <s v="Association hors des réseaux nationaux"/>
    <s v="Voie de la Pyramide"/>
    <n v="92800"/>
    <s v="Puteaux"/>
    <x v="0"/>
    <x v="3"/>
    <n v="15"/>
    <x v="0"/>
    <s v="Masquer"/>
    <n v="303.7"/>
    <n v="73"/>
    <n v="81.798823529411763"/>
    <n v="198.65428571428572"/>
    <n v="78.5"/>
    <n v="199"/>
    <n v="65"/>
  </r>
  <r>
    <n v="117"/>
    <x v="44"/>
    <s v="Thierry Maisonnier"/>
    <s v="Axel Dupont-Franklin"/>
    <s v="Alexandre GALLEGO-GONZALEZ"/>
    <m/>
    <m/>
    <s v="Trafic Défense FT-862-AY"/>
    <x v="4"/>
    <x v="241"/>
    <s v="Monoprix - Magasin Courcelles"/>
    <x v="0"/>
    <n v="1"/>
    <x v="8"/>
    <x v="4"/>
    <x v="1"/>
    <x v="2"/>
    <s v="Distributeur"/>
    <s v="MONOPRIX"/>
    <s v="MONOPRIX"/>
    <s v="159 rue de Courcelles"/>
    <n v="75017"/>
    <s v="Paris 17"/>
    <x v="1"/>
    <x v="1"/>
    <n v="15"/>
    <x v="1"/>
    <s v="Masquer"/>
    <n v="411.4"/>
    <n v="118.37"/>
    <n v="68.5060465116279"/>
    <n v="196.38399999999999"/>
    <n v="60"/>
    <n v="179.85"/>
    <n v="65"/>
  </r>
  <r>
    <n v="117"/>
    <x v="44"/>
    <s v="Thierry Maisonnier"/>
    <s v="Axel Dupont-Franklin"/>
    <s v="Alexandre GALLEGO-GONZALEZ"/>
    <m/>
    <m/>
    <s v="Trafic Défense FT-862-AY"/>
    <x v="32"/>
    <x v="66"/>
    <s v="Corot Entraide Auteuil"/>
    <x v="0"/>
    <n v="1"/>
    <x v="8"/>
    <x v="4"/>
    <x v="0"/>
    <x v="5"/>
    <s v="HALTE SOCIALE ET HEBERGEMENT"/>
    <s v="COROT ENTRAIDE"/>
    <s v="Association hors des réseaux nationaux"/>
    <s v="4 rue Corot"/>
    <n v="75016"/>
    <s v="Paris 16"/>
    <x v="1"/>
    <x v="0"/>
    <n v="15"/>
    <x v="0"/>
    <s v="Masquer"/>
    <n v="272.39999999999998"/>
    <n v="52.8"/>
    <n v="60.131724137931045"/>
    <n v="124.55857142857143"/>
    <n v="54"/>
    <n v="117.02499999999999"/>
    <n v="65"/>
  </r>
  <r>
    <n v="117"/>
    <x v="44"/>
    <s v="Thierry Maisonnier"/>
    <s v="Axel Dupont-Franklin"/>
    <s v="Alexandre GALLEGO-GONZALEZ"/>
    <m/>
    <m/>
    <s v="Trafic Défense FT-862-AY"/>
    <x v="3"/>
    <x v="242"/>
    <s v="Monoprix - Magasin Bellesfeuilles"/>
    <x v="0"/>
    <n v="1"/>
    <x v="8"/>
    <x v="4"/>
    <x v="1"/>
    <x v="2"/>
    <s v="Distributeur"/>
    <s v="MONOPRIX"/>
    <s v="MONOPRIX"/>
    <s v="22 bis rue Belles Feuilles"/>
    <n v="75016"/>
    <s v="Paris 16"/>
    <x v="1"/>
    <x v="1"/>
    <n v="15"/>
    <x v="1"/>
    <s v="Masquer"/>
    <n v="475.14"/>
    <n v="82"/>
    <n v="79.063448275862072"/>
    <n v="305.71199999999999"/>
    <n v="71"/>
    <n v="300.61"/>
    <n v="65"/>
  </r>
  <r>
    <n v="118"/>
    <x v="44"/>
    <s v="Patrick Postic"/>
    <s v="Anne NGUYEN"/>
    <m/>
    <m/>
    <m/>
    <s v="Trafic Lyonnais FZ-882-JR"/>
    <x v="62"/>
    <x v="243"/>
    <s v="Sodexo Sports &amp; Loisirs - Site S. Lenglen Roland Garros"/>
    <x v="0"/>
    <n v="1"/>
    <x v="8"/>
    <x v="4"/>
    <x v="1"/>
    <x v="10"/>
    <s v="Evénements Sports et Loisirs"/>
    <s v="SODEXO"/>
    <s v="FFT / ROLAND-GARROS"/>
    <s v="Avenue d'auteuil"/>
    <n v="75016"/>
    <s v="Paris 16"/>
    <x v="1"/>
    <x v="1"/>
    <n v="15"/>
    <x v="3"/>
    <s v="Masquer"/>
    <n v="305"/>
    <n v="305"/>
    <n v="305"/>
    <n v="305"/>
    <n v="305"/>
    <n v="305"/>
    <n v="65"/>
  </r>
  <r>
    <n v="118"/>
    <x v="44"/>
    <s v="Patrick Postic"/>
    <s v="Anne NGUYEN"/>
    <m/>
    <m/>
    <m/>
    <s v="Trafic Lyonnais FZ-882-JR"/>
    <x v="18"/>
    <x v="243"/>
    <s v="L'un est l'autre"/>
    <x v="0"/>
    <n v="1"/>
    <x v="8"/>
    <x v="4"/>
    <x v="0"/>
    <x v="0"/>
    <s v="DISTRIBUTION SOLIDAIRE"/>
    <s v="L'UN EST L'AUTRE"/>
    <s v="Association hors des réseaux nationaux"/>
    <s v="36 avenue Charles Gide"/>
    <n v="94270"/>
    <s v="Kremlin-Bicêtre"/>
    <x v="3"/>
    <x v="2"/>
    <n v="15"/>
    <x v="0"/>
    <s v="Masquer"/>
    <n v="983.5"/>
    <n v="42.79"/>
    <n v="143.24458333333334"/>
    <n v="229.19133333333332"/>
    <n v="78.525000000000006"/>
    <n v="125.9"/>
    <n v="65"/>
  </r>
  <r>
    <n v="119"/>
    <x v="45"/>
    <s v="Jean-Michel Bader"/>
    <s v="aymeric champs"/>
    <s v="Nil Augé-Dedieu"/>
    <m/>
    <m/>
    <s v="Trafic Lyonnais FZ-882-JR"/>
    <x v="31"/>
    <x v="244"/>
    <s v="Salle à Manger"/>
    <x v="0"/>
    <n v="1"/>
    <x v="8"/>
    <x v="5"/>
    <x v="0"/>
    <x v="8"/>
    <s v="RESTAURANTS SOLIDAIRES"/>
    <s v="Maison de l'amitié"/>
    <s v="Association hors des réseaux nationaux"/>
    <s v="Voie de la Pyramide"/>
    <n v="92800"/>
    <s v="Puteaux"/>
    <x v="0"/>
    <x v="3"/>
    <n v="15"/>
    <x v="0"/>
    <s v="Masquer"/>
    <n v="303.7"/>
    <n v="73"/>
    <n v="81.798823529411763"/>
    <n v="198.65428571428572"/>
    <n v="78.5"/>
    <n v="199"/>
    <n v="65"/>
  </r>
  <r>
    <n v="119"/>
    <x v="45"/>
    <s v="Jean-Michel Bader"/>
    <s v="aymeric champs"/>
    <s v="Nil Augé-Dedieu"/>
    <m/>
    <m/>
    <s v="Trafic Lyonnais FZ-882-JR"/>
    <x v="29"/>
    <x v="245"/>
    <s v="La Chorba"/>
    <x v="0"/>
    <n v="1"/>
    <x v="8"/>
    <x v="5"/>
    <x v="0"/>
    <x v="8"/>
    <s v="RESTAURANTS SOLIDAIRES"/>
    <s v="LA CHORBA"/>
    <s v="Association hors des réseaux nationaux"/>
    <s v="87 boulevard Poniatowski"/>
    <n v="75012"/>
    <s v="Paris 12"/>
    <x v="1"/>
    <x v="2"/>
    <n v="15"/>
    <x v="0"/>
    <s v="Masquer"/>
    <n v="547.45000000000005"/>
    <n v="87.6"/>
    <n v="124.50428571428571"/>
    <n v="186.75642857142856"/>
    <n v="96"/>
    <n v="122.2"/>
    <n v="65"/>
  </r>
  <r>
    <n v="119"/>
    <x v="45"/>
    <s v="Jean-Michel Bader"/>
    <s v="aymeric champs"/>
    <s v="Nil Augé-Dedieu"/>
    <m/>
    <m/>
    <s v="Trafic Lyonnais FZ-882-JR"/>
    <x v="7"/>
    <x v="246"/>
    <s v="MIYAM (labo) "/>
    <x v="0"/>
    <n v="1"/>
    <x v="8"/>
    <x v="5"/>
    <x v="1"/>
    <x v="2"/>
    <s v="Distributeur"/>
    <s v="MIYAM"/>
    <s v="MIYAM"/>
    <s v="74 rue de la Fraternité"/>
    <n v="93230"/>
    <s v="Romainville"/>
    <x v="2"/>
    <x v="1"/>
    <n v="15"/>
    <x v="1"/>
    <s v="Masquer"/>
    <n v="242"/>
    <n v="68.650000000000006"/>
    <n v="73.678620689655176"/>
    <n v="142.44533333333334"/>
    <n v="63.7"/>
    <n v="131"/>
    <n v="65"/>
  </r>
  <r>
    <n v="120"/>
    <x v="45"/>
    <s v="Thierry Maisonnier"/>
    <s v="Christiane Mancilla"/>
    <s v="(Wenabi) My-Lien Nguyen-Pascal"/>
    <m/>
    <m/>
    <s v="Trafic St Ho (ex Lilas) EH-786-YB"/>
    <x v="54"/>
    <x v="156"/>
    <s v="Potel &amp; Chabot - Site Chaillot"/>
    <x v="0"/>
    <n v="1"/>
    <x v="8"/>
    <x v="5"/>
    <x v="1"/>
    <x v="10"/>
    <s v="Traiteur Réception"/>
    <s v="POTEL et CHABOT"/>
    <s v="POTEL et CHABOT"/>
    <s v="3 rue de Chaillot"/>
    <n v="75016"/>
    <s v="Paris 16"/>
    <x v="1"/>
    <x v="1"/>
    <n v="15"/>
    <x v="3"/>
    <s v="Masquer"/>
    <n v="360"/>
    <n v="50"/>
    <n v="134.16666666666666"/>
    <n v="134.16666666666666"/>
    <n v="90"/>
    <n v="90"/>
    <n v="65"/>
  </r>
  <r>
    <n v="120"/>
    <x v="45"/>
    <s v="Thierry Maisonnier"/>
    <s v="Christiane Mancilla"/>
    <s v="(Wenabi) My-Lien Nguyen-Pascal"/>
    <m/>
    <m/>
    <s v="Trafic St Ho (ex Lilas) EH-786-YB"/>
    <x v="3"/>
    <x v="247"/>
    <s v="Monoprix - Magasin Bellesfeuilles"/>
    <x v="0"/>
    <n v="1"/>
    <x v="8"/>
    <x v="5"/>
    <x v="1"/>
    <x v="2"/>
    <s v="Distributeur"/>
    <s v="MONOPRIX"/>
    <s v="MONOPRIX"/>
    <s v="22 bis rue Belles Feuilles"/>
    <n v="75016"/>
    <s v="Paris 16"/>
    <x v="1"/>
    <x v="1"/>
    <n v="15"/>
    <x v="1"/>
    <s v="Masquer"/>
    <n v="475.14"/>
    <n v="82"/>
    <n v="79.063448275862072"/>
    <n v="305.71199999999999"/>
    <n v="71"/>
    <n v="300.61"/>
    <n v="65"/>
  </r>
  <r>
    <n v="120"/>
    <x v="45"/>
    <s v="Thierry Maisonnier"/>
    <s v="Christiane Mancilla"/>
    <s v="(Wenabi) My-Lien Nguyen-Pascal"/>
    <m/>
    <m/>
    <s v="Trafic St Ho (ex Lilas) EH-786-YB"/>
    <x v="34"/>
    <x v="248"/>
    <s v="Mairie du XIV - Association Yachad"/>
    <x v="0"/>
    <n v="1"/>
    <x v="8"/>
    <x v="5"/>
    <x v="0"/>
    <x v="0"/>
    <s v="DISTRIBUTION SOLIDAIRE"/>
    <s v="MAIRIE DE PARIS"/>
    <s v="CCAS"/>
    <s v="10 rue Maurice Rouvier"/>
    <n v="75014"/>
    <s v="Paris 14"/>
    <x v="1"/>
    <x v="0"/>
    <n v="15"/>
    <x v="0"/>
    <s v="Masquer"/>
    <n v="273.19"/>
    <n v="60"/>
    <n v="115.65642857142856"/>
    <n v="115.65642857142856"/>
    <n v="105"/>
    <n v="105"/>
    <n v="65"/>
  </r>
  <r>
    <n v="121"/>
    <x v="45"/>
    <s v="Grégoire Genouville"/>
    <s v="Némo Benoît "/>
    <s v="Céline Faucon"/>
    <m/>
    <m/>
    <s v="Berlingo Bercy DN-583-FS"/>
    <x v="20"/>
    <x v="222"/>
    <s v="Refugee Food (Labo) - Livraison de denrées"/>
    <x v="0"/>
    <n v="1"/>
    <x v="8"/>
    <x v="5"/>
    <x v="0"/>
    <x v="8"/>
    <s v="RESTAURANTS SOLIDAIRES"/>
    <s v="Refugee Food"/>
    <m/>
    <s v="43 Rue du Chevaleret"/>
    <n v="75013"/>
    <s v="Paris 13"/>
    <x v="1"/>
    <x v="2"/>
    <n v="15"/>
    <x v="0"/>
    <s v="Masquer"/>
    <n v="265.40999999999997"/>
    <n v="4.5"/>
    <n v="85.102000000000004"/>
    <n v="98.194615384615389"/>
    <n v="65.5"/>
    <n v="65.5"/>
    <n v="65"/>
  </r>
  <r>
    <n v="121"/>
    <x v="45"/>
    <s v="Grégoire Genouville"/>
    <s v="Némo Benoît "/>
    <s v="Céline Faucon"/>
    <m/>
    <m/>
    <s v="Berlingo Bercy DN-583-FS"/>
    <x v="57"/>
    <x v="222"/>
    <s v="Marché d'Aligre"/>
    <x v="0"/>
    <n v="1"/>
    <x v="8"/>
    <x v="5"/>
    <x v="1"/>
    <x v="9"/>
    <s v="Producteur"/>
    <s v="DADOUN"/>
    <s v="VILLE DE PARIS"/>
    <s v="Pl. d'Aligre"/>
    <n v="75012"/>
    <s v="Paris"/>
    <x v="1"/>
    <x v="1"/>
    <n v="15"/>
    <x v="1"/>
    <s v="Masquer"/>
    <n v="211.4"/>
    <n v="26.2"/>
    <n v="105.80200000000001"/>
    <n v="105.80200000000001"/>
    <n v="110.55"/>
    <n v="110.55"/>
    <n v="65"/>
  </r>
  <r>
    <n v="122"/>
    <x v="45"/>
    <s v="Sophie Potteaux"/>
    <s v="Bastien GELINET"/>
    <s v="Fabrice Quere"/>
    <m/>
    <m/>
    <s v="Trafic Défense FT-862-AY"/>
    <x v="36"/>
    <x v="249"/>
    <s v="Boire et Manger - Stade De France"/>
    <x v="0"/>
    <n v="1"/>
    <x v="8"/>
    <x v="5"/>
    <x v="1"/>
    <x v="10"/>
    <s v="Evenementiel"/>
    <s v="Boire et Manger"/>
    <s v="Boire et Manger"/>
    <s v="Passage des stades, Saint Denis"/>
    <n v="93200"/>
    <s v="Saint Denis"/>
    <x v="2"/>
    <x v="1"/>
    <n v="15"/>
    <x v="3"/>
    <s v="Masquer"/>
    <n v="1408"/>
    <n v="16"/>
    <n v="433.81812500000001"/>
    <n v="631.00818181818181"/>
    <n v="416.39"/>
    <n v="630.5"/>
    <n v="65"/>
  </r>
  <r>
    <n v="122"/>
    <x v="45"/>
    <s v="Sophie Potteaux"/>
    <s v="Bastien GELINET"/>
    <s v="Fabrice Quere"/>
    <m/>
    <m/>
    <s v="Trafic Défense FT-862-AY"/>
    <x v="37"/>
    <x v="249"/>
    <s v="Action 14"/>
    <x v="0"/>
    <n v="1"/>
    <x v="8"/>
    <x v="5"/>
    <x v="0"/>
    <x v="0"/>
    <s v="DISTRIBUTION SOLIDAIRE"/>
    <s v="Action 14"/>
    <s v="Association hors des réseaux nationaux"/>
    <s v="13 boulevard Léon Blum"/>
    <n v="93022"/>
    <s v="Bobigny"/>
    <x v="2"/>
    <x v="1"/>
    <n v="15"/>
    <x v="0"/>
    <s v="Masquer"/>
    <n v="1408"/>
    <n v="0"/>
    <n v="436.70933333333335"/>
    <n v="655.06400000000008"/>
    <n v="425"/>
    <n v="831.75"/>
    <n v="65"/>
  </r>
  <r>
    <m/>
    <x v="46"/>
    <s v="annulé"/>
    <m/>
    <m/>
    <m/>
    <m/>
    <s v="Annulé"/>
    <x v="6"/>
    <x v="1"/>
    <s v="Le Figuier / Au panier des Halles / Jelo"/>
    <x v="1"/>
    <n v="1"/>
    <x v="8"/>
    <x v="1"/>
    <x v="1"/>
    <x v="1"/>
    <s v="Labo pour frigos connectés"/>
    <s v="JELO"/>
    <s v="JELO"/>
    <s v="15 rue de Chevilly"/>
    <n v="94260"/>
    <s v="Fresnes"/>
    <x v="3"/>
    <x v="1"/>
    <n v="15"/>
    <x v="1"/>
    <s v="Masquer"/>
    <n v="118.84"/>
    <n v="34.58"/>
    <n v="69.284999999999997"/>
    <n v="69.284999999999997"/>
    <n v="59.745000000000005"/>
    <n v="59.745000000000005"/>
    <n v="65"/>
  </r>
  <r>
    <n v="123"/>
    <x v="46"/>
    <s v="(Wenabi) Carole VIALLETTE"/>
    <s v="(Wenabi) Marion GERBAULT"/>
    <m/>
    <m/>
    <m/>
    <s v="Kangoo Mazars ET-665-VE"/>
    <x v="32"/>
    <x v="250"/>
    <s v="Corot Entraide Auteuil"/>
    <x v="0"/>
    <n v="1"/>
    <x v="8"/>
    <x v="1"/>
    <x v="0"/>
    <x v="5"/>
    <s v="HALTE SOCIALE ET HEBERGEMENT"/>
    <s v="COROT ENTRAIDE"/>
    <s v="Association hors des réseaux nationaux"/>
    <s v="4 rue Corot"/>
    <n v="75016"/>
    <s v="Paris 16"/>
    <x v="1"/>
    <x v="0"/>
    <n v="15"/>
    <x v="0"/>
    <s v="Masquer"/>
    <n v="272.39999999999998"/>
    <n v="52.8"/>
    <n v="60.131724137931045"/>
    <n v="124.55857142857143"/>
    <n v="54"/>
    <n v="117.02499999999999"/>
    <n v="65"/>
  </r>
  <r>
    <n v="123"/>
    <x v="46"/>
    <s v="(Wenabi) Carole VIALLETTE"/>
    <s v="(Wenabi) Marion GERBAULT"/>
    <m/>
    <m/>
    <m/>
    <s v="Kangoo Mazars ET-665-VE"/>
    <x v="4"/>
    <x v="251"/>
    <s v="Monoprix - Magasin Courcelles"/>
    <x v="0"/>
    <n v="1"/>
    <x v="8"/>
    <x v="1"/>
    <x v="1"/>
    <x v="2"/>
    <s v="Distributeur"/>
    <s v="MONOPRIX"/>
    <s v="MONOPRIX"/>
    <s v="159 rue de Courcelles"/>
    <n v="75017"/>
    <s v="Paris 17"/>
    <x v="1"/>
    <x v="1"/>
    <n v="15"/>
    <x v="1"/>
    <s v="Masquer"/>
    <n v="411.4"/>
    <n v="118.37"/>
    <n v="68.5060465116279"/>
    <n v="196.38399999999999"/>
    <n v="60"/>
    <n v="179.85"/>
    <n v="65"/>
  </r>
  <r>
    <n v="123"/>
    <x v="46"/>
    <s v="(Wenabi) Carole VIALLETTE"/>
    <s v="(Wenabi) Marion GERBAULT"/>
    <m/>
    <m/>
    <m/>
    <s v="Kangoo Mazars ET-665-VE"/>
    <x v="31"/>
    <x v="252"/>
    <s v="Salle à Manger"/>
    <x v="0"/>
    <n v="1"/>
    <x v="8"/>
    <x v="1"/>
    <x v="0"/>
    <x v="8"/>
    <s v="RESTAURANTS SOLIDAIRES"/>
    <s v="Maison de l'amitié"/>
    <s v="Association hors des réseaux nationaux"/>
    <s v="Voie de la Pyramide"/>
    <n v="92800"/>
    <s v="Puteaux"/>
    <x v="0"/>
    <x v="3"/>
    <n v="15"/>
    <x v="0"/>
    <s v="Masquer"/>
    <n v="303.7"/>
    <n v="73"/>
    <n v="81.798823529411763"/>
    <n v="198.65428571428572"/>
    <n v="78.5"/>
    <n v="199"/>
    <n v="65"/>
  </r>
  <r>
    <n v="123"/>
    <x v="46"/>
    <s v="(Wenabi) Carole VIALLETTE"/>
    <s v="(Wenabi) Marion GERBAULT"/>
    <m/>
    <m/>
    <m/>
    <s v="Kangoo Mazars ET-665-VE"/>
    <x v="48"/>
    <x v="253"/>
    <s v="ADN 92 - Amicale du Nid Colombes"/>
    <x v="0"/>
    <n v="1"/>
    <x v="8"/>
    <x v="1"/>
    <x v="0"/>
    <x v="5"/>
    <s v="HALTE SOCIALE ET HEBERGEMENT"/>
    <s v="Amicale du Nid"/>
    <s v="Association hors des réseaux nationaux"/>
    <s v="83 Rue de Varsovie"/>
    <n v="92700"/>
    <s v="Colombes"/>
    <x v="0"/>
    <x v="0"/>
    <n v="15"/>
    <x v="0"/>
    <s v="Masquer"/>
    <n v="195"/>
    <n v="11"/>
    <n v="42.737499999999997"/>
    <n v="48.842857142857142"/>
    <n v="24.324999999999999"/>
    <n v="22"/>
    <n v="65"/>
  </r>
  <r>
    <n v="123"/>
    <x v="46"/>
    <s v="(Wenabi) Carole VIALLETTE"/>
    <s v="(Wenabi) Marion GERBAULT"/>
    <m/>
    <m/>
    <m/>
    <s v="Kangoo Mazars ET-665-VE"/>
    <x v="47"/>
    <x v="254"/>
    <s v="Aurore ESAT Santeuil "/>
    <x v="0"/>
    <n v="1"/>
    <x v="8"/>
    <x v="1"/>
    <x v="0"/>
    <x v="8"/>
    <s v="RESTAURANTS SOLIDAIRES"/>
    <s v="AURORE"/>
    <s v="Association hors des réseaux nationaux"/>
    <s v="8 rue de Santeuil"/>
    <n v="75005"/>
    <s v="Paris 05"/>
    <x v="1"/>
    <x v="0"/>
    <n v="15"/>
    <x v="0"/>
    <s v="Masquer"/>
    <n v="510"/>
    <n v="23.4"/>
    <n v="74.385000000000005"/>
    <n v="127.51714285714286"/>
    <n v="27.29"/>
    <n v="36"/>
    <n v="65"/>
  </r>
  <r>
    <n v="123"/>
    <x v="46"/>
    <s v="(Wenabi) Carole VIALLETTE"/>
    <s v="(Wenabi) Marion GERBAULT"/>
    <m/>
    <m/>
    <m/>
    <s v="Kangoo Mazars ET-665-VE"/>
    <x v="3"/>
    <x v="255"/>
    <s v="Monoprix - Magasin Bellesfeuilles"/>
    <x v="0"/>
    <n v="1"/>
    <x v="8"/>
    <x v="1"/>
    <x v="1"/>
    <x v="2"/>
    <s v="Distributeur"/>
    <s v="MONOPRIX"/>
    <s v="MONOPRIX"/>
    <s v="22 bis rue Belles Feuilles"/>
    <n v="75016"/>
    <s v="Paris 16"/>
    <x v="1"/>
    <x v="1"/>
    <n v="15"/>
    <x v="1"/>
    <s v="Masquer"/>
    <n v="475.14"/>
    <n v="82"/>
    <n v="79.063448275862072"/>
    <n v="305.71199999999999"/>
    <n v="71"/>
    <n v="300.61"/>
    <n v="65"/>
  </r>
  <r>
    <n v="123"/>
    <x v="46"/>
    <s v="(Wenabi) Carole VIALLETTE"/>
    <s v="(Wenabi) Marion GERBAULT"/>
    <m/>
    <m/>
    <m/>
    <s v="Kangoo Mazars ET-665-VE"/>
    <x v="33"/>
    <x v="254"/>
    <s v="Levy Restaurants - AccorHotels Arena Bercy"/>
    <x v="0"/>
    <n v="1"/>
    <x v="8"/>
    <x v="1"/>
    <x v="1"/>
    <x v="10"/>
    <s v="Evénements Sports et Loisirs"/>
    <s v="LEVY RESTAURANTS"/>
    <s v="ACCORHOTELS ARENA (GROUPE ACCOR)"/>
    <s v="8 Boulevard de Bercy"/>
    <n v="75012"/>
    <s v="Paris 12"/>
    <x v="1"/>
    <x v="1"/>
    <n v="15"/>
    <x v="3"/>
    <s v="Masquer"/>
    <n v="213.19"/>
    <n v="23.4"/>
    <n v="53.110666666666702"/>
    <n v="79.665999999999997"/>
    <n v="23.43"/>
    <n v="37.245000000000005"/>
    <n v="65"/>
  </r>
  <r>
    <n v="124"/>
    <x v="46"/>
    <s v="Patrick Postic"/>
    <s v="Baptiste Valentini"/>
    <s v="(Vendredi) Arnaud Plonévez"/>
    <m/>
    <m/>
    <s v="Trafic Lyonnais FZ-882-JR"/>
    <x v="5"/>
    <x v="256"/>
    <s v="Ideel Garden"/>
    <x v="0"/>
    <n v="1"/>
    <x v="8"/>
    <x v="1"/>
    <x v="1"/>
    <x v="3"/>
    <s v="Restauration d'entreprise"/>
    <m/>
    <m/>
    <s v="20 avenue Henri Barbusse"/>
    <n v="93000"/>
    <s v="Bobigny"/>
    <x v="2"/>
    <x v="1"/>
    <n v="15"/>
    <x v="1"/>
    <s v="Masquer"/>
    <n v="276"/>
    <n v="47.44"/>
    <n v="132.76266666666666"/>
    <n v="132.76266666666666"/>
    <n v="118.14"/>
    <n v="118.14"/>
    <n v="65"/>
  </r>
  <r>
    <n v="124"/>
    <x v="46"/>
    <s v="Patrick Postic"/>
    <s v="Baptiste Valentini"/>
    <s v="(Vendredi) Arnaud Plonévez"/>
    <m/>
    <m/>
    <s v="Trafic Lyonnais FZ-882-JR"/>
    <x v="10"/>
    <x v="256"/>
    <s v="Armée du Salut"/>
    <x v="0"/>
    <n v="1"/>
    <x v="8"/>
    <x v="1"/>
    <x v="0"/>
    <x v="0"/>
    <s v="DISTRIBUTION SOLIDAIRE"/>
    <s v="FONDATION ARMEE DU SALUT"/>
    <m/>
    <s v="26 rue de Serpollet"/>
    <n v="75020"/>
    <s v="Paris 20"/>
    <x v="1"/>
    <x v="0"/>
    <n v="15"/>
    <x v="0"/>
    <s v="Masquer"/>
    <n v="875.78"/>
    <n v="47.44"/>
    <n v="168.76499999999999"/>
    <n v="180.01599999999999"/>
    <n v="130.27000000000001"/>
    <n v="118.14"/>
    <n v="65"/>
  </r>
  <r>
    <n v="125"/>
    <x v="46"/>
    <s v="Baptiste Valentini"/>
    <s v="(Wenabi) Marine BOUGRASSA"/>
    <m/>
    <m/>
    <m/>
    <s v="Kangoo Ipsen FV-865-GP"/>
    <x v="1"/>
    <x v="257"/>
    <s v="Sodexo Porte d'Issy - DGA (Balard)"/>
    <x v="0"/>
    <n v="1"/>
    <x v="8"/>
    <x v="1"/>
    <x v="1"/>
    <x v="1"/>
    <s v="Restauration d'entreprise"/>
    <s v="SODEXO"/>
    <s v="DGA - Ministère des Armées"/>
    <s v="35 rue de la Porte d'Issy"/>
    <n v="75015"/>
    <s v="Paris 15"/>
    <x v="1"/>
    <x v="1"/>
    <n v="15"/>
    <x v="1"/>
    <s v="Masquer"/>
    <n v="60"/>
    <n v="12"/>
    <n v="22.299999999999997"/>
    <n v="29.733333333333334"/>
    <n v="19.600000000000001"/>
    <n v="23.4"/>
    <n v="65"/>
  </r>
  <r>
    <n v="125"/>
    <x v="46"/>
    <s v="Baptiste Valentini"/>
    <s v="(Wenabi) Marine BOUGRASSA"/>
    <m/>
    <m/>
    <m/>
    <s v="Kangoo Ipsen FV-865-GP"/>
    <x v="0"/>
    <x v="203"/>
    <s v="Ordre de Malte - Immaculee Conception"/>
    <x v="0"/>
    <n v="1"/>
    <x v="8"/>
    <x v="1"/>
    <x v="0"/>
    <x v="0"/>
    <s v="DISTRIBUTION SOLIDAIRE"/>
    <s v="Ordre de Malte"/>
    <s v="Association appartenant à un grand réseau national"/>
    <s v="63 rue du Dôme"/>
    <n v="92300"/>
    <s v="Boulogne-Billancourt"/>
    <x v="0"/>
    <x v="0"/>
    <n v="15"/>
    <x v="0"/>
    <s v="Masquer"/>
    <n v="143.61000000000001"/>
    <n v="4.3"/>
    <n v="39.126315789473679"/>
    <n v="61.95"/>
    <n v="20"/>
    <n v="54.65"/>
    <n v="65"/>
  </r>
  <r>
    <n v="125"/>
    <x v="46"/>
    <s v="Baptiste Valentini"/>
    <s v="(Wenabi) Marine BOUGRASSA"/>
    <m/>
    <m/>
    <m/>
    <s v="Kangoo Ipsen FV-865-GP"/>
    <x v="38"/>
    <x v="203"/>
    <s v="Magdalena Boulogne"/>
    <x v="0"/>
    <n v="1"/>
    <x v="8"/>
    <x v="1"/>
    <x v="0"/>
    <x v="8"/>
    <s v="Restaurant Solidaire"/>
    <s v="Magdalena"/>
    <s v="Association hors des réseaux nationaux"/>
    <s v="44 rue de l'Est "/>
    <n v="92100"/>
    <s v="Boulogne-Billancourt"/>
    <x v="0"/>
    <x v="0"/>
    <n v="15"/>
    <x v="0"/>
    <s v="Masquer"/>
    <n v="79"/>
    <n v="5.8"/>
    <n v="36.027500000000003"/>
    <n v="36.027500000000003"/>
    <n v="34.200000000000003"/>
    <n v="34.200000000000003"/>
    <n v="65"/>
  </r>
  <r>
    <m/>
    <x v="47"/>
    <s v="annulé"/>
    <m/>
    <m/>
    <m/>
    <m/>
    <s v="Annulé"/>
    <x v="8"/>
    <x v="1"/>
    <s v="Cuisine Centrale de Nanterre"/>
    <x v="1"/>
    <n v="1"/>
    <x v="8"/>
    <x v="0"/>
    <x v="1"/>
    <x v="1"/>
    <s v="Restauration scolaire"/>
    <s v="Cuisine Centrale de Nanterre"/>
    <s v="Cuisine Centrale de Nanterre"/>
    <s v="83 boulevard de la Seine"/>
    <n v="92000"/>
    <s v="Nanterre"/>
    <x v="0"/>
    <x v="1"/>
    <n v="15"/>
    <x v="1"/>
    <s v="Masquer"/>
    <n v="458.58000000000004"/>
    <n v="45.85"/>
    <n v="71.959032258064511"/>
    <n v="159.33785714285716"/>
    <n v="53.75"/>
    <n v="137.535"/>
    <n v="65"/>
  </r>
  <r>
    <n v="126"/>
    <x v="47"/>
    <s v="Thierry Maisonnier"/>
    <s v="Marius Koffi"/>
    <s v="Nil Augé-Dedieu"/>
    <m/>
    <m/>
    <s v="Trafic Lyonnais FZ-882-JR"/>
    <x v="18"/>
    <x v="258"/>
    <s v="L'un est l'autre"/>
    <x v="0"/>
    <n v="1"/>
    <x v="8"/>
    <x v="0"/>
    <x v="0"/>
    <x v="0"/>
    <s v="DISTRIBUTION SOLIDAIRE"/>
    <s v="L'UN EST L'AUTRE"/>
    <s v="Association hors des réseaux nationaux"/>
    <s v="36 avenue Charles Gide"/>
    <n v="94270"/>
    <s v="Kremlin-Bicêtre"/>
    <x v="3"/>
    <x v="2"/>
    <n v="15"/>
    <x v="0"/>
    <s v="Masquer"/>
    <n v="983.5"/>
    <n v="42.79"/>
    <n v="143.24458333333334"/>
    <n v="229.19133333333332"/>
    <n v="78.525000000000006"/>
    <n v="125.9"/>
    <n v="65"/>
  </r>
  <r>
    <n v="126"/>
    <x v="47"/>
    <s v="Thierry Maisonnier"/>
    <s v="Marius Koffi"/>
    <s v="Nil Augé-Dedieu"/>
    <m/>
    <m/>
    <s v="Trafic Lyonnais FZ-882-JR"/>
    <x v="47"/>
    <x v="259"/>
    <s v="Aurore ESAT Santeuil "/>
    <x v="0"/>
    <n v="1"/>
    <x v="8"/>
    <x v="0"/>
    <x v="0"/>
    <x v="8"/>
    <s v="RESTAURANTS SOLIDAIRES"/>
    <s v="AURORE"/>
    <s v="Association hors des réseaux nationaux"/>
    <s v="8 rue de Santeuil"/>
    <n v="75005"/>
    <s v="Paris 05"/>
    <x v="1"/>
    <x v="0"/>
    <n v="15"/>
    <x v="0"/>
    <s v="Masquer"/>
    <n v="510"/>
    <n v="23.4"/>
    <n v="74.385000000000005"/>
    <n v="127.51714285714286"/>
    <n v="27.29"/>
    <n v="36"/>
    <n v="65"/>
  </r>
  <r>
    <n v="126"/>
    <x v="47"/>
    <s v="Thierry Maisonnier"/>
    <s v="Marius Koffi"/>
    <s v="Nil Augé-Dedieu"/>
    <m/>
    <m/>
    <s v="Trafic Lyonnais FZ-882-JR"/>
    <x v="7"/>
    <x v="258"/>
    <s v="MIYAM (labo) "/>
    <x v="0"/>
    <n v="1"/>
    <x v="8"/>
    <x v="0"/>
    <x v="1"/>
    <x v="2"/>
    <s v="Distributeur"/>
    <s v="MIYAM"/>
    <s v="MIYAM"/>
    <s v="74 rue de la Fraternité"/>
    <n v="93230"/>
    <s v="Romainville"/>
    <x v="2"/>
    <x v="1"/>
    <n v="15"/>
    <x v="1"/>
    <s v="Masquer"/>
    <n v="242"/>
    <n v="68.650000000000006"/>
    <n v="73.678620689655176"/>
    <n v="142.44533333333334"/>
    <n v="63.7"/>
    <n v="131"/>
    <n v="65"/>
  </r>
  <r>
    <n v="126"/>
    <x v="47"/>
    <s v="Thierry Maisonnier"/>
    <s v="Marius Koffi"/>
    <s v="Nil Augé-Dedieu"/>
    <m/>
    <m/>
    <s v="Trafic Lyonnais FZ-882-JR"/>
    <x v="33"/>
    <x v="259"/>
    <s v="Levy Restaurants - AccorHotels Arena Bercy"/>
    <x v="0"/>
    <n v="1"/>
    <x v="8"/>
    <x v="0"/>
    <x v="1"/>
    <x v="10"/>
    <s v="Evénements Sports et Loisirs"/>
    <s v="LEVY RESTAURANTS"/>
    <s v="ACCORHOTELS ARENA (GROUPE ACCOR)"/>
    <s v="8 Boulevard de Bercy"/>
    <n v="75012"/>
    <s v="Paris 12"/>
    <x v="1"/>
    <x v="1"/>
    <n v="15"/>
    <x v="3"/>
    <s v="Masquer"/>
    <n v="213.19"/>
    <n v="23.4"/>
    <n v="53.110666666666702"/>
    <n v="79.665999999999997"/>
    <n v="23.43"/>
    <n v="37.245000000000005"/>
    <n v="65"/>
  </r>
  <r>
    <n v="127"/>
    <x v="47"/>
    <s v="Sophie Potteaux"/>
    <s v="Khelouat Amine"/>
    <s v="jeff victor"/>
    <m/>
    <m/>
    <s v="Trafic St Ho (ex Lilas) EH-786-YB"/>
    <x v="40"/>
    <x v="260"/>
    <s v="Cop'1 Solidarité Etudiante"/>
    <x v="0"/>
    <n v="1"/>
    <x v="8"/>
    <x v="0"/>
    <x v="0"/>
    <x v="0"/>
    <s v="DISTRIBUTION SOLIDAIRE"/>
    <s v="COP'1"/>
    <s v="Association hors des réseaux nationaux"/>
    <s v="50 rue de Tournelles"/>
    <n v="75003"/>
    <s v="Paris 03"/>
    <x v="1"/>
    <x v="2"/>
    <n v="15"/>
    <x v="0"/>
    <s v="Masquer"/>
    <n v="96.3"/>
    <n v="70"/>
    <n v="80.628571428571433"/>
    <n v="80.628571428571433"/>
    <n v="87.5"/>
    <n v="87.5"/>
    <n v="65"/>
  </r>
  <r>
    <n v="127"/>
    <x v="47"/>
    <s v="Sophie Potteaux"/>
    <s v="Khelouat Amine"/>
    <s v="jeff victor"/>
    <m/>
    <m/>
    <s v="Trafic St Ho (ex Lilas) EH-786-YB"/>
    <x v="9"/>
    <x v="260"/>
    <s v="Refugee Food (Labo) - Production repas"/>
    <x v="0"/>
    <n v="1"/>
    <x v="8"/>
    <x v="0"/>
    <x v="1"/>
    <x v="4"/>
    <s v="Production Aide Alim"/>
    <m/>
    <m/>
    <s v="43 Rue du Chevaleret"/>
    <n v="75013"/>
    <s v="Paris 13"/>
    <x v="1"/>
    <x v="1"/>
    <n v="15"/>
    <x v="2"/>
    <s v="Masquer"/>
    <n v="96.3"/>
    <n v="70"/>
    <n v="80.628571428571433"/>
    <n v="80.628571428571433"/>
    <n v="87.5"/>
    <n v="87.5"/>
    <n v="65"/>
  </r>
  <r>
    <n v="128"/>
    <x v="47"/>
    <s v="Michelle Isphording"/>
    <s v="Bérénice Helion"/>
    <m/>
    <m/>
    <m/>
    <s v="Trafic Défense FT-862-AY"/>
    <x v="36"/>
    <x v="261"/>
    <s v="Boire et Manger - Stade De France"/>
    <x v="0"/>
    <n v="1"/>
    <x v="8"/>
    <x v="0"/>
    <x v="1"/>
    <x v="10"/>
    <s v="Evenementiel"/>
    <s v="Boire et Manger"/>
    <s v="Boire et Manger"/>
    <s v="Passage des stades, Saint Denis"/>
    <n v="93200"/>
    <s v="Saint Denis"/>
    <x v="2"/>
    <x v="1"/>
    <n v="15"/>
    <x v="3"/>
    <s v="Masquer"/>
    <n v="1408"/>
    <n v="16"/>
    <n v="433.81812500000001"/>
    <n v="631.00818181818181"/>
    <n v="416.39"/>
    <n v="630.5"/>
    <n v="65"/>
  </r>
  <r>
    <n v="128"/>
    <x v="47"/>
    <s v="Michelle Isphording"/>
    <s v="Bérénice Helion"/>
    <m/>
    <m/>
    <m/>
    <s v="Trafic Défense FT-862-AY"/>
    <x v="37"/>
    <x v="261"/>
    <s v="Action 14"/>
    <x v="0"/>
    <n v="1"/>
    <x v="8"/>
    <x v="0"/>
    <x v="0"/>
    <x v="0"/>
    <s v="DISTRIBUTION SOLIDAIRE"/>
    <s v="Action 14"/>
    <s v="Association hors des réseaux nationaux"/>
    <s v="13 boulevard Léon Blum"/>
    <n v="93022"/>
    <s v="Bobigny"/>
    <x v="2"/>
    <x v="1"/>
    <n v="15"/>
    <x v="0"/>
    <s v="Masquer"/>
    <n v="1408"/>
    <n v="0"/>
    <n v="436.70933333333335"/>
    <n v="655.06400000000008"/>
    <n v="425"/>
    <n v="831.75"/>
    <n v="65"/>
  </r>
  <r>
    <n v="129"/>
    <x v="47"/>
    <s v="Wilson Noël"/>
    <m/>
    <m/>
    <m/>
    <m/>
    <s v="Kangoo Mazars ET-665-VE"/>
    <x v="51"/>
    <x v="262"/>
    <s v="BAPIF Genevilliers (collecte)"/>
    <x v="0"/>
    <n v="1"/>
    <x v="8"/>
    <x v="0"/>
    <x v="1"/>
    <x v="7"/>
    <m/>
    <s v="BAPIF"/>
    <m/>
    <s v="34 rte du bassin numéro 6"/>
    <n v="92230"/>
    <s v="Genevilliers"/>
    <x v="0"/>
    <x v="1"/>
    <n v="15"/>
    <x v="1"/>
    <s v="Masquer"/>
    <n v="475"/>
    <n v="268.5"/>
    <n v="355.27600000000001"/>
    <n v="355.27600000000001"/>
    <n v="356"/>
    <n v="356"/>
    <n v="65"/>
  </r>
  <r>
    <n v="129"/>
    <x v="47"/>
    <s v="Wilson Noël"/>
    <m/>
    <m/>
    <m/>
    <m/>
    <s v="Kangoo Mazars ET-665-VE"/>
    <x v="25"/>
    <x v="262"/>
    <s v="Maison de l'Amitié"/>
    <x v="0"/>
    <n v="1"/>
    <x v="8"/>
    <x v="0"/>
    <x v="0"/>
    <x v="6"/>
    <s v="Accueil de Jour"/>
    <s v="MAISON DE L AMITIE"/>
    <s v="Association hors des réseaux nationaux"/>
    <s v="4 place Carpeaux"/>
    <n v="92800"/>
    <s v="Puteaux"/>
    <x v="0"/>
    <x v="2"/>
    <n v="15"/>
    <x v="0"/>
    <s v="Masquer"/>
    <n v="475"/>
    <n v="5.1420000000000003"/>
    <n v="233.31524999999999"/>
    <n v="233.31524999999999"/>
    <n v="278.19"/>
    <n v="278.19"/>
    <n v="65"/>
  </r>
  <r>
    <m/>
    <x v="48"/>
    <s v="annulé"/>
    <m/>
    <m/>
    <m/>
    <m/>
    <s v="Annulé"/>
    <x v="16"/>
    <x v="1"/>
    <s v="Arpège - Mazars"/>
    <x v="1"/>
    <n v="1"/>
    <x v="8"/>
    <x v="2"/>
    <x v="1"/>
    <x v="1"/>
    <s v="Restauration d'entreprise"/>
    <s v="ARPEGE"/>
    <s v="Mazars"/>
    <s v="61 rue Henri Regnault"/>
    <n v="92400"/>
    <s v="Courbevoie"/>
    <x v="0"/>
    <x v="1"/>
    <n v="15"/>
    <x v="1"/>
    <s v="Masquer"/>
    <n v="36"/>
    <n v="36"/>
    <n v="36"/>
    <n v="36"/>
    <n v="36"/>
    <n v="36"/>
    <n v="65"/>
  </r>
  <r>
    <m/>
    <x v="48"/>
    <s v="annulé"/>
    <m/>
    <m/>
    <m/>
    <m/>
    <s v="Annulé"/>
    <x v="43"/>
    <x v="1"/>
    <s v="Arpège - L'Oréal Clichy RIO"/>
    <x v="1"/>
    <n v="1"/>
    <x v="8"/>
    <x v="2"/>
    <x v="1"/>
    <x v="1"/>
    <s v="Restauration d'entreprise"/>
    <s v="ARPEGE"/>
    <s v="L'OREAL"/>
    <s v="15 rue Pierre Dreyfus"/>
    <n v="92110"/>
    <s v="Clichy"/>
    <x v="0"/>
    <x v="1"/>
    <n v="15"/>
    <x v="1"/>
    <s v="Masquer"/>
    <n v="65"/>
    <n v="20"/>
    <n v="39.571428571428569"/>
    <n v="39.571428571428569"/>
    <n v="45"/>
    <n v="45"/>
    <n v="65"/>
  </r>
  <r>
    <m/>
    <x v="48"/>
    <s v="annulé"/>
    <m/>
    <m/>
    <m/>
    <m/>
    <s v="Annulé"/>
    <x v="8"/>
    <x v="1"/>
    <s v="Cuisine Centrale de Nanterre"/>
    <x v="1"/>
    <n v="1"/>
    <x v="8"/>
    <x v="2"/>
    <x v="1"/>
    <x v="1"/>
    <s v="Restauration scolaire"/>
    <s v="Cuisine Centrale de Nanterre"/>
    <s v="Cuisine Centrale de Nanterre"/>
    <s v="83 boulevard de la Seine"/>
    <n v="92000"/>
    <s v="Nanterre"/>
    <x v="0"/>
    <x v="1"/>
    <n v="15"/>
    <x v="1"/>
    <s v="Masquer"/>
    <n v="458.58000000000004"/>
    <n v="45.85"/>
    <n v="71.959032258064511"/>
    <n v="159.33785714285716"/>
    <n v="53.75"/>
    <n v="137.535"/>
    <n v="65"/>
  </r>
  <r>
    <m/>
    <x v="48"/>
    <s v="annulé"/>
    <m/>
    <m/>
    <m/>
    <m/>
    <s v="Annulé"/>
    <x v="15"/>
    <x v="1"/>
    <s v="Arpège - L'Oréal Clichy CAPI"/>
    <x v="1"/>
    <n v="1"/>
    <x v="8"/>
    <x v="2"/>
    <x v="1"/>
    <x v="1"/>
    <s v="Restauration d'entreprise"/>
    <s v="ARPEGE"/>
    <s v="L'OREAL"/>
    <s v="22 rue Pierre Dreyfus"/>
    <n v="92110"/>
    <s v="Clichy"/>
    <x v="0"/>
    <x v="1"/>
    <n v="15"/>
    <x v="1"/>
    <s v="Masquer"/>
    <n v="15"/>
    <n v="15"/>
    <n v="15"/>
    <n v="15"/>
    <n v="15"/>
    <n v="15"/>
    <n v="65"/>
  </r>
  <r>
    <m/>
    <x v="48"/>
    <s v="annulé"/>
    <m/>
    <m/>
    <m/>
    <m/>
    <s v="Annulé"/>
    <x v="1"/>
    <x v="1"/>
    <s v="Sodexo Porte d'Issy - DGA (Balard)"/>
    <x v="1"/>
    <n v="1"/>
    <x v="8"/>
    <x v="2"/>
    <x v="1"/>
    <x v="1"/>
    <s v="Restauration d'entreprise"/>
    <s v="SODEXO"/>
    <s v="DGA - Ministère des Armées"/>
    <s v="35 rue de la Porte d'Issy"/>
    <n v="75015"/>
    <s v="Paris 15"/>
    <x v="1"/>
    <x v="1"/>
    <n v="15"/>
    <x v="1"/>
    <s v="Masquer"/>
    <n v="60"/>
    <n v="12"/>
    <n v="22.299999999999997"/>
    <n v="29.733333333333334"/>
    <n v="19.600000000000001"/>
    <n v="23.4"/>
    <n v="65"/>
  </r>
  <r>
    <m/>
    <x v="48"/>
    <s v="annulé"/>
    <m/>
    <m/>
    <m/>
    <m/>
    <s v="Annulé"/>
    <x v="44"/>
    <x v="1"/>
    <s v="Sogeres - Microsoft EOS"/>
    <x v="1"/>
    <n v="1"/>
    <x v="8"/>
    <x v="2"/>
    <x v="1"/>
    <x v="1"/>
    <s v="Restauration d'entreprise"/>
    <s v="SOGERES"/>
    <s v="MICROSOFT"/>
    <s v="37 quai du Président Roosevelt"/>
    <n v="92130"/>
    <s v="Issy-Les-Moulineaux"/>
    <x v="0"/>
    <x v="1"/>
    <n v="15"/>
    <x v="1"/>
    <s v="Masquer"/>
    <m/>
    <m/>
    <m/>
    <m/>
    <m/>
    <m/>
    <n v="65"/>
  </r>
  <r>
    <m/>
    <x v="48"/>
    <s v="annulé"/>
    <m/>
    <m/>
    <m/>
    <m/>
    <s v="Annulé"/>
    <x v="45"/>
    <x v="1"/>
    <s v="L'Oréal Campus Clichy"/>
    <x v="1"/>
    <n v="1"/>
    <x v="8"/>
    <x v="2"/>
    <x v="1"/>
    <x v="1"/>
    <s v="Restauration d'entreprise"/>
    <m/>
    <s v="L'Oréal "/>
    <s v="10 Rue du Docteur Calmette"/>
    <n v="92110"/>
    <s v="Clichy"/>
    <x v="0"/>
    <x v="1"/>
    <n v="15"/>
    <x v="1"/>
    <s v="Masquer"/>
    <n v="106.55"/>
    <n v="60.5"/>
    <n v="80.216666666666669"/>
    <n v="80.216666666666669"/>
    <n v="73.599999999999994"/>
    <n v="73.599999999999994"/>
    <n v="65"/>
  </r>
  <r>
    <m/>
    <x v="48"/>
    <s v="annulé"/>
    <m/>
    <m/>
    <m/>
    <m/>
    <s v="Annulé"/>
    <x v="42"/>
    <x v="1"/>
    <s v="MRS - Ipsen Khapa"/>
    <x v="1"/>
    <n v="1"/>
    <x v="8"/>
    <x v="2"/>
    <x v="1"/>
    <x v="1"/>
    <s v="Restauration d'entreprise"/>
    <s v="MRS"/>
    <s v="Ipsen / Khapa"/>
    <s v="63 quai Georges Corse"/>
    <n v="92100"/>
    <s v="Boulogne Billancourt"/>
    <x v="0"/>
    <x v="1"/>
    <n v="15"/>
    <x v="1"/>
    <s v="Masquer"/>
    <m/>
    <m/>
    <m/>
    <m/>
    <m/>
    <m/>
    <n v="65"/>
  </r>
  <r>
    <n v="130"/>
    <x v="48"/>
    <s v="Thierry Maisonnier"/>
    <s v="aymeric champs"/>
    <s v="Alexandre GALLEGO-GONZALEZ"/>
    <m/>
    <m/>
    <s v="Trafic Défense FT-862-AY"/>
    <x v="3"/>
    <x v="263"/>
    <s v="Monoprix - Magasin Bellesfeuilles"/>
    <x v="0"/>
    <n v="1"/>
    <x v="8"/>
    <x v="2"/>
    <x v="1"/>
    <x v="2"/>
    <s v="Distributeur"/>
    <s v="MONOPRIX"/>
    <s v="MONOPRIX"/>
    <s v="22 bis rue Belles Feuilles"/>
    <n v="75016"/>
    <s v="Paris 16"/>
    <x v="1"/>
    <x v="1"/>
    <n v="15"/>
    <x v="1"/>
    <s v="Masquer"/>
    <n v="475.14"/>
    <n v="82"/>
    <n v="79.063448275862072"/>
    <n v="305.71199999999999"/>
    <n v="71"/>
    <n v="300.61"/>
    <n v="65"/>
  </r>
  <r>
    <n v="130"/>
    <x v="48"/>
    <s v="Thierry Maisonnier"/>
    <s v="aymeric champs"/>
    <s v="Alexandre GALLEGO-GONZALEZ"/>
    <m/>
    <m/>
    <s v="Trafic Défense FT-862-AY"/>
    <x v="29"/>
    <x v="257"/>
    <s v="La Chorba"/>
    <x v="0"/>
    <n v="1"/>
    <x v="8"/>
    <x v="2"/>
    <x v="0"/>
    <x v="8"/>
    <s v="RESTAURANTS SOLIDAIRES"/>
    <s v="LA CHORBA"/>
    <s v="Association hors des réseaux nationaux"/>
    <s v="87 boulevard Poniatowski"/>
    <n v="75012"/>
    <s v="Paris 12"/>
    <x v="1"/>
    <x v="2"/>
    <n v="15"/>
    <x v="0"/>
    <s v="Masquer"/>
    <n v="547.45000000000005"/>
    <n v="87.6"/>
    <n v="124.50428571428571"/>
    <n v="186.75642857142856"/>
    <n v="96"/>
    <n v="122.2"/>
    <n v="65"/>
  </r>
  <r>
    <n v="130"/>
    <x v="48"/>
    <s v="Thierry Maisonnier"/>
    <s v="aymeric champs"/>
    <s v="Alexandre GALLEGO-GONZALEZ"/>
    <m/>
    <m/>
    <s v="Trafic Défense FT-862-AY"/>
    <x v="21"/>
    <x v="264"/>
    <s v="Aurore - CHU 12eme"/>
    <x v="0"/>
    <n v="1"/>
    <x v="8"/>
    <x v="2"/>
    <x v="0"/>
    <x v="5"/>
    <s v="HALTE SOCIALE ET HEBERGEMENT"/>
    <s v="AURORE"/>
    <s v="Association hors des réseaux nationaux"/>
    <s v="20 boulevard Poniatowski"/>
    <n v="75012"/>
    <s v="Paris 12"/>
    <x v="1"/>
    <x v="0"/>
    <n v="15"/>
    <x v="0"/>
    <s v="Masquer"/>
    <n v="242.2"/>
    <n v="37.5"/>
    <n v="145.446"/>
    <n v="145.446"/>
    <n v="134.69999999999999"/>
    <n v="134.69999999999999"/>
    <n v="65"/>
  </r>
  <r>
    <n v="130"/>
    <x v="48"/>
    <s v="Thierry Maisonnier"/>
    <s v="aymeric champs"/>
    <s v="Alexandre GALLEGO-GONZALEZ"/>
    <m/>
    <m/>
    <s v="Trafic Défense FT-862-AY"/>
    <x v="19"/>
    <x v="257"/>
    <s v="Caisse des écoles - Paris 14eme"/>
    <x v="0"/>
    <n v="1"/>
    <x v="8"/>
    <x v="2"/>
    <x v="1"/>
    <x v="1"/>
    <s v="Cuisine centrale scolaire"/>
    <s v="Caisse des ecoles"/>
    <s v="Caisse des ecoles"/>
    <s v="23 Av. Georges Lafenestre"/>
    <n v="75014"/>
    <s v="Paris 14"/>
    <x v="1"/>
    <x v="1"/>
    <n v="15"/>
    <x v="1"/>
    <s v="Masquer"/>
    <n v="70.099999999999994"/>
    <n v="4.5"/>
    <n v="28.9"/>
    <n v="28.9"/>
    <n v="20.5"/>
    <n v="20.5"/>
    <n v="65"/>
  </r>
  <r>
    <n v="130"/>
    <x v="48"/>
    <s v="Thierry Maisonnier"/>
    <s v="aymeric champs"/>
    <s v="Alexandre GALLEGO-GONZALEZ"/>
    <m/>
    <m/>
    <s v="Trafic Défense FT-862-AY"/>
    <x v="4"/>
    <x v="265"/>
    <s v="Monoprix - Magasin Courcelles"/>
    <x v="0"/>
    <n v="1"/>
    <x v="8"/>
    <x v="2"/>
    <x v="1"/>
    <x v="2"/>
    <s v="Distributeur"/>
    <s v="MONOPRIX"/>
    <s v="MONOPRIX"/>
    <s v="159 rue de Courcelles"/>
    <n v="75017"/>
    <s v="Paris 17"/>
    <x v="1"/>
    <x v="1"/>
    <n v="15"/>
    <x v="1"/>
    <s v="Masquer"/>
    <n v="411.4"/>
    <n v="118.37"/>
    <n v="68.5060465116279"/>
    <n v="196.38399999999999"/>
    <n v="60"/>
    <n v="179.85"/>
    <n v="65"/>
  </r>
  <r>
    <n v="131"/>
    <x v="48"/>
    <s v="Constantin Kozlow"/>
    <s v="FFT"/>
    <s v="FFT"/>
    <m/>
    <m/>
    <s v="Trafic Défense FT-862-AY"/>
    <x v="2"/>
    <x v="266"/>
    <s v="Foodles - Hub Saint Ouen"/>
    <x v="0"/>
    <n v="1"/>
    <x v="8"/>
    <x v="2"/>
    <x v="1"/>
    <x v="1"/>
    <s v="Restauration d'entreprise"/>
    <s v="Foodles"/>
    <s v="Foodles"/>
    <s v="50 rue Ardoin"/>
    <n v="93400"/>
    <s v="Saint-Ouen"/>
    <x v="2"/>
    <x v="1"/>
    <n v="15"/>
    <x v="1"/>
    <s v="Masquer"/>
    <n v="153.4"/>
    <n v="43.9"/>
    <n v="84.566153846153838"/>
    <n v="84.566153846153838"/>
    <n v="75.400000000000006"/>
    <n v="75.400000000000006"/>
    <n v="65"/>
  </r>
  <r>
    <n v="131"/>
    <x v="48"/>
    <s v="Constantin Kozlow"/>
    <s v="FFT"/>
    <s v="FFT"/>
    <m/>
    <m/>
    <s v="Trafic Défense FT-862-AY"/>
    <x v="39"/>
    <x v="266"/>
    <s v="Centre Social Landy - St Ouen"/>
    <x v="0"/>
    <n v="1"/>
    <x v="8"/>
    <x v="2"/>
    <x v="0"/>
    <x v="0"/>
    <s v="DISTRIBUTION SOLIDAIRE"/>
    <s v="Maison de quartier du Landy"/>
    <s v="Association hors des réseaux nationaux"/>
    <s v="4 rue Soubis"/>
    <n v="93400"/>
    <s v="Saint-Ouen"/>
    <x v="2"/>
    <x v="3"/>
    <n v="15"/>
    <x v="0"/>
    <s v="Masquer"/>
    <n v="458.6"/>
    <n v="6.8"/>
    <n v="82.842083333333335"/>
    <n v="165.68416666666667"/>
    <n v="67.674999999999997"/>
    <n v="131.97499999999999"/>
    <n v="65"/>
  </r>
  <r>
    <n v="132"/>
    <x v="48"/>
    <s v="Michelle Isphording"/>
    <s v="Céline Faucon"/>
    <m/>
    <m/>
    <m/>
    <s v="Kangoo Mazars ET-665-VE"/>
    <x v="23"/>
    <x v="267"/>
    <s v="Compass - Société Générale Basalte"/>
    <x v="0"/>
    <n v="1"/>
    <x v="8"/>
    <x v="2"/>
    <x v="1"/>
    <x v="1"/>
    <s v="Restauration d'entreprise"/>
    <s v="EUREST-COMPASS"/>
    <s v="SOCIETE GENERALE"/>
    <s v="6 boulevard Franck Kupla"/>
    <n v="92800"/>
    <s v="Puteaux"/>
    <x v="0"/>
    <x v="1"/>
    <n v="15"/>
    <x v="1"/>
    <s v="Masquer"/>
    <n v="68.8"/>
    <n v="12.1"/>
    <n v="36.945833333333333"/>
    <n v="36.945833333333333"/>
    <n v="42.125"/>
    <n v="42.125"/>
    <n v="65"/>
  </r>
  <r>
    <n v="132"/>
    <x v="48"/>
    <s v="Michelle Isphording"/>
    <s v="Céline Faucon"/>
    <m/>
    <m/>
    <m/>
    <s v="Kangoo Mazars ET-665-VE"/>
    <x v="22"/>
    <x v="268"/>
    <s v="Sogeres - Gecina Défense Ouest"/>
    <x v="0"/>
    <n v="1"/>
    <x v="8"/>
    <x v="2"/>
    <x v="1"/>
    <x v="1"/>
    <s v="Restauration d'entreprise"/>
    <s v="SOGERES"/>
    <s v="GECINA"/>
    <s v="32 rue de Metz"/>
    <n v="92000"/>
    <s v="Nanterre"/>
    <x v="0"/>
    <x v="1"/>
    <n v="15"/>
    <x v="1"/>
    <s v="Masquer"/>
    <n v="11.6"/>
    <n v="1"/>
    <n v="6.8488888888888892"/>
    <n v="6.8488888888888892"/>
    <n v="7"/>
    <n v="7"/>
    <n v="65"/>
  </r>
  <r>
    <n v="132"/>
    <x v="48"/>
    <s v="Michelle Isphording"/>
    <s v="Céline Faucon"/>
    <m/>
    <m/>
    <m/>
    <s v="Kangoo Mazars ET-665-VE"/>
    <x v="53"/>
    <x v="106"/>
    <s v="Aurore - PF Boréal"/>
    <x v="0"/>
    <n v="1"/>
    <x v="8"/>
    <x v="2"/>
    <x v="0"/>
    <x v="5"/>
    <s v="HALTE SOCIALE ET HEBERGEMENT"/>
    <s v="AURORE"/>
    <s v="Association appartenant à un grand réseau national"/>
    <s v="43 rue Belliard"/>
    <n v="75018"/>
    <s v="Paris 18"/>
    <x v="1"/>
    <x v="0"/>
    <n v="15"/>
    <x v="0"/>
    <s v="Masquer"/>
    <n v="107"/>
    <m/>
    <n v="55.007272727272728"/>
    <m/>
    <n v="52.9"/>
    <n v="58.65"/>
    <n v="65"/>
  </r>
  <r>
    <n v="132"/>
    <x v="48"/>
    <s v="Michelle Isphording"/>
    <s v="Céline Faucon"/>
    <m/>
    <m/>
    <m/>
    <s v="Kangoo Mazars ET-665-VE"/>
    <x v="17"/>
    <x v="269"/>
    <s v="Compass - L'Oréal Levallois SO France"/>
    <x v="0"/>
    <n v="1"/>
    <x v="8"/>
    <x v="2"/>
    <x v="1"/>
    <x v="1"/>
    <s v="Restauration d'entreprise"/>
    <s v="COMPASS"/>
    <s v="L'OREAL"/>
    <s v="4 rue Curnonsky"/>
    <n v="92300"/>
    <s v="Levallois-Perret"/>
    <x v="0"/>
    <x v="1"/>
    <n v="15"/>
    <x v="1"/>
    <s v="Masquer"/>
    <n v="60.57"/>
    <n v="29.3"/>
    <n v="41.696666666666665"/>
    <n v="41.696666666666665"/>
    <n v="35.22"/>
    <n v="35.22"/>
    <n v="65"/>
  </r>
  <r>
    <n v="133"/>
    <x v="48"/>
    <s v="Patrick Postic"/>
    <s v="Dominique Kerforn"/>
    <s v="Alexandre GALLEGO-GONZALEZ"/>
    <s v="Moussa Abdoulaye"/>
    <s v="Edouard Demoy"/>
    <s v="Trafic St Ho (ex Lilas) EH-786-YB"/>
    <x v="30"/>
    <x v="56"/>
    <s v="Marché Monge"/>
    <x v="0"/>
    <n v="1"/>
    <x v="8"/>
    <x v="2"/>
    <x v="1"/>
    <x v="9"/>
    <s v="Producteur"/>
    <s v="DADOUN"/>
    <s v="VILLE DE PARIS"/>
    <s v="Place Monge"/>
    <n v="75005"/>
    <s v="Paris 05"/>
    <x v="1"/>
    <x v="1"/>
    <n v="15"/>
    <x v="1"/>
    <s v="Masquer"/>
    <n v="122"/>
    <n v="29"/>
    <n v="55.767857142857146"/>
    <n v="55.767857142857146"/>
    <n v="45"/>
    <n v="45"/>
    <n v="65"/>
  </r>
  <r>
    <m/>
    <x v="49"/>
    <s v="annulé"/>
    <m/>
    <m/>
    <m/>
    <m/>
    <s v="Annulé"/>
    <x v="33"/>
    <x v="1"/>
    <s v="Levy Restaurants - AccorHotels Arena Bercy"/>
    <x v="1"/>
    <n v="1"/>
    <x v="8"/>
    <x v="3"/>
    <x v="1"/>
    <x v="10"/>
    <s v="Evénements Sports et Loisirs"/>
    <s v="LEVY RESTAURANTS"/>
    <s v="ACCORHOTELS ARENA (GROUPE ACCOR)"/>
    <s v="8 Boulevard de Bercy"/>
    <n v="75012"/>
    <s v="Paris 12"/>
    <x v="1"/>
    <x v="1"/>
    <n v="15"/>
    <x v="3"/>
    <s v="Masquer"/>
    <n v="213.19"/>
    <n v="23.4"/>
    <n v="53.110666666666702"/>
    <n v="79.665999999999997"/>
    <n v="23.43"/>
    <n v="37.245000000000005"/>
    <n v="65"/>
  </r>
  <r>
    <n v="134"/>
    <x v="49"/>
    <s v="Patrick Postic"/>
    <s v="Dominique Kerforn"/>
    <s v="Alexandre GALLEGO-GONZALEZ"/>
    <s v="Moussa Abdoulaye"/>
    <s v="Edouard Demoy"/>
    <s v="Trafic St Ho (ex Lilas) EH-786-YB"/>
    <x v="28"/>
    <x v="237"/>
    <s v="Marché Grenelle"/>
    <x v="0"/>
    <n v="1"/>
    <x v="8"/>
    <x v="3"/>
    <x v="1"/>
    <x v="9"/>
    <s v="Producteur"/>
    <s v="DADOUN"/>
    <s v="VILLE DE PARIS"/>
    <s v="Lamotte-Picquet Grenelle"/>
    <n v="75015"/>
    <s v="Paris 15"/>
    <x v="1"/>
    <x v="1"/>
    <n v="15"/>
    <x v="1"/>
    <s v="Masquer"/>
    <n v="151.5"/>
    <n v="36"/>
    <n v="58.899999999999991"/>
    <n v="58.899999999999991"/>
    <n v="47.8"/>
    <n v="47.8"/>
    <n v="65"/>
  </r>
  <r>
    <n v="134"/>
    <x v="49"/>
    <s v="Patrick Postic"/>
    <s v="Dominique Kerforn"/>
    <s v="Alexandre GALLEGO-GONZALEZ"/>
    <s v="Moussa Abdoulaye"/>
    <s v="Edouard Demoy"/>
    <s v="Trafic St Ho (ex Lilas) EH-786-YB"/>
    <x v="29"/>
    <x v="270"/>
    <s v="La Chorba"/>
    <x v="0"/>
    <n v="1"/>
    <x v="8"/>
    <x v="3"/>
    <x v="0"/>
    <x v="8"/>
    <s v="RESTAURANTS SOLIDAIRES"/>
    <s v="LA CHORBA"/>
    <s v="Association hors des réseaux nationaux"/>
    <s v="87 boulevard Poniatowski"/>
    <n v="75012"/>
    <s v="Paris 12"/>
    <x v="1"/>
    <x v="2"/>
    <n v="15"/>
    <x v="0"/>
    <s v="Masquer"/>
    <n v="547.45000000000005"/>
    <n v="87.6"/>
    <n v="124.50428571428571"/>
    <n v="186.75642857142856"/>
    <n v="96"/>
    <n v="122.2"/>
    <n v="65"/>
  </r>
  <r>
    <n v="135"/>
    <x v="50"/>
    <s v="Baptiste Valentini"/>
    <s v="Axel Dupont-Franklin"/>
    <s v="Alexandre GALLEGO-GONZALEZ"/>
    <m/>
    <m/>
    <s v="Trafic Défense FT-862-AY"/>
    <x v="47"/>
    <x v="140"/>
    <s v="Aurore ESAT Santeuil "/>
    <x v="0"/>
    <n v="1"/>
    <x v="9"/>
    <x v="4"/>
    <x v="0"/>
    <x v="8"/>
    <s v="RESTAURANTS SOLIDAIRES"/>
    <s v="AURORE"/>
    <s v="Association hors des réseaux nationaux"/>
    <s v="8 rue de Santeuil"/>
    <n v="75005"/>
    <s v="Paris 05"/>
    <x v="1"/>
    <x v="0"/>
    <n v="15"/>
    <x v="0"/>
    <s v="Masquer"/>
    <n v="510"/>
    <n v="23.4"/>
    <n v="74.385000000000005"/>
    <n v="127.51714285714286"/>
    <n v="27.29"/>
    <n v="36"/>
    <n v="65"/>
  </r>
  <r>
    <n v="135"/>
    <x v="50"/>
    <s v="Baptiste Valentini"/>
    <s v="Axel Dupont-Franklin"/>
    <s v="Alexandre GALLEGO-GONZALEZ"/>
    <m/>
    <m/>
    <s v="Trafic Défense FT-862-AY"/>
    <x v="4"/>
    <x v="156"/>
    <s v="Monoprix - Magasin Courcelles"/>
    <x v="0"/>
    <n v="1"/>
    <x v="9"/>
    <x v="4"/>
    <x v="1"/>
    <x v="2"/>
    <s v="Distributeur"/>
    <s v="MONOPRIX"/>
    <s v="MONOPRIX"/>
    <s v="159 rue de Courcelles"/>
    <n v="75017"/>
    <s v="Paris 17"/>
    <x v="1"/>
    <x v="1"/>
    <n v="15"/>
    <x v="1"/>
    <s v="Masquer"/>
    <n v="411.4"/>
    <n v="118.37"/>
    <n v="68.5060465116279"/>
    <n v="196.38399999999999"/>
    <n v="60"/>
    <n v="179.85"/>
    <n v="65"/>
  </r>
  <r>
    <n v="135"/>
    <x v="50"/>
    <s v="Baptiste Valentini"/>
    <s v="Axel Dupont-Franklin"/>
    <s v="Alexandre GALLEGO-GONZALEZ"/>
    <m/>
    <m/>
    <s v="Trafic Défense FT-862-AY"/>
    <x v="3"/>
    <x v="271"/>
    <s v="Monoprix - Magasin Bellesfeuilles"/>
    <x v="0"/>
    <n v="1"/>
    <x v="9"/>
    <x v="4"/>
    <x v="1"/>
    <x v="2"/>
    <s v="Distributeur"/>
    <s v="MONOPRIX"/>
    <s v="MONOPRIX"/>
    <s v="22 bis rue Belles Feuilles"/>
    <n v="75016"/>
    <s v="Paris 16"/>
    <x v="1"/>
    <x v="1"/>
    <n v="15"/>
    <x v="1"/>
    <s v="Masquer"/>
    <n v="475.14"/>
    <n v="82"/>
    <n v="79.063448275862072"/>
    <n v="305.71199999999999"/>
    <n v="71"/>
    <n v="300.61"/>
    <n v="65"/>
  </r>
  <r>
    <n v="135"/>
    <x v="50"/>
    <s v="Baptiste Valentini"/>
    <s v="Axel Dupont-Franklin"/>
    <s v="Alexandre GALLEGO-GONZALEZ"/>
    <m/>
    <m/>
    <s v="Trafic Défense FT-862-AY"/>
    <x v="32"/>
    <x v="42"/>
    <s v="Corot Entraide Auteuil"/>
    <x v="0"/>
    <n v="1"/>
    <x v="9"/>
    <x v="4"/>
    <x v="0"/>
    <x v="5"/>
    <s v="HALTE SOCIALE ET HEBERGEMENT"/>
    <s v="COROT ENTRAIDE"/>
    <s v="Association hors des réseaux nationaux"/>
    <s v="4 rue Corot"/>
    <n v="75016"/>
    <s v="Paris 16"/>
    <x v="1"/>
    <x v="0"/>
    <n v="15"/>
    <x v="0"/>
    <s v="Masquer"/>
    <n v="272.39999999999998"/>
    <n v="52.8"/>
    <n v="60.131724137931045"/>
    <n v="124.55857142857143"/>
    <n v="54"/>
    <n v="117.02499999999999"/>
    <n v="65"/>
  </r>
  <r>
    <n v="136"/>
    <x v="51"/>
    <s v="Patrick Postic"/>
    <s v="FFT"/>
    <s v="FFT"/>
    <m/>
    <m/>
    <s v="Trafic Défense FT-862-AY"/>
    <x v="31"/>
    <x v="133"/>
    <s v="Salle à Manger"/>
    <x v="0"/>
    <n v="1"/>
    <x v="9"/>
    <x v="5"/>
    <x v="0"/>
    <x v="8"/>
    <s v="RESTAURANTS SOLIDAIRES"/>
    <s v="Maison de l'amitié"/>
    <s v="Association hors des réseaux nationaux"/>
    <s v="Voie de la Pyramide"/>
    <n v="92800"/>
    <s v="Puteaux"/>
    <x v="0"/>
    <x v="3"/>
    <n v="15"/>
    <x v="0"/>
    <s v="Masquer"/>
    <n v="303.7"/>
    <n v="73"/>
    <n v="81.798823529411763"/>
    <n v="198.65428571428572"/>
    <n v="78.5"/>
    <n v="199"/>
    <n v="65"/>
  </r>
  <r>
    <n v="136"/>
    <x v="51"/>
    <s v="Patrick Postic"/>
    <s v="FFT"/>
    <s v="FFT"/>
    <m/>
    <m/>
    <s v="Trafic Défense FT-862-AY"/>
    <x v="48"/>
    <x v="272"/>
    <s v="ADN 92 - Amicale du Nid Colombes"/>
    <x v="0"/>
    <n v="1"/>
    <x v="9"/>
    <x v="5"/>
    <x v="0"/>
    <x v="5"/>
    <s v="HALTE SOCIALE ET HEBERGEMENT"/>
    <s v="Amicale du Nid"/>
    <s v="Association hors des réseaux nationaux"/>
    <s v="83 Rue de Varsovie"/>
    <n v="92700"/>
    <s v="Colombes"/>
    <x v="0"/>
    <x v="0"/>
    <n v="15"/>
    <x v="0"/>
    <s v="Masquer"/>
    <n v="195"/>
    <n v="11"/>
    <n v="42.737499999999997"/>
    <n v="48.842857142857142"/>
    <n v="24.324999999999999"/>
    <n v="22"/>
    <n v="65"/>
  </r>
  <r>
    <n v="136"/>
    <x v="51"/>
    <s v="Patrick Postic"/>
    <s v="FFT"/>
    <s v="FFT"/>
    <m/>
    <m/>
    <s v="Trafic Défense FT-862-AY"/>
    <x v="7"/>
    <x v="37"/>
    <s v="MIYAM (labo) "/>
    <x v="0"/>
    <n v="1"/>
    <x v="9"/>
    <x v="5"/>
    <x v="1"/>
    <x v="2"/>
    <s v="Distributeur"/>
    <s v="MIYAM"/>
    <s v="MIYAM"/>
    <s v="74 rue de la Fraternité"/>
    <n v="93230"/>
    <s v="Romainville"/>
    <x v="2"/>
    <x v="1"/>
    <n v="15"/>
    <x v="1"/>
    <s v="Masquer"/>
    <n v="242"/>
    <n v="68.650000000000006"/>
    <n v="73.678620689655176"/>
    <n v="142.44533333333334"/>
    <n v="63.7"/>
    <n v="131"/>
    <n v="65"/>
  </r>
  <r>
    <n v="137"/>
    <x v="51"/>
    <s v="Thierry Maisonnier"/>
    <s v="Cosmo BORDIER"/>
    <s v="(Wenabi) Philippe CHESSERON"/>
    <m/>
    <m/>
    <s v="Trafic St Ho (ex Lilas) EH-786-YB"/>
    <x v="33"/>
    <x v="273"/>
    <s v="Levy Restaurants - AccorHotels Arena Bercy"/>
    <x v="0"/>
    <n v="1"/>
    <x v="9"/>
    <x v="5"/>
    <x v="1"/>
    <x v="10"/>
    <s v="Evénements Sports et Loisirs"/>
    <s v="LEVY RESTAURANTS"/>
    <s v="ACCORHOTELS ARENA (GROUPE ACCOR)"/>
    <s v="8 Boulevard de Bercy"/>
    <n v="75012"/>
    <s v="Paris 12"/>
    <x v="1"/>
    <x v="1"/>
    <n v="15"/>
    <x v="3"/>
    <s v="Masquer"/>
    <n v="213.19"/>
    <n v="23.4"/>
    <n v="53.110666666666702"/>
    <n v="79.665999999999997"/>
    <n v="23.43"/>
    <n v="37.245000000000005"/>
    <n v="65"/>
  </r>
  <r>
    <n v="137"/>
    <x v="51"/>
    <s v="Thierry Maisonnier"/>
    <s v="Cosmo BORDIER"/>
    <s v="(Wenabi) Philippe CHESSERON"/>
    <m/>
    <m/>
    <s v="Trafic St Ho (ex Lilas) EH-786-YB"/>
    <x v="3"/>
    <x v="274"/>
    <s v="Monoprix - Magasin Bellesfeuilles"/>
    <x v="0"/>
    <n v="1"/>
    <x v="9"/>
    <x v="5"/>
    <x v="1"/>
    <x v="2"/>
    <s v="Distributeur"/>
    <s v="MONOPRIX"/>
    <s v="MONOPRIX"/>
    <s v="22 bis rue Belles Feuilles"/>
    <n v="75016"/>
    <s v="Paris 16"/>
    <x v="1"/>
    <x v="1"/>
    <n v="15"/>
    <x v="1"/>
    <s v="Masquer"/>
    <n v="475.14"/>
    <n v="82"/>
    <n v="79.063448275862072"/>
    <n v="305.71199999999999"/>
    <n v="71"/>
    <n v="300.61"/>
    <n v="65"/>
  </r>
  <r>
    <n v="137"/>
    <x v="51"/>
    <s v="Thierry Maisonnier"/>
    <s v="Cosmo BORDIER"/>
    <s v="(Wenabi) Philippe CHESSERON"/>
    <m/>
    <m/>
    <s v="Trafic St Ho (ex Lilas) EH-786-YB"/>
    <x v="34"/>
    <x v="275"/>
    <s v="Mairie du XIV - Association Yachad"/>
    <x v="0"/>
    <n v="1"/>
    <x v="9"/>
    <x v="5"/>
    <x v="0"/>
    <x v="0"/>
    <s v="DISTRIBUTION SOLIDAIRE"/>
    <s v="MAIRIE DE PARIS"/>
    <s v="CCAS"/>
    <s v="10 rue Maurice Rouvier"/>
    <n v="75014"/>
    <s v="Paris 14"/>
    <x v="1"/>
    <x v="0"/>
    <n v="15"/>
    <x v="0"/>
    <s v="Masquer"/>
    <n v="273.19"/>
    <n v="60"/>
    <n v="115.65642857142856"/>
    <n v="115.65642857142856"/>
    <n v="105"/>
    <n v="105"/>
    <n v="65"/>
  </r>
  <r>
    <n v="138"/>
    <x v="51"/>
    <s v="Baptiste Valentini"/>
    <s v="Tom PETITJEAN"/>
    <s v="Bérénice Helion"/>
    <s v="Nesrine Joly"/>
    <m/>
    <s v="Berlingo Bercy DN-583-FS"/>
    <x v="57"/>
    <x v="276"/>
    <s v="Marché d'Aligre"/>
    <x v="0"/>
    <n v="1"/>
    <x v="9"/>
    <x v="5"/>
    <x v="1"/>
    <x v="9"/>
    <s v="Producteur"/>
    <s v="DADOUN"/>
    <s v="VILLE DE PARIS"/>
    <s v="Pl. d'Aligre"/>
    <n v="75012"/>
    <s v="Paris"/>
    <x v="1"/>
    <x v="1"/>
    <n v="15"/>
    <x v="1"/>
    <s v="Masquer"/>
    <n v="211.4"/>
    <n v="26.2"/>
    <n v="105.80200000000001"/>
    <n v="105.80200000000001"/>
    <n v="110.55"/>
    <n v="110.55"/>
    <n v="65"/>
  </r>
  <r>
    <n v="138"/>
    <x v="51"/>
    <s v="Baptiste Valentini"/>
    <s v="Tom PETITJEAN"/>
    <s v="Bérénice Helion"/>
    <s v="Nesrine Joly"/>
    <m/>
    <s v="Berlingo Bercy DN-583-FS"/>
    <x v="29"/>
    <x v="277"/>
    <s v="La Chorba"/>
    <x v="0"/>
    <n v="1"/>
    <x v="9"/>
    <x v="5"/>
    <x v="0"/>
    <x v="8"/>
    <s v="RESTAURANTS SOLIDAIRES"/>
    <s v="LA CHORBA"/>
    <s v="Association hors des réseaux nationaux"/>
    <s v="87 boulevard Poniatowski"/>
    <n v="75012"/>
    <s v="Paris 12"/>
    <x v="1"/>
    <x v="2"/>
    <n v="15"/>
    <x v="0"/>
    <s v="Masquer"/>
    <n v="547.45000000000005"/>
    <n v="87.6"/>
    <n v="124.50428571428571"/>
    <n v="186.75642857142856"/>
    <n v="96"/>
    <n v="122.2"/>
    <n v="65"/>
  </r>
  <r>
    <n v="138"/>
    <x v="51"/>
    <s v="Baptiste Valentini"/>
    <s v="Tom PETITJEAN"/>
    <s v="Bérénice Helion"/>
    <s v="Nesrine Joly"/>
    <m/>
    <s v="Berlingo Bercy DN-583-FS"/>
    <x v="63"/>
    <x v="278"/>
    <s v="La Cop1ne"/>
    <x v="0"/>
    <n v="1"/>
    <x v="9"/>
    <x v="5"/>
    <x v="0"/>
    <x v="8"/>
    <s v="RESTAURANTS SOLIDAIRES"/>
    <s v="COP'1"/>
    <m/>
    <s v="1 Place Alice Guy"/>
    <n v="75014"/>
    <s v="Paris"/>
    <x v="1"/>
    <x v="2"/>
    <n v="15"/>
    <x v="0"/>
    <s v="Masquer"/>
    <n v="78"/>
    <n v="8"/>
    <n v="50.22"/>
    <n v="50.22"/>
    <n v="51.2"/>
    <n v="51.2"/>
    <n v="65"/>
  </r>
  <r>
    <n v="139"/>
    <x v="52"/>
    <s v="Thierry Maisonnier"/>
    <s v="boussad cherigui"/>
    <m/>
    <m/>
    <m/>
    <s v="Trafic Défense FT-862-AY"/>
    <x v="3"/>
    <x v="165"/>
    <s v="Monoprix - Magasin Bellesfeuilles"/>
    <x v="0"/>
    <n v="1"/>
    <x v="9"/>
    <x v="1"/>
    <x v="1"/>
    <x v="2"/>
    <s v="Distributeur"/>
    <s v="MONOPRIX"/>
    <s v="MONOPRIX"/>
    <s v="22 bis rue Belles Feuilles"/>
    <n v="75016"/>
    <s v="Paris 16"/>
    <x v="1"/>
    <x v="1"/>
    <n v="15"/>
    <x v="1"/>
    <s v="Masquer"/>
    <n v="475.14"/>
    <n v="82"/>
    <n v="79.063448275862072"/>
    <n v="305.71199999999999"/>
    <n v="71"/>
    <n v="300.61"/>
    <n v="65"/>
  </r>
  <r>
    <n v="139"/>
    <x v="52"/>
    <s v="Thierry Maisonnier"/>
    <s v="boussad cherigui"/>
    <m/>
    <m/>
    <m/>
    <s v="Trafic Défense FT-862-AY"/>
    <x v="32"/>
    <x v="279"/>
    <s v="Corot Entraide Auteuil"/>
    <x v="0"/>
    <n v="1"/>
    <x v="9"/>
    <x v="1"/>
    <x v="0"/>
    <x v="5"/>
    <s v="HALTE SOCIALE ET HEBERGEMENT"/>
    <s v="COROT ENTRAIDE"/>
    <s v="Association hors des réseaux nationaux"/>
    <s v="4 rue Corot"/>
    <n v="75016"/>
    <s v="Paris 16"/>
    <x v="1"/>
    <x v="0"/>
    <n v="15"/>
    <x v="0"/>
    <s v="Masquer"/>
    <n v="272.39999999999998"/>
    <n v="52.8"/>
    <n v="60.131724137931045"/>
    <n v="124.55857142857143"/>
    <n v="54"/>
    <n v="117.02499999999999"/>
    <n v="65"/>
  </r>
  <r>
    <n v="139"/>
    <x v="52"/>
    <s v="Thierry Maisonnier"/>
    <s v="boussad cherigui"/>
    <m/>
    <m/>
    <m/>
    <s v="Trafic Défense FT-862-AY"/>
    <x v="31"/>
    <x v="270"/>
    <s v="Salle à Manger"/>
    <x v="0"/>
    <n v="1"/>
    <x v="9"/>
    <x v="1"/>
    <x v="0"/>
    <x v="8"/>
    <s v="RESTAURANTS SOLIDAIRES"/>
    <s v="Maison de l'amitié"/>
    <s v="Association hors des réseaux nationaux"/>
    <s v="Voie de la Pyramide"/>
    <n v="92800"/>
    <s v="Puteaux"/>
    <x v="0"/>
    <x v="3"/>
    <n v="15"/>
    <x v="0"/>
    <s v="Masquer"/>
    <n v="303.7"/>
    <n v="73"/>
    <n v="81.798823529411763"/>
    <n v="198.65428571428572"/>
    <n v="78.5"/>
    <n v="199"/>
    <n v="65"/>
  </r>
  <r>
    <n v="139"/>
    <x v="52"/>
    <s v="Thierry Maisonnier"/>
    <s v="boussad cherigui"/>
    <m/>
    <m/>
    <m/>
    <s v="Trafic Défense FT-862-AY"/>
    <x v="4"/>
    <x v="97"/>
    <s v="Monoprix - Magasin Courcelles"/>
    <x v="0"/>
    <n v="1"/>
    <x v="9"/>
    <x v="1"/>
    <x v="1"/>
    <x v="2"/>
    <s v="Distributeur"/>
    <s v="MONOPRIX"/>
    <s v="MONOPRIX"/>
    <s v="159 rue de Courcelles"/>
    <n v="75017"/>
    <s v="Paris 17"/>
    <x v="1"/>
    <x v="1"/>
    <n v="15"/>
    <x v="1"/>
    <s v="Masquer"/>
    <n v="411.4"/>
    <n v="118.37"/>
    <n v="68.5060465116279"/>
    <n v="196.38399999999999"/>
    <n v="60"/>
    <n v="179.85"/>
    <n v="65"/>
  </r>
  <r>
    <n v="139"/>
    <x v="52"/>
    <s v="Thierry Maisonnier"/>
    <s v="boussad cherigui"/>
    <m/>
    <m/>
    <m/>
    <s v="Trafic Défense FT-862-AY"/>
    <x v="33"/>
    <x v="280"/>
    <s v="Levy Restaurants - AccorHotels Arena Bercy"/>
    <x v="0"/>
    <n v="1"/>
    <x v="9"/>
    <x v="1"/>
    <x v="1"/>
    <x v="10"/>
    <s v="Evénements Sports et Loisirs"/>
    <s v="LEVY RESTAURANTS"/>
    <s v="ACCORHOTELS ARENA (GROUPE ACCOR)"/>
    <s v="8 Boulevard de Bercy"/>
    <n v="75012"/>
    <s v="Paris 12"/>
    <x v="1"/>
    <x v="1"/>
    <n v="15"/>
    <x v="3"/>
    <s v="Masquer"/>
    <n v="213.19"/>
    <n v="23.4"/>
    <n v="53.110666666666702"/>
    <n v="79.665999999999997"/>
    <n v="23.43"/>
    <n v="37.245000000000005"/>
    <n v="65"/>
  </r>
  <r>
    <n v="140"/>
    <x v="52"/>
    <s v="Baptiste Valentini"/>
    <s v="Maria Artsruni"/>
    <s v="Cosmo BORDIER"/>
    <m/>
    <m/>
    <s v="Trafic Lyonnais FZ-882-JR"/>
    <x v="10"/>
    <x v="281"/>
    <s v="Armée du Salut"/>
    <x v="0"/>
    <n v="1"/>
    <x v="9"/>
    <x v="1"/>
    <x v="0"/>
    <x v="0"/>
    <s v="DISTRIBUTION SOLIDAIRE"/>
    <s v="FONDATION ARMEE DU SALUT"/>
    <m/>
    <s v="26 rue de Serpollet"/>
    <n v="75020"/>
    <s v="Paris 20"/>
    <x v="1"/>
    <x v="0"/>
    <n v="15"/>
    <x v="0"/>
    <s v="Masquer"/>
    <n v="875.78"/>
    <n v="47.44"/>
    <n v="168.76499999999999"/>
    <n v="180.01599999999999"/>
    <n v="130.27000000000001"/>
    <n v="118.14"/>
    <n v="65"/>
  </r>
  <r>
    <n v="140"/>
    <x v="52"/>
    <s v="Baptiste Valentini"/>
    <s v="Maria Artsruni"/>
    <s v="Cosmo BORDIER"/>
    <m/>
    <m/>
    <s v="Trafic Lyonnais FZ-882-JR"/>
    <x v="5"/>
    <x v="281"/>
    <s v="Ideel Garden"/>
    <x v="0"/>
    <n v="1"/>
    <x v="9"/>
    <x v="1"/>
    <x v="1"/>
    <x v="3"/>
    <s v="Restauration d'entreprise"/>
    <m/>
    <m/>
    <s v="20 avenue Henri Barbusse"/>
    <n v="93000"/>
    <s v="Bobigny"/>
    <x v="2"/>
    <x v="1"/>
    <n v="15"/>
    <x v="1"/>
    <s v="Masquer"/>
    <n v="276"/>
    <n v="47.44"/>
    <n v="132.76266666666666"/>
    <n v="132.76266666666666"/>
    <n v="118.14"/>
    <n v="118.14"/>
    <n v="65"/>
  </r>
  <r>
    <n v="141"/>
    <x v="52"/>
    <s v="Elnaz Shakouri"/>
    <s v="FFT"/>
    <s v="FFT"/>
    <m/>
    <m/>
    <s v="Trafic Défense FT-862-AY"/>
    <x v="6"/>
    <x v="282"/>
    <s v="Le Figuier / Au panier des Halles / Jelo"/>
    <x v="0"/>
    <n v="1"/>
    <x v="9"/>
    <x v="1"/>
    <x v="1"/>
    <x v="1"/>
    <s v="Labo pour frigos connectés"/>
    <s v="JELO"/>
    <s v="JELO"/>
    <s v="15 rue de Chevilly"/>
    <n v="94260"/>
    <s v="Fresnes"/>
    <x v="3"/>
    <x v="1"/>
    <n v="15"/>
    <x v="1"/>
    <s v="Masquer"/>
    <n v="118.84"/>
    <n v="34.58"/>
    <n v="69.284999999999997"/>
    <n v="69.284999999999997"/>
    <n v="59.745000000000005"/>
    <n v="59.745000000000005"/>
    <n v="65"/>
  </r>
  <r>
    <n v="141"/>
    <x v="52"/>
    <s v="Elnaz Shakouri"/>
    <s v="FFT"/>
    <s v="FFT"/>
    <m/>
    <m/>
    <s v="Trafic Défense FT-862-AY"/>
    <x v="1"/>
    <x v="34"/>
    <s v="Sodexo Porte d'Issy - DGA (Balard)"/>
    <x v="0"/>
    <n v="1"/>
    <x v="9"/>
    <x v="1"/>
    <x v="1"/>
    <x v="1"/>
    <s v="Restauration d'entreprise"/>
    <s v="SODEXO"/>
    <s v="DGA - Ministère des Armées"/>
    <s v="35 rue de la Porte d'Issy"/>
    <n v="75015"/>
    <s v="Paris 15"/>
    <x v="1"/>
    <x v="1"/>
    <n v="15"/>
    <x v="1"/>
    <s v="Masquer"/>
    <n v="60"/>
    <n v="12"/>
    <n v="22.299999999999997"/>
    <n v="29.733333333333334"/>
    <n v="19.600000000000001"/>
    <n v="23.4"/>
    <n v="65"/>
  </r>
  <r>
    <n v="141"/>
    <x v="52"/>
    <s v="Elnaz Shakouri"/>
    <s v="FFT"/>
    <s v="FFT"/>
    <m/>
    <m/>
    <s v="Trafic Défense FT-862-AY"/>
    <x v="26"/>
    <x v="193"/>
    <s v="Maison Hestia - Aurore La Garenne-Colombes"/>
    <x v="0"/>
    <n v="1"/>
    <x v="9"/>
    <x v="1"/>
    <x v="0"/>
    <x v="5"/>
    <s v="HALTE SOCIALE ET HEBERGEMENT"/>
    <s v="AURORE"/>
    <s v="Association hors des réseaux nationaux"/>
    <s v="13 rue Yves le caignard"/>
    <n v="92250"/>
    <s v="La garenne-colombes"/>
    <x v="0"/>
    <x v="0"/>
    <n v="15"/>
    <x v="0"/>
    <s v="Masquer"/>
    <n v="92.91"/>
    <n v="17.5"/>
    <n v="29.722999999999999"/>
    <n v="45.727692307692308"/>
    <n v="27.125"/>
    <n v="47.14"/>
    <n v="65"/>
  </r>
  <r>
    <n v="141"/>
    <x v="52"/>
    <s v="Elnaz Shakouri"/>
    <s v="FFT"/>
    <s v="FFT"/>
    <m/>
    <m/>
    <s v="Trafic Défense FT-862-AY"/>
    <x v="0"/>
    <x v="283"/>
    <s v="Ordre de Malte - Immaculee Conception"/>
    <x v="0"/>
    <n v="1"/>
    <x v="9"/>
    <x v="1"/>
    <x v="0"/>
    <x v="0"/>
    <s v="DISTRIBUTION SOLIDAIRE"/>
    <s v="Ordre de Malte"/>
    <s v="Association appartenant à un grand réseau national"/>
    <s v="63 rue du Dôme"/>
    <n v="92300"/>
    <s v="Boulogne-Billancourt"/>
    <x v="0"/>
    <x v="0"/>
    <n v="15"/>
    <x v="0"/>
    <s v="Masquer"/>
    <n v="143.61000000000001"/>
    <n v="4.3"/>
    <n v="39.126315789473679"/>
    <n v="61.95"/>
    <n v="20"/>
    <n v="54.65"/>
    <n v="65"/>
  </r>
  <r>
    <n v="141"/>
    <x v="52"/>
    <s v="Elnaz Shakouri"/>
    <s v="FFT"/>
    <s v="FFT"/>
    <m/>
    <m/>
    <s v="Trafic Défense FT-862-AY"/>
    <x v="38"/>
    <x v="284"/>
    <s v="Magdalena Boulogne"/>
    <x v="0"/>
    <n v="1"/>
    <x v="9"/>
    <x v="1"/>
    <x v="0"/>
    <x v="8"/>
    <s v="Restaurant Solidaire"/>
    <s v="Magdalena"/>
    <s v="Association hors des réseaux nationaux"/>
    <s v="44 rue de l'Est "/>
    <n v="92100"/>
    <s v="Boulogne-Billancourt"/>
    <x v="0"/>
    <x v="0"/>
    <n v="15"/>
    <x v="0"/>
    <s v="Masquer"/>
    <n v="79"/>
    <n v="5.8"/>
    <n v="36.027500000000003"/>
    <n v="36.027500000000003"/>
    <n v="34.200000000000003"/>
    <n v="34.200000000000003"/>
    <n v="65"/>
  </r>
  <r>
    <n v="142"/>
    <x v="53"/>
    <s v="Patrick Postic"/>
    <s v="Nil Augé-Dedieu"/>
    <s v="Bérénice Helion"/>
    <m/>
    <m/>
    <s v="Trafic Lyonnais FZ-882-JR"/>
    <x v="18"/>
    <x v="285"/>
    <s v="L'un est l'autre"/>
    <x v="0"/>
    <n v="1"/>
    <x v="9"/>
    <x v="0"/>
    <x v="0"/>
    <x v="0"/>
    <s v="DISTRIBUTION SOLIDAIRE"/>
    <s v="L'UN EST L'AUTRE"/>
    <s v="Association hors des réseaux nationaux"/>
    <s v="36 avenue Charles Gide"/>
    <n v="94270"/>
    <s v="Kremlin-Bicêtre"/>
    <x v="3"/>
    <x v="2"/>
    <n v="15"/>
    <x v="0"/>
    <s v="Masquer"/>
    <n v="983.5"/>
    <n v="42.79"/>
    <n v="143.24458333333334"/>
    <n v="229.19133333333332"/>
    <n v="78.525000000000006"/>
    <n v="125.9"/>
    <n v="65"/>
  </r>
  <r>
    <n v="142"/>
    <x v="53"/>
    <s v="Patrick Postic"/>
    <s v="Nil Augé-Dedieu"/>
    <s v="Bérénice Helion"/>
    <m/>
    <m/>
    <s v="Trafic Lyonnais FZ-882-JR"/>
    <x v="7"/>
    <x v="285"/>
    <s v="MIYAM (labo) "/>
    <x v="0"/>
    <n v="1"/>
    <x v="9"/>
    <x v="0"/>
    <x v="1"/>
    <x v="2"/>
    <s v="Distributeur"/>
    <s v="MIYAM"/>
    <s v="MIYAM"/>
    <s v="74 rue de la Fraternité"/>
    <n v="93230"/>
    <s v="Romainville"/>
    <x v="2"/>
    <x v="1"/>
    <n v="15"/>
    <x v="1"/>
    <s v="Masquer"/>
    <n v="242"/>
    <n v="68.650000000000006"/>
    <n v="73.678620689655176"/>
    <n v="142.44533333333334"/>
    <n v="63.7"/>
    <n v="131"/>
    <n v="65"/>
  </r>
  <r>
    <n v="143"/>
    <x v="53"/>
    <s v="Jacques Lefèvre"/>
    <s v="Cosmo BORDIER"/>
    <s v="jeff victor"/>
    <m/>
    <m/>
    <s v="Trafic St Ho (ex Lilas) EH-786-YB"/>
    <x v="9"/>
    <x v="260"/>
    <s v="Refugee Food (Labo) - Production repas"/>
    <x v="0"/>
    <n v="1"/>
    <x v="9"/>
    <x v="0"/>
    <x v="1"/>
    <x v="4"/>
    <s v="Production Aide Alim"/>
    <m/>
    <m/>
    <s v="43 Rue du Chevaleret"/>
    <n v="75013"/>
    <s v="Paris 13"/>
    <x v="1"/>
    <x v="1"/>
    <n v="15"/>
    <x v="2"/>
    <s v="Masquer"/>
    <n v="96.3"/>
    <n v="70"/>
    <n v="80.628571428571433"/>
    <n v="80.628571428571433"/>
    <n v="87.5"/>
    <n v="87.5"/>
    <n v="65"/>
  </r>
  <r>
    <n v="143"/>
    <x v="53"/>
    <s v="Jacques Lefèvre"/>
    <s v="Cosmo BORDIER"/>
    <s v="jeff victor"/>
    <m/>
    <m/>
    <s v="Trafic St Ho (ex Lilas) EH-786-YB"/>
    <x v="40"/>
    <x v="260"/>
    <s v="Cop'1 Solidarité Etudiante"/>
    <x v="0"/>
    <n v="1"/>
    <x v="9"/>
    <x v="0"/>
    <x v="0"/>
    <x v="0"/>
    <s v="DISTRIBUTION SOLIDAIRE"/>
    <s v="COP'1"/>
    <s v="Association hors des réseaux nationaux"/>
    <s v="50 rue de Tournelles"/>
    <n v="75003"/>
    <s v="Paris 03"/>
    <x v="1"/>
    <x v="2"/>
    <n v="15"/>
    <x v="0"/>
    <s v="Masquer"/>
    <n v="96.3"/>
    <n v="70"/>
    <n v="80.628571428571433"/>
    <n v="80.628571428571433"/>
    <n v="87.5"/>
    <n v="87.5"/>
    <n v="65"/>
  </r>
  <r>
    <n v="144"/>
    <x v="53"/>
    <s v="Thierry Maisonnier"/>
    <s v="Fiacre Mun"/>
    <s v="Maya Mouttapa"/>
    <m/>
    <m/>
    <s v="Trafic Défense FT-862-AY"/>
    <x v="49"/>
    <x v="286"/>
    <s v="KFC La Défense"/>
    <x v="0"/>
    <n v="1"/>
    <x v="9"/>
    <x v="0"/>
    <x v="1"/>
    <x v="11"/>
    <s v="Restauration Commerciale"/>
    <s v="KFC"/>
    <s v="KFC"/>
    <s v="15 Parvis de La Défense"/>
    <n v="92800"/>
    <s v="Puteaux"/>
    <x v="0"/>
    <x v="1"/>
    <n v="15"/>
    <x v="3"/>
    <s v="Masquer"/>
    <n v="111.7"/>
    <n v="16"/>
    <n v="68.8"/>
    <n v="68.8"/>
    <n v="78.7"/>
    <n v="78.7"/>
    <n v="65"/>
  </r>
  <r>
    <n v="144"/>
    <x v="53"/>
    <s v="Thierry Maisonnier"/>
    <s v="Fiacre Mun"/>
    <s v="Maya Mouttapa"/>
    <m/>
    <m/>
    <s v="Trafic Défense FT-862-AY"/>
    <x v="13"/>
    <x v="286"/>
    <s v="Ikambere"/>
    <x v="0"/>
    <n v="1"/>
    <x v="9"/>
    <x v="0"/>
    <x v="0"/>
    <x v="6"/>
    <s v="Accueil de Jour"/>
    <m/>
    <s v="Association hors des réseaux nationaux"/>
    <s v="14 rue Jules Saunier"/>
    <n v="93200"/>
    <s v="Saint-Denis"/>
    <x v="2"/>
    <x v="2"/>
    <n v="15"/>
    <x v="0"/>
    <s v="Masquer"/>
    <n v="331.2"/>
    <n v="24.05"/>
    <n v="97.699999999999989"/>
    <n v="170.97499999999999"/>
    <n v="73.45"/>
    <n v="166.2"/>
    <n v="65"/>
  </r>
  <r>
    <n v="145"/>
    <x v="53"/>
    <s v="Valentin Cadoret"/>
    <s v="Florian Martin"/>
    <m/>
    <m/>
    <m/>
    <s v="Kangoo Mazars ET-665-VE"/>
    <x v="8"/>
    <x v="287"/>
    <s v="Cuisine Centrale de Nanterre"/>
    <x v="0"/>
    <n v="1"/>
    <x v="9"/>
    <x v="0"/>
    <x v="1"/>
    <x v="1"/>
    <s v="Restauration scolaire"/>
    <s v="Cuisine Centrale de Nanterre"/>
    <s v="Cuisine Centrale de Nanterre"/>
    <s v="83 boulevard de la Seine"/>
    <n v="92000"/>
    <s v="Nanterre"/>
    <x v="0"/>
    <x v="1"/>
    <n v="15"/>
    <x v="1"/>
    <s v="Masquer"/>
    <n v="458.58000000000004"/>
    <n v="45.85"/>
    <n v="71.959032258064511"/>
    <n v="159.33785714285716"/>
    <n v="53.75"/>
    <n v="137.535"/>
    <n v="65"/>
  </r>
  <r>
    <n v="145"/>
    <x v="53"/>
    <s v="Valentin Cadoret"/>
    <s v="Florian Martin"/>
    <m/>
    <m/>
    <m/>
    <s v="Kangoo Mazars ET-665-VE"/>
    <x v="41"/>
    <x v="287"/>
    <s v="Cdc Habitat Adoma - Foyer Sorbiers"/>
    <x v="0"/>
    <n v="1"/>
    <x v="9"/>
    <x v="0"/>
    <x v="0"/>
    <x v="5"/>
    <s v="HALTE SOCIALE ET HEBERGEMENT"/>
    <s v="Adoma"/>
    <s v="Association appartenant à un grand réseau national"/>
    <s v="4 rue des Sorbiers"/>
    <n v="92000"/>
    <s v="Nanterre"/>
    <x v="0"/>
    <x v="3"/>
    <n v="15"/>
    <x v="0"/>
    <s v="Masquer"/>
    <n v="106.98"/>
    <n v="18"/>
    <n v="59.938333333333333"/>
    <n v="59.938333333333333"/>
    <n v="50.814999999999998"/>
    <n v="50.814999999999998"/>
    <n v="65"/>
  </r>
  <r>
    <m/>
    <x v="54"/>
    <s v="annulé"/>
    <m/>
    <m/>
    <m/>
    <m/>
    <s v="Annulé"/>
    <x v="15"/>
    <x v="1"/>
    <s v="Arpège - L'Oréal Clichy CAPI"/>
    <x v="1"/>
    <n v="1"/>
    <x v="9"/>
    <x v="2"/>
    <x v="1"/>
    <x v="1"/>
    <s v="Restauration d'entreprise"/>
    <s v="ARPEGE"/>
    <s v="L'OREAL"/>
    <s v="22 rue Pierre Dreyfus"/>
    <n v="92110"/>
    <s v="Clichy"/>
    <x v="0"/>
    <x v="1"/>
    <n v="15"/>
    <x v="1"/>
    <s v="Masquer"/>
    <n v="15"/>
    <n v="15"/>
    <n v="15"/>
    <n v="15"/>
    <n v="15"/>
    <n v="15"/>
    <n v="65"/>
  </r>
  <r>
    <m/>
    <x v="54"/>
    <s v="annulé"/>
    <m/>
    <m/>
    <m/>
    <m/>
    <s v="Annulé"/>
    <x v="16"/>
    <x v="1"/>
    <s v="Arpège - Mazars"/>
    <x v="1"/>
    <n v="1"/>
    <x v="9"/>
    <x v="2"/>
    <x v="1"/>
    <x v="1"/>
    <s v="Restauration d'entreprise"/>
    <s v="ARPEGE"/>
    <s v="Mazars"/>
    <s v="61 rue Henri Regnault"/>
    <n v="92400"/>
    <s v="Courbevoie"/>
    <x v="0"/>
    <x v="1"/>
    <n v="15"/>
    <x v="1"/>
    <s v="Masquer"/>
    <n v="36"/>
    <n v="36"/>
    <n v="36"/>
    <n v="36"/>
    <n v="36"/>
    <n v="36"/>
    <n v="65"/>
  </r>
  <r>
    <m/>
    <x v="54"/>
    <s v="annulé"/>
    <m/>
    <m/>
    <m/>
    <m/>
    <s v="Annulé"/>
    <x v="42"/>
    <x v="1"/>
    <s v="MRS - Ipsen Khapa"/>
    <x v="1"/>
    <n v="1"/>
    <x v="9"/>
    <x v="2"/>
    <x v="1"/>
    <x v="1"/>
    <s v="Restauration d'entreprise"/>
    <s v="MRS"/>
    <s v="Ipsen / Khapa"/>
    <s v="63 quai Georges Corse"/>
    <n v="92100"/>
    <s v="Boulogne Billancourt"/>
    <x v="0"/>
    <x v="1"/>
    <n v="15"/>
    <x v="1"/>
    <s v="Masquer"/>
    <m/>
    <m/>
    <m/>
    <m/>
    <m/>
    <m/>
    <n v="65"/>
  </r>
  <r>
    <m/>
    <x v="54"/>
    <s v="annulé"/>
    <m/>
    <m/>
    <m/>
    <m/>
    <s v="Annulé"/>
    <x v="1"/>
    <x v="1"/>
    <s v="Sodexo Porte d'Issy - DGA (Balard)"/>
    <x v="1"/>
    <n v="1"/>
    <x v="9"/>
    <x v="2"/>
    <x v="1"/>
    <x v="1"/>
    <s v="Restauration d'entreprise"/>
    <s v="SODEXO"/>
    <s v="DGA - Ministère des Armées"/>
    <s v="35 rue de la Porte d'Issy"/>
    <n v="75015"/>
    <s v="Paris 15"/>
    <x v="1"/>
    <x v="1"/>
    <n v="15"/>
    <x v="1"/>
    <s v="Masquer"/>
    <n v="60"/>
    <n v="12"/>
    <n v="22.299999999999997"/>
    <n v="29.733333333333334"/>
    <n v="19.600000000000001"/>
    <n v="23.4"/>
    <n v="65"/>
  </r>
  <r>
    <m/>
    <x v="54"/>
    <s v="annulé"/>
    <m/>
    <m/>
    <m/>
    <m/>
    <s v="Annulé"/>
    <x v="44"/>
    <x v="1"/>
    <s v="Sogeres - Microsoft EOS"/>
    <x v="1"/>
    <n v="1"/>
    <x v="9"/>
    <x v="2"/>
    <x v="1"/>
    <x v="1"/>
    <s v="Restauration d'entreprise"/>
    <s v="SOGERES"/>
    <s v="MICROSOFT"/>
    <s v="37 quai du Président Roosevelt"/>
    <n v="92130"/>
    <s v="Issy-Les-Moulineaux"/>
    <x v="0"/>
    <x v="1"/>
    <n v="15"/>
    <x v="1"/>
    <s v="Masquer"/>
    <m/>
    <m/>
    <m/>
    <m/>
    <m/>
    <m/>
    <n v="65"/>
  </r>
  <r>
    <m/>
    <x v="54"/>
    <s v="annulé"/>
    <m/>
    <m/>
    <m/>
    <m/>
    <s v="Annulé"/>
    <x v="45"/>
    <x v="1"/>
    <s v="L'Oréal Campus Clichy"/>
    <x v="1"/>
    <n v="1"/>
    <x v="9"/>
    <x v="2"/>
    <x v="1"/>
    <x v="1"/>
    <s v="Restauration d'entreprise"/>
    <m/>
    <s v="L'Oréal "/>
    <s v="10 Rue du Docteur Calmette"/>
    <n v="92110"/>
    <s v="Clichy"/>
    <x v="0"/>
    <x v="1"/>
    <n v="15"/>
    <x v="1"/>
    <s v="Masquer"/>
    <n v="106.55"/>
    <n v="60.5"/>
    <n v="80.216666666666669"/>
    <n v="80.216666666666669"/>
    <n v="73.599999999999994"/>
    <n v="73.599999999999994"/>
    <n v="65"/>
  </r>
  <r>
    <m/>
    <x v="54"/>
    <s v="annulé"/>
    <m/>
    <m/>
    <m/>
    <m/>
    <s v="Annulé"/>
    <x v="43"/>
    <x v="1"/>
    <s v="Arpège - L'Oréal Clichy RIO"/>
    <x v="1"/>
    <n v="1"/>
    <x v="9"/>
    <x v="2"/>
    <x v="1"/>
    <x v="1"/>
    <s v="Restauration d'entreprise"/>
    <s v="ARPEGE"/>
    <s v="L'OREAL"/>
    <s v="15 rue Pierre Dreyfus"/>
    <n v="92110"/>
    <s v="Clichy"/>
    <x v="0"/>
    <x v="1"/>
    <n v="15"/>
    <x v="1"/>
    <s v="Masquer"/>
    <n v="65"/>
    <n v="20"/>
    <n v="39.571428571428569"/>
    <n v="39.571428571428569"/>
    <n v="45"/>
    <n v="45"/>
    <n v="65"/>
  </r>
  <r>
    <m/>
    <x v="54"/>
    <s v="annulé"/>
    <m/>
    <m/>
    <m/>
    <m/>
    <s v="Annulé"/>
    <x v="17"/>
    <x v="1"/>
    <s v="Compass - L'Oréal Levallois SO France"/>
    <x v="1"/>
    <n v="1"/>
    <x v="9"/>
    <x v="2"/>
    <x v="1"/>
    <x v="1"/>
    <s v="Restauration d'entreprise"/>
    <s v="COMPASS"/>
    <s v="L'OREAL"/>
    <s v="4 rue Curnonsky"/>
    <n v="92300"/>
    <s v="Levallois-Perret"/>
    <x v="0"/>
    <x v="1"/>
    <n v="15"/>
    <x v="1"/>
    <s v="Masquer"/>
    <n v="60.57"/>
    <n v="29.3"/>
    <n v="41.696666666666665"/>
    <n v="41.696666666666665"/>
    <n v="35.22"/>
    <n v="35.22"/>
    <n v="65"/>
  </r>
  <r>
    <m/>
    <x v="54"/>
    <s v="annulé"/>
    <m/>
    <m/>
    <m/>
    <m/>
    <s v="Annulé"/>
    <x v="33"/>
    <x v="1"/>
    <s v="Levy Restaurants - AccorHotels Arena Bercy"/>
    <x v="1"/>
    <n v="1"/>
    <x v="9"/>
    <x v="2"/>
    <x v="1"/>
    <x v="10"/>
    <s v="Evénements Sports et Loisirs"/>
    <s v="LEVY RESTAURANTS"/>
    <s v="ACCORHOTELS ARENA (GROUPE ACCOR)"/>
    <s v="8 Boulevard de Bercy"/>
    <n v="75012"/>
    <s v="Paris 12"/>
    <x v="1"/>
    <x v="1"/>
    <n v="15"/>
    <x v="3"/>
    <s v="Masquer"/>
    <n v="213.19"/>
    <n v="23.4"/>
    <n v="53.110666666666702"/>
    <n v="79.665999999999997"/>
    <n v="23.43"/>
    <n v="37.245000000000005"/>
    <n v="65"/>
  </r>
  <r>
    <n v="146"/>
    <x v="54"/>
    <s v="Thierry Maisonnier"/>
    <s v="Gaël P"/>
    <s v="Maya Mouttapa"/>
    <m/>
    <m/>
    <s v="Trafic St Ho (ex Lilas) EH-786-YB"/>
    <x v="3"/>
    <x v="288"/>
    <s v="Monoprix - Magasin Bellesfeuilles"/>
    <x v="0"/>
    <n v="1"/>
    <x v="9"/>
    <x v="2"/>
    <x v="1"/>
    <x v="2"/>
    <s v="Distributeur"/>
    <s v="MONOPRIX"/>
    <s v="MONOPRIX"/>
    <s v="22 bis rue Belles Feuilles"/>
    <n v="75016"/>
    <s v="Paris 16"/>
    <x v="1"/>
    <x v="1"/>
    <n v="15"/>
    <x v="1"/>
    <s v="Masquer"/>
    <n v="475.14"/>
    <n v="82"/>
    <n v="79.063448275862072"/>
    <n v="305.71199999999999"/>
    <n v="71"/>
    <n v="300.61"/>
    <n v="65"/>
  </r>
  <r>
    <n v="146"/>
    <x v="54"/>
    <s v="Thierry Maisonnier"/>
    <s v="Gaël P"/>
    <s v="Maya Mouttapa"/>
    <m/>
    <m/>
    <s v="Trafic St Ho (ex Lilas) EH-786-YB"/>
    <x v="4"/>
    <x v="289"/>
    <s v="Monoprix - Magasin Courcelles"/>
    <x v="0"/>
    <n v="1"/>
    <x v="9"/>
    <x v="2"/>
    <x v="1"/>
    <x v="2"/>
    <s v="Distributeur"/>
    <s v="MONOPRIX"/>
    <s v="MONOPRIX"/>
    <s v="159 rue de Courcelles"/>
    <n v="75017"/>
    <s v="Paris 17"/>
    <x v="1"/>
    <x v="1"/>
    <n v="15"/>
    <x v="1"/>
    <s v="Masquer"/>
    <n v="411.4"/>
    <n v="118.37"/>
    <n v="68.5060465116279"/>
    <n v="196.38399999999999"/>
    <n v="60"/>
    <n v="179.85"/>
    <n v="65"/>
  </r>
  <r>
    <n v="146"/>
    <x v="54"/>
    <s v="Thierry Maisonnier"/>
    <s v="Gaël P"/>
    <s v="Maya Mouttapa"/>
    <m/>
    <m/>
    <s v="Trafic St Ho (ex Lilas) EH-786-YB"/>
    <x v="21"/>
    <x v="290"/>
    <s v="Aurore - CHU 12eme"/>
    <x v="0"/>
    <n v="1"/>
    <x v="9"/>
    <x v="2"/>
    <x v="0"/>
    <x v="5"/>
    <s v="HALTE SOCIALE ET HEBERGEMENT"/>
    <s v="AURORE"/>
    <s v="Association hors des réseaux nationaux"/>
    <s v="20 boulevard Poniatowski"/>
    <n v="75012"/>
    <s v="Paris 12"/>
    <x v="1"/>
    <x v="0"/>
    <n v="15"/>
    <x v="0"/>
    <s v="Masquer"/>
    <n v="242.2"/>
    <n v="37.5"/>
    <n v="145.446"/>
    <n v="145.446"/>
    <n v="134.69999999999999"/>
    <n v="134.69999999999999"/>
    <n v="65"/>
  </r>
  <r>
    <n v="147"/>
    <x v="54"/>
    <s v="Laurence Neveu"/>
    <s v="Bérénice Helion"/>
    <s v="Nil Augé-Dedieu"/>
    <m/>
    <m/>
    <s v="Trafic Lyonnais FZ-882-JR"/>
    <x v="13"/>
    <x v="291"/>
    <s v="Ikambere"/>
    <x v="0"/>
    <n v="1"/>
    <x v="9"/>
    <x v="2"/>
    <x v="0"/>
    <x v="6"/>
    <s v="Accueil de Jour"/>
    <m/>
    <s v="Association hors des réseaux nationaux"/>
    <s v="14 rue Jules Saunier"/>
    <n v="93200"/>
    <s v="Saint-Denis"/>
    <x v="2"/>
    <x v="2"/>
    <n v="15"/>
    <x v="0"/>
    <s v="Masquer"/>
    <n v="331.2"/>
    <n v="24.05"/>
    <n v="97.699999999999989"/>
    <n v="170.97499999999999"/>
    <n v="73.45"/>
    <n v="166.2"/>
    <n v="65"/>
  </r>
  <r>
    <n v="147"/>
    <x v="54"/>
    <s v="Laurence Neveu"/>
    <s v="Bérénice Helion"/>
    <s v="Nil Augé-Dedieu"/>
    <m/>
    <m/>
    <s v="Trafic Lyonnais FZ-882-JR"/>
    <x v="2"/>
    <x v="292"/>
    <s v="Foodles - Hub Saint Ouen"/>
    <x v="0"/>
    <n v="1"/>
    <x v="9"/>
    <x v="2"/>
    <x v="1"/>
    <x v="1"/>
    <s v="Restauration d'entreprise"/>
    <s v="Foodles"/>
    <s v="Foodles"/>
    <s v="50 rue Ardoin"/>
    <n v="93400"/>
    <s v="Saint-Ouen"/>
    <x v="2"/>
    <x v="1"/>
    <n v="15"/>
    <x v="1"/>
    <s v="Masquer"/>
    <n v="153.4"/>
    <n v="43.9"/>
    <n v="84.566153846153838"/>
    <n v="84.566153846153838"/>
    <n v="75.400000000000006"/>
    <n v="75.400000000000006"/>
    <n v="65"/>
  </r>
  <r>
    <n v="147"/>
    <x v="54"/>
    <s v="Laurence Neveu"/>
    <s v="Bérénice Helion"/>
    <s v="Nil Augé-Dedieu"/>
    <m/>
    <m/>
    <s v="Trafic Lyonnais FZ-882-JR"/>
    <x v="39"/>
    <x v="293"/>
    <s v="Centre Social Landy - St Ouen"/>
    <x v="0"/>
    <n v="1"/>
    <x v="9"/>
    <x v="2"/>
    <x v="0"/>
    <x v="0"/>
    <s v="DISTRIBUTION SOLIDAIRE"/>
    <s v="Maison de quartier du Landy"/>
    <s v="Association hors des réseaux nationaux"/>
    <s v="4 rue Soubis"/>
    <n v="93400"/>
    <s v="Saint-Ouen"/>
    <x v="2"/>
    <x v="3"/>
    <n v="15"/>
    <x v="0"/>
    <s v="Masquer"/>
    <n v="458.6"/>
    <n v="6.8"/>
    <n v="82.842083333333335"/>
    <n v="165.68416666666667"/>
    <n v="67.674999999999997"/>
    <n v="131.97499999999999"/>
    <n v="65"/>
  </r>
  <r>
    <n v="148"/>
    <x v="54"/>
    <s v="Constantin Kozlow"/>
    <s v="FFT"/>
    <s v="FFT"/>
    <m/>
    <m/>
    <s v="Trafic Défense FT-862-AY"/>
    <x v="12"/>
    <x v="129"/>
    <s v="ADN 93 - Amicale du Nid La Courneuve"/>
    <x v="0"/>
    <n v="1"/>
    <x v="9"/>
    <x v="2"/>
    <x v="0"/>
    <x v="5"/>
    <s v="HALTE SOCIALE ET HEBERGEMENT"/>
    <s v="Amicale du Nid"/>
    <s v="Association hors des réseaux nationaux"/>
    <s v="18 avenue Lénine"/>
    <n v="93210"/>
    <s v="La Courneuve"/>
    <x v="2"/>
    <x v="0"/>
    <n v="15"/>
    <x v="0"/>
    <s v="Masquer"/>
    <n v="151.57"/>
    <n v="15.65"/>
    <n v="47.782307692307697"/>
    <n v="62.11699999999999"/>
    <n v="38.5"/>
    <n v="41.875"/>
    <n v="65"/>
  </r>
  <r>
    <n v="148"/>
    <x v="54"/>
    <s v="Constantin Kozlow"/>
    <s v="FFT"/>
    <s v="FFT"/>
    <m/>
    <m/>
    <s v="Trafic Défense FT-862-AY"/>
    <x v="8"/>
    <x v="129"/>
    <s v="Cuisine Centrale de Nanterre"/>
    <x v="0"/>
    <n v="1"/>
    <x v="9"/>
    <x v="2"/>
    <x v="1"/>
    <x v="1"/>
    <s v="Restauration scolaire"/>
    <s v="Cuisine Centrale de Nanterre"/>
    <s v="Cuisine Centrale de Nanterre"/>
    <s v="83 boulevard de la Seine"/>
    <n v="92000"/>
    <s v="Nanterre"/>
    <x v="0"/>
    <x v="1"/>
    <n v="15"/>
    <x v="1"/>
    <s v="Masquer"/>
    <n v="458.58000000000004"/>
    <n v="45.85"/>
    <n v="71.959032258064511"/>
    <n v="159.33785714285716"/>
    <n v="53.75"/>
    <n v="137.535"/>
    <n v="65"/>
  </r>
  <r>
    <n v="149"/>
    <x v="54"/>
    <s v="Sophie Potteaux"/>
    <s v="Michelle Isphording"/>
    <m/>
    <m/>
    <m/>
    <s v="Kangoo Mazars ET-665-VE"/>
    <x v="53"/>
    <x v="294"/>
    <s v="Aurore - PF Boréal"/>
    <x v="0"/>
    <n v="1"/>
    <x v="9"/>
    <x v="2"/>
    <x v="0"/>
    <x v="5"/>
    <s v="HALTE SOCIALE ET HEBERGEMENT"/>
    <s v="AURORE"/>
    <s v="Association appartenant à un grand réseau national"/>
    <s v="43 rue Belliard"/>
    <n v="75018"/>
    <s v="Paris 18"/>
    <x v="1"/>
    <x v="0"/>
    <n v="15"/>
    <x v="0"/>
    <s v="Masquer"/>
    <n v="107"/>
    <m/>
    <n v="55.007272727272728"/>
    <m/>
    <n v="52.9"/>
    <n v="58.65"/>
    <n v="65"/>
  </r>
  <r>
    <n v="149"/>
    <x v="54"/>
    <s v="Sophie Potteaux"/>
    <s v="Michelle Isphording"/>
    <m/>
    <m/>
    <m/>
    <s v="Kangoo Mazars ET-665-VE"/>
    <x v="22"/>
    <x v="295"/>
    <s v="Sogeres - Gecina Défense Ouest"/>
    <x v="0"/>
    <n v="1"/>
    <x v="9"/>
    <x v="2"/>
    <x v="1"/>
    <x v="1"/>
    <s v="Restauration d'entreprise"/>
    <s v="SOGERES"/>
    <s v="GECINA"/>
    <s v="32 rue de Metz"/>
    <n v="92000"/>
    <s v="Nanterre"/>
    <x v="0"/>
    <x v="1"/>
    <n v="15"/>
    <x v="1"/>
    <s v="Masquer"/>
    <n v="11.6"/>
    <n v="1"/>
    <n v="6.8488888888888892"/>
    <n v="6.8488888888888892"/>
    <n v="7"/>
    <n v="7"/>
    <n v="65"/>
  </r>
  <r>
    <n v="149"/>
    <x v="54"/>
    <s v="Sophie Potteaux"/>
    <s v="Michelle Isphording"/>
    <m/>
    <m/>
    <m/>
    <s v="Kangoo Mazars ET-665-VE"/>
    <x v="23"/>
    <x v="296"/>
    <s v="Compass - Société Générale Basalte"/>
    <x v="0"/>
    <n v="1"/>
    <x v="9"/>
    <x v="2"/>
    <x v="1"/>
    <x v="1"/>
    <s v="Restauration d'entreprise"/>
    <s v="EUREST-COMPASS"/>
    <s v="SOCIETE GENERALE"/>
    <s v="6 boulevard Franck Kupla"/>
    <n v="92800"/>
    <s v="Puteaux"/>
    <x v="0"/>
    <x v="1"/>
    <n v="15"/>
    <x v="1"/>
    <s v="Masquer"/>
    <n v="68.8"/>
    <n v="12.1"/>
    <n v="36.945833333333333"/>
    <n v="36.945833333333333"/>
    <n v="42.125"/>
    <n v="42.125"/>
    <n v="65"/>
  </r>
  <r>
    <n v="149"/>
    <x v="54"/>
    <s v="Sophie Potteaux"/>
    <s v="Michelle Isphording"/>
    <m/>
    <m/>
    <m/>
    <s v="Kangoo Mazars ET-665-VE"/>
    <x v="26"/>
    <x v="297"/>
    <s v="Maison Hestia - Aurore La Garenne-Colombes"/>
    <x v="0"/>
    <n v="1"/>
    <x v="9"/>
    <x v="2"/>
    <x v="0"/>
    <x v="5"/>
    <s v="HALTE SOCIALE ET HEBERGEMENT"/>
    <s v="AURORE"/>
    <s v="Association hors des réseaux nationaux"/>
    <s v="13 rue Yves le caignard"/>
    <n v="92250"/>
    <s v="La garenne-colombes"/>
    <x v="0"/>
    <x v="0"/>
    <n v="15"/>
    <x v="0"/>
    <s v="Masquer"/>
    <n v="92.91"/>
    <n v="17.5"/>
    <n v="29.722999999999999"/>
    <n v="45.727692307692308"/>
    <n v="27.125"/>
    <n v="47.14"/>
    <n v="65"/>
  </r>
  <r>
    <m/>
    <x v="55"/>
    <s v="annulé"/>
    <m/>
    <m/>
    <m/>
    <m/>
    <s v="Annulé"/>
    <x v="33"/>
    <x v="1"/>
    <s v="Levy Restaurants - AccorHotels Arena Bercy"/>
    <x v="1"/>
    <n v="1"/>
    <x v="9"/>
    <x v="6"/>
    <x v="1"/>
    <x v="10"/>
    <s v="Evénements Sports et Loisirs"/>
    <s v="LEVY RESTAURANTS"/>
    <s v="ACCORHOTELS ARENA (GROUPE ACCOR)"/>
    <s v="8 Boulevard de Bercy"/>
    <n v="75012"/>
    <s v="Paris 12"/>
    <x v="1"/>
    <x v="1"/>
    <n v="15"/>
    <x v="3"/>
    <s v="Masquer"/>
    <n v="213.19"/>
    <n v="23.4"/>
    <n v="53.110666666666702"/>
    <n v="79.665999999999997"/>
    <n v="23.43"/>
    <n v="37.245000000000005"/>
    <n v="65"/>
  </r>
  <r>
    <n v="150"/>
    <x v="55"/>
    <s v="Kester Lovelace"/>
    <s v="Dana Ducros"/>
    <s v="Alexandre GALLEGO-GONZALEZ"/>
    <m/>
    <m/>
    <s v="Trafic St Ho (ex Lilas) EH-786-YB"/>
    <x v="54"/>
    <x v="298"/>
    <s v="Potel &amp; Chabot - Site Chaillot"/>
    <x v="0"/>
    <n v="1"/>
    <x v="9"/>
    <x v="6"/>
    <x v="1"/>
    <x v="10"/>
    <s v="Traiteur Réception"/>
    <s v="POTEL et CHABOT"/>
    <s v="POTEL et CHABOT"/>
    <s v="3 rue de Chaillot"/>
    <n v="75016"/>
    <s v="Paris 16"/>
    <x v="1"/>
    <x v="1"/>
    <n v="15"/>
    <x v="3"/>
    <s v="Masquer"/>
    <n v="360"/>
    <n v="50"/>
    <n v="134.16666666666666"/>
    <n v="134.16666666666666"/>
    <n v="90"/>
    <n v="90"/>
    <n v="65"/>
  </r>
  <r>
    <n v="150"/>
    <x v="55"/>
    <s v="Kester Lovelace"/>
    <s v="Dana Ducros"/>
    <s v="Alexandre GALLEGO-GONZALEZ"/>
    <m/>
    <m/>
    <s v="Trafic St Ho (ex Lilas) EH-786-YB"/>
    <x v="47"/>
    <x v="298"/>
    <s v="Aurore ESAT Santeuil "/>
    <x v="0"/>
    <n v="1"/>
    <x v="9"/>
    <x v="6"/>
    <x v="0"/>
    <x v="8"/>
    <s v="RESTAURANTS SOLIDAIRES"/>
    <s v="AURORE"/>
    <s v="Association hors des réseaux nationaux"/>
    <s v="8 rue de Santeuil"/>
    <n v="75005"/>
    <s v="Paris 05"/>
    <x v="1"/>
    <x v="0"/>
    <n v="15"/>
    <x v="0"/>
    <s v="Masquer"/>
    <n v="510"/>
    <n v="23.4"/>
    <n v="74.385000000000005"/>
    <n v="127.51714285714286"/>
    <n v="27.29"/>
    <n v="36"/>
    <n v="65"/>
  </r>
  <r>
    <n v="151"/>
    <x v="56"/>
    <s v="Patrick Postic"/>
    <s v="HENRIQUE BORSARI"/>
    <s v="Mateo Cambon"/>
    <s v="Alexandre PASQUALI"/>
    <s v="Aline Royer"/>
    <s v="Trafic St Ho (ex Lilas) EH-786-YB"/>
    <x v="30"/>
    <x v="97"/>
    <s v="Marché Monge"/>
    <x v="0"/>
    <n v="1"/>
    <x v="9"/>
    <x v="3"/>
    <x v="1"/>
    <x v="9"/>
    <s v="Producteur"/>
    <s v="DADOUN"/>
    <s v="VILLE DE PARIS"/>
    <s v="Place Monge"/>
    <n v="75005"/>
    <s v="Paris 05"/>
    <x v="1"/>
    <x v="1"/>
    <n v="15"/>
    <x v="1"/>
    <s v="Masquer"/>
    <n v="122"/>
    <n v="29"/>
    <n v="55.767857142857146"/>
    <n v="55.767857142857146"/>
    <n v="45"/>
    <n v="45"/>
    <n v="65"/>
  </r>
  <r>
    <n v="151"/>
    <x v="56"/>
    <s v="Patrick Postic"/>
    <s v="HENRIQUE BORSARI"/>
    <s v="Mateo Cambon"/>
    <s v="Alexandre PASQUALI"/>
    <s v="Aline Royer"/>
    <s v="Trafic St Ho (ex Lilas) EH-786-YB"/>
    <x v="28"/>
    <x v="299"/>
    <s v="Marché Grenelle"/>
    <x v="0"/>
    <n v="1"/>
    <x v="9"/>
    <x v="3"/>
    <x v="1"/>
    <x v="9"/>
    <s v="Producteur"/>
    <s v="DADOUN"/>
    <s v="VILLE DE PARIS"/>
    <s v="Lamotte-Picquet Grenelle"/>
    <n v="75015"/>
    <s v="Paris 15"/>
    <x v="1"/>
    <x v="1"/>
    <n v="15"/>
    <x v="1"/>
    <s v="Masquer"/>
    <n v="151.5"/>
    <n v="36"/>
    <n v="58.899999999999991"/>
    <n v="58.899999999999991"/>
    <n v="47.8"/>
    <n v="47.8"/>
    <n v="65"/>
  </r>
  <r>
    <n v="151"/>
    <x v="56"/>
    <s v="Patrick Postic"/>
    <s v="HENRIQUE BORSARI"/>
    <s v="Mateo Cambon"/>
    <s v="Alexandre PASQUALI"/>
    <s v="Aline Royer"/>
    <s v="Trafic St Ho (ex Lilas) EH-786-YB"/>
    <x v="29"/>
    <x v="300"/>
    <s v="La Chorba"/>
    <x v="0"/>
    <n v="1"/>
    <x v="9"/>
    <x v="3"/>
    <x v="0"/>
    <x v="8"/>
    <s v="RESTAURANTS SOLIDAIRES"/>
    <s v="LA CHORBA"/>
    <s v="Association hors des réseaux nationaux"/>
    <s v="87 boulevard Poniatowski"/>
    <n v="75012"/>
    <s v="Paris 12"/>
    <x v="1"/>
    <x v="2"/>
    <n v="15"/>
    <x v="0"/>
    <s v="Masquer"/>
    <n v="547.45000000000005"/>
    <n v="87.6"/>
    <n v="124.50428571428571"/>
    <n v="186.75642857142856"/>
    <n v="96"/>
    <n v="122.2"/>
    <n v="65"/>
  </r>
  <r>
    <n v="152"/>
    <x v="57"/>
    <s v="Céline Faucon"/>
    <m/>
    <m/>
    <m/>
    <m/>
    <s v="Berlingo Bercy DN-583-FS"/>
    <x v="33"/>
    <x v="301"/>
    <s v="Levy Restaurants - AccorHotels Arena Bercy"/>
    <x v="0"/>
    <n v="1"/>
    <x v="10"/>
    <x v="4"/>
    <x v="1"/>
    <x v="10"/>
    <s v="Evénements Sports et Loisirs"/>
    <s v="LEVY RESTAURANTS"/>
    <s v="ACCORHOTELS ARENA (GROUPE ACCOR)"/>
    <s v="8 Boulevard de Bercy"/>
    <n v="75012"/>
    <s v="Paris 12"/>
    <x v="1"/>
    <x v="1"/>
    <n v="15"/>
    <x v="3"/>
    <s v="Masquer"/>
    <n v="213.19"/>
    <n v="23.4"/>
    <n v="53.110666666666702"/>
    <n v="79.665999999999997"/>
    <n v="23.43"/>
    <n v="37.245000000000005"/>
    <n v="65"/>
  </r>
  <r>
    <n v="152"/>
    <x v="57"/>
    <s v="Céline Faucon"/>
    <m/>
    <m/>
    <m/>
    <m/>
    <s v="Berlingo Bercy DN-583-FS"/>
    <x v="29"/>
    <x v="301"/>
    <s v="La Chorba"/>
    <x v="0"/>
    <n v="1"/>
    <x v="10"/>
    <x v="4"/>
    <x v="0"/>
    <x v="8"/>
    <s v="RESTAURANTS SOLIDAIRES"/>
    <s v="LA CHORBA"/>
    <s v="Association hors des réseaux nationaux"/>
    <s v="87 boulevard Poniatowski"/>
    <n v="75012"/>
    <s v="Paris 12"/>
    <x v="1"/>
    <x v="2"/>
    <n v="15"/>
    <x v="0"/>
    <s v="Masquer"/>
    <n v="547.45000000000005"/>
    <n v="87.6"/>
    <n v="124.50428571428571"/>
    <n v="186.75642857142856"/>
    <n v="96"/>
    <n v="122.2"/>
    <n v="65"/>
  </r>
  <r>
    <n v="153"/>
    <x v="57"/>
    <s v="Thierry Maisonnier"/>
    <s v="Axel Dupont-Franklin"/>
    <s v="Inès Balaguier"/>
    <m/>
    <m/>
    <s v="Trafic Défense FT-862-AY"/>
    <x v="31"/>
    <x v="302"/>
    <s v="Salle à Manger"/>
    <x v="0"/>
    <n v="1"/>
    <x v="10"/>
    <x v="4"/>
    <x v="0"/>
    <x v="8"/>
    <s v="RESTAURANTS SOLIDAIRES"/>
    <s v="Maison de l'amitié"/>
    <s v="Association hors des réseaux nationaux"/>
    <s v="Voie de la Pyramide"/>
    <n v="92800"/>
    <s v="Puteaux"/>
    <x v="0"/>
    <x v="3"/>
    <n v="15"/>
    <x v="0"/>
    <s v="Masquer"/>
    <n v="303.7"/>
    <n v="73"/>
    <n v="81.798823529411763"/>
    <n v="198.65428571428572"/>
    <n v="78.5"/>
    <n v="199"/>
    <n v="65"/>
  </r>
  <r>
    <n v="153"/>
    <x v="57"/>
    <s v="Thierry Maisonnier"/>
    <s v="Axel Dupont-Franklin"/>
    <s v="Inès Balaguier"/>
    <m/>
    <m/>
    <s v="Trafic Défense FT-862-AY"/>
    <x v="32"/>
    <x v="303"/>
    <s v="Corot Entraide Auteuil"/>
    <x v="0"/>
    <n v="1"/>
    <x v="10"/>
    <x v="4"/>
    <x v="0"/>
    <x v="5"/>
    <s v="HALTE SOCIALE ET HEBERGEMENT"/>
    <s v="COROT ENTRAIDE"/>
    <s v="Association hors des réseaux nationaux"/>
    <s v="4 rue Corot"/>
    <n v="75016"/>
    <s v="Paris 16"/>
    <x v="1"/>
    <x v="0"/>
    <n v="15"/>
    <x v="0"/>
    <s v="Masquer"/>
    <n v="272.39999999999998"/>
    <n v="52.8"/>
    <n v="60.131724137931045"/>
    <n v="124.55857142857143"/>
    <n v="54"/>
    <n v="117.02499999999999"/>
    <n v="65"/>
  </r>
  <r>
    <n v="153"/>
    <x v="57"/>
    <s v="Thierry Maisonnier"/>
    <s v="Axel Dupont-Franklin"/>
    <s v="Inès Balaguier"/>
    <m/>
    <m/>
    <s v="Trafic Défense FT-862-AY"/>
    <x v="4"/>
    <x v="304"/>
    <s v="Monoprix - Magasin Courcelles"/>
    <x v="0"/>
    <n v="1"/>
    <x v="10"/>
    <x v="4"/>
    <x v="1"/>
    <x v="2"/>
    <s v="Distributeur"/>
    <s v="MONOPRIX"/>
    <s v="MONOPRIX"/>
    <s v="159 rue de Courcelles"/>
    <n v="75017"/>
    <s v="Paris 17"/>
    <x v="1"/>
    <x v="1"/>
    <n v="15"/>
    <x v="1"/>
    <s v="Masquer"/>
    <n v="411.4"/>
    <n v="118.37"/>
    <n v="68.5060465116279"/>
    <n v="196.38399999999999"/>
    <n v="60"/>
    <n v="179.85"/>
    <n v="65"/>
  </r>
  <r>
    <n v="153"/>
    <x v="57"/>
    <s v="Thierry Maisonnier"/>
    <s v="Axel Dupont-Franklin"/>
    <s v="Inès Balaguier"/>
    <m/>
    <m/>
    <s v="Trafic Défense FT-862-AY"/>
    <x v="3"/>
    <x v="305"/>
    <s v="Monoprix - Magasin Bellesfeuilles"/>
    <x v="0"/>
    <n v="1"/>
    <x v="10"/>
    <x v="4"/>
    <x v="1"/>
    <x v="2"/>
    <s v="Distributeur"/>
    <s v="MONOPRIX"/>
    <s v="MONOPRIX"/>
    <s v="22 bis rue Belles Feuilles"/>
    <n v="75016"/>
    <s v="Paris 16"/>
    <x v="1"/>
    <x v="1"/>
    <n v="15"/>
    <x v="1"/>
    <s v="Masquer"/>
    <n v="475.14"/>
    <n v="82"/>
    <n v="79.063448275862072"/>
    <n v="305.71199999999999"/>
    <n v="71"/>
    <n v="300.61"/>
    <n v="65"/>
  </r>
  <r>
    <n v="154"/>
    <x v="57"/>
    <s v="Jean-Michel Bader"/>
    <s v="Matthias Benedict"/>
    <m/>
    <m/>
    <m/>
    <s v="Trafic St Ho (ex Lilas) EH-786-YB"/>
    <x v="60"/>
    <x v="306"/>
    <s v="HORETO - Parc des Exposition Versailles"/>
    <x v="0"/>
    <n v="1"/>
    <x v="10"/>
    <x v="4"/>
    <x v="1"/>
    <x v="10"/>
    <s v="traiteur reception"/>
    <s v="Horeto"/>
    <s v="PARC DES EXPOSITIONS DE VERSAILLES"/>
    <s v="15 PLace des Insurgés"/>
    <n v="75015"/>
    <s v="Paris 15"/>
    <x v="1"/>
    <x v="1"/>
    <n v="15"/>
    <x v="3"/>
    <s v="Masquer"/>
    <n v="215.2"/>
    <n v="31.65"/>
    <n v="99.183333333333337"/>
    <n v="99.183333333333337"/>
    <n v="50.7"/>
    <n v="50.7"/>
    <n v="65"/>
  </r>
  <r>
    <n v="154"/>
    <x v="57"/>
    <s v="Jean-Michel Bader"/>
    <s v="Matthias Benedict"/>
    <m/>
    <m/>
    <m/>
    <s v="Trafic St Ho (ex Lilas) EH-786-YB"/>
    <x v="26"/>
    <x v="307"/>
    <s v="Maison Hestia - Aurore La Garenne-Colombes"/>
    <x v="0"/>
    <n v="1"/>
    <x v="10"/>
    <x v="4"/>
    <x v="0"/>
    <x v="5"/>
    <s v="HALTE SOCIALE ET HEBERGEMENT"/>
    <s v="AURORE"/>
    <s v="Association hors des réseaux nationaux"/>
    <s v="13 rue Yves le caignard"/>
    <n v="92250"/>
    <s v="La garenne-colombes"/>
    <x v="0"/>
    <x v="0"/>
    <n v="15"/>
    <x v="0"/>
    <s v="Masquer"/>
    <n v="92.91"/>
    <n v="17.5"/>
    <n v="29.722999999999999"/>
    <n v="45.727692307692308"/>
    <n v="27.125"/>
    <n v="47.14"/>
    <n v="65"/>
  </r>
  <r>
    <n v="154"/>
    <x v="57"/>
    <s v="Jean-Michel Bader"/>
    <s v="Matthias Benedict"/>
    <m/>
    <m/>
    <m/>
    <s v="Trafic St Ho (ex Lilas) EH-786-YB"/>
    <x v="32"/>
    <x v="223"/>
    <s v="Corot Entraide Auteuil"/>
    <x v="0"/>
    <n v="1"/>
    <x v="10"/>
    <x v="4"/>
    <x v="0"/>
    <x v="5"/>
    <s v="HALTE SOCIALE ET HEBERGEMENT"/>
    <s v="COROT ENTRAIDE"/>
    <s v="Association hors des réseaux nationaux"/>
    <s v="4 rue Corot"/>
    <n v="75016"/>
    <s v="Paris 16"/>
    <x v="1"/>
    <x v="0"/>
    <n v="15"/>
    <x v="0"/>
    <s v="Masquer"/>
    <n v="272.39999999999998"/>
    <n v="52.8"/>
    <n v="60.131724137931045"/>
    <n v="124.55857142857143"/>
    <n v="54"/>
    <n v="117.02499999999999"/>
    <n v="65"/>
  </r>
  <r>
    <n v="155"/>
    <x v="58"/>
    <s v="Patrick Postic"/>
    <s v="Pierre BEURLET"/>
    <m/>
    <m/>
    <m/>
    <s v="Trafic Lyonnais FZ-882-JR"/>
    <x v="31"/>
    <x v="76"/>
    <s v="Salle à Manger"/>
    <x v="0"/>
    <n v="1"/>
    <x v="10"/>
    <x v="5"/>
    <x v="0"/>
    <x v="8"/>
    <s v="RESTAURANTS SOLIDAIRES"/>
    <s v="Maison de l'amitié"/>
    <s v="Association hors des réseaux nationaux"/>
    <s v="Voie de la Pyramide"/>
    <n v="92800"/>
    <s v="Puteaux"/>
    <x v="0"/>
    <x v="3"/>
    <n v="15"/>
    <x v="0"/>
    <s v="Masquer"/>
    <n v="303.7"/>
    <n v="73"/>
    <n v="81.798823529411763"/>
    <n v="198.65428571428572"/>
    <n v="78.5"/>
    <n v="199"/>
    <n v="65"/>
  </r>
  <r>
    <n v="155"/>
    <x v="58"/>
    <s v="Patrick Postic"/>
    <s v="Pierre BEURLET"/>
    <m/>
    <m/>
    <m/>
    <s v="Trafic Lyonnais FZ-882-JR"/>
    <x v="7"/>
    <x v="76"/>
    <s v="MIYAM (labo) "/>
    <x v="0"/>
    <n v="1"/>
    <x v="10"/>
    <x v="5"/>
    <x v="1"/>
    <x v="2"/>
    <s v="Distributeur"/>
    <s v="MIYAM"/>
    <s v="MIYAM"/>
    <s v="74 rue de la Fraternité"/>
    <n v="93230"/>
    <s v="Romainville"/>
    <x v="2"/>
    <x v="1"/>
    <n v="15"/>
    <x v="1"/>
    <s v="Masquer"/>
    <n v="242"/>
    <n v="68.650000000000006"/>
    <n v="73.678620689655176"/>
    <n v="142.44533333333334"/>
    <n v="63.7"/>
    <n v="131"/>
    <n v="65"/>
  </r>
  <r>
    <n v="156"/>
    <x v="58"/>
    <s v="Didier Nozahic"/>
    <s v="Christiane Mancilla"/>
    <m/>
    <m/>
    <m/>
    <s v="Trafic St Ho (ex Lilas) EH-786-YB"/>
    <x v="3"/>
    <x v="238"/>
    <s v="Monoprix - Magasin Bellesfeuilles"/>
    <x v="0"/>
    <n v="1"/>
    <x v="10"/>
    <x v="5"/>
    <x v="1"/>
    <x v="2"/>
    <s v="Distributeur"/>
    <s v="MONOPRIX"/>
    <s v="MONOPRIX"/>
    <s v="22 bis rue Belles Feuilles"/>
    <n v="75016"/>
    <s v="Paris 16"/>
    <x v="1"/>
    <x v="1"/>
    <n v="15"/>
    <x v="1"/>
    <s v="Masquer"/>
    <n v="475.14"/>
    <n v="82"/>
    <n v="79.063448275862072"/>
    <n v="305.71199999999999"/>
    <n v="71"/>
    <n v="300.61"/>
    <n v="65"/>
  </r>
  <r>
    <n v="156"/>
    <x v="58"/>
    <s v="Didier Nozahic"/>
    <s v="Christiane Mancilla"/>
    <m/>
    <m/>
    <m/>
    <s v="Trafic St Ho (ex Lilas) EH-786-YB"/>
    <x v="34"/>
    <x v="238"/>
    <s v="Mairie du XIV - Association Yachad"/>
    <x v="0"/>
    <n v="1"/>
    <x v="10"/>
    <x v="5"/>
    <x v="0"/>
    <x v="0"/>
    <s v="DISTRIBUTION SOLIDAIRE"/>
    <s v="MAIRIE DE PARIS"/>
    <s v="CCAS"/>
    <s v="10 rue Maurice Rouvier"/>
    <n v="75014"/>
    <s v="Paris 14"/>
    <x v="1"/>
    <x v="0"/>
    <n v="15"/>
    <x v="0"/>
    <s v="Masquer"/>
    <n v="273.19"/>
    <n v="60"/>
    <n v="115.65642857142856"/>
    <n v="115.65642857142856"/>
    <n v="105"/>
    <n v="105"/>
    <n v="65"/>
  </r>
  <r>
    <n v="156"/>
    <x v="58"/>
    <s v="Didier Nozahic"/>
    <s v="Christiane Mancilla"/>
    <m/>
    <m/>
    <m/>
    <s v="Trafic St Ho (ex Lilas) EH-786-YB"/>
    <x v="0"/>
    <x v="24"/>
    <s v="Ordre de Malte - Immaculee Conception"/>
    <x v="0"/>
    <n v="1"/>
    <x v="10"/>
    <x v="5"/>
    <x v="0"/>
    <x v="0"/>
    <s v="DISTRIBUTION SOLIDAIRE"/>
    <s v="Ordre de Malte"/>
    <s v="Association appartenant à un grand réseau national"/>
    <s v="63 rue du Dôme"/>
    <n v="92300"/>
    <s v="Boulogne-Billancourt"/>
    <x v="0"/>
    <x v="0"/>
    <n v="15"/>
    <x v="0"/>
    <s v="Masquer"/>
    <n v="143.61000000000001"/>
    <n v="4.3"/>
    <n v="39.126315789473679"/>
    <n v="61.95"/>
    <n v="20"/>
    <n v="54.65"/>
    <n v="65"/>
  </r>
  <r>
    <n v="156"/>
    <x v="58"/>
    <s v="Didier Nozahic"/>
    <s v="Christiane Mancilla"/>
    <m/>
    <m/>
    <m/>
    <s v="Trafic St Ho (ex Lilas) EH-786-YB"/>
    <x v="8"/>
    <x v="24"/>
    <s v="Cuisine Centrale de Nanterre"/>
    <x v="0"/>
    <n v="1"/>
    <x v="10"/>
    <x v="5"/>
    <x v="1"/>
    <x v="1"/>
    <s v="Restauration scolaire"/>
    <s v="Cuisine Centrale de Nanterre"/>
    <s v="Cuisine Centrale de Nanterre"/>
    <s v="83 boulevard de la Seine"/>
    <n v="92000"/>
    <s v="Nanterre"/>
    <x v="0"/>
    <x v="1"/>
    <n v="15"/>
    <x v="1"/>
    <s v="Masquer"/>
    <n v="458.58000000000004"/>
    <n v="45.85"/>
    <n v="71.959032258064511"/>
    <n v="159.33785714285716"/>
    <n v="53.75"/>
    <n v="137.535"/>
    <n v="65"/>
  </r>
  <r>
    <n v="157"/>
    <x v="58"/>
    <s v="Jacques Lefèvre"/>
    <s v="Marius Koffi"/>
    <s v="Driss Gouch"/>
    <s v="Guillaume le Page"/>
    <m/>
    <s v="Berlingo Bercy DN-583-FS"/>
    <x v="20"/>
    <x v="308"/>
    <s v="Refugee Food (Labo) - Livraison de denrées"/>
    <x v="0"/>
    <n v="1"/>
    <x v="10"/>
    <x v="5"/>
    <x v="0"/>
    <x v="8"/>
    <s v="RESTAURANTS SOLIDAIRES"/>
    <s v="Refugee Food"/>
    <m/>
    <s v="43 Rue du Chevaleret"/>
    <n v="75013"/>
    <s v="Paris 13"/>
    <x v="1"/>
    <x v="2"/>
    <n v="15"/>
    <x v="0"/>
    <s v="Masquer"/>
    <n v="265.40999999999997"/>
    <n v="4.5"/>
    <n v="85.102000000000004"/>
    <n v="98.194615384615389"/>
    <n v="65.5"/>
    <n v="65.5"/>
    <n v="65"/>
  </r>
  <r>
    <n v="157"/>
    <x v="58"/>
    <s v="Jacques Lefèvre"/>
    <s v="Marius Koffi"/>
    <s v="Driss Gouch"/>
    <s v="Guillaume le Page"/>
    <m/>
    <s v="Berlingo Bercy DN-583-FS"/>
    <x v="57"/>
    <x v="309"/>
    <s v="Marché d'Aligre"/>
    <x v="0"/>
    <n v="1"/>
    <x v="10"/>
    <x v="5"/>
    <x v="1"/>
    <x v="9"/>
    <s v="Producteur"/>
    <s v="DADOUN"/>
    <s v="VILLE DE PARIS"/>
    <s v="Pl. d'Aligre"/>
    <n v="75012"/>
    <s v="Paris"/>
    <x v="1"/>
    <x v="1"/>
    <n v="15"/>
    <x v="1"/>
    <s v="Masquer"/>
    <n v="211.4"/>
    <n v="26.2"/>
    <n v="105.80200000000001"/>
    <n v="105.80200000000001"/>
    <n v="110.55"/>
    <n v="110.55"/>
    <n v="65"/>
  </r>
  <r>
    <n v="157"/>
    <x v="58"/>
    <s v="Jacques Lefèvre"/>
    <s v="Marius Koffi"/>
    <s v="Driss Gouch"/>
    <s v="Guillaume le Page"/>
    <m/>
    <s v="Berlingo Bercy DN-583-FS"/>
    <x v="63"/>
    <x v="310"/>
    <s v="La Cop1ne"/>
    <x v="0"/>
    <n v="1"/>
    <x v="10"/>
    <x v="5"/>
    <x v="0"/>
    <x v="8"/>
    <s v="RESTAURANTS SOLIDAIRES"/>
    <s v="COP'1"/>
    <m/>
    <s v="1 Place Alice Guy"/>
    <n v="75014"/>
    <s v="Paris"/>
    <x v="1"/>
    <x v="2"/>
    <n v="15"/>
    <x v="0"/>
    <s v="Masquer"/>
    <n v="78"/>
    <n v="8"/>
    <n v="50.22"/>
    <n v="50.22"/>
    <n v="51.2"/>
    <n v="51.2"/>
    <n v="65"/>
  </r>
  <r>
    <n v="158"/>
    <x v="58"/>
    <s v="Constantin Kozlow"/>
    <s v="Louisa PENICAUT"/>
    <m/>
    <m/>
    <m/>
    <s v="Trafic Défense FT-862-AY"/>
    <x v="37"/>
    <x v="311"/>
    <s v="Action 14"/>
    <x v="0"/>
    <n v="1"/>
    <x v="10"/>
    <x v="5"/>
    <x v="0"/>
    <x v="0"/>
    <s v="DISTRIBUTION SOLIDAIRE"/>
    <s v="Action 14"/>
    <s v="Association hors des réseaux nationaux"/>
    <s v="13 boulevard Léon Blum"/>
    <n v="93022"/>
    <s v="Bobigny"/>
    <x v="2"/>
    <x v="1"/>
    <n v="15"/>
    <x v="0"/>
    <s v="Masquer"/>
    <n v="1408"/>
    <n v="0"/>
    <n v="436.70933333333335"/>
    <n v="655.06400000000008"/>
    <n v="425"/>
    <n v="831.75"/>
    <n v="65"/>
  </r>
  <r>
    <n v="158"/>
    <x v="58"/>
    <s v="Constantin Kozlow"/>
    <s v="Louisa PENICAUT"/>
    <m/>
    <m/>
    <m/>
    <s v="Trafic Défense FT-862-AY"/>
    <x v="52"/>
    <x v="311"/>
    <s v="Sodexo Sports &amp; Loisirs - Site Roland Garros - Economat SL"/>
    <x v="0"/>
    <n v="1"/>
    <x v="10"/>
    <x v="5"/>
    <x v="1"/>
    <x v="10"/>
    <s v="Evénements Sports et Loisirs"/>
    <s v="SODEXO"/>
    <s v="FFT / ROLAND-GARROS"/>
    <s v="Avenue d'auteuil"/>
    <n v="75016"/>
    <s v="Paris 16"/>
    <x v="1"/>
    <x v="1"/>
    <n v="15"/>
    <x v="3"/>
    <s v="Masquer"/>
    <n v="961.9"/>
    <n v="109"/>
    <n v="433.46500000000003"/>
    <n v="433.46500000000003"/>
    <n v="331.48"/>
    <n v="331.48"/>
    <n v="65"/>
  </r>
  <r>
    <m/>
    <x v="59"/>
    <s v="annulé"/>
    <m/>
    <m/>
    <m/>
    <m/>
    <s v="Annulé"/>
    <x v="6"/>
    <x v="1"/>
    <s v="Le Figuier / Au panier des Halles / Jelo"/>
    <x v="1"/>
    <n v="1"/>
    <x v="10"/>
    <x v="1"/>
    <x v="1"/>
    <x v="1"/>
    <s v="Labo pour frigos connectés"/>
    <s v="JELO"/>
    <s v="JELO"/>
    <s v="15 rue de Chevilly"/>
    <n v="94260"/>
    <s v="Fresnes"/>
    <x v="3"/>
    <x v="1"/>
    <n v="15"/>
    <x v="1"/>
    <s v="Masquer"/>
    <n v="118.84"/>
    <n v="34.58"/>
    <n v="69.284999999999997"/>
    <n v="69.284999999999997"/>
    <n v="59.745000000000005"/>
    <n v="59.745000000000005"/>
    <n v="65"/>
  </r>
  <r>
    <n v="159"/>
    <x v="59"/>
    <s v="Thierry Maisonnier"/>
    <s v="Lucie Joyes"/>
    <m/>
    <m/>
    <m/>
    <s v="Trafic Défense FT-862-AY"/>
    <x v="4"/>
    <x v="312"/>
    <s v="Monoprix - Magasin Courcelles"/>
    <x v="0"/>
    <n v="1"/>
    <x v="10"/>
    <x v="1"/>
    <x v="1"/>
    <x v="2"/>
    <s v="Distributeur"/>
    <s v="MONOPRIX"/>
    <s v="MONOPRIX"/>
    <s v="159 rue de Courcelles"/>
    <n v="75017"/>
    <s v="Paris 17"/>
    <x v="1"/>
    <x v="1"/>
    <n v="15"/>
    <x v="1"/>
    <s v="Masquer"/>
    <n v="411.4"/>
    <n v="118.37"/>
    <n v="68.5060465116279"/>
    <n v="196.38399999999999"/>
    <n v="60"/>
    <n v="179.85"/>
    <n v="65"/>
  </r>
  <r>
    <n v="159"/>
    <x v="59"/>
    <s v="Thierry Maisonnier"/>
    <s v="Lucie Joyes"/>
    <m/>
    <m/>
    <m/>
    <s v="Trafic Défense FT-862-AY"/>
    <x v="3"/>
    <x v="312"/>
    <s v="Monoprix - Magasin Bellesfeuilles"/>
    <x v="0"/>
    <n v="1"/>
    <x v="10"/>
    <x v="1"/>
    <x v="1"/>
    <x v="2"/>
    <s v="Distributeur"/>
    <s v="MONOPRIX"/>
    <s v="MONOPRIX"/>
    <s v="22 bis rue Belles Feuilles"/>
    <n v="75016"/>
    <s v="Paris 16"/>
    <x v="1"/>
    <x v="1"/>
    <n v="15"/>
    <x v="1"/>
    <s v="Masquer"/>
    <n v="475.14"/>
    <n v="82"/>
    <n v="79.063448275862072"/>
    <n v="305.71199999999999"/>
    <n v="71"/>
    <n v="300.61"/>
    <n v="65"/>
  </r>
  <r>
    <n v="159"/>
    <x v="59"/>
    <s v="Thierry Maisonnier"/>
    <s v="Lucie Joyes"/>
    <m/>
    <m/>
    <m/>
    <s v="Trafic Défense FT-862-AY"/>
    <x v="32"/>
    <x v="313"/>
    <s v="Corot Entraide Auteuil"/>
    <x v="0"/>
    <n v="1"/>
    <x v="10"/>
    <x v="1"/>
    <x v="0"/>
    <x v="5"/>
    <s v="HALTE SOCIALE ET HEBERGEMENT"/>
    <s v="COROT ENTRAIDE"/>
    <s v="Association hors des réseaux nationaux"/>
    <s v="4 rue Corot"/>
    <n v="75016"/>
    <s v="Paris 16"/>
    <x v="1"/>
    <x v="0"/>
    <n v="15"/>
    <x v="0"/>
    <s v="Masquer"/>
    <n v="272.39999999999998"/>
    <n v="52.8"/>
    <n v="60.131724137931045"/>
    <n v="124.55857142857143"/>
    <n v="54"/>
    <n v="117.02499999999999"/>
    <n v="65"/>
  </r>
  <r>
    <n v="160"/>
    <x v="59"/>
    <s v="Baptiste Valentini"/>
    <s v="Alice MOUCHEL"/>
    <m/>
    <m/>
    <m/>
    <s v="Trafic Lyonnais FZ-882-JR"/>
    <x v="10"/>
    <x v="314"/>
    <s v="Armée du Salut"/>
    <x v="0"/>
    <n v="1"/>
    <x v="10"/>
    <x v="1"/>
    <x v="0"/>
    <x v="0"/>
    <s v="DISTRIBUTION SOLIDAIRE"/>
    <s v="FONDATION ARMEE DU SALUT"/>
    <m/>
    <s v="26 rue de Serpollet"/>
    <n v="75020"/>
    <s v="Paris 20"/>
    <x v="1"/>
    <x v="0"/>
    <n v="15"/>
    <x v="0"/>
    <s v="Masquer"/>
    <n v="875.78"/>
    <n v="47.44"/>
    <n v="168.76499999999999"/>
    <n v="180.01599999999999"/>
    <n v="130.27000000000001"/>
    <n v="118.14"/>
    <n v="65"/>
  </r>
  <r>
    <n v="160"/>
    <x v="59"/>
    <s v="Baptiste Valentini"/>
    <s v="Alice MOUCHEL"/>
    <m/>
    <m/>
    <m/>
    <s v="Trafic Lyonnais FZ-882-JR"/>
    <x v="5"/>
    <x v="314"/>
    <s v="Ideel Garden"/>
    <x v="0"/>
    <n v="1"/>
    <x v="10"/>
    <x v="1"/>
    <x v="1"/>
    <x v="3"/>
    <s v="Restauration d'entreprise"/>
    <m/>
    <m/>
    <s v="20 avenue Henri Barbusse"/>
    <n v="93000"/>
    <s v="Bobigny"/>
    <x v="2"/>
    <x v="1"/>
    <n v="15"/>
    <x v="1"/>
    <s v="Masquer"/>
    <n v="276"/>
    <n v="47.44"/>
    <n v="132.76266666666666"/>
    <n v="132.76266666666666"/>
    <n v="118.14"/>
    <n v="118.14"/>
    <n v="65"/>
  </r>
  <r>
    <n v="161"/>
    <x v="59"/>
    <s v="Baptiste Valentini"/>
    <s v="(Wenabi) Damien RESSOUCHES"/>
    <m/>
    <m/>
    <m/>
    <s v="Kangoo Ipsen FV-865-GP"/>
    <x v="1"/>
    <x v="188"/>
    <s v="Sodexo Porte d'Issy - DGA (Balard)"/>
    <x v="0"/>
    <n v="1"/>
    <x v="10"/>
    <x v="1"/>
    <x v="1"/>
    <x v="1"/>
    <s v="Restauration d'entreprise"/>
    <s v="SODEXO"/>
    <s v="DGA - Ministère des Armées"/>
    <s v="35 rue de la Porte d'Issy"/>
    <n v="75015"/>
    <s v="Paris 15"/>
    <x v="1"/>
    <x v="1"/>
    <n v="15"/>
    <x v="1"/>
    <s v="Masquer"/>
    <n v="60"/>
    <n v="12"/>
    <n v="22.299999999999997"/>
    <n v="29.733333333333334"/>
    <n v="19.600000000000001"/>
    <n v="23.4"/>
    <n v="65"/>
  </r>
  <r>
    <n v="161"/>
    <x v="59"/>
    <s v="Baptiste Valentini"/>
    <s v="(Wenabi) Damien RESSOUCHES"/>
    <m/>
    <m/>
    <m/>
    <s v="Kangoo Ipsen FV-865-GP"/>
    <x v="38"/>
    <x v="188"/>
    <s v="Magdalena Boulogne"/>
    <x v="0"/>
    <n v="1"/>
    <x v="10"/>
    <x v="1"/>
    <x v="0"/>
    <x v="8"/>
    <s v="Restaurant Solidaire"/>
    <s v="Magdalena"/>
    <s v="Association hors des réseaux nationaux"/>
    <s v="44 rue de l'Est "/>
    <n v="92100"/>
    <s v="Boulogne-Billancourt"/>
    <x v="0"/>
    <x v="0"/>
    <n v="15"/>
    <x v="0"/>
    <s v="Masquer"/>
    <n v="79"/>
    <n v="5.8"/>
    <n v="36.027500000000003"/>
    <n v="36.027500000000003"/>
    <n v="34.200000000000003"/>
    <n v="34.200000000000003"/>
    <n v="65"/>
  </r>
  <r>
    <m/>
    <x v="60"/>
    <s v="annulé"/>
    <m/>
    <m/>
    <m/>
    <m/>
    <s v="Annulé"/>
    <x v="33"/>
    <x v="1"/>
    <s v="Levy Restaurants - AccorHotels Arena Bercy"/>
    <x v="1"/>
    <n v="1"/>
    <x v="10"/>
    <x v="0"/>
    <x v="1"/>
    <x v="10"/>
    <s v="Evénements Sports et Loisirs"/>
    <s v="LEVY RESTAURANTS"/>
    <s v="ACCORHOTELS ARENA (GROUPE ACCOR)"/>
    <s v="8 Boulevard de Bercy"/>
    <n v="75012"/>
    <s v="Paris 12"/>
    <x v="1"/>
    <x v="1"/>
    <n v="15"/>
    <x v="3"/>
    <s v="Masquer"/>
    <n v="213.19"/>
    <n v="23.4"/>
    <n v="53.110666666666702"/>
    <n v="79.665999999999997"/>
    <n v="23.43"/>
    <n v="37.245000000000005"/>
    <n v="65"/>
  </r>
  <r>
    <n v="162"/>
    <x v="60"/>
    <s v="Thierry Maisonnier"/>
    <s v="Hugo chauvrat"/>
    <m/>
    <m/>
    <m/>
    <s v="Trafic Lyonnais FZ-882-JR"/>
    <x v="18"/>
    <x v="315"/>
    <s v="L'un est l'autre"/>
    <x v="0"/>
    <n v="1"/>
    <x v="10"/>
    <x v="0"/>
    <x v="0"/>
    <x v="0"/>
    <s v="DISTRIBUTION SOLIDAIRE"/>
    <s v="L'UN EST L'AUTRE"/>
    <s v="Association hors des réseaux nationaux"/>
    <s v="36 avenue Charles Gide"/>
    <n v="94270"/>
    <s v="Kremlin-Bicêtre"/>
    <x v="3"/>
    <x v="2"/>
    <n v="15"/>
    <x v="0"/>
    <s v="Masquer"/>
    <n v="983.5"/>
    <n v="42.79"/>
    <n v="143.24458333333334"/>
    <n v="229.19133333333332"/>
    <n v="78.525000000000006"/>
    <n v="125.9"/>
    <n v="65"/>
  </r>
  <r>
    <n v="162"/>
    <x v="60"/>
    <s v="Thierry Maisonnier"/>
    <s v="Hugo chauvrat"/>
    <m/>
    <m/>
    <m/>
    <s v="Trafic Lyonnais FZ-882-JR"/>
    <x v="7"/>
    <x v="315"/>
    <s v="MIYAM (labo) "/>
    <x v="0"/>
    <n v="1"/>
    <x v="10"/>
    <x v="0"/>
    <x v="1"/>
    <x v="2"/>
    <s v="Distributeur"/>
    <s v="MIYAM"/>
    <s v="MIYAM"/>
    <s v="74 rue de la Fraternité"/>
    <n v="93230"/>
    <s v="Romainville"/>
    <x v="2"/>
    <x v="1"/>
    <n v="15"/>
    <x v="1"/>
    <s v="Masquer"/>
    <n v="242"/>
    <n v="68.650000000000006"/>
    <n v="73.678620689655176"/>
    <n v="142.44533333333334"/>
    <n v="63.7"/>
    <n v="131"/>
    <n v="65"/>
  </r>
  <r>
    <n v="163"/>
    <x v="60"/>
    <s v="Patrick POSTIC"/>
    <s v="Maxime Petit"/>
    <s v="Victor jeff"/>
    <m/>
    <m/>
    <s v="Trafic St Ho (ex Lilas) EH-786-YB"/>
    <x v="40"/>
    <x v="260"/>
    <s v="Cop'1 Solidarité Etudiante"/>
    <x v="0"/>
    <n v="1"/>
    <x v="10"/>
    <x v="0"/>
    <x v="0"/>
    <x v="0"/>
    <s v="DISTRIBUTION SOLIDAIRE"/>
    <s v="COP'1"/>
    <s v="Association hors des réseaux nationaux"/>
    <s v="50 rue de Tournelles"/>
    <n v="75003"/>
    <s v="Paris 03"/>
    <x v="1"/>
    <x v="2"/>
    <n v="15"/>
    <x v="0"/>
    <s v="Masquer"/>
    <n v="96.3"/>
    <n v="70"/>
    <n v="80.628571428571433"/>
    <n v="80.628571428571433"/>
    <n v="87.5"/>
    <n v="87.5"/>
    <n v="65"/>
  </r>
  <r>
    <n v="163"/>
    <x v="60"/>
    <s v="Patrick POSTIC"/>
    <s v="Maxime Petit"/>
    <s v="Victor jeff"/>
    <m/>
    <m/>
    <s v="Trafic St Ho (ex Lilas) EH-786-YB"/>
    <x v="9"/>
    <x v="260"/>
    <s v="Refugee Food (Labo) - Production repas"/>
    <x v="0"/>
    <n v="1"/>
    <x v="10"/>
    <x v="0"/>
    <x v="1"/>
    <x v="4"/>
    <s v="Production Aide Alim"/>
    <m/>
    <m/>
    <s v="43 Rue du Chevaleret"/>
    <n v="75013"/>
    <s v="Paris 13"/>
    <x v="1"/>
    <x v="1"/>
    <n v="15"/>
    <x v="2"/>
    <s v="Masquer"/>
    <n v="96.3"/>
    <n v="70"/>
    <n v="80.628571428571433"/>
    <n v="80.628571428571433"/>
    <n v="87.5"/>
    <n v="87.5"/>
    <n v="65"/>
  </r>
  <r>
    <n v="164"/>
    <x v="60"/>
    <s v="Constantin Kozlow"/>
    <s v="Alice MOUCHEL"/>
    <s v="Violette FACHE"/>
    <m/>
    <m/>
    <s v="Trafic Défense FT-862-AY"/>
    <x v="41"/>
    <x v="316"/>
    <s v="Cdc Habitat Adoma - Foyer Sorbiers"/>
    <x v="0"/>
    <n v="1"/>
    <x v="10"/>
    <x v="0"/>
    <x v="0"/>
    <x v="5"/>
    <s v="HALTE SOCIALE ET HEBERGEMENT"/>
    <s v="Adoma"/>
    <s v="Association appartenant à un grand réseau national"/>
    <s v="4 rue des Sorbiers"/>
    <n v="92000"/>
    <s v="Nanterre"/>
    <x v="0"/>
    <x v="3"/>
    <n v="15"/>
    <x v="0"/>
    <s v="Masquer"/>
    <n v="106.98"/>
    <n v="18"/>
    <n v="59.938333333333333"/>
    <n v="59.938333333333333"/>
    <n v="50.814999999999998"/>
    <n v="50.814999999999998"/>
    <n v="65"/>
  </r>
  <r>
    <n v="164"/>
    <x v="60"/>
    <s v="Constantin Kozlow"/>
    <s v="Alice MOUCHEL"/>
    <s v="Violette FACHE"/>
    <m/>
    <m/>
    <s v="Trafic Défense FT-862-AY"/>
    <x v="61"/>
    <x v="317"/>
    <s v="APPUI - AU BON TRANSIT (livraison de denrées)"/>
    <x v="0"/>
    <n v="1"/>
    <x v="10"/>
    <x v="0"/>
    <x v="0"/>
    <x v="0"/>
    <m/>
    <s v="APPUI - AU BON TRANSIT"/>
    <s v="Association hors des réseaux nationaux"/>
    <s v="12 rue Auguste Gillot"/>
    <n v="93200"/>
    <s v="Saint-Denis"/>
    <x v="2"/>
    <x v="2"/>
    <n v="15"/>
    <x v="0"/>
    <s v="Masquer"/>
    <n v="313"/>
    <n v="17"/>
    <n v="98.68"/>
    <n v="123.35000000000001"/>
    <n v="70"/>
    <n v="81.699999999999989"/>
    <n v="65"/>
  </r>
  <r>
    <n v="164"/>
    <x v="60"/>
    <s v="Constantin Kozlow"/>
    <s v="Alice MOUCHEL"/>
    <s v="Violette FACHE"/>
    <m/>
    <m/>
    <s v="Trafic Défense FT-862-AY"/>
    <x v="26"/>
    <x v="318"/>
    <s v="Maison Hestia - Aurore La Garenne-Colombes"/>
    <x v="0"/>
    <n v="1"/>
    <x v="10"/>
    <x v="0"/>
    <x v="0"/>
    <x v="5"/>
    <s v="HALTE SOCIALE ET HEBERGEMENT"/>
    <s v="AURORE"/>
    <s v="Association hors des réseaux nationaux"/>
    <s v="13 rue Yves le caignard"/>
    <n v="92250"/>
    <s v="La garenne-colombes"/>
    <x v="0"/>
    <x v="0"/>
    <n v="15"/>
    <x v="0"/>
    <s v="Masquer"/>
    <n v="92.91"/>
    <n v="17.5"/>
    <n v="29.722999999999999"/>
    <n v="45.727692307692308"/>
    <n v="27.125"/>
    <n v="47.14"/>
    <n v="65"/>
  </r>
  <r>
    <n v="164"/>
    <x v="60"/>
    <s v="Constantin Kozlow"/>
    <s v="Alice MOUCHEL"/>
    <s v="Violette FACHE"/>
    <m/>
    <m/>
    <s v="Trafic Défense FT-862-AY"/>
    <x v="64"/>
    <x v="317"/>
    <s v="Topivo - Paris La Défense Arena"/>
    <x v="0"/>
    <n v="1"/>
    <x v="10"/>
    <x v="0"/>
    <x v="1"/>
    <x v="10"/>
    <s v="Evénements Sports et Loisirs"/>
    <s v="TOPIVO"/>
    <s v="Paris La Defense Arena"/>
    <s v="Rue des Longues Raies - Porte 67"/>
    <n v="92000"/>
    <s v="Nanterre"/>
    <x v="0"/>
    <x v="1"/>
    <n v="15"/>
    <x v="3"/>
    <s v="Masquer"/>
    <n v="148.6"/>
    <n v="48.6"/>
    <n v="98.6"/>
    <n v="98.6"/>
    <n v="98.6"/>
    <n v="98.6"/>
    <n v="65"/>
  </r>
  <r>
    <n v="164"/>
    <x v="60"/>
    <s v="Constantin Kozlow"/>
    <s v="Alice MOUCHEL"/>
    <s v="Violette FACHE"/>
    <m/>
    <m/>
    <s v="Trafic Défense FT-862-AY"/>
    <x v="39"/>
    <x v="319"/>
    <s v="Centre Social Landy - St Ouen"/>
    <x v="0"/>
    <n v="1"/>
    <x v="10"/>
    <x v="0"/>
    <x v="0"/>
    <x v="0"/>
    <s v="DISTRIBUTION SOLIDAIRE"/>
    <s v="Maison de quartier du Landy"/>
    <s v="Association hors des réseaux nationaux"/>
    <s v="4 rue Soubis"/>
    <n v="93400"/>
    <s v="Saint-Ouen"/>
    <x v="2"/>
    <x v="3"/>
    <n v="15"/>
    <x v="0"/>
    <s v="Masquer"/>
    <n v="458.6"/>
    <n v="6.8"/>
    <n v="82.842083333333335"/>
    <n v="165.68416666666667"/>
    <n v="67.674999999999997"/>
    <n v="131.97499999999999"/>
    <n v="65"/>
  </r>
  <r>
    <n v="164"/>
    <x v="60"/>
    <s v="Constantin Kozlow"/>
    <s v="Alice MOUCHEL"/>
    <s v="Violette FACHE"/>
    <m/>
    <m/>
    <s v="Trafic Défense FT-862-AY"/>
    <x v="8"/>
    <x v="320"/>
    <s v="Cuisine Centrale de Nanterre"/>
    <x v="0"/>
    <n v="1"/>
    <x v="10"/>
    <x v="0"/>
    <x v="1"/>
    <x v="1"/>
    <s v="Restauration scolaire"/>
    <s v="Cuisine Centrale de Nanterre"/>
    <s v="Cuisine Centrale de Nanterre"/>
    <s v="83 boulevard de la Seine"/>
    <n v="92000"/>
    <s v="Nanterre"/>
    <x v="0"/>
    <x v="1"/>
    <n v="15"/>
    <x v="1"/>
    <s v="Masquer"/>
    <n v="458.58000000000004"/>
    <n v="45.85"/>
    <n v="71.959032258064511"/>
    <n v="159.33785714285716"/>
    <n v="53.75"/>
    <n v="137.535"/>
    <n v="65"/>
  </r>
  <r>
    <m/>
    <x v="61"/>
    <s v="annulé"/>
    <m/>
    <m/>
    <m/>
    <m/>
    <s v="Annulé"/>
    <x v="42"/>
    <x v="1"/>
    <s v="MRS - Ipsen Khapa"/>
    <x v="1"/>
    <n v="1"/>
    <x v="10"/>
    <x v="2"/>
    <x v="1"/>
    <x v="1"/>
    <s v="Restauration d'entreprise"/>
    <s v="MRS"/>
    <s v="Ipsen / Khapa"/>
    <s v="63 quai Georges Corse"/>
    <n v="92100"/>
    <s v="Boulogne Billancourt"/>
    <x v="0"/>
    <x v="1"/>
    <n v="15"/>
    <x v="1"/>
    <s v="Masquer"/>
    <m/>
    <m/>
    <m/>
    <m/>
    <m/>
    <m/>
    <n v="65"/>
  </r>
  <r>
    <m/>
    <x v="61"/>
    <s v="annulé"/>
    <m/>
    <m/>
    <m/>
    <m/>
    <s v="Annulé"/>
    <x v="22"/>
    <x v="1"/>
    <s v="Sogeres - Gecina Défense Ouest"/>
    <x v="1"/>
    <n v="1"/>
    <x v="10"/>
    <x v="2"/>
    <x v="1"/>
    <x v="1"/>
    <s v="Restauration d'entreprise"/>
    <s v="SOGERES"/>
    <s v="GECINA"/>
    <s v="32 rue de Metz"/>
    <n v="92000"/>
    <s v="Nanterre"/>
    <x v="0"/>
    <x v="1"/>
    <n v="15"/>
    <x v="1"/>
    <s v="Masquer"/>
    <n v="11.6"/>
    <n v="1"/>
    <n v="6.8488888888888892"/>
    <n v="6.8488888888888892"/>
    <n v="7"/>
    <n v="7"/>
    <n v="65"/>
  </r>
  <r>
    <m/>
    <x v="61"/>
    <s v="annulé"/>
    <m/>
    <m/>
    <m/>
    <m/>
    <s v="Annulé"/>
    <x v="45"/>
    <x v="1"/>
    <s v="L'Oréal Campus Clichy"/>
    <x v="1"/>
    <n v="1"/>
    <x v="10"/>
    <x v="2"/>
    <x v="1"/>
    <x v="1"/>
    <s v="Restauration d'entreprise"/>
    <m/>
    <s v="L'Oréal "/>
    <s v="10 Rue du Docteur Calmette"/>
    <n v="92110"/>
    <s v="Clichy"/>
    <x v="0"/>
    <x v="1"/>
    <n v="15"/>
    <x v="1"/>
    <s v="Masquer"/>
    <n v="106.55"/>
    <n v="60.5"/>
    <n v="80.216666666666669"/>
    <n v="80.216666666666669"/>
    <n v="73.599999999999994"/>
    <n v="73.599999999999994"/>
    <n v="65"/>
  </r>
  <r>
    <m/>
    <x v="61"/>
    <s v="annulé"/>
    <m/>
    <m/>
    <m/>
    <m/>
    <s v="Annulé"/>
    <x v="1"/>
    <x v="1"/>
    <s v="Sodexo Porte d'Issy - DGA (Balard)"/>
    <x v="1"/>
    <n v="1"/>
    <x v="10"/>
    <x v="2"/>
    <x v="1"/>
    <x v="1"/>
    <s v="Restauration d'entreprise"/>
    <s v="SODEXO"/>
    <s v="DGA - Ministère des Armées"/>
    <s v="35 rue de la Porte d'Issy"/>
    <n v="75015"/>
    <s v="Paris 15"/>
    <x v="1"/>
    <x v="1"/>
    <n v="15"/>
    <x v="1"/>
    <s v="Masquer"/>
    <n v="60"/>
    <n v="12"/>
    <n v="22.299999999999997"/>
    <n v="29.733333333333334"/>
    <n v="19.600000000000001"/>
    <n v="23.4"/>
    <n v="65"/>
  </r>
  <r>
    <m/>
    <x v="61"/>
    <s v="annulé"/>
    <m/>
    <m/>
    <m/>
    <m/>
    <s v="Annulé"/>
    <x v="16"/>
    <x v="1"/>
    <s v="Arpège - Mazars"/>
    <x v="1"/>
    <n v="1"/>
    <x v="10"/>
    <x v="2"/>
    <x v="1"/>
    <x v="1"/>
    <s v="Restauration d'entreprise"/>
    <s v="ARPEGE"/>
    <s v="Mazars"/>
    <s v="61 rue Henri Regnault"/>
    <n v="92400"/>
    <s v="Courbevoie"/>
    <x v="0"/>
    <x v="1"/>
    <n v="15"/>
    <x v="1"/>
    <s v="Masquer"/>
    <n v="36"/>
    <n v="36"/>
    <n v="36"/>
    <n v="36"/>
    <n v="36"/>
    <n v="36"/>
    <n v="65"/>
  </r>
  <r>
    <m/>
    <x v="61"/>
    <s v="annulé"/>
    <m/>
    <m/>
    <m/>
    <m/>
    <s v="Annulé"/>
    <x v="23"/>
    <x v="1"/>
    <s v="Compass - Société Générale Basalte"/>
    <x v="1"/>
    <n v="1"/>
    <x v="10"/>
    <x v="2"/>
    <x v="1"/>
    <x v="1"/>
    <s v="Restauration d'entreprise"/>
    <s v="EUREST-COMPASS"/>
    <s v="SOCIETE GENERALE"/>
    <s v="6 boulevard Franck Kupla"/>
    <n v="92800"/>
    <s v="Puteaux"/>
    <x v="0"/>
    <x v="1"/>
    <n v="15"/>
    <x v="1"/>
    <s v="Masquer"/>
    <n v="68.8"/>
    <n v="12.1"/>
    <n v="36.945833333333333"/>
    <n v="36.945833333333333"/>
    <n v="42.125"/>
    <n v="42.125"/>
    <n v="65"/>
  </r>
  <r>
    <m/>
    <x v="61"/>
    <s v="annulé"/>
    <m/>
    <m/>
    <m/>
    <m/>
    <s v="Annulé"/>
    <x v="15"/>
    <x v="1"/>
    <s v="Arpège - L'Oréal Clichy CAPI"/>
    <x v="1"/>
    <n v="1"/>
    <x v="10"/>
    <x v="2"/>
    <x v="1"/>
    <x v="1"/>
    <s v="Restauration d'entreprise"/>
    <s v="ARPEGE"/>
    <s v="L'OREAL"/>
    <s v="22 rue Pierre Dreyfus"/>
    <n v="92110"/>
    <s v="Clichy"/>
    <x v="0"/>
    <x v="1"/>
    <n v="15"/>
    <x v="1"/>
    <s v="Masquer"/>
    <n v="15"/>
    <n v="15"/>
    <n v="15"/>
    <n v="15"/>
    <n v="15"/>
    <n v="15"/>
    <n v="65"/>
  </r>
  <r>
    <m/>
    <x v="61"/>
    <s v="annulé"/>
    <m/>
    <m/>
    <m/>
    <m/>
    <s v="Annulé"/>
    <x v="44"/>
    <x v="1"/>
    <s v="Sogeres - Microsoft EOS"/>
    <x v="1"/>
    <n v="1"/>
    <x v="10"/>
    <x v="2"/>
    <x v="1"/>
    <x v="1"/>
    <s v="Restauration d'entreprise"/>
    <s v="SOGERES"/>
    <s v="MICROSOFT"/>
    <s v="37 quai du Président Roosevelt"/>
    <n v="92130"/>
    <s v="Issy-Les-Moulineaux"/>
    <x v="0"/>
    <x v="1"/>
    <n v="15"/>
    <x v="1"/>
    <s v="Masquer"/>
    <m/>
    <m/>
    <m/>
    <m/>
    <m/>
    <m/>
    <n v="65"/>
  </r>
  <r>
    <m/>
    <x v="61"/>
    <s v="annulé"/>
    <m/>
    <m/>
    <m/>
    <m/>
    <s v="Annulé"/>
    <x v="43"/>
    <x v="1"/>
    <s v="Arpège - L'Oréal Clichy RIO"/>
    <x v="1"/>
    <n v="1"/>
    <x v="10"/>
    <x v="2"/>
    <x v="1"/>
    <x v="1"/>
    <s v="Restauration d'entreprise"/>
    <s v="ARPEGE"/>
    <s v="L'OREAL"/>
    <s v="15 rue Pierre Dreyfus"/>
    <n v="92110"/>
    <s v="Clichy"/>
    <x v="0"/>
    <x v="1"/>
    <n v="15"/>
    <x v="1"/>
    <s v="Masquer"/>
    <n v="65"/>
    <n v="20"/>
    <n v="39.571428571428569"/>
    <n v="39.571428571428569"/>
    <n v="45"/>
    <n v="45"/>
    <n v="65"/>
  </r>
  <r>
    <m/>
    <x v="61"/>
    <s v="annulé"/>
    <m/>
    <m/>
    <m/>
    <m/>
    <s v="Annulé"/>
    <x v="33"/>
    <x v="1"/>
    <s v="Levy Restaurants - AccorHotels Arena Bercy"/>
    <x v="1"/>
    <n v="1"/>
    <x v="10"/>
    <x v="2"/>
    <x v="1"/>
    <x v="10"/>
    <s v="Evénements Sports et Loisirs"/>
    <s v="LEVY RESTAURANTS"/>
    <s v="ACCORHOTELS ARENA (GROUPE ACCOR)"/>
    <s v="8 Boulevard de Bercy"/>
    <n v="75012"/>
    <s v="Paris 12"/>
    <x v="1"/>
    <x v="1"/>
    <n v="15"/>
    <x v="3"/>
    <s v="Masquer"/>
    <n v="213.19"/>
    <n v="23.4"/>
    <n v="53.110666666666702"/>
    <n v="79.665999999999997"/>
    <n v="23.43"/>
    <n v="37.245000000000005"/>
    <n v="65"/>
  </r>
  <r>
    <n v="165"/>
    <x v="61"/>
    <s v="Thierry Maisonnier"/>
    <s v="Baptiste Valentini"/>
    <m/>
    <m/>
    <m/>
    <s v="Trafic St Ho (ex Lilas) EH-786-YB"/>
    <x v="3"/>
    <x v="321"/>
    <s v="Monoprix - Magasin Bellesfeuilles"/>
    <x v="0"/>
    <n v="1"/>
    <x v="10"/>
    <x v="2"/>
    <x v="1"/>
    <x v="2"/>
    <s v="Distributeur"/>
    <s v="MONOPRIX"/>
    <s v="MONOPRIX"/>
    <s v="22 bis rue Belles Feuilles"/>
    <n v="75016"/>
    <s v="Paris 16"/>
    <x v="1"/>
    <x v="1"/>
    <n v="15"/>
    <x v="1"/>
    <s v="Masquer"/>
    <n v="475.14"/>
    <n v="82"/>
    <n v="79.063448275862072"/>
    <n v="305.71199999999999"/>
    <n v="71"/>
    <n v="300.61"/>
    <n v="65"/>
  </r>
  <r>
    <n v="165"/>
    <x v="61"/>
    <s v="Thierry Maisonnier"/>
    <s v="Baptiste Valentini"/>
    <m/>
    <m/>
    <m/>
    <s v="Trafic St Ho (ex Lilas) EH-786-YB"/>
    <x v="4"/>
    <x v="31"/>
    <s v="Monoprix - Magasin Courcelles"/>
    <x v="0"/>
    <n v="1"/>
    <x v="10"/>
    <x v="2"/>
    <x v="1"/>
    <x v="2"/>
    <s v="Distributeur"/>
    <s v="MONOPRIX"/>
    <s v="MONOPRIX"/>
    <s v="159 rue de Courcelles"/>
    <n v="75017"/>
    <s v="Paris 17"/>
    <x v="1"/>
    <x v="1"/>
    <n v="15"/>
    <x v="1"/>
    <s v="Masquer"/>
    <n v="411.4"/>
    <n v="118.37"/>
    <n v="68.5060465116279"/>
    <n v="196.38399999999999"/>
    <n v="60"/>
    <n v="179.85"/>
    <n v="65"/>
  </r>
  <r>
    <n v="165"/>
    <x v="61"/>
    <s v="Thierry Maisonnier"/>
    <s v="Baptiste Valentini"/>
    <m/>
    <m/>
    <m/>
    <s v="Trafic St Ho (ex Lilas) EH-786-YB"/>
    <x v="21"/>
    <x v="322"/>
    <s v="Aurore - CHU 12eme"/>
    <x v="0"/>
    <n v="1"/>
    <x v="10"/>
    <x v="2"/>
    <x v="0"/>
    <x v="5"/>
    <s v="HALTE SOCIALE ET HEBERGEMENT"/>
    <s v="AURORE"/>
    <s v="Association hors des réseaux nationaux"/>
    <s v="20 boulevard Poniatowski"/>
    <n v="75012"/>
    <s v="Paris 12"/>
    <x v="1"/>
    <x v="0"/>
    <n v="15"/>
    <x v="0"/>
    <s v="Masquer"/>
    <n v="242.2"/>
    <n v="37.5"/>
    <n v="145.446"/>
    <n v="145.446"/>
    <n v="134.69999999999999"/>
    <n v="134.69999999999999"/>
    <n v="65"/>
  </r>
  <r>
    <n v="166"/>
    <x v="61"/>
    <s v="Michelle Isphording"/>
    <s v="Marius Koffi"/>
    <m/>
    <m/>
    <m/>
    <s v="Trafic Lyonnais FZ-882-JR"/>
    <x v="39"/>
    <x v="323"/>
    <s v="Centre Social Landy - St Ouen"/>
    <x v="0"/>
    <n v="1"/>
    <x v="10"/>
    <x v="2"/>
    <x v="0"/>
    <x v="0"/>
    <s v="DISTRIBUTION SOLIDAIRE"/>
    <s v="Maison de quartier du Landy"/>
    <s v="Association hors des réseaux nationaux"/>
    <s v="4 rue Soubis"/>
    <n v="93400"/>
    <s v="Saint-Ouen"/>
    <x v="2"/>
    <x v="3"/>
    <n v="15"/>
    <x v="0"/>
    <s v="Masquer"/>
    <n v="458.6"/>
    <n v="6.8"/>
    <n v="82.842083333333335"/>
    <n v="165.68416666666667"/>
    <n v="67.674999999999997"/>
    <n v="131.97499999999999"/>
    <n v="65"/>
  </r>
  <r>
    <n v="166"/>
    <x v="61"/>
    <s v="Michelle Isphording"/>
    <s v="Marius Koffi"/>
    <m/>
    <m/>
    <m/>
    <s v="Trafic Lyonnais FZ-882-JR"/>
    <x v="2"/>
    <x v="323"/>
    <s v="Foodles - Hub Saint Ouen"/>
    <x v="0"/>
    <n v="1"/>
    <x v="10"/>
    <x v="2"/>
    <x v="1"/>
    <x v="1"/>
    <s v="Restauration d'entreprise"/>
    <s v="Foodles"/>
    <s v="Foodles"/>
    <s v="50 rue Ardoin"/>
    <n v="93400"/>
    <s v="Saint-Ouen"/>
    <x v="2"/>
    <x v="1"/>
    <n v="15"/>
    <x v="1"/>
    <s v="Masquer"/>
    <n v="153.4"/>
    <n v="43.9"/>
    <n v="84.566153846153838"/>
    <n v="84.566153846153838"/>
    <n v="75.400000000000006"/>
    <n v="75.400000000000006"/>
    <n v="65"/>
  </r>
  <r>
    <n v="167"/>
    <x v="61"/>
    <s v="patrick postic"/>
    <s v="Gody Djoman"/>
    <s v="(Wenabi) Hassanatou BA"/>
    <m/>
    <m/>
    <s v="Trafic Défense FT-862-AY"/>
    <x v="8"/>
    <x v="324"/>
    <s v="Cuisine Centrale de Nanterre"/>
    <x v="0"/>
    <n v="1"/>
    <x v="10"/>
    <x v="2"/>
    <x v="1"/>
    <x v="1"/>
    <s v="Restauration scolaire"/>
    <s v="Cuisine Centrale de Nanterre"/>
    <s v="Cuisine Centrale de Nanterre"/>
    <s v="83 boulevard de la Seine"/>
    <n v="92000"/>
    <s v="Nanterre"/>
    <x v="0"/>
    <x v="1"/>
    <n v="15"/>
    <x v="1"/>
    <s v="Masquer"/>
    <n v="458.58000000000004"/>
    <n v="45.85"/>
    <n v="71.959032258064511"/>
    <n v="159.33785714285716"/>
    <n v="53.75"/>
    <n v="137.535"/>
    <n v="65"/>
  </r>
  <r>
    <n v="167"/>
    <x v="61"/>
    <s v="patrick postic"/>
    <s v="Gody Djoman"/>
    <s v="(Wenabi) Hassanatou BA"/>
    <m/>
    <m/>
    <s v="Trafic Défense FT-862-AY"/>
    <x v="39"/>
    <x v="325"/>
    <s v="Centre Social Landy - St Ouen"/>
    <x v="0"/>
    <n v="1"/>
    <x v="10"/>
    <x v="2"/>
    <x v="0"/>
    <x v="0"/>
    <s v="DISTRIBUTION SOLIDAIRE"/>
    <s v="Maison de quartier du Landy"/>
    <s v="Association hors des réseaux nationaux"/>
    <s v="4 rue Soubis"/>
    <n v="93400"/>
    <s v="Saint-Ouen"/>
    <x v="2"/>
    <x v="3"/>
    <n v="15"/>
    <x v="0"/>
    <s v="Masquer"/>
    <n v="458.6"/>
    <n v="6.8"/>
    <n v="82.842083333333335"/>
    <n v="165.68416666666667"/>
    <n v="67.674999999999997"/>
    <n v="131.97499999999999"/>
    <n v="65"/>
  </r>
  <r>
    <n v="167"/>
    <x v="61"/>
    <s v="patrick postic"/>
    <s v="Gody Djoman"/>
    <s v="(Wenabi) Hassanatou BA"/>
    <m/>
    <m/>
    <s v="Trafic Défense FT-862-AY"/>
    <x v="12"/>
    <x v="67"/>
    <s v="ADN 93 - Amicale du Nid La Courneuve"/>
    <x v="0"/>
    <n v="1"/>
    <x v="10"/>
    <x v="2"/>
    <x v="0"/>
    <x v="5"/>
    <s v="HALTE SOCIALE ET HEBERGEMENT"/>
    <s v="Amicale du Nid"/>
    <s v="Association hors des réseaux nationaux"/>
    <s v="18 avenue Lénine"/>
    <n v="93210"/>
    <s v="La Courneuve"/>
    <x v="2"/>
    <x v="0"/>
    <n v="15"/>
    <x v="0"/>
    <s v="Masquer"/>
    <n v="151.57"/>
    <n v="15.65"/>
    <n v="47.782307692307697"/>
    <n v="62.11699999999999"/>
    <n v="38.5"/>
    <n v="41.875"/>
    <n v="65"/>
  </r>
  <r>
    <n v="168"/>
    <x v="61"/>
    <s v="Éric David"/>
    <s v="Fiacre Mun"/>
    <m/>
    <m/>
    <m/>
    <s v="Kangoo Mazars ET-665-VE"/>
    <x v="17"/>
    <x v="326"/>
    <s v="Compass - L'Oréal Levallois SO France"/>
    <x v="0"/>
    <n v="1"/>
    <x v="10"/>
    <x v="2"/>
    <x v="1"/>
    <x v="1"/>
    <s v="Restauration d'entreprise"/>
    <s v="COMPASS"/>
    <s v="L'OREAL"/>
    <s v="4 rue Curnonsky"/>
    <n v="92300"/>
    <s v="Levallois-Perret"/>
    <x v="0"/>
    <x v="1"/>
    <n v="15"/>
    <x v="1"/>
    <s v="Masquer"/>
    <n v="60.57"/>
    <n v="29.3"/>
    <n v="41.696666666666665"/>
    <n v="41.696666666666665"/>
    <n v="35.22"/>
    <n v="35.22"/>
    <n v="65"/>
  </r>
  <r>
    <n v="168"/>
    <x v="61"/>
    <s v="Éric David"/>
    <s v="Fiacre Mun"/>
    <m/>
    <m/>
    <m/>
    <s v="Kangoo Mazars ET-665-VE"/>
    <x v="26"/>
    <x v="327"/>
    <s v="Maison Hestia - Aurore La Garenne-Colombes"/>
    <x v="0"/>
    <n v="1"/>
    <x v="10"/>
    <x v="2"/>
    <x v="0"/>
    <x v="5"/>
    <s v="HALTE SOCIALE ET HEBERGEMENT"/>
    <s v="AURORE"/>
    <s v="Association hors des réseaux nationaux"/>
    <s v="13 rue Yves le caignard"/>
    <n v="92250"/>
    <s v="La garenne-colombes"/>
    <x v="0"/>
    <x v="0"/>
    <n v="15"/>
    <x v="0"/>
    <s v="Masquer"/>
    <n v="92.91"/>
    <n v="17.5"/>
    <n v="29.722999999999999"/>
    <n v="45.727692307692308"/>
    <n v="27.125"/>
    <n v="47.14"/>
    <n v="65"/>
  </r>
  <r>
    <n v="168"/>
    <x v="61"/>
    <s v="Éric David"/>
    <s v="Fiacre Mun"/>
    <m/>
    <m/>
    <m/>
    <s v="Kangoo Mazars ET-665-VE"/>
    <x v="0"/>
    <x v="328"/>
    <s v="Ordre de Malte - Immaculee Conception"/>
    <x v="0"/>
    <n v="1"/>
    <x v="10"/>
    <x v="2"/>
    <x v="0"/>
    <x v="0"/>
    <s v="DISTRIBUTION SOLIDAIRE"/>
    <s v="Ordre de Malte"/>
    <s v="Association appartenant à un grand réseau national"/>
    <s v="63 rue du Dôme"/>
    <n v="92300"/>
    <s v="Boulogne-Billancourt"/>
    <x v="0"/>
    <x v="0"/>
    <n v="15"/>
    <x v="0"/>
    <s v="Masquer"/>
    <n v="143.61000000000001"/>
    <n v="4.3"/>
    <n v="39.126315789473679"/>
    <n v="61.95"/>
    <n v="20"/>
    <n v="54.65"/>
    <n v="65"/>
  </r>
  <r>
    <m/>
    <x v="62"/>
    <s v="annulé"/>
    <m/>
    <m/>
    <m/>
    <m/>
    <s v="Annulé"/>
    <x v="33"/>
    <x v="1"/>
    <s v="Levy Restaurants - AccorHotels Arena Bercy"/>
    <x v="1"/>
    <n v="1"/>
    <x v="10"/>
    <x v="6"/>
    <x v="1"/>
    <x v="10"/>
    <s v="Evénements Sports et Loisirs"/>
    <s v="LEVY RESTAURANTS"/>
    <s v="ACCORHOTELS ARENA (GROUPE ACCOR)"/>
    <s v="8 Boulevard de Bercy"/>
    <n v="75012"/>
    <s v="Paris 12"/>
    <x v="1"/>
    <x v="1"/>
    <n v="15"/>
    <x v="3"/>
    <s v="Masquer"/>
    <n v="213.19"/>
    <n v="23.4"/>
    <n v="53.110666666666702"/>
    <n v="79.665999999999997"/>
    <n v="23.43"/>
    <n v="37.245000000000005"/>
    <n v="65"/>
  </r>
  <r>
    <m/>
    <x v="63"/>
    <s v="annulé"/>
    <m/>
    <m/>
    <m/>
    <m/>
    <s v="Annulé"/>
    <x v="33"/>
    <x v="1"/>
    <s v="Levy Restaurants - AccorHotels Arena Bercy"/>
    <x v="1"/>
    <n v="1"/>
    <x v="10"/>
    <x v="3"/>
    <x v="1"/>
    <x v="10"/>
    <s v="Evénements Sports et Loisirs"/>
    <s v="LEVY RESTAURANTS"/>
    <s v="ACCORHOTELS ARENA (GROUPE ACCOR)"/>
    <s v="8 Boulevard de Bercy"/>
    <n v="75012"/>
    <s v="Paris 12"/>
    <x v="1"/>
    <x v="1"/>
    <n v="15"/>
    <x v="3"/>
    <s v="Masquer"/>
    <n v="213.19"/>
    <n v="23.4"/>
    <n v="53.110666666666702"/>
    <n v="79.665999999999997"/>
    <n v="23.43"/>
    <n v="37.245000000000005"/>
    <n v="65"/>
  </r>
  <r>
    <n v="169"/>
    <x v="63"/>
    <s v="Patrick POSTIC"/>
    <s v="HENRIQUE BORSARI"/>
    <s v="Alexandre PASQUALI "/>
    <s v="Alexandre GALLEGO-GONZALEZ"/>
    <m/>
    <s v="Trafic St Ho (ex Lilas) EH-786-YB"/>
    <x v="28"/>
    <x v="160"/>
    <s v="Marché Grenelle"/>
    <x v="0"/>
    <n v="1"/>
    <x v="10"/>
    <x v="3"/>
    <x v="1"/>
    <x v="9"/>
    <s v="Producteur"/>
    <s v="DADOUN"/>
    <s v="VILLE DE PARIS"/>
    <s v="Lamotte-Picquet Grenelle"/>
    <n v="75015"/>
    <s v="Paris 15"/>
    <x v="1"/>
    <x v="1"/>
    <n v="15"/>
    <x v="1"/>
    <s v="Masquer"/>
    <n v="151.5"/>
    <n v="36"/>
    <n v="58.899999999999991"/>
    <n v="58.899999999999991"/>
    <n v="47.8"/>
    <n v="47.8"/>
    <n v="65"/>
  </r>
  <r>
    <n v="169"/>
    <x v="63"/>
    <s v="Patrick POSTIC"/>
    <s v="HENRIQUE BORSARI"/>
    <s v="Alexandre PASQUALI "/>
    <s v="Alexandre GALLEGO-GONZALEZ"/>
    <m/>
    <s v="Trafic St Ho (ex Lilas) EH-786-YB"/>
    <x v="30"/>
    <x v="23"/>
    <s v="Marché Monge"/>
    <x v="0"/>
    <n v="1"/>
    <x v="10"/>
    <x v="3"/>
    <x v="1"/>
    <x v="9"/>
    <s v="Producteur"/>
    <s v="DADOUN"/>
    <s v="VILLE DE PARIS"/>
    <s v="Place Monge"/>
    <n v="75005"/>
    <s v="Paris 05"/>
    <x v="1"/>
    <x v="1"/>
    <n v="15"/>
    <x v="1"/>
    <s v="Masquer"/>
    <n v="122"/>
    <n v="29"/>
    <n v="55.767857142857146"/>
    <n v="55.767857142857146"/>
    <n v="45"/>
    <n v="45"/>
    <n v="65"/>
  </r>
  <r>
    <n v="169"/>
    <x v="63"/>
    <s v="Patrick POSTIC"/>
    <s v="HENRIQUE BORSARI"/>
    <s v="Alexandre PASQUALI "/>
    <s v="Alexandre GALLEGO-GONZALEZ"/>
    <m/>
    <s v="Trafic St Ho (ex Lilas) EH-786-YB"/>
    <x v="29"/>
    <x v="329"/>
    <s v="La Chorba"/>
    <x v="0"/>
    <n v="1"/>
    <x v="10"/>
    <x v="3"/>
    <x v="0"/>
    <x v="8"/>
    <s v="RESTAURANTS SOLIDAIRES"/>
    <s v="LA CHORBA"/>
    <s v="Association hors des réseaux nationaux"/>
    <s v="87 boulevard Poniatowski"/>
    <n v="75012"/>
    <s v="Paris 12"/>
    <x v="1"/>
    <x v="2"/>
    <n v="15"/>
    <x v="0"/>
    <s v="Masquer"/>
    <n v="547.45000000000005"/>
    <n v="87.6"/>
    <n v="124.50428571428571"/>
    <n v="186.75642857142856"/>
    <n v="96"/>
    <n v="122.2"/>
    <n v="65"/>
  </r>
  <r>
    <n v="170"/>
    <x v="63"/>
    <s v="Hugo Chauvrat"/>
    <s v="Alexandre Villeroy"/>
    <m/>
    <m/>
    <m/>
    <s v="Berlingo Bercy DN-583-FS"/>
    <x v="29"/>
    <x v="330"/>
    <s v="La Chorba"/>
    <x v="0"/>
    <n v="1"/>
    <x v="10"/>
    <x v="3"/>
    <x v="0"/>
    <x v="8"/>
    <s v="RESTAURANTS SOLIDAIRES"/>
    <s v="LA CHORBA"/>
    <s v="Association hors des réseaux nationaux"/>
    <s v="87 boulevard Poniatowski"/>
    <n v="75012"/>
    <s v="Paris 12"/>
    <x v="1"/>
    <x v="2"/>
    <n v="15"/>
    <x v="0"/>
    <s v="Masquer"/>
    <n v="547.45000000000005"/>
    <n v="87.6"/>
    <n v="124.50428571428571"/>
    <n v="186.75642857142856"/>
    <n v="96"/>
    <n v="122.2"/>
    <n v="65"/>
  </r>
  <r>
    <n v="170"/>
    <x v="63"/>
    <s v="Hugo Chauvrat"/>
    <s v="Alexandre Villeroy"/>
    <m/>
    <m/>
    <m/>
    <s v="Berlingo Bercy DN-583-FS"/>
    <x v="65"/>
    <x v="330"/>
    <s v="Sodexo Sports &amp; Loisirs - Marathon Paris"/>
    <x v="0"/>
    <n v="1"/>
    <x v="10"/>
    <x v="3"/>
    <x v="1"/>
    <x v="10"/>
    <s v="Evénements Sports et Loisirs"/>
    <s v="SODEXO"/>
    <s v="Marathon de PARIS"/>
    <s v="Avenue Foch"/>
    <n v="75016"/>
    <s v="Paris 16"/>
    <x v="1"/>
    <x v="1"/>
    <n v="15"/>
    <x v="3"/>
    <s v="Masquer"/>
    <n v="91.84"/>
    <n v="91.84"/>
    <n v="91.84"/>
    <n v="91.84"/>
    <n v="91.84"/>
    <n v="91.84"/>
    <n v="65"/>
  </r>
  <r>
    <n v="171"/>
    <x v="64"/>
    <s v="Thierry Maisonnier"/>
    <s v="Ikililou Adamou"/>
    <m/>
    <m/>
    <m/>
    <s v="Trafic Défense FT-862-AY"/>
    <x v="3"/>
    <x v="331"/>
    <s v="Monoprix - Magasin Bellesfeuilles"/>
    <x v="0"/>
    <n v="1"/>
    <x v="11"/>
    <x v="4"/>
    <x v="1"/>
    <x v="2"/>
    <s v="Distributeur"/>
    <s v="MONOPRIX"/>
    <s v="MONOPRIX"/>
    <s v="22 bis rue Belles Feuilles"/>
    <n v="75016"/>
    <s v="Paris 16"/>
    <x v="1"/>
    <x v="1"/>
    <n v="15"/>
    <x v="1"/>
    <s v="Masquer"/>
    <n v="475.14"/>
    <n v="82"/>
    <n v="79.063448275862072"/>
    <n v="305.71199999999999"/>
    <n v="71"/>
    <n v="300.61"/>
    <n v="65"/>
  </r>
  <r>
    <n v="171"/>
    <x v="64"/>
    <s v="Thierry Maisonnier"/>
    <s v="Ikililou Adamou"/>
    <m/>
    <m/>
    <m/>
    <s v="Trafic Défense FT-862-AY"/>
    <x v="4"/>
    <x v="331"/>
    <s v="Monoprix - Magasin Courcelles"/>
    <x v="0"/>
    <n v="1"/>
    <x v="11"/>
    <x v="4"/>
    <x v="1"/>
    <x v="2"/>
    <s v="Distributeur"/>
    <s v="MONOPRIX"/>
    <s v="MONOPRIX"/>
    <s v="159 rue de Courcelles"/>
    <n v="75017"/>
    <s v="Paris 17"/>
    <x v="1"/>
    <x v="1"/>
    <n v="15"/>
    <x v="1"/>
    <s v="Masquer"/>
    <n v="411.4"/>
    <n v="118.37"/>
    <n v="68.5060465116279"/>
    <n v="196.38399999999999"/>
    <n v="60"/>
    <n v="179.85"/>
    <n v="65"/>
  </r>
  <r>
    <n v="171"/>
    <x v="64"/>
    <s v="Thierry Maisonnier"/>
    <s v="Ikililou Adamou"/>
    <m/>
    <m/>
    <m/>
    <s v="Trafic Défense FT-862-AY"/>
    <x v="32"/>
    <x v="332"/>
    <s v="Corot Entraide Auteuil"/>
    <x v="0"/>
    <n v="1"/>
    <x v="11"/>
    <x v="4"/>
    <x v="0"/>
    <x v="5"/>
    <s v="HALTE SOCIALE ET HEBERGEMENT"/>
    <s v="COROT ENTRAIDE"/>
    <s v="Association hors des réseaux nationaux"/>
    <s v="4 rue Corot"/>
    <n v="75016"/>
    <s v="Paris 16"/>
    <x v="1"/>
    <x v="0"/>
    <n v="15"/>
    <x v="0"/>
    <s v="Masquer"/>
    <n v="272.39999999999998"/>
    <n v="52.8"/>
    <n v="60.131724137931045"/>
    <n v="124.55857142857143"/>
    <n v="54"/>
    <n v="117.02499999999999"/>
    <n v="65"/>
  </r>
  <r>
    <n v="171"/>
    <x v="64"/>
    <s v="Thierry Maisonnier"/>
    <s v="Ikililou Adamou"/>
    <m/>
    <m/>
    <m/>
    <s v="Trafic Défense FT-862-AY"/>
    <x v="31"/>
    <x v="333"/>
    <s v="Salle à Manger"/>
    <x v="0"/>
    <n v="1"/>
    <x v="11"/>
    <x v="4"/>
    <x v="0"/>
    <x v="8"/>
    <s v="RESTAURANTS SOLIDAIRES"/>
    <s v="Maison de l'amitié"/>
    <s v="Association hors des réseaux nationaux"/>
    <s v="Voie de la Pyramide"/>
    <n v="92800"/>
    <s v="Puteaux"/>
    <x v="0"/>
    <x v="3"/>
    <n v="15"/>
    <x v="0"/>
    <s v="Masquer"/>
    <n v="303.7"/>
    <n v="73"/>
    <n v="81.798823529411763"/>
    <n v="198.65428571428572"/>
    <n v="78.5"/>
    <n v="199"/>
    <n v="65"/>
  </r>
  <r>
    <n v="171"/>
    <x v="64"/>
    <s v="Thierry Maisonnier"/>
    <s v="Ikililou Adamou"/>
    <m/>
    <m/>
    <m/>
    <s v="Trafic Défense FT-862-AY"/>
    <x v="60"/>
    <x v="334"/>
    <s v="HORETO - Parc des Exposition Versailles"/>
    <x v="0"/>
    <n v="1"/>
    <x v="11"/>
    <x v="4"/>
    <x v="1"/>
    <x v="10"/>
    <s v="traiteur reception"/>
    <s v="Horeto"/>
    <s v="PARC DES EXPOSITIONS DE VERSAILLES"/>
    <s v="15 PLace des Insurgés"/>
    <n v="75015"/>
    <s v="Paris 15"/>
    <x v="1"/>
    <x v="1"/>
    <n v="15"/>
    <x v="3"/>
    <s v="Masquer"/>
    <n v="215.2"/>
    <n v="31.65"/>
    <n v="99.183333333333337"/>
    <n v="99.183333333333337"/>
    <n v="50.7"/>
    <n v="50.7"/>
    <n v="65"/>
  </r>
  <r>
    <n v="172"/>
    <x v="65"/>
    <s v="Patrick POSTIC"/>
    <s v="Gody DJOMAN"/>
    <s v="Delphine Montariol"/>
    <m/>
    <m/>
    <s v="Trafic Lyonnais FZ-882-JR"/>
    <x v="37"/>
    <x v="335"/>
    <s v="Action 14"/>
    <x v="0"/>
    <n v="1"/>
    <x v="11"/>
    <x v="5"/>
    <x v="0"/>
    <x v="0"/>
    <s v="DISTRIBUTION SOLIDAIRE"/>
    <s v="Action 14"/>
    <s v="Association hors des réseaux nationaux"/>
    <s v="13 boulevard Léon Blum"/>
    <n v="93022"/>
    <s v="Bobigny"/>
    <x v="2"/>
    <x v="1"/>
    <n v="15"/>
    <x v="0"/>
    <s v="Masquer"/>
    <n v="1408"/>
    <n v="0"/>
    <n v="436.70933333333335"/>
    <n v="655.06400000000008"/>
    <n v="425"/>
    <n v="831.75"/>
    <n v="65"/>
  </r>
  <r>
    <n v="172"/>
    <x v="65"/>
    <s v="Patrick POSTIC"/>
    <s v="Gody DJOMAN"/>
    <s v="Delphine Montariol"/>
    <m/>
    <m/>
    <s v="Trafic Lyonnais FZ-882-JR"/>
    <x v="31"/>
    <x v="336"/>
    <s v="Salle à Manger"/>
    <x v="0"/>
    <n v="1"/>
    <x v="11"/>
    <x v="5"/>
    <x v="0"/>
    <x v="8"/>
    <s v="RESTAURANTS SOLIDAIRES"/>
    <s v="Maison de l'amitié"/>
    <s v="Association hors des réseaux nationaux"/>
    <s v="Voie de la Pyramide"/>
    <n v="92800"/>
    <s v="Puteaux"/>
    <x v="0"/>
    <x v="3"/>
    <n v="15"/>
    <x v="0"/>
    <s v="Masquer"/>
    <n v="303.7"/>
    <n v="73"/>
    <n v="81.798823529411763"/>
    <n v="198.65428571428572"/>
    <n v="78.5"/>
    <n v="199"/>
    <n v="65"/>
  </r>
  <r>
    <n v="172"/>
    <x v="65"/>
    <s v="Patrick POSTIC"/>
    <s v="Gody DJOMAN"/>
    <s v="Delphine Montariol"/>
    <m/>
    <m/>
    <s v="Trafic Lyonnais FZ-882-JR"/>
    <x v="7"/>
    <x v="336"/>
    <s v="MIYAM (labo) "/>
    <x v="0"/>
    <n v="1"/>
    <x v="11"/>
    <x v="5"/>
    <x v="1"/>
    <x v="2"/>
    <s v="Distributeur"/>
    <s v="MIYAM"/>
    <s v="MIYAM"/>
    <s v="74 rue de la Fraternité"/>
    <n v="93230"/>
    <s v="Romainville"/>
    <x v="2"/>
    <x v="1"/>
    <n v="15"/>
    <x v="1"/>
    <s v="Masquer"/>
    <n v="242"/>
    <n v="68.650000000000006"/>
    <n v="73.678620689655176"/>
    <n v="142.44533333333334"/>
    <n v="63.7"/>
    <n v="131"/>
    <n v="65"/>
  </r>
  <r>
    <n v="173"/>
    <x v="65"/>
    <s v="Thierry Maisonnier"/>
    <s v="Christiane Mancilla"/>
    <s v="Jose Taylor"/>
    <m/>
    <m/>
    <s v="Trafic St Ho (ex Lilas) EH-786-YB"/>
    <x v="34"/>
    <x v="337"/>
    <s v="Mairie du XIV - Association Yachad"/>
    <x v="0"/>
    <n v="1"/>
    <x v="11"/>
    <x v="5"/>
    <x v="0"/>
    <x v="0"/>
    <s v="DISTRIBUTION SOLIDAIRE"/>
    <s v="MAIRIE DE PARIS"/>
    <s v="CCAS"/>
    <s v="10 rue Maurice Rouvier"/>
    <n v="75014"/>
    <s v="Paris 14"/>
    <x v="1"/>
    <x v="0"/>
    <n v="15"/>
    <x v="0"/>
    <s v="Masquer"/>
    <n v="273.19"/>
    <n v="60"/>
    <n v="115.65642857142856"/>
    <n v="115.65642857142856"/>
    <n v="105"/>
    <n v="105"/>
    <n v="65"/>
  </r>
  <r>
    <n v="173"/>
    <x v="65"/>
    <s v="Thierry Maisonnier"/>
    <s v="Christiane Mancilla"/>
    <s v="Jose Taylor"/>
    <m/>
    <m/>
    <s v="Trafic St Ho (ex Lilas) EH-786-YB"/>
    <x v="3"/>
    <x v="337"/>
    <s v="Monoprix - Magasin Bellesfeuilles"/>
    <x v="0"/>
    <n v="1"/>
    <x v="11"/>
    <x v="5"/>
    <x v="1"/>
    <x v="2"/>
    <s v="Distributeur"/>
    <s v="MONOPRIX"/>
    <s v="MONOPRIX"/>
    <s v="22 bis rue Belles Feuilles"/>
    <n v="75016"/>
    <s v="Paris 16"/>
    <x v="1"/>
    <x v="1"/>
    <n v="15"/>
    <x v="1"/>
    <s v="Masquer"/>
    <n v="475.14"/>
    <n v="82"/>
    <n v="79.063448275862072"/>
    <n v="305.71199999999999"/>
    <n v="71"/>
    <n v="300.61"/>
    <n v="65"/>
  </r>
  <r>
    <n v="174"/>
    <x v="65"/>
    <s v="Jacques Lefèvre"/>
    <s v="Dominique K"/>
    <s v="Nesrine Joly"/>
    <m/>
    <m/>
    <s v="Berlingo Bercy DN-583-FS"/>
    <x v="63"/>
    <x v="22"/>
    <s v="La Cop1ne"/>
    <x v="0"/>
    <n v="1"/>
    <x v="11"/>
    <x v="5"/>
    <x v="0"/>
    <x v="8"/>
    <s v="RESTAURANTS SOLIDAIRES"/>
    <s v="COP'1"/>
    <m/>
    <s v="1 Place Alice Guy"/>
    <n v="75014"/>
    <s v="Paris"/>
    <x v="1"/>
    <x v="2"/>
    <n v="15"/>
    <x v="0"/>
    <s v="Masquer"/>
    <n v="78"/>
    <n v="8"/>
    <n v="50.22"/>
    <n v="50.22"/>
    <n v="51.2"/>
    <n v="51.2"/>
    <n v="65"/>
  </r>
  <r>
    <n v="174"/>
    <x v="65"/>
    <s v="Jacques Lefèvre"/>
    <s v="Dominique K"/>
    <s v="Nesrine Joly"/>
    <m/>
    <m/>
    <s v="Berlingo Bercy DN-583-FS"/>
    <x v="57"/>
    <x v="338"/>
    <s v="Marché d'Aligre"/>
    <x v="0"/>
    <n v="1"/>
    <x v="11"/>
    <x v="5"/>
    <x v="1"/>
    <x v="9"/>
    <s v="Producteur"/>
    <s v="DADOUN"/>
    <s v="VILLE DE PARIS"/>
    <s v="Pl. d'Aligre"/>
    <n v="75012"/>
    <s v="Paris"/>
    <x v="1"/>
    <x v="1"/>
    <n v="15"/>
    <x v="1"/>
    <s v="Masquer"/>
    <n v="211.4"/>
    <n v="26.2"/>
    <n v="105.80200000000001"/>
    <n v="105.80200000000001"/>
    <n v="110.55"/>
    <n v="110.55"/>
    <n v="65"/>
  </r>
  <r>
    <n v="174"/>
    <x v="65"/>
    <s v="Jacques Lefèvre"/>
    <s v="Dominique K"/>
    <s v="Nesrine Joly"/>
    <m/>
    <m/>
    <s v="Berlingo Bercy DN-583-FS"/>
    <x v="20"/>
    <x v="339"/>
    <s v="Refugee Food (Labo) - Livraison de denrées"/>
    <x v="0"/>
    <n v="1"/>
    <x v="11"/>
    <x v="5"/>
    <x v="0"/>
    <x v="8"/>
    <s v="RESTAURANTS SOLIDAIRES"/>
    <s v="Refugee Food"/>
    <m/>
    <s v="43 Rue du Chevaleret"/>
    <n v="75013"/>
    <s v="Paris 13"/>
    <x v="1"/>
    <x v="2"/>
    <n v="15"/>
    <x v="0"/>
    <s v="Masquer"/>
    <n v="265.40999999999997"/>
    <n v="4.5"/>
    <n v="85.102000000000004"/>
    <n v="98.194615384615389"/>
    <n v="65.5"/>
    <n v="65.5"/>
    <n v="65"/>
  </r>
  <r>
    <n v="175"/>
    <x v="65"/>
    <s v="Wilson Noël"/>
    <m/>
    <m/>
    <m/>
    <m/>
    <s v="Trafic Défense FT-862-AY"/>
    <x v="51"/>
    <x v="340"/>
    <s v="BAPIF Genevilliers (collecte)"/>
    <x v="0"/>
    <n v="1"/>
    <x v="11"/>
    <x v="5"/>
    <x v="1"/>
    <x v="7"/>
    <m/>
    <s v="BAPIF"/>
    <m/>
    <s v="34 rte du bassin numéro 6"/>
    <n v="92230"/>
    <s v="Genevilliers"/>
    <x v="0"/>
    <x v="1"/>
    <n v="15"/>
    <x v="1"/>
    <s v="Masquer"/>
    <n v="475"/>
    <n v="268.5"/>
    <n v="355.27600000000001"/>
    <n v="355.27600000000001"/>
    <n v="356"/>
    <n v="356"/>
    <n v="65"/>
  </r>
  <r>
    <n v="175"/>
    <x v="65"/>
    <s v="Wilson Noël"/>
    <m/>
    <m/>
    <m/>
    <m/>
    <s v="Trafic Défense FT-862-AY"/>
    <x v="25"/>
    <x v="340"/>
    <s v="Maison de l'Amitié"/>
    <x v="0"/>
    <n v="1"/>
    <x v="11"/>
    <x v="5"/>
    <x v="0"/>
    <x v="6"/>
    <s v="Accueil de Jour"/>
    <s v="MAISON DE L AMITIE"/>
    <s v="Association hors des réseaux nationaux"/>
    <s v="4 place Carpeaux"/>
    <n v="92800"/>
    <s v="Puteaux"/>
    <x v="0"/>
    <x v="2"/>
    <n v="15"/>
    <x v="0"/>
    <s v="Masquer"/>
    <n v="475"/>
    <n v="5.1420000000000003"/>
    <n v="233.31524999999999"/>
    <n v="233.31524999999999"/>
    <n v="278.19"/>
    <n v="278.19"/>
    <n v="65"/>
  </r>
  <r>
    <m/>
    <x v="66"/>
    <s v="annulé"/>
    <m/>
    <m/>
    <m/>
    <m/>
    <s v="Annulé"/>
    <x v="1"/>
    <x v="1"/>
    <s v="Sodexo Porte d'Issy - DGA (Balard)"/>
    <x v="1"/>
    <n v="1"/>
    <x v="11"/>
    <x v="1"/>
    <x v="1"/>
    <x v="1"/>
    <s v="Restauration d'entreprise"/>
    <s v="SODEXO"/>
    <s v="DGA - Ministère des Armées"/>
    <s v="35 rue de la Porte d'Issy"/>
    <n v="75015"/>
    <s v="Paris 15"/>
    <x v="1"/>
    <x v="1"/>
    <n v="15"/>
    <x v="1"/>
    <s v="Masquer"/>
    <n v="60"/>
    <n v="12"/>
    <n v="22.299999999999997"/>
    <n v="29.733333333333334"/>
    <n v="19.600000000000001"/>
    <n v="23.4"/>
    <n v="65"/>
  </r>
  <r>
    <n v="176"/>
    <x v="66"/>
    <s v="Elnaz Shakouri"/>
    <s v="Jose Taylor"/>
    <m/>
    <m/>
    <m/>
    <s v="Trafic Défense FT-862-AY"/>
    <x v="26"/>
    <x v="341"/>
    <s v="Maison Hestia - Aurore La Garenne-Colombes"/>
    <x v="0"/>
    <n v="1"/>
    <x v="11"/>
    <x v="1"/>
    <x v="0"/>
    <x v="5"/>
    <s v="HALTE SOCIALE ET HEBERGEMENT"/>
    <s v="AURORE"/>
    <s v="Association hors des réseaux nationaux"/>
    <s v="13 rue Yves le caignard"/>
    <n v="92250"/>
    <s v="La garenne-colombes"/>
    <x v="0"/>
    <x v="0"/>
    <n v="15"/>
    <x v="0"/>
    <s v="Masquer"/>
    <n v="92.91"/>
    <n v="17.5"/>
    <n v="29.722999999999999"/>
    <n v="45.727692307692308"/>
    <n v="27.125"/>
    <n v="47.14"/>
    <n v="65"/>
  </r>
  <r>
    <n v="176"/>
    <x v="66"/>
    <s v="Elnaz Shakouri"/>
    <s v="Jose Taylor"/>
    <m/>
    <m/>
    <m/>
    <s v="Trafic Défense FT-862-AY"/>
    <x v="3"/>
    <x v="342"/>
    <s v="Monoprix - Magasin Bellesfeuilles"/>
    <x v="0"/>
    <n v="1"/>
    <x v="11"/>
    <x v="1"/>
    <x v="1"/>
    <x v="2"/>
    <s v="Distributeur"/>
    <s v="MONOPRIX"/>
    <s v="MONOPRIX"/>
    <s v="22 bis rue Belles Feuilles"/>
    <n v="75016"/>
    <s v="Paris 16"/>
    <x v="1"/>
    <x v="1"/>
    <n v="15"/>
    <x v="1"/>
    <s v="Masquer"/>
    <n v="475.14"/>
    <n v="82"/>
    <n v="79.063448275862072"/>
    <n v="305.71199999999999"/>
    <n v="71"/>
    <n v="300.61"/>
    <n v="65"/>
  </r>
  <r>
    <n v="176"/>
    <x v="66"/>
    <s v="Elnaz Shakouri"/>
    <s v="Jose Taylor"/>
    <m/>
    <m/>
    <m/>
    <s v="Trafic Défense FT-862-AY"/>
    <x v="4"/>
    <x v="343"/>
    <s v="Monoprix - Magasin Courcelles"/>
    <x v="0"/>
    <n v="1"/>
    <x v="11"/>
    <x v="1"/>
    <x v="1"/>
    <x v="2"/>
    <s v="Distributeur"/>
    <s v="MONOPRIX"/>
    <s v="MONOPRIX"/>
    <s v="159 rue de Courcelles"/>
    <n v="75017"/>
    <s v="Paris 17"/>
    <x v="1"/>
    <x v="1"/>
    <n v="15"/>
    <x v="1"/>
    <s v="Masquer"/>
    <n v="411.4"/>
    <n v="118.37"/>
    <n v="68.5060465116279"/>
    <n v="196.38399999999999"/>
    <n v="60"/>
    <n v="179.85"/>
    <n v="65"/>
  </r>
  <r>
    <n v="176"/>
    <x v="66"/>
    <s v="Elnaz Shakouri"/>
    <s v="Jose Taylor"/>
    <m/>
    <m/>
    <m/>
    <s v="Trafic Défense FT-862-AY"/>
    <x v="33"/>
    <x v="341"/>
    <s v="Levy Restaurants - AccorHotels Arena Bercy"/>
    <x v="0"/>
    <n v="1"/>
    <x v="11"/>
    <x v="1"/>
    <x v="1"/>
    <x v="10"/>
    <s v="Evénements Sports et Loisirs"/>
    <s v="LEVY RESTAURANTS"/>
    <s v="ACCORHOTELS ARENA (GROUPE ACCOR)"/>
    <s v="8 Boulevard de Bercy"/>
    <n v="75012"/>
    <s v="Paris 12"/>
    <x v="1"/>
    <x v="1"/>
    <n v="15"/>
    <x v="3"/>
    <s v="Masquer"/>
    <n v="213.19"/>
    <n v="23.4"/>
    <n v="53.110666666666702"/>
    <n v="79.665999999999997"/>
    <n v="23.43"/>
    <n v="37.245000000000005"/>
    <n v="65"/>
  </r>
  <r>
    <n v="176"/>
    <x v="66"/>
    <s v="Elnaz Shakouri"/>
    <s v="Jose Taylor"/>
    <m/>
    <m/>
    <m/>
    <s v="Trafic Défense FT-862-AY"/>
    <x v="32"/>
    <x v="344"/>
    <s v="Corot Entraide Auteuil"/>
    <x v="0"/>
    <n v="1"/>
    <x v="11"/>
    <x v="1"/>
    <x v="0"/>
    <x v="5"/>
    <s v="HALTE SOCIALE ET HEBERGEMENT"/>
    <s v="COROT ENTRAIDE"/>
    <s v="Association hors des réseaux nationaux"/>
    <s v="4 rue Corot"/>
    <n v="75016"/>
    <s v="Paris 16"/>
    <x v="1"/>
    <x v="0"/>
    <n v="15"/>
    <x v="0"/>
    <s v="Masquer"/>
    <n v="272.39999999999998"/>
    <n v="52.8"/>
    <n v="60.131724137931045"/>
    <n v="124.55857142857143"/>
    <n v="54"/>
    <n v="117.02499999999999"/>
    <n v="65"/>
  </r>
  <r>
    <n v="177"/>
    <x v="66"/>
    <s v="Thierry Maisonnier"/>
    <s v="Nil Augé-Dedieu"/>
    <s v="(Vendredi) Yannick GOPY"/>
    <m/>
    <m/>
    <s v="Trafic St Ho (ex Lilas) EH-786-YB"/>
    <x v="5"/>
    <x v="345"/>
    <s v="Ideel Garden"/>
    <x v="0"/>
    <n v="1"/>
    <x v="11"/>
    <x v="1"/>
    <x v="1"/>
    <x v="3"/>
    <s v="Restauration d'entreprise"/>
    <m/>
    <m/>
    <s v="20 avenue Henri Barbusse"/>
    <n v="93000"/>
    <s v="Bobigny"/>
    <x v="2"/>
    <x v="1"/>
    <n v="15"/>
    <x v="1"/>
    <s v="Masquer"/>
    <n v="276"/>
    <n v="47.44"/>
    <n v="132.76266666666666"/>
    <n v="132.76266666666666"/>
    <n v="118.14"/>
    <n v="118.14"/>
    <n v="65"/>
  </r>
  <r>
    <n v="177"/>
    <x v="66"/>
    <s v="Thierry Maisonnier"/>
    <s v="Nil Augé-Dedieu"/>
    <s v="(Vendredi) Yannick GOPY"/>
    <m/>
    <m/>
    <s v="Trafic St Ho (ex Lilas) EH-786-YB"/>
    <x v="10"/>
    <x v="345"/>
    <s v="Armée du Salut"/>
    <x v="0"/>
    <n v="1"/>
    <x v="11"/>
    <x v="1"/>
    <x v="0"/>
    <x v="0"/>
    <s v="DISTRIBUTION SOLIDAIRE"/>
    <s v="FONDATION ARMEE DU SALUT"/>
    <m/>
    <s v="26 rue de Serpollet"/>
    <n v="75020"/>
    <s v="Paris 20"/>
    <x v="1"/>
    <x v="0"/>
    <n v="15"/>
    <x v="0"/>
    <s v="Masquer"/>
    <n v="875.78"/>
    <n v="47.44"/>
    <n v="168.76499999999999"/>
    <n v="180.01599999999999"/>
    <n v="130.27000000000001"/>
    <n v="118.14"/>
    <n v="65"/>
  </r>
  <r>
    <n v="178"/>
    <x v="66"/>
    <s v="Constantin Kozlow"/>
    <s v="Stanislas DUVAL"/>
    <m/>
    <m/>
    <m/>
    <s v="Kangoo Ipsen FV-865-GP"/>
    <x v="6"/>
    <x v="346"/>
    <s v="Le Figuier / Au panier des Halles / Jelo"/>
    <x v="0"/>
    <n v="1"/>
    <x v="11"/>
    <x v="1"/>
    <x v="1"/>
    <x v="1"/>
    <s v="Labo pour frigos connectés"/>
    <s v="JELO"/>
    <s v="JELO"/>
    <s v="15 rue de Chevilly"/>
    <n v="94260"/>
    <s v="Fresnes"/>
    <x v="3"/>
    <x v="1"/>
    <n v="15"/>
    <x v="1"/>
    <s v="Masquer"/>
    <n v="118.84"/>
    <n v="34.58"/>
    <n v="69.284999999999997"/>
    <n v="69.284999999999997"/>
    <n v="59.745000000000005"/>
    <n v="59.745000000000005"/>
    <n v="65"/>
  </r>
  <r>
    <n v="178"/>
    <x v="66"/>
    <s v="Constantin Kozlow"/>
    <s v="Stanislas DUVAL"/>
    <m/>
    <m/>
    <m/>
    <s v="Kangoo Ipsen FV-865-GP"/>
    <x v="38"/>
    <x v="347"/>
    <s v="Magdalena Boulogne"/>
    <x v="0"/>
    <n v="1"/>
    <x v="11"/>
    <x v="1"/>
    <x v="0"/>
    <x v="8"/>
    <s v="Restaurant Solidaire"/>
    <s v="Magdalena"/>
    <s v="Association hors des réseaux nationaux"/>
    <s v="44 rue de l'Est "/>
    <n v="92100"/>
    <s v="Boulogne-Billancourt"/>
    <x v="0"/>
    <x v="0"/>
    <n v="15"/>
    <x v="0"/>
    <s v="Masquer"/>
    <n v="79"/>
    <n v="5.8"/>
    <n v="36.027500000000003"/>
    <n v="36.027500000000003"/>
    <n v="34.200000000000003"/>
    <n v="34.200000000000003"/>
    <n v="65"/>
  </r>
  <r>
    <n v="178"/>
    <x v="66"/>
    <s v="Constantin Kozlow"/>
    <s v="Stanislas DUVAL"/>
    <m/>
    <m/>
    <m/>
    <s v="Kangoo Ipsen FV-865-GP"/>
    <x v="0"/>
    <x v="348"/>
    <s v="Ordre de Malte - Immaculee Conception"/>
    <x v="0"/>
    <n v="1"/>
    <x v="11"/>
    <x v="1"/>
    <x v="0"/>
    <x v="0"/>
    <s v="DISTRIBUTION SOLIDAIRE"/>
    <s v="Ordre de Malte"/>
    <s v="Association appartenant à un grand réseau national"/>
    <s v="63 rue du Dôme"/>
    <n v="92300"/>
    <s v="Boulogne-Billancourt"/>
    <x v="0"/>
    <x v="0"/>
    <n v="15"/>
    <x v="0"/>
    <s v="Masquer"/>
    <n v="143.61000000000001"/>
    <n v="4.3"/>
    <n v="39.126315789473679"/>
    <n v="61.95"/>
    <n v="20"/>
    <n v="54.65"/>
    <n v="65"/>
  </r>
  <r>
    <n v="179"/>
    <x v="67"/>
    <s v="Constantin Kozlow"/>
    <s v="Jose Taylor"/>
    <m/>
    <m/>
    <m/>
    <s v="Trafic Lyonnais FZ-882-JR"/>
    <x v="7"/>
    <x v="349"/>
    <s v="MIYAM (labo) "/>
    <x v="0"/>
    <n v="1"/>
    <x v="11"/>
    <x v="0"/>
    <x v="1"/>
    <x v="2"/>
    <s v="Distributeur"/>
    <s v="MIYAM"/>
    <s v="MIYAM"/>
    <s v="74 rue de la Fraternité"/>
    <n v="93230"/>
    <s v="Romainville"/>
    <x v="2"/>
    <x v="1"/>
    <n v="15"/>
    <x v="1"/>
    <s v="Masquer"/>
    <n v="242"/>
    <n v="68.650000000000006"/>
    <n v="73.678620689655176"/>
    <n v="142.44533333333334"/>
    <n v="63.7"/>
    <n v="131"/>
    <n v="65"/>
  </r>
  <r>
    <n v="179"/>
    <x v="67"/>
    <s v="Constantin Kozlow"/>
    <s v="Jose Taylor"/>
    <m/>
    <m/>
    <m/>
    <s v="Trafic Lyonnais FZ-882-JR"/>
    <x v="18"/>
    <x v="349"/>
    <s v="L'un est l'autre"/>
    <x v="0"/>
    <n v="1"/>
    <x v="11"/>
    <x v="0"/>
    <x v="0"/>
    <x v="0"/>
    <s v="DISTRIBUTION SOLIDAIRE"/>
    <s v="L'UN EST L'AUTRE"/>
    <s v="Association hors des réseaux nationaux"/>
    <s v="36 avenue Charles Gide"/>
    <n v="94270"/>
    <s v="Kremlin-Bicêtre"/>
    <x v="3"/>
    <x v="2"/>
    <n v="15"/>
    <x v="0"/>
    <s v="Masquer"/>
    <n v="983.5"/>
    <n v="42.79"/>
    <n v="143.24458333333334"/>
    <n v="229.19133333333332"/>
    <n v="78.525000000000006"/>
    <n v="125.9"/>
    <n v="65"/>
  </r>
  <r>
    <n v="180"/>
    <x v="67"/>
    <s v="patrick Postic"/>
    <s v="Alice MOUCHEL"/>
    <s v="jeff victor"/>
    <m/>
    <m/>
    <s v="Trafic St Ho (ex Lilas) EH-786-YB"/>
    <x v="9"/>
    <x v="260"/>
    <s v="Refugee Food (Labo) - Production repas"/>
    <x v="0"/>
    <n v="1"/>
    <x v="11"/>
    <x v="0"/>
    <x v="1"/>
    <x v="4"/>
    <s v="Production Aide Alim"/>
    <m/>
    <m/>
    <s v="43 Rue du Chevaleret"/>
    <n v="75013"/>
    <s v="Paris 13"/>
    <x v="1"/>
    <x v="1"/>
    <n v="15"/>
    <x v="2"/>
    <s v="Masquer"/>
    <n v="96.3"/>
    <n v="70"/>
    <n v="80.628571428571433"/>
    <n v="80.628571428571433"/>
    <n v="87.5"/>
    <n v="87.5"/>
    <n v="65"/>
  </r>
  <r>
    <n v="180"/>
    <x v="67"/>
    <s v="patrick Postic"/>
    <s v="Alice MOUCHEL"/>
    <s v="jeff victor"/>
    <m/>
    <m/>
    <s v="Trafic St Ho (ex Lilas) EH-786-YB"/>
    <x v="40"/>
    <x v="260"/>
    <s v="Cop'1 Solidarité Etudiante"/>
    <x v="0"/>
    <n v="1"/>
    <x v="11"/>
    <x v="0"/>
    <x v="0"/>
    <x v="0"/>
    <s v="DISTRIBUTION SOLIDAIRE"/>
    <s v="COP'1"/>
    <s v="Association hors des réseaux nationaux"/>
    <s v="50 rue de Tournelles"/>
    <n v="75003"/>
    <s v="Paris 03"/>
    <x v="1"/>
    <x v="2"/>
    <n v="15"/>
    <x v="0"/>
    <s v="Masquer"/>
    <n v="96.3"/>
    <n v="70"/>
    <n v="80.628571428571433"/>
    <n v="80.628571428571433"/>
    <n v="87.5"/>
    <n v="87.5"/>
    <n v="65"/>
  </r>
  <r>
    <n v="181"/>
    <x v="67"/>
    <s v="Molins Théo"/>
    <s v="Mara Dobrescu"/>
    <m/>
    <m/>
    <m/>
    <s v="Kangoo Mazars ET-665-VE"/>
    <x v="8"/>
    <x v="160"/>
    <s v="Cuisine Centrale de Nanterre"/>
    <x v="0"/>
    <n v="1"/>
    <x v="11"/>
    <x v="0"/>
    <x v="1"/>
    <x v="1"/>
    <s v="Restauration scolaire"/>
    <s v="Cuisine Centrale de Nanterre"/>
    <s v="Cuisine Centrale de Nanterre"/>
    <s v="83 boulevard de la Seine"/>
    <n v="92000"/>
    <s v="Nanterre"/>
    <x v="0"/>
    <x v="1"/>
    <n v="15"/>
    <x v="1"/>
    <s v="Masquer"/>
    <n v="458.58000000000004"/>
    <n v="45.85"/>
    <n v="71.959032258064511"/>
    <n v="159.33785714285716"/>
    <n v="53.75"/>
    <n v="137.535"/>
    <n v="65"/>
  </r>
  <r>
    <n v="181"/>
    <x v="67"/>
    <s v="Molins Théo"/>
    <s v="Mara Dobrescu"/>
    <m/>
    <m/>
    <m/>
    <s v="Kangoo Mazars ET-665-VE"/>
    <x v="41"/>
    <x v="160"/>
    <s v="Cdc Habitat Adoma - Foyer Sorbiers"/>
    <x v="0"/>
    <n v="1"/>
    <x v="11"/>
    <x v="0"/>
    <x v="0"/>
    <x v="5"/>
    <s v="HALTE SOCIALE ET HEBERGEMENT"/>
    <s v="Adoma"/>
    <s v="Association appartenant à un grand réseau national"/>
    <s v="4 rue des Sorbiers"/>
    <n v="92000"/>
    <s v="Nanterre"/>
    <x v="0"/>
    <x v="3"/>
    <n v="15"/>
    <x v="0"/>
    <s v="Masquer"/>
    <n v="106.98"/>
    <n v="18"/>
    <n v="59.938333333333333"/>
    <n v="59.938333333333333"/>
    <n v="50.814999999999998"/>
    <n v="50.814999999999998"/>
    <n v="65"/>
  </r>
  <r>
    <n v="182"/>
    <x v="67"/>
    <s v="Taha FARTAQ"/>
    <s v="Hicham Kassa"/>
    <m/>
    <m/>
    <m/>
    <s v="Trafic Défense FT-862-AY"/>
    <x v="18"/>
    <x v="350"/>
    <s v="L'un est l'autre"/>
    <x v="0"/>
    <n v="1"/>
    <x v="11"/>
    <x v="0"/>
    <x v="0"/>
    <x v="0"/>
    <s v="DISTRIBUTION SOLIDAIRE"/>
    <s v="L'UN EST L'AUTRE"/>
    <s v="Association hors des réseaux nationaux"/>
    <s v="36 avenue Charles Gide"/>
    <n v="94270"/>
    <s v="Kremlin-Bicêtre"/>
    <x v="3"/>
    <x v="2"/>
    <n v="15"/>
    <x v="0"/>
    <s v="Masquer"/>
    <n v="983.5"/>
    <n v="42.79"/>
    <n v="143.24458333333334"/>
    <n v="229.19133333333332"/>
    <n v="78.525000000000006"/>
    <n v="125.9"/>
    <n v="65"/>
  </r>
  <r>
    <n v="182"/>
    <x v="67"/>
    <s v="Taha FARTAQ"/>
    <s v="Hicham Kassa"/>
    <m/>
    <m/>
    <m/>
    <s v="Trafic Défense FT-862-AY"/>
    <x v="66"/>
    <x v="350"/>
    <s v="Sodexo Sports &amp; Loisirs - Site Roland Garros - ORGA MEDIA"/>
    <x v="0"/>
    <n v="1"/>
    <x v="11"/>
    <x v="0"/>
    <x v="1"/>
    <x v="10"/>
    <s v="Evénements Sports et Loisirs"/>
    <s v="SODEXO"/>
    <s v="FFT / ROLAND-GARROS"/>
    <s v="Avenue d'auteuil"/>
    <n v="75016"/>
    <s v="Paris 16"/>
    <x v="1"/>
    <x v="1"/>
    <n v="15"/>
    <x v="3"/>
    <s v="Masquer"/>
    <n v="936.45"/>
    <n v="936.45"/>
    <n v="936.45"/>
    <n v="936.45"/>
    <n v="936.45"/>
    <n v="936.45"/>
    <n v="65"/>
  </r>
  <r>
    <m/>
    <x v="68"/>
    <s v="annulé"/>
    <m/>
    <m/>
    <m/>
    <m/>
    <s v="Annulé"/>
    <x v="43"/>
    <x v="1"/>
    <s v="Arpège - L'Oréal Clichy RIO"/>
    <x v="1"/>
    <n v="1"/>
    <x v="11"/>
    <x v="2"/>
    <x v="1"/>
    <x v="1"/>
    <s v="Restauration d'entreprise"/>
    <s v="ARPEGE"/>
    <s v="L'OREAL"/>
    <s v="15 rue Pierre Dreyfus"/>
    <n v="92110"/>
    <s v="Clichy"/>
    <x v="0"/>
    <x v="1"/>
    <n v="15"/>
    <x v="1"/>
    <s v="Masquer"/>
    <n v="65"/>
    <n v="20"/>
    <n v="39.571428571428569"/>
    <n v="39.571428571428569"/>
    <n v="45"/>
    <n v="45"/>
    <n v="65"/>
  </r>
  <r>
    <m/>
    <x v="68"/>
    <s v="annulé"/>
    <m/>
    <m/>
    <m/>
    <m/>
    <s v="Annulé"/>
    <x v="44"/>
    <x v="1"/>
    <s v="Sogeres - Microsoft EOS"/>
    <x v="1"/>
    <n v="1"/>
    <x v="11"/>
    <x v="2"/>
    <x v="1"/>
    <x v="1"/>
    <s v="Restauration d'entreprise"/>
    <s v="SOGERES"/>
    <s v="MICROSOFT"/>
    <s v="37 quai du Président Roosevelt"/>
    <n v="92130"/>
    <s v="Issy-Les-Moulineaux"/>
    <x v="0"/>
    <x v="1"/>
    <n v="15"/>
    <x v="1"/>
    <s v="Masquer"/>
    <m/>
    <m/>
    <m/>
    <m/>
    <m/>
    <m/>
    <n v="65"/>
  </r>
  <r>
    <m/>
    <x v="68"/>
    <s v="annulé"/>
    <m/>
    <m/>
    <m/>
    <m/>
    <s v="Annulé"/>
    <x v="42"/>
    <x v="1"/>
    <s v="MRS - Ipsen Khapa"/>
    <x v="1"/>
    <n v="1"/>
    <x v="11"/>
    <x v="2"/>
    <x v="1"/>
    <x v="1"/>
    <s v="Restauration d'entreprise"/>
    <s v="MRS"/>
    <s v="Ipsen / Khapa"/>
    <s v="63 quai Georges Corse"/>
    <n v="92100"/>
    <s v="Boulogne Billancourt"/>
    <x v="0"/>
    <x v="1"/>
    <n v="15"/>
    <x v="1"/>
    <s v="Masquer"/>
    <m/>
    <m/>
    <m/>
    <m/>
    <m/>
    <m/>
    <n v="65"/>
  </r>
  <r>
    <m/>
    <x v="68"/>
    <s v="annulé"/>
    <m/>
    <m/>
    <m/>
    <m/>
    <s v="Annulé"/>
    <x v="16"/>
    <x v="1"/>
    <s v="Arpège - Mazars"/>
    <x v="1"/>
    <n v="1"/>
    <x v="11"/>
    <x v="2"/>
    <x v="1"/>
    <x v="1"/>
    <s v="Restauration d'entreprise"/>
    <s v="ARPEGE"/>
    <s v="Mazars"/>
    <s v="61 rue Henri Regnault"/>
    <n v="92400"/>
    <s v="Courbevoie"/>
    <x v="0"/>
    <x v="1"/>
    <n v="15"/>
    <x v="1"/>
    <s v="Masquer"/>
    <n v="36"/>
    <n v="36"/>
    <n v="36"/>
    <n v="36"/>
    <n v="36"/>
    <n v="36"/>
    <n v="65"/>
  </r>
  <r>
    <m/>
    <x v="68"/>
    <s v="annulé"/>
    <m/>
    <m/>
    <m/>
    <m/>
    <s v="Annulé"/>
    <x v="15"/>
    <x v="1"/>
    <s v="Arpège - L'Oréal Clichy CAPI"/>
    <x v="1"/>
    <n v="1"/>
    <x v="11"/>
    <x v="2"/>
    <x v="1"/>
    <x v="1"/>
    <s v="Restauration d'entreprise"/>
    <s v="ARPEGE"/>
    <s v="L'OREAL"/>
    <s v="22 rue Pierre Dreyfus"/>
    <n v="92110"/>
    <s v="Clichy"/>
    <x v="0"/>
    <x v="1"/>
    <n v="15"/>
    <x v="1"/>
    <s v="Masquer"/>
    <n v="15"/>
    <n v="15"/>
    <n v="15"/>
    <n v="15"/>
    <n v="15"/>
    <n v="15"/>
    <n v="65"/>
  </r>
  <r>
    <m/>
    <x v="68"/>
    <s v="annulé"/>
    <m/>
    <m/>
    <m/>
    <m/>
    <s v="Annulé"/>
    <x v="1"/>
    <x v="1"/>
    <s v="Sodexo Porte d'Issy - DGA (Balard)"/>
    <x v="1"/>
    <n v="1"/>
    <x v="11"/>
    <x v="2"/>
    <x v="1"/>
    <x v="1"/>
    <s v="Restauration d'entreprise"/>
    <s v="SODEXO"/>
    <s v="DGA - Ministère des Armées"/>
    <s v="35 rue de la Porte d'Issy"/>
    <n v="75015"/>
    <s v="Paris 15"/>
    <x v="1"/>
    <x v="1"/>
    <n v="15"/>
    <x v="1"/>
    <s v="Masquer"/>
    <n v="60"/>
    <n v="12"/>
    <n v="22.299999999999997"/>
    <n v="29.733333333333334"/>
    <n v="19.600000000000001"/>
    <n v="23.4"/>
    <n v="65"/>
  </r>
  <r>
    <m/>
    <x v="68"/>
    <s v="annulé"/>
    <m/>
    <m/>
    <m/>
    <m/>
    <s v="Annulé"/>
    <x v="17"/>
    <x v="1"/>
    <s v="Compass - L'Oréal Levallois SO France"/>
    <x v="1"/>
    <n v="1"/>
    <x v="11"/>
    <x v="2"/>
    <x v="1"/>
    <x v="1"/>
    <s v="Restauration d'entreprise"/>
    <s v="COMPASS"/>
    <s v="L'OREAL"/>
    <s v="4 rue Curnonsky"/>
    <n v="92300"/>
    <s v="Levallois-Perret"/>
    <x v="0"/>
    <x v="1"/>
    <n v="15"/>
    <x v="1"/>
    <s v="Masquer"/>
    <n v="60.57"/>
    <n v="29.3"/>
    <n v="41.696666666666665"/>
    <n v="41.696666666666665"/>
    <n v="35.22"/>
    <n v="35.22"/>
    <n v="65"/>
  </r>
  <r>
    <m/>
    <x v="68"/>
    <s v="annulé"/>
    <m/>
    <m/>
    <m/>
    <m/>
    <s v="Annulé"/>
    <x v="45"/>
    <x v="1"/>
    <s v="L'Oréal Campus Clichy"/>
    <x v="1"/>
    <n v="1"/>
    <x v="11"/>
    <x v="2"/>
    <x v="1"/>
    <x v="1"/>
    <s v="Restauration d'entreprise"/>
    <m/>
    <s v="L'Oréal "/>
    <s v="10 Rue du Docteur Calmette"/>
    <n v="92110"/>
    <s v="Clichy"/>
    <x v="0"/>
    <x v="1"/>
    <n v="15"/>
    <x v="1"/>
    <s v="Masquer"/>
    <n v="106.55"/>
    <n v="60.5"/>
    <n v="80.216666666666669"/>
    <n v="80.216666666666669"/>
    <n v="73.599999999999994"/>
    <n v="73.599999999999994"/>
    <n v="65"/>
  </r>
  <r>
    <n v="183"/>
    <x v="68"/>
    <s v="Laurence Neveu"/>
    <s v="Violette Fache"/>
    <s v="Timothée Levionnais"/>
    <m/>
    <m/>
    <s v="Trafic St Ho (ex Lilas) EH-786-YB"/>
    <x v="21"/>
    <x v="351"/>
    <s v="Aurore - CHU 12eme"/>
    <x v="0"/>
    <n v="1"/>
    <x v="11"/>
    <x v="2"/>
    <x v="0"/>
    <x v="5"/>
    <s v="HALTE SOCIALE ET HEBERGEMENT"/>
    <s v="AURORE"/>
    <s v="Association hors des réseaux nationaux"/>
    <s v="20 boulevard Poniatowski"/>
    <n v="75012"/>
    <s v="Paris 12"/>
    <x v="1"/>
    <x v="0"/>
    <n v="15"/>
    <x v="0"/>
    <s v="Masquer"/>
    <n v="242.2"/>
    <n v="37.5"/>
    <n v="145.446"/>
    <n v="145.446"/>
    <n v="134.69999999999999"/>
    <n v="134.69999999999999"/>
    <n v="65"/>
  </r>
  <r>
    <n v="183"/>
    <x v="68"/>
    <s v="Laurence Neveu"/>
    <s v="Violette Fache"/>
    <s v="Timothée Levionnais"/>
    <m/>
    <m/>
    <s v="Trafic St Ho (ex Lilas) EH-786-YB"/>
    <x v="3"/>
    <x v="352"/>
    <s v="Monoprix - Magasin Bellesfeuilles"/>
    <x v="0"/>
    <n v="1"/>
    <x v="11"/>
    <x v="2"/>
    <x v="1"/>
    <x v="2"/>
    <s v="Distributeur"/>
    <s v="MONOPRIX"/>
    <s v="MONOPRIX"/>
    <s v="22 bis rue Belles Feuilles"/>
    <n v="75016"/>
    <s v="Paris 16"/>
    <x v="1"/>
    <x v="1"/>
    <n v="15"/>
    <x v="1"/>
    <s v="Masquer"/>
    <n v="475.14"/>
    <n v="82"/>
    <n v="79.063448275862072"/>
    <n v="305.71199999999999"/>
    <n v="71"/>
    <n v="300.61"/>
    <n v="65"/>
  </r>
  <r>
    <n v="183"/>
    <x v="68"/>
    <s v="Laurence Neveu"/>
    <s v="Violette Fache"/>
    <s v="Timothée Levionnais"/>
    <m/>
    <m/>
    <s v="Trafic St Ho (ex Lilas) EH-786-YB"/>
    <x v="4"/>
    <x v="353"/>
    <s v="Monoprix - Magasin Courcelles"/>
    <x v="0"/>
    <n v="1"/>
    <x v="11"/>
    <x v="2"/>
    <x v="1"/>
    <x v="2"/>
    <s v="Distributeur"/>
    <s v="MONOPRIX"/>
    <s v="MONOPRIX"/>
    <s v="159 rue de Courcelles"/>
    <n v="75017"/>
    <s v="Paris 17"/>
    <x v="1"/>
    <x v="1"/>
    <n v="15"/>
    <x v="1"/>
    <s v="Masquer"/>
    <n v="411.4"/>
    <n v="118.37"/>
    <n v="68.5060465116279"/>
    <n v="196.38399999999999"/>
    <n v="60"/>
    <n v="179.85"/>
    <n v="65"/>
  </r>
  <r>
    <n v="184"/>
    <x v="68"/>
    <s v="Wajih Accary"/>
    <s v="Adrien Maslow Saidi"/>
    <s v="Eliott Burkhart"/>
    <m/>
    <m/>
    <s v="Trafic Lyonnais FZ-882-JR"/>
    <x v="2"/>
    <x v="354"/>
    <s v="Foodles - Hub Saint Ouen"/>
    <x v="0"/>
    <n v="1"/>
    <x v="11"/>
    <x v="2"/>
    <x v="1"/>
    <x v="1"/>
    <s v="Restauration d'entreprise"/>
    <s v="Foodles"/>
    <s v="Foodles"/>
    <s v="50 rue Ardoin"/>
    <n v="93400"/>
    <s v="Saint-Ouen"/>
    <x v="2"/>
    <x v="1"/>
    <n v="15"/>
    <x v="1"/>
    <s v="Masquer"/>
    <n v="153.4"/>
    <n v="43.9"/>
    <n v="84.566153846153838"/>
    <n v="84.566153846153838"/>
    <n v="75.400000000000006"/>
    <n v="75.400000000000006"/>
    <n v="65"/>
  </r>
  <r>
    <n v="184"/>
    <x v="68"/>
    <s v="Wajih Accary"/>
    <s v="Adrien Maslow Saidi"/>
    <s v="Eliott Burkhart"/>
    <m/>
    <m/>
    <s v="Trafic Lyonnais FZ-882-JR"/>
    <x v="39"/>
    <x v="354"/>
    <s v="Centre Social Landy - St Ouen"/>
    <x v="0"/>
    <n v="1"/>
    <x v="11"/>
    <x v="2"/>
    <x v="0"/>
    <x v="0"/>
    <s v="DISTRIBUTION SOLIDAIRE"/>
    <s v="Maison de quartier du Landy"/>
    <s v="Association hors des réseaux nationaux"/>
    <s v="4 rue Soubis"/>
    <n v="93400"/>
    <s v="Saint-Ouen"/>
    <x v="2"/>
    <x v="3"/>
    <n v="15"/>
    <x v="0"/>
    <s v="Masquer"/>
    <n v="458.6"/>
    <n v="6.8"/>
    <n v="82.842083333333335"/>
    <n v="165.68416666666667"/>
    <n v="67.674999999999997"/>
    <n v="131.97499999999999"/>
    <n v="65"/>
  </r>
  <r>
    <n v="185"/>
    <x v="68"/>
    <s v="Interface"/>
    <m/>
    <m/>
    <m/>
    <m/>
    <s v="Kangoo Ipsen FV-865-GP"/>
    <x v="0"/>
    <x v="203"/>
    <s v="Ordre de Malte - Immaculee Conception"/>
    <x v="0"/>
    <n v="1"/>
    <x v="11"/>
    <x v="2"/>
    <x v="0"/>
    <x v="0"/>
    <s v="DISTRIBUTION SOLIDAIRE"/>
    <s v="Ordre de Malte"/>
    <s v="Association appartenant à un grand réseau national"/>
    <s v="63 rue du Dôme"/>
    <n v="92300"/>
    <s v="Boulogne-Billancourt"/>
    <x v="0"/>
    <x v="0"/>
    <n v="15"/>
    <x v="0"/>
    <s v="Masquer"/>
    <n v="143.61000000000001"/>
    <n v="4.3"/>
    <n v="39.126315789473679"/>
    <n v="61.95"/>
    <n v="20"/>
    <n v="54.65"/>
    <n v="65"/>
  </r>
  <r>
    <n v="185"/>
    <x v="68"/>
    <s v="Interface"/>
    <m/>
    <m/>
    <m/>
    <m/>
    <s v="Kangoo Ipsen FV-865-GP"/>
    <x v="67"/>
    <x v="203"/>
    <s v="Le Vélo du Soir - Qube Research &amp; Technologies"/>
    <x v="0"/>
    <n v="1"/>
    <x v="11"/>
    <x v="2"/>
    <x v="1"/>
    <x v="1"/>
    <s v="Restauration collective"/>
    <s v="Le Vélo du Soir "/>
    <m/>
    <s v="1bis rue Messine"/>
    <n v="75008"/>
    <s v="Paris 08"/>
    <x v="1"/>
    <x v="1"/>
    <n v="15"/>
    <x v="1"/>
    <s v="Masquer"/>
    <n v="15"/>
    <n v="15"/>
    <n v="15"/>
    <n v="15"/>
    <n v="15"/>
    <n v="15"/>
    <n v="65"/>
  </r>
  <r>
    <n v="186"/>
    <x v="68"/>
    <s v="Patrick Postic"/>
    <s v="Farid ARDJOUNE"/>
    <m/>
    <m/>
    <m/>
    <s v="Trafic Défense FT-862-AY"/>
    <x v="8"/>
    <x v="355"/>
    <s v="Cuisine Centrale de Nanterre"/>
    <x v="0"/>
    <n v="1"/>
    <x v="11"/>
    <x v="2"/>
    <x v="1"/>
    <x v="1"/>
    <s v="Restauration scolaire"/>
    <s v="Cuisine Centrale de Nanterre"/>
    <s v="Cuisine Centrale de Nanterre"/>
    <s v="83 boulevard de la Seine"/>
    <n v="92000"/>
    <s v="Nanterre"/>
    <x v="0"/>
    <x v="1"/>
    <n v="15"/>
    <x v="1"/>
    <s v="Masquer"/>
    <n v="458.58000000000004"/>
    <n v="45.85"/>
    <n v="71.959032258064511"/>
    <n v="159.33785714285716"/>
    <n v="53.75"/>
    <n v="137.535"/>
    <n v="65"/>
  </r>
  <r>
    <n v="186"/>
    <x v="68"/>
    <s v="Patrick Postic"/>
    <s v="Farid ARDJOUNE"/>
    <m/>
    <m/>
    <m/>
    <s v="Trafic Défense FT-862-AY"/>
    <x v="12"/>
    <x v="56"/>
    <s v="ADN 93 - Amicale du Nid La Courneuve"/>
    <x v="0"/>
    <n v="1"/>
    <x v="11"/>
    <x v="2"/>
    <x v="0"/>
    <x v="5"/>
    <s v="HALTE SOCIALE ET HEBERGEMENT"/>
    <s v="Amicale du Nid"/>
    <s v="Association hors des réseaux nationaux"/>
    <s v="18 avenue Lénine"/>
    <n v="93210"/>
    <s v="La Courneuve"/>
    <x v="2"/>
    <x v="0"/>
    <n v="15"/>
    <x v="0"/>
    <s v="Masquer"/>
    <n v="151.57"/>
    <n v="15.65"/>
    <n v="47.782307692307697"/>
    <n v="62.11699999999999"/>
    <n v="38.5"/>
    <n v="41.875"/>
    <n v="65"/>
  </r>
  <r>
    <n v="186"/>
    <x v="68"/>
    <s v="Patrick Postic"/>
    <s v="Farid ARDJOUNE"/>
    <m/>
    <m/>
    <m/>
    <s v="Trafic Défense FT-862-AY"/>
    <x v="39"/>
    <x v="356"/>
    <s v="Centre Social Landy - St Ouen"/>
    <x v="0"/>
    <n v="1"/>
    <x v="11"/>
    <x v="2"/>
    <x v="0"/>
    <x v="0"/>
    <s v="DISTRIBUTION SOLIDAIRE"/>
    <s v="Maison de quartier du Landy"/>
    <s v="Association hors des réseaux nationaux"/>
    <s v="4 rue Soubis"/>
    <n v="93400"/>
    <s v="Saint-Ouen"/>
    <x v="2"/>
    <x v="3"/>
    <n v="15"/>
    <x v="0"/>
    <s v="Masquer"/>
    <n v="458.6"/>
    <n v="6.8"/>
    <n v="82.842083333333335"/>
    <n v="165.68416666666667"/>
    <n v="67.674999999999997"/>
    <n v="131.97499999999999"/>
    <n v="65"/>
  </r>
  <r>
    <n v="187"/>
    <x v="68"/>
    <s v="Elnaz Shakouri"/>
    <s v="Maxime Petit "/>
    <m/>
    <m/>
    <m/>
    <s v="Kangoo Mazars ET-665-VE"/>
    <x v="23"/>
    <x v="357"/>
    <s v="Compass - Société Générale Basalte"/>
    <x v="0"/>
    <n v="1"/>
    <x v="11"/>
    <x v="2"/>
    <x v="1"/>
    <x v="1"/>
    <s v="Restauration d'entreprise"/>
    <s v="EUREST-COMPASS"/>
    <s v="SOCIETE GENERALE"/>
    <s v="6 boulevard Franck Kupla"/>
    <n v="92800"/>
    <s v="Puteaux"/>
    <x v="0"/>
    <x v="1"/>
    <n v="15"/>
    <x v="1"/>
    <s v="Masquer"/>
    <n v="68.8"/>
    <n v="12.1"/>
    <n v="36.945833333333333"/>
    <n v="36.945833333333333"/>
    <n v="42.125"/>
    <n v="42.125"/>
    <n v="65"/>
  </r>
  <r>
    <n v="187"/>
    <x v="68"/>
    <s v="Elnaz Shakouri"/>
    <s v="Maxime Petit "/>
    <m/>
    <m/>
    <m/>
    <s v="Kangoo Mazars ET-665-VE"/>
    <x v="22"/>
    <x v="358"/>
    <s v="Sogeres - Gecina Défense Ouest"/>
    <x v="0"/>
    <n v="1"/>
    <x v="11"/>
    <x v="2"/>
    <x v="1"/>
    <x v="1"/>
    <s v="Restauration d'entreprise"/>
    <s v="SOGERES"/>
    <s v="GECINA"/>
    <s v="32 rue de Metz"/>
    <n v="92000"/>
    <s v="Nanterre"/>
    <x v="0"/>
    <x v="1"/>
    <n v="15"/>
    <x v="1"/>
    <s v="Masquer"/>
    <n v="11.6"/>
    <n v="1"/>
    <n v="6.8488888888888892"/>
    <n v="6.8488888888888892"/>
    <n v="7"/>
    <n v="7"/>
    <n v="65"/>
  </r>
  <r>
    <n v="187"/>
    <x v="68"/>
    <s v="Elnaz Shakouri"/>
    <s v="Maxime Petit "/>
    <m/>
    <m/>
    <m/>
    <s v="Kangoo Mazars ET-665-VE"/>
    <x v="53"/>
    <x v="359"/>
    <s v="Aurore - PF Boréal"/>
    <x v="0"/>
    <n v="1"/>
    <x v="11"/>
    <x v="2"/>
    <x v="0"/>
    <x v="5"/>
    <s v="HALTE SOCIALE ET HEBERGEMENT"/>
    <s v="AURORE"/>
    <s v="Association appartenant à un grand réseau national"/>
    <s v="43 rue Belliard"/>
    <n v="75018"/>
    <s v="Paris 18"/>
    <x v="1"/>
    <x v="0"/>
    <n v="15"/>
    <x v="0"/>
    <s v="Masquer"/>
    <n v="107"/>
    <m/>
    <n v="55.007272727272728"/>
    <m/>
    <n v="52.9"/>
    <n v="58.65"/>
    <n v="65"/>
  </r>
  <r>
    <m/>
    <x v="69"/>
    <s v="annulé"/>
    <m/>
    <m/>
    <m/>
    <m/>
    <s v="Annulé"/>
    <x v="33"/>
    <x v="1"/>
    <s v="Levy Restaurants - AccorHotels Arena Bercy"/>
    <x v="1"/>
    <n v="1"/>
    <x v="11"/>
    <x v="3"/>
    <x v="1"/>
    <x v="10"/>
    <s v="Evénements Sports et Loisirs"/>
    <s v="LEVY RESTAURANTS"/>
    <s v="ACCORHOTELS ARENA (GROUPE ACCOR)"/>
    <s v="8 Boulevard de Bercy"/>
    <n v="75012"/>
    <s v="Paris 12"/>
    <x v="1"/>
    <x v="1"/>
    <n v="15"/>
    <x v="3"/>
    <s v="Masquer"/>
    <n v="213.19"/>
    <n v="23.4"/>
    <n v="53.110666666666702"/>
    <n v="79.665999999999997"/>
    <n v="23.43"/>
    <n v="37.245000000000005"/>
    <n v="65"/>
  </r>
  <r>
    <m/>
    <x v="69"/>
    <s v="annulé"/>
    <m/>
    <m/>
    <m/>
    <m/>
    <s v="Annulé"/>
    <x v="36"/>
    <x v="1"/>
    <s v="Boire et Manger - Stade De France"/>
    <x v="1"/>
    <n v="1"/>
    <x v="11"/>
    <x v="3"/>
    <x v="1"/>
    <x v="10"/>
    <s v="Evenementiel"/>
    <s v="Boire et Manger"/>
    <s v="Boire et Manger"/>
    <s v="Passage des stades, Saint Denis"/>
    <n v="93200"/>
    <s v="Saint Denis"/>
    <x v="2"/>
    <x v="1"/>
    <n v="15"/>
    <x v="3"/>
    <s v="Masquer"/>
    <n v="1408"/>
    <n v="16"/>
    <n v="433.81812500000001"/>
    <n v="631.00818181818181"/>
    <n v="416.39"/>
    <n v="630.5"/>
    <n v="65"/>
  </r>
  <r>
    <n v="188"/>
    <x v="69"/>
    <s v="Patrick Postic"/>
    <s v="Alexandre GALLEGO-GONZALEZ"/>
    <s v="Aline Royer"/>
    <s v="Moussa"/>
    <s v="Victor Jeff_x000a_Sonia Massey"/>
    <s v="Trafic St Ho (ex Lilas) EH-786-YB"/>
    <x v="30"/>
    <x v="119"/>
    <s v="Marché Monge"/>
    <x v="0"/>
    <n v="1"/>
    <x v="11"/>
    <x v="3"/>
    <x v="1"/>
    <x v="9"/>
    <s v="Producteur"/>
    <s v="DADOUN"/>
    <s v="VILLE DE PARIS"/>
    <s v="Place Monge"/>
    <n v="75005"/>
    <s v="Paris 05"/>
    <x v="1"/>
    <x v="1"/>
    <n v="15"/>
    <x v="1"/>
    <s v="Masquer"/>
    <n v="122"/>
    <n v="29"/>
    <n v="55.767857142857146"/>
    <n v="55.767857142857146"/>
    <n v="45"/>
    <n v="45"/>
    <n v="65"/>
  </r>
  <r>
    <n v="188"/>
    <x v="69"/>
    <s v="Patrick Postic"/>
    <s v="Alexandre GALLEGO-GONZALEZ"/>
    <s v="Aline Royer"/>
    <s v="Moussa"/>
    <s v="Victor Jeff_x000a_Sonia Massey"/>
    <s v="Trafic St Ho (ex Lilas) EH-786-YB"/>
    <x v="29"/>
    <x v="360"/>
    <s v="La Chorba"/>
    <x v="0"/>
    <n v="1"/>
    <x v="11"/>
    <x v="3"/>
    <x v="0"/>
    <x v="8"/>
    <s v="RESTAURANTS SOLIDAIRES"/>
    <s v="LA CHORBA"/>
    <s v="Association hors des réseaux nationaux"/>
    <s v="87 boulevard Poniatowski"/>
    <n v="75012"/>
    <s v="Paris 12"/>
    <x v="1"/>
    <x v="2"/>
    <n v="15"/>
    <x v="0"/>
    <s v="Masquer"/>
    <n v="547.45000000000005"/>
    <n v="87.6"/>
    <n v="124.50428571428571"/>
    <n v="186.75642857142856"/>
    <n v="96"/>
    <n v="122.2"/>
    <n v="65"/>
  </r>
  <r>
    <n v="188"/>
    <x v="69"/>
    <s v="Patrick Postic"/>
    <s v="Alexandre GALLEGO-GONZALEZ"/>
    <s v="Aline Royer"/>
    <s v="Moussa"/>
    <s v="Victor Jeff_x000a_Sonia Massey"/>
    <s v="Trafic St Ho (ex Lilas) EH-786-YB"/>
    <x v="28"/>
    <x v="143"/>
    <s v="Marché Grenelle"/>
    <x v="0"/>
    <n v="1"/>
    <x v="11"/>
    <x v="3"/>
    <x v="1"/>
    <x v="9"/>
    <s v="Producteur"/>
    <s v="DADOUN"/>
    <s v="VILLE DE PARIS"/>
    <s v="Lamotte-Picquet Grenelle"/>
    <n v="75015"/>
    <s v="Paris 15"/>
    <x v="1"/>
    <x v="1"/>
    <n v="15"/>
    <x v="1"/>
    <s v="Masquer"/>
    <n v="151.5"/>
    <n v="36"/>
    <n v="58.899999999999991"/>
    <n v="58.899999999999991"/>
    <n v="47.8"/>
    <n v="47.8"/>
    <n v="65"/>
  </r>
  <r>
    <m/>
    <x v="70"/>
    <s v="annulé"/>
    <m/>
    <m/>
    <m/>
    <m/>
    <s v="Annulé"/>
    <x v="33"/>
    <x v="1"/>
    <s v="Levy Restaurants - AccorHotels Arena Bercy"/>
    <x v="1"/>
    <n v="1"/>
    <x v="12"/>
    <x v="4"/>
    <x v="1"/>
    <x v="10"/>
    <s v="Evénements Sports et Loisirs"/>
    <s v="LEVY RESTAURANTS"/>
    <s v="ACCORHOTELS ARENA (GROUPE ACCOR)"/>
    <s v="8 Boulevard de Bercy"/>
    <n v="75012"/>
    <s v="Paris 12"/>
    <x v="1"/>
    <x v="1"/>
    <n v="15"/>
    <x v="3"/>
    <s v="Masquer"/>
    <n v="213.19"/>
    <n v="23.4"/>
    <n v="53.110666666666702"/>
    <n v="79.665999999999997"/>
    <n v="23.43"/>
    <n v="37.245000000000005"/>
    <n v="65"/>
  </r>
  <r>
    <n v="189"/>
    <x v="70"/>
    <s v="Constantin Kozlow"/>
    <s v="Axel Dupont-Franklin"/>
    <s v="Alice ZAPATA"/>
    <m/>
    <m/>
    <s v="Trafic Défense FT-862-AY"/>
    <x v="32"/>
    <x v="361"/>
    <s v="Corot Entraide Auteuil"/>
    <x v="0"/>
    <n v="1"/>
    <x v="12"/>
    <x v="4"/>
    <x v="0"/>
    <x v="5"/>
    <s v="HALTE SOCIALE ET HEBERGEMENT"/>
    <s v="COROT ENTRAIDE"/>
    <s v="Association hors des réseaux nationaux"/>
    <s v="4 rue Corot"/>
    <n v="75016"/>
    <s v="Paris 16"/>
    <x v="1"/>
    <x v="0"/>
    <n v="15"/>
    <x v="0"/>
    <s v="Masquer"/>
    <n v="272.39999999999998"/>
    <n v="52.8"/>
    <n v="60.131724137931045"/>
    <n v="124.55857142857143"/>
    <n v="54"/>
    <n v="117.02499999999999"/>
    <n v="65"/>
  </r>
  <r>
    <n v="189"/>
    <x v="70"/>
    <s v="Constantin Kozlow"/>
    <s v="Axel Dupont-Franklin"/>
    <s v="Alice ZAPATA"/>
    <m/>
    <m/>
    <s v="Trafic Défense FT-862-AY"/>
    <x v="4"/>
    <x v="362"/>
    <s v="Monoprix - Magasin Courcelles"/>
    <x v="0"/>
    <n v="1"/>
    <x v="12"/>
    <x v="4"/>
    <x v="1"/>
    <x v="2"/>
    <s v="Distributeur"/>
    <s v="MONOPRIX"/>
    <s v="MONOPRIX"/>
    <s v="159 rue de Courcelles"/>
    <n v="75017"/>
    <s v="Paris 17"/>
    <x v="1"/>
    <x v="1"/>
    <n v="15"/>
    <x v="1"/>
    <s v="Masquer"/>
    <n v="411.4"/>
    <n v="118.37"/>
    <n v="68.5060465116279"/>
    <n v="196.38399999999999"/>
    <n v="60"/>
    <n v="179.85"/>
    <n v="65"/>
  </r>
  <r>
    <n v="189"/>
    <x v="70"/>
    <s v="Constantin Kozlow"/>
    <s v="Axel Dupont-Franklin"/>
    <s v="Alice ZAPATA"/>
    <m/>
    <m/>
    <s v="Trafic Défense FT-862-AY"/>
    <x v="3"/>
    <x v="363"/>
    <s v="Monoprix - Magasin Bellesfeuilles"/>
    <x v="0"/>
    <n v="1"/>
    <x v="12"/>
    <x v="4"/>
    <x v="1"/>
    <x v="2"/>
    <s v="Distributeur"/>
    <s v="MONOPRIX"/>
    <s v="MONOPRIX"/>
    <s v="22 bis rue Belles Feuilles"/>
    <n v="75016"/>
    <s v="Paris 16"/>
    <x v="1"/>
    <x v="1"/>
    <n v="15"/>
    <x v="1"/>
    <s v="Masquer"/>
    <n v="475.14"/>
    <n v="82"/>
    <n v="79.063448275862072"/>
    <n v="305.71199999999999"/>
    <n v="71"/>
    <n v="300.61"/>
    <n v="65"/>
  </r>
  <r>
    <n v="189"/>
    <x v="70"/>
    <s v="Constantin Kozlow"/>
    <s v="Axel Dupont-Franklin"/>
    <s v="Alice ZAPATA"/>
    <m/>
    <m/>
    <s v="Trafic Défense FT-862-AY"/>
    <x v="31"/>
    <x v="202"/>
    <s v="Salle à Manger"/>
    <x v="0"/>
    <n v="1"/>
    <x v="12"/>
    <x v="4"/>
    <x v="0"/>
    <x v="8"/>
    <s v="RESTAURANTS SOLIDAIRES"/>
    <s v="Maison de l'amitié"/>
    <s v="Association hors des réseaux nationaux"/>
    <s v="Voie de la Pyramide"/>
    <n v="92800"/>
    <s v="Puteaux"/>
    <x v="0"/>
    <x v="3"/>
    <n v="15"/>
    <x v="0"/>
    <s v="Masquer"/>
    <n v="303.7"/>
    <n v="73"/>
    <n v="81.798823529411763"/>
    <n v="198.65428571428572"/>
    <n v="78.5"/>
    <n v="199"/>
    <n v="65"/>
  </r>
  <r>
    <m/>
    <x v="71"/>
    <s v="annulé"/>
    <m/>
    <m/>
    <m/>
    <m/>
    <s v="Annulé"/>
    <x v="33"/>
    <x v="1"/>
    <s v="Levy Restaurants - AccorHotels Arena Bercy"/>
    <x v="1"/>
    <n v="1"/>
    <x v="12"/>
    <x v="5"/>
    <x v="1"/>
    <x v="10"/>
    <s v="Evénements Sports et Loisirs"/>
    <s v="LEVY RESTAURANTS"/>
    <s v="ACCORHOTELS ARENA (GROUPE ACCOR)"/>
    <s v="8 Boulevard de Bercy"/>
    <n v="75012"/>
    <s v="Paris 12"/>
    <x v="1"/>
    <x v="1"/>
    <n v="15"/>
    <x v="3"/>
    <s v="Masquer"/>
    <n v="213.19"/>
    <n v="23.4"/>
    <n v="53.110666666666702"/>
    <n v="79.665999999999997"/>
    <n v="23.43"/>
    <n v="37.245000000000005"/>
    <n v="65"/>
  </r>
  <r>
    <n v="190"/>
    <x v="71"/>
    <s v="Patrick Postic"/>
    <s v="Nil Augé-Dedieu"/>
    <m/>
    <m/>
    <m/>
    <s v="Trafic Lyonnais FZ-882-JR"/>
    <x v="48"/>
    <x v="364"/>
    <s v="ADN 92 - Amicale du Nid Colombes"/>
    <x v="0"/>
    <n v="1"/>
    <x v="12"/>
    <x v="5"/>
    <x v="0"/>
    <x v="5"/>
    <s v="HALTE SOCIALE ET HEBERGEMENT"/>
    <s v="Amicale du Nid"/>
    <s v="Association hors des réseaux nationaux"/>
    <s v="83 Rue de Varsovie"/>
    <n v="92700"/>
    <s v="Colombes"/>
    <x v="0"/>
    <x v="0"/>
    <n v="15"/>
    <x v="0"/>
    <s v="Masquer"/>
    <n v="195"/>
    <n v="11"/>
    <n v="42.737499999999997"/>
    <n v="48.842857142857142"/>
    <n v="24.324999999999999"/>
    <n v="22"/>
    <n v="65"/>
  </r>
  <r>
    <n v="190"/>
    <x v="71"/>
    <s v="Patrick Postic"/>
    <s v="Nil Augé-Dedieu"/>
    <m/>
    <m/>
    <m/>
    <s v="Trafic Lyonnais FZ-882-JR"/>
    <x v="31"/>
    <x v="62"/>
    <s v="Salle à Manger"/>
    <x v="0"/>
    <n v="1"/>
    <x v="12"/>
    <x v="5"/>
    <x v="0"/>
    <x v="8"/>
    <s v="RESTAURANTS SOLIDAIRES"/>
    <s v="Maison de l'amitié"/>
    <s v="Association hors des réseaux nationaux"/>
    <s v="Voie de la Pyramide"/>
    <n v="92800"/>
    <s v="Puteaux"/>
    <x v="0"/>
    <x v="3"/>
    <n v="15"/>
    <x v="0"/>
    <s v="Masquer"/>
    <n v="303.7"/>
    <n v="73"/>
    <n v="81.798823529411763"/>
    <n v="198.65428571428572"/>
    <n v="78.5"/>
    <n v="199"/>
    <n v="65"/>
  </r>
  <r>
    <n v="190"/>
    <x v="71"/>
    <s v="Patrick Postic"/>
    <s v="Nil Augé-Dedieu"/>
    <m/>
    <m/>
    <m/>
    <s v="Trafic Lyonnais FZ-882-JR"/>
    <x v="7"/>
    <x v="365"/>
    <s v="MIYAM (labo) "/>
    <x v="0"/>
    <n v="1"/>
    <x v="12"/>
    <x v="5"/>
    <x v="1"/>
    <x v="2"/>
    <s v="Distributeur"/>
    <s v="MIYAM"/>
    <s v="MIYAM"/>
    <s v="74 rue de la Fraternité"/>
    <n v="93230"/>
    <s v="Romainville"/>
    <x v="2"/>
    <x v="1"/>
    <n v="15"/>
    <x v="1"/>
    <s v="Masquer"/>
    <n v="242"/>
    <n v="68.650000000000006"/>
    <n v="73.678620689655176"/>
    <n v="142.44533333333334"/>
    <n v="63.7"/>
    <n v="131"/>
    <n v="65"/>
  </r>
  <r>
    <n v="190"/>
    <x v="71"/>
    <s v="Patrick Postic"/>
    <s v="Nil Augé-Dedieu"/>
    <m/>
    <m/>
    <m/>
    <s v="Trafic Lyonnais FZ-882-JR"/>
    <x v="8"/>
    <x v="297"/>
    <s v="Cuisine Centrale de Nanterre"/>
    <x v="0"/>
    <n v="1"/>
    <x v="12"/>
    <x v="5"/>
    <x v="1"/>
    <x v="1"/>
    <s v="Restauration scolaire"/>
    <s v="Cuisine Centrale de Nanterre"/>
    <s v="Cuisine Centrale de Nanterre"/>
    <s v="83 boulevard de la Seine"/>
    <n v="92000"/>
    <s v="Nanterre"/>
    <x v="0"/>
    <x v="1"/>
    <n v="15"/>
    <x v="1"/>
    <s v="Masquer"/>
    <n v="458.58000000000004"/>
    <n v="45.85"/>
    <n v="71.959032258064511"/>
    <n v="159.33785714285716"/>
    <n v="53.75"/>
    <n v="137.535"/>
    <n v="65"/>
  </r>
  <r>
    <n v="191"/>
    <x v="71"/>
    <s v="Thierry Maisonnier"/>
    <s v="Christiane Mancilla"/>
    <s v="(Wenabi) Damien RESSOUCHES"/>
    <m/>
    <m/>
    <s v="Trafic St Ho (ex Lilas) EH-786-YB"/>
    <x v="34"/>
    <x v="142"/>
    <s v="Mairie du XIV - Association Yachad"/>
    <x v="0"/>
    <n v="1"/>
    <x v="12"/>
    <x v="5"/>
    <x v="0"/>
    <x v="0"/>
    <s v="DISTRIBUTION SOLIDAIRE"/>
    <s v="MAIRIE DE PARIS"/>
    <s v="CCAS"/>
    <s v="10 rue Maurice Rouvier"/>
    <n v="75014"/>
    <s v="Paris 14"/>
    <x v="1"/>
    <x v="0"/>
    <n v="15"/>
    <x v="0"/>
    <s v="Masquer"/>
    <n v="273.19"/>
    <n v="60"/>
    <n v="115.65642857142856"/>
    <n v="115.65642857142856"/>
    <n v="105"/>
    <n v="105"/>
    <n v="65"/>
  </r>
  <r>
    <n v="191"/>
    <x v="71"/>
    <s v="Thierry Maisonnier"/>
    <s v="Christiane Mancilla"/>
    <s v="(Wenabi) Damien RESSOUCHES"/>
    <m/>
    <m/>
    <s v="Trafic St Ho (ex Lilas) EH-786-YB"/>
    <x v="3"/>
    <x v="142"/>
    <s v="Monoprix - Magasin Bellesfeuilles"/>
    <x v="0"/>
    <n v="1"/>
    <x v="12"/>
    <x v="5"/>
    <x v="1"/>
    <x v="2"/>
    <s v="Distributeur"/>
    <s v="MONOPRIX"/>
    <s v="MONOPRIX"/>
    <s v="22 bis rue Belles Feuilles"/>
    <n v="75016"/>
    <s v="Paris 16"/>
    <x v="1"/>
    <x v="1"/>
    <n v="15"/>
    <x v="1"/>
    <s v="Masquer"/>
    <n v="475.14"/>
    <n v="82"/>
    <n v="79.063448275862072"/>
    <n v="305.71199999999999"/>
    <n v="71"/>
    <n v="300.61"/>
    <n v="65"/>
  </r>
  <r>
    <n v="192"/>
    <x v="71"/>
    <s v="Grégoire Genouville"/>
    <s v="Adrien Maslow Saidi"/>
    <s v="Eliott Burkhart"/>
    <m/>
    <m/>
    <s v="Berlingo Bercy DN-583-FS"/>
    <x v="63"/>
    <x v="366"/>
    <s v="La Cop1ne"/>
    <x v="0"/>
    <n v="1"/>
    <x v="12"/>
    <x v="5"/>
    <x v="0"/>
    <x v="8"/>
    <s v="RESTAURANTS SOLIDAIRES"/>
    <s v="COP'1"/>
    <m/>
    <s v="1 Place Alice Guy"/>
    <n v="75014"/>
    <s v="Paris"/>
    <x v="1"/>
    <x v="2"/>
    <n v="15"/>
    <x v="0"/>
    <s v="Masquer"/>
    <n v="78"/>
    <n v="8"/>
    <n v="50.22"/>
    <n v="50.22"/>
    <n v="51.2"/>
    <n v="51.2"/>
    <n v="65"/>
  </r>
  <r>
    <n v="192"/>
    <x v="71"/>
    <s v="Grégoire Genouville"/>
    <s v="Adrien Maslow Saidi"/>
    <s v="Eliott Burkhart"/>
    <m/>
    <m/>
    <s v="Berlingo Bercy DN-583-FS"/>
    <x v="20"/>
    <x v="367"/>
    <s v="Refugee Food (Labo) - Livraison de denrées"/>
    <x v="0"/>
    <n v="1"/>
    <x v="12"/>
    <x v="5"/>
    <x v="0"/>
    <x v="8"/>
    <s v="RESTAURANTS SOLIDAIRES"/>
    <s v="Refugee Food"/>
    <m/>
    <s v="43 Rue du Chevaleret"/>
    <n v="75013"/>
    <s v="Paris 13"/>
    <x v="1"/>
    <x v="2"/>
    <n v="15"/>
    <x v="0"/>
    <s v="Masquer"/>
    <n v="265.40999999999997"/>
    <n v="4.5"/>
    <n v="85.102000000000004"/>
    <n v="98.194615384615389"/>
    <n v="65.5"/>
    <n v="65.5"/>
    <n v="65"/>
  </r>
  <r>
    <n v="192"/>
    <x v="71"/>
    <s v="Grégoire Genouville"/>
    <s v="Adrien Maslow Saidi"/>
    <s v="Eliott Burkhart"/>
    <m/>
    <m/>
    <s v="Berlingo Bercy DN-583-FS"/>
    <x v="57"/>
    <x v="368"/>
    <s v="Marché d'Aligre"/>
    <x v="0"/>
    <n v="1"/>
    <x v="12"/>
    <x v="5"/>
    <x v="1"/>
    <x v="9"/>
    <s v="Producteur"/>
    <s v="DADOUN"/>
    <s v="VILLE DE PARIS"/>
    <s v="Pl. d'Aligre"/>
    <n v="75012"/>
    <s v="Paris"/>
    <x v="1"/>
    <x v="1"/>
    <n v="15"/>
    <x v="1"/>
    <s v="Masquer"/>
    <n v="211.4"/>
    <n v="26.2"/>
    <n v="105.80200000000001"/>
    <n v="105.80200000000001"/>
    <n v="110.55"/>
    <n v="110.55"/>
    <n v="65"/>
  </r>
  <r>
    <m/>
    <x v="72"/>
    <s v="annulé"/>
    <m/>
    <m/>
    <m/>
    <m/>
    <s v="Annulé"/>
    <x v="33"/>
    <x v="1"/>
    <s v="Levy Restaurants - AccorHotels Arena Bercy"/>
    <x v="1"/>
    <n v="1"/>
    <x v="12"/>
    <x v="1"/>
    <x v="1"/>
    <x v="10"/>
    <s v="Evénements Sports et Loisirs"/>
    <s v="LEVY RESTAURANTS"/>
    <s v="ACCORHOTELS ARENA (GROUPE ACCOR)"/>
    <s v="8 Boulevard de Bercy"/>
    <n v="75012"/>
    <s v="Paris 12"/>
    <x v="1"/>
    <x v="1"/>
    <n v="15"/>
    <x v="3"/>
    <s v="Masquer"/>
    <n v="213.19"/>
    <n v="23.4"/>
    <n v="53.110666666666702"/>
    <n v="79.665999999999997"/>
    <n v="23.43"/>
    <n v="37.245000000000005"/>
    <n v="65"/>
  </r>
  <r>
    <m/>
    <x v="72"/>
    <s v="annulé"/>
    <m/>
    <m/>
    <m/>
    <m/>
    <s v="Annulé"/>
    <x v="6"/>
    <x v="1"/>
    <s v="Le Figuier / Au panier des Halles / Jelo"/>
    <x v="1"/>
    <n v="1"/>
    <x v="12"/>
    <x v="1"/>
    <x v="1"/>
    <x v="1"/>
    <s v="Labo pour frigos connectés"/>
    <s v="JELO"/>
    <s v="JELO"/>
    <s v="15 rue de Chevilly"/>
    <n v="94260"/>
    <s v="Fresnes"/>
    <x v="3"/>
    <x v="1"/>
    <n v="15"/>
    <x v="1"/>
    <s v="Masquer"/>
    <n v="118.84"/>
    <n v="34.58"/>
    <n v="69.284999999999997"/>
    <n v="69.284999999999997"/>
    <n v="59.745000000000005"/>
    <n v="59.745000000000005"/>
    <n v="65"/>
  </r>
  <r>
    <n v="193"/>
    <x v="72"/>
    <s v="Thomas Landy"/>
    <s v="Jean-Pierre Boudard"/>
    <m/>
    <m/>
    <m/>
    <s v="Kangoo Mazars ET-665-VE"/>
    <x v="3"/>
    <x v="10"/>
    <s v="Monoprix - Magasin Bellesfeuilles"/>
    <x v="0"/>
    <n v="1"/>
    <x v="12"/>
    <x v="1"/>
    <x v="1"/>
    <x v="2"/>
    <s v="Distributeur"/>
    <s v="MONOPRIX"/>
    <s v="MONOPRIX"/>
    <s v="22 bis rue Belles Feuilles"/>
    <n v="75016"/>
    <s v="Paris 16"/>
    <x v="1"/>
    <x v="1"/>
    <n v="15"/>
    <x v="1"/>
    <s v="Masquer"/>
    <n v="475.14"/>
    <n v="82"/>
    <n v="79.063448275862072"/>
    <n v="305.71199999999999"/>
    <n v="71"/>
    <n v="300.61"/>
    <n v="65"/>
  </r>
  <r>
    <n v="193"/>
    <x v="72"/>
    <s v="Thomas Landy"/>
    <s v="Jean-Pierre Boudard"/>
    <m/>
    <m/>
    <m/>
    <s v="Kangoo Mazars ET-665-VE"/>
    <x v="4"/>
    <x v="369"/>
    <s v="Monoprix - Magasin Courcelles"/>
    <x v="0"/>
    <n v="1"/>
    <x v="12"/>
    <x v="1"/>
    <x v="1"/>
    <x v="2"/>
    <s v="Distributeur"/>
    <s v="MONOPRIX"/>
    <s v="MONOPRIX"/>
    <s v="159 rue de Courcelles"/>
    <n v="75017"/>
    <s v="Paris 17"/>
    <x v="1"/>
    <x v="1"/>
    <n v="15"/>
    <x v="1"/>
    <s v="Masquer"/>
    <n v="411.4"/>
    <n v="118.37"/>
    <n v="68.5060465116279"/>
    <n v="196.38399999999999"/>
    <n v="60"/>
    <n v="179.85"/>
    <n v="65"/>
  </r>
  <r>
    <n v="193"/>
    <x v="72"/>
    <s v="Thomas Landy"/>
    <s v="Jean-Pierre Boudard"/>
    <m/>
    <m/>
    <m/>
    <s v="Kangoo Mazars ET-665-VE"/>
    <x v="32"/>
    <x v="58"/>
    <s v="Corot Entraide Auteuil"/>
    <x v="0"/>
    <n v="1"/>
    <x v="12"/>
    <x v="1"/>
    <x v="0"/>
    <x v="5"/>
    <s v="HALTE SOCIALE ET HEBERGEMENT"/>
    <s v="COROT ENTRAIDE"/>
    <s v="Association hors des réseaux nationaux"/>
    <s v="4 rue Corot"/>
    <n v="75016"/>
    <s v="Paris 16"/>
    <x v="1"/>
    <x v="0"/>
    <n v="15"/>
    <x v="0"/>
    <s v="Masquer"/>
    <n v="272.39999999999998"/>
    <n v="52.8"/>
    <n v="60.131724137931045"/>
    <n v="124.55857142857143"/>
    <n v="54"/>
    <n v="117.02499999999999"/>
    <n v="65"/>
  </r>
  <r>
    <n v="194"/>
    <x v="72"/>
    <s v="Thierry Maisonnier"/>
    <s v="Alice ZAPATA"/>
    <s v="(Vendredi) Yannick GOPY"/>
    <m/>
    <m/>
    <s v="Trafic Lyonnais FZ-882-JR"/>
    <x v="10"/>
    <x v="370"/>
    <s v="Armée du Salut"/>
    <x v="0"/>
    <n v="1"/>
    <x v="12"/>
    <x v="1"/>
    <x v="0"/>
    <x v="0"/>
    <s v="DISTRIBUTION SOLIDAIRE"/>
    <s v="FONDATION ARMEE DU SALUT"/>
    <m/>
    <s v="26 rue de Serpollet"/>
    <n v="75020"/>
    <s v="Paris 20"/>
    <x v="1"/>
    <x v="0"/>
    <n v="15"/>
    <x v="0"/>
    <s v="Masquer"/>
    <n v="875.78"/>
    <n v="47.44"/>
    <n v="168.76499999999999"/>
    <n v="180.01599999999999"/>
    <n v="130.27000000000001"/>
    <n v="118.14"/>
    <n v="65"/>
  </r>
  <r>
    <n v="194"/>
    <x v="72"/>
    <s v="Thierry Maisonnier"/>
    <s v="Alice ZAPATA"/>
    <s v="(Vendredi) Yannick GOPY"/>
    <m/>
    <m/>
    <s v="Trafic Lyonnais FZ-882-JR"/>
    <x v="5"/>
    <x v="370"/>
    <s v="Ideel Garden"/>
    <x v="0"/>
    <n v="1"/>
    <x v="12"/>
    <x v="1"/>
    <x v="1"/>
    <x v="3"/>
    <s v="Restauration d'entreprise"/>
    <m/>
    <m/>
    <s v="20 avenue Henri Barbusse"/>
    <n v="93000"/>
    <s v="Bobigny"/>
    <x v="2"/>
    <x v="1"/>
    <n v="15"/>
    <x v="1"/>
    <s v="Masquer"/>
    <n v="276"/>
    <n v="47.44"/>
    <n v="132.76266666666666"/>
    <n v="132.76266666666666"/>
    <n v="118.14"/>
    <n v="118.14"/>
    <n v="65"/>
  </r>
  <r>
    <n v="195"/>
    <x v="72"/>
    <s v="Élisa Belhocine"/>
    <m/>
    <m/>
    <m/>
    <m/>
    <s v="Trafic Défense FT-862-AY"/>
    <x v="0"/>
    <x v="371"/>
    <s v="Ordre de Malte - Immaculee Conception"/>
    <x v="0"/>
    <n v="1"/>
    <x v="12"/>
    <x v="1"/>
    <x v="0"/>
    <x v="0"/>
    <s v="DISTRIBUTION SOLIDAIRE"/>
    <s v="Ordre de Malte"/>
    <s v="Association appartenant à un grand réseau national"/>
    <s v="63 rue du Dôme"/>
    <n v="92300"/>
    <s v="Boulogne-Billancourt"/>
    <x v="0"/>
    <x v="0"/>
    <n v="15"/>
    <x v="0"/>
    <s v="Masquer"/>
    <n v="143.61000000000001"/>
    <n v="4.3"/>
    <n v="39.126315789473679"/>
    <n v="61.95"/>
    <n v="20"/>
    <n v="54.65"/>
    <n v="65"/>
  </r>
  <r>
    <n v="195"/>
    <x v="72"/>
    <s v="Élisa Belhocine"/>
    <m/>
    <m/>
    <m/>
    <m/>
    <s v="Trafic Défense FT-862-AY"/>
    <x v="38"/>
    <x v="372"/>
    <s v="Magdalena Boulogne"/>
    <x v="0"/>
    <n v="1"/>
    <x v="12"/>
    <x v="1"/>
    <x v="0"/>
    <x v="8"/>
    <s v="Restaurant Solidaire"/>
    <s v="Magdalena"/>
    <s v="Association hors des réseaux nationaux"/>
    <s v="44 rue de l'Est "/>
    <n v="92100"/>
    <s v="Boulogne-Billancourt"/>
    <x v="0"/>
    <x v="0"/>
    <n v="15"/>
    <x v="0"/>
    <s v="Masquer"/>
    <n v="79"/>
    <n v="5.8"/>
    <n v="36.027500000000003"/>
    <n v="36.027500000000003"/>
    <n v="34.200000000000003"/>
    <n v="34.200000000000003"/>
    <n v="65"/>
  </r>
  <r>
    <n v="195"/>
    <x v="72"/>
    <s v="Élisa Belhocine"/>
    <m/>
    <m/>
    <m/>
    <m/>
    <s v="Trafic Défense FT-862-AY"/>
    <x v="8"/>
    <x v="373"/>
    <s v="Cuisine Centrale de Nanterre"/>
    <x v="0"/>
    <n v="1"/>
    <x v="12"/>
    <x v="1"/>
    <x v="1"/>
    <x v="1"/>
    <s v="Restauration scolaire"/>
    <s v="Cuisine Centrale de Nanterre"/>
    <s v="Cuisine Centrale de Nanterre"/>
    <s v="83 boulevard de la Seine"/>
    <n v="92000"/>
    <s v="Nanterre"/>
    <x v="0"/>
    <x v="1"/>
    <n v="15"/>
    <x v="1"/>
    <s v="Masquer"/>
    <n v="458.58000000000004"/>
    <n v="45.85"/>
    <n v="71.959032258064511"/>
    <n v="159.33785714285716"/>
    <n v="53.75"/>
    <n v="137.535"/>
    <n v="65"/>
  </r>
  <r>
    <n v="195"/>
    <x v="72"/>
    <s v="Élisa Belhocine"/>
    <m/>
    <m/>
    <m/>
    <m/>
    <s v="Trafic Défense FT-862-AY"/>
    <x v="1"/>
    <x v="257"/>
    <s v="Sodexo Porte d'Issy - DGA (Balard)"/>
    <x v="0"/>
    <n v="1"/>
    <x v="12"/>
    <x v="1"/>
    <x v="1"/>
    <x v="1"/>
    <s v="Restauration d'entreprise"/>
    <s v="SODEXO"/>
    <s v="DGA - Ministère des Armées"/>
    <s v="35 rue de la Porte d'Issy"/>
    <n v="75015"/>
    <s v="Paris 15"/>
    <x v="1"/>
    <x v="1"/>
    <n v="15"/>
    <x v="1"/>
    <s v="Masquer"/>
    <n v="60"/>
    <n v="12"/>
    <n v="22.299999999999997"/>
    <n v="29.733333333333334"/>
    <n v="19.600000000000001"/>
    <n v="23.4"/>
    <n v="65"/>
  </r>
  <r>
    <n v="196"/>
    <x v="73"/>
    <s v="Patrick Postic"/>
    <s v="Jose Taylor"/>
    <m/>
    <m/>
    <m/>
    <s v="Trafic Lyonnais FZ-882-JR"/>
    <x v="18"/>
    <x v="374"/>
    <s v="L'un est l'autre"/>
    <x v="0"/>
    <n v="1"/>
    <x v="12"/>
    <x v="0"/>
    <x v="0"/>
    <x v="0"/>
    <s v="DISTRIBUTION SOLIDAIRE"/>
    <s v="L'UN EST L'AUTRE"/>
    <s v="Association hors des réseaux nationaux"/>
    <s v="36 avenue Charles Gide"/>
    <n v="94270"/>
    <s v="Kremlin-Bicêtre"/>
    <x v="3"/>
    <x v="2"/>
    <n v="15"/>
    <x v="0"/>
    <s v="Masquer"/>
    <n v="983.5"/>
    <n v="42.79"/>
    <n v="143.24458333333334"/>
    <n v="229.19133333333332"/>
    <n v="78.525000000000006"/>
    <n v="125.9"/>
    <n v="65"/>
  </r>
  <r>
    <n v="196"/>
    <x v="73"/>
    <s v="Patrick Postic"/>
    <s v="Jose Taylor"/>
    <m/>
    <m/>
    <m/>
    <s v="Trafic Lyonnais FZ-882-JR"/>
    <x v="7"/>
    <x v="374"/>
    <s v="MIYAM (labo) "/>
    <x v="0"/>
    <n v="1"/>
    <x v="12"/>
    <x v="0"/>
    <x v="1"/>
    <x v="2"/>
    <s v="Distributeur"/>
    <s v="MIYAM"/>
    <s v="MIYAM"/>
    <s v="74 rue de la Fraternité"/>
    <n v="93230"/>
    <s v="Romainville"/>
    <x v="2"/>
    <x v="1"/>
    <n v="15"/>
    <x v="1"/>
    <s v="Masquer"/>
    <n v="242"/>
    <n v="68.650000000000006"/>
    <n v="73.678620689655176"/>
    <n v="142.44533333333334"/>
    <n v="63.7"/>
    <n v="131"/>
    <n v="65"/>
  </r>
  <r>
    <n v="197"/>
    <x v="73"/>
    <s v="Jacques Lefèvre"/>
    <s v="Alice MOUCHEL"/>
    <s v="Victor Jeff"/>
    <m/>
    <m/>
    <s v="Trafic St Ho (ex Lilas) EH-786-YB"/>
    <x v="40"/>
    <x v="260"/>
    <s v="Cop'1 Solidarité Etudiante"/>
    <x v="0"/>
    <n v="1"/>
    <x v="12"/>
    <x v="0"/>
    <x v="0"/>
    <x v="0"/>
    <s v="DISTRIBUTION SOLIDAIRE"/>
    <s v="COP'1"/>
    <s v="Association hors des réseaux nationaux"/>
    <s v="50 rue de Tournelles"/>
    <n v="75003"/>
    <s v="Paris 03"/>
    <x v="1"/>
    <x v="2"/>
    <n v="15"/>
    <x v="0"/>
    <s v="Masquer"/>
    <n v="96.3"/>
    <n v="70"/>
    <n v="80.628571428571433"/>
    <n v="80.628571428571433"/>
    <n v="87.5"/>
    <n v="87.5"/>
    <n v="65"/>
  </r>
  <r>
    <n v="197"/>
    <x v="73"/>
    <s v="Jacques Lefèvre"/>
    <s v="Alice MOUCHEL"/>
    <s v="Victor Jeff"/>
    <m/>
    <m/>
    <s v="Trafic St Ho (ex Lilas) EH-786-YB"/>
    <x v="9"/>
    <x v="260"/>
    <s v="Refugee Food (Labo) - Production repas"/>
    <x v="0"/>
    <n v="1"/>
    <x v="12"/>
    <x v="0"/>
    <x v="1"/>
    <x v="4"/>
    <s v="Production Aide Alim"/>
    <m/>
    <m/>
    <s v="43 Rue du Chevaleret"/>
    <n v="75013"/>
    <s v="Paris 13"/>
    <x v="1"/>
    <x v="1"/>
    <n v="15"/>
    <x v="2"/>
    <s v="Masquer"/>
    <n v="96.3"/>
    <n v="70"/>
    <n v="80.628571428571433"/>
    <n v="80.628571428571433"/>
    <n v="87.5"/>
    <n v="87.5"/>
    <n v="65"/>
  </r>
  <r>
    <n v="198"/>
    <x v="73"/>
    <s v="Théo Molins"/>
    <s v="William Kim"/>
    <m/>
    <m/>
    <m/>
    <s v="Kangoo Mazars ET-665-VE"/>
    <x v="8"/>
    <x v="375"/>
    <s v="Cuisine Centrale de Nanterre"/>
    <x v="0"/>
    <n v="1"/>
    <x v="12"/>
    <x v="0"/>
    <x v="1"/>
    <x v="1"/>
    <s v="Restauration scolaire"/>
    <s v="Cuisine Centrale de Nanterre"/>
    <s v="Cuisine Centrale de Nanterre"/>
    <s v="83 boulevard de la Seine"/>
    <n v="92000"/>
    <s v="Nanterre"/>
    <x v="0"/>
    <x v="1"/>
    <n v="15"/>
    <x v="1"/>
    <s v="Masquer"/>
    <n v="458.58000000000004"/>
    <n v="45.85"/>
    <n v="71.959032258064511"/>
    <n v="159.33785714285716"/>
    <n v="53.75"/>
    <n v="137.535"/>
    <n v="65"/>
  </r>
  <r>
    <n v="198"/>
    <x v="73"/>
    <s v="Théo Molins"/>
    <s v="William Kim"/>
    <m/>
    <m/>
    <m/>
    <s v="Kangoo Mazars ET-665-VE"/>
    <x v="49"/>
    <x v="175"/>
    <s v="KFC La Défense"/>
    <x v="0"/>
    <n v="1"/>
    <x v="12"/>
    <x v="0"/>
    <x v="1"/>
    <x v="11"/>
    <s v="Restauration Commerciale"/>
    <s v="KFC"/>
    <s v="KFC"/>
    <s v="15 Parvis de La Défense"/>
    <n v="92800"/>
    <s v="Puteaux"/>
    <x v="0"/>
    <x v="1"/>
    <n v="15"/>
    <x v="3"/>
    <s v="Masquer"/>
    <n v="111.7"/>
    <n v="16"/>
    <n v="68.8"/>
    <n v="68.8"/>
    <n v="78.7"/>
    <n v="78.7"/>
    <n v="65"/>
  </r>
  <r>
    <n v="198"/>
    <x v="73"/>
    <s v="Théo Molins"/>
    <s v="William Kim"/>
    <m/>
    <m/>
    <m/>
    <s v="Kangoo Mazars ET-665-VE"/>
    <x v="41"/>
    <x v="375"/>
    <s v="Cdc Habitat Adoma - Foyer Sorbiers"/>
    <x v="0"/>
    <n v="1"/>
    <x v="12"/>
    <x v="0"/>
    <x v="0"/>
    <x v="5"/>
    <s v="HALTE SOCIALE ET HEBERGEMENT"/>
    <s v="Adoma"/>
    <s v="Association appartenant à un grand réseau national"/>
    <s v="4 rue des Sorbiers"/>
    <n v="92000"/>
    <s v="Nanterre"/>
    <x v="0"/>
    <x v="3"/>
    <n v="15"/>
    <x v="0"/>
    <s v="Masquer"/>
    <n v="106.98"/>
    <n v="18"/>
    <n v="59.938333333333333"/>
    <n v="59.938333333333333"/>
    <n v="50.814999999999998"/>
    <n v="50.814999999999998"/>
    <n v="65"/>
  </r>
  <r>
    <n v="198"/>
    <x v="73"/>
    <s v="Théo Molins"/>
    <s v="William Kim"/>
    <m/>
    <m/>
    <m/>
    <s v="Kangoo Mazars ET-665-VE"/>
    <x v="18"/>
    <x v="175"/>
    <s v="L'un est l'autre"/>
    <x v="0"/>
    <n v="1"/>
    <x v="12"/>
    <x v="0"/>
    <x v="0"/>
    <x v="0"/>
    <s v="DISTRIBUTION SOLIDAIRE"/>
    <s v="L'UN EST L'AUTRE"/>
    <s v="Association hors des réseaux nationaux"/>
    <s v="36 avenue Charles Gide"/>
    <n v="94270"/>
    <s v="Kremlin-Bicêtre"/>
    <x v="3"/>
    <x v="2"/>
    <n v="15"/>
    <x v="0"/>
    <s v="Masquer"/>
    <n v="983.5"/>
    <n v="42.79"/>
    <n v="143.24458333333334"/>
    <n v="229.19133333333332"/>
    <n v="78.525000000000006"/>
    <n v="125.9"/>
    <n v="65"/>
  </r>
  <r>
    <n v="199"/>
    <x v="73"/>
    <s v="Michelle Isphording"/>
    <s v="Alice ZAPATA"/>
    <m/>
    <m/>
    <m/>
    <s v="Trafic Défense FT-862-AY"/>
    <x v="37"/>
    <x v="376"/>
    <s v="Action 14"/>
    <x v="0"/>
    <n v="1"/>
    <x v="12"/>
    <x v="0"/>
    <x v="0"/>
    <x v="0"/>
    <s v="DISTRIBUTION SOLIDAIRE"/>
    <s v="Action 14"/>
    <s v="Association hors des réseaux nationaux"/>
    <s v="13 boulevard Léon Blum"/>
    <n v="93022"/>
    <s v="Bobigny"/>
    <x v="2"/>
    <x v="1"/>
    <n v="15"/>
    <x v="0"/>
    <s v="Masquer"/>
    <n v="1408"/>
    <n v="0"/>
    <n v="436.70933333333335"/>
    <n v="655.06400000000008"/>
    <n v="425"/>
    <n v="831.75"/>
    <n v="65"/>
  </r>
  <r>
    <n v="199"/>
    <x v="73"/>
    <s v="Michelle Isphording"/>
    <s v="Alice ZAPATA"/>
    <m/>
    <m/>
    <m/>
    <s v="Trafic Défense FT-862-AY"/>
    <x v="36"/>
    <x v="376"/>
    <s v="Boire et Manger - Stade De France"/>
    <x v="0"/>
    <n v="1"/>
    <x v="12"/>
    <x v="0"/>
    <x v="1"/>
    <x v="10"/>
    <s v="Evenementiel"/>
    <s v="Boire et Manger"/>
    <s v="Boire et Manger"/>
    <s v="Passage des stades, Saint Denis"/>
    <n v="93200"/>
    <s v="Saint Denis"/>
    <x v="2"/>
    <x v="1"/>
    <n v="15"/>
    <x v="3"/>
    <s v="Masquer"/>
    <n v="1408"/>
    <n v="16"/>
    <n v="433.81812500000001"/>
    <n v="631.00818181818181"/>
    <n v="416.39"/>
    <n v="630.5"/>
    <n v="65"/>
  </r>
  <r>
    <m/>
    <x v="74"/>
    <s v="annulé"/>
    <m/>
    <m/>
    <m/>
    <m/>
    <s v="Annulé"/>
    <x v="16"/>
    <x v="1"/>
    <s v="Arpège - Mazars"/>
    <x v="1"/>
    <n v="1"/>
    <x v="12"/>
    <x v="2"/>
    <x v="1"/>
    <x v="1"/>
    <s v="Restauration d'entreprise"/>
    <s v="ARPEGE"/>
    <s v="Mazars"/>
    <s v="61 rue Henri Regnault"/>
    <n v="92400"/>
    <s v="Courbevoie"/>
    <x v="0"/>
    <x v="1"/>
    <n v="15"/>
    <x v="1"/>
    <s v="Masquer"/>
    <n v="36"/>
    <n v="36"/>
    <n v="36"/>
    <n v="36"/>
    <n v="36"/>
    <n v="36"/>
    <n v="65"/>
  </r>
  <r>
    <m/>
    <x v="74"/>
    <s v="annulé"/>
    <m/>
    <m/>
    <m/>
    <m/>
    <s v="Annulé"/>
    <x v="45"/>
    <x v="1"/>
    <s v="L'Oréal Campus Clichy"/>
    <x v="1"/>
    <n v="1"/>
    <x v="12"/>
    <x v="2"/>
    <x v="1"/>
    <x v="1"/>
    <s v="Restauration d'entreprise"/>
    <m/>
    <s v="L'Oréal "/>
    <s v="10 Rue du Docteur Calmette"/>
    <n v="92110"/>
    <s v="Clichy"/>
    <x v="0"/>
    <x v="1"/>
    <n v="15"/>
    <x v="1"/>
    <s v="Masquer"/>
    <n v="106.55"/>
    <n v="60.5"/>
    <n v="80.216666666666669"/>
    <n v="80.216666666666669"/>
    <n v="73.599999999999994"/>
    <n v="73.599999999999994"/>
    <n v="65"/>
  </r>
  <r>
    <m/>
    <x v="74"/>
    <s v="annulé"/>
    <m/>
    <m/>
    <m/>
    <m/>
    <s v="Annulé"/>
    <x v="44"/>
    <x v="1"/>
    <s v="Sogeres - Microsoft EOS"/>
    <x v="1"/>
    <n v="1"/>
    <x v="12"/>
    <x v="2"/>
    <x v="1"/>
    <x v="1"/>
    <s v="Restauration d'entreprise"/>
    <s v="SOGERES"/>
    <s v="MICROSOFT"/>
    <s v="37 quai du Président Roosevelt"/>
    <n v="92130"/>
    <s v="Issy-Les-Moulineaux"/>
    <x v="0"/>
    <x v="1"/>
    <n v="15"/>
    <x v="1"/>
    <s v="Masquer"/>
    <m/>
    <m/>
    <m/>
    <m/>
    <m/>
    <m/>
    <n v="65"/>
  </r>
  <r>
    <m/>
    <x v="74"/>
    <s v="annulé"/>
    <m/>
    <m/>
    <m/>
    <m/>
    <s v="Annulé"/>
    <x v="42"/>
    <x v="1"/>
    <s v="MRS - Ipsen Khapa"/>
    <x v="1"/>
    <n v="1"/>
    <x v="12"/>
    <x v="2"/>
    <x v="1"/>
    <x v="1"/>
    <s v="Restauration d'entreprise"/>
    <s v="MRS"/>
    <s v="Ipsen / Khapa"/>
    <s v="63 quai Georges Corse"/>
    <n v="92100"/>
    <s v="Boulogne Billancourt"/>
    <x v="0"/>
    <x v="1"/>
    <n v="15"/>
    <x v="1"/>
    <s v="Masquer"/>
    <m/>
    <m/>
    <m/>
    <m/>
    <m/>
    <m/>
    <n v="65"/>
  </r>
  <r>
    <m/>
    <x v="74"/>
    <s v="annulé"/>
    <m/>
    <m/>
    <m/>
    <m/>
    <s v="Annulé"/>
    <x v="15"/>
    <x v="1"/>
    <s v="Arpège - L'Oréal Clichy CAPI"/>
    <x v="1"/>
    <n v="1"/>
    <x v="12"/>
    <x v="2"/>
    <x v="1"/>
    <x v="1"/>
    <s v="Restauration d'entreprise"/>
    <s v="ARPEGE"/>
    <s v="L'OREAL"/>
    <s v="22 rue Pierre Dreyfus"/>
    <n v="92110"/>
    <s v="Clichy"/>
    <x v="0"/>
    <x v="1"/>
    <n v="15"/>
    <x v="1"/>
    <s v="Masquer"/>
    <n v="15"/>
    <n v="15"/>
    <n v="15"/>
    <n v="15"/>
    <n v="15"/>
    <n v="15"/>
    <n v="65"/>
  </r>
  <r>
    <m/>
    <x v="74"/>
    <s v="annulé"/>
    <m/>
    <m/>
    <m/>
    <m/>
    <s v="Annulé"/>
    <x v="17"/>
    <x v="1"/>
    <s v="Compass - L'Oréal Levallois SO France"/>
    <x v="1"/>
    <n v="1"/>
    <x v="12"/>
    <x v="2"/>
    <x v="1"/>
    <x v="1"/>
    <s v="Restauration d'entreprise"/>
    <s v="COMPASS"/>
    <s v="L'OREAL"/>
    <s v="4 rue Curnonsky"/>
    <n v="92300"/>
    <s v="Levallois-Perret"/>
    <x v="0"/>
    <x v="1"/>
    <n v="15"/>
    <x v="1"/>
    <s v="Masquer"/>
    <n v="60.57"/>
    <n v="29.3"/>
    <n v="41.696666666666665"/>
    <n v="41.696666666666665"/>
    <n v="35.22"/>
    <n v="35.22"/>
    <n v="65"/>
  </r>
  <r>
    <n v="200"/>
    <x v="74"/>
    <s v="Constantin Kozlow"/>
    <s v="Thomas DROUAULT"/>
    <m/>
    <m/>
    <m/>
    <s v="Trafic St Ho (ex Lilas) EH-786-YB"/>
    <x v="3"/>
    <x v="377"/>
    <s v="Monoprix - Magasin Bellesfeuilles"/>
    <x v="0"/>
    <n v="1"/>
    <x v="12"/>
    <x v="2"/>
    <x v="1"/>
    <x v="2"/>
    <s v="Distributeur"/>
    <s v="MONOPRIX"/>
    <s v="MONOPRIX"/>
    <s v="22 bis rue Belles Feuilles"/>
    <n v="75016"/>
    <s v="Paris 16"/>
    <x v="1"/>
    <x v="1"/>
    <n v="15"/>
    <x v="1"/>
    <s v="Masquer"/>
    <n v="475.14"/>
    <n v="82"/>
    <n v="79.063448275862072"/>
    <n v="305.71199999999999"/>
    <n v="71"/>
    <n v="300.61"/>
    <n v="65"/>
  </r>
  <r>
    <n v="200"/>
    <x v="74"/>
    <s v="Constantin Kozlow"/>
    <s v="Thomas DROUAULT"/>
    <m/>
    <m/>
    <m/>
    <s v="Trafic St Ho (ex Lilas) EH-786-YB"/>
    <x v="21"/>
    <x v="378"/>
    <s v="Aurore - CHU 12eme"/>
    <x v="0"/>
    <n v="1"/>
    <x v="12"/>
    <x v="2"/>
    <x v="0"/>
    <x v="5"/>
    <s v="HALTE SOCIALE ET HEBERGEMENT"/>
    <s v="AURORE"/>
    <s v="Association hors des réseaux nationaux"/>
    <s v="20 boulevard Poniatowski"/>
    <n v="75012"/>
    <s v="Paris 12"/>
    <x v="1"/>
    <x v="0"/>
    <n v="15"/>
    <x v="0"/>
    <s v="Masquer"/>
    <n v="242.2"/>
    <n v="37.5"/>
    <n v="145.446"/>
    <n v="145.446"/>
    <n v="134.69999999999999"/>
    <n v="134.69999999999999"/>
    <n v="65"/>
  </r>
  <r>
    <n v="200"/>
    <x v="74"/>
    <s v="Constantin Kozlow"/>
    <s v="Thomas DROUAULT"/>
    <m/>
    <m/>
    <m/>
    <s v="Trafic St Ho (ex Lilas) EH-786-YB"/>
    <x v="4"/>
    <x v="379"/>
    <s v="Monoprix - Magasin Courcelles"/>
    <x v="0"/>
    <n v="1"/>
    <x v="12"/>
    <x v="2"/>
    <x v="1"/>
    <x v="2"/>
    <s v="Distributeur"/>
    <s v="MONOPRIX"/>
    <s v="MONOPRIX"/>
    <s v="159 rue de Courcelles"/>
    <n v="75017"/>
    <s v="Paris 17"/>
    <x v="1"/>
    <x v="1"/>
    <n v="15"/>
    <x v="1"/>
    <s v="Masquer"/>
    <n v="411.4"/>
    <n v="118.37"/>
    <n v="68.5060465116279"/>
    <n v="196.38399999999999"/>
    <n v="60"/>
    <n v="179.85"/>
    <n v="65"/>
  </r>
  <r>
    <n v="201"/>
    <x v="74"/>
    <s v="Jean-Michel Bader"/>
    <s v="jean-pierre Boudard"/>
    <m/>
    <m/>
    <m/>
    <s v="Trafic Lyonnais FZ-882-JR"/>
    <x v="39"/>
    <x v="380"/>
    <s v="Centre Social Landy - St Ouen"/>
    <x v="0"/>
    <n v="1"/>
    <x v="12"/>
    <x v="2"/>
    <x v="0"/>
    <x v="0"/>
    <s v="DISTRIBUTION SOLIDAIRE"/>
    <s v="Maison de quartier du Landy"/>
    <s v="Association hors des réseaux nationaux"/>
    <s v="4 rue Soubis"/>
    <n v="93400"/>
    <s v="Saint-Ouen"/>
    <x v="2"/>
    <x v="3"/>
    <n v="15"/>
    <x v="0"/>
    <s v="Masquer"/>
    <n v="458.6"/>
    <n v="6.8"/>
    <n v="82.842083333333335"/>
    <n v="165.68416666666667"/>
    <n v="67.674999999999997"/>
    <n v="131.97499999999999"/>
    <n v="65"/>
  </r>
  <r>
    <n v="201"/>
    <x v="74"/>
    <s v="Jean-Michel Bader"/>
    <s v="jean-pierre Boudard"/>
    <m/>
    <m/>
    <m/>
    <s v="Trafic Lyonnais FZ-882-JR"/>
    <x v="2"/>
    <x v="380"/>
    <s v="Foodles - Hub Saint Ouen"/>
    <x v="0"/>
    <n v="1"/>
    <x v="12"/>
    <x v="2"/>
    <x v="1"/>
    <x v="1"/>
    <s v="Restauration d'entreprise"/>
    <s v="Foodles"/>
    <s v="Foodles"/>
    <s v="50 rue Ardoin"/>
    <n v="93400"/>
    <s v="Saint-Ouen"/>
    <x v="2"/>
    <x v="1"/>
    <n v="15"/>
    <x v="1"/>
    <s v="Masquer"/>
    <n v="153.4"/>
    <n v="43.9"/>
    <n v="84.566153846153838"/>
    <n v="84.566153846153838"/>
    <n v="75.400000000000006"/>
    <n v="75.400000000000006"/>
    <n v="65"/>
  </r>
  <r>
    <n v="202"/>
    <x v="74"/>
    <s v="Interface"/>
    <m/>
    <m/>
    <m/>
    <m/>
    <s v="Kangoo Ipsen FV-865-GP"/>
    <x v="1"/>
    <x v="381"/>
    <s v="Sodexo Porte d'Issy - DGA (Balard)"/>
    <x v="0"/>
    <n v="1"/>
    <x v="12"/>
    <x v="2"/>
    <x v="1"/>
    <x v="1"/>
    <s v="Restauration d'entreprise"/>
    <s v="SODEXO"/>
    <s v="DGA - Ministère des Armées"/>
    <s v="35 rue de la Porte d'Issy"/>
    <n v="75015"/>
    <s v="Paris 15"/>
    <x v="1"/>
    <x v="1"/>
    <n v="15"/>
    <x v="1"/>
    <s v="Masquer"/>
    <n v="60"/>
    <n v="12"/>
    <n v="22.299999999999997"/>
    <n v="29.733333333333334"/>
    <n v="19.600000000000001"/>
    <n v="23.4"/>
    <n v="65"/>
  </r>
  <r>
    <n v="202"/>
    <x v="74"/>
    <s v="Interface"/>
    <m/>
    <m/>
    <m/>
    <m/>
    <s v="Kangoo Ipsen FV-865-GP"/>
    <x v="0"/>
    <x v="381"/>
    <s v="Ordre de Malte - Immaculee Conception"/>
    <x v="0"/>
    <n v="1"/>
    <x v="12"/>
    <x v="2"/>
    <x v="0"/>
    <x v="0"/>
    <s v="DISTRIBUTION SOLIDAIRE"/>
    <s v="Ordre de Malte"/>
    <s v="Association appartenant à un grand réseau national"/>
    <s v="63 rue du Dôme"/>
    <n v="92300"/>
    <s v="Boulogne-Billancourt"/>
    <x v="0"/>
    <x v="0"/>
    <n v="15"/>
    <x v="0"/>
    <s v="Masquer"/>
    <n v="143.61000000000001"/>
    <n v="4.3"/>
    <n v="39.126315789473679"/>
    <n v="61.95"/>
    <n v="20"/>
    <n v="54.65"/>
    <n v="65"/>
  </r>
  <r>
    <n v="203"/>
    <x v="74"/>
    <s v="Michelle Isphording"/>
    <s v="Nil Augé-Dedieu"/>
    <s v="(Wenabi) Edouard Bouley"/>
    <m/>
    <m/>
    <s v="Trafic Défense FT-862-AY"/>
    <x v="12"/>
    <x v="382"/>
    <s v="ADN 93 - Amicale du Nid La Courneuve"/>
    <x v="0"/>
    <n v="1"/>
    <x v="12"/>
    <x v="2"/>
    <x v="0"/>
    <x v="5"/>
    <s v="HALTE SOCIALE ET HEBERGEMENT"/>
    <s v="Amicale du Nid"/>
    <s v="Association hors des réseaux nationaux"/>
    <s v="18 avenue Lénine"/>
    <n v="93210"/>
    <s v="La Courneuve"/>
    <x v="2"/>
    <x v="0"/>
    <n v="15"/>
    <x v="0"/>
    <s v="Masquer"/>
    <n v="151.57"/>
    <n v="15.65"/>
    <n v="47.782307692307697"/>
    <n v="62.11699999999999"/>
    <n v="38.5"/>
    <n v="41.875"/>
    <n v="65"/>
  </r>
  <r>
    <n v="203"/>
    <x v="74"/>
    <s v="Michelle Isphording"/>
    <s v="Nil Augé-Dedieu"/>
    <s v="(Wenabi) Edouard Bouley"/>
    <m/>
    <m/>
    <s v="Trafic Défense FT-862-AY"/>
    <x v="8"/>
    <x v="383"/>
    <s v="Cuisine Centrale de Nanterre"/>
    <x v="0"/>
    <n v="1"/>
    <x v="12"/>
    <x v="2"/>
    <x v="1"/>
    <x v="1"/>
    <s v="Restauration scolaire"/>
    <s v="Cuisine Centrale de Nanterre"/>
    <s v="Cuisine Centrale de Nanterre"/>
    <s v="83 boulevard de la Seine"/>
    <n v="92000"/>
    <s v="Nanterre"/>
    <x v="0"/>
    <x v="1"/>
    <n v="15"/>
    <x v="1"/>
    <s v="Masquer"/>
    <n v="458.58000000000004"/>
    <n v="45.85"/>
    <n v="71.959032258064511"/>
    <n v="159.33785714285716"/>
    <n v="53.75"/>
    <n v="137.535"/>
    <n v="65"/>
  </r>
  <r>
    <n v="204"/>
    <x v="74"/>
    <s v="Éric David"/>
    <s v="Alice MOUCHEL"/>
    <m/>
    <m/>
    <m/>
    <s v="Kangoo Mazars ET-665-VE"/>
    <x v="53"/>
    <x v="384"/>
    <s v="Aurore - PF Boréal"/>
    <x v="0"/>
    <n v="1"/>
    <x v="12"/>
    <x v="2"/>
    <x v="0"/>
    <x v="5"/>
    <s v="HALTE SOCIALE ET HEBERGEMENT"/>
    <s v="AURORE"/>
    <s v="Association appartenant à un grand réseau national"/>
    <s v="43 rue Belliard"/>
    <n v="75018"/>
    <s v="Paris 18"/>
    <x v="1"/>
    <x v="0"/>
    <n v="15"/>
    <x v="0"/>
    <s v="Masquer"/>
    <n v="107"/>
    <m/>
    <n v="55.007272727272728"/>
    <m/>
    <n v="52.9"/>
    <n v="58.65"/>
    <n v="65"/>
  </r>
  <r>
    <n v="204"/>
    <x v="74"/>
    <s v="Éric David"/>
    <s v="Alice MOUCHEL"/>
    <m/>
    <m/>
    <m/>
    <s v="Kangoo Mazars ET-665-VE"/>
    <x v="23"/>
    <x v="33"/>
    <s v="Compass - Société Générale Basalte"/>
    <x v="0"/>
    <n v="1"/>
    <x v="12"/>
    <x v="2"/>
    <x v="1"/>
    <x v="1"/>
    <s v="Restauration d'entreprise"/>
    <s v="EUREST-COMPASS"/>
    <s v="SOCIETE GENERALE"/>
    <s v="6 boulevard Franck Kupla"/>
    <n v="92800"/>
    <s v="Puteaux"/>
    <x v="0"/>
    <x v="1"/>
    <n v="15"/>
    <x v="1"/>
    <s v="Masquer"/>
    <n v="68.8"/>
    <n v="12.1"/>
    <n v="36.945833333333333"/>
    <n v="36.945833333333333"/>
    <n v="42.125"/>
    <n v="42.125"/>
    <n v="65"/>
  </r>
  <r>
    <n v="204"/>
    <x v="74"/>
    <s v="Éric David"/>
    <s v="Alice MOUCHEL"/>
    <m/>
    <m/>
    <m/>
    <s v="Kangoo Mazars ET-665-VE"/>
    <x v="13"/>
    <x v="185"/>
    <s v="Ikambere"/>
    <x v="0"/>
    <n v="1"/>
    <x v="12"/>
    <x v="2"/>
    <x v="0"/>
    <x v="6"/>
    <s v="Accueil de Jour"/>
    <m/>
    <s v="Association hors des réseaux nationaux"/>
    <s v="14 rue Jules Saunier"/>
    <n v="93200"/>
    <s v="Saint-Denis"/>
    <x v="2"/>
    <x v="2"/>
    <n v="15"/>
    <x v="0"/>
    <s v="Masquer"/>
    <n v="331.2"/>
    <n v="24.05"/>
    <n v="97.699999999999989"/>
    <n v="170.97499999999999"/>
    <n v="73.45"/>
    <n v="166.2"/>
    <n v="65"/>
  </r>
  <r>
    <n v="204"/>
    <x v="74"/>
    <s v="Éric David"/>
    <s v="Alice MOUCHEL"/>
    <m/>
    <m/>
    <m/>
    <s v="Kangoo Mazars ET-665-VE"/>
    <x v="22"/>
    <x v="385"/>
    <s v="Sogeres - Gecina Défense Ouest"/>
    <x v="0"/>
    <n v="1"/>
    <x v="12"/>
    <x v="2"/>
    <x v="1"/>
    <x v="1"/>
    <s v="Restauration d'entreprise"/>
    <s v="SOGERES"/>
    <s v="GECINA"/>
    <s v="32 rue de Metz"/>
    <n v="92000"/>
    <s v="Nanterre"/>
    <x v="0"/>
    <x v="1"/>
    <n v="15"/>
    <x v="1"/>
    <s v="Masquer"/>
    <n v="11.6"/>
    <n v="1"/>
    <n v="6.8488888888888892"/>
    <n v="6.8488888888888892"/>
    <n v="7"/>
    <n v="7"/>
    <n v="65"/>
  </r>
  <r>
    <n v="204"/>
    <x v="74"/>
    <s v="Éric David"/>
    <s v="Alice MOUCHEL"/>
    <m/>
    <m/>
    <m/>
    <s v="Kangoo Mazars ET-665-VE"/>
    <x v="43"/>
    <x v="386"/>
    <s v="Arpège - L'Oréal Clichy RIO"/>
    <x v="0"/>
    <n v="1"/>
    <x v="12"/>
    <x v="2"/>
    <x v="1"/>
    <x v="1"/>
    <s v="Restauration d'entreprise"/>
    <s v="ARPEGE"/>
    <s v="L'OREAL"/>
    <s v="15 rue Pierre Dreyfus"/>
    <n v="92110"/>
    <s v="Clichy"/>
    <x v="0"/>
    <x v="1"/>
    <n v="15"/>
    <x v="1"/>
    <s v="Masquer"/>
    <n v="65"/>
    <n v="20"/>
    <n v="39.571428571428569"/>
    <n v="39.571428571428569"/>
    <n v="45"/>
    <n v="45"/>
    <n v="65"/>
  </r>
  <r>
    <m/>
    <x v="75"/>
    <s v="annulé"/>
    <m/>
    <m/>
    <m/>
    <m/>
    <s v="Annulé"/>
    <x v="33"/>
    <x v="1"/>
    <s v="Levy Restaurants - AccorHotels Arena Bercy"/>
    <x v="1"/>
    <n v="1"/>
    <x v="12"/>
    <x v="6"/>
    <x v="1"/>
    <x v="10"/>
    <s v="Evénements Sports et Loisirs"/>
    <s v="LEVY RESTAURANTS"/>
    <s v="ACCORHOTELS ARENA (GROUPE ACCOR)"/>
    <s v="8 Boulevard de Bercy"/>
    <n v="75012"/>
    <s v="Paris 12"/>
    <x v="1"/>
    <x v="1"/>
    <n v="15"/>
    <x v="3"/>
    <s v="Masquer"/>
    <n v="213.19"/>
    <n v="23.4"/>
    <n v="53.110666666666702"/>
    <n v="79.665999999999997"/>
    <n v="23.43"/>
    <n v="37.245000000000005"/>
    <n v="65"/>
  </r>
  <r>
    <m/>
    <x v="76"/>
    <s v="annulé"/>
    <m/>
    <m/>
    <m/>
    <m/>
    <s v="Annulé"/>
    <x v="33"/>
    <x v="1"/>
    <s v="Levy Restaurants - AccorHotels Arena Bercy"/>
    <x v="1"/>
    <n v="1"/>
    <x v="12"/>
    <x v="3"/>
    <x v="1"/>
    <x v="10"/>
    <s v="Evénements Sports et Loisirs"/>
    <s v="LEVY RESTAURANTS"/>
    <s v="ACCORHOTELS ARENA (GROUPE ACCOR)"/>
    <s v="8 Boulevard de Bercy"/>
    <n v="75012"/>
    <s v="Paris 12"/>
    <x v="1"/>
    <x v="1"/>
    <n v="15"/>
    <x v="3"/>
    <s v="Masquer"/>
    <n v="213.19"/>
    <n v="23.4"/>
    <n v="53.110666666666702"/>
    <n v="79.665999999999997"/>
    <n v="23.43"/>
    <n v="37.245000000000005"/>
    <n v="65"/>
  </r>
  <r>
    <n v="205"/>
    <x v="76"/>
    <s v="Patrick Postic"/>
    <s v="HENRIQUE BORSARI"/>
    <s v="Marina Guede"/>
    <s v="Aymeric Champs"/>
    <s v="Bérénice HELION_x000a_Alexandre PASQUALI"/>
    <s v="Trafic St Ho (ex Lilas) EH-786-YB"/>
    <x v="30"/>
    <x v="156"/>
    <s v="Marché Monge"/>
    <x v="0"/>
    <n v="1"/>
    <x v="12"/>
    <x v="3"/>
    <x v="1"/>
    <x v="9"/>
    <s v="Producteur"/>
    <s v="DADOUN"/>
    <s v="VILLE DE PARIS"/>
    <s v="Place Monge"/>
    <n v="75005"/>
    <s v="Paris 05"/>
    <x v="1"/>
    <x v="1"/>
    <n v="15"/>
    <x v="1"/>
    <s v="Masquer"/>
    <n v="122"/>
    <n v="29"/>
    <n v="55.767857142857146"/>
    <n v="55.767857142857146"/>
    <n v="45"/>
    <n v="45"/>
    <n v="65"/>
  </r>
  <r>
    <n v="205"/>
    <x v="76"/>
    <s v="Patrick Postic"/>
    <s v="HENRIQUE BORSARI"/>
    <s v="Marina Guede"/>
    <s v="Aymeric Champs"/>
    <s v="Bérénice HELION_x000a_Alexandre PASQUALI"/>
    <s v="Trafic St Ho (ex Lilas) EH-786-YB"/>
    <x v="28"/>
    <x v="387"/>
    <s v="Marché Grenelle"/>
    <x v="0"/>
    <n v="1"/>
    <x v="12"/>
    <x v="3"/>
    <x v="1"/>
    <x v="9"/>
    <s v="Producteur"/>
    <s v="DADOUN"/>
    <s v="VILLE DE PARIS"/>
    <s v="Lamotte-Picquet Grenelle"/>
    <n v="75015"/>
    <s v="Paris 15"/>
    <x v="1"/>
    <x v="1"/>
    <n v="15"/>
    <x v="1"/>
    <s v="Masquer"/>
    <n v="151.5"/>
    <n v="36"/>
    <n v="58.899999999999991"/>
    <n v="58.899999999999991"/>
    <n v="47.8"/>
    <n v="47.8"/>
    <n v="65"/>
  </r>
  <r>
    <n v="205"/>
    <x v="76"/>
    <s v="Patrick Postic"/>
    <s v="HENRIQUE BORSARI"/>
    <s v="Marina Guede"/>
    <s v="Aymeric Champs"/>
    <s v="Bérénice HELION_x000a_Alexandre PASQUALI"/>
    <s v="Trafic St Ho (ex Lilas) EH-786-YB"/>
    <x v="29"/>
    <x v="388"/>
    <s v="La Chorba"/>
    <x v="0"/>
    <n v="1"/>
    <x v="12"/>
    <x v="3"/>
    <x v="0"/>
    <x v="8"/>
    <s v="RESTAURANTS SOLIDAIRES"/>
    <s v="LA CHORBA"/>
    <s v="Association hors des réseaux nationaux"/>
    <s v="87 boulevard Poniatowski"/>
    <n v="75012"/>
    <s v="Paris 12"/>
    <x v="1"/>
    <x v="2"/>
    <n v="15"/>
    <x v="0"/>
    <s v="Masquer"/>
    <n v="547.45000000000005"/>
    <n v="87.6"/>
    <n v="124.50428571428571"/>
    <n v="186.75642857142856"/>
    <n v="96"/>
    <n v="122.2"/>
    <n v="65"/>
  </r>
  <r>
    <n v="206"/>
    <x v="77"/>
    <s v="Thierry Maisonnier"/>
    <s v="Axel Dupont-Franklin"/>
    <s v="Vanessa Barbin"/>
    <m/>
    <m/>
    <s v="Trafic Défense FT-862-AY"/>
    <x v="47"/>
    <x v="389"/>
    <s v="Aurore ESAT Santeuil "/>
    <x v="0"/>
    <n v="1"/>
    <x v="13"/>
    <x v="4"/>
    <x v="0"/>
    <x v="8"/>
    <s v="RESTAURANTS SOLIDAIRES"/>
    <s v="AURORE"/>
    <s v="Association hors des réseaux nationaux"/>
    <s v="8 rue de Santeuil"/>
    <n v="75005"/>
    <s v="Paris 05"/>
    <x v="1"/>
    <x v="0"/>
    <n v="15"/>
    <x v="0"/>
    <s v="Afficher"/>
    <n v="510"/>
    <n v="23.4"/>
    <n v="74.385000000000005"/>
    <n v="127.51714285714286"/>
    <n v="27.29"/>
    <n v="36"/>
    <n v="65"/>
  </r>
  <r>
    <n v="206"/>
    <x v="77"/>
    <s v="Thierry Maisonnier"/>
    <s v="Axel Dupont-Franklin"/>
    <s v="Vanessa Barbin"/>
    <m/>
    <m/>
    <s v="Trafic Défense FT-862-AY"/>
    <x v="4"/>
    <x v="260"/>
    <s v="Monoprix - Magasin Courcelles"/>
    <x v="0"/>
    <n v="1"/>
    <x v="13"/>
    <x v="4"/>
    <x v="1"/>
    <x v="2"/>
    <s v="Distributeur"/>
    <s v="MONOPRIX"/>
    <s v="MONOPRIX"/>
    <s v="159 rue de Courcelles"/>
    <n v="75017"/>
    <s v="Paris 17"/>
    <x v="1"/>
    <x v="1"/>
    <n v="15"/>
    <x v="1"/>
    <s v="AfficherPro"/>
    <n v="411.4"/>
    <n v="118.37"/>
    <n v="68.5060465116279"/>
    <n v="196.38399999999999"/>
    <n v="60"/>
    <n v="179.85"/>
    <n v="65"/>
  </r>
  <r>
    <n v="206"/>
    <x v="77"/>
    <s v="Thierry Maisonnier"/>
    <s v="Axel Dupont-Franklin"/>
    <s v="Vanessa Barbin"/>
    <m/>
    <m/>
    <s v="Trafic Défense FT-862-AY"/>
    <x v="32"/>
    <x v="237"/>
    <s v="Corot Entraide Auteuil"/>
    <x v="0"/>
    <n v="1"/>
    <x v="13"/>
    <x v="4"/>
    <x v="0"/>
    <x v="5"/>
    <s v="HALTE SOCIALE ET HEBERGEMENT"/>
    <s v="COROT ENTRAIDE"/>
    <s v="Association hors des réseaux nationaux"/>
    <s v="4 rue Corot"/>
    <n v="75016"/>
    <s v="Paris 16"/>
    <x v="1"/>
    <x v="0"/>
    <n v="15"/>
    <x v="0"/>
    <s v="Afficher"/>
    <n v="272.39999999999998"/>
    <n v="52.8"/>
    <n v="60.131724137931045"/>
    <n v="124.55857142857143"/>
    <n v="54"/>
    <n v="117.02499999999999"/>
    <n v="65"/>
  </r>
  <r>
    <n v="206"/>
    <x v="77"/>
    <s v="Thierry Maisonnier"/>
    <s v="Axel Dupont-Franklin"/>
    <s v="Vanessa Barbin"/>
    <m/>
    <m/>
    <s v="Trafic Défense FT-862-AY"/>
    <x v="48"/>
    <x v="390"/>
    <s v="ADN 92 - Amicale du Nid Colombes"/>
    <x v="0"/>
    <n v="1"/>
    <x v="13"/>
    <x v="4"/>
    <x v="0"/>
    <x v="5"/>
    <s v="HALTE SOCIALE ET HEBERGEMENT"/>
    <s v="Amicale du Nid"/>
    <s v="Association hors des réseaux nationaux"/>
    <s v="83 Rue de Varsovie"/>
    <n v="92700"/>
    <s v="Colombes"/>
    <x v="0"/>
    <x v="0"/>
    <n v="15"/>
    <x v="0"/>
    <s v="Afficher"/>
    <n v="195"/>
    <n v="11"/>
    <n v="42.737499999999997"/>
    <n v="48.842857142857142"/>
    <n v="24.324999999999999"/>
    <n v="22"/>
    <n v="65"/>
  </r>
  <r>
    <n v="206"/>
    <x v="77"/>
    <s v="Thierry Maisonnier"/>
    <s v="Axel Dupont-Franklin"/>
    <s v="Vanessa Barbin"/>
    <m/>
    <m/>
    <s v="Trafic Défense FT-862-AY"/>
    <x v="33"/>
    <x v="389"/>
    <s v="Levy Restaurants - AccorHotels Arena Bercy"/>
    <x v="0"/>
    <n v="1"/>
    <x v="13"/>
    <x v="4"/>
    <x v="1"/>
    <x v="10"/>
    <s v="Evénements Sports et Loisirs"/>
    <s v="LEVY RESTAURANTS"/>
    <s v="ACCORHOTELS ARENA (GROUPE ACCOR)"/>
    <s v="8 Boulevard de Bercy"/>
    <n v="75012"/>
    <s v="Paris 12"/>
    <x v="1"/>
    <x v="1"/>
    <n v="15"/>
    <x v="3"/>
    <s v="AfficherPro"/>
    <n v="213.19"/>
    <n v="23.4"/>
    <n v="53.110666666666702"/>
    <n v="79.665999999999997"/>
    <n v="23.43"/>
    <n v="37.245000000000005"/>
    <n v="65"/>
  </r>
  <r>
    <n v="206"/>
    <x v="77"/>
    <s v="Thierry Maisonnier"/>
    <s v="Axel Dupont-Franklin"/>
    <s v="Vanessa Barbin"/>
    <m/>
    <m/>
    <s v="Trafic Défense FT-862-AY"/>
    <x v="3"/>
    <x v="260"/>
    <s v="Monoprix - Magasin Bellesfeuilles"/>
    <x v="0"/>
    <n v="1"/>
    <x v="13"/>
    <x v="4"/>
    <x v="1"/>
    <x v="2"/>
    <s v="Distributeur"/>
    <s v="MONOPRIX"/>
    <s v="MONOPRIX"/>
    <s v="22 bis rue Belles Feuilles"/>
    <n v="75016"/>
    <s v="Paris 16"/>
    <x v="1"/>
    <x v="1"/>
    <n v="15"/>
    <x v="1"/>
    <s v="AfficherPro"/>
    <n v="475.14"/>
    <n v="82"/>
    <n v="79.063448275862072"/>
    <n v="305.71199999999999"/>
    <n v="71"/>
    <n v="300.61"/>
    <n v="65"/>
  </r>
  <r>
    <n v="207"/>
    <x v="77"/>
    <s v="Michelle Isphording"/>
    <s v="Andrew Salenko"/>
    <m/>
    <m/>
    <m/>
    <s v="Trafic Défense FT-862-AY"/>
    <x v="36"/>
    <x v="391"/>
    <s v="Boire et Manger - Stade De France"/>
    <x v="0"/>
    <n v="1"/>
    <x v="13"/>
    <x v="4"/>
    <x v="1"/>
    <x v="10"/>
    <s v="Evenementiel"/>
    <s v="Boire et Manger"/>
    <s v="Boire et Manger"/>
    <s v="Passage des stades, Saint Denis"/>
    <n v="93200"/>
    <s v="Saint Denis"/>
    <x v="2"/>
    <x v="1"/>
    <n v="15"/>
    <x v="3"/>
    <s v="AfficherPro"/>
    <n v="1408"/>
    <n v="16"/>
    <n v="433.81812500000001"/>
    <n v="631.00818181818181"/>
    <n v="416.39"/>
    <n v="630.5"/>
    <n v="65"/>
  </r>
  <r>
    <n v="207"/>
    <x v="77"/>
    <s v="Michelle Isphording"/>
    <s v="Andrew Salenko"/>
    <m/>
    <m/>
    <m/>
    <s v="Trafic Défense FT-862-AY"/>
    <x v="12"/>
    <x v="392"/>
    <s v="ADN 93 - Amicale du Nid La Courneuve"/>
    <x v="0"/>
    <n v="1"/>
    <x v="13"/>
    <x v="4"/>
    <x v="0"/>
    <x v="5"/>
    <s v="HALTE SOCIALE ET HEBERGEMENT"/>
    <s v="Amicale du Nid"/>
    <s v="Association hors des réseaux nationaux"/>
    <s v="18 avenue Lénine"/>
    <n v="93210"/>
    <s v="La Courneuve"/>
    <x v="2"/>
    <x v="0"/>
    <n v="15"/>
    <x v="0"/>
    <s v="Afficher"/>
    <n v="151.57"/>
    <n v="15.65"/>
    <n v="47.782307692307697"/>
    <n v="62.11699999999999"/>
    <n v="38.5"/>
    <n v="41.875"/>
    <n v="65"/>
  </r>
  <r>
    <n v="207"/>
    <x v="77"/>
    <s v="Michelle Isphording"/>
    <s v="Andrew Salenko"/>
    <m/>
    <m/>
    <m/>
    <s v="Trafic Défense FT-862-AY"/>
    <x v="61"/>
    <x v="393"/>
    <s v="APPUI - AU BON TRANSIT (livraison de denrées)"/>
    <x v="0"/>
    <n v="1"/>
    <x v="13"/>
    <x v="4"/>
    <x v="0"/>
    <x v="0"/>
    <m/>
    <s v="APPUI - AU BON TRANSIT"/>
    <s v="Association hors des réseaux nationaux"/>
    <s v="12 rue Auguste Gillot"/>
    <n v="93200"/>
    <s v="Saint-Denis"/>
    <x v="2"/>
    <x v="2"/>
    <n v="15"/>
    <x v="0"/>
    <s v="Afficher"/>
    <n v="313"/>
    <n v="17"/>
    <n v="98.68"/>
    <n v="123.35000000000001"/>
    <n v="70"/>
    <n v="81.699999999999989"/>
    <n v="65"/>
  </r>
  <r>
    <n v="208"/>
    <x v="78"/>
    <s v="Patrick Postic"/>
    <s v="Jose Taylor"/>
    <m/>
    <m/>
    <m/>
    <s v="Trafic Lyonnais FZ-882-JR"/>
    <x v="7"/>
    <x v="394"/>
    <s v="MIYAM (labo) "/>
    <x v="0"/>
    <n v="1"/>
    <x v="13"/>
    <x v="5"/>
    <x v="1"/>
    <x v="2"/>
    <s v="Distributeur"/>
    <s v="MIYAM"/>
    <s v="MIYAM"/>
    <s v="74 rue de la Fraternité"/>
    <n v="93230"/>
    <s v="Romainville"/>
    <x v="2"/>
    <x v="1"/>
    <n v="15"/>
    <x v="1"/>
    <s v="AfficherPro"/>
    <n v="242"/>
    <n v="68.650000000000006"/>
    <n v="73.678620689655176"/>
    <n v="142.44533333333334"/>
    <n v="63.7"/>
    <n v="131"/>
    <n v="65"/>
  </r>
  <r>
    <n v="208"/>
    <x v="78"/>
    <s v="Patrick Postic"/>
    <s v="Jose Taylor"/>
    <m/>
    <m/>
    <m/>
    <s v="Trafic Lyonnais FZ-882-JR"/>
    <x v="31"/>
    <x v="63"/>
    <s v="Salle à Manger"/>
    <x v="0"/>
    <n v="1"/>
    <x v="13"/>
    <x v="5"/>
    <x v="0"/>
    <x v="8"/>
    <s v="RESTAURANTS SOLIDAIRES"/>
    <s v="Maison de l'amitié"/>
    <s v="Association hors des réseaux nationaux"/>
    <s v="Voie de la Pyramide"/>
    <n v="92800"/>
    <s v="Puteaux"/>
    <x v="0"/>
    <x v="3"/>
    <n v="15"/>
    <x v="0"/>
    <s v="Afficher"/>
    <n v="303.7"/>
    <n v="73"/>
    <n v="81.798823529411763"/>
    <n v="198.65428571428572"/>
    <n v="78.5"/>
    <n v="199"/>
    <n v="65"/>
  </r>
  <r>
    <n v="208"/>
    <x v="78"/>
    <s v="Patrick Postic"/>
    <s v="Jose Taylor"/>
    <m/>
    <m/>
    <m/>
    <s v="Trafic Lyonnais FZ-882-JR"/>
    <x v="48"/>
    <x v="59"/>
    <s v="ADN 92 - Amicale du Nid Colombes"/>
    <x v="0"/>
    <n v="1"/>
    <x v="13"/>
    <x v="5"/>
    <x v="0"/>
    <x v="5"/>
    <s v="HALTE SOCIALE ET HEBERGEMENT"/>
    <s v="Amicale du Nid"/>
    <s v="Association hors des réseaux nationaux"/>
    <s v="83 Rue de Varsovie"/>
    <n v="92700"/>
    <s v="Colombes"/>
    <x v="0"/>
    <x v="0"/>
    <n v="15"/>
    <x v="0"/>
    <s v="Afficher"/>
    <n v="195"/>
    <n v="11"/>
    <n v="42.737499999999997"/>
    <n v="48.842857142857142"/>
    <n v="24.324999999999999"/>
    <n v="22"/>
    <n v="65"/>
  </r>
  <r>
    <n v="209"/>
    <x v="78"/>
    <s v="Thierry Maisonnier"/>
    <s v="Christiane Mancilla"/>
    <s v="(Wenabi) Gonzalo Urquijo"/>
    <m/>
    <m/>
    <s v="Trafic St Ho (ex Lilas) EH-786-YB"/>
    <x v="8"/>
    <x v="395"/>
    <s v="Cuisine Centrale de Nanterre"/>
    <x v="0"/>
    <n v="1"/>
    <x v="13"/>
    <x v="5"/>
    <x v="1"/>
    <x v="1"/>
    <s v="Restauration scolaire"/>
    <s v="Cuisine Centrale de Nanterre"/>
    <s v="Cuisine Centrale de Nanterre"/>
    <s v="83 boulevard de la Seine"/>
    <n v="92000"/>
    <s v="Nanterre"/>
    <x v="0"/>
    <x v="1"/>
    <n v="15"/>
    <x v="1"/>
    <s v="AfficherPro"/>
    <n v="458.58000000000004"/>
    <n v="45.85"/>
    <n v="71.959032258064511"/>
    <n v="159.33785714285716"/>
    <n v="53.75"/>
    <n v="137.535"/>
    <n v="65"/>
  </r>
  <r>
    <n v="209"/>
    <x v="78"/>
    <s v="Thierry Maisonnier"/>
    <s v="Christiane Mancilla"/>
    <s v="(Wenabi) Gonzalo Urquijo"/>
    <m/>
    <m/>
    <s v="Trafic St Ho (ex Lilas) EH-786-YB"/>
    <x v="3"/>
    <x v="396"/>
    <s v="Monoprix - Magasin Bellesfeuilles"/>
    <x v="0"/>
    <n v="1"/>
    <x v="13"/>
    <x v="5"/>
    <x v="1"/>
    <x v="2"/>
    <s v="Distributeur"/>
    <s v="MONOPRIX"/>
    <s v="MONOPRIX"/>
    <s v="22 bis rue Belles Feuilles"/>
    <n v="75016"/>
    <s v="Paris 16"/>
    <x v="1"/>
    <x v="1"/>
    <n v="15"/>
    <x v="1"/>
    <s v="AfficherPro"/>
    <n v="475.14"/>
    <n v="82"/>
    <n v="79.063448275862072"/>
    <n v="305.71199999999999"/>
    <n v="71"/>
    <n v="300.61"/>
    <n v="65"/>
  </r>
  <r>
    <n v="209"/>
    <x v="78"/>
    <s v="Thierry Maisonnier"/>
    <s v="Christiane Mancilla"/>
    <s v="(Wenabi) Gonzalo Urquijo"/>
    <m/>
    <m/>
    <s v="Trafic St Ho (ex Lilas) EH-786-YB"/>
    <x v="34"/>
    <x v="24"/>
    <s v="Mairie du XIV - Association Yachad"/>
    <x v="0"/>
    <n v="1"/>
    <x v="13"/>
    <x v="5"/>
    <x v="0"/>
    <x v="0"/>
    <s v="DISTRIBUTION SOLIDAIRE"/>
    <s v="MAIRIE DE PARIS"/>
    <s v="CCAS"/>
    <s v="10 rue Maurice Rouvier"/>
    <n v="75014"/>
    <s v="Paris 14"/>
    <x v="1"/>
    <x v="0"/>
    <n v="15"/>
    <x v="0"/>
    <s v="Afficher"/>
    <n v="273.19"/>
    <n v="60"/>
    <n v="115.65642857142856"/>
    <n v="115.65642857142856"/>
    <n v="105"/>
    <n v="105"/>
    <n v="65"/>
  </r>
  <r>
    <n v="210"/>
    <x v="78"/>
    <s v="Élisa Belhocine"/>
    <s v="Mara Dobrescu"/>
    <m/>
    <m/>
    <m/>
    <s v="Berlingo Bercy DN-583-FS"/>
    <x v="63"/>
    <x v="397"/>
    <s v="La Cop1ne"/>
    <x v="0"/>
    <n v="1"/>
    <x v="13"/>
    <x v="5"/>
    <x v="0"/>
    <x v="8"/>
    <s v="RESTAURANTS SOLIDAIRES"/>
    <s v="COP'1"/>
    <m/>
    <s v="1 Place Alice Guy"/>
    <n v="75014"/>
    <s v="Paris"/>
    <x v="1"/>
    <x v="2"/>
    <n v="15"/>
    <x v="0"/>
    <s v="Afficher"/>
    <n v="78"/>
    <n v="8"/>
    <n v="50.22"/>
    <n v="50.22"/>
    <n v="51.2"/>
    <n v="51.2"/>
    <n v="65"/>
  </r>
  <r>
    <n v="210"/>
    <x v="78"/>
    <s v="Élisa Belhocine"/>
    <s v="Mara Dobrescu"/>
    <m/>
    <m/>
    <m/>
    <s v="Berlingo Bercy DN-583-FS"/>
    <x v="20"/>
    <x v="398"/>
    <s v="Refugee Food (Labo) - Livraison de denrées"/>
    <x v="0"/>
    <n v="1"/>
    <x v="13"/>
    <x v="5"/>
    <x v="0"/>
    <x v="8"/>
    <s v="RESTAURANTS SOLIDAIRES"/>
    <s v="Refugee Food"/>
    <m/>
    <s v="43 Rue du Chevaleret"/>
    <n v="75013"/>
    <s v="Paris 13"/>
    <x v="1"/>
    <x v="2"/>
    <n v="15"/>
    <x v="0"/>
    <s v="Afficher"/>
    <n v="265.40999999999997"/>
    <n v="4.5"/>
    <n v="85.102000000000004"/>
    <n v="98.194615384615389"/>
    <n v="65.5"/>
    <n v="65.5"/>
    <n v="65"/>
  </r>
  <r>
    <n v="210"/>
    <x v="78"/>
    <s v="Élisa Belhocine"/>
    <s v="Mara Dobrescu"/>
    <m/>
    <m/>
    <m/>
    <s v="Berlingo Bercy DN-583-FS"/>
    <x v="57"/>
    <x v="399"/>
    <s v="Marché d'Aligre"/>
    <x v="0"/>
    <n v="1"/>
    <x v="13"/>
    <x v="5"/>
    <x v="1"/>
    <x v="9"/>
    <s v="Producteur"/>
    <s v="DADOUN"/>
    <s v="VILLE DE PARIS"/>
    <s v="Pl. d'Aligre"/>
    <n v="75012"/>
    <s v="Paris"/>
    <x v="1"/>
    <x v="1"/>
    <n v="15"/>
    <x v="1"/>
    <s v="AfficherPro"/>
    <n v="211.4"/>
    <n v="26.2"/>
    <n v="105.80200000000001"/>
    <n v="105.80200000000001"/>
    <n v="110.55"/>
    <n v="110.55"/>
    <n v="65"/>
  </r>
  <r>
    <n v="211"/>
    <x v="78"/>
    <s v="Constantin Kozlow"/>
    <s v="Meroine toughzaoui"/>
    <s v="Guillaume Bret"/>
    <m/>
    <m/>
    <s v="Trafic Défense FT-862-AY"/>
    <x v="51"/>
    <x v="400"/>
    <s v="BAPIF Genevilliers (collecte)"/>
    <x v="0"/>
    <n v="1"/>
    <x v="13"/>
    <x v="5"/>
    <x v="1"/>
    <x v="7"/>
    <m/>
    <s v="BAPIF"/>
    <m/>
    <s v="34 rte du bassin numéro 6"/>
    <n v="92230"/>
    <s v="Genevilliers"/>
    <x v="0"/>
    <x v="1"/>
    <n v="15"/>
    <x v="1"/>
    <s v="AfficherPro"/>
    <n v="475"/>
    <n v="268.5"/>
    <n v="355.27600000000001"/>
    <n v="355.27600000000001"/>
    <n v="356"/>
    <n v="356"/>
    <n v="65"/>
  </r>
  <r>
    <n v="211"/>
    <x v="78"/>
    <s v="Constantin Kozlow"/>
    <s v="Meroine toughzaoui"/>
    <s v="Guillaume Bret"/>
    <m/>
    <m/>
    <s v="Trafic Défense FT-862-AY"/>
    <x v="25"/>
    <x v="400"/>
    <s v="Maison de l'Amitié"/>
    <x v="0"/>
    <n v="1"/>
    <x v="13"/>
    <x v="5"/>
    <x v="0"/>
    <x v="6"/>
    <s v="Accueil de Jour"/>
    <s v="MAISON DE L AMITIE"/>
    <s v="Association hors des réseaux nationaux"/>
    <s v="4 place Carpeaux"/>
    <n v="92800"/>
    <s v="Puteaux"/>
    <x v="0"/>
    <x v="2"/>
    <n v="15"/>
    <x v="0"/>
    <s v="Afficher"/>
    <n v="475"/>
    <n v="5.1420000000000003"/>
    <n v="233.31524999999999"/>
    <n v="233.31524999999999"/>
    <n v="278.19"/>
    <n v="278.19"/>
    <n v="65"/>
  </r>
  <r>
    <n v="212"/>
    <x v="79"/>
    <s v="Carlos Medina"/>
    <s v="Marius Koffi"/>
    <m/>
    <m/>
    <m/>
    <s v="Kangoo Mazars ET-665-VE"/>
    <x v="4"/>
    <x v="401"/>
    <s v="Monoprix - Magasin Courcelles"/>
    <x v="0"/>
    <n v="1"/>
    <x v="13"/>
    <x v="1"/>
    <x v="1"/>
    <x v="2"/>
    <s v="Distributeur"/>
    <s v="MONOPRIX"/>
    <s v="MONOPRIX"/>
    <s v="159 rue de Courcelles"/>
    <n v="75017"/>
    <s v="Paris 17"/>
    <x v="1"/>
    <x v="1"/>
    <n v="15"/>
    <x v="1"/>
    <s v="AfficherPro"/>
    <n v="411.4"/>
    <n v="118.37"/>
    <n v="68.5060465116279"/>
    <n v="196.38399999999999"/>
    <n v="60"/>
    <n v="179.85"/>
    <n v="65"/>
  </r>
  <r>
    <n v="212"/>
    <x v="79"/>
    <s v="Carlos Medina"/>
    <s v="Marius Koffi"/>
    <m/>
    <m/>
    <m/>
    <s v="Kangoo Mazars ET-665-VE"/>
    <x v="3"/>
    <x v="402"/>
    <s v="Monoprix - Magasin Bellesfeuilles"/>
    <x v="0"/>
    <n v="1"/>
    <x v="13"/>
    <x v="1"/>
    <x v="1"/>
    <x v="2"/>
    <s v="Distributeur"/>
    <s v="MONOPRIX"/>
    <s v="MONOPRIX"/>
    <s v="22 bis rue Belles Feuilles"/>
    <n v="75016"/>
    <s v="Paris 16"/>
    <x v="1"/>
    <x v="1"/>
    <n v="15"/>
    <x v="1"/>
    <s v="AfficherPro"/>
    <n v="475.14"/>
    <n v="82"/>
    <n v="79.063448275862072"/>
    <n v="305.71199999999999"/>
    <n v="71"/>
    <n v="300.61"/>
    <n v="65"/>
  </r>
  <r>
    <n v="212"/>
    <x v="79"/>
    <s v="Carlos Medina"/>
    <s v="Marius Koffi"/>
    <m/>
    <m/>
    <m/>
    <s v="Kangoo Mazars ET-665-VE"/>
    <x v="32"/>
    <x v="403"/>
    <s v="Corot Entraide Auteuil"/>
    <x v="0"/>
    <n v="1"/>
    <x v="13"/>
    <x v="1"/>
    <x v="0"/>
    <x v="5"/>
    <s v="HALTE SOCIALE ET HEBERGEMENT"/>
    <s v="COROT ENTRAIDE"/>
    <s v="Association hors des réseaux nationaux"/>
    <s v="4 rue Corot"/>
    <n v="75016"/>
    <s v="Paris 16"/>
    <x v="1"/>
    <x v="0"/>
    <n v="15"/>
    <x v="0"/>
    <s v="Afficher"/>
    <n v="272.39999999999998"/>
    <n v="52.8"/>
    <n v="60.131724137931045"/>
    <n v="124.55857142857143"/>
    <n v="54"/>
    <n v="117.02499999999999"/>
    <n v="65"/>
  </r>
  <r>
    <n v="212"/>
    <x v="79"/>
    <s v="Carlos Medina"/>
    <s v="Marius Koffi"/>
    <m/>
    <m/>
    <m/>
    <s v="Kangoo Mazars ET-665-VE"/>
    <x v="24"/>
    <x v="404"/>
    <s v="Rueil Malmaison - La boussole"/>
    <x v="0"/>
    <n v="1"/>
    <x v="13"/>
    <x v="1"/>
    <x v="0"/>
    <x v="6"/>
    <s v="HALTE SOCIALE ET HEBERGEMENT"/>
    <s v="La Boussole"/>
    <s v="Association hors des réseaux nationaux"/>
    <s v="16 avenue de la République"/>
    <n v="92500"/>
    <s v="Rueil Malmaison"/>
    <x v="0"/>
    <x v="0"/>
    <n v="15"/>
    <x v="0"/>
    <s v="Afficher"/>
    <n v="193.8"/>
    <n v="12"/>
    <n v="47.782222222222224"/>
    <n v="61.434285714285714"/>
    <n v="41.2"/>
    <n v="45.14"/>
    <n v="65"/>
  </r>
  <r>
    <n v="213"/>
    <x v="79"/>
    <s v="Thierry Maisonnier"/>
    <s v="Audrey Marty"/>
    <m/>
    <m/>
    <m/>
    <s v="Trafic St Ho (ex Lilas) EH-786-YB"/>
    <x v="5"/>
    <x v="405"/>
    <s v="Ideel Garden"/>
    <x v="0"/>
    <n v="1"/>
    <x v="13"/>
    <x v="1"/>
    <x v="1"/>
    <x v="3"/>
    <s v="Restauration d'entreprise"/>
    <m/>
    <m/>
    <s v="20 avenue Henri Barbusse"/>
    <n v="93000"/>
    <s v="Bobigny"/>
    <x v="2"/>
    <x v="1"/>
    <n v="15"/>
    <x v="1"/>
    <s v="AfficherPro"/>
    <n v="276"/>
    <n v="47.44"/>
    <n v="132.76266666666666"/>
    <n v="132.76266666666666"/>
    <n v="118.14"/>
    <n v="118.14"/>
    <n v="65"/>
  </r>
  <r>
    <n v="213"/>
    <x v="79"/>
    <s v="Thierry Maisonnier"/>
    <s v="Audrey Marty"/>
    <m/>
    <m/>
    <m/>
    <s v="Trafic St Ho (ex Lilas) EH-786-YB"/>
    <x v="10"/>
    <x v="405"/>
    <s v="Armée du Salut"/>
    <x v="0"/>
    <n v="1"/>
    <x v="13"/>
    <x v="1"/>
    <x v="0"/>
    <x v="0"/>
    <s v="DISTRIBUTION SOLIDAIRE"/>
    <s v="FONDATION ARMEE DU SALUT"/>
    <m/>
    <s v="26 rue de Serpollet"/>
    <n v="75020"/>
    <s v="Paris 20"/>
    <x v="1"/>
    <x v="0"/>
    <n v="15"/>
    <x v="0"/>
    <s v="Afficher"/>
    <n v="875.78"/>
    <n v="47.44"/>
    <n v="168.76499999999999"/>
    <n v="180.01599999999999"/>
    <n v="130.27000000000001"/>
    <n v="118.14"/>
    <n v="65"/>
  </r>
  <r>
    <n v="214"/>
    <x v="79"/>
    <s v="Gaël Poncel"/>
    <s v="Alice MOUCHEL"/>
    <s v="Mohammed HAOU"/>
    <m/>
    <m/>
    <s v="Trafic St Ho (ex Lilas) EH-786-YB"/>
    <x v="37"/>
    <x v="406"/>
    <s v="Action 14"/>
    <x v="0"/>
    <n v="1"/>
    <x v="13"/>
    <x v="1"/>
    <x v="0"/>
    <x v="0"/>
    <s v="DISTRIBUTION SOLIDAIRE"/>
    <s v="Action 14"/>
    <s v="Association hors des réseaux nationaux"/>
    <s v="13 boulevard Léon Blum"/>
    <n v="93022"/>
    <s v="Bobigny"/>
    <x v="2"/>
    <x v="1"/>
    <n v="15"/>
    <x v="0"/>
    <s v="Afficher"/>
    <n v="1408"/>
    <n v="0"/>
    <n v="436.70933333333335"/>
    <n v="655.06400000000008"/>
    <n v="425"/>
    <n v="831.75"/>
    <n v="65"/>
  </r>
  <r>
    <n v="214"/>
    <x v="79"/>
    <s v="Gaël Poncel"/>
    <s v="Alice MOUCHEL"/>
    <s v="Mohammed HAOU"/>
    <m/>
    <m/>
    <s v="Trafic St Ho (ex Lilas) EH-786-YB"/>
    <x v="64"/>
    <x v="406"/>
    <s v="Topivo - Paris La Défense Arena"/>
    <x v="0"/>
    <n v="1"/>
    <x v="13"/>
    <x v="1"/>
    <x v="1"/>
    <x v="10"/>
    <s v="Evénements Sports et Loisirs"/>
    <s v="TOPIVO"/>
    <s v="Paris La Defense Arena"/>
    <s v="Rue des Longues Raies - Porte 67"/>
    <n v="92000"/>
    <s v="Nanterre"/>
    <x v="0"/>
    <x v="1"/>
    <n v="15"/>
    <x v="3"/>
    <s v="AfficherPro"/>
    <n v="148.6"/>
    <n v="48.6"/>
    <n v="98.6"/>
    <n v="98.6"/>
    <n v="98.6"/>
    <n v="98.6"/>
    <n v="65"/>
  </r>
  <r>
    <n v="215"/>
    <x v="79"/>
    <s v="Jacques Lefèvre"/>
    <s v="(Wenabi) TITI RAWYA TITIKPINA"/>
    <m/>
    <m/>
    <m/>
    <s v="Kangoo Ipsen FV-865-GP"/>
    <x v="1"/>
    <x v="17"/>
    <s v="Sodexo Porte d'Issy - DGA (Balard)"/>
    <x v="0"/>
    <n v="1"/>
    <x v="13"/>
    <x v="1"/>
    <x v="1"/>
    <x v="1"/>
    <s v="Restauration d'entreprise"/>
    <s v="SODEXO"/>
    <s v="DGA - Ministère des Armées"/>
    <s v="35 rue de la Porte d'Issy"/>
    <n v="75015"/>
    <s v="Paris 15"/>
    <x v="1"/>
    <x v="1"/>
    <n v="15"/>
    <x v="1"/>
    <s v="AfficherPro"/>
    <n v="60"/>
    <n v="12"/>
    <n v="22.299999999999997"/>
    <n v="29.733333333333334"/>
    <n v="19.600000000000001"/>
    <n v="23.4"/>
    <n v="65"/>
  </r>
  <r>
    <n v="215"/>
    <x v="79"/>
    <s v="Jacques Lefèvre"/>
    <s v="(Wenabi) TITI RAWYA TITIKPINA"/>
    <m/>
    <m/>
    <m/>
    <s v="Kangoo Ipsen FV-865-GP"/>
    <x v="38"/>
    <x v="407"/>
    <s v="Magdalena Boulogne"/>
    <x v="0"/>
    <n v="1"/>
    <x v="13"/>
    <x v="1"/>
    <x v="0"/>
    <x v="8"/>
    <s v="Restaurant Solidaire"/>
    <s v="Magdalena"/>
    <s v="Association hors des réseaux nationaux"/>
    <s v="44 rue de l'Est "/>
    <n v="92100"/>
    <s v="Boulogne-Billancourt"/>
    <x v="0"/>
    <x v="0"/>
    <n v="15"/>
    <x v="0"/>
    <s v="Afficher"/>
    <n v="79"/>
    <n v="5.8"/>
    <n v="36.027500000000003"/>
    <n v="36.027500000000003"/>
    <n v="34.200000000000003"/>
    <n v="34.200000000000003"/>
    <n v="65"/>
  </r>
  <r>
    <n v="215"/>
    <x v="79"/>
    <s v="Jacques Lefèvre"/>
    <s v="(Wenabi) TITI RAWYA TITIKPINA"/>
    <m/>
    <m/>
    <m/>
    <s v="Kangoo Ipsen FV-865-GP"/>
    <x v="6"/>
    <x v="408"/>
    <s v="Le Figuier / Au panier des Halles / Jelo"/>
    <x v="0"/>
    <n v="1"/>
    <x v="13"/>
    <x v="1"/>
    <x v="1"/>
    <x v="1"/>
    <s v="Labo pour frigos connectés"/>
    <s v="JELO"/>
    <s v="JELO"/>
    <s v="15 rue de Chevilly"/>
    <n v="94260"/>
    <s v="Fresnes"/>
    <x v="3"/>
    <x v="1"/>
    <n v="15"/>
    <x v="1"/>
    <s v="AfficherPro"/>
    <n v="118.84"/>
    <n v="34.58"/>
    <n v="69.284999999999997"/>
    <n v="69.284999999999997"/>
    <n v="59.745000000000005"/>
    <n v="59.745000000000005"/>
    <n v="65"/>
  </r>
  <r>
    <n v="215"/>
    <x v="79"/>
    <s v="Jacques Lefèvre"/>
    <s v="(Wenabi) TITI RAWYA TITIKPINA"/>
    <m/>
    <m/>
    <m/>
    <s v="Kangoo Ipsen FV-865-GP"/>
    <x v="0"/>
    <x v="409"/>
    <s v="Ordre de Malte - Immaculee Conception"/>
    <x v="0"/>
    <n v="1"/>
    <x v="13"/>
    <x v="1"/>
    <x v="0"/>
    <x v="0"/>
    <s v="DISTRIBUTION SOLIDAIRE"/>
    <s v="Ordre de Malte"/>
    <s v="Association appartenant à un grand réseau national"/>
    <s v="63 rue du Dôme"/>
    <n v="92300"/>
    <s v="Boulogne-Billancourt"/>
    <x v="0"/>
    <x v="0"/>
    <n v="15"/>
    <x v="0"/>
    <s v="Afficher"/>
    <n v="143.61000000000001"/>
    <n v="4.3"/>
    <n v="39.126315789473679"/>
    <n v="61.95"/>
    <n v="20"/>
    <n v="54.65"/>
    <n v="65"/>
  </r>
  <r>
    <n v="216"/>
    <x v="80"/>
    <s v="Thierry Maisonnier"/>
    <s v="Alice ZAPATA"/>
    <s v="Maria Artsruni"/>
    <m/>
    <m/>
    <s v="Trafic Lyonnais FZ-882-JR"/>
    <x v="47"/>
    <x v="410"/>
    <s v="Aurore ESAT Santeuil "/>
    <x v="0"/>
    <n v="1"/>
    <x v="13"/>
    <x v="0"/>
    <x v="0"/>
    <x v="8"/>
    <s v="RESTAURANTS SOLIDAIRES"/>
    <s v="AURORE"/>
    <s v="Association hors des réseaux nationaux"/>
    <s v="8 rue de Santeuil"/>
    <n v="75005"/>
    <s v="Paris 05"/>
    <x v="1"/>
    <x v="0"/>
    <n v="15"/>
    <x v="0"/>
    <s v="Afficher"/>
    <n v="510"/>
    <n v="23.4"/>
    <n v="74.385000000000005"/>
    <n v="127.51714285714286"/>
    <n v="27.29"/>
    <n v="36"/>
    <n v="65"/>
  </r>
  <r>
    <n v="216"/>
    <x v="80"/>
    <s v="Thierry Maisonnier"/>
    <s v="Alice ZAPATA"/>
    <s v="Maria Artsruni"/>
    <m/>
    <m/>
    <s v="Trafic Lyonnais FZ-882-JR"/>
    <x v="18"/>
    <x v="411"/>
    <s v="L'un est l'autre"/>
    <x v="0"/>
    <n v="1"/>
    <x v="13"/>
    <x v="0"/>
    <x v="0"/>
    <x v="0"/>
    <s v="DISTRIBUTION SOLIDAIRE"/>
    <s v="L'UN EST L'AUTRE"/>
    <s v="Association hors des réseaux nationaux"/>
    <s v="36 avenue Charles Gide"/>
    <n v="94270"/>
    <s v="Kremlin-Bicêtre"/>
    <x v="3"/>
    <x v="2"/>
    <n v="15"/>
    <x v="0"/>
    <s v="Afficher"/>
    <n v="983.5"/>
    <n v="42.79"/>
    <n v="143.24458333333334"/>
    <n v="229.19133333333332"/>
    <n v="78.525000000000006"/>
    <n v="125.9"/>
    <n v="65"/>
  </r>
  <r>
    <n v="216"/>
    <x v="80"/>
    <s v="Thierry Maisonnier"/>
    <s v="Alice ZAPATA"/>
    <s v="Maria Artsruni"/>
    <m/>
    <m/>
    <s v="Trafic Lyonnais FZ-882-JR"/>
    <x v="33"/>
    <x v="410"/>
    <s v="Levy Restaurants - AccorHotels Arena Bercy"/>
    <x v="0"/>
    <n v="1"/>
    <x v="13"/>
    <x v="0"/>
    <x v="1"/>
    <x v="10"/>
    <s v="Evénements Sports et Loisirs"/>
    <s v="LEVY RESTAURANTS"/>
    <s v="ACCORHOTELS ARENA (GROUPE ACCOR)"/>
    <s v="8 Boulevard de Bercy"/>
    <n v="75012"/>
    <s v="Paris 12"/>
    <x v="1"/>
    <x v="1"/>
    <n v="15"/>
    <x v="3"/>
    <s v="AfficherPro"/>
    <n v="213.19"/>
    <n v="23.4"/>
    <n v="53.110666666666702"/>
    <n v="79.665999999999997"/>
    <n v="23.43"/>
    <n v="37.245000000000005"/>
    <n v="65"/>
  </r>
  <r>
    <n v="216"/>
    <x v="80"/>
    <s v="Thierry Maisonnier"/>
    <s v="Alice ZAPATA"/>
    <s v="Maria Artsruni"/>
    <m/>
    <m/>
    <s v="Trafic Lyonnais FZ-882-JR"/>
    <x v="7"/>
    <x v="411"/>
    <s v="MIYAM (labo) "/>
    <x v="0"/>
    <n v="1"/>
    <x v="13"/>
    <x v="0"/>
    <x v="1"/>
    <x v="2"/>
    <s v="Distributeur"/>
    <s v="MIYAM"/>
    <s v="MIYAM"/>
    <s v="74 rue de la Fraternité"/>
    <n v="93230"/>
    <s v="Romainville"/>
    <x v="2"/>
    <x v="1"/>
    <n v="15"/>
    <x v="1"/>
    <s v="AfficherPro"/>
    <n v="242"/>
    <n v="68.650000000000006"/>
    <n v="73.678620689655176"/>
    <n v="142.44533333333334"/>
    <n v="63.7"/>
    <n v="131"/>
    <n v="65"/>
  </r>
  <r>
    <n v="217"/>
    <x v="80"/>
    <s v="Patrick Postic"/>
    <s v="Alice MOUCHEL"/>
    <s v="Audrey Marty"/>
    <m/>
    <m/>
    <s v="Trafic St Ho (ex Lilas) EH-786-YB"/>
    <x v="9"/>
    <x v="260"/>
    <s v="Refugee Food (Labo) - Production repas"/>
    <x v="0"/>
    <n v="1"/>
    <x v="13"/>
    <x v="0"/>
    <x v="1"/>
    <x v="4"/>
    <s v="Production Aide Alim"/>
    <m/>
    <m/>
    <s v="43 Rue du Chevaleret"/>
    <n v="75013"/>
    <s v="Paris 13"/>
    <x v="1"/>
    <x v="1"/>
    <n v="15"/>
    <x v="2"/>
    <s v="AfficherPro"/>
    <n v="96.3"/>
    <n v="70"/>
    <n v="80.628571428571433"/>
    <n v="80.628571428571433"/>
    <n v="87.5"/>
    <n v="87.5"/>
    <n v="65"/>
  </r>
  <r>
    <n v="217"/>
    <x v="80"/>
    <s v="Patrick Postic"/>
    <s v="Alice MOUCHEL"/>
    <s v="Audrey Marty"/>
    <m/>
    <m/>
    <s v="Trafic St Ho (ex Lilas) EH-786-YB"/>
    <x v="40"/>
    <x v="260"/>
    <s v="Cop'1 Solidarité Etudiante"/>
    <x v="0"/>
    <n v="1"/>
    <x v="13"/>
    <x v="0"/>
    <x v="0"/>
    <x v="0"/>
    <s v="DISTRIBUTION SOLIDAIRE"/>
    <s v="COP'1"/>
    <s v="Association hors des réseaux nationaux"/>
    <s v="50 rue de Tournelles"/>
    <n v="75003"/>
    <s v="Paris 03"/>
    <x v="1"/>
    <x v="2"/>
    <n v="15"/>
    <x v="0"/>
    <s v="Afficher"/>
    <n v="96.3"/>
    <n v="70"/>
    <n v="80.628571428571433"/>
    <n v="80.628571428571433"/>
    <n v="87.5"/>
    <n v="87.5"/>
    <n v="65"/>
  </r>
  <r>
    <n v="218"/>
    <x v="80"/>
    <s v="Théo Molins"/>
    <s v="Jean-Pierre Boudard"/>
    <m/>
    <m/>
    <m/>
    <s v="Kangoo Mazars ET-665-VE"/>
    <x v="8"/>
    <x v="412"/>
    <s v="Cuisine Centrale de Nanterre"/>
    <x v="0"/>
    <n v="1"/>
    <x v="13"/>
    <x v="0"/>
    <x v="1"/>
    <x v="1"/>
    <s v="Restauration scolaire"/>
    <s v="Cuisine Centrale de Nanterre"/>
    <s v="Cuisine Centrale de Nanterre"/>
    <s v="83 boulevard de la Seine"/>
    <n v="92000"/>
    <s v="Nanterre"/>
    <x v="0"/>
    <x v="1"/>
    <n v="15"/>
    <x v="1"/>
    <s v="AfficherPro"/>
    <n v="458.58000000000004"/>
    <n v="45.85"/>
    <n v="71.959032258064511"/>
    <n v="159.33785714285716"/>
    <n v="53.75"/>
    <n v="137.535"/>
    <n v="65"/>
  </r>
  <r>
    <n v="218"/>
    <x v="80"/>
    <s v="Théo Molins"/>
    <s v="Jean-Pierre Boudard"/>
    <m/>
    <m/>
    <m/>
    <s v="Kangoo Mazars ET-665-VE"/>
    <x v="41"/>
    <x v="412"/>
    <s v="Cdc Habitat Adoma - Foyer Sorbiers"/>
    <x v="0"/>
    <n v="1"/>
    <x v="13"/>
    <x v="0"/>
    <x v="0"/>
    <x v="5"/>
    <s v="HALTE SOCIALE ET HEBERGEMENT"/>
    <s v="Adoma"/>
    <s v="Association appartenant à un grand réseau national"/>
    <s v="4 rue des Sorbiers"/>
    <n v="92000"/>
    <s v="Nanterre"/>
    <x v="0"/>
    <x v="3"/>
    <n v="15"/>
    <x v="0"/>
    <s v="Afficher"/>
    <n v="106.98"/>
    <n v="18"/>
    <n v="59.938333333333333"/>
    <n v="59.938333333333333"/>
    <n v="50.814999999999998"/>
    <n v="50.814999999999998"/>
    <n v="65"/>
  </r>
  <r>
    <n v="219"/>
    <x v="80"/>
    <s v="Taha FARTAQ"/>
    <s v="Hicham Kassa"/>
    <m/>
    <m/>
    <m/>
    <s v="Trafic Défense FT-862-AY"/>
    <x v="18"/>
    <x v="413"/>
    <s v="L'un est l'autre"/>
    <x v="0"/>
    <n v="1"/>
    <x v="13"/>
    <x v="0"/>
    <x v="0"/>
    <x v="0"/>
    <s v="DISTRIBUTION SOLIDAIRE"/>
    <s v="L'UN EST L'AUTRE"/>
    <s v="Association hors des réseaux nationaux"/>
    <s v="36 avenue Charles Gide"/>
    <n v="94270"/>
    <s v="Kremlin-Bicêtre"/>
    <x v="3"/>
    <x v="2"/>
    <n v="15"/>
    <x v="0"/>
    <s v="Afficher"/>
    <n v="983.5"/>
    <n v="42.79"/>
    <n v="143.24458333333334"/>
    <n v="229.19133333333332"/>
    <n v="78.525000000000006"/>
    <n v="125.9"/>
    <n v="65"/>
  </r>
  <r>
    <n v="219"/>
    <x v="80"/>
    <s v="Taha FARTAQ"/>
    <s v="Hicham Kassa"/>
    <m/>
    <m/>
    <m/>
    <s v="Trafic Défense FT-862-AY"/>
    <x v="52"/>
    <x v="413"/>
    <s v="Sodexo Sports &amp; Loisirs - Site Roland Garros - Economat SL"/>
    <x v="0"/>
    <n v="1"/>
    <x v="13"/>
    <x v="0"/>
    <x v="1"/>
    <x v="10"/>
    <s v="Evénements Sports et Loisirs"/>
    <s v="SODEXO"/>
    <s v="FFT / ROLAND-GARROS"/>
    <s v="Avenue d'auteuil"/>
    <n v="75016"/>
    <s v="Paris 16"/>
    <x v="1"/>
    <x v="1"/>
    <n v="15"/>
    <x v="3"/>
    <s v="AfficherPro"/>
    <n v="961.9"/>
    <n v="109"/>
    <n v="433.46500000000003"/>
    <n v="433.46500000000003"/>
    <n v="331.48"/>
    <n v="331.48"/>
    <n v="65"/>
  </r>
  <r>
    <m/>
    <x v="81"/>
    <s v="annulé"/>
    <m/>
    <m/>
    <m/>
    <m/>
    <s v="Annulé"/>
    <x v="42"/>
    <x v="1"/>
    <s v="MRS - Ipsen Khapa"/>
    <x v="1"/>
    <n v="1"/>
    <x v="13"/>
    <x v="2"/>
    <x v="1"/>
    <x v="1"/>
    <s v="Restauration d'entreprise"/>
    <s v="MRS"/>
    <s v="Ipsen / Khapa"/>
    <s v="63 quai Georges Corse"/>
    <n v="92100"/>
    <s v="Boulogne Billancourt"/>
    <x v="0"/>
    <x v="1"/>
    <n v="15"/>
    <x v="1"/>
    <s v="AfficherAnnule"/>
    <m/>
    <m/>
    <m/>
    <m/>
    <m/>
    <m/>
    <n v="65"/>
  </r>
  <r>
    <m/>
    <x v="81"/>
    <s v="annulé"/>
    <m/>
    <m/>
    <m/>
    <m/>
    <s v="Annulé"/>
    <x v="16"/>
    <x v="1"/>
    <s v="Arpège - Mazars"/>
    <x v="1"/>
    <n v="1"/>
    <x v="13"/>
    <x v="2"/>
    <x v="1"/>
    <x v="1"/>
    <s v="Restauration d'entreprise"/>
    <s v="ARPEGE"/>
    <s v="Mazars"/>
    <s v="61 rue Henri Regnault"/>
    <n v="92400"/>
    <s v="Courbevoie"/>
    <x v="0"/>
    <x v="1"/>
    <n v="15"/>
    <x v="1"/>
    <s v="AfficherAnnule"/>
    <n v="36"/>
    <n v="36"/>
    <n v="36"/>
    <n v="36"/>
    <n v="36"/>
    <n v="36"/>
    <n v="65"/>
  </r>
  <r>
    <m/>
    <x v="81"/>
    <s v="annulé"/>
    <m/>
    <m/>
    <m/>
    <m/>
    <s v="Annulé"/>
    <x v="17"/>
    <x v="1"/>
    <s v="Compass - L'Oréal Levallois SO France"/>
    <x v="1"/>
    <n v="1"/>
    <x v="13"/>
    <x v="2"/>
    <x v="1"/>
    <x v="1"/>
    <s v="Restauration d'entreprise"/>
    <s v="COMPASS"/>
    <s v="L'OREAL"/>
    <s v="4 rue Curnonsky"/>
    <n v="92300"/>
    <s v="Levallois-Perret"/>
    <x v="0"/>
    <x v="1"/>
    <n v="15"/>
    <x v="1"/>
    <s v="AfficherAnnule"/>
    <n v="60.57"/>
    <n v="29.3"/>
    <n v="41.696666666666665"/>
    <n v="41.696666666666665"/>
    <n v="35.22"/>
    <n v="35.22"/>
    <n v="65"/>
  </r>
  <r>
    <m/>
    <x v="81"/>
    <s v="annulé"/>
    <m/>
    <m/>
    <m/>
    <m/>
    <s v="Annulé"/>
    <x v="15"/>
    <x v="1"/>
    <s v="Arpège - L'Oréal Clichy CAPI"/>
    <x v="1"/>
    <n v="1"/>
    <x v="13"/>
    <x v="2"/>
    <x v="1"/>
    <x v="1"/>
    <s v="Restauration d'entreprise"/>
    <s v="ARPEGE"/>
    <s v="L'OREAL"/>
    <s v="22 rue Pierre Dreyfus"/>
    <n v="92110"/>
    <s v="Clichy"/>
    <x v="0"/>
    <x v="1"/>
    <n v="15"/>
    <x v="1"/>
    <s v="AfficherAnnule"/>
    <n v="15"/>
    <n v="15"/>
    <n v="15"/>
    <n v="15"/>
    <n v="15"/>
    <n v="15"/>
    <n v="65"/>
  </r>
  <r>
    <m/>
    <x v="81"/>
    <s v="annulé"/>
    <m/>
    <m/>
    <m/>
    <m/>
    <s v="Annulé"/>
    <x v="44"/>
    <x v="1"/>
    <s v="Sogeres - Microsoft EOS"/>
    <x v="1"/>
    <n v="1"/>
    <x v="13"/>
    <x v="2"/>
    <x v="1"/>
    <x v="1"/>
    <s v="Restauration d'entreprise"/>
    <s v="SOGERES"/>
    <s v="MICROSOFT"/>
    <s v="37 quai du Président Roosevelt"/>
    <n v="92130"/>
    <s v="Issy-Les-Moulineaux"/>
    <x v="0"/>
    <x v="1"/>
    <n v="15"/>
    <x v="1"/>
    <s v="AfficherAnnule"/>
    <m/>
    <m/>
    <m/>
    <m/>
    <m/>
    <m/>
    <n v="65"/>
  </r>
  <r>
    <m/>
    <x v="81"/>
    <s v="annulé"/>
    <m/>
    <m/>
    <m/>
    <m/>
    <s v="Annulé"/>
    <x v="43"/>
    <x v="1"/>
    <s v="Arpège - L'Oréal Clichy RIO"/>
    <x v="1"/>
    <n v="1"/>
    <x v="13"/>
    <x v="2"/>
    <x v="1"/>
    <x v="1"/>
    <s v="Restauration d'entreprise"/>
    <s v="ARPEGE"/>
    <s v="L'OREAL"/>
    <s v="15 rue Pierre Dreyfus"/>
    <n v="92110"/>
    <s v="Clichy"/>
    <x v="0"/>
    <x v="1"/>
    <n v="15"/>
    <x v="1"/>
    <s v="AfficherAnnule"/>
    <n v="65"/>
    <n v="20"/>
    <n v="39.571428571428569"/>
    <n v="39.571428571428569"/>
    <n v="45"/>
    <n v="45"/>
    <n v="65"/>
  </r>
  <r>
    <n v="220"/>
    <x v="81"/>
    <s v="Thierry Maisonnier"/>
    <s v="Alice ZAPATA"/>
    <s v="(ING) Marc Dano"/>
    <m/>
    <m/>
    <s v="Trafic St Ho (ex Lilas) EH-786-YB"/>
    <x v="21"/>
    <x v="414"/>
    <s v="Aurore - CHU 12eme"/>
    <x v="0"/>
    <n v="1"/>
    <x v="13"/>
    <x v="2"/>
    <x v="0"/>
    <x v="5"/>
    <s v="HALTE SOCIALE ET HEBERGEMENT"/>
    <s v="AURORE"/>
    <s v="Association hors des réseaux nationaux"/>
    <s v="20 boulevard Poniatowski"/>
    <n v="75012"/>
    <s v="Paris 12"/>
    <x v="1"/>
    <x v="0"/>
    <n v="15"/>
    <x v="0"/>
    <s v="Afficher"/>
    <n v="242.2"/>
    <n v="37.5"/>
    <n v="145.446"/>
    <n v="145.446"/>
    <n v="134.69999999999999"/>
    <n v="134.69999999999999"/>
    <n v="65"/>
  </r>
  <r>
    <n v="220"/>
    <x v="81"/>
    <s v="Thierry Maisonnier"/>
    <s v="Alice ZAPATA"/>
    <s v="(ING) Marc Dano"/>
    <m/>
    <m/>
    <s v="Trafic St Ho (ex Lilas) EH-786-YB"/>
    <x v="3"/>
    <x v="415"/>
    <s v="Monoprix - Magasin Bellesfeuilles"/>
    <x v="0"/>
    <n v="1"/>
    <x v="13"/>
    <x v="2"/>
    <x v="1"/>
    <x v="2"/>
    <s v="Distributeur"/>
    <s v="MONOPRIX"/>
    <s v="MONOPRIX"/>
    <s v="22 bis rue Belles Feuilles"/>
    <n v="75016"/>
    <s v="Paris 16"/>
    <x v="1"/>
    <x v="1"/>
    <n v="15"/>
    <x v="1"/>
    <s v="AfficherPro"/>
    <n v="475.14"/>
    <n v="82"/>
    <n v="79.063448275862072"/>
    <n v="305.71199999999999"/>
    <n v="71"/>
    <n v="300.61"/>
    <n v="65"/>
  </r>
  <r>
    <n v="220"/>
    <x v="81"/>
    <s v="Thierry Maisonnier"/>
    <s v="Alice ZAPATA"/>
    <s v="(ING) Marc Dano"/>
    <m/>
    <m/>
    <s v="Trafic St Ho (ex Lilas) EH-786-YB"/>
    <x v="33"/>
    <x v="416"/>
    <s v="Levy Restaurants - AccorHotels Arena Bercy"/>
    <x v="0"/>
    <n v="1"/>
    <x v="13"/>
    <x v="2"/>
    <x v="1"/>
    <x v="10"/>
    <s v="Evénements Sports et Loisirs"/>
    <s v="LEVY RESTAURANTS"/>
    <s v="ACCORHOTELS ARENA (GROUPE ACCOR)"/>
    <s v="8 Boulevard de Bercy"/>
    <n v="75012"/>
    <s v="Paris 12"/>
    <x v="1"/>
    <x v="1"/>
    <n v="15"/>
    <x v="3"/>
    <s v="AfficherPro"/>
    <n v="213.19"/>
    <n v="23.4"/>
    <n v="53.110666666666702"/>
    <n v="79.665999999999997"/>
    <n v="23.43"/>
    <n v="37.245000000000005"/>
    <n v="65"/>
  </r>
  <r>
    <n v="220"/>
    <x v="81"/>
    <s v="Thierry Maisonnier"/>
    <s v="Alice ZAPATA"/>
    <s v="(ING) Marc Dano"/>
    <m/>
    <m/>
    <s v="Trafic St Ho (ex Lilas) EH-786-YB"/>
    <x v="4"/>
    <x v="417"/>
    <s v="Monoprix - Magasin Courcelles"/>
    <x v="0"/>
    <n v="1"/>
    <x v="13"/>
    <x v="2"/>
    <x v="1"/>
    <x v="2"/>
    <s v="Distributeur"/>
    <s v="MONOPRIX"/>
    <s v="MONOPRIX"/>
    <s v="159 rue de Courcelles"/>
    <n v="75017"/>
    <s v="Paris 17"/>
    <x v="1"/>
    <x v="1"/>
    <n v="15"/>
    <x v="1"/>
    <s v="AfficherPro"/>
    <n v="411.4"/>
    <n v="118.37"/>
    <n v="68.5060465116279"/>
    <n v="196.38399999999999"/>
    <n v="60"/>
    <n v="179.85"/>
    <n v="65"/>
  </r>
  <r>
    <n v="220"/>
    <x v="81"/>
    <s v="Thierry Maisonnier"/>
    <s v="Alice ZAPATA"/>
    <s v="(ING) Marc Dano"/>
    <m/>
    <m/>
    <s v="Trafic St Ho (ex Lilas) EH-786-YB"/>
    <x v="47"/>
    <x v="416"/>
    <s v="Aurore ESAT Santeuil "/>
    <x v="0"/>
    <n v="1"/>
    <x v="13"/>
    <x v="2"/>
    <x v="0"/>
    <x v="8"/>
    <s v="RESTAURANTS SOLIDAIRES"/>
    <s v="AURORE"/>
    <s v="Association hors des réseaux nationaux"/>
    <s v="8 rue de Santeuil"/>
    <n v="75005"/>
    <s v="Paris 05"/>
    <x v="1"/>
    <x v="0"/>
    <n v="15"/>
    <x v="0"/>
    <s v="Afficher"/>
    <n v="510"/>
    <n v="23.4"/>
    <n v="74.385000000000005"/>
    <n v="127.51714285714286"/>
    <n v="27.29"/>
    <n v="36"/>
    <n v="65"/>
  </r>
  <r>
    <n v="221"/>
    <x v="81"/>
    <s v="Wajih Accary"/>
    <s v="Laurence Neveu"/>
    <m/>
    <m/>
    <m/>
    <s v="Trafic Lyonnais FZ-882-JR"/>
    <x v="39"/>
    <x v="287"/>
    <s v="Centre Social Landy - St Ouen"/>
    <x v="0"/>
    <n v="1"/>
    <x v="13"/>
    <x v="2"/>
    <x v="0"/>
    <x v="0"/>
    <s v="DISTRIBUTION SOLIDAIRE"/>
    <s v="Maison de quartier du Landy"/>
    <s v="Association hors des réseaux nationaux"/>
    <s v="4 rue Soubis"/>
    <n v="93400"/>
    <s v="Saint-Ouen"/>
    <x v="2"/>
    <x v="3"/>
    <n v="15"/>
    <x v="0"/>
    <s v="Afficher"/>
    <n v="458.6"/>
    <n v="6.8"/>
    <n v="82.842083333333335"/>
    <n v="165.68416666666667"/>
    <n v="67.674999999999997"/>
    <n v="131.97499999999999"/>
    <n v="65"/>
  </r>
  <r>
    <n v="221"/>
    <x v="81"/>
    <s v="Wajih Accary"/>
    <s v="Laurence Neveu"/>
    <m/>
    <m/>
    <m/>
    <s v="Trafic Lyonnais FZ-882-JR"/>
    <x v="2"/>
    <x v="287"/>
    <s v="Foodles - Hub Saint Ouen"/>
    <x v="0"/>
    <n v="1"/>
    <x v="13"/>
    <x v="2"/>
    <x v="1"/>
    <x v="1"/>
    <s v="Restauration d'entreprise"/>
    <s v="Foodles"/>
    <s v="Foodles"/>
    <s v="50 rue Ardoin"/>
    <n v="93400"/>
    <s v="Saint-Ouen"/>
    <x v="2"/>
    <x v="1"/>
    <n v="15"/>
    <x v="1"/>
    <s v="AfficherPro"/>
    <n v="153.4"/>
    <n v="43.9"/>
    <n v="84.566153846153838"/>
    <n v="84.566153846153838"/>
    <n v="75.400000000000006"/>
    <n v="75.400000000000006"/>
    <n v="65"/>
  </r>
  <r>
    <n v="221"/>
    <x v="81"/>
    <s v="Wajih Accary"/>
    <s v="Laurence Neveu"/>
    <m/>
    <m/>
    <m/>
    <s v="Trafic Lyonnais FZ-882-JR"/>
    <x v="54"/>
    <x v="42"/>
    <s v="Potel &amp; Chabot - Site Chaillot"/>
    <x v="0"/>
    <n v="1"/>
    <x v="13"/>
    <x v="2"/>
    <x v="1"/>
    <x v="10"/>
    <s v="Traiteur Réception"/>
    <s v="POTEL et CHABOT"/>
    <s v="POTEL et CHABOT"/>
    <s v="3 rue de Chaillot"/>
    <n v="75016"/>
    <s v="Paris 16"/>
    <x v="1"/>
    <x v="1"/>
    <n v="15"/>
    <x v="3"/>
    <s v="AfficherPro"/>
    <n v="360"/>
    <n v="50"/>
    <n v="134.16666666666666"/>
    <n v="134.16666666666666"/>
    <n v="90"/>
    <n v="90"/>
    <n v="65"/>
  </r>
  <r>
    <n v="221"/>
    <x v="81"/>
    <s v="Wajih Accary"/>
    <s v="Laurence Neveu"/>
    <m/>
    <m/>
    <m/>
    <s v="Trafic Lyonnais FZ-882-JR"/>
    <x v="61"/>
    <x v="42"/>
    <s v="APPUI - AU BON TRANSIT (livraison de denrées)"/>
    <x v="0"/>
    <n v="1"/>
    <x v="13"/>
    <x v="2"/>
    <x v="0"/>
    <x v="0"/>
    <m/>
    <s v="APPUI - AU BON TRANSIT"/>
    <s v="Association hors des réseaux nationaux"/>
    <s v="12 rue Auguste Gillot"/>
    <n v="93200"/>
    <s v="Saint-Denis"/>
    <x v="2"/>
    <x v="2"/>
    <n v="15"/>
    <x v="0"/>
    <s v="Afficher"/>
    <n v="313"/>
    <n v="17"/>
    <n v="98.68"/>
    <n v="123.35000000000001"/>
    <n v="70"/>
    <n v="81.699999999999989"/>
    <n v="65"/>
  </r>
  <r>
    <n v="222"/>
    <x v="81"/>
    <s v="Interface"/>
    <m/>
    <m/>
    <m/>
    <m/>
    <s v="Kangoo Ipsen FV-865-GP"/>
    <x v="0"/>
    <x v="418"/>
    <s v="Ordre de Malte - Immaculee Conception"/>
    <x v="0"/>
    <n v="1"/>
    <x v="13"/>
    <x v="2"/>
    <x v="0"/>
    <x v="0"/>
    <s v="DISTRIBUTION SOLIDAIRE"/>
    <s v="Ordre de Malte"/>
    <s v="Association appartenant à un grand réseau national"/>
    <s v="63 rue du Dôme"/>
    <n v="92300"/>
    <s v="Boulogne-Billancourt"/>
    <x v="0"/>
    <x v="0"/>
    <n v="15"/>
    <x v="0"/>
    <s v="Afficher"/>
    <n v="143.61000000000001"/>
    <n v="4.3"/>
    <n v="39.126315789473679"/>
    <n v="61.95"/>
    <n v="20"/>
    <n v="54.65"/>
    <n v="65"/>
  </r>
  <r>
    <n v="222"/>
    <x v="81"/>
    <s v="Interface"/>
    <m/>
    <m/>
    <m/>
    <m/>
    <s v="Kangoo Ipsen FV-865-GP"/>
    <x v="1"/>
    <x v="418"/>
    <s v="Sodexo Porte d'Issy - DGA (Balard)"/>
    <x v="0"/>
    <n v="1"/>
    <x v="13"/>
    <x v="2"/>
    <x v="1"/>
    <x v="1"/>
    <s v="Restauration d'entreprise"/>
    <s v="SODEXO"/>
    <s v="DGA - Ministère des Armées"/>
    <s v="35 rue de la Porte d'Issy"/>
    <n v="75015"/>
    <s v="Paris 15"/>
    <x v="1"/>
    <x v="1"/>
    <n v="15"/>
    <x v="1"/>
    <s v="AfficherPro"/>
    <n v="60"/>
    <n v="12"/>
    <n v="22.299999999999997"/>
    <n v="29.733333333333334"/>
    <n v="19.600000000000001"/>
    <n v="23.4"/>
    <n v="65"/>
  </r>
  <r>
    <n v="223"/>
    <x v="81"/>
    <s v="Michelle Isphording"/>
    <s v="Maxime Petit"/>
    <s v="(Wenabi) Nathalie KEOHAVONG"/>
    <m/>
    <m/>
    <s v="Trafic Défense FT-862-AY"/>
    <x v="12"/>
    <x v="272"/>
    <s v="ADN 93 - Amicale du Nid La Courneuve"/>
    <x v="0"/>
    <n v="1"/>
    <x v="13"/>
    <x v="2"/>
    <x v="0"/>
    <x v="5"/>
    <s v="HALTE SOCIALE ET HEBERGEMENT"/>
    <s v="Amicale du Nid"/>
    <s v="Association hors des réseaux nationaux"/>
    <s v="18 avenue Lénine"/>
    <n v="93210"/>
    <s v="La Courneuve"/>
    <x v="2"/>
    <x v="0"/>
    <n v="15"/>
    <x v="0"/>
    <s v="Afficher"/>
    <n v="151.57"/>
    <n v="15.65"/>
    <n v="47.782307692307697"/>
    <n v="62.11699999999999"/>
    <n v="38.5"/>
    <n v="41.875"/>
    <n v="65"/>
  </r>
  <r>
    <n v="223"/>
    <x v="81"/>
    <s v="Michelle Isphording"/>
    <s v="Maxime Petit"/>
    <s v="(Wenabi) Nathalie KEOHAVONG"/>
    <m/>
    <m/>
    <s v="Trafic Défense FT-862-AY"/>
    <x v="8"/>
    <x v="419"/>
    <s v="Cuisine Centrale de Nanterre"/>
    <x v="0"/>
    <n v="1"/>
    <x v="13"/>
    <x v="2"/>
    <x v="1"/>
    <x v="1"/>
    <s v="Restauration scolaire"/>
    <s v="Cuisine Centrale de Nanterre"/>
    <s v="Cuisine Centrale de Nanterre"/>
    <s v="83 boulevard de la Seine"/>
    <n v="92000"/>
    <s v="Nanterre"/>
    <x v="0"/>
    <x v="1"/>
    <n v="15"/>
    <x v="1"/>
    <s v="AfficherPro"/>
    <n v="458.58000000000004"/>
    <n v="45.85"/>
    <n v="71.959032258064511"/>
    <n v="159.33785714285716"/>
    <n v="53.75"/>
    <n v="137.535"/>
    <n v="65"/>
  </r>
  <r>
    <n v="223"/>
    <x v="81"/>
    <s v="Michelle Isphording"/>
    <s v="Maxime Petit"/>
    <s v="(Wenabi) Nathalie KEOHAVONG"/>
    <m/>
    <m/>
    <s v="Trafic Défense FT-862-AY"/>
    <x v="13"/>
    <x v="420"/>
    <s v="Ikambere"/>
    <x v="0"/>
    <n v="1"/>
    <x v="13"/>
    <x v="2"/>
    <x v="0"/>
    <x v="6"/>
    <s v="Accueil de Jour"/>
    <m/>
    <s v="Association hors des réseaux nationaux"/>
    <s v="14 rue Jules Saunier"/>
    <n v="93200"/>
    <s v="Saint-Denis"/>
    <x v="2"/>
    <x v="2"/>
    <n v="15"/>
    <x v="0"/>
    <s v="Afficher"/>
    <n v="331.2"/>
    <n v="24.05"/>
    <n v="97.699999999999989"/>
    <n v="170.97499999999999"/>
    <n v="73.45"/>
    <n v="166.2"/>
    <n v="65"/>
  </r>
  <r>
    <n v="223"/>
    <x v="81"/>
    <s v="Michelle Isphording"/>
    <s v="Maxime Petit"/>
    <s v="(Wenabi) Nathalie KEOHAVONG"/>
    <m/>
    <m/>
    <s v="Trafic Défense FT-862-AY"/>
    <x v="39"/>
    <x v="421"/>
    <s v="Centre Social Landy - St Ouen"/>
    <x v="0"/>
    <n v="1"/>
    <x v="13"/>
    <x v="2"/>
    <x v="0"/>
    <x v="0"/>
    <s v="DISTRIBUTION SOLIDAIRE"/>
    <s v="Maison de quartier du Landy"/>
    <s v="Association hors des réseaux nationaux"/>
    <s v="4 rue Soubis"/>
    <n v="93400"/>
    <s v="Saint-Ouen"/>
    <x v="2"/>
    <x v="3"/>
    <n v="15"/>
    <x v="0"/>
    <s v="Afficher"/>
    <n v="458.6"/>
    <n v="6.8"/>
    <n v="82.842083333333335"/>
    <n v="165.68416666666667"/>
    <n v="67.674999999999997"/>
    <n v="131.97499999999999"/>
    <n v="65"/>
  </r>
  <r>
    <n v="224"/>
    <x v="81"/>
    <s v="Éric David"/>
    <s v="Céline Faucon"/>
    <m/>
    <m/>
    <m/>
    <s v="Kangoo Mazars ET-665-VE"/>
    <x v="22"/>
    <x v="422"/>
    <s v="Sogeres - Gecina Défense Ouest"/>
    <x v="0"/>
    <n v="1"/>
    <x v="13"/>
    <x v="2"/>
    <x v="1"/>
    <x v="1"/>
    <s v="Restauration d'entreprise"/>
    <s v="SOGERES"/>
    <s v="GECINA"/>
    <s v="32 rue de Metz"/>
    <n v="92000"/>
    <s v="Nanterre"/>
    <x v="0"/>
    <x v="1"/>
    <n v="15"/>
    <x v="1"/>
    <s v="AfficherPro"/>
    <n v="11.6"/>
    <n v="1"/>
    <n v="6.8488888888888892"/>
    <n v="6.8488888888888892"/>
    <n v="7"/>
    <n v="7"/>
    <n v="65"/>
  </r>
  <r>
    <n v="224"/>
    <x v="81"/>
    <s v="Éric David"/>
    <s v="Céline Faucon"/>
    <m/>
    <m/>
    <m/>
    <s v="Kangoo Mazars ET-665-VE"/>
    <x v="45"/>
    <x v="423"/>
    <s v="L'Oréal Campus Clichy"/>
    <x v="0"/>
    <n v="1"/>
    <x v="13"/>
    <x v="2"/>
    <x v="1"/>
    <x v="1"/>
    <s v="Restauration d'entreprise"/>
    <m/>
    <s v="L'Oréal "/>
    <s v="10 Rue du Docteur Calmette"/>
    <n v="92110"/>
    <s v="Clichy"/>
    <x v="0"/>
    <x v="1"/>
    <n v="15"/>
    <x v="1"/>
    <s v="AfficherPro"/>
    <n v="106.55"/>
    <n v="60.5"/>
    <n v="80.216666666666669"/>
    <n v="80.216666666666669"/>
    <n v="73.599999999999994"/>
    <n v="73.599999999999994"/>
    <n v="65"/>
  </r>
  <r>
    <n v="224"/>
    <x v="81"/>
    <s v="Éric David"/>
    <s v="Céline Faucon"/>
    <m/>
    <m/>
    <m/>
    <s v="Kangoo Mazars ET-665-VE"/>
    <x v="26"/>
    <x v="424"/>
    <s v="Maison Hestia - Aurore La Garenne-Colombes"/>
    <x v="0"/>
    <n v="1"/>
    <x v="13"/>
    <x v="2"/>
    <x v="0"/>
    <x v="5"/>
    <s v="HALTE SOCIALE ET HEBERGEMENT"/>
    <s v="AURORE"/>
    <s v="Association hors des réseaux nationaux"/>
    <s v="13 rue Yves le caignard"/>
    <n v="92250"/>
    <s v="La garenne-colombes"/>
    <x v="0"/>
    <x v="0"/>
    <n v="15"/>
    <x v="0"/>
    <s v="Afficher"/>
    <n v="92.91"/>
    <n v="17.5"/>
    <n v="29.722999999999999"/>
    <n v="45.727692307692308"/>
    <n v="27.125"/>
    <n v="47.14"/>
    <n v="65"/>
  </r>
  <r>
    <n v="224"/>
    <x v="81"/>
    <s v="Éric David"/>
    <s v="Céline Faucon"/>
    <m/>
    <m/>
    <m/>
    <s v="Kangoo Mazars ET-665-VE"/>
    <x v="68"/>
    <x v="295"/>
    <s v="Aurore - PF Saint-Just"/>
    <x v="0"/>
    <n v="1"/>
    <x v="13"/>
    <x v="2"/>
    <x v="0"/>
    <x v="5"/>
    <s v="HALTE SOCIALE ET HEBERGEMENT"/>
    <s v="AURORE"/>
    <s v="Association appartenant à un grand réseau national"/>
    <s v="17 rue Saint-Just"/>
    <n v="75017"/>
    <s v="Paris 17"/>
    <x v="1"/>
    <x v="1"/>
    <n v="15"/>
    <x v="0"/>
    <s v="Afficher"/>
    <n v="8.1999999999999993"/>
    <n v="8.1999999999999993"/>
    <n v="8.1999999999999993"/>
    <n v="8.1999999999999993"/>
    <n v="8.1999999999999993"/>
    <n v="8.1999999999999993"/>
    <n v="65"/>
  </r>
  <r>
    <n v="224"/>
    <x v="81"/>
    <s v="Éric David"/>
    <s v="Céline Faucon"/>
    <m/>
    <m/>
    <m/>
    <s v="Kangoo Mazars ET-665-VE"/>
    <x v="53"/>
    <x v="300"/>
    <s v="Aurore - PF Boréal"/>
    <x v="0"/>
    <n v="1"/>
    <x v="13"/>
    <x v="2"/>
    <x v="0"/>
    <x v="5"/>
    <s v="HALTE SOCIALE ET HEBERGEMENT"/>
    <s v="AURORE"/>
    <s v="Association appartenant à un grand réseau national"/>
    <s v="43 rue Belliard"/>
    <n v="75018"/>
    <s v="Paris 18"/>
    <x v="1"/>
    <x v="0"/>
    <n v="15"/>
    <x v="0"/>
    <s v="Afficher"/>
    <n v="107"/>
    <m/>
    <n v="55.007272727272728"/>
    <m/>
    <n v="52.9"/>
    <n v="58.65"/>
    <n v="65"/>
  </r>
  <r>
    <n v="224"/>
    <x v="81"/>
    <s v="Éric David"/>
    <s v="Céline Faucon"/>
    <m/>
    <m/>
    <m/>
    <s v="Kangoo Mazars ET-665-VE"/>
    <x v="23"/>
    <x v="425"/>
    <s v="Compass - Société Générale Basalte"/>
    <x v="0"/>
    <n v="1"/>
    <x v="13"/>
    <x v="2"/>
    <x v="1"/>
    <x v="1"/>
    <s v="Restauration d'entreprise"/>
    <s v="EUREST-COMPASS"/>
    <s v="SOCIETE GENERALE"/>
    <s v="6 boulevard Franck Kupla"/>
    <n v="92800"/>
    <s v="Puteaux"/>
    <x v="0"/>
    <x v="1"/>
    <n v="15"/>
    <x v="1"/>
    <s v="AfficherPro"/>
    <n v="68.8"/>
    <n v="12.1"/>
    <n v="36.945833333333333"/>
    <n v="36.945833333333333"/>
    <n v="42.125"/>
    <n v="42.125"/>
    <n v="65"/>
  </r>
  <r>
    <m/>
    <x v="82"/>
    <s v="annulé"/>
    <m/>
    <m/>
    <m/>
    <m/>
    <s v="Annulé"/>
    <x v="33"/>
    <x v="1"/>
    <s v="Levy Restaurants - AccorHotels Arena Bercy"/>
    <x v="1"/>
    <n v="1"/>
    <x v="13"/>
    <x v="3"/>
    <x v="1"/>
    <x v="10"/>
    <s v="Evénements Sports et Loisirs"/>
    <s v="LEVY RESTAURANTS"/>
    <s v="ACCORHOTELS ARENA (GROUPE ACCOR)"/>
    <s v="8 Boulevard de Bercy"/>
    <n v="75012"/>
    <s v="Paris 12"/>
    <x v="1"/>
    <x v="1"/>
    <n v="15"/>
    <x v="3"/>
    <s v="AfficherAnnule"/>
    <n v="213.19"/>
    <n v="23.4"/>
    <n v="53.110666666666702"/>
    <n v="79.665999999999997"/>
    <n v="23.43"/>
    <n v="37.245000000000005"/>
    <n v="65"/>
  </r>
  <r>
    <n v="225"/>
    <x v="82"/>
    <s v="Mateo CAMBON"/>
    <s v="HENRIQUE BORSARI"/>
    <s v="Alexandre PASQUALI"/>
    <s v="Yoshua TSARAMANANA"/>
    <s v="Jeanne Rival"/>
    <s v="Trafic St Ho (ex Lilas) EH-786-YB"/>
    <x v="29"/>
    <x v="426"/>
    <s v="La Chorba"/>
    <x v="0"/>
    <n v="1"/>
    <x v="13"/>
    <x v="3"/>
    <x v="0"/>
    <x v="8"/>
    <s v="RESTAURANTS SOLIDAIRES"/>
    <s v="LA CHORBA"/>
    <s v="Association hors des réseaux nationaux"/>
    <s v="87 boulevard Poniatowski"/>
    <n v="75012"/>
    <s v="Paris 12"/>
    <x v="1"/>
    <x v="2"/>
    <n v="15"/>
    <x v="0"/>
    <s v="Afficher"/>
    <n v="547.45000000000005"/>
    <n v="87.6"/>
    <n v="124.50428571428571"/>
    <n v="186.75642857142856"/>
    <n v="96"/>
    <n v="122.2"/>
    <n v="65"/>
  </r>
  <r>
    <n v="225"/>
    <x v="82"/>
    <s v="Mateo CAMBON"/>
    <s v="HENRIQUE BORSARI"/>
    <s v="Alexandre PASQUALI"/>
    <s v="Yoshua TSARAMANANA"/>
    <s v="Jeanne Rival"/>
    <s v="Trafic St Ho (ex Lilas) EH-786-YB"/>
    <x v="30"/>
    <x v="117"/>
    <s v="Marché Monge"/>
    <x v="0"/>
    <n v="1"/>
    <x v="13"/>
    <x v="3"/>
    <x v="1"/>
    <x v="9"/>
    <s v="Producteur"/>
    <s v="DADOUN"/>
    <s v="VILLE DE PARIS"/>
    <s v="Place Monge"/>
    <n v="75005"/>
    <s v="Paris 05"/>
    <x v="1"/>
    <x v="1"/>
    <n v="15"/>
    <x v="1"/>
    <s v="AfficherPro"/>
    <n v="122"/>
    <n v="29"/>
    <n v="55.767857142857146"/>
    <n v="55.767857142857146"/>
    <n v="45"/>
    <n v="45"/>
    <n v="65"/>
  </r>
  <r>
    <n v="225"/>
    <x v="82"/>
    <s v="Mateo CAMBON"/>
    <s v="HENRIQUE BORSARI"/>
    <s v="Alexandre PASQUALI"/>
    <s v="Yoshua TSARAMANANA"/>
    <s v="Jeanne Rival"/>
    <s v="Trafic St Ho (ex Lilas) EH-786-YB"/>
    <x v="28"/>
    <x v="427"/>
    <s v="Marché Grenelle"/>
    <x v="0"/>
    <n v="1"/>
    <x v="13"/>
    <x v="3"/>
    <x v="1"/>
    <x v="9"/>
    <s v="Producteur"/>
    <s v="DADOUN"/>
    <s v="VILLE DE PARIS"/>
    <s v="Lamotte-Picquet Grenelle"/>
    <n v="75015"/>
    <s v="Paris 15"/>
    <x v="1"/>
    <x v="1"/>
    <n v="15"/>
    <x v="1"/>
    <s v="AfficherPro"/>
    <n v="151.5"/>
    <n v="36"/>
    <n v="58.899999999999991"/>
    <n v="58.899999999999991"/>
    <n v="47.8"/>
    <n v="47.8"/>
    <n v="65"/>
  </r>
  <r>
    <m/>
    <x v="83"/>
    <s v="annulé"/>
    <m/>
    <m/>
    <m/>
    <m/>
    <s v="Annulé"/>
    <x v="33"/>
    <x v="1"/>
    <s v="Levy Restaurants - AccorHotels Arena Bercy"/>
    <x v="1"/>
    <n v="1"/>
    <x v="0"/>
    <x v="4"/>
    <x v="1"/>
    <x v="10"/>
    <s v="Evénements Sports et Loisirs"/>
    <s v="LEVY RESTAURANTS"/>
    <s v="ACCORHOTELS ARENA (GROUPE ACCOR)"/>
    <s v="8 Boulevard de Bercy"/>
    <n v="75012"/>
    <s v="Paris 12"/>
    <x v="1"/>
    <x v="1"/>
    <n v="15"/>
    <x v="3"/>
    <s v="AfficherAnnule"/>
    <n v="213.19"/>
    <n v="23.4"/>
    <n v="53.110666666666702"/>
    <n v="79.665999999999997"/>
    <n v="23.43"/>
    <n v="37.245000000000005"/>
    <n v="65"/>
  </r>
  <r>
    <n v="226"/>
    <x v="83"/>
    <s v="Thierry Maisonnier"/>
    <s v="Catherine CUQ"/>
    <s v="Guillaume Bret"/>
    <m/>
    <m/>
    <s v="Trafic Défense FT-862-AY"/>
    <x v="32"/>
    <x v="289"/>
    <s v="Corot Entraide Auteuil"/>
    <x v="0"/>
    <n v="1"/>
    <x v="0"/>
    <x v="4"/>
    <x v="0"/>
    <x v="5"/>
    <s v="HALTE SOCIALE ET HEBERGEMENT"/>
    <s v="COROT ENTRAIDE"/>
    <s v="Association hors des réseaux nationaux"/>
    <s v="4 rue Corot"/>
    <n v="75016"/>
    <s v="Paris 16"/>
    <x v="1"/>
    <x v="0"/>
    <n v="15"/>
    <x v="0"/>
    <s v="Afficher"/>
    <n v="272.39999999999998"/>
    <n v="52.8"/>
    <n v="60.131724137931045"/>
    <n v="124.55857142857143"/>
    <n v="54"/>
    <n v="117.02499999999999"/>
    <n v="65"/>
  </r>
  <r>
    <n v="226"/>
    <x v="83"/>
    <s v="Thierry Maisonnier"/>
    <s v="Catherine CUQ"/>
    <s v="Guillaume Bret"/>
    <m/>
    <m/>
    <s v="Trafic Défense FT-862-AY"/>
    <x v="3"/>
    <x v="428"/>
    <s v="Monoprix - Magasin Bellesfeuilles"/>
    <x v="0"/>
    <n v="1"/>
    <x v="0"/>
    <x v="4"/>
    <x v="1"/>
    <x v="2"/>
    <s v="Distributeur"/>
    <s v="MONOPRIX"/>
    <s v="MONOPRIX"/>
    <s v="22 bis rue Belles Feuilles"/>
    <n v="75016"/>
    <s v="Paris 16"/>
    <x v="1"/>
    <x v="1"/>
    <n v="15"/>
    <x v="1"/>
    <s v="AfficherPro"/>
    <n v="475.14"/>
    <n v="82"/>
    <n v="79.063448275862072"/>
    <n v="305.71199999999999"/>
    <n v="71"/>
    <n v="300.61"/>
    <n v="65"/>
  </r>
  <r>
    <n v="226"/>
    <x v="83"/>
    <s v="Thierry Maisonnier"/>
    <s v="Catherine CUQ"/>
    <s v="Guillaume Bret"/>
    <m/>
    <m/>
    <s v="Trafic Défense FT-862-AY"/>
    <x v="31"/>
    <x v="429"/>
    <s v="Salle à Manger"/>
    <x v="0"/>
    <n v="1"/>
    <x v="0"/>
    <x v="4"/>
    <x v="0"/>
    <x v="8"/>
    <s v="RESTAURANTS SOLIDAIRES"/>
    <s v="Maison de l'amitié"/>
    <s v="Association hors des réseaux nationaux"/>
    <s v="Voie de la Pyramide"/>
    <n v="92800"/>
    <s v="Puteaux"/>
    <x v="0"/>
    <x v="3"/>
    <n v="15"/>
    <x v="0"/>
    <s v="Afficher"/>
    <n v="303.7"/>
    <n v="73"/>
    <n v="81.798823529411763"/>
    <n v="198.65428571428572"/>
    <n v="78.5"/>
    <n v="199"/>
    <n v="65"/>
  </r>
  <r>
    <n v="226"/>
    <x v="83"/>
    <s v="Thierry Maisonnier"/>
    <s v="Catherine CUQ"/>
    <s v="Guillaume Bret"/>
    <m/>
    <m/>
    <s v="Trafic Défense FT-862-AY"/>
    <x v="4"/>
    <x v="430"/>
    <s v="Monoprix - Magasin Courcelles"/>
    <x v="0"/>
    <n v="1"/>
    <x v="0"/>
    <x v="4"/>
    <x v="1"/>
    <x v="2"/>
    <s v="Distributeur"/>
    <s v="MONOPRIX"/>
    <s v="MONOPRIX"/>
    <s v="159 rue de Courcelles"/>
    <n v="75017"/>
    <s v="Paris 17"/>
    <x v="1"/>
    <x v="1"/>
    <n v="15"/>
    <x v="1"/>
    <s v="AfficherPro"/>
    <n v="411.4"/>
    <n v="118.37"/>
    <n v="68.5060465116279"/>
    <n v="196.38399999999999"/>
    <n v="60"/>
    <n v="179.85"/>
    <n v="65"/>
  </r>
  <r>
    <n v="227"/>
    <x v="83"/>
    <s v="patrick postic"/>
    <s v="Inès Balaguier"/>
    <m/>
    <m/>
    <m/>
    <s v="Trafic St Ho (ex Lilas) EH-786-YB"/>
    <x v="39"/>
    <x v="431"/>
    <s v="Centre Social Landy - St Ouen"/>
    <x v="0"/>
    <n v="1"/>
    <x v="0"/>
    <x v="4"/>
    <x v="0"/>
    <x v="0"/>
    <s v="DISTRIBUTION SOLIDAIRE"/>
    <s v="Maison de quartier du Landy"/>
    <s v="Association hors des réseaux nationaux"/>
    <s v="4 rue Soubis"/>
    <n v="93400"/>
    <s v="Saint-Ouen"/>
    <x v="2"/>
    <x v="3"/>
    <n v="15"/>
    <x v="0"/>
    <s v="Afficher"/>
    <n v="458.6"/>
    <n v="6.8"/>
    <n v="82.842083333333335"/>
    <n v="165.68416666666667"/>
    <n v="67.674999999999997"/>
    <n v="131.97499999999999"/>
    <n v="65"/>
  </r>
  <r>
    <n v="227"/>
    <x v="83"/>
    <s v="patrick postic"/>
    <s v="Inès Balaguier"/>
    <m/>
    <m/>
    <m/>
    <s v="Trafic St Ho (ex Lilas) EH-786-YB"/>
    <x v="61"/>
    <x v="432"/>
    <s v="APPUI - AU BON TRANSIT (livraison de denrées)"/>
    <x v="0"/>
    <n v="1"/>
    <x v="0"/>
    <x v="4"/>
    <x v="0"/>
    <x v="0"/>
    <m/>
    <s v="APPUI - AU BON TRANSIT"/>
    <s v="Association hors des réseaux nationaux"/>
    <s v="12 rue Auguste Gillot"/>
    <n v="93200"/>
    <s v="Saint-Denis"/>
    <x v="2"/>
    <x v="2"/>
    <n v="15"/>
    <x v="0"/>
    <s v="Afficher"/>
    <n v="313"/>
    <n v="17"/>
    <n v="98.68"/>
    <n v="123.35000000000001"/>
    <n v="70"/>
    <n v="81.699999999999989"/>
    <n v="65"/>
  </r>
  <r>
    <n v="227"/>
    <x v="83"/>
    <s v="patrick postic"/>
    <s v="Inès Balaguier"/>
    <m/>
    <m/>
    <m/>
    <s v="Trafic St Ho (ex Lilas) EH-786-YB"/>
    <x v="36"/>
    <x v="433"/>
    <s v="Boire et Manger - Stade De France"/>
    <x v="0"/>
    <n v="1"/>
    <x v="0"/>
    <x v="4"/>
    <x v="1"/>
    <x v="10"/>
    <s v="Evenementiel"/>
    <s v="Boire et Manger"/>
    <s v="Boire et Manger"/>
    <s v="Passage des stades, Saint Denis"/>
    <n v="93200"/>
    <s v="Saint Denis"/>
    <x v="2"/>
    <x v="1"/>
    <n v="15"/>
    <x v="3"/>
    <s v="AfficherPro"/>
    <n v="1408"/>
    <n v="16"/>
    <n v="433.81812500000001"/>
    <n v="631.00818181818181"/>
    <n v="416.39"/>
    <n v="630.5"/>
    <n v="65"/>
  </r>
  <r>
    <n v="228"/>
    <x v="84"/>
    <s v="patrick POSTIC"/>
    <s v="Gilles Bereyziat"/>
    <m/>
    <m/>
    <m/>
    <s v="Trafic Lyonnais FZ-882-JR"/>
    <x v="31"/>
    <x v="31"/>
    <s v="Salle à Manger"/>
    <x v="0"/>
    <n v="1"/>
    <x v="0"/>
    <x v="5"/>
    <x v="0"/>
    <x v="8"/>
    <s v="RESTAURANTS SOLIDAIRES"/>
    <s v="Maison de l'amitié"/>
    <s v="Association hors des réseaux nationaux"/>
    <s v="Voie de la Pyramide"/>
    <n v="92800"/>
    <s v="Puteaux"/>
    <x v="0"/>
    <x v="3"/>
    <n v="15"/>
    <x v="0"/>
    <s v="Afficher"/>
    <n v="303.7"/>
    <n v="73"/>
    <n v="81.798823529411763"/>
    <n v="198.65428571428572"/>
    <n v="78.5"/>
    <n v="199"/>
    <n v="65"/>
  </r>
  <r>
    <n v="228"/>
    <x v="84"/>
    <s v="patrick POSTIC"/>
    <s v="Gilles Bereyziat"/>
    <m/>
    <m/>
    <m/>
    <s v="Trafic Lyonnais FZ-882-JR"/>
    <x v="7"/>
    <x v="434"/>
    <s v="MIYAM (labo) "/>
    <x v="0"/>
    <n v="1"/>
    <x v="0"/>
    <x v="5"/>
    <x v="1"/>
    <x v="2"/>
    <s v="Distributeur"/>
    <s v="MIYAM"/>
    <s v="MIYAM"/>
    <s v="74 rue de la Fraternité"/>
    <n v="93230"/>
    <s v="Romainville"/>
    <x v="2"/>
    <x v="1"/>
    <n v="15"/>
    <x v="1"/>
    <s v="AfficherPro"/>
    <n v="242"/>
    <n v="68.650000000000006"/>
    <n v="73.678620689655176"/>
    <n v="142.44533333333334"/>
    <n v="63.7"/>
    <n v="131"/>
    <n v="65"/>
  </r>
  <r>
    <n v="228"/>
    <x v="84"/>
    <s v="patrick POSTIC"/>
    <s v="Gilles Bereyziat"/>
    <m/>
    <m/>
    <m/>
    <s v="Trafic Lyonnais FZ-882-JR"/>
    <x v="24"/>
    <x v="435"/>
    <s v="Rueil Malmaison - La boussole"/>
    <x v="0"/>
    <n v="1"/>
    <x v="0"/>
    <x v="5"/>
    <x v="0"/>
    <x v="6"/>
    <s v="HALTE SOCIALE ET HEBERGEMENT"/>
    <s v="La Boussole"/>
    <s v="Association hors des réseaux nationaux"/>
    <s v="16 avenue de la République"/>
    <n v="92500"/>
    <s v="Rueil Malmaison"/>
    <x v="0"/>
    <x v="0"/>
    <n v="15"/>
    <x v="0"/>
    <s v="Afficher"/>
    <n v="193.8"/>
    <n v="12"/>
    <n v="47.782222222222224"/>
    <n v="61.434285714285714"/>
    <n v="41.2"/>
    <n v="45.14"/>
    <n v="65"/>
  </r>
  <r>
    <n v="229"/>
    <x v="84"/>
    <s v="Carlos Medina"/>
    <s v="Christiane Mancilla"/>
    <s v="(Wenabi) Francois MERIOT"/>
    <m/>
    <m/>
    <s v="Trafic St Ho (ex Lilas) EH-786-YB"/>
    <x v="3"/>
    <x v="436"/>
    <s v="Monoprix - Magasin Bellesfeuilles"/>
    <x v="0"/>
    <n v="1"/>
    <x v="0"/>
    <x v="5"/>
    <x v="1"/>
    <x v="2"/>
    <s v="Distributeur"/>
    <s v="MONOPRIX"/>
    <s v="MONOPRIX"/>
    <s v="22 bis rue Belles Feuilles"/>
    <n v="75016"/>
    <s v="Paris 16"/>
    <x v="1"/>
    <x v="1"/>
    <n v="15"/>
    <x v="1"/>
    <s v="AfficherPro"/>
    <n v="475.14"/>
    <n v="82"/>
    <n v="79.063448275862072"/>
    <n v="305.71199999999999"/>
    <n v="71"/>
    <n v="300.61"/>
    <n v="65"/>
  </r>
  <r>
    <n v="229"/>
    <x v="84"/>
    <s v="Carlos Medina"/>
    <s v="Christiane Mancilla"/>
    <s v="(Wenabi) Francois MERIOT"/>
    <m/>
    <m/>
    <s v="Trafic St Ho (ex Lilas) EH-786-YB"/>
    <x v="34"/>
    <x v="436"/>
    <s v="Mairie du XIV - Association Yachad"/>
    <x v="0"/>
    <n v="1"/>
    <x v="0"/>
    <x v="5"/>
    <x v="0"/>
    <x v="0"/>
    <s v="DISTRIBUTION SOLIDAIRE"/>
    <s v="MAIRIE DE PARIS"/>
    <s v="CCAS"/>
    <s v="10 rue Maurice Rouvier"/>
    <n v="75014"/>
    <s v="Paris 14"/>
    <x v="1"/>
    <x v="0"/>
    <n v="15"/>
    <x v="0"/>
    <s v="Afficher"/>
    <n v="273.19"/>
    <n v="60"/>
    <n v="115.65642857142856"/>
    <n v="115.65642857142856"/>
    <n v="105"/>
    <n v="105"/>
    <n v="65"/>
  </r>
  <r>
    <n v="230"/>
    <x v="84"/>
    <s v="Constantin Kozlow"/>
    <s v="Audrey Marty"/>
    <s v="(Vendredi) Chanel Molnar"/>
    <m/>
    <m/>
    <s v="Berlingo Bercy DN-583-FS"/>
    <x v="57"/>
    <x v="437"/>
    <s v="Marché d'Aligre"/>
    <x v="0"/>
    <n v="1"/>
    <x v="0"/>
    <x v="5"/>
    <x v="1"/>
    <x v="9"/>
    <s v="Producteur"/>
    <s v="DADOUN"/>
    <s v="VILLE DE PARIS"/>
    <s v="Pl. d'Aligre"/>
    <n v="75012"/>
    <s v="Paris"/>
    <x v="1"/>
    <x v="1"/>
    <n v="15"/>
    <x v="1"/>
    <s v="AfficherPro"/>
    <n v="211.4"/>
    <n v="26.2"/>
    <n v="105.80200000000001"/>
    <n v="105.80200000000001"/>
    <n v="110.55"/>
    <n v="110.55"/>
    <n v="65"/>
  </r>
  <r>
    <n v="230"/>
    <x v="84"/>
    <s v="Constantin Kozlow"/>
    <s v="Audrey Marty"/>
    <s v="(Vendredi) Chanel Molnar"/>
    <m/>
    <m/>
    <s v="Berlingo Bercy DN-583-FS"/>
    <x v="20"/>
    <x v="437"/>
    <s v="Refugee Food (Labo) - Livraison de denrées"/>
    <x v="0"/>
    <n v="1"/>
    <x v="0"/>
    <x v="5"/>
    <x v="0"/>
    <x v="8"/>
    <s v="RESTAURANTS SOLIDAIRES"/>
    <s v="Refugee Food"/>
    <m/>
    <s v="43 Rue du Chevaleret"/>
    <n v="75013"/>
    <s v="Paris 13"/>
    <x v="1"/>
    <x v="2"/>
    <n v="15"/>
    <x v="0"/>
    <s v="Afficher"/>
    <n v="265.40999999999997"/>
    <n v="4.5"/>
    <n v="85.102000000000004"/>
    <n v="98.194615384615389"/>
    <n v="65.5"/>
    <n v="65.5"/>
    <n v="65"/>
  </r>
  <r>
    <m/>
    <x v="85"/>
    <s v="annulé"/>
    <m/>
    <m/>
    <m/>
    <m/>
    <s v="Annulé"/>
    <x v="1"/>
    <x v="1"/>
    <s v="Sodexo Porte d'Issy - DGA (Balard)"/>
    <x v="1"/>
    <n v="1"/>
    <x v="0"/>
    <x v="1"/>
    <x v="1"/>
    <x v="1"/>
    <s v="Restauration d'entreprise"/>
    <s v="SODEXO"/>
    <s v="DGA - Ministère des Armées"/>
    <s v="35 rue de la Porte d'Issy"/>
    <n v="75015"/>
    <s v="Paris 15"/>
    <x v="1"/>
    <x v="1"/>
    <n v="15"/>
    <x v="1"/>
    <s v="AfficherAnnule"/>
    <n v="60"/>
    <n v="12"/>
    <n v="22.299999999999997"/>
    <n v="29.733333333333334"/>
    <n v="19.600000000000001"/>
    <n v="23.4"/>
    <n v="65"/>
  </r>
  <r>
    <n v="231"/>
    <x v="85"/>
    <s v="Carlos Medina"/>
    <s v="Andrew SALENKO"/>
    <m/>
    <m/>
    <m/>
    <s v="Trafic Défense FT-862-AY"/>
    <x v="4"/>
    <x v="438"/>
    <s v="Monoprix - Magasin Courcelles"/>
    <x v="0"/>
    <n v="1"/>
    <x v="0"/>
    <x v="1"/>
    <x v="1"/>
    <x v="2"/>
    <s v="Distributeur"/>
    <s v="MONOPRIX"/>
    <s v="MONOPRIX"/>
    <s v="159 rue de Courcelles"/>
    <n v="75017"/>
    <s v="Paris 17"/>
    <x v="1"/>
    <x v="1"/>
    <n v="15"/>
    <x v="1"/>
    <s v="AfficherPro"/>
    <n v="411.4"/>
    <n v="118.37"/>
    <n v="68.5060465116279"/>
    <n v="196.38399999999999"/>
    <n v="60"/>
    <n v="179.85"/>
    <n v="65"/>
  </r>
  <r>
    <n v="231"/>
    <x v="85"/>
    <s v="Carlos Medina"/>
    <s v="Andrew SALENKO"/>
    <m/>
    <m/>
    <m/>
    <s v="Trafic Défense FT-862-AY"/>
    <x v="3"/>
    <x v="439"/>
    <s v="Monoprix - Magasin Bellesfeuilles"/>
    <x v="0"/>
    <n v="1"/>
    <x v="0"/>
    <x v="1"/>
    <x v="1"/>
    <x v="2"/>
    <s v="Distributeur"/>
    <s v="MONOPRIX"/>
    <s v="MONOPRIX"/>
    <s v="22 bis rue Belles Feuilles"/>
    <n v="75016"/>
    <s v="Paris 16"/>
    <x v="1"/>
    <x v="1"/>
    <n v="15"/>
    <x v="1"/>
    <s v="AfficherPro"/>
    <n v="475.14"/>
    <n v="82"/>
    <n v="79.063448275862072"/>
    <n v="305.71199999999999"/>
    <n v="71"/>
    <n v="300.61"/>
    <n v="65"/>
  </r>
  <r>
    <n v="231"/>
    <x v="85"/>
    <s v="Carlos Medina"/>
    <s v="Andrew SALENKO"/>
    <m/>
    <m/>
    <m/>
    <s v="Trafic Défense FT-862-AY"/>
    <x v="32"/>
    <x v="440"/>
    <s v="Corot Entraide Auteuil"/>
    <x v="0"/>
    <n v="1"/>
    <x v="0"/>
    <x v="1"/>
    <x v="0"/>
    <x v="5"/>
    <s v="HALTE SOCIALE ET HEBERGEMENT"/>
    <s v="COROT ENTRAIDE"/>
    <s v="Association hors des réseaux nationaux"/>
    <s v="4 rue Corot"/>
    <n v="75016"/>
    <s v="Paris 16"/>
    <x v="1"/>
    <x v="0"/>
    <n v="15"/>
    <x v="0"/>
    <s v="Afficher"/>
    <n v="272.39999999999998"/>
    <n v="52.8"/>
    <n v="60.131724137931045"/>
    <n v="124.55857142857143"/>
    <n v="54"/>
    <n v="117.02499999999999"/>
    <n v="65"/>
  </r>
  <r>
    <n v="231"/>
    <x v="85"/>
    <s v="Carlos Medina"/>
    <s v="Andrew SALENKO"/>
    <m/>
    <m/>
    <m/>
    <s v="Trafic Défense FT-862-AY"/>
    <x v="24"/>
    <x v="441"/>
    <s v="Rueil Malmaison - La boussole"/>
    <x v="0"/>
    <n v="1"/>
    <x v="0"/>
    <x v="1"/>
    <x v="0"/>
    <x v="6"/>
    <s v="HALTE SOCIALE ET HEBERGEMENT"/>
    <s v="La Boussole"/>
    <s v="Association hors des réseaux nationaux"/>
    <s v="16 avenue de la République"/>
    <n v="92500"/>
    <s v="Rueil Malmaison"/>
    <x v="0"/>
    <x v="0"/>
    <n v="15"/>
    <x v="0"/>
    <s v="Afficher"/>
    <n v="193.8"/>
    <n v="12"/>
    <n v="47.782222222222224"/>
    <n v="61.434285714285714"/>
    <n v="41.2"/>
    <n v="45.14"/>
    <n v="65"/>
  </r>
  <r>
    <n v="232"/>
    <x v="85"/>
    <s v="Constantin Kozlow"/>
    <s v="Audrey Marty"/>
    <m/>
    <m/>
    <m/>
    <s v="Trafic Lyonnais FZ-882-JR"/>
    <x v="10"/>
    <x v="442"/>
    <s v="Armée du Salut"/>
    <x v="0"/>
    <n v="1"/>
    <x v="0"/>
    <x v="1"/>
    <x v="0"/>
    <x v="0"/>
    <s v="DISTRIBUTION SOLIDAIRE"/>
    <s v="FONDATION ARMEE DU SALUT"/>
    <m/>
    <s v="26 rue de Serpollet"/>
    <n v="75020"/>
    <s v="Paris 20"/>
    <x v="1"/>
    <x v="0"/>
    <n v="15"/>
    <x v="0"/>
    <s v="Afficher"/>
    <n v="875.78"/>
    <n v="47.44"/>
    <n v="168.76499999999999"/>
    <n v="180.01599999999999"/>
    <n v="130.27000000000001"/>
    <n v="118.14"/>
    <n v="65"/>
  </r>
  <r>
    <n v="232"/>
    <x v="85"/>
    <s v="Constantin Kozlow"/>
    <s v="Audrey Marty"/>
    <m/>
    <m/>
    <m/>
    <s v="Trafic Lyonnais FZ-882-JR"/>
    <x v="5"/>
    <x v="442"/>
    <s v="Ideel Garden"/>
    <x v="0"/>
    <n v="1"/>
    <x v="0"/>
    <x v="1"/>
    <x v="1"/>
    <x v="3"/>
    <s v="Restauration d'entreprise"/>
    <m/>
    <m/>
    <s v="20 avenue Henri Barbusse"/>
    <n v="93000"/>
    <s v="Bobigny"/>
    <x v="2"/>
    <x v="1"/>
    <n v="15"/>
    <x v="1"/>
    <s v="AfficherPro"/>
    <n v="276"/>
    <n v="47.44"/>
    <n v="132.76266666666666"/>
    <n v="132.76266666666666"/>
    <n v="118.14"/>
    <n v="118.14"/>
    <n v="65"/>
  </r>
  <r>
    <n v="233"/>
    <x v="85"/>
    <s v="Jacques Lefèvre"/>
    <s v="Bérénice Hélion"/>
    <m/>
    <m/>
    <m/>
    <s v="Kangoo Ipsen FV-865-GP"/>
    <x v="6"/>
    <x v="443"/>
    <s v="Le Figuier / Au panier des Halles / Jelo"/>
    <x v="0"/>
    <n v="1"/>
    <x v="0"/>
    <x v="1"/>
    <x v="1"/>
    <x v="1"/>
    <s v="Labo pour frigos connectés"/>
    <s v="JELO"/>
    <s v="JELO"/>
    <s v="15 rue de Chevilly"/>
    <n v="94260"/>
    <s v="Fresnes"/>
    <x v="3"/>
    <x v="1"/>
    <n v="15"/>
    <x v="1"/>
    <s v="AfficherPro"/>
    <n v="118.84"/>
    <n v="34.58"/>
    <n v="69.284999999999997"/>
    <n v="69.284999999999997"/>
    <n v="59.745000000000005"/>
    <n v="59.745000000000005"/>
    <n v="65"/>
  </r>
  <r>
    <n v="233"/>
    <x v="85"/>
    <s v="Jacques Lefèvre"/>
    <s v="Bérénice Hélion"/>
    <m/>
    <m/>
    <m/>
    <s v="Kangoo Ipsen FV-865-GP"/>
    <x v="0"/>
    <x v="444"/>
    <s v="Ordre de Malte - Immaculee Conception"/>
    <x v="0"/>
    <n v="1"/>
    <x v="0"/>
    <x v="1"/>
    <x v="0"/>
    <x v="0"/>
    <s v="DISTRIBUTION SOLIDAIRE"/>
    <s v="Ordre de Malte"/>
    <s v="Association appartenant à un grand réseau national"/>
    <s v="63 rue du Dôme"/>
    <n v="92300"/>
    <s v="Boulogne-Billancourt"/>
    <x v="0"/>
    <x v="0"/>
    <n v="15"/>
    <x v="0"/>
    <s v="Afficher"/>
    <n v="143.61000000000001"/>
    <n v="4.3"/>
    <n v="39.126315789473679"/>
    <n v="61.95"/>
    <n v="20"/>
    <n v="54.65"/>
    <n v="65"/>
  </r>
  <r>
    <n v="233"/>
    <x v="85"/>
    <s v="Jacques Lefèvre"/>
    <s v="Bérénice Hélion"/>
    <m/>
    <m/>
    <m/>
    <s v="Kangoo Ipsen FV-865-GP"/>
    <x v="38"/>
    <x v="445"/>
    <s v="Magdalena Boulogne"/>
    <x v="0"/>
    <n v="1"/>
    <x v="0"/>
    <x v="1"/>
    <x v="0"/>
    <x v="8"/>
    <s v="Restaurant Solidaire"/>
    <s v="Magdalena"/>
    <s v="Association hors des réseaux nationaux"/>
    <s v="44 rue de l'Est "/>
    <n v="92100"/>
    <s v="Boulogne-Billancourt"/>
    <x v="0"/>
    <x v="0"/>
    <n v="15"/>
    <x v="0"/>
    <s v="Afficher"/>
    <n v="79"/>
    <n v="5.8"/>
    <n v="36.027500000000003"/>
    <n v="36.027500000000003"/>
    <n v="34.200000000000003"/>
    <n v="34.200000000000003"/>
    <n v="65"/>
  </r>
  <r>
    <m/>
    <x v="86"/>
    <s v="annulé"/>
    <m/>
    <m/>
    <m/>
    <m/>
    <s v="Annulé"/>
    <x v="33"/>
    <x v="1"/>
    <s v="Levy Restaurants - AccorHotels Arena Bercy"/>
    <x v="1"/>
    <n v="1"/>
    <x v="0"/>
    <x v="0"/>
    <x v="1"/>
    <x v="10"/>
    <s v="Evénements Sports et Loisirs"/>
    <s v="LEVY RESTAURANTS"/>
    <s v="ACCORHOTELS ARENA (GROUPE ACCOR)"/>
    <s v="8 Boulevard de Bercy"/>
    <n v="75012"/>
    <s v="Paris 12"/>
    <x v="1"/>
    <x v="1"/>
    <n v="15"/>
    <x v="3"/>
    <s v="AfficherAnnule"/>
    <n v="213.19"/>
    <n v="23.4"/>
    <n v="53.110666666666702"/>
    <n v="79.665999999999997"/>
    <n v="23.43"/>
    <n v="37.245000000000005"/>
    <n v="65"/>
  </r>
  <r>
    <n v="234"/>
    <x v="86"/>
    <s v="Thierry Maisonnier"/>
    <s v="Magdalena Raoul"/>
    <m/>
    <m/>
    <m/>
    <s v="Trafic Lyonnais FZ-882-JR"/>
    <x v="7"/>
    <x v="29"/>
    <s v="MIYAM (labo) "/>
    <x v="0"/>
    <n v="1"/>
    <x v="0"/>
    <x v="0"/>
    <x v="1"/>
    <x v="2"/>
    <s v="Distributeur"/>
    <s v="MIYAM"/>
    <s v="MIYAM"/>
    <s v="74 rue de la Fraternité"/>
    <n v="93230"/>
    <s v="Romainville"/>
    <x v="2"/>
    <x v="1"/>
    <n v="15"/>
    <x v="1"/>
    <s v="AfficherPro"/>
    <n v="242"/>
    <n v="68.650000000000006"/>
    <n v="73.678620689655176"/>
    <n v="142.44533333333334"/>
    <n v="63.7"/>
    <n v="131"/>
    <n v="65"/>
  </r>
  <r>
    <n v="234"/>
    <x v="86"/>
    <s v="Thierry Maisonnier"/>
    <s v="Magdalena Raoul"/>
    <m/>
    <m/>
    <m/>
    <s v="Trafic Lyonnais FZ-882-JR"/>
    <x v="18"/>
    <x v="29"/>
    <s v="L'un est l'autre"/>
    <x v="0"/>
    <n v="1"/>
    <x v="0"/>
    <x v="0"/>
    <x v="0"/>
    <x v="0"/>
    <s v="DISTRIBUTION SOLIDAIRE"/>
    <s v="L'UN EST L'AUTRE"/>
    <s v="Association hors des réseaux nationaux"/>
    <s v="36 avenue Charles Gide"/>
    <n v="94270"/>
    <s v="Kremlin-Bicêtre"/>
    <x v="3"/>
    <x v="2"/>
    <n v="15"/>
    <x v="0"/>
    <s v="Afficher"/>
    <n v="983.5"/>
    <n v="42.79"/>
    <n v="143.24458333333334"/>
    <n v="229.19133333333332"/>
    <n v="78.525000000000006"/>
    <n v="125.9"/>
    <n v="65"/>
  </r>
  <r>
    <n v="235"/>
    <x v="86"/>
    <s v="Wajih Accary"/>
    <s v="Jean-Pierre Boudard"/>
    <m/>
    <m/>
    <m/>
    <s v="Trafic St Ho (ex Lilas) EH-786-YB"/>
    <x v="9"/>
    <x v="446"/>
    <s v="Refugee Food (Labo) - Production repas"/>
    <x v="0"/>
    <n v="1"/>
    <x v="0"/>
    <x v="0"/>
    <x v="1"/>
    <x v="4"/>
    <s v="Production Aide Alim"/>
    <m/>
    <m/>
    <s v="43 Rue du Chevaleret"/>
    <n v="75013"/>
    <s v="Paris 13"/>
    <x v="1"/>
    <x v="1"/>
    <n v="15"/>
    <x v="2"/>
    <s v="AfficherPro"/>
    <n v="96.3"/>
    <n v="70"/>
    <n v="80.628571428571433"/>
    <n v="80.628571428571433"/>
    <n v="87.5"/>
    <n v="87.5"/>
    <n v="65"/>
  </r>
  <r>
    <n v="235"/>
    <x v="86"/>
    <s v="Wajih Accary"/>
    <s v="Jean-Pierre Boudard"/>
    <m/>
    <m/>
    <m/>
    <s v="Trafic St Ho (ex Lilas) EH-786-YB"/>
    <x v="40"/>
    <x v="446"/>
    <s v="Cop'1 Solidarité Etudiante"/>
    <x v="0"/>
    <n v="1"/>
    <x v="0"/>
    <x v="0"/>
    <x v="0"/>
    <x v="0"/>
    <s v="DISTRIBUTION SOLIDAIRE"/>
    <s v="COP'1"/>
    <s v="Association hors des réseaux nationaux"/>
    <s v="50 rue de Tournelles"/>
    <n v="75003"/>
    <s v="Paris 03"/>
    <x v="1"/>
    <x v="2"/>
    <n v="15"/>
    <x v="0"/>
    <s v="Afficher"/>
    <n v="96.3"/>
    <n v="70"/>
    <n v="80.628571428571433"/>
    <n v="80.628571428571433"/>
    <n v="87.5"/>
    <n v="87.5"/>
    <n v="65"/>
  </r>
  <r>
    <n v="236"/>
    <x v="86"/>
    <s v="Théo Molins"/>
    <s v="Mawoussi Akoko Rose"/>
    <m/>
    <m/>
    <m/>
    <s v="Kangoo Mazars ET-665-VE"/>
    <x v="8"/>
    <x v="447"/>
    <s v="Cuisine Centrale de Nanterre"/>
    <x v="0"/>
    <n v="1"/>
    <x v="0"/>
    <x v="0"/>
    <x v="1"/>
    <x v="1"/>
    <s v="Restauration scolaire"/>
    <s v="Cuisine Centrale de Nanterre"/>
    <s v="Cuisine Centrale de Nanterre"/>
    <s v="83 boulevard de la Seine"/>
    <n v="92000"/>
    <s v="Nanterre"/>
    <x v="0"/>
    <x v="1"/>
    <n v="15"/>
    <x v="1"/>
    <s v="AfficherPro"/>
    <n v="458.58000000000004"/>
    <n v="45.85"/>
    <n v="71.959032258064511"/>
    <n v="159.33785714285716"/>
    <n v="53.75"/>
    <n v="137.535"/>
    <n v="65"/>
  </r>
  <r>
    <n v="236"/>
    <x v="86"/>
    <s v="Théo Molins"/>
    <s v="Mawoussi Akoko Rose"/>
    <m/>
    <m/>
    <m/>
    <s v="Kangoo Mazars ET-665-VE"/>
    <x v="41"/>
    <x v="447"/>
    <s v="Cdc Habitat Adoma - Foyer Sorbiers"/>
    <x v="0"/>
    <n v="1"/>
    <x v="0"/>
    <x v="0"/>
    <x v="0"/>
    <x v="5"/>
    <s v="HALTE SOCIALE ET HEBERGEMENT"/>
    <s v="Adoma"/>
    <s v="Association appartenant à un grand réseau national"/>
    <s v="4 rue des Sorbiers"/>
    <n v="92000"/>
    <s v="Nanterre"/>
    <x v="0"/>
    <x v="3"/>
    <n v="15"/>
    <x v="0"/>
    <s v="Afficher"/>
    <n v="106.98"/>
    <n v="18"/>
    <n v="59.938333333333333"/>
    <n v="59.938333333333333"/>
    <n v="50.814999999999998"/>
    <n v="50.814999999999998"/>
    <n v="65"/>
  </r>
  <r>
    <n v="237"/>
    <x v="86"/>
    <s v="patrick POSTIC"/>
    <s v="William KIM"/>
    <s v="Kim Pham"/>
    <m/>
    <m/>
    <s v="Trafic Défense FT-862-AY"/>
    <x v="10"/>
    <x v="448"/>
    <s v="Armée du Salut"/>
    <x v="0"/>
    <n v="1"/>
    <x v="0"/>
    <x v="0"/>
    <x v="0"/>
    <x v="0"/>
    <s v="DISTRIBUTION SOLIDAIRE"/>
    <s v="FONDATION ARMEE DU SALUT"/>
    <m/>
    <s v="26 rue de Serpollet"/>
    <n v="75020"/>
    <s v="Paris 20"/>
    <x v="1"/>
    <x v="0"/>
    <n v="15"/>
    <x v="0"/>
    <s v="Afficher"/>
    <n v="875.78"/>
    <n v="47.44"/>
    <n v="168.76499999999999"/>
    <n v="180.01599999999999"/>
    <n v="130.27000000000001"/>
    <n v="118.14"/>
    <n v="65"/>
  </r>
  <r>
    <n v="237"/>
    <x v="86"/>
    <s v="patrick POSTIC"/>
    <s v="William KIM"/>
    <s v="Kim Pham"/>
    <m/>
    <m/>
    <s v="Trafic Défense FT-862-AY"/>
    <x v="36"/>
    <x v="448"/>
    <s v="Boire et Manger - Stade De France"/>
    <x v="0"/>
    <n v="1"/>
    <x v="0"/>
    <x v="0"/>
    <x v="1"/>
    <x v="10"/>
    <s v="Evenementiel"/>
    <s v="Boire et Manger"/>
    <s v="Boire et Manger"/>
    <s v="Passage des stades, Saint Denis"/>
    <n v="93200"/>
    <s v="Saint Denis"/>
    <x v="2"/>
    <x v="1"/>
    <n v="15"/>
    <x v="3"/>
    <s v="AfficherPro"/>
    <n v="1408"/>
    <n v="16"/>
    <n v="433.81812500000001"/>
    <n v="631.00818181818181"/>
    <n v="416.39"/>
    <n v="630.5"/>
    <n v="65"/>
  </r>
  <r>
    <m/>
    <x v="87"/>
    <s v="annulé"/>
    <m/>
    <m/>
    <m/>
    <m/>
    <s v="Annulé"/>
    <x v="42"/>
    <x v="1"/>
    <s v="MRS - Ipsen Khapa"/>
    <x v="1"/>
    <n v="1"/>
    <x v="0"/>
    <x v="2"/>
    <x v="1"/>
    <x v="1"/>
    <s v="Restauration d'entreprise"/>
    <s v="MRS"/>
    <s v="Ipsen / Khapa"/>
    <s v="63 quai Georges Corse"/>
    <n v="92100"/>
    <s v="Boulogne Billancourt"/>
    <x v="0"/>
    <x v="1"/>
    <n v="15"/>
    <x v="1"/>
    <s v="AfficherAnnule"/>
    <m/>
    <m/>
    <m/>
    <m/>
    <m/>
    <m/>
    <n v="65"/>
  </r>
  <r>
    <m/>
    <x v="87"/>
    <s v="annulé"/>
    <m/>
    <m/>
    <m/>
    <m/>
    <s v="Annulé"/>
    <x v="15"/>
    <x v="1"/>
    <s v="Arpège - L'Oréal Clichy CAPI"/>
    <x v="1"/>
    <n v="1"/>
    <x v="0"/>
    <x v="2"/>
    <x v="1"/>
    <x v="1"/>
    <s v="Restauration d'entreprise"/>
    <s v="ARPEGE"/>
    <s v="L'OREAL"/>
    <s v="22 rue Pierre Dreyfus"/>
    <n v="92110"/>
    <s v="Clichy"/>
    <x v="0"/>
    <x v="1"/>
    <n v="15"/>
    <x v="1"/>
    <s v="AfficherAnnule"/>
    <n v="15"/>
    <n v="15"/>
    <n v="15"/>
    <n v="15"/>
    <n v="15"/>
    <n v="15"/>
    <n v="65"/>
  </r>
  <r>
    <m/>
    <x v="87"/>
    <s v="annulé"/>
    <m/>
    <m/>
    <m/>
    <m/>
    <s v="Annulé"/>
    <x v="44"/>
    <x v="1"/>
    <s v="Sogeres - Microsoft EOS"/>
    <x v="1"/>
    <n v="1"/>
    <x v="0"/>
    <x v="2"/>
    <x v="1"/>
    <x v="1"/>
    <s v="Restauration d'entreprise"/>
    <s v="SOGERES"/>
    <s v="MICROSOFT"/>
    <s v="37 quai du Président Roosevelt"/>
    <n v="92130"/>
    <s v="Issy-Les-Moulineaux"/>
    <x v="0"/>
    <x v="1"/>
    <n v="15"/>
    <x v="1"/>
    <s v="AfficherAnnule"/>
    <m/>
    <m/>
    <m/>
    <m/>
    <m/>
    <m/>
    <n v="65"/>
  </r>
  <r>
    <m/>
    <x v="87"/>
    <s v="annulé"/>
    <m/>
    <m/>
    <m/>
    <m/>
    <s v="Annulé"/>
    <x v="16"/>
    <x v="1"/>
    <s v="Arpège - Mazars"/>
    <x v="1"/>
    <n v="1"/>
    <x v="0"/>
    <x v="2"/>
    <x v="1"/>
    <x v="1"/>
    <s v="Restauration d'entreprise"/>
    <s v="ARPEGE"/>
    <s v="Mazars"/>
    <s v="61 rue Henri Regnault"/>
    <n v="92400"/>
    <s v="Courbevoie"/>
    <x v="0"/>
    <x v="1"/>
    <n v="15"/>
    <x v="1"/>
    <s v="AfficherAnnule"/>
    <n v="36"/>
    <n v="36"/>
    <n v="36"/>
    <n v="36"/>
    <n v="36"/>
    <n v="36"/>
    <n v="65"/>
  </r>
  <r>
    <m/>
    <x v="87"/>
    <s v="annulé"/>
    <m/>
    <m/>
    <m/>
    <m/>
    <s v="Annulé"/>
    <x v="17"/>
    <x v="1"/>
    <s v="Compass - L'Oréal Levallois SO France"/>
    <x v="1"/>
    <n v="1"/>
    <x v="0"/>
    <x v="2"/>
    <x v="1"/>
    <x v="1"/>
    <s v="Restauration d'entreprise"/>
    <s v="COMPASS"/>
    <s v="L'OREAL"/>
    <s v="4 rue Curnonsky"/>
    <n v="92300"/>
    <s v="Levallois-Perret"/>
    <x v="0"/>
    <x v="1"/>
    <n v="15"/>
    <x v="1"/>
    <s v="AfficherAnnule"/>
    <n v="60.57"/>
    <n v="29.3"/>
    <n v="41.696666666666665"/>
    <n v="41.696666666666665"/>
    <n v="35.22"/>
    <n v="35.22"/>
    <n v="65"/>
  </r>
  <r>
    <m/>
    <x v="87"/>
    <s v="annulé"/>
    <m/>
    <m/>
    <m/>
    <m/>
    <s v="Annulé"/>
    <x v="45"/>
    <x v="1"/>
    <s v="L'Oréal Campus Clichy"/>
    <x v="1"/>
    <n v="1"/>
    <x v="0"/>
    <x v="2"/>
    <x v="1"/>
    <x v="1"/>
    <s v="Restauration d'entreprise"/>
    <m/>
    <s v="L'Oréal "/>
    <s v="10 Rue du Docteur Calmette"/>
    <n v="92110"/>
    <s v="Clichy"/>
    <x v="0"/>
    <x v="1"/>
    <n v="15"/>
    <x v="1"/>
    <s v="AfficherAnnule"/>
    <n v="106.55"/>
    <n v="60.5"/>
    <n v="80.216666666666669"/>
    <n v="80.216666666666669"/>
    <n v="73.599999999999994"/>
    <n v="73.599999999999994"/>
    <n v="65"/>
  </r>
  <r>
    <m/>
    <x v="87"/>
    <s v="annulé"/>
    <m/>
    <m/>
    <m/>
    <m/>
    <s v="Annulé"/>
    <x v="22"/>
    <x v="1"/>
    <s v="Sogeres - Gecina Défense Ouest"/>
    <x v="1"/>
    <n v="1"/>
    <x v="0"/>
    <x v="2"/>
    <x v="1"/>
    <x v="1"/>
    <s v="Restauration d'entreprise"/>
    <s v="SOGERES"/>
    <s v="GECINA"/>
    <s v="32 rue de Metz"/>
    <n v="92000"/>
    <s v="Nanterre"/>
    <x v="0"/>
    <x v="1"/>
    <n v="15"/>
    <x v="1"/>
    <s v="AfficherAnnule"/>
    <n v="11.6"/>
    <n v="1"/>
    <n v="6.8488888888888892"/>
    <n v="6.8488888888888892"/>
    <n v="7"/>
    <n v="7"/>
    <n v="65"/>
  </r>
  <r>
    <n v="238"/>
    <x v="87"/>
    <s v="Thierry Maisonnier"/>
    <s v="Magdalena Raoul"/>
    <m/>
    <m/>
    <m/>
    <s v="Trafic St Ho (ex Lilas) EH-786-YB"/>
    <x v="21"/>
    <x v="248"/>
    <s v="Aurore - CHU 12eme"/>
    <x v="0"/>
    <n v="1"/>
    <x v="0"/>
    <x v="2"/>
    <x v="0"/>
    <x v="5"/>
    <s v="HALTE SOCIALE ET HEBERGEMENT"/>
    <s v="AURORE"/>
    <s v="Association hors des réseaux nationaux"/>
    <s v="20 boulevard Poniatowski"/>
    <n v="75012"/>
    <s v="Paris 12"/>
    <x v="1"/>
    <x v="0"/>
    <n v="15"/>
    <x v="0"/>
    <s v="Afficher"/>
    <n v="242.2"/>
    <n v="37.5"/>
    <n v="145.446"/>
    <n v="145.446"/>
    <n v="134.69999999999999"/>
    <n v="134.69999999999999"/>
    <n v="65"/>
  </r>
  <r>
    <n v="238"/>
    <x v="87"/>
    <s v="Thierry Maisonnier"/>
    <s v="Magdalena Raoul"/>
    <m/>
    <m/>
    <m/>
    <s v="Trafic St Ho (ex Lilas) EH-786-YB"/>
    <x v="4"/>
    <x v="51"/>
    <s v="Monoprix - Magasin Courcelles"/>
    <x v="0"/>
    <n v="1"/>
    <x v="0"/>
    <x v="2"/>
    <x v="1"/>
    <x v="2"/>
    <s v="Distributeur"/>
    <s v="MONOPRIX"/>
    <s v="MONOPRIX"/>
    <s v="159 rue de Courcelles"/>
    <n v="75017"/>
    <s v="Paris 17"/>
    <x v="1"/>
    <x v="1"/>
    <n v="15"/>
    <x v="1"/>
    <s v="AfficherPro"/>
    <n v="411.4"/>
    <n v="118.37"/>
    <n v="68.5060465116279"/>
    <n v="196.38399999999999"/>
    <n v="60"/>
    <n v="179.85"/>
    <n v="65"/>
  </r>
  <r>
    <n v="238"/>
    <x v="87"/>
    <s v="Thierry Maisonnier"/>
    <s v="Magdalena Raoul"/>
    <m/>
    <m/>
    <m/>
    <s v="Trafic St Ho (ex Lilas) EH-786-YB"/>
    <x v="3"/>
    <x v="46"/>
    <s v="Monoprix - Magasin Bellesfeuilles"/>
    <x v="0"/>
    <n v="1"/>
    <x v="0"/>
    <x v="2"/>
    <x v="1"/>
    <x v="2"/>
    <s v="Distributeur"/>
    <s v="MONOPRIX"/>
    <s v="MONOPRIX"/>
    <s v="22 bis rue Belles Feuilles"/>
    <n v="75016"/>
    <s v="Paris 16"/>
    <x v="1"/>
    <x v="1"/>
    <n v="15"/>
    <x v="1"/>
    <s v="AfficherPro"/>
    <n v="475.14"/>
    <n v="82"/>
    <n v="79.063448275862072"/>
    <n v="305.71199999999999"/>
    <n v="71"/>
    <n v="300.61"/>
    <n v="65"/>
  </r>
  <r>
    <n v="239"/>
    <x v="87"/>
    <s v="patrick POSTIC"/>
    <s v="Fiacre Mun"/>
    <m/>
    <m/>
    <m/>
    <s v="Trafic Lyonnais FZ-882-JR"/>
    <x v="2"/>
    <x v="449"/>
    <s v="Foodles - Hub Saint Ouen"/>
    <x v="0"/>
    <n v="1"/>
    <x v="0"/>
    <x v="2"/>
    <x v="1"/>
    <x v="1"/>
    <s v="Restauration d'entreprise"/>
    <s v="Foodles"/>
    <s v="Foodles"/>
    <s v="50 rue Ardoin"/>
    <n v="93400"/>
    <s v="Saint-Ouen"/>
    <x v="2"/>
    <x v="1"/>
    <n v="15"/>
    <x v="1"/>
    <s v="AfficherPro"/>
    <n v="153.4"/>
    <n v="43.9"/>
    <n v="84.566153846153838"/>
    <n v="84.566153846153838"/>
    <n v="75.400000000000006"/>
    <n v="75.400000000000006"/>
    <n v="65"/>
  </r>
  <r>
    <n v="239"/>
    <x v="87"/>
    <s v="patrick POSTIC"/>
    <s v="Fiacre Mun"/>
    <m/>
    <m/>
    <m/>
    <s v="Trafic Lyonnais FZ-882-JR"/>
    <x v="39"/>
    <x v="449"/>
    <s v="Centre Social Landy - St Ouen"/>
    <x v="0"/>
    <n v="1"/>
    <x v="0"/>
    <x v="2"/>
    <x v="0"/>
    <x v="0"/>
    <s v="DISTRIBUTION SOLIDAIRE"/>
    <s v="Maison de quartier du Landy"/>
    <s v="Association hors des réseaux nationaux"/>
    <s v="4 rue Soubis"/>
    <n v="93400"/>
    <s v="Saint-Ouen"/>
    <x v="2"/>
    <x v="3"/>
    <n v="15"/>
    <x v="0"/>
    <s v="Afficher"/>
    <n v="458.6"/>
    <n v="6.8"/>
    <n v="82.842083333333335"/>
    <n v="165.68416666666667"/>
    <n v="67.674999999999997"/>
    <n v="131.97499999999999"/>
    <n v="65"/>
  </r>
  <r>
    <n v="240"/>
    <x v="87"/>
    <s v="Interface"/>
    <m/>
    <m/>
    <m/>
    <m/>
    <s v="Kangoo Ipsen FV-865-GP"/>
    <x v="1"/>
    <x v="0"/>
    <s v="Sodexo Porte d'Issy - DGA (Balard)"/>
    <x v="0"/>
    <n v="1"/>
    <x v="0"/>
    <x v="2"/>
    <x v="1"/>
    <x v="1"/>
    <s v="Restauration d'entreprise"/>
    <s v="SODEXO"/>
    <s v="DGA - Ministère des Armées"/>
    <s v="35 rue de la Porte d'Issy"/>
    <n v="75015"/>
    <s v="Paris 15"/>
    <x v="1"/>
    <x v="1"/>
    <n v="15"/>
    <x v="1"/>
    <s v="AfficherPro"/>
    <n v="60"/>
    <n v="12"/>
    <n v="22.299999999999997"/>
    <n v="29.733333333333334"/>
    <n v="19.600000000000001"/>
    <n v="23.4"/>
    <n v="65"/>
  </r>
  <r>
    <n v="242"/>
    <x v="87"/>
    <s v="Constantin Kozlow"/>
    <s v="Joseph Lanney"/>
    <s v="(Wenabi) Brigitte VIDOR"/>
    <m/>
    <m/>
    <s v="Trafic Défense FT-862-AY"/>
    <x v="8"/>
    <x v="450"/>
    <s v="Cuisine Centrale de Nanterre"/>
    <x v="0"/>
    <n v="1"/>
    <x v="0"/>
    <x v="2"/>
    <x v="1"/>
    <x v="1"/>
    <s v="Restauration scolaire"/>
    <s v="Cuisine Centrale de Nanterre"/>
    <s v="Cuisine Centrale de Nanterre"/>
    <s v="83 boulevard de la Seine"/>
    <n v="92000"/>
    <s v="Nanterre"/>
    <x v="0"/>
    <x v="1"/>
    <n v="15"/>
    <x v="1"/>
    <s v="AfficherPro"/>
    <n v="458.58000000000004"/>
    <n v="45.85"/>
    <n v="71.959032258064511"/>
    <n v="159.33785714285716"/>
    <n v="53.75"/>
    <n v="137.535"/>
    <n v="65"/>
  </r>
  <r>
    <n v="242"/>
    <x v="87"/>
    <s v="Constantin Kozlow"/>
    <s v="Joseph Lanney"/>
    <s v="(Wenabi) Brigitte VIDOR"/>
    <m/>
    <m/>
    <s v="Trafic Défense FT-862-AY"/>
    <x v="12"/>
    <x v="450"/>
    <s v="ADN 93 - Amicale du Nid La Courneuve"/>
    <x v="0"/>
    <n v="1"/>
    <x v="0"/>
    <x v="2"/>
    <x v="0"/>
    <x v="5"/>
    <s v="HALTE SOCIALE ET HEBERGEMENT"/>
    <s v="Amicale du Nid"/>
    <s v="Association hors des réseaux nationaux"/>
    <s v="18 avenue Lénine"/>
    <n v="93210"/>
    <s v="La Courneuve"/>
    <x v="2"/>
    <x v="0"/>
    <n v="15"/>
    <x v="0"/>
    <s v="Afficher"/>
    <n v="151.57"/>
    <n v="15.65"/>
    <n v="47.782307692307697"/>
    <n v="62.11699999999999"/>
    <n v="38.5"/>
    <n v="41.875"/>
    <n v="65"/>
  </r>
  <r>
    <n v="243"/>
    <x v="87"/>
    <s v="Éric David"/>
    <s v="maxime petit"/>
    <m/>
    <m/>
    <m/>
    <s v="Kangoo Mazars ET-665-VE"/>
    <x v="39"/>
    <x v="451"/>
    <s v="Centre Social Landy - St Ouen"/>
    <x v="0"/>
    <n v="1"/>
    <x v="0"/>
    <x v="2"/>
    <x v="0"/>
    <x v="0"/>
    <s v="DISTRIBUTION SOLIDAIRE"/>
    <s v="Maison de quartier du Landy"/>
    <s v="Association hors des réseaux nationaux"/>
    <s v="4 rue Soubis"/>
    <n v="93400"/>
    <s v="Saint-Ouen"/>
    <x v="2"/>
    <x v="3"/>
    <n v="15"/>
    <x v="0"/>
    <s v="Afficher"/>
    <n v="458.6"/>
    <n v="6.8"/>
    <n v="82.842083333333335"/>
    <n v="165.68416666666667"/>
    <n v="67.674999999999997"/>
    <n v="131.97499999999999"/>
    <n v="65"/>
  </r>
  <r>
    <n v="243"/>
    <x v="87"/>
    <s v="Éric David"/>
    <s v="maxime petit"/>
    <m/>
    <m/>
    <m/>
    <s v="Kangoo Mazars ET-665-VE"/>
    <x v="26"/>
    <x v="452"/>
    <s v="Maison Hestia - Aurore La Garenne-Colombes"/>
    <x v="0"/>
    <n v="1"/>
    <x v="0"/>
    <x v="2"/>
    <x v="0"/>
    <x v="5"/>
    <s v="HALTE SOCIALE ET HEBERGEMENT"/>
    <s v="AURORE"/>
    <s v="Association hors des réseaux nationaux"/>
    <s v="13 rue Yves le caignard"/>
    <n v="92250"/>
    <s v="La garenne-colombes"/>
    <x v="0"/>
    <x v="0"/>
    <n v="15"/>
    <x v="0"/>
    <s v="Afficher"/>
    <n v="92.91"/>
    <n v="17.5"/>
    <n v="29.722999999999999"/>
    <n v="45.727692307692308"/>
    <n v="27.125"/>
    <n v="47.14"/>
    <n v="65"/>
  </r>
  <r>
    <n v="243"/>
    <x v="87"/>
    <s v="Éric David"/>
    <s v="maxime petit"/>
    <m/>
    <m/>
    <m/>
    <s v="Kangoo Mazars ET-665-VE"/>
    <x v="23"/>
    <x v="453"/>
    <s v="Compass - Société Générale Basalte"/>
    <x v="0"/>
    <n v="1"/>
    <x v="0"/>
    <x v="2"/>
    <x v="1"/>
    <x v="1"/>
    <s v="Restauration d'entreprise"/>
    <s v="EUREST-COMPASS"/>
    <s v="SOCIETE GENERALE"/>
    <s v="6 boulevard Franck Kupla"/>
    <n v="92800"/>
    <s v="Puteaux"/>
    <x v="0"/>
    <x v="1"/>
    <n v="15"/>
    <x v="1"/>
    <s v="AfficherPro"/>
    <n v="68.8"/>
    <n v="12.1"/>
    <n v="36.945833333333333"/>
    <n v="36.945833333333333"/>
    <n v="42.125"/>
    <n v="42.125"/>
    <n v="65"/>
  </r>
  <r>
    <n v="243"/>
    <x v="87"/>
    <s v="Éric David"/>
    <s v="maxime petit"/>
    <m/>
    <m/>
    <m/>
    <s v="Kangoo Mazars ET-665-VE"/>
    <x v="43"/>
    <x v="156"/>
    <s v="Arpège - L'Oréal Clichy RIO"/>
    <x v="0"/>
    <n v="1"/>
    <x v="0"/>
    <x v="2"/>
    <x v="1"/>
    <x v="1"/>
    <s v="Restauration d'entreprise"/>
    <s v="ARPEGE"/>
    <s v="L'OREAL"/>
    <s v="15 rue Pierre Dreyfus"/>
    <n v="92110"/>
    <s v="Clichy"/>
    <x v="0"/>
    <x v="1"/>
    <n v="15"/>
    <x v="1"/>
    <s v="AfficherPro"/>
    <n v="65"/>
    <n v="20"/>
    <n v="39.571428571428569"/>
    <n v="39.571428571428569"/>
    <n v="45"/>
    <n v="45"/>
    <n v="65"/>
  </r>
  <r>
    <n v="243"/>
    <x v="87"/>
    <s v="Éric David"/>
    <s v="maxime petit"/>
    <m/>
    <m/>
    <m/>
    <s v="Kangoo Mazars ET-665-VE"/>
    <x v="53"/>
    <x v="156"/>
    <s v="Aurore - PF Boréal"/>
    <x v="0"/>
    <n v="1"/>
    <x v="0"/>
    <x v="2"/>
    <x v="0"/>
    <x v="5"/>
    <s v="HALTE SOCIALE ET HEBERGEMENT"/>
    <s v="AURORE"/>
    <s v="Association appartenant à un grand réseau national"/>
    <s v="43 rue Belliard"/>
    <n v="75018"/>
    <s v="Paris 18"/>
    <x v="1"/>
    <x v="0"/>
    <n v="15"/>
    <x v="0"/>
    <s v="Afficher"/>
    <n v="107"/>
    <m/>
    <n v="55.007272727272728"/>
    <m/>
    <n v="52.9"/>
    <n v="58.65"/>
    <n v="65"/>
  </r>
  <r>
    <m/>
    <x v="88"/>
    <s v="annulé"/>
    <m/>
    <m/>
    <m/>
    <m/>
    <s v="Annulé"/>
    <x v="33"/>
    <x v="1"/>
    <s v="Levy Restaurants - AccorHotels Arena Bercy"/>
    <x v="1"/>
    <n v="1"/>
    <x v="0"/>
    <x v="6"/>
    <x v="1"/>
    <x v="10"/>
    <s v="Evénements Sports et Loisirs"/>
    <s v="LEVY RESTAURANTS"/>
    <s v="ACCORHOTELS ARENA (GROUPE ACCOR)"/>
    <s v="8 Boulevard de Bercy"/>
    <n v="75012"/>
    <s v="Paris 12"/>
    <x v="1"/>
    <x v="1"/>
    <n v="15"/>
    <x v="3"/>
    <s v="AfficherAnnule"/>
    <n v="213.19"/>
    <n v="23.4"/>
    <n v="53.110666666666702"/>
    <n v="79.665999999999997"/>
    <n v="23.43"/>
    <n v="37.245000000000005"/>
    <n v="65"/>
  </r>
  <r>
    <n v="244"/>
    <x v="89"/>
    <s v="Mateo Cambon"/>
    <s v="Jeff Victor"/>
    <s v="Bénévoles pour collecte à Grenelle (2 max) :_x000a_Henrique Borsari"/>
    <s v="Bryan Buisson"/>
    <s v="Aymeric Champs"/>
    <s v="Trafic St Ho (ex Lilas) EH-786-YB"/>
    <x v="30"/>
    <x v="454"/>
    <s v="Marché Monge"/>
    <x v="0"/>
    <n v="1"/>
    <x v="0"/>
    <x v="3"/>
    <x v="1"/>
    <x v="9"/>
    <s v="Producteur"/>
    <s v="DADOUN"/>
    <s v="VILLE DE PARIS"/>
    <s v="Place Monge"/>
    <n v="75005"/>
    <s v="Paris 05"/>
    <x v="1"/>
    <x v="1"/>
    <n v="15"/>
    <x v="1"/>
    <s v="AfficherPro"/>
    <n v="122"/>
    <n v="29"/>
    <n v="55.767857142857146"/>
    <n v="55.767857142857146"/>
    <n v="45"/>
    <n v="45"/>
    <n v="65"/>
  </r>
  <r>
    <n v="244"/>
    <x v="89"/>
    <s v="Mateo Cambon"/>
    <s v="Jeff Victor"/>
    <s v="Henrique Borsari"/>
    <s v="Bryan Buisson"/>
    <s v="Aymeric Champs"/>
    <s v="Trafic St Ho (ex Lilas) EH-786-YB"/>
    <x v="29"/>
    <x v="313"/>
    <s v="La Chorba"/>
    <x v="0"/>
    <n v="1"/>
    <x v="0"/>
    <x v="3"/>
    <x v="0"/>
    <x v="8"/>
    <s v="RESTAURANTS SOLIDAIRES"/>
    <s v="LA CHORBA"/>
    <s v="Association hors des réseaux nationaux"/>
    <s v="87 boulevard Poniatowski"/>
    <n v="75012"/>
    <s v="Paris 12"/>
    <x v="1"/>
    <x v="2"/>
    <n v="15"/>
    <x v="0"/>
    <s v="Afficher"/>
    <n v="547.45000000000005"/>
    <n v="87.6"/>
    <n v="124.50428571428571"/>
    <n v="186.75642857142856"/>
    <n v="96"/>
    <n v="122.2"/>
    <n v="65"/>
  </r>
  <r>
    <n v="244"/>
    <x v="89"/>
    <s v="Mateo Cambon"/>
    <s v="Jeff Victor"/>
    <s v="Bénévoles pour collecte à Grenelle (2 max) :_x000a_Henrique Borsari"/>
    <s v="Bryan Buisson"/>
    <s v="Aymeric Champs"/>
    <s v="Trafic St Ho (ex Lilas) EH-786-YB"/>
    <x v="28"/>
    <x v="455"/>
    <s v="Marché Grenelle"/>
    <x v="0"/>
    <n v="1"/>
    <x v="0"/>
    <x v="3"/>
    <x v="1"/>
    <x v="9"/>
    <s v="Producteur"/>
    <s v="DADOUN"/>
    <s v="VILLE DE PARIS"/>
    <s v="Lamotte-Picquet Grenelle"/>
    <n v="75015"/>
    <s v="Paris 15"/>
    <x v="1"/>
    <x v="1"/>
    <n v="15"/>
    <x v="1"/>
    <s v="AfficherPro"/>
    <n v="151.5"/>
    <n v="36"/>
    <n v="58.899999999999991"/>
    <n v="58.899999999999991"/>
    <n v="47.8"/>
    <n v="47.8"/>
    <n v="65"/>
  </r>
  <r>
    <m/>
    <x v="90"/>
    <s v="annulé"/>
    <m/>
    <m/>
    <m/>
    <m/>
    <s v="Annulé"/>
    <x v="33"/>
    <x v="1"/>
    <s v="Levy Restaurants - AccorHotels Arena Bercy"/>
    <x v="1"/>
    <n v="1"/>
    <x v="14"/>
    <x v="4"/>
    <x v="1"/>
    <x v="10"/>
    <s v="Evénements Sports et Loisirs"/>
    <s v="LEVY RESTAURANTS"/>
    <s v="ACCORHOTELS ARENA (GROUPE ACCOR)"/>
    <s v="8 Boulevard de Bercy"/>
    <n v="75012"/>
    <s v="Paris 12"/>
    <x v="1"/>
    <x v="1"/>
    <n v="15"/>
    <x v="3"/>
    <s v="AfficherAnnule"/>
    <n v="213.19"/>
    <n v="23.4"/>
    <n v="53.110666666666702"/>
    <n v="79.665999999999997"/>
    <n v="23.43"/>
    <n v="37.245000000000005"/>
    <n v="65"/>
  </r>
  <r>
    <n v="245"/>
    <x v="90"/>
    <s v="Wajih Accary"/>
    <s v="Audrey Marty"/>
    <m/>
    <m/>
    <m/>
    <s v="Trafic Défense FT-862-AY"/>
    <x v="31"/>
    <x v="456"/>
    <s v="Salle à Manger"/>
    <x v="0"/>
    <n v="1"/>
    <x v="14"/>
    <x v="4"/>
    <x v="0"/>
    <x v="8"/>
    <s v="RESTAURANTS SOLIDAIRES"/>
    <s v="Maison de l'amitié"/>
    <s v="Association hors des réseaux nationaux"/>
    <s v="Voie de la Pyramide"/>
    <n v="92800"/>
    <s v="Puteaux"/>
    <x v="0"/>
    <x v="3"/>
    <n v="15"/>
    <x v="0"/>
    <s v="Afficher"/>
    <n v="303.7"/>
    <n v="73"/>
    <n v="81.798823529411763"/>
    <n v="198.65428571428572"/>
    <n v="78.5"/>
    <n v="199"/>
    <n v="65"/>
  </r>
  <r>
    <n v="245"/>
    <x v="90"/>
    <s v="Wajih Accary"/>
    <s v="Audrey Marty"/>
    <m/>
    <m/>
    <m/>
    <s v="Trafic Défense FT-862-AY"/>
    <x v="4"/>
    <x v="457"/>
    <s v="Monoprix - Magasin Courcelles"/>
    <x v="0"/>
    <n v="1"/>
    <x v="14"/>
    <x v="4"/>
    <x v="1"/>
    <x v="2"/>
    <s v="Distributeur"/>
    <s v="MONOPRIX"/>
    <s v="MONOPRIX"/>
    <s v="159 rue de Courcelles"/>
    <n v="75017"/>
    <s v="Paris 17"/>
    <x v="1"/>
    <x v="1"/>
    <n v="15"/>
    <x v="1"/>
    <s v="AfficherPro"/>
    <n v="411.4"/>
    <n v="118.37"/>
    <n v="68.5060465116279"/>
    <n v="196.38399999999999"/>
    <n v="60"/>
    <n v="179.85"/>
    <n v="65"/>
  </r>
  <r>
    <n v="245"/>
    <x v="90"/>
    <s v="Wajih Accary"/>
    <s v="Audrey Marty"/>
    <m/>
    <m/>
    <m/>
    <s v="Trafic Défense FT-862-AY"/>
    <x v="32"/>
    <x v="34"/>
    <s v="Corot Entraide Auteuil"/>
    <x v="0"/>
    <n v="1"/>
    <x v="14"/>
    <x v="4"/>
    <x v="0"/>
    <x v="5"/>
    <s v="HALTE SOCIALE ET HEBERGEMENT"/>
    <s v="COROT ENTRAIDE"/>
    <s v="Association hors des réseaux nationaux"/>
    <s v="4 rue Corot"/>
    <n v="75016"/>
    <s v="Paris 16"/>
    <x v="1"/>
    <x v="0"/>
    <n v="15"/>
    <x v="0"/>
    <s v="Afficher"/>
    <n v="272.39999999999998"/>
    <n v="52.8"/>
    <n v="60.131724137931045"/>
    <n v="124.55857142857143"/>
    <n v="54"/>
    <n v="117.02499999999999"/>
    <n v="65"/>
  </r>
  <r>
    <n v="245"/>
    <x v="90"/>
    <s v="Wajih Accary"/>
    <s v="Audrey Marty"/>
    <m/>
    <m/>
    <m/>
    <s v="Trafic Défense FT-862-AY"/>
    <x v="3"/>
    <x v="239"/>
    <s v="Monoprix - Magasin Bellesfeuilles"/>
    <x v="0"/>
    <n v="1"/>
    <x v="14"/>
    <x v="4"/>
    <x v="1"/>
    <x v="2"/>
    <s v="Distributeur"/>
    <s v="MONOPRIX"/>
    <s v="MONOPRIX"/>
    <s v="22 bis rue Belles Feuilles"/>
    <n v="75016"/>
    <s v="Paris 16"/>
    <x v="1"/>
    <x v="1"/>
    <n v="15"/>
    <x v="1"/>
    <s v="AfficherPro"/>
    <n v="475.14"/>
    <n v="82"/>
    <n v="79.063448275862072"/>
    <n v="305.71199999999999"/>
    <n v="71"/>
    <n v="300.61"/>
    <n v="65"/>
  </r>
  <r>
    <n v="246"/>
    <x v="91"/>
    <s v="Patrick Postic"/>
    <s v="Chloé Montenay"/>
    <m/>
    <m/>
    <m/>
    <s v="Trafic Lyonnais FZ-882-JR"/>
    <x v="48"/>
    <x v="34"/>
    <s v="ADN 92 - Amicale du Nid Colombes"/>
    <x v="0"/>
    <n v="1"/>
    <x v="14"/>
    <x v="5"/>
    <x v="0"/>
    <x v="5"/>
    <s v="HALTE SOCIALE ET HEBERGEMENT"/>
    <s v="Amicale du Nid"/>
    <s v="Association hors des réseaux nationaux"/>
    <s v="83 Rue de Varsovie"/>
    <n v="92700"/>
    <s v="Colombes"/>
    <x v="0"/>
    <x v="0"/>
    <n v="15"/>
    <x v="0"/>
    <s v="Afficher"/>
    <n v="195"/>
    <n v="11"/>
    <n v="42.737499999999997"/>
    <n v="48.842857142857142"/>
    <n v="24.324999999999999"/>
    <n v="22"/>
    <n v="65"/>
  </r>
  <r>
    <n v="246"/>
    <x v="91"/>
    <s v="Patrick Postic"/>
    <s v="Chloé Montenay"/>
    <m/>
    <m/>
    <m/>
    <s v="Trafic Lyonnais FZ-882-JR"/>
    <x v="31"/>
    <x v="395"/>
    <s v="Salle à Manger"/>
    <x v="0"/>
    <n v="1"/>
    <x v="14"/>
    <x v="5"/>
    <x v="0"/>
    <x v="8"/>
    <s v="RESTAURANTS SOLIDAIRES"/>
    <s v="Maison de l'amitié"/>
    <s v="Association hors des réseaux nationaux"/>
    <s v="Voie de la Pyramide"/>
    <n v="92800"/>
    <s v="Puteaux"/>
    <x v="0"/>
    <x v="3"/>
    <n v="15"/>
    <x v="0"/>
    <s v="Afficher"/>
    <n v="303.7"/>
    <n v="73"/>
    <n v="81.798823529411763"/>
    <n v="198.65428571428572"/>
    <n v="78.5"/>
    <n v="199"/>
    <n v="65"/>
  </r>
  <r>
    <n v="246"/>
    <x v="91"/>
    <s v="Patrick Postic"/>
    <s v="Chloé Montenay"/>
    <m/>
    <m/>
    <m/>
    <s v="Trafic Lyonnais FZ-882-JR"/>
    <x v="7"/>
    <x v="142"/>
    <s v="MIYAM (labo) "/>
    <x v="0"/>
    <n v="1"/>
    <x v="14"/>
    <x v="5"/>
    <x v="1"/>
    <x v="2"/>
    <s v="Distributeur"/>
    <s v="MIYAM"/>
    <s v="MIYAM"/>
    <s v="74 rue de la Fraternité"/>
    <n v="93230"/>
    <s v="Romainville"/>
    <x v="2"/>
    <x v="1"/>
    <n v="15"/>
    <x v="1"/>
    <s v="AfficherPro"/>
    <n v="242"/>
    <n v="68.650000000000006"/>
    <n v="73.678620689655176"/>
    <n v="142.44533333333334"/>
    <n v="63.7"/>
    <n v="131"/>
    <n v="65"/>
  </r>
  <r>
    <n v="247"/>
    <x v="91"/>
    <s v="Didier Nohazic"/>
    <s v="Christiane Mancilla"/>
    <m/>
    <m/>
    <m/>
    <s v="Trafic St Ho (ex Lilas) EH-786-YB"/>
    <x v="3"/>
    <x v="143"/>
    <s v="Monoprix - Magasin Bellesfeuilles"/>
    <x v="0"/>
    <n v="1"/>
    <x v="14"/>
    <x v="5"/>
    <x v="1"/>
    <x v="2"/>
    <s v="Distributeur"/>
    <s v="MONOPRIX"/>
    <s v="MONOPRIX"/>
    <s v="22 bis rue Belles Feuilles"/>
    <n v="75016"/>
    <s v="Paris 16"/>
    <x v="1"/>
    <x v="1"/>
    <n v="15"/>
    <x v="1"/>
    <s v="AfficherPro"/>
    <n v="475.14"/>
    <n v="82"/>
    <n v="79.063448275862072"/>
    <n v="305.71199999999999"/>
    <n v="71"/>
    <n v="300.61"/>
    <n v="65"/>
  </r>
  <r>
    <n v="247"/>
    <x v="91"/>
    <s v="Didier Nohazic"/>
    <s v="Christiane Mancilla"/>
    <m/>
    <m/>
    <m/>
    <s v="Trafic St Ho (ex Lilas) EH-786-YB"/>
    <x v="34"/>
    <x v="458"/>
    <s v="Mairie du XIV - Association Yachad"/>
    <x v="0"/>
    <n v="1"/>
    <x v="14"/>
    <x v="5"/>
    <x v="0"/>
    <x v="0"/>
    <s v="DISTRIBUTION SOLIDAIRE"/>
    <s v="MAIRIE DE PARIS"/>
    <s v="CCAS"/>
    <s v="10 rue Maurice Rouvier"/>
    <n v="75014"/>
    <s v="Paris 14"/>
    <x v="1"/>
    <x v="0"/>
    <n v="15"/>
    <x v="0"/>
    <s v="Afficher"/>
    <n v="273.19"/>
    <n v="60"/>
    <n v="115.65642857142856"/>
    <n v="115.65642857142856"/>
    <n v="105"/>
    <n v="105"/>
    <n v="65"/>
  </r>
  <r>
    <n v="247"/>
    <x v="91"/>
    <s v="Didier Nohazic"/>
    <s v="Christiane Mancilla"/>
    <m/>
    <m/>
    <m/>
    <s v="Trafic St Ho (ex Lilas) EH-786-YB"/>
    <x v="8"/>
    <x v="459"/>
    <s v="Cuisine Centrale de Nanterre"/>
    <x v="0"/>
    <n v="1"/>
    <x v="14"/>
    <x v="5"/>
    <x v="1"/>
    <x v="1"/>
    <s v="Restauration scolaire"/>
    <s v="Cuisine Centrale de Nanterre"/>
    <s v="Cuisine Centrale de Nanterre"/>
    <s v="83 boulevard de la Seine"/>
    <n v="92000"/>
    <s v="Nanterre"/>
    <x v="0"/>
    <x v="1"/>
    <n v="15"/>
    <x v="1"/>
    <s v="AfficherPro"/>
    <n v="458.58000000000004"/>
    <n v="45.85"/>
    <n v="71.959032258064511"/>
    <n v="159.33785714285716"/>
    <n v="53.75"/>
    <n v="137.535"/>
    <n v="65"/>
  </r>
  <r>
    <n v="248"/>
    <x v="91"/>
    <s v="Frederic FEBVRE"/>
    <s v="Audrey Marty"/>
    <m/>
    <m/>
    <m/>
    <s v="Trafic Défense FT-862-AY"/>
    <x v="51"/>
    <x v="460"/>
    <s v="BAPIF Genevilliers (collecte)"/>
    <x v="0"/>
    <n v="1"/>
    <x v="14"/>
    <x v="5"/>
    <x v="1"/>
    <x v="7"/>
    <m/>
    <s v="BAPIF"/>
    <m/>
    <s v="34 rte du bassin numéro 6"/>
    <n v="92230"/>
    <s v="Genevilliers"/>
    <x v="0"/>
    <x v="1"/>
    <n v="15"/>
    <x v="1"/>
    <s v="AfficherPro"/>
    <n v="475"/>
    <n v="268.5"/>
    <n v="355.27600000000001"/>
    <n v="355.27600000000001"/>
    <n v="356"/>
    <n v="356"/>
    <n v="65"/>
  </r>
  <r>
    <n v="248"/>
    <x v="91"/>
    <s v="Frederic FEBVRE"/>
    <s v="Audrey Marty"/>
    <m/>
    <m/>
    <m/>
    <s v="Trafic Défense FT-862-AY"/>
    <x v="25"/>
    <x v="460"/>
    <s v="Maison de l'Amitié"/>
    <x v="0"/>
    <n v="1"/>
    <x v="14"/>
    <x v="5"/>
    <x v="0"/>
    <x v="6"/>
    <s v="Accueil de Jour"/>
    <s v="MAISON DE L AMITIE"/>
    <s v="Association hors des réseaux nationaux"/>
    <s v="4 place Carpeaux"/>
    <n v="92800"/>
    <s v="Puteaux"/>
    <x v="0"/>
    <x v="2"/>
    <n v="15"/>
    <x v="0"/>
    <s v="Afficher"/>
    <n v="475"/>
    <n v="5.1420000000000003"/>
    <n v="233.31524999999999"/>
    <n v="233.31524999999999"/>
    <n v="278.19"/>
    <n v="278.19"/>
    <n v="65"/>
  </r>
  <r>
    <n v="249"/>
    <x v="91"/>
    <s v="Jacques Lefèvre"/>
    <s v="Dominique Kerforn"/>
    <s v="Myriam Gueddana"/>
    <s v="(Wenabi) Keliane Cadja"/>
    <m/>
    <s v="Berlingo Bercy DN-583-FS"/>
    <x v="20"/>
    <x v="461"/>
    <s v="Refugee Food (Labo) - Livraison de denrées"/>
    <x v="0"/>
    <n v="1"/>
    <x v="14"/>
    <x v="5"/>
    <x v="0"/>
    <x v="8"/>
    <s v="RESTAURANTS SOLIDAIRES"/>
    <s v="Refugee Food"/>
    <m/>
    <s v="43 Rue du Chevaleret"/>
    <n v="75013"/>
    <s v="Paris 13"/>
    <x v="1"/>
    <x v="2"/>
    <n v="15"/>
    <x v="0"/>
    <s v="Afficher"/>
    <n v="265.40999999999997"/>
    <n v="4.5"/>
    <n v="85.102000000000004"/>
    <n v="98.194615384615389"/>
    <n v="65.5"/>
    <n v="65.5"/>
    <n v="65"/>
  </r>
  <r>
    <n v="249"/>
    <x v="91"/>
    <s v="Jacques Lefèvre"/>
    <s v="Dominique Kerforn"/>
    <s v="Myriam Gueddana"/>
    <s v="(Wenabi) Keliane Cadja"/>
    <m/>
    <s v="Berlingo Bercy DN-583-FS"/>
    <x v="57"/>
    <x v="461"/>
    <s v="Marché d'Aligre"/>
    <x v="0"/>
    <n v="1"/>
    <x v="14"/>
    <x v="5"/>
    <x v="1"/>
    <x v="9"/>
    <s v="Producteur"/>
    <s v="DADOUN"/>
    <s v="VILLE DE PARIS"/>
    <s v="Pl. d'Aligre"/>
    <n v="75012"/>
    <s v="Paris"/>
    <x v="1"/>
    <x v="1"/>
    <n v="15"/>
    <x v="1"/>
    <s v="AfficherPro"/>
    <n v="211.4"/>
    <n v="26.2"/>
    <n v="105.80200000000001"/>
    <n v="105.80200000000001"/>
    <n v="110.55"/>
    <n v="110.55"/>
    <n v="65"/>
  </r>
  <r>
    <m/>
    <x v="92"/>
    <s v="annulé"/>
    <m/>
    <m/>
    <m/>
    <m/>
    <s v="Annulé"/>
    <x v="33"/>
    <x v="1"/>
    <s v="Levy Restaurants - AccorHotels Arena Bercy"/>
    <x v="1"/>
    <n v="1"/>
    <x v="14"/>
    <x v="1"/>
    <x v="1"/>
    <x v="10"/>
    <s v="Evénements Sports et Loisirs"/>
    <s v="LEVY RESTAURANTS"/>
    <s v="ACCORHOTELS ARENA (GROUPE ACCOR)"/>
    <s v="8 Boulevard de Bercy"/>
    <n v="75012"/>
    <s v="Paris 12"/>
    <x v="1"/>
    <x v="1"/>
    <n v="15"/>
    <x v="3"/>
    <s v="AfficherAnnule"/>
    <n v="213.19"/>
    <n v="23.4"/>
    <n v="53.110666666666702"/>
    <n v="79.665999999999997"/>
    <n v="23.43"/>
    <n v="37.245000000000005"/>
    <n v="65"/>
  </r>
  <r>
    <m/>
    <x v="92"/>
    <s v="annulé"/>
    <m/>
    <m/>
    <m/>
    <m/>
    <s v="Annulé"/>
    <x v="1"/>
    <x v="1"/>
    <s v="Sodexo Porte d'Issy - DGA (Balard)"/>
    <x v="1"/>
    <n v="1"/>
    <x v="14"/>
    <x v="1"/>
    <x v="1"/>
    <x v="1"/>
    <s v="Restauration d'entreprise"/>
    <s v="SODEXO"/>
    <s v="DGA - Ministère des Armées"/>
    <s v="35 rue de la Porte d'Issy"/>
    <n v="75015"/>
    <s v="Paris 15"/>
    <x v="1"/>
    <x v="1"/>
    <n v="15"/>
    <x v="1"/>
    <s v="AfficherAnnule"/>
    <n v="60"/>
    <n v="12"/>
    <n v="22.299999999999997"/>
    <n v="29.733333333333334"/>
    <n v="19.600000000000001"/>
    <n v="23.4"/>
    <n v="65"/>
  </r>
  <r>
    <m/>
    <x v="92"/>
    <s v="annulé"/>
    <m/>
    <m/>
    <m/>
    <m/>
    <s v="Annulé"/>
    <x v="6"/>
    <x v="1"/>
    <s v="Le Figuier / Au panier des Halles / Jelo"/>
    <x v="1"/>
    <n v="1"/>
    <x v="14"/>
    <x v="1"/>
    <x v="1"/>
    <x v="1"/>
    <s v="Labo pour frigos connectés"/>
    <s v="JELO"/>
    <s v="JELO"/>
    <s v="15 rue de Chevilly"/>
    <n v="94260"/>
    <s v="Fresnes"/>
    <x v="3"/>
    <x v="1"/>
    <n v="15"/>
    <x v="1"/>
    <s v="AfficherAnnule"/>
    <n v="118.84"/>
    <n v="34.58"/>
    <n v="69.284999999999997"/>
    <n v="69.284999999999997"/>
    <n v="59.745000000000005"/>
    <n v="59.745000000000005"/>
    <n v="65"/>
  </r>
  <r>
    <n v="250"/>
    <x v="92"/>
    <s v="Magdalena Raoul"/>
    <s v="Marius Koffi"/>
    <m/>
    <m/>
    <m/>
    <s v="Trafic Défense FT-862-AY"/>
    <x v="32"/>
    <x v="462"/>
    <s v="Corot Entraide Auteuil"/>
    <x v="0"/>
    <n v="1"/>
    <x v="14"/>
    <x v="1"/>
    <x v="0"/>
    <x v="5"/>
    <s v="HALTE SOCIALE ET HEBERGEMENT"/>
    <s v="COROT ENTRAIDE"/>
    <s v="Association hors des réseaux nationaux"/>
    <s v="4 rue Corot"/>
    <n v="75016"/>
    <s v="Paris 16"/>
    <x v="1"/>
    <x v="0"/>
    <n v="15"/>
    <x v="0"/>
    <s v="Afficher"/>
    <n v="272.39999999999998"/>
    <n v="52.8"/>
    <n v="60.131724137931045"/>
    <n v="124.55857142857143"/>
    <n v="54"/>
    <n v="117.02499999999999"/>
    <n v="65"/>
  </r>
  <r>
    <n v="250"/>
    <x v="92"/>
    <s v="Magdalena Raoul"/>
    <s v="Marius Koffi"/>
    <m/>
    <m/>
    <m/>
    <s v="Trafic Défense FT-862-AY"/>
    <x v="3"/>
    <x v="463"/>
    <s v="Monoprix - Magasin Bellesfeuilles"/>
    <x v="0"/>
    <n v="1"/>
    <x v="14"/>
    <x v="1"/>
    <x v="1"/>
    <x v="2"/>
    <s v="Distributeur"/>
    <s v="MONOPRIX"/>
    <s v="MONOPRIX"/>
    <s v="22 bis rue Belles Feuilles"/>
    <n v="75016"/>
    <s v="Paris 16"/>
    <x v="1"/>
    <x v="1"/>
    <n v="15"/>
    <x v="1"/>
    <s v="AfficherPro"/>
    <n v="475.14"/>
    <n v="82"/>
    <n v="79.063448275862072"/>
    <n v="305.71199999999999"/>
    <n v="71"/>
    <n v="300.61"/>
    <n v="65"/>
  </r>
  <r>
    <n v="250"/>
    <x v="92"/>
    <s v="Magdalena Raoul"/>
    <s v="Marius Koffi"/>
    <m/>
    <m/>
    <m/>
    <s v="Trafic Défense FT-862-AY"/>
    <x v="4"/>
    <x v="464"/>
    <s v="Monoprix - Magasin Courcelles"/>
    <x v="0"/>
    <n v="1"/>
    <x v="14"/>
    <x v="1"/>
    <x v="1"/>
    <x v="2"/>
    <s v="Distributeur"/>
    <s v="MONOPRIX"/>
    <s v="MONOPRIX"/>
    <s v="159 rue de Courcelles"/>
    <n v="75017"/>
    <s v="Paris 17"/>
    <x v="1"/>
    <x v="1"/>
    <n v="15"/>
    <x v="1"/>
    <s v="AfficherPro"/>
    <n v="411.4"/>
    <n v="118.37"/>
    <n v="68.5060465116279"/>
    <n v="196.38399999999999"/>
    <n v="60"/>
    <n v="179.85"/>
    <n v="65"/>
  </r>
  <r>
    <n v="251"/>
    <x v="92"/>
    <s v="Wajih Accary"/>
    <s v="William KIM"/>
    <s v="(Vendredi) Florian SCHMITT"/>
    <m/>
    <m/>
    <s v="Trafic Lyonnais FZ-882-JR"/>
    <x v="10"/>
    <x v="465"/>
    <s v="Armée du Salut"/>
    <x v="0"/>
    <n v="1"/>
    <x v="14"/>
    <x v="1"/>
    <x v="0"/>
    <x v="0"/>
    <s v="DISTRIBUTION SOLIDAIRE"/>
    <s v="FONDATION ARMEE DU SALUT"/>
    <m/>
    <s v="26 rue de Serpollet"/>
    <n v="75020"/>
    <s v="Paris 20"/>
    <x v="1"/>
    <x v="0"/>
    <n v="15"/>
    <x v="0"/>
    <s v="Afficher"/>
    <n v="875.78"/>
    <n v="47.44"/>
    <n v="168.76499999999999"/>
    <n v="180.01599999999999"/>
    <n v="130.27000000000001"/>
    <n v="118.14"/>
    <n v="65"/>
  </r>
  <r>
    <n v="251"/>
    <x v="92"/>
    <s v="Wajih Accary"/>
    <s v="William KIM"/>
    <s v="(Vendredi) Florian SCHMITT"/>
    <m/>
    <m/>
    <s v="Trafic Lyonnais FZ-882-JR"/>
    <x v="5"/>
    <x v="465"/>
    <s v="Ideel Garden"/>
    <x v="0"/>
    <n v="1"/>
    <x v="14"/>
    <x v="1"/>
    <x v="1"/>
    <x v="3"/>
    <s v="Restauration d'entreprise"/>
    <m/>
    <m/>
    <s v="20 avenue Henri Barbusse"/>
    <n v="93000"/>
    <s v="Bobigny"/>
    <x v="2"/>
    <x v="1"/>
    <n v="15"/>
    <x v="1"/>
    <s v="AfficherPro"/>
    <n v="276"/>
    <n v="47.44"/>
    <n v="132.76266666666666"/>
    <n v="132.76266666666666"/>
    <n v="118.14"/>
    <n v="118.14"/>
    <n v="65"/>
  </r>
  <r>
    <m/>
    <x v="93"/>
    <s v="annulé"/>
    <m/>
    <m/>
    <m/>
    <m/>
    <s v="Annulé"/>
    <x v="69"/>
    <x v="1"/>
    <s v="Le Bristol Paris"/>
    <x v="1"/>
    <n v="1"/>
    <x v="14"/>
    <x v="0"/>
    <x v="2"/>
    <x v="13"/>
    <m/>
    <m/>
    <m/>
    <m/>
    <m/>
    <m/>
    <x v="5"/>
    <x v="1"/>
    <n v="15"/>
    <x v="0"/>
    <s v="AfficherAnnule"/>
    <m/>
    <m/>
    <m/>
    <m/>
    <m/>
    <m/>
    <n v="65"/>
  </r>
  <r>
    <n v="252"/>
    <x v="93"/>
    <s v="Patrick Postic"/>
    <s v="Joseph Lanney"/>
    <s v="Hugo chauvrat"/>
    <m/>
    <m/>
    <s v="Trafic Lyonnais FZ-882-JR"/>
    <x v="33"/>
    <x v="466"/>
    <s v="Levy Restaurants - AccorHotels Arena Bercy"/>
    <x v="0"/>
    <n v="1"/>
    <x v="14"/>
    <x v="0"/>
    <x v="1"/>
    <x v="10"/>
    <s v="Evénements Sports et Loisirs"/>
    <s v="LEVY RESTAURANTS"/>
    <s v="ACCORHOTELS ARENA (GROUPE ACCOR)"/>
    <s v="8 Boulevard de Bercy"/>
    <n v="75012"/>
    <s v="Paris 12"/>
    <x v="1"/>
    <x v="1"/>
    <n v="15"/>
    <x v="3"/>
    <s v="AfficherPro"/>
    <n v="213.19"/>
    <n v="23.4"/>
    <n v="53.110666666666702"/>
    <n v="79.665999999999997"/>
    <n v="23.43"/>
    <n v="37.245000000000005"/>
    <n v="65"/>
  </r>
  <r>
    <n v="252"/>
    <x v="93"/>
    <s v="Patrick Postic"/>
    <s v="Joseph Lanney"/>
    <s v="Hugo chauvrat"/>
    <m/>
    <m/>
    <s v="Trafic Lyonnais FZ-882-JR"/>
    <x v="47"/>
    <x v="466"/>
    <s v="Aurore ESAT Santeuil "/>
    <x v="0"/>
    <n v="1"/>
    <x v="14"/>
    <x v="0"/>
    <x v="0"/>
    <x v="8"/>
    <s v="RESTAURANTS SOLIDAIRES"/>
    <s v="AURORE"/>
    <s v="Association hors des réseaux nationaux"/>
    <s v="8 rue de Santeuil"/>
    <n v="75005"/>
    <s v="Paris 05"/>
    <x v="1"/>
    <x v="0"/>
    <n v="15"/>
    <x v="0"/>
    <s v="Afficher"/>
    <n v="510"/>
    <n v="23.4"/>
    <n v="74.385000000000005"/>
    <n v="127.51714285714286"/>
    <n v="27.29"/>
    <n v="36"/>
    <n v="65"/>
  </r>
  <r>
    <n v="252"/>
    <x v="93"/>
    <s v="Patrick Postic"/>
    <s v="Joseph Lanney"/>
    <s v="Hugo chauvrat"/>
    <m/>
    <m/>
    <s v="Trafic Lyonnais FZ-882-JR"/>
    <x v="7"/>
    <x v="42"/>
    <s v="MIYAM (labo) "/>
    <x v="0"/>
    <n v="1"/>
    <x v="14"/>
    <x v="0"/>
    <x v="1"/>
    <x v="2"/>
    <s v="Distributeur"/>
    <s v="MIYAM"/>
    <s v="MIYAM"/>
    <s v="74 rue de la Fraternité"/>
    <n v="93230"/>
    <s v="Romainville"/>
    <x v="2"/>
    <x v="1"/>
    <n v="15"/>
    <x v="1"/>
    <s v="AfficherPro"/>
    <n v="242"/>
    <n v="68.650000000000006"/>
    <n v="73.678620689655176"/>
    <n v="142.44533333333334"/>
    <n v="63.7"/>
    <n v="131"/>
    <n v="65"/>
  </r>
  <r>
    <n v="252"/>
    <x v="93"/>
    <s v="Patrick Postic"/>
    <s v="Joseph Lanney"/>
    <s v="Hugo chauvrat"/>
    <m/>
    <m/>
    <s v="Trafic Lyonnais FZ-882-JR"/>
    <x v="18"/>
    <x v="42"/>
    <s v="L'un est l'autre"/>
    <x v="0"/>
    <n v="1"/>
    <x v="14"/>
    <x v="0"/>
    <x v="0"/>
    <x v="0"/>
    <s v="DISTRIBUTION SOLIDAIRE"/>
    <s v="L'UN EST L'AUTRE"/>
    <s v="Association hors des réseaux nationaux"/>
    <s v="36 avenue Charles Gide"/>
    <n v="94270"/>
    <s v="Kremlin-Bicêtre"/>
    <x v="3"/>
    <x v="2"/>
    <n v="15"/>
    <x v="0"/>
    <s v="Afficher"/>
    <n v="983.5"/>
    <n v="42.79"/>
    <n v="143.24458333333334"/>
    <n v="229.19133333333332"/>
    <n v="78.525000000000006"/>
    <n v="125.9"/>
    <n v="65"/>
  </r>
  <r>
    <n v="253"/>
    <x v="93"/>
    <s v="Élisa Belhocine"/>
    <s v="Mathis BENOIT"/>
    <s v="Cosmo Bordier"/>
    <m/>
    <m/>
    <s v="Trafic St Ho (ex Lilas) EH-786-YB"/>
    <x v="9"/>
    <x v="260"/>
    <s v="Refugee Food (Labo) - Production repas"/>
    <x v="0"/>
    <n v="1"/>
    <x v="14"/>
    <x v="0"/>
    <x v="1"/>
    <x v="4"/>
    <s v="Production Aide Alim"/>
    <m/>
    <m/>
    <s v="43 Rue du Chevaleret"/>
    <n v="75013"/>
    <s v="Paris 13"/>
    <x v="1"/>
    <x v="1"/>
    <n v="15"/>
    <x v="2"/>
    <s v="AfficherPro"/>
    <n v="96.3"/>
    <n v="70"/>
    <n v="80.628571428571433"/>
    <n v="80.628571428571433"/>
    <n v="87.5"/>
    <n v="87.5"/>
    <n v="65"/>
  </r>
  <r>
    <n v="253"/>
    <x v="93"/>
    <s v="Élisa Belhocine"/>
    <s v="Mathis BENOIT"/>
    <s v="Cosmo Bordier"/>
    <m/>
    <m/>
    <s v="Trafic St Ho (ex Lilas) EH-786-YB"/>
    <x v="40"/>
    <x v="260"/>
    <s v="Cop'1 Solidarité Etudiante"/>
    <x v="0"/>
    <n v="1"/>
    <x v="14"/>
    <x v="0"/>
    <x v="0"/>
    <x v="0"/>
    <s v="DISTRIBUTION SOLIDAIRE"/>
    <s v="COP'1"/>
    <s v="Association hors des réseaux nationaux"/>
    <s v="50 rue de Tournelles"/>
    <n v="75003"/>
    <s v="Paris 03"/>
    <x v="1"/>
    <x v="2"/>
    <n v="15"/>
    <x v="0"/>
    <s v="Afficher"/>
    <n v="96.3"/>
    <n v="70"/>
    <n v="80.628571428571433"/>
    <n v="80.628571428571433"/>
    <n v="87.5"/>
    <n v="87.5"/>
    <n v="65"/>
  </r>
  <r>
    <n v="254"/>
    <x v="93"/>
    <s v="Théo Molins"/>
    <s v="Nicolas Salvin"/>
    <m/>
    <m/>
    <m/>
    <s v="Kangoo Mazars ET-665-VE"/>
    <x v="8"/>
    <x v="162"/>
    <s v="Cuisine Centrale de Nanterre"/>
    <x v="0"/>
    <n v="1"/>
    <x v="14"/>
    <x v="0"/>
    <x v="1"/>
    <x v="1"/>
    <s v="Restauration scolaire"/>
    <s v="Cuisine Centrale de Nanterre"/>
    <s v="Cuisine Centrale de Nanterre"/>
    <s v="83 boulevard de la Seine"/>
    <n v="92000"/>
    <s v="Nanterre"/>
    <x v="0"/>
    <x v="1"/>
    <n v="15"/>
    <x v="1"/>
    <s v="AfficherPro"/>
    <n v="458.58000000000004"/>
    <n v="45.85"/>
    <n v="71.959032258064511"/>
    <n v="159.33785714285716"/>
    <n v="53.75"/>
    <n v="137.535"/>
    <n v="65"/>
  </r>
  <r>
    <n v="254"/>
    <x v="93"/>
    <s v="Théo Molins"/>
    <s v="Nicolas Salvin"/>
    <m/>
    <m/>
    <m/>
    <s v="Kangoo Mazars ET-665-VE"/>
    <x v="41"/>
    <x v="162"/>
    <s v="Cdc Habitat Adoma - Foyer Sorbiers"/>
    <x v="0"/>
    <n v="1"/>
    <x v="14"/>
    <x v="0"/>
    <x v="0"/>
    <x v="5"/>
    <s v="HALTE SOCIALE ET HEBERGEMENT"/>
    <s v="Adoma"/>
    <s v="Association appartenant à un grand réseau national"/>
    <s v="4 rue des Sorbiers"/>
    <n v="92000"/>
    <s v="Nanterre"/>
    <x v="0"/>
    <x v="3"/>
    <n v="15"/>
    <x v="0"/>
    <s v="Afficher"/>
    <n v="106.98"/>
    <n v="18"/>
    <n v="59.938333333333333"/>
    <n v="59.938333333333333"/>
    <n v="50.814999999999998"/>
    <n v="50.814999999999998"/>
    <n v="65"/>
  </r>
  <r>
    <n v="255"/>
    <x v="93"/>
    <s v="Hicham Kassa"/>
    <s v="Audrey Marty"/>
    <s v="Taha Fartaq"/>
    <m/>
    <m/>
    <s v="Trafic Défense FT-862-AY"/>
    <x v="36"/>
    <x v="467"/>
    <s v="Boire et Manger - Stade De France"/>
    <x v="0"/>
    <n v="1"/>
    <x v="14"/>
    <x v="0"/>
    <x v="1"/>
    <x v="10"/>
    <s v="Evenementiel"/>
    <s v="Boire et Manger"/>
    <s v="Boire et Manger"/>
    <s v="Passage des stades, Saint Denis"/>
    <n v="93200"/>
    <s v="Saint Denis"/>
    <x v="2"/>
    <x v="1"/>
    <n v="15"/>
    <x v="3"/>
    <s v="AfficherPro"/>
    <n v="1408"/>
    <n v="16"/>
    <n v="433.81812500000001"/>
    <n v="631.00818181818181"/>
    <n v="416.39"/>
    <n v="630.5"/>
    <n v="65"/>
  </r>
  <r>
    <n v="255"/>
    <x v="93"/>
    <s v="Hicham Kassa"/>
    <s v="Audrey Marty"/>
    <s v="Taha Fartaq"/>
    <m/>
    <m/>
    <s v="Trafic Défense FT-862-AY"/>
    <x v="37"/>
    <x v="467"/>
    <s v="Action 14"/>
    <x v="0"/>
    <n v="1"/>
    <x v="14"/>
    <x v="0"/>
    <x v="0"/>
    <x v="0"/>
    <s v="DISTRIBUTION SOLIDAIRE"/>
    <s v="Action 14"/>
    <s v="Association hors des réseaux nationaux"/>
    <s v="13 boulevard Léon Blum"/>
    <n v="93022"/>
    <s v="Bobigny"/>
    <x v="2"/>
    <x v="1"/>
    <n v="15"/>
    <x v="0"/>
    <s v="Afficher"/>
    <n v="1408"/>
    <n v="0"/>
    <n v="436.70933333333335"/>
    <n v="655.06400000000008"/>
    <n v="425"/>
    <n v="831.75"/>
    <n v="65"/>
  </r>
  <r>
    <m/>
    <x v="94"/>
    <s v="annulé"/>
    <m/>
    <m/>
    <m/>
    <m/>
    <s v="Annulé"/>
    <x v="45"/>
    <x v="1"/>
    <s v="L'Oréal Campus Clichy"/>
    <x v="1"/>
    <n v="1"/>
    <x v="14"/>
    <x v="2"/>
    <x v="1"/>
    <x v="1"/>
    <s v="Restauration d'entreprise"/>
    <m/>
    <s v="L'Oréal "/>
    <s v="10 Rue du Docteur Calmette"/>
    <n v="92110"/>
    <s v="Clichy"/>
    <x v="0"/>
    <x v="1"/>
    <n v="15"/>
    <x v="1"/>
    <s v="AfficherAnnule"/>
    <n v="106.55"/>
    <n v="60.5"/>
    <n v="80.216666666666669"/>
    <n v="80.216666666666669"/>
    <n v="73.599999999999994"/>
    <n v="73.599999999999994"/>
    <n v="65"/>
  </r>
  <r>
    <m/>
    <x v="94"/>
    <s v="annulé"/>
    <m/>
    <m/>
    <m/>
    <m/>
    <s v="Annulé"/>
    <x v="17"/>
    <x v="1"/>
    <s v="Compass - L'Oréal Levallois SO France"/>
    <x v="1"/>
    <n v="1"/>
    <x v="14"/>
    <x v="2"/>
    <x v="1"/>
    <x v="1"/>
    <s v="Restauration d'entreprise"/>
    <s v="COMPASS"/>
    <s v="L'OREAL"/>
    <s v="4 rue Curnonsky"/>
    <n v="92300"/>
    <s v="Levallois-Perret"/>
    <x v="0"/>
    <x v="1"/>
    <n v="15"/>
    <x v="1"/>
    <s v="AfficherAnnule"/>
    <n v="60.57"/>
    <n v="29.3"/>
    <n v="41.696666666666665"/>
    <n v="41.696666666666665"/>
    <n v="35.22"/>
    <n v="35.22"/>
    <n v="65"/>
  </r>
  <r>
    <m/>
    <x v="94"/>
    <s v="annulé"/>
    <m/>
    <m/>
    <m/>
    <m/>
    <s v="Annulé"/>
    <x v="42"/>
    <x v="1"/>
    <s v="MRS - Ipsen Khapa"/>
    <x v="1"/>
    <n v="1"/>
    <x v="14"/>
    <x v="2"/>
    <x v="1"/>
    <x v="1"/>
    <s v="Restauration d'entreprise"/>
    <s v="MRS"/>
    <s v="Ipsen / Khapa"/>
    <s v="63 quai Georges Corse"/>
    <n v="92100"/>
    <s v="Boulogne Billancourt"/>
    <x v="0"/>
    <x v="1"/>
    <n v="15"/>
    <x v="1"/>
    <s v="AfficherAnnule"/>
    <m/>
    <m/>
    <m/>
    <m/>
    <m/>
    <m/>
    <n v="65"/>
  </r>
  <r>
    <m/>
    <x v="94"/>
    <s v="annulé"/>
    <m/>
    <m/>
    <m/>
    <m/>
    <s v="Annulé"/>
    <x v="16"/>
    <x v="1"/>
    <s v="Arpège - Mazars"/>
    <x v="1"/>
    <n v="1"/>
    <x v="14"/>
    <x v="2"/>
    <x v="1"/>
    <x v="1"/>
    <s v="Restauration d'entreprise"/>
    <s v="ARPEGE"/>
    <s v="Mazars"/>
    <s v="61 rue Henri Regnault"/>
    <n v="92400"/>
    <s v="Courbevoie"/>
    <x v="0"/>
    <x v="1"/>
    <n v="15"/>
    <x v="1"/>
    <s v="AfficherAnnule"/>
    <n v="36"/>
    <n v="36"/>
    <n v="36"/>
    <n v="36"/>
    <n v="36"/>
    <n v="36"/>
    <n v="65"/>
  </r>
  <r>
    <m/>
    <x v="94"/>
    <s v="annulé"/>
    <m/>
    <m/>
    <m/>
    <m/>
    <s v="Annulé"/>
    <x v="15"/>
    <x v="1"/>
    <s v="Arpège - L'Oréal Clichy CAPI"/>
    <x v="1"/>
    <n v="1"/>
    <x v="14"/>
    <x v="2"/>
    <x v="1"/>
    <x v="1"/>
    <s v="Restauration d'entreprise"/>
    <s v="ARPEGE"/>
    <s v="L'OREAL"/>
    <s v="22 rue Pierre Dreyfus"/>
    <n v="92110"/>
    <s v="Clichy"/>
    <x v="0"/>
    <x v="1"/>
    <n v="15"/>
    <x v="1"/>
    <s v="AfficherAnnule"/>
    <n v="15"/>
    <n v="15"/>
    <n v="15"/>
    <n v="15"/>
    <n v="15"/>
    <n v="15"/>
    <n v="65"/>
  </r>
  <r>
    <m/>
    <x v="94"/>
    <s v="annulé"/>
    <m/>
    <m/>
    <m/>
    <m/>
    <s v="Annulé"/>
    <x v="1"/>
    <x v="1"/>
    <s v="Sodexo Porte d'Issy - DGA (Balard)"/>
    <x v="1"/>
    <n v="1"/>
    <x v="14"/>
    <x v="2"/>
    <x v="1"/>
    <x v="1"/>
    <s v="Restauration d'entreprise"/>
    <s v="SODEXO"/>
    <s v="DGA - Ministère des Armées"/>
    <s v="35 rue de la Porte d'Issy"/>
    <n v="75015"/>
    <s v="Paris 15"/>
    <x v="1"/>
    <x v="1"/>
    <n v="15"/>
    <x v="1"/>
    <s v="AfficherAnnule"/>
    <n v="60"/>
    <n v="12"/>
    <n v="22.299999999999997"/>
    <n v="29.733333333333334"/>
    <n v="19.600000000000001"/>
    <n v="23.4"/>
    <n v="65"/>
  </r>
  <r>
    <m/>
    <x v="94"/>
    <s v="annulé"/>
    <m/>
    <m/>
    <m/>
    <m/>
    <s v="Annulé"/>
    <x v="44"/>
    <x v="1"/>
    <s v="Sogeres - Microsoft EOS"/>
    <x v="1"/>
    <n v="1"/>
    <x v="14"/>
    <x v="2"/>
    <x v="1"/>
    <x v="1"/>
    <s v="Restauration d'entreprise"/>
    <s v="SOGERES"/>
    <s v="MICROSOFT"/>
    <s v="37 quai du Président Roosevelt"/>
    <n v="92130"/>
    <s v="Issy-Les-Moulineaux"/>
    <x v="0"/>
    <x v="1"/>
    <n v="15"/>
    <x v="1"/>
    <s v="AfficherAnnule"/>
    <m/>
    <m/>
    <m/>
    <m/>
    <m/>
    <m/>
    <n v="65"/>
  </r>
  <r>
    <m/>
    <x v="94"/>
    <s v="annulé"/>
    <m/>
    <m/>
    <m/>
    <m/>
    <s v="Annulé"/>
    <x v="22"/>
    <x v="1"/>
    <s v="Sogeres - Gecina Défense Ouest"/>
    <x v="1"/>
    <n v="1"/>
    <x v="14"/>
    <x v="2"/>
    <x v="1"/>
    <x v="1"/>
    <s v="Restauration d'entreprise"/>
    <s v="SOGERES"/>
    <s v="GECINA"/>
    <s v="32 rue de Metz"/>
    <n v="92000"/>
    <s v="Nanterre"/>
    <x v="0"/>
    <x v="1"/>
    <n v="15"/>
    <x v="1"/>
    <s v="AfficherAnnule"/>
    <n v="11.6"/>
    <n v="1"/>
    <n v="6.8488888888888892"/>
    <n v="6.8488888888888892"/>
    <n v="7"/>
    <n v="7"/>
    <n v="65"/>
  </r>
  <r>
    <m/>
    <x v="94"/>
    <s v="annulé"/>
    <m/>
    <m/>
    <m/>
    <m/>
    <s v="Annulé"/>
    <x v="23"/>
    <x v="1"/>
    <s v="Compass - Société Générale Basalte"/>
    <x v="1"/>
    <n v="1"/>
    <x v="14"/>
    <x v="2"/>
    <x v="1"/>
    <x v="1"/>
    <s v="Restauration d'entreprise"/>
    <s v="EUREST-COMPASS"/>
    <s v="SOCIETE GENERALE"/>
    <s v="6 boulevard Franck Kupla"/>
    <n v="92800"/>
    <s v="Puteaux"/>
    <x v="0"/>
    <x v="1"/>
    <n v="15"/>
    <x v="1"/>
    <s v="AfficherAnnule"/>
    <n v="68.8"/>
    <n v="12.1"/>
    <n v="36.945833333333333"/>
    <n v="36.945833333333333"/>
    <n v="42.125"/>
    <n v="42.125"/>
    <n v="65"/>
  </r>
  <r>
    <n v="256"/>
    <x v="94"/>
    <s v="Patrick Postic"/>
    <s v="Audrey Marty"/>
    <m/>
    <m/>
    <m/>
    <s v="Trafic St Ho (ex Lilas) EH-786-YB"/>
    <x v="4"/>
    <x v="468"/>
    <s v="Monoprix - Magasin Courcelles"/>
    <x v="0"/>
    <n v="1"/>
    <x v="14"/>
    <x v="2"/>
    <x v="1"/>
    <x v="2"/>
    <s v="Distributeur"/>
    <s v="MONOPRIX"/>
    <s v="MONOPRIX"/>
    <s v="159 rue de Courcelles"/>
    <n v="75017"/>
    <s v="Paris 17"/>
    <x v="1"/>
    <x v="1"/>
    <n v="15"/>
    <x v="1"/>
    <s v="AfficherPro"/>
    <n v="411.4"/>
    <n v="118.37"/>
    <n v="68.5060465116279"/>
    <n v="196.38399999999999"/>
    <n v="60"/>
    <n v="179.85"/>
    <n v="65"/>
  </r>
  <r>
    <n v="256"/>
    <x v="94"/>
    <s v="Patrick Postic"/>
    <s v="Audrey Marty"/>
    <m/>
    <m/>
    <m/>
    <s v="Trafic St Ho (ex Lilas) EH-786-YB"/>
    <x v="18"/>
    <x v="428"/>
    <s v="L'un est l'autre"/>
    <x v="0"/>
    <n v="1"/>
    <x v="14"/>
    <x v="2"/>
    <x v="0"/>
    <x v="0"/>
    <s v="DISTRIBUTION SOLIDAIRE"/>
    <s v="L'UN EST L'AUTRE"/>
    <s v="Association hors des réseaux nationaux"/>
    <s v="36 avenue Charles Gide"/>
    <n v="94270"/>
    <s v="Kremlin-Bicêtre"/>
    <x v="3"/>
    <x v="2"/>
    <n v="15"/>
    <x v="0"/>
    <s v="Afficher"/>
    <n v="983.5"/>
    <n v="42.79"/>
    <n v="143.24458333333334"/>
    <n v="229.19133333333332"/>
    <n v="78.525000000000006"/>
    <n v="125.9"/>
    <n v="65"/>
  </r>
  <r>
    <n v="256"/>
    <x v="94"/>
    <s v="Patrick Postic"/>
    <s v="Audrey Marty"/>
    <m/>
    <m/>
    <m/>
    <s v="Trafic St Ho (ex Lilas) EH-786-YB"/>
    <x v="3"/>
    <x v="335"/>
    <s v="Monoprix - Magasin Bellesfeuilles"/>
    <x v="0"/>
    <n v="1"/>
    <x v="14"/>
    <x v="2"/>
    <x v="1"/>
    <x v="2"/>
    <s v="Distributeur"/>
    <s v="MONOPRIX"/>
    <s v="MONOPRIX"/>
    <s v="22 bis rue Belles Feuilles"/>
    <n v="75016"/>
    <s v="Paris 16"/>
    <x v="1"/>
    <x v="1"/>
    <n v="15"/>
    <x v="1"/>
    <s v="AfficherPro"/>
    <n v="475.14"/>
    <n v="82"/>
    <n v="79.063448275862072"/>
    <n v="305.71199999999999"/>
    <n v="71"/>
    <n v="300.61"/>
    <n v="65"/>
  </r>
  <r>
    <n v="256"/>
    <x v="94"/>
    <s v="Patrick Postic"/>
    <s v="Audrey Marty"/>
    <m/>
    <m/>
    <m/>
    <s v="Trafic St Ho (ex Lilas) EH-786-YB"/>
    <x v="21"/>
    <x v="468"/>
    <s v="Aurore - CHU 12eme"/>
    <x v="0"/>
    <n v="1"/>
    <x v="14"/>
    <x v="2"/>
    <x v="0"/>
    <x v="5"/>
    <s v="HALTE SOCIALE ET HEBERGEMENT"/>
    <s v="AURORE"/>
    <s v="Association hors des réseaux nationaux"/>
    <s v="20 boulevard Poniatowski"/>
    <n v="75012"/>
    <s v="Paris 12"/>
    <x v="1"/>
    <x v="0"/>
    <n v="15"/>
    <x v="0"/>
    <s v="Afficher"/>
    <n v="242.2"/>
    <n v="37.5"/>
    <n v="145.446"/>
    <n v="145.446"/>
    <n v="134.69999999999999"/>
    <n v="134.69999999999999"/>
    <n v="65"/>
  </r>
  <r>
    <n v="256"/>
    <x v="94"/>
    <s v="Patrick Postic"/>
    <s v="Audrey Marty"/>
    <m/>
    <m/>
    <m/>
    <s v="Trafic St Ho (ex Lilas) EH-786-YB"/>
    <x v="54"/>
    <x v="428"/>
    <s v="Potel &amp; Chabot - Site Chaillot"/>
    <x v="0"/>
    <n v="1"/>
    <x v="14"/>
    <x v="2"/>
    <x v="1"/>
    <x v="10"/>
    <s v="Traiteur Réception"/>
    <s v="POTEL et CHABOT"/>
    <s v="POTEL et CHABOT"/>
    <s v="3 rue de Chaillot"/>
    <n v="75016"/>
    <s v="Paris 16"/>
    <x v="1"/>
    <x v="1"/>
    <n v="15"/>
    <x v="3"/>
    <s v="AfficherPro"/>
    <n v="360"/>
    <n v="50"/>
    <n v="134.16666666666666"/>
    <n v="134.16666666666666"/>
    <n v="90"/>
    <n v="90"/>
    <n v="65"/>
  </r>
  <r>
    <n v="257"/>
    <x v="94"/>
    <s v="Laurence Neveu"/>
    <s v="Hugo chauvrat"/>
    <m/>
    <m/>
    <m/>
    <s v="Trafic Lyonnais FZ-882-JR"/>
    <x v="12"/>
    <x v="1"/>
    <s v="ADN 93 - Amicale du Nid La Courneuve"/>
    <x v="0"/>
    <n v="1"/>
    <x v="14"/>
    <x v="2"/>
    <x v="0"/>
    <x v="5"/>
    <s v="HALTE SOCIALE ET HEBERGEMENT"/>
    <s v="Amicale du Nid"/>
    <s v="Association hors des réseaux nationaux"/>
    <s v="18 avenue Lénine"/>
    <n v="93210"/>
    <s v="La Courneuve"/>
    <x v="2"/>
    <x v="0"/>
    <n v="15"/>
    <x v="0"/>
    <s v="Afficher"/>
    <n v="151.57"/>
    <n v="15.65"/>
    <n v="47.782307692307697"/>
    <n v="62.11699999999999"/>
    <n v="38.5"/>
    <n v="41.875"/>
    <n v="65"/>
  </r>
  <r>
    <n v="257"/>
    <x v="94"/>
    <s v="Laurence Neveu"/>
    <s v="Hugo chauvrat"/>
    <m/>
    <m/>
    <m/>
    <s v="Trafic Lyonnais FZ-882-JR"/>
    <x v="13"/>
    <x v="1"/>
    <s v="Ikambere"/>
    <x v="0"/>
    <n v="1"/>
    <x v="14"/>
    <x v="2"/>
    <x v="0"/>
    <x v="6"/>
    <s v="Accueil de Jour"/>
    <m/>
    <s v="Association hors des réseaux nationaux"/>
    <s v="14 rue Jules Saunier"/>
    <n v="93200"/>
    <s v="Saint-Denis"/>
    <x v="2"/>
    <x v="2"/>
    <n v="15"/>
    <x v="0"/>
    <s v="Afficher"/>
    <n v="331.2"/>
    <n v="24.05"/>
    <n v="97.699999999999989"/>
    <n v="170.97499999999999"/>
    <n v="73.45"/>
    <n v="166.2"/>
    <n v="65"/>
  </r>
  <r>
    <n v="257"/>
    <x v="94"/>
    <s v="Laurence Neveu"/>
    <s v="Hugo chauvrat"/>
    <m/>
    <m/>
    <m/>
    <s v="Trafic Lyonnais FZ-882-JR"/>
    <x v="2"/>
    <x v="1"/>
    <s v="Foodles - Hub Saint Ouen"/>
    <x v="0"/>
    <n v="1"/>
    <x v="14"/>
    <x v="2"/>
    <x v="1"/>
    <x v="1"/>
    <s v="Restauration d'entreprise"/>
    <s v="Foodles"/>
    <s v="Foodles"/>
    <s v="50 rue Ardoin"/>
    <n v="93400"/>
    <s v="Saint-Ouen"/>
    <x v="2"/>
    <x v="1"/>
    <n v="15"/>
    <x v="1"/>
    <s v="AfficherPro"/>
    <n v="153.4"/>
    <n v="43.9"/>
    <n v="84.566153846153838"/>
    <n v="84.566153846153838"/>
    <n v="75.400000000000006"/>
    <n v="75.400000000000006"/>
    <n v="65"/>
  </r>
  <r>
    <n v="258"/>
    <x v="94"/>
    <s v="Hamza Jarraf"/>
    <s v="(Wenabi) Valerie Fermine"/>
    <m/>
    <m/>
    <m/>
    <s v="Trafic Défense FT-862-AY"/>
    <x v="39"/>
    <x v="1"/>
    <s v="Centre Social Landy - St Ouen"/>
    <x v="0"/>
    <n v="1"/>
    <x v="14"/>
    <x v="2"/>
    <x v="0"/>
    <x v="0"/>
    <s v="DISTRIBUTION SOLIDAIRE"/>
    <s v="Maison de quartier du Landy"/>
    <s v="Association hors des réseaux nationaux"/>
    <s v="4 rue Soubis"/>
    <n v="93400"/>
    <s v="Saint-Ouen"/>
    <x v="2"/>
    <x v="3"/>
    <n v="15"/>
    <x v="0"/>
    <s v="Afficher"/>
    <n v="458.6"/>
    <n v="6.8"/>
    <n v="82.842083333333335"/>
    <n v="165.68416666666667"/>
    <n v="67.674999999999997"/>
    <n v="131.97499999999999"/>
    <n v="65"/>
  </r>
  <r>
    <n v="258"/>
    <x v="94"/>
    <s v="Hamza Jarraf"/>
    <s v="(Wenabi) Valerie Fermine"/>
    <m/>
    <m/>
    <m/>
    <s v="Trafic Défense FT-862-AY"/>
    <x v="8"/>
    <x v="1"/>
    <s v="Cuisine Centrale de Nanterre"/>
    <x v="0"/>
    <n v="1"/>
    <x v="14"/>
    <x v="2"/>
    <x v="1"/>
    <x v="1"/>
    <s v="Restauration scolaire"/>
    <s v="Cuisine Centrale de Nanterre"/>
    <s v="Cuisine Centrale de Nanterre"/>
    <s v="83 boulevard de la Seine"/>
    <n v="92000"/>
    <s v="Nanterre"/>
    <x v="0"/>
    <x v="1"/>
    <n v="15"/>
    <x v="1"/>
    <s v="AfficherPro"/>
    <n v="458.58000000000004"/>
    <n v="45.85"/>
    <n v="71.959032258064511"/>
    <n v="159.33785714285716"/>
    <n v="53.75"/>
    <n v="137.535"/>
    <n v="65"/>
  </r>
  <r>
    <n v="258"/>
    <x v="94"/>
    <s v="Hamza Jarraf"/>
    <s v="(Wenabi) Valerie Fermine"/>
    <m/>
    <m/>
    <m/>
    <s v="Trafic Défense FT-862-AY"/>
    <x v="12"/>
    <x v="1"/>
    <s v="ADN 93 - Amicale du Nid La Courneuve"/>
    <x v="0"/>
    <n v="1"/>
    <x v="14"/>
    <x v="2"/>
    <x v="0"/>
    <x v="5"/>
    <s v="HALTE SOCIALE ET HEBERGEMENT"/>
    <s v="Amicale du Nid"/>
    <s v="Association hors des réseaux nationaux"/>
    <s v="18 avenue Lénine"/>
    <n v="93210"/>
    <s v="La Courneuve"/>
    <x v="2"/>
    <x v="0"/>
    <n v="15"/>
    <x v="0"/>
    <s v="Afficher"/>
    <n v="151.57"/>
    <n v="15.65"/>
    <n v="47.782307692307697"/>
    <n v="62.11699999999999"/>
    <n v="38.5"/>
    <n v="41.875"/>
    <n v="65"/>
  </r>
  <r>
    <n v="259"/>
    <x v="94"/>
    <s v="Éric David"/>
    <s v="Fabrice Quere"/>
    <m/>
    <m/>
    <m/>
    <s v="Kangoo Mazars ET-665-VE"/>
    <x v="43"/>
    <x v="418"/>
    <s v="Arpège - L'Oréal Clichy RIO"/>
    <x v="0"/>
    <n v="1"/>
    <x v="14"/>
    <x v="2"/>
    <x v="1"/>
    <x v="1"/>
    <s v="Restauration d'entreprise"/>
    <s v="ARPEGE"/>
    <s v="L'OREAL"/>
    <s v="15 rue Pierre Dreyfus"/>
    <n v="92110"/>
    <s v="Clichy"/>
    <x v="0"/>
    <x v="1"/>
    <n v="15"/>
    <x v="1"/>
    <s v="AfficherPro"/>
    <n v="65"/>
    <n v="20"/>
    <n v="39.571428571428569"/>
    <n v="39.571428571428569"/>
    <n v="45"/>
    <n v="45"/>
    <n v="65"/>
  </r>
  <r>
    <n v="259"/>
    <x v="94"/>
    <s v="Éric David"/>
    <s v="Fabrice Quere"/>
    <m/>
    <m/>
    <m/>
    <s v="Kangoo Mazars ET-665-VE"/>
    <x v="26"/>
    <x v="418"/>
    <s v="Maison Hestia - Aurore La Garenne-Colombes"/>
    <x v="0"/>
    <n v="1"/>
    <x v="14"/>
    <x v="2"/>
    <x v="0"/>
    <x v="5"/>
    <s v="HALTE SOCIALE ET HEBERGEMENT"/>
    <s v="AURORE"/>
    <s v="Association hors des réseaux nationaux"/>
    <s v="13 rue Yves le caignard"/>
    <n v="92250"/>
    <s v="La garenne-colombes"/>
    <x v="0"/>
    <x v="0"/>
    <n v="15"/>
    <x v="0"/>
    <s v="Afficher"/>
    <n v="92.91"/>
    <n v="17.5"/>
    <n v="29.722999999999999"/>
    <n v="45.727692307692308"/>
    <n v="27.125"/>
    <n v="47.14"/>
    <n v="65"/>
  </r>
  <r>
    <n v="260"/>
    <x v="95"/>
    <s v="Juliette Hadchouel"/>
    <s v="Aline Royer"/>
    <s v="Myriam HUTEAU (nouvelle)"/>
    <m/>
    <m/>
    <s v="Trafic St Ho (ex Lilas) EH-786-YB"/>
    <x v="33"/>
    <x v="1"/>
    <s v="Levy Restaurants - AccorHotels Arena Bercy"/>
    <x v="0"/>
    <n v="1"/>
    <x v="14"/>
    <x v="6"/>
    <x v="1"/>
    <x v="10"/>
    <s v="Evénements Sports et Loisirs"/>
    <s v="LEVY RESTAURANTS"/>
    <s v="ACCORHOTELS ARENA (GROUPE ACCOR)"/>
    <s v="8 Boulevard de Bercy"/>
    <n v="75012"/>
    <s v="Paris 12"/>
    <x v="1"/>
    <x v="1"/>
    <n v="15"/>
    <x v="3"/>
    <s v="AfficherPro"/>
    <n v="213.19"/>
    <n v="23.4"/>
    <n v="53.110666666666702"/>
    <n v="79.665999999999997"/>
    <n v="23.43"/>
    <n v="37.245000000000005"/>
    <n v="65"/>
  </r>
  <r>
    <n v="260"/>
    <x v="95"/>
    <s v="Juliette Hadchouel"/>
    <s v="Aline Royer"/>
    <s v="Myriam HUTEAU (nouvelle)"/>
    <m/>
    <m/>
    <s v="Trafic St Ho (ex Lilas) EH-786-YB"/>
    <x v="47"/>
    <x v="1"/>
    <s v="Aurore ESAT Santeuil "/>
    <x v="0"/>
    <n v="1"/>
    <x v="14"/>
    <x v="6"/>
    <x v="0"/>
    <x v="8"/>
    <s v="RESTAURANTS SOLIDAIRES"/>
    <s v="AURORE"/>
    <s v="Association hors des réseaux nationaux"/>
    <s v="8 rue de Santeuil"/>
    <n v="75005"/>
    <s v="Paris 05"/>
    <x v="1"/>
    <x v="0"/>
    <n v="15"/>
    <x v="0"/>
    <s v="Afficher"/>
    <n v="510"/>
    <n v="23.4"/>
    <n v="74.385000000000005"/>
    <n v="127.51714285714286"/>
    <n v="27.29"/>
    <n v="36"/>
    <n v="65"/>
  </r>
  <r>
    <n v="261"/>
    <x v="96"/>
    <s v="Patrick Postic"/>
    <s v="Jeff Victor"/>
    <s v="Dominique Kerforn"/>
    <s v="Sofiane El moumou"/>
    <s v="Marina Guede"/>
    <s v="Berlingo Bercy DN-583-FS"/>
    <x v="47"/>
    <x v="1"/>
    <s v="Aurore ESAT Santeuil "/>
    <x v="0"/>
    <n v="1"/>
    <x v="14"/>
    <x v="3"/>
    <x v="0"/>
    <x v="8"/>
    <s v="RESTAURANTS SOLIDAIRES"/>
    <s v="AURORE"/>
    <s v="Association hors des réseaux nationaux"/>
    <s v="8 rue de Santeuil"/>
    <n v="75005"/>
    <s v="Paris 05"/>
    <x v="1"/>
    <x v="0"/>
    <n v="15"/>
    <x v="0"/>
    <s v="Afficher"/>
    <n v="510"/>
    <n v="23.4"/>
    <n v="74.385000000000005"/>
    <n v="127.51714285714286"/>
    <n v="27.29"/>
    <n v="36"/>
    <n v="65"/>
  </r>
  <r>
    <n v="261"/>
    <x v="96"/>
    <s v="Patrick Postic"/>
    <s v="Jeff Victor"/>
    <s v="Dominique Kerforn"/>
    <s v="Sofiane El moumou"/>
    <s v="Marina Guede"/>
    <s v="Berlingo Bercy DN-583-FS"/>
    <x v="28"/>
    <x v="1"/>
    <s v="Marché Grenelle"/>
    <x v="0"/>
    <n v="1"/>
    <x v="14"/>
    <x v="3"/>
    <x v="1"/>
    <x v="9"/>
    <s v="Producteur"/>
    <s v="DADOUN"/>
    <s v="VILLE DE PARIS"/>
    <s v="Lamotte-Picquet Grenelle"/>
    <n v="75015"/>
    <s v="Paris 15"/>
    <x v="1"/>
    <x v="1"/>
    <n v="15"/>
    <x v="1"/>
    <s v="AfficherPro"/>
    <n v="151.5"/>
    <n v="36"/>
    <n v="58.899999999999991"/>
    <n v="58.899999999999991"/>
    <n v="47.8"/>
    <n v="47.8"/>
    <n v="65"/>
  </r>
  <r>
    <n v="261"/>
    <x v="96"/>
    <s v="Patrick Postic"/>
    <s v="Jeff Victor"/>
    <s v="Dominique Kerforn"/>
    <s v="Sofiane El moumou"/>
    <s v="Marina Guede"/>
    <s v="Berlingo Bercy DN-583-FS"/>
    <x v="33"/>
    <x v="1"/>
    <s v="Levy Restaurants - AccorHotels Arena Bercy"/>
    <x v="0"/>
    <n v="1"/>
    <x v="14"/>
    <x v="3"/>
    <x v="1"/>
    <x v="10"/>
    <s v="Evénements Sports et Loisirs"/>
    <s v="LEVY RESTAURANTS"/>
    <s v="ACCORHOTELS ARENA (GROUPE ACCOR)"/>
    <s v="8 Boulevard de Bercy"/>
    <n v="75012"/>
    <s v="Paris 12"/>
    <x v="1"/>
    <x v="1"/>
    <n v="15"/>
    <x v="3"/>
    <s v="AfficherPro"/>
    <n v="213.19"/>
    <n v="23.4"/>
    <n v="53.110666666666702"/>
    <n v="79.665999999999997"/>
    <n v="23.43"/>
    <n v="37.245000000000005"/>
    <n v="65"/>
  </r>
  <r>
    <n v="261"/>
    <x v="96"/>
    <s v="Patrick Postic"/>
    <s v="Jeff Victor"/>
    <s v="Dominique Kerforn"/>
    <s v="Sofiane El moumou"/>
    <s v="Marina Guede"/>
    <s v="Berlingo Bercy DN-583-FS"/>
    <x v="29"/>
    <x v="1"/>
    <s v="La Chorba"/>
    <x v="0"/>
    <n v="1"/>
    <x v="14"/>
    <x v="3"/>
    <x v="0"/>
    <x v="8"/>
    <s v="RESTAURANTS SOLIDAIRES"/>
    <s v="LA CHORBA"/>
    <s v="Association hors des réseaux nationaux"/>
    <s v="87 boulevard Poniatowski"/>
    <n v="75012"/>
    <s v="Paris 12"/>
    <x v="1"/>
    <x v="2"/>
    <n v="15"/>
    <x v="0"/>
    <s v="Afficher"/>
    <n v="547.45000000000005"/>
    <n v="87.6"/>
    <n v="124.50428571428571"/>
    <n v="186.75642857142856"/>
    <n v="96"/>
    <n v="122.2"/>
    <n v="65"/>
  </r>
  <r>
    <n v="261"/>
    <x v="96"/>
    <s v="Patrick Postic"/>
    <s v="Jeff Victor"/>
    <s v="Dominique Kerforn"/>
    <s v="Sofiane El moumou"/>
    <s v="Marina Guede"/>
    <s v="Berlingo Bercy DN-583-FS"/>
    <x v="30"/>
    <x v="1"/>
    <s v="Marché Monge"/>
    <x v="0"/>
    <n v="1"/>
    <x v="14"/>
    <x v="3"/>
    <x v="1"/>
    <x v="9"/>
    <s v="Producteur"/>
    <s v="DADOUN"/>
    <s v="VILLE DE PARIS"/>
    <s v="Place Monge"/>
    <n v="75005"/>
    <s v="Paris 05"/>
    <x v="1"/>
    <x v="1"/>
    <n v="15"/>
    <x v="1"/>
    <s v="AfficherPro"/>
    <n v="122"/>
    <n v="29"/>
    <n v="55.767857142857146"/>
    <n v="55.767857142857146"/>
    <n v="45"/>
    <n v="45"/>
    <n v="65"/>
  </r>
  <r>
    <n v="262"/>
    <x v="96"/>
    <s v="Carla YOBOUE ALLANGBA "/>
    <s v="Justine Courtois"/>
    <s v="Mathis BENOIT"/>
    <s v="Elisabeth Senalus"/>
    <m/>
    <s v="Trafic Défense FT-862-AY"/>
    <x v="65"/>
    <x v="1"/>
    <s v="Sodexo Sports &amp; Loisirs - Marathon Paris"/>
    <x v="0"/>
    <n v="1"/>
    <x v="14"/>
    <x v="3"/>
    <x v="1"/>
    <x v="10"/>
    <s v="Evénements Sports et Loisirs"/>
    <s v="SODEXO"/>
    <s v="Marathon de PARIS"/>
    <s v="Avenue Foch"/>
    <n v="75016"/>
    <s v="Paris 16"/>
    <x v="1"/>
    <x v="1"/>
    <n v="15"/>
    <x v="3"/>
    <s v="AfficherPro"/>
    <n v="91.84"/>
    <n v="91.84"/>
    <n v="91.84"/>
    <n v="91.84"/>
    <n v="91.84"/>
    <n v="91.84"/>
    <n v="65"/>
  </r>
  <r>
    <n v="262"/>
    <x v="96"/>
    <s v="Carla YOBOUE ALLANGBA "/>
    <s v="Justine Courtois"/>
    <s v="Mathis BENOIT"/>
    <s v="Elisabeth Senalus"/>
    <m/>
    <s v="Trafic Défense FT-862-AY"/>
    <x v="12"/>
    <x v="1"/>
    <s v="ADN 93 - Amicale du Nid La Courneuve"/>
    <x v="0"/>
    <n v="1"/>
    <x v="14"/>
    <x v="3"/>
    <x v="0"/>
    <x v="5"/>
    <s v="HALTE SOCIALE ET HEBERGEMENT"/>
    <s v="Amicale du Nid"/>
    <s v="Association hors des réseaux nationaux"/>
    <s v="18 avenue Lénine"/>
    <n v="93210"/>
    <s v="La Courneuve"/>
    <x v="2"/>
    <x v="0"/>
    <n v="15"/>
    <x v="0"/>
    <s v="Afficher"/>
    <n v="151.57"/>
    <n v="15.65"/>
    <n v="47.782307692307697"/>
    <n v="62.11699999999999"/>
    <n v="38.5"/>
    <n v="41.875"/>
    <n v="65"/>
  </r>
  <r>
    <n v="263"/>
    <x v="97"/>
    <s v="Thierry Maisonnier"/>
    <s v="Victor SENE"/>
    <s v="Alexandre Villeroy"/>
    <m/>
    <m/>
    <s v="Trafic Défense FT-862-AY"/>
    <x v="32"/>
    <x v="1"/>
    <s v="Corot Entraide Auteuil"/>
    <x v="0"/>
    <n v="1"/>
    <x v="15"/>
    <x v="4"/>
    <x v="0"/>
    <x v="5"/>
    <s v="HALTE SOCIALE ET HEBERGEMENT"/>
    <s v="COROT ENTRAIDE"/>
    <s v="Association hors des réseaux nationaux"/>
    <s v="4 rue Corot"/>
    <n v="75016"/>
    <s v="Paris 16"/>
    <x v="1"/>
    <x v="0"/>
    <n v="15"/>
    <x v="0"/>
    <s v="Afficher"/>
    <n v="272.39999999999998"/>
    <n v="52.8"/>
    <n v="60.131724137931045"/>
    <n v="124.55857142857143"/>
    <n v="54"/>
    <n v="117.02499999999999"/>
    <n v="65"/>
  </r>
  <r>
    <n v="263"/>
    <x v="97"/>
    <s v="Thierry Maisonnier"/>
    <s v="Victor SENE"/>
    <s v="Alexandre Villeroy"/>
    <m/>
    <m/>
    <s v="Trafic Défense FT-862-AY"/>
    <x v="4"/>
    <x v="1"/>
    <s v="Monoprix - Magasin Courcelles"/>
    <x v="0"/>
    <n v="1"/>
    <x v="15"/>
    <x v="4"/>
    <x v="1"/>
    <x v="2"/>
    <s v="Distributeur"/>
    <s v="MONOPRIX"/>
    <s v="MONOPRIX"/>
    <s v="159 rue de Courcelles"/>
    <n v="75017"/>
    <s v="Paris 17"/>
    <x v="1"/>
    <x v="1"/>
    <n v="15"/>
    <x v="1"/>
    <s v="AfficherPro"/>
    <n v="411.4"/>
    <n v="118.37"/>
    <n v="68.5060465116279"/>
    <n v="196.38399999999999"/>
    <n v="60"/>
    <n v="179.85"/>
    <n v="65"/>
  </r>
  <r>
    <n v="263"/>
    <x v="97"/>
    <s v="Thierry Maisonnier"/>
    <s v="Victor SENE"/>
    <s v="Alexandre Villeroy"/>
    <m/>
    <m/>
    <s v="Trafic Défense FT-862-AY"/>
    <x v="31"/>
    <x v="1"/>
    <s v="Salle à Manger"/>
    <x v="0"/>
    <n v="1"/>
    <x v="15"/>
    <x v="4"/>
    <x v="0"/>
    <x v="8"/>
    <s v="RESTAURANTS SOLIDAIRES"/>
    <s v="Maison de l'amitié"/>
    <s v="Association hors des réseaux nationaux"/>
    <s v="Voie de la Pyramide"/>
    <n v="92800"/>
    <s v="Puteaux"/>
    <x v="0"/>
    <x v="3"/>
    <n v="15"/>
    <x v="0"/>
    <s v="Afficher"/>
    <n v="303.7"/>
    <n v="73"/>
    <n v="81.798823529411763"/>
    <n v="198.65428571428572"/>
    <n v="78.5"/>
    <n v="199"/>
    <n v="65"/>
  </r>
  <r>
    <n v="263"/>
    <x v="97"/>
    <s v="Thierry Maisonnier"/>
    <s v="Victor SENE"/>
    <s v="Alexandre Villeroy"/>
    <m/>
    <m/>
    <s v="Trafic Défense FT-862-AY"/>
    <x v="33"/>
    <x v="1"/>
    <s v="Levy Restaurants - AccorHotels Arena Bercy"/>
    <x v="0"/>
    <n v="1"/>
    <x v="15"/>
    <x v="4"/>
    <x v="1"/>
    <x v="10"/>
    <s v="Evénements Sports et Loisirs"/>
    <s v="LEVY RESTAURANTS"/>
    <s v="ACCORHOTELS ARENA (GROUPE ACCOR)"/>
    <s v="8 Boulevard de Bercy"/>
    <n v="75012"/>
    <s v="Paris 12"/>
    <x v="1"/>
    <x v="1"/>
    <n v="15"/>
    <x v="3"/>
    <s v="AfficherPro"/>
    <n v="213.19"/>
    <n v="23.4"/>
    <n v="53.110666666666702"/>
    <n v="79.665999999999997"/>
    <n v="23.43"/>
    <n v="37.245000000000005"/>
    <n v="65"/>
  </r>
  <r>
    <n v="263"/>
    <x v="97"/>
    <s v="Thierry Maisonnier"/>
    <s v="Victor SENE"/>
    <s v="Alexandre Villeroy"/>
    <m/>
    <m/>
    <s v="Trafic Défense FT-862-AY"/>
    <x v="3"/>
    <x v="1"/>
    <s v="Monoprix - Magasin Bellesfeuilles"/>
    <x v="0"/>
    <n v="1"/>
    <x v="15"/>
    <x v="4"/>
    <x v="1"/>
    <x v="2"/>
    <s v="Distributeur"/>
    <s v="MONOPRIX"/>
    <s v="MONOPRIX"/>
    <s v="22 bis rue Belles Feuilles"/>
    <n v="75016"/>
    <s v="Paris 16"/>
    <x v="1"/>
    <x v="1"/>
    <n v="15"/>
    <x v="1"/>
    <s v="AfficherPro"/>
    <n v="475.14"/>
    <n v="82"/>
    <n v="79.063448275862072"/>
    <n v="305.71199999999999"/>
    <n v="71"/>
    <n v="300.61"/>
    <n v="65"/>
  </r>
  <r>
    <n v="263"/>
    <x v="97"/>
    <s v="Thierry Maisonnier"/>
    <s v="Victor SENE"/>
    <s v="Alexandre Villeroy"/>
    <m/>
    <m/>
    <s v="Trafic Défense FT-862-AY"/>
    <x v="47"/>
    <x v="1"/>
    <s v="Aurore ESAT Santeuil "/>
    <x v="0"/>
    <n v="1"/>
    <x v="15"/>
    <x v="4"/>
    <x v="0"/>
    <x v="8"/>
    <s v="RESTAURANTS SOLIDAIRES"/>
    <s v="AURORE"/>
    <s v="Association hors des réseaux nationaux"/>
    <s v="8 rue de Santeuil"/>
    <n v="75005"/>
    <s v="Paris 05"/>
    <x v="1"/>
    <x v="0"/>
    <n v="15"/>
    <x v="0"/>
    <s v="Afficher"/>
    <n v="510"/>
    <n v="23.4"/>
    <n v="74.385000000000005"/>
    <n v="127.51714285714286"/>
    <n v="27.29"/>
    <n v="36"/>
    <n v="65"/>
  </r>
  <r>
    <n v="264"/>
    <x v="98"/>
    <s v="patrick Postic"/>
    <s v="Hugo chauvrat"/>
    <s v="Delphine Montariol"/>
    <m/>
    <m/>
    <s v="Trafic Lyonnais FZ-882-JR"/>
    <x v="7"/>
    <x v="1"/>
    <s v="MIYAM (labo) "/>
    <x v="0"/>
    <n v="1"/>
    <x v="15"/>
    <x v="5"/>
    <x v="1"/>
    <x v="2"/>
    <s v="Distributeur"/>
    <s v="MIYAM"/>
    <s v="MIYAM"/>
    <s v="74 rue de la Fraternité"/>
    <n v="93230"/>
    <s v="Romainville"/>
    <x v="2"/>
    <x v="1"/>
    <n v="15"/>
    <x v="1"/>
    <s v="AfficherPro"/>
    <n v="242"/>
    <n v="68.650000000000006"/>
    <n v="73.678620689655176"/>
    <n v="142.44533333333334"/>
    <n v="63.7"/>
    <n v="131"/>
    <n v="65"/>
  </r>
  <r>
    <n v="264"/>
    <x v="98"/>
    <s v="patrick Postic"/>
    <s v="Hugo chauvrat"/>
    <s v="Delphine Montariol"/>
    <m/>
    <m/>
    <s v="Trafic Lyonnais FZ-882-JR"/>
    <x v="48"/>
    <x v="1"/>
    <s v="ADN 92 - Amicale du Nid Colombes"/>
    <x v="0"/>
    <n v="1"/>
    <x v="15"/>
    <x v="5"/>
    <x v="0"/>
    <x v="5"/>
    <s v="HALTE SOCIALE ET HEBERGEMENT"/>
    <s v="Amicale du Nid"/>
    <s v="Association hors des réseaux nationaux"/>
    <s v="83 Rue de Varsovie"/>
    <n v="92700"/>
    <s v="Colombes"/>
    <x v="0"/>
    <x v="0"/>
    <n v="15"/>
    <x v="0"/>
    <s v="Afficher"/>
    <n v="195"/>
    <n v="11"/>
    <n v="42.737499999999997"/>
    <n v="48.842857142857142"/>
    <n v="24.324999999999999"/>
    <n v="22"/>
    <n v="65"/>
  </r>
  <r>
    <n v="264"/>
    <x v="98"/>
    <s v="patrick Postic"/>
    <s v="Hugo chauvrat"/>
    <s v="Delphine Montariol"/>
    <m/>
    <m/>
    <s v="Trafic Lyonnais FZ-882-JR"/>
    <x v="31"/>
    <x v="1"/>
    <s v="Salle à Manger"/>
    <x v="0"/>
    <n v="1"/>
    <x v="15"/>
    <x v="5"/>
    <x v="0"/>
    <x v="8"/>
    <s v="RESTAURANTS SOLIDAIRES"/>
    <s v="Maison de l'amitié"/>
    <s v="Association hors des réseaux nationaux"/>
    <s v="Voie de la Pyramide"/>
    <n v="92800"/>
    <s v="Puteaux"/>
    <x v="0"/>
    <x v="3"/>
    <n v="15"/>
    <x v="0"/>
    <s v="Afficher"/>
    <n v="303.7"/>
    <n v="73"/>
    <n v="81.798823529411763"/>
    <n v="198.65428571428572"/>
    <n v="78.5"/>
    <n v="199"/>
    <n v="65"/>
  </r>
  <r>
    <n v="265"/>
    <x v="98"/>
    <s v="Thierry Maisonnier"/>
    <s v="Anne Nguyen"/>
    <s v="(Wenabi) Alexandra FUENTES"/>
    <m/>
    <m/>
    <s v="Trafic St Ho (ex Lilas) EH-786-YB"/>
    <x v="8"/>
    <x v="1"/>
    <s v="Cuisine Centrale de Nanterre"/>
    <x v="0"/>
    <n v="1"/>
    <x v="15"/>
    <x v="5"/>
    <x v="1"/>
    <x v="1"/>
    <s v="Restauration scolaire"/>
    <s v="Cuisine Centrale de Nanterre"/>
    <s v="Cuisine Centrale de Nanterre"/>
    <s v="83 boulevard de la Seine"/>
    <n v="92000"/>
    <s v="Nanterre"/>
    <x v="0"/>
    <x v="1"/>
    <n v="15"/>
    <x v="1"/>
    <s v="AfficherPro"/>
    <n v="458.58000000000004"/>
    <n v="45.85"/>
    <n v="71.959032258064511"/>
    <n v="159.33785714285716"/>
    <n v="53.75"/>
    <n v="137.535"/>
    <n v="65"/>
  </r>
  <r>
    <n v="265"/>
    <x v="98"/>
    <s v="Thierry Maisonnier"/>
    <s v="Anne Nguyen"/>
    <s v="(Wenabi) Alexandra FUENTES"/>
    <m/>
    <m/>
    <s v="Trafic St Ho (ex Lilas) EH-786-YB"/>
    <x v="3"/>
    <x v="1"/>
    <s v="Monoprix - Magasin Bellesfeuilles"/>
    <x v="0"/>
    <n v="1"/>
    <x v="15"/>
    <x v="5"/>
    <x v="1"/>
    <x v="2"/>
    <s v="Distributeur"/>
    <s v="MONOPRIX"/>
    <s v="MONOPRIX"/>
    <s v="22 bis rue Belles Feuilles"/>
    <n v="75016"/>
    <s v="Paris 16"/>
    <x v="1"/>
    <x v="1"/>
    <n v="15"/>
    <x v="1"/>
    <s v="AfficherPro"/>
    <n v="475.14"/>
    <n v="82"/>
    <n v="79.063448275862072"/>
    <n v="305.71199999999999"/>
    <n v="71"/>
    <n v="300.61"/>
    <n v="65"/>
  </r>
  <r>
    <n v="265"/>
    <x v="98"/>
    <s v="Thierry Maisonnier"/>
    <s v="Anne Nguyen"/>
    <s v="(Wenabi) Alexandra FUENTES"/>
    <m/>
    <m/>
    <s v="Trafic St Ho (ex Lilas) EH-786-YB"/>
    <x v="34"/>
    <x v="1"/>
    <s v="Mairie du XIV - Association Yachad"/>
    <x v="0"/>
    <n v="1"/>
    <x v="15"/>
    <x v="5"/>
    <x v="0"/>
    <x v="0"/>
    <s v="DISTRIBUTION SOLIDAIRE"/>
    <s v="MAIRIE DE PARIS"/>
    <s v="CCAS"/>
    <s v="10 rue Maurice Rouvier"/>
    <n v="75014"/>
    <s v="Paris 14"/>
    <x v="1"/>
    <x v="0"/>
    <n v="15"/>
    <x v="0"/>
    <s v="Afficher"/>
    <n v="273.19"/>
    <n v="60"/>
    <n v="115.65642857142856"/>
    <n v="115.65642857142856"/>
    <n v="105"/>
    <n v="105"/>
    <n v="65"/>
  </r>
  <r>
    <n v="266"/>
    <x v="98"/>
    <m/>
    <s v="William KIM"/>
    <s v="(Vendredi) Chanel Molnar"/>
    <s v="(Wenabi) Farid GHELAB"/>
    <m/>
    <s v="Berlingo Bercy DN-583-FS"/>
    <x v="63"/>
    <x v="1"/>
    <s v="La Cop1ne"/>
    <x v="0"/>
    <n v="1"/>
    <x v="15"/>
    <x v="5"/>
    <x v="0"/>
    <x v="8"/>
    <s v="RESTAURANTS SOLIDAIRES"/>
    <s v="COP'1"/>
    <m/>
    <s v="1 Place Alice Guy"/>
    <n v="75014"/>
    <s v="Paris"/>
    <x v="1"/>
    <x v="2"/>
    <n v="15"/>
    <x v="0"/>
    <s v="Afficher"/>
    <n v="78"/>
    <n v="8"/>
    <n v="50.22"/>
    <n v="50.22"/>
    <n v="51.2"/>
    <n v="51.2"/>
    <n v="65"/>
  </r>
  <r>
    <n v="266"/>
    <x v="98"/>
    <m/>
    <s v="William KIM"/>
    <s v="(Vendredi) Chanel Molnar"/>
    <s v="(Wenabi) Farid GHELAB"/>
    <m/>
    <s v="Berlingo Bercy DN-583-FS"/>
    <x v="20"/>
    <x v="1"/>
    <s v="Refugee Food (Labo) - Livraison de denrées"/>
    <x v="0"/>
    <n v="1"/>
    <x v="15"/>
    <x v="5"/>
    <x v="0"/>
    <x v="8"/>
    <s v="RESTAURANTS SOLIDAIRES"/>
    <s v="Refugee Food"/>
    <m/>
    <s v="43 Rue du Chevaleret"/>
    <n v="75013"/>
    <s v="Paris 13"/>
    <x v="1"/>
    <x v="2"/>
    <n v="15"/>
    <x v="0"/>
    <s v="Afficher"/>
    <n v="265.40999999999997"/>
    <n v="4.5"/>
    <n v="85.102000000000004"/>
    <n v="98.194615384615389"/>
    <n v="65.5"/>
    <n v="65.5"/>
    <n v="65"/>
  </r>
  <r>
    <n v="266"/>
    <x v="98"/>
    <m/>
    <s v="William KIM"/>
    <s v="(Vendredi) Chanel Molnar"/>
    <s v="(Wenabi) Farid GHELAB"/>
    <m/>
    <s v="Berlingo Bercy DN-583-FS"/>
    <x v="57"/>
    <x v="1"/>
    <s v="Marché d'Aligre"/>
    <x v="0"/>
    <n v="1"/>
    <x v="15"/>
    <x v="5"/>
    <x v="1"/>
    <x v="9"/>
    <s v="Producteur"/>
    <s v="DADOUN"/>
    <s v="VILLE DE PARIS"/>
    <s v="Pl. d'Aligre"/>
    <n v="75012"/>
    <s v="Paris"/>
    <x v="1"/>
    <x v="1"/>
    <n v="15"/>
    <x v="1"/>
    <s v="AfficherPro"/>
    <n v="211.4"/>
    <n v="26.2"/>
    <n v="105.80200000000001"/>
    <n v="105.80200000000001"/>
    <n v="110.55"/>
    <n v="110.55"/>
    <n v="65"/>
  </r>
  <r>
    <n v="267"/>
    <x v="99"/>
    <s v="Constantin Kozlow"/>
    <s v="(Wenabi) Marie-Hélène COLLYN"/>
    <m/>
    <m/>
    <m/>
    <s v="Annulé"/>
    <x v="33"/>
    <x v="1"/>
    <s v="Levy Restaurants - AccorHotels Arena Bercy"/>
    <x v="0"/>
    <n v="1"/>
    <x v="15"/>
    <x v="1"/>
    <x v="1"/>
    <x v="10"/>
    <s v="Evénements Sports et Loisirs"/>
    <s v="LEVY RESTAURANTS"/>
    <s v="ACCORHOTELS ARENA (GROUPE ACCOR)"/>
    <s v="8 Boulevard de Bercy"/>
    <n v="75012"/>
    <s v="Paris 12"/>
    <x v="1"/>
    <x v="1"/>
    <n v="15"/>
    <x v="3"/>
    <s v="AfficherPro"/>
    <n v="213.19"/>
    <n v="23.4"/>
    <n v="53.110666666666702"/>
    <n v="79.665999999999997"/>
    <n v="23.43"/>
    <n v="37.245000000000005"/>
    <n v="65"/>
  </r>
  <r>
    <n v="268"/>
    <x v="99"/>
    <s v="Constantin Kozlow"/>
    <s v="(Wenabi) Marie-Hélène COLLYN"/>
    <m/>
    <m/>
    <m/>
    <s v="Trafic Défense FT-862-AY"/>
    <x v="3"/>
    <x v="1"/>
    <s v="Monoprix - Magasin Bellesfeuilles"/>
    <x v="0"/>
    <n v="1"/>
    <x v="15"/>
    <x v="1"/>
    <x v="1"/>
    <x v="2"/>
    <s v="Distributeur"/>
    <s v="MONOPRIX"/>
    <s v="MONOPRIX"/>
    <s v="22 bis rue Belles Feuilles"/>
    <n v="75016"/>
    <s v="Paris 16"/>
    <x v="1"/>
    <x v="1"/>
    <n v="15"/>
    <x v="1"/>
    <s v="AfficherPro"/>
    <n v="475.14"/>
    <n v="82"/>
    <n v="79.063448275862072"/>
    <n v="305.71199999999999"/>
    <n v="71"/>
    <n v="300.61"/>
    <n v="65"/>
  </r>
  <r>
    <n v="268"/>
    <x v="99"/>
    <s v="Constantin Kozlow"/>
    <s v="(Wenabi) Marie-Hélène COLLYN"/>
    <m/>
    <m/>
    <m/>
    <s v="Trafic Défense FT-862-AY"/>
    <x v="4"/>
    <x v="1"/>
    <s v="Monoprix - Magasin Courcelles"/>
    <x v="0"/>
    <n v="1"/>
    <x v="15"/>
    <x v="1"/>
    <x v="1"/>
    <x v="2"/>
    <s v="Distributeur"/>
    <s v="MONOPRIX"/>
    <s v="MONOPRIX"/>
    <s v="159 rue de Courcelles"/>
    <n v="75017"/>
    <s v="Paris 17"/>
    <x v="1"/>
    <x v="1"/>
    <n v="15"/>
    <x v="1"/>
    <s v="AfficherPro"/>
    <n v="411.4"/>
    <n v="118.37"/>
    <n v="68.5060465116279"/>
    <n v="196.38399999999999"/>
    <n v="60"/>
    <n v="179.85"/>
    <n v="65"/>
  </r>
  <r>
    <n v="268"/>
    <x v="99"/>
    <s v="Constantin Kozlow"/>
    <s v="(Wenabi) Marie-Hélène COLLYN"/>
    <m/>
    <m/>
    <m/>
    <s v="Trafic Défense FT-862-AY"/>
    <x v="47"/>
    <x v="1"/>
    <s v="Aurore ESAT Santeuil "/>
    <x v="0"/>
    <n v="1"/>
    <x v="15"/>
    <x v="1"/>
    <x v="0"/>
    <x v="8"/>
    <s v="RESTAURANTS SOLIDAIRES"/>
    <s v="AURORE"/>
    <s v="Association hors des réseaux nationaux"/>
    <s v="8 rue de Santeuil"/>
    <n v="75005"/>
    <s v="Paris 05"/>
    <x v="1"/>
    <x v="0"/>
    <n v="15"/>
    <x v="0"/>
    <s v="Afficher"/>
    <n v="510"/>
    <n v="23.4"/>
    <n v="74.385000000000005"/>
    <n v="127.51714285714286"/>
    <n v="27.29"/>
    <n v="36"/>
    <n v="65"/>
  </r>
  <r>
    <n v="268"/>
    <x v="99"/>
    <s v="Constantin Kozlow"/>
    <s v="(Wenabi) Marie-Hélène COLLYN"/>
    <m/>
    <m/>
    <m/>
    <s v="Trafic Défense FT-862-AY"/>
    <x v="32"/>
    <x v="1"/>
    <s v="Corot Entraide Auteuil"/>
    <x v="0"/>
    <n v="1"/>
    <x v="15"/>
    <x v="1"/>
    <x v="0"/>
    <x v="5"/>
    <s v="HALTE SOCIALE ET HEBERGEMENT"/>
    <s v="COROT ENTRAIDE"/>
    <s v="Association hors des réseaux nationaux"/>
    <s v="4 rue Corot"/>
    <n v="75016"/>
    <s v="Paris 16"/>
    <x v="1"/>
    <x v="0"/>
    <n v="15"/>
    <x v="0"/>
    <s v="Afficher"/>
    <n v="272.39999999999998"/>
    <n v="52.8"/>
    <n v="60.131724137931045"/>
    <n v="124.55857142857143"/>
    <n v="54"/>
    <n v="117.02499999999999"/>
    <n v="65"/>
  </r>
  <r>
    <n v="269"/>
    <x v="99"/>
    <s v="Thierry Maisonnier"/>
    <s v="Andrew SALENKO "/>
    <m/>
    <m/>
    <m/>
    <s v="Trafic Lyonnais FZ-882-JR"/>
    <x v="10"/>
    <x v="1"/>
    <s v="Armée du Salut"/>
    <x v="0"/>
    <n v="1"/>
    <x v="15"/>
    <x v="1"/>
    <x v="0"/>
    <x v="0"/>
    <s v="DISTRIBUTION SOLIDAIRE"/>
    <s v="FONDATION ARMEE DU SALUT"/>
    <m/>
    <s v="26 rue de Serpollet"/>
    <n v="75020"/>
    <s v="Paris 20"/>
    <x v="1"/>
    <x v="0"/>
    <n v="15"/>
    <x v="0"/>
    <s v="Afficher"/>
    <n v="875.78"/>
    <n v="47.44"/>
    <n v="168.76499999999999"/>
    <n v="180.01599999999999"/>
    <n v="130.27000000000001"/>
    <n v="118.14"/>
    <n v="65"/>
  </r>
  <r>
    <n v="269"/>
    <x v="99"/>
    <s v="Thierry Maisonnier"/>
    <s v="Andrew SALENKO "/>
    <m/>
    <m/>
    <m/>
    <s v="Trafic Lyonnais FZ-882-JR"/>
    <x v="5"/>
    <x v="1"/>
    <s v="Ideel Garden"/>
    <x v="0"/>
    <n v="1"/>
    <x v="15"/>
    <x v="1"/>
    <x v="1"/>
    <x v="3"/>
    <s v="Restauration d'entreprise"/>
    <m/>
    <m/>
    <s v="20 avenue Henri Barbusse"/>
    <n v="93000"/>
    <s v="Bobigny"/>
    <x v="2"/>
    <x v="1"/>
    <n v="15"/>
    <x v="1"/>
    <s v="AfficherPro"/>
    <n v="276"/>
    <n v="47.44"/>
    <n v="132.76266666666666"/>
    <n v="132.76266666666666"/>
    <n v="118.14"/>
    <n v="118.14"/>
    <n v="65"/>
  </r>
  <r>
    <n v="270"/>
    <x v="99"/>
    <s v="Alexandre Villeroy"/>
    <s v="Hugo Chauvrat"/>
    <m/>
    <m/>
    <m/>
    <s v="Kangoo Ipsen FV-865-GP"/>
    <x v="0"/>
    <x v="1"/>
    <s v="Ordre de Malte - Immaculee Conception"/>
    <x v="0"/>
    <n v="1"/>
    <x v="15"/>
    <x v="1"/>
    <x v="0"/>
    <x v="0"/>
    <s v="DISTRIBUTION SOLIDAIRE"/>
    <s v="Ordre de Malte"/>
    <s v="Association appartenant à un grand réseau national"/>
    <s v="63 rue du Dôme"/>
    <n v="92300"/>
    <s v="Boulogne-Billancourt"/>
    <x v="0"/>
    <x v="0"/>
    <n v="15"/>
    <x v="0"/>
    <s v="Afficher"/>
    <n v="143.61000000000001"/>
    <n v="4.3"/>
    <n v="39.126315789473679"/>
    <n v="61.95"/>
    <n v="20"/>
    <n v="54.65"/>
    <n v="65"/>
  </r>
  <r>
    <n v="270"/>
    <x v="99"/>
    <s v="Alexandre Villeroy"/>
    <s v="Hugo Chauvrat"/>
    <m/>
    <m/>
    <m/>
    <s v="Kangoo Ipsen FV-865-GP"/>
    <x v="1"/>
    <x v="1"/>
    <s v="Sodexo Porte d'Issy - DGA (Balard)"/>
    <x v="0"/>
    <n v="1"/>
    <x v="15"/>
    <x v="1"/>
    <x v="1"/>
    <x v="1"/>
    <s v="Restauration d'entreprise"/>
    <s v="SODEXO"/>
    <s v="DGA - Ministère des Armées"/>
    <s v="35 rue de la Porte d'Issy"/>
    <n v="75015"/>
    <s v="Paris 15"/>
    <x v="1"/>
    <x v="1"/>
    <n v="15"/>
    <x v="1"/>
    <s v="AfficherPro"/>
    <n v="60"/>
    <n v="12"/>
    <n v="22.299999999999997"/>
    <n v="29.733333333333334"/>
    <n v="19.600000000000001"/>
    <n v="23.4"/>
    <n v="65"/>
  </r>
  <r>
    <n v="270"/>
    <x v="99"/>
    <s v="Alexandre Villeroy"/>
    <s v="Hugo Chauvrat"/>
    <m/>
    <m/>
    <m/>
    <s v="Kangoo Ipsen FV-865-GP"/>
    <x v="38"/>
    <x v="1"/>
    <s v="Magdalena Boulogne"/>
    <x v="0"/>
    <n v="1"/>
    <x v="15"/>
    <x v="1"/>
    <x v="0"/>
    <x v="8"/>
    <s v="Restaurant Solidaire"/>
    <s v="Magdalena"/>
    <s v="Association hors des réseaux nationaux"/>
    <s v="44 rue de l'Est "/>
    <n v="92100"/>
    <s v="Boulogne-Billancourt"/>
    <x v="0"/>
    <x v="0"/>
    <n v="15"/>
    <x v="0"/>
    <s v="Afficher"/>
    <n v="79"/>
    <n v="5.8"/>
    <n v="36.027500000000003"/>
    <n v="36.027500000000003"/>
    <n v="34.200000000000003"/>
    <n v="34.200000000000003"/>
    <n v="65"/>
  </r>
  <r>
    <n v="270"/>
    <x v="99"/>
    <s v="Alexandre Villeroy"/>
    <s v="Hugo Chauvrat"/>
    <m/>
    <m/>
    <m/>
    <s v="Kangoo Ipsen FV-865-GP"/>
    <x v="6"/>
    <x v="1"/>
    <s v="Le Figuier / Au panier des Halles / Jelo"/>
    <x v="0"/>
    <n v="1"/>
    <x v="15"/>
    <x v="1"/>
    <x v="1"/>
    <x v="1"/>
    <s v="Labo pour frigos connectés"/>
    <s v="JELO"/>
    <s v="JELO"/>
    <s v="15 rue de Chevilly"/>
    <n v="94260"/>
    <s v="Fresnes"/>
    <x v="3"/>
    <x v="1"/>
    <n v="15"/>
    <x v="1"/>
    <s v="AfficherPro"/>
    <n v="118.84"/>
    <n v="34.58"/>
    <n v="69.284999999999997"/>
    <n v="69.284999999999997"/>
    <n v="59.745000000000005"/>
    <n v="59.745000000000005"/>
    <n v="65"/>
  </r>
  <r>
    <n v="271"/>
    <x v="100"/>
    <s v="Thierry Maisonnier"/>
    <s v="William KIM"/>
    <s v="Hugo chauvrat"/>
    <m/>
    <m/>
    <s v="Trafic Lyonnais FZ-882-JR"/>
    <x v="33"/>
    <x v="1"/>
    <s v="Levy Restaurants - AccorHotels Arena Bercy"/>
    <x v="0"/>
    <n v="1"/>
    <x v="15"/>
    <x v="0"/>
    <x v="1"/>
    <x v="10"/>
    <s v="Evénements Sports et Loisirs"/>
    <s v="LEVY RESTAURANTS"/>
    <s v="ACCORHOTELS ARENA (GROUPE ACCOR)"/>
    <s v="8 Boulevard de Bercy"/>
    <n v="75012"/>
    <s v="Paris 12"/>
    <x v="1"/>
    <x v="1"/>
    <n v="15"/>
    <x v="3"/>
    <s v="AfficherPro"/>
    <n v="213.19"/>
    <n v="23.4"/>
    <n v="53.110666666666702"/>
    <n v="79.665999999999997"/>
    <n v="23.43"/>
    <n v="37.245000000000005"/>
    <n v="65"/>
  </r>
  <r>
    <n v="271"/>
    <x v="100"/>
    <s v="Thierry Maisonnier"/>
    <s v="William KIM"/>
    <s v="Hugo chauvrat"/>
    <m/>
    <m/>
    <s v="Trafic Lyonnais FZ-882-JR"/>
    <x v="47"/>
    <x v="1"/>
    <s v="Aurore ESAT Santeuil "/>
    <x v="0"/>
    <n v="1"/>
    <x v="15"/>
    <x v="0"/>
    <x v="0"/>
    <x v="8"/>
    <s v="RESTAURANTS SOLIDAIRES"/>
    <s v="AURORE"/>
    <s v="Association hors des réseaux nationaux"/>
    <s v="8 rue de Santeuil"/>
    <n v="75005"/>
    <s v="Paris 05"/>
    <x v="1"/>
    <x v="0"/>
    <n v="15"/>
    <x v="0"/>
    <s v="Afficher"/>
    <n v="510"/>
    <n v="23.4"/>
    <n v="74.385000000000005"/>
    <n v="127.51714285714286"/>
    <n v="27.29"/>
    <n v="36"/>
    <n v="65"/>
  </r>
  <r>
    <n v="271"/>
    <x v="100"/>
    <s v="Thierry Maisonnier"/>
    <s v="William KIM"/>
    <s v="Hugo chauvrat"/>
    <m/>
    <m/>
    <s v="Trafic Lyonnais FZ-882-JR"/>
    <x v="7"/>
    <x v="1"/>
    <s v="MIYAM (labo) "/>
    <x v="0"/>
    <n v="1"/>
    <x v="15"/>
    <x v="0"/>
    <x v="1"/>
    <x v="2"/>
    <s v="Distributeur"/>
    <s v="MIYAM"/>
    <s v="MIYAM"/>
    <s v="74 rue de la Fraternité"/>
    <n v="93230"/>
    <s v="Romainville"/>
    <x v="2"/>
    <x v="1"/>
    <n v="15"/>
    <x v="1"/>
    <s v="AfficherPro"/>
    <n v="242"/>
    <n v="68.650000000000006"/>
    <n v="73.678620689655176"/>
    <n v="142.44533333333334"/>
    <n v="63.7"/>
    <n v="131"/>
    <n v="65"/>
  </r>
  <r>
    <n v="271"/>
    <x v="100"/>
    <s v="Thierry Maisonnier"/>
    <s v="William KIM"/>
    <s v="Hugo chauvrat"/>
    <m/>
    <m/>
    <s v="Trafic Lyonnais FZ-882-JR"/>
    <x v="18"/>
    <x v="1"/>
    <s v="L'un est l'autre"/>
    <x v="0"/>
    <n v="1"/>
    <x v="15"/>
    <x v="0"/>
    <x v="0"/>
    <x v="0"/>
    <s v="DISTRIBUTION SOLIDAIRE"/>
    <s v="L'UN EST L'AUTRE"/>
    <s v="Association hors des réseaux nationaux"/>
    <s v="36 avenue Charles Gide"/>
    <n v="94270"/>
    <s v="Kremlin-Bicêtre"/>
    <x v="3"/>
    <x v="2"/>
    <n v="15"/>
    <x v="0"/>
    <s v="Afficher"/>
    <n v="983.5"/>
    <n v="42.79"/>
    <n v="143.24458333333334"/>
    <n v="229.19133333333332"/>
    <n v="78.525000000000006"/>
    <n v="125.9"/>
    <n v="65"/>
  </r>
  <r>
    <n v="272"/>
    <x v="100"/>
    <s v="patrick POSTIC"/>
    <s v="mohammed Sayat"/>
    <s v="maxime petit"/>
    <m/>
    <m/>
    <s v="Trafic St Ho (ex Lilas) EH-786-YB"/>
    <x v="69"/>
    <x v="1"/>
    <s v="Le Bristol Paris"/>
    <x v="0"/>
    <n v="1"/>
    <x v="15"/>
    <x v="0"/>
    <x v="2"/>
    <x v="13"/>
    <m/>
    <m/>
    <m/>
    <m/>
    <m/>
    <m/>
    <x v="5"/>
    <x v="1"/>
    <n v="15"/>
    <x v="0"/>
    <s v="Afficher"/>
    <m/>
    <m/>
    <m/>
    <m/>
    <m/>
    <m/>
    <n v="65"/>
  </r>
  <r>
    <n v="272"/>
    <x v="100"/>
    <s v="patrick POSTIC"/>
    <s v="mohammed Sayat"/>
    <s v="maxime petit"/>
    <m/>
    <m/>
    <s v="Trafic St Ho (ex Lilas) EH-786-YB"/>
    <x v="20"/>
    <x v="1"/>
    <s v="Refugee Food (Labo) - Livraison de denrées"/>
    <x v="0"/>
    <n v="1"/>
    <x v="15"/>
    <x v="0"/>
    <x v="0"/>
    <x v="8"/>
    <s v="RESTAURANTS SOLIDAIRES"/>
    <s v="Refugee Food"/>
    <m/>
    <s v="43 Rue du Chevaleret"/>
    <n v="75013"/>
    <s v="Paris 13"/>
    <x v="1"/>
    <x v="2"/>
    <n v="15"/>
    <x v="0"/>
    <s v="Afficher"/>
    <n v="265.40999999999997"/>
    <n v="4.5"/>
    <n v="85.102000000000004"/>
    <n v="98.194615384615389"/>
    <n v="65.5"/>
    <n v="65.5"/>
    <n v="65"/>
  </r>
  <r>
    <n v="272"/>
    <x v="100"/>
    <s v="patrick POSTIC"/>
    <s v="mohammed Sayat"/>
    <s v="maxime petit"/>
    <m/>
    <m/>
    <s v="Trafic St Ho (ex Lilas) EH-786-YB"/>
    <x v="9"/>
    <x v="1"/>
    <s v="Refugee Food (Labo) - Production repas"/>
    <x v="0"/>
    <n v="1"/>
    <x v="15"/>
    <x v="0"/>
    <x v="1"/>
    <x v="4"/>
    <s v="Production Aide Alim"/>
    <m/>
    <m/>
    <s v="43 Rue du Chevaleret"/>
    <n v="75013"/>
    <s v="Paris 13"/>
    <x v="1"/>
    <x v="1"/>
    <n v="15"/>
    <x v="2"/>
    <s v="AfficherPro"/>
    <n v="96.3"/>
    <n v="70"/>
    <n v="80.628571428571433"/>
    <n v="80.628571428571433"/>
    <n v="87.5"/>
    <n v="87.5"/>
    <n v="65"/>
  </r>
  <r>
    <n v="272"/>
    <x v="100"/>
    <s v="patrick POSTIC"/>
    <s v="mohammed Sayat"/>
    <s v="maxime petit"/>
    <m/>
    <m/>
    <s v="Trafic St Ho (ex Lilas) EH-786-YB"/>
    <x v="40"/>
    <x v="1"/>
    <s v="Cop'1 Solidarité Etudiante"/>
    <x v="0"/>
    <n v="1"/>
    <x v="15"/>
    <x v="0"/>
    <x v="0"/>
    <x v="0"/>
    <s v="DISTRIBUTION SOLIDAIRE"/>
    <s v="COP'1"/>
    <s v="Association hors des réseaux nationaux"/>
    <s v="50 rue de Tournelles"/>
    <n v="75003"/>
    <s v="Paris 03"/>
    <x v="1"/>
    <x v="2"/>
    <n v="15"/>
    <x v="0"/>
    <s v="Afficher"/>
    <n v="96.3"/>
    <n v="70"/>
    <n v="80.628571428571433"/>
    <n v="80.628571428571433"/>
    <n v="87.5"/>
    <n v="87.5"/>
    <n v="65"/>
  </r>
  <r>
    <n v="273"/>
    <x v="100"/>
    <s v="Camille Francke"/>
    <s v="Vanessa Barbin"/>
    <m/>
    <m/>
    <m/>
    <s v="Trafic Défense FT-862-AY"/>
    <x v="41"/>
    <x v="1"/>
    <s v="Cdc Habitat Adoma - Foyer Sorbiers"/>
    <x v="0"/>
    <n v="1"/>
    <x v="15"/>
    <x v="0"/>
    <x v="0"/>
    <x v="5"/>
    <s v="HALTE SOCIALE ET HEBERGEMENT"/>
    <s v="Adoma"/>
    <s v="Association appartenant à un grand réseau national"/>
    <s v="4 rue des Sorbiers"/>
    <n v="92000"/>
    <s v="Nanterre"/>
    <x v="0"/>
    <x v="3"/>
    <n v="15"/>
    <x v="0"/>
    <s v="Afficher"/>
    <n v="106.98"/>
    <n v="18"/>
    <n v="59.938333333333333"/>
    <n v="59.938333333333333"/>
    <n v="50.814999999999998"/>
    <n v="50.814999999999998"/>
    <n v="65"/>
  </r>
  <r>
    <n v="273"/>
    <x v="100"/>
    <s v="Camille Francke"/>
    <s v="Vanessa Barbin"/>
    <m/>
    <m/>
    <m/>
    <s v="Trafic Défense FT-862-AY"/>
    <x v="8"/>
    <x v="1"/>
    <s v="Cuisine Centrale de Nanterre"/>
    <x v="0"/>
    <n v="1"/>
    <x v="15"/>
    <x v="0"/>
    <x v="1"/>
    <x v="1"/>
    <s v="Restauration scolaire"/>
    <s v="Cuisine Centrale de Nanterre"/>
    <s v="Cuisine Centrale de Nanterre"/>
    <s v="83 boulevard de la Seine"/>
    <n v="92000"/>
    <s v="Nanterre"/>
    <x v="0"/>
    <x v="1"/>
    <n v="15"/>
    <x v="1"/>
    <s v="AfficherPro"/>
    <n v="458.58000000000004"/>
    <n v="45.85"/>
    <n v="71.959032258064511"/>
    <n v="159.33785714285716"/>
    <n v="53.75"/>
    <n v="137.535"/>
    <n v="65"/>
  </r>
  <r>
    <n v="274"/>
    <x v="101"/>
    <s v="Thierry Maisonnier"/>
    <s v="Patricia Rasamoely"/>
    <s v="Mathis BENOIT"/>
    <m/>
    <m/>
    <s v="Trafic St Ho (ex Lilas) EH-786-YB"/>
    <x v="3"/>
    <x v="1"/>
    <s v="Monoprix - Magasin Bellesfeuilles"/>
    <x v="0"/>
    <n v="1"/>
    <x v="15"/>
    <x v="2"/>
    <x v="1"/>
    <x v="2"/>
    <s v="Distributeur"/>
    <s v="MONOPRIX"/>
    <s v="MONOPRIX"/>
    <s v="22 bis rue Belles Feuilles"/>
    <n v="75016"/>
    <s v="Paris 16"/>
    <x v="1"/>
    <x v="1"/>
    <n v="15"/>
    <x v="1"/>
    <s v="AfficherPro"/>
    <n v="475.14"/>
    <n v="82"/>
    <n v="79.063448275862072"/>
    <n v="305.71199999999999"/>
    <n v="71"/>
    <n v="300.61"/>
    <n v="65"/>
  </r>
  <r>
    <n v="274"/>
    <x v="101"/>
    <s v="Thierry Maisonnier"/>
    <s v="Patricia Rasamoely"/>
    <s v="Mathis BENOIT"/>
    <m/>
    <m/>
    <s v="Trafic St Ho (ex Lilas) EH-786-YB"/>
    <x v="4"/>
    <x v="1"/>
    <s v="Monoprix - Magasin Courcelles"/>
    <x v="0"/>
    <n v="1"/>
    <x v="15"/>
    <x v="2"/>
    <x v="1"/>
    <x v="2"/>
    <s v="Distributeur"/>
    <s v="MONOPRIX"/>
    <s v="MONOPRIX"/>
    <s v="159 rue de Courcelles"/>
    <n v="75017"/>
    <s v="Paris 17"/>
    <x v="1"/>
    <x v="1"/>
    <n v="15"/>
    <x v="1"/>
    <s v="AfficherPro"/>
    <n v="411.4"/>
    <n v="118.37"/>
    <n v="68.5060465116279"/>
    <n v="196.38399999999999"/>
    <n v="60"/>
    <n v="179.85"/>
    <n v="65"/>
  </r>
  <r>
    <n v="274"/>
    <x v="101"/>
    <s v="Thierry Maisonnier"/>
    <s v="Patricia Rasamoely"/>
    <s v="Mathis BENOIT"/>
    <m/>
    <m/>
    <s v="Trafic St Ho (ex Lilas) EH-786-YB"/>
    <x v="21"/>
    <x v="1"/>
    <s v="Aurore - CHU 12eme"/>
    <x v="0"/>
    <n v="1"/>
    <x v="15"/>
    <x v="2"/>
    <x v="0"/>
    <x v="5"/>
    <s v="HALTE SOCIALE ET HEBERGEMENT"/>
    <s v="AURORE"/>
    <s v="Association hors des réseaux nationaux"/>
    <s v="20 boulevard Poniatowski"/>
    <n v="75012"/>
    <s v="Paris 12"/>
    <x v="1"/>
    <x v="0"/>
    <n v="15"/>
    <x v="0"/>
    <s v="Afficher"/>
    <n v="242.2"/>
    <n v="37.5"/>
    <n v="145.446"/>
    <n v="145.446"/>
    <n v="134.69999999999999"/>
    <n v="134.69999999999999"/>
    <n v="65"/>
  </r>
  <r>
    <n v="275"/>
    <x v="101"/>
    <s v="Thomas Landi"/>
    <s v="Kim Pham "/>
    <s v="Hugo chauvrat"/>
    <m/>
    <m/>
    <s v="Trafic Lyonnais FZ-882-JR"/>
    <x v="2"/>
    <x v="1"/>
    <s v="Foodles - Hub Saint Ouen"/>
    <x v="0"/>
    <n v="1"/>
    <x v="15"/>
    <x v="2"/>
    <x v="1"/>
    <x v="1"/>
    <s v="Restauration d'entreprise"/>
    <s v="Foodles"/>
    <s v="Foodles"/>
    <s v="50 rue Ardoin"/>
    <n v="93400"/>
    <s v="Saint-Ouen"/>
    <x v="2"/>
    <x v="1"/>
    <n v="15"/>
    <x v="1"/>
    <s v="AfficherPro"/>
    <n v="153.4"/>
    <n v="43.9"/>
    <n v="84.566153846153838"/>
    <n v="84.566153846153838"/>
    <n v="75.400000000000006"/>
    <n v="75.400000000000006"/>
    <n v="65"/>
  </r>
  <r>
    <n v="275"/>
    <x v="101"/>
    <s v="Thomas Landi"/>
    <s v="Kim Pham "/>
    <s v="Hugo chauvrat"/>
    <m/>
    <m/>
    <s v="Trafic Lyonnais FZ-882-JR"/>
    <x v="12"/>
    <x v="1"/>
    <s v="ADN 93 - Amicale du Nid La Courneuve"/>
    <x v="0"/>
    <n v="1"/>
    <x v="15"/>
    <x v="2"/>
    <x v="0"/>
    <x v="5"/>
    <s v="HALTE SOCIALE ET HEBERGEMENT"/>
    <s v="Amicale du Nid"/>
    <s v="Association hors des réseaux nationaux"/>
    <s v="18 avenue Lénine"/>
    <n v="93210"/>
    <s v="La Courneuve"/>
    <x v="2"/>
    <x v="0"/>
    <n v="15"/>
    <x v="0"/>
    <s v="Afficher"/>
    <n v="151.57"/>
    <n v="15.65"/>
    <n v="47.782307692307697"/>
    <n v="62.11699999999999"/>
    <n v="38.5"/>
    <n v="41.875"/>
    <n v="65"/>
  </r>
  <r>
    <n v="275"/>
    <x v="101"/>
    <s v="Thomas Landi"/>
    <s v="Kim Pham "/>
    <s v="Hugo chauvrat"/>
    <m/>
    <m/>
    <s v="Trafic Lyonnais FZ-882-JR"/>
    <x v="13"/>
    <x v="1"/>
    <s v="Ikambere"/>
    <x v="0"/>
    <n v="1"/>
    <x v="15"/>
    <x v="2"/>
    <x v="0"/>
    <x v="6"/>
    <s v="Accueil de Jour"/>
    <m/>
    <s v="Association hors des réseaux nationaux"/>
    <s v="14 rue Jules Saunier"/>
    <n v="93200"/>
    <s v="Saint-Denis"/>
    <x v="2"/>
    <x v="2"/>
    <n v="15"/>
    <x v="0"/>
    <s v="Afficher"/>
    <n v="331.2"/>
    <n v="24.05"/>
    <n v="97.699999999999989"/>
    <n v="170.97499999999999"/>
    <n v="73.45"/>
    <n v="166.2"/>
    <n v="65"/>
  </r>
  <r>
    <n v="276"/>
    <x v="101"/>
    <s v="Interface"/>
    <m/>
    <m/>
    <m/>
    <m/>
    <s v="Kangoo Ipsen FV-865-GP"/>
    <x v="42"/>
    <x v="1"/>
    <s v="MRS - Ipsen Khapa"/>
    <x v="0"/>
    <n v="1"/>
    <x v="15"/>
    <x v="2"/>
    <x v="1"/>
    <x v="1"/>
    <s v="Restauration d'entreprise"/>
    <s v="MRS"/>
    <s v="Ipsen / Khapa"/>
    <s v="63 quai Georges Corse"/>
    <n v="92100"/>
    <s v="Boulogne Billancourt"/>
    <x v="0"/>
    <x v="1"/>
    <n v="15"/>
    <x v="1"/>
    <s v="AfficherPro"/>
    <m/>
    <m/>
    <m/>
    <m/>
    <m/>
    <m/>
    <n v="65"/>
  </r>
  <r>
    <n v="276"/>
    <x v="101"/>
    <s v="Interface"/>
    <m/>
    <m/>
    <m/>
    <m/>
    <s v="Kangoo Ipsen FV-865-GP"/>
    <x v="0"/>
    <x v="1"/>
    <s v="Ordre de Malte - Immaculee Conception"/>
    <x v="0"/>
    <n v="1"/>
    <x v="15"/>
    <x v="2"/>
    <x v="0"/>
    <x v="0"/>
    <s v="DISTRIBUTION SOLIDAIRE"/>
    <s v="Ordre de Malte"/>
    <s v="Association appartenant à un grand réseau national"/>
    <s v="63 rue du Dôme"/>
    <n v="92300"/>
    <s v="Boulogne-Billancourt"/>
    <x v="0"/>
    <x v="0"/>
    <n v="15"/>
    <x v="0"/>
    <s v="Afficher"/>
    <n v="143.61000000000001"/>
    <n v="4.3"/>
    <n v="39.126315789473679"/>
    <n v="61.95"/>
    <n v="20"/>
    <n v="54.65"/>
    <n v="65"/>
  </r>
  <r>
    <n v="276"/>
    <x v="101"/>
    <s v="Interface"/>
    <m/>
    <m/>
    <m/>
    <m/>
    <s v="Kangoo Ipsen FV-865-GP"/>
    <x v="1"/>
    <x v="1"/>
    <s v="Sodexo Porte d'Issy - DGA (Balard)"/>
    <x v="0"/>
    <n v="1"/>
    <x v="15"/>
    <x v="2"/>
    <x v="1"/>
    <x v="1"/>
    <s v="Restauration d'entreprise"/>
    <s v="SODEXO"/>
    <s v="DGA - Ministère des Armées"/>
    <s v="35 rue de la Porte d'Issy"/>
    <n v="75015"/>
    <s v="Paris 15"/>
    <x v="1"/>
    <x v="1"/>
    <n v="15"/>
    <x v="1"/>
    <s v="AfficherPro"/>
    <n v="60"/>
    <n v="12"/>
    <n v="22.299999999999997"/>
    <n v="29.733333333333334"/>
    <n v="19.600000000000001"/>
    <n v="23.4"/>
    <n v="65"/>
  </r>
  <r>
    <n v="276"/>
    <x v="101"/>
    <s v="Interface"/>
    <m/>
    <m/>
    <m/>
    <m/>
    <s v="Kangoo Ipsen FV-865-GP"/>
    <x v="44"/>
    <x v="1"/>
    <s v="Sogeres - Microsoft EOS"/>
    <x v="0"/>
    <n v="1"/>
    <x v="15"/>
    <x v="2"/>
    <x v="1"/>
    <x v="1"/>
    <s v="Restauration d'entreprise"/>
    <s v="SOGERES"/>
    <s v="MICROSOFT"/>
    <s v="37 quai du Président Roosevelt"/>
    <n v="92130"/>
    <s v="Issy-Les-Moulineaux"/>
    <x v="0"/>
    <x v="1"/>
    <n v="15"/>
    <x v="1"/>
    <s v="AfficherPro"/>
    <m/>
    <m/>
    <m/>
    <m/>
    <m/>
    <m/>
    <n v="65"/>
  </r>
  <r>
    <n v="277"/>
    <x v="101"/>
    <m/>
    <s v="William KIM "/>
    <s v="(Wenabi) Thierry ADOLPHE"/>
    <m/>
    <m/>
    <s v="Trafic Défense FT-862-AY"/>
    <x v="12"/>
    <x v="1"/>
    <s v="ADN 93 - Amicale du Nid La Courneuve"/>
    <x v="0"/>
    <n v="1"/>
    <x v="15"/>
    <x v="2"/>
    <x v="0"/>
    <x v="5"/>
    <s v="HALTE SOCIALE ET HEBERGEMENT"/>
    <s v="Amicale du Nid"/>
    <s v="Association hors des réseaux nationaux"/>
    <s v="18 avenue Lénine"/>
    <n v="93210"/>
    <s v="La Courneuve"/>
    <x v="2"/>
    <x v="0"/>
    <n v="15"/>
    <x v="0"/>
    <s v="Afficher"/>
    <n v="151.57"/>
    <n v="15.65"/>
    <n v="47.782307692307697"/>
    <n v="62.11699999999999"/>
    <n v="38.5"/>
    <n v="41.875"/>
    <n v="65"/>
  </r>
  <r>
    <n v="277"/>
    <x v="101"/>
    <m/>
    <s v="William KIM "/>
    <s v="(Wenabi) Thierry ADOLPHE"/>
    <m/>
    <m/>
    <s v="Trafic Défense FT-862-AY"/>
    <x v="8"/>
    <x v="1"/>
    <s v="Cuisine Centrale de Nanterre"/>
    <x v="0"/>
    <n v="1"/>
    <x v="15"/>
    <x v="2"/>
    <x v="1"/>
    <x v="1"/>
    <s v="Restauration scolaire"/>
    <s v="Cuisine Centrale de Nanterre"/>
    <s v="Cuisine Centrale de Nanterre"/>
    <s v="83 boulevard de la Seine"/>
    <n v="92000"/>
    <s v="Nanterre"/>
    <x v="0"/>
    <x v="1"/>
    <n v="15"/>
    <x v="1"/>
    <s v="AfficherPro"/>
    <n v="458.58000000000004"/>
    <n v="45.85"/>
    <n v="71.959032258064511"/>
    <n v="159.33785714285716"/>
    <n v="53.75"/>
    <n v="137.535"/>
    <n v="65"/>
  </r>
  <r>
    <n v="277"/>
    <x v="101"/>
    <m/>
    <s v="William KIM "/>
    <s v="(Wenabi) Thierry ADOLPHE"/>
    <m/>
    <m/>
    <s v="Trafic Défense FT-862-AY"/>
    <x v="39"/>
    <x v="1"/>
    <s v="Centre Social Landy - St Ouen"/>
    <x v="0"/>
    <n v="1"/>
    <x v="15"/>
    <x v="2"/>
    <x v="0"/>
    <x v="0"/>
    <s v="DISTRIBUTION SOLIDAIRE"/>
    <s v="Maison de quartier du Landy"/>
    <s v="Association hors des réseaux nationaux"/>
    <s v="4 rue Soubis"/>
    <n v="93400"/>
    <s v="Saint-Ouen"/>
    <x v="2"/>
    <x v="3"/>
    <n v="15"/>
    <x v="0"/>
    <s v="Afficher"/>
    <n v="458.6"/>
    <n v="6.8"/>
    <n v="82.842083333333335"/>
    <n v="165.68416666666667"/>
    <n v="67.674999999999997"/>
    <n v="131.97499999999999"/>
    <n v="65"/>
  </r>
  <r>
    <n v="278"/>
    <x v="101"/>
    <s v="Éric David"/>
    <s v="Maxime Petit"/>
    <m/>
    <m/>
    <m/>
    <s v="Kangoo Mazars ET-665-VE"/>
    <x v="17"/>
    <x v="1"/>
    <s v="Compass - L'Oréal Levallois SO France"/>
    <x v="0"/>
    <n v="1"/>
    <x v="15"/>
    <x v="2"/>
    <x v="1"/>
    <x v="1"/>
    <s v="Restauration d'entreprise"/>
    <s v="COMPASS"/>
    <s v="L'OREAL"/>
    <s v="4 rue Curnonsky"/>
    <n v="92300"/>
    <s v="Levallois-Perret"/>
    <x v="0"/>
    <x v="1"/>
    <n v="15"/>
    <x v="1"/>
    <s v="AfficherPro"/>
    <n v="60.57"/>
    <n v="29.3"/>
    <n v="41.696666666666665"/>
    <n v="41.696666666666665"/>
    <n v="35.22"/>
    <n v="35.22"/>
    <n v="65"/>
  </r>
  <r>
    <n v="278"/>
    <x v="101"/>
    <s v="Éric David"/>
    <s v="Maxime Petit"/>
    <m/>
    <m/>
    <m/>
    <s v="Kangoo Mazars ET-665-VE"/>
    <x v="0"/>
    <x v="1"/>
    <s v="Ordre de Malte - Immaculee Conception"/>
    <x v="0"/>
    <n v="1"/>
    <x v="15"/>
    <x v="2"/>
    <x v="0"/>
    <x v="0"/>
    <s v="DISTRIBUTION SOLIDAIRE"/>
    <s v="Ordre de Malte"/>
    <s v="Association appartenant à un grand réseau national"/>
    <s v="63 rue du Dôme"/>
    <n v="92300"/>
    <s v="Boulogne-Billancourt"/>
    <x v="0"/>
    <x v="0"/>
    <n v="15"/>
    <x v="0"/>
    <s v="Afficher"/>
    <n v="143.61000000000001"/>
    <n v="4.3"/>
    <n v="39.126315789473679"/>
    <n v="61.95"/>
    <n v="20"/>
    <n v="54.65"/>
    <n v="65"/>
  </r>
  <r>
    <n v="278"/>
    <x v="101"/>
    <s v="Éric David"/>
    <s v="Maxime Petit"/>
    <m/>
    <m/>
    <m/>
    <s v="Kangoo Mazars ET-665-VE"/>
    <x v="26"/>
    <x v="1"/>
    <s v="Maison Hestia - Aurore La Garenne-Colombes"/>
    <x v="0"/>
    <n v="1"/>
    <x v="15"/>
    <x v="2"/>
    <x v="0"/>
    <x v="5"/>
    <s v="HALTE SOCIALE ET HEBERGEMENT"/>
    <s v="AURORE"/>
    <s v="Association hors des réseaux nationaux"/>
    <s v="13 rue Yves le caignard"/>
    <n v="92250"/>
    <s v="La garenne-colombes"/>
    <x v="0"/>
    <x v="0"/>
    <n v="15"/>
    <x v="0"/>
    <s v="Afficher"/>
    <n v="92.91"/>
    <n v="17.5"/>
    <n v="29.722999999999999"/>
    <n v="45.727692307692308"/>
    <n v="27.125"/>
    <n v="47.14"/>
    <n v="65"/>
  </r>
  <r>
    <n v="278"/>
    <x v="101"/>
    <s v="Éric David"/>
    <s v="Maxime Petit"/>
    <m/>
    <m/>
    <m/>
    <s v="Kangoo Mazars ET-665-VE"/>
    <x v="15"/>
    <x v="1"/>
    <s v="Arpège - L'Oréal Clichy CAPI"/>
    <x v="0"/>
    <n v="1"/>
    <x v="15"/>
    <x v="2"/>
    <x v="1"/>
    <x v="1"/>
    <s v="Restauration d'entreprise"/>
    <s v="ARPEGE"/>
    <s v="L'OREAL"/>
    <s v="22 rue Pierre Dreyfus"/>
    <n v="92110"/>
    <s v="Clichy"/>
    <x v="0"/>
    <x v="1"/>
    <n v="15"/>
    <x v="1"/>
    <s v="AfficherPro"/>
    <n v="15"/>
    <n v="15"/>
    <n v="15"/>
    <n v="15"/>
    <n v="15"/>
    <n v="15"/>
    <n v="65"/>
  </r>
  <r>
    <n v="278"/>
    <x v="101"/>
    <s v="Éric David"/>
    <s v="Maxime Petit"/>
    <m/>
    <m/>
    <m/>
    <s v="Kangoo Mazars ET-665-VE"/>
    <x v="45"/>
    <x v="1"/>
    <s v="L'Oréal Campus Clichy"/>
    <x v="0"/>
    <n v="1"/>
    <x v="15"/>
    <x v="2"/>
    <x v="1"/>
    <x v="1"/>
    <s v="Restauration d'entreprise"/>
    <m/>
    <s v="L'Oréal "/>
    <s v="10 Rue du Docteur Calmette"/>
    <n v="92110"/>
    <s v="Clichy"/>
    <x v="0"/>
    <x v="1"/>
    <n v="15"/>
    <x v="1"/>
    <s v="AfficherPro"/>
    <n v="106.55"/>
    <n v="60.5"/>
    <n v="80.216666666666669"/>
    <n v="80.216666666666669"/>
    <n v="73.599999999999994"/>
    <n v="73.599999999999994"/>
    <n v="65"/>
  </r>
  <r>
    <n v="278"/>
    <x v="101"/>
    <s v="Éric David"/>
    <s v="Maxime Petit"/>
    <m/>
    <m/>
    <m/>
    <s v="Kangoo Mazars ET-665-VE"/>
    <x v="43"/>
    <x v="1"/>
    <s v="Arpège - L'Oréal Clichy RIO"/>
    <x v="0"/>
    <n v="1"/>
    <x v="15"/>
    <x v="2"/>
    <x v="1"/>
    <x v="1"/>
    <s v="Restauration d'entreprise"/>
    <s v="ARPEGE"/>
    <s v="L'OREAL"/>
    <s v="15 rue Pierre Dreyfus"/>
    <n v="92110"/>
    <s v="Clichy"/>
    <x v="0"/>
    <x v="1"/>
    <n v="15"/>
    <x v="1"/>
    <s v="AfficherPro"/>
    <n v="65"/>
    <n v="20"/>
    <n v="39.571428571428569"/>
    <n v="39.571428571428569"/>
    <n v="45"/>
    <n v="45"/>
    <n v="65"/>
  </r>
  <r>
    <n v="278"/>
    <x v="101"/>
    <s v="Éric David"/>
    <s v="Maxime Petit"/>
    <m/>
    <m/>
    <m/>
    <s v="Kangoo Mazars ET-665-VE"/>
    <x v="22"/>
    <x v="1"/>
    <s v="Sogeres - Gecina Défense Ouest"/>
    <x v="0"/>
    <n v="1"/>
    <x v="15"/>
    <x v="2"/>
    <x v="1"/>
    <x v="1"/>
    <s v="Restauration d'entreprise"/>
    <s v="SOGERES"/>
    <s v="GECINA"/>
    <s v="32 rue de Metz"/>
    <n v="92000"/>
    <s v="Nanterre"/>
    <x v="0"/>
    <x v="1"/>
    <n v="15"/>
    <x v="1"/>
    <s v="AfficherPro"/>
    <n v="11.6"/>
    <n v="1"/>
    <n v="6.8488888888888892"/>
    <n v="6.8488888888888892"/>
    <n v="7"/>
    <n v="7"/>
    <n v="65"/>
  </r>
  <r>
    <n v="278"/>
    <x v="101"/>
    <s v="Éric David"/>
    <s v="Maxime Petit"/>
    <m/>
    <m/>
    <m/>
    <s v="Kangoo Mazars ET-665-VE"/>
    <x v="16"/>
    <x v="1"/>
    <s v="Arpège - Mazars"/>
    <x v="0"/>
    <n v="1"/>
    <x v="15"/>
    <x v="2"/>
    <x v="1"/>
    <x v="1"/>
    <s v="Restauration d'entreprise"/>
    <s v="ARPEGE"/>
    <s v="Mazars"/>
    <s v="61 rue Henri Regnault"/>
    <n v="92400"/>
    <s v="Courbevoie"/>
    <x v="0"/>
    <x v="1"/>
    <n v="15"/>
    <x v="1"/>
    <s v="AfficherPro"/>
    <n v="36"/>
    <n v="36"/>
    <n v="36"/>
    <n v="36"/>
    <n v="36"/>
    <n v="36"/>
    <n v="65"/>
  </r>
  <r>
    <n v="278"/>
    <x v="101"/>
    <s v="Éric David"/>
    <s v="Maxime Petit"/>
    <m/>
    <m/>
    <m/>
    <s v="Kangoo Mazars ET-665-VE"/>
    <x v="23"/>
    <x v="1"/>
    <s v="Compass - Société Générale Basalte"/>
    <x v="0"/>
    <n v="1"/>
    <x v="15"/>
    <x v="2"/>
    <x v="1"/>
    <x v="1"/>
    <s v="Restauration d'entreprise"/>
    <s v="EUREST-COMPASS"/>
    <s v="SOCIETE GENERALE"/>
    <s v="6 boulevard Franck Kupla"/>
    <n v="92800"/>
    <s v="Puteaux"/>
    <x v="0"/>
    <x v="1"/>
    <n v="15"/>
    <x v="1"/>
    <s v="AfficherPro"/>
    <n v="68.8"/>
    <n v="12.1"/>
    <n v="36.945833333333333"/>
    <n v="36.945833333333333"/>
    <n v="42.125"/>
    <n v="42.125"/>
    <n v="65"/>
  </r>
  <r>
    <n v="279"/>
    <x v="102"/>
    <s v="Inès Balaguier"/>
    <s v="Pauline BERGAMO"/>
    <s v="Mawoussi Akoko Rose"/>
    <m/>
    <m/>
    <s v="Trafic St Ho (ex Lilas) EH-786-YB"/>
    <x v="33"/>
    <x v="1"/>
    <s v="Levy Restaurants - AccorHotels Arena Bercy"/>
    <x v="0"/>
    <n v="1"/>
    <x v="15"/>
    <x v="6"/>
    <x v="1"/>
    <x v="10"/>
    <s v="Evénements Sports et Loisirs"/>
    <s v="LEVY RESTAURANTS"/>
    <s v="ACCORHOTELS ARENA (GROUPE ACCOR)"/>
    <s v="8 Boulevard de Bercy"/>
    <n v="75012"/>
    <s v="Paris 12"/>
    <x v="1"/>
    <x v="1"/>
    <n v="15"/>
    <x v="3"/>
    <s v="AfficherPro"/>
    <n v="213.19"/>
    <n v="23.4"/>
    <n v="53.110666666666702"/>
    <n v="79.665999999999997"/>
    <n v="23.43"/>
    <n v="37.245000000000005"/>
    <n v="65"/>
  </r>
  <r>
    <n v="279"/>
    <x v="102"/>
    <s v="Inès Balaguier"/>
    <s v="Pauline BERGAMO"/>
    <s v="Mawoussi Akoko Rose"/>
    <m/>
    <m/>
    <s v="Trafic St Ho (ex Lilas) EH-786-YB"/>
    <x v="47"/>
    <x v="1"/>
    <s v="Aurore ESAT Santeuil "/>
    <x v="0"/>
    <n v="1"/>
    <x v="15"/>
    <x v="6"/>
    <x v="0"/>
    <x v="8"/>
    <s v="RESTAURANTS SOLIDAIRES"/>
    <s v="AURORE"/>
    <s v="Association hors des réseaux nationaux"/>
    <s v="8 rue de Santeuil"/>
    <n v="75005"/>
    <s v="Paris 05"/>
    <x v="1"/>
    <x v="0"/>
    <n v="15"/>
    <x v="0"/>
    <s v="Afficher"/>
    <n v="510"/>
    <n v="23.4"/>
    <n v="74.385000000000005"/>
    <n v="127.51714285714286"/>
    <n v="27.29"/>
    <n v="36"/>
    <n v="65"/>
  </r>
  <r>
    <n v="280"/>
    <x v="102"/>
    <s v="Bastien Requin"/>
    <s v="Dana Ducrot"/>
    <s v="Marthe Joséphine NDEM"/>
    <m/>
    <m/>
    <s v="Trafic Lyonnais FZ-882-JR"/>
    <x v="36"/>
    <x v="1"/>
    <s v="Boire et Manger - Stade De France"/>
    <x v="0"/>
    <n v="1"/>
    <x v="15"/>
    <x v="6"/>
    <x v="1"/>
    <x v="10"/>
    <s v="Evenementiel"/>
    <s v="Boire et Manger"/>
    <s v="Boire et Manger"/>
    <s v="Passage des stades, Saint Denis"/>
    <n v="93200"/>
    <s v="Saint Denis"/>
    <x v="2"/>
    <x v="1"/>
    <n v="15"/>
    <x v="3"/>
    <s v="AfficherPro"/>
    <n v="1408"/>
    <n v="16"/>
    <n v="433.81812500000001"/>
    <n v="631.00818181818181"/>
    <n v="416.39"/>
    <n v="630.5"/>
    <n v="65"/>
  </r>
  <r>
    <n v="281"/>
    <x v="103"/>
    <s v="Patrick Postic"/>
    <s v="SADOUDI ABDEREZAK"/>
    <s v="HENRIQUE BORSARI"/>
    <s v="Moussa Abdoulaye"/>
    <s v="Piradiba MOUROUGANANDAME_x000a_Aline Royer"/>
    <s v="Trafic St Ho (ex Lilas) EH-786-YB"/>
    <x v="33"/>
    <x v="1"/>
    <s v="Levy Restaurants - AccorHotels Arena Bercy"/>
    <x v="0"/>
    <n v="1"/>
    <x v="15"/>
    <x v="3"/>
    <x v="1"/>
    <x v="10"/>
    <s v="Evénements Sports et Loisirs"/>
    <s v="LEVY RESTAURANTS"/>
    <s v="ACCORHOTELS ARENA (GROUPE ACCOR)"/>
    <s v="8 Boulevard de Bercy"/>
    <n v="75012"/>
    <s v="Paris 12"/>
    <x v="1"/>
    <x v="1"/>
    <n v="15"/>
    <x v="3"/>
    <s v="AfficherPro"/>
    <n v="213.19"/>
    <n v="23.4"/>
    <n v="53.110666666666702"/>
    <n v="79.665999999999997"/>
    <n v="23.43"/>
    <n v="37.245000000000005"/>
    <n v="65"/>
  </r>
  <r>
    <n v="281"/>
    <x v="103"/>
    <s v="Patrick Postic"/>
    <s v="SADOUDI ABDEREZAK"/>
    <s v="HENRIQUE BORSARI"/>
    <s v="Moussa Abdoulaye"/>
    <s v="Piradiba MOUROUGANANDAME_x000a_Aline Royer"/>
    <s v="Trafic St Ho (ex Lilas) EH-786-YB"/>
    <x v="30"/>
    <x v="1"/>
    <s v="Marché Monge"/>
    <x v="0"/>
    <n v="1"/>
    <x v="15"/>
    <x v="3"/>
    <x v="1"/>
    <x v="9"/>
    <s v="Producteur"/>
    <s v="DADOUN"/>
    <s v="VILLE DE PARIS"/>
    <s v="Place Monge"/>
    <n v="75005"/>
    <s v="Paris 05"/>
    <x v="1"/>
    <x v="1"/>
    <n v="15"/>
    <x v="1"/>
    <s v="AfficherPro"/>
    <n v="122"/>
    <n v="29"/>
    <n v="55.767857142857146"/>
    <n v="55.767857142857146"/>
    <n v="45"/>
    <n v="45"/>
    <n v="65"/>
  </r>
  <r>
    <n v="281"/>
    <x v="103"/>
    <s v="Patrick Postic"/>
    <s v="SADOUDI ABDEREZAK"/>
    <s v="HENRIQUE BORSARI"/>
    <s v="Moussa Abdoulaye"/>
    <s v="Piradiba MOUROUGANANDAME_x000a_Aline Royer"/>
    <s v="Trafic St Ho (ex Lilas) EH-786-YB"/>
    <x v="29"/>
    <x v="1"/>
    <s v="La Chorba"/>
    <x v="0"/>
    <n v="1"/>
    <x v="15"/>
    <x v="3"/>
    <x v="0"/>
    <x v="8"/>
    <s v="RESTAURANTS SOLIDAIRES"/>
    <s v="LA CHORBA"/>
    <s v="Association hors des réseaux nationaux"/>
    <s v="87 boulevard Poniatowski"/>
    <n v="75012"/>
    <s v="Paris 12"/>
    <x v="1"/>
    <x v="2"/>
    <n v="15"/>
    <x v="0"/>
    <s v="Afficher"/>
    <n v="547.45000000000005"/>
    <n v="87.6"/>
    <n v="124.50428571428571"/>
    <n v="186.75642857142856"/>
    <n v="96"/>
    <n v="122.2"/>
    <n v="65"/>
  </r>
  <r>
    <n v="281"/>
    <x v="103"/>
    <s v="Patrick Postic"/>
    <s v="SADOUDI ABDEREZAK"/>
    <s v="HENRIQUE BORSARI"/>
    <s v="Moussa Abdoulaye"/>
    <s v="Piradiba MOUROUGANANDAME_x000a_Aline Royer"/>
    <s v="Trafic St Ho (ex Lilas) EH-786-YB"/>
    <x v="28"/>
    <x v="1"/>
    <s v="Marché Grenelle"/>
    <x v="0"/>
    <n v="1"/>
    <x v="15"/>
    <x v="3"/>
    <x v="1"/>
    <x v="9"/>
    <s v="Producteur"/>
    <s v="DADOUN"/>
    <s v="VILLE DE PARIS"/>
    <s v="Lamotte-Picquet Grenelle"/>
    <n v="75015"/>
    <s v="Paris 15"/>
    <x v="1"/>
    <x v="1"/>
    <n v="15"/>
    <x v="1"/>
    <s v="AfficherPro"/>
    <n v="151.5"/>
    <n v="36"/>
    <n v="58.899999999999991"/>
    <n v="58.899999999999991"/>
    <n v="47.8"/>
    <n v="47.8"/>
    <n v="65"/>
  </r>
  <r>
    <n v="281"/>
    <x v="103"/>
    <s v="Patrick Postic"/>
    <s v="SADOUDI ABDEREZAK"/>
    <s v="HENRIQUE BORSARI"/>
    <s v="Moussa Abdoulaye"/>
    <s v="Piradiba MOUROUGANANDAME_x000a_Aline Royer"/>
    <s v="Trafic St Ho (ex Lilas) EH-786-YB"/>
    <x v="47"/>
    <x v="1"/>
    <s v="Aurore ESAT Santeuil "/>
    <x v="0"/>
    <n v="1"/>
    <x v="15"/>
    <x v="3"/>
    <x v="0"/>
    <x v="8"/>
    <s v="RESTAURANTS SOLIDAIRES"/>
    <s v="AURORE"/>
    <s v="Association hors des réseaux nationaux"/>
    <s v="8 rue de Santeuil"/>
    <n v="75005"/>
    <s v="Paris 05"/>
    <x v="1"/>
    <x v="0"/>
    <n v="15"/>
    <x v="0"/>
    <s v="Afficher"/>
    <n v="510"/>
    <n v="23.4"/>
    <n v="74.385000000000005"/>
    <n v="127.51714285714286"/>
    <n v="27.29"/>
    <n v="36"/>
    <n v="65"/>
  </r>
  <r>
    <n v="282"/>
    <x v="104"/>
    <s v="Patrick Postic"/>
    <s v="Mawoussi Akoko Rose"/>
    <s v="William KIM"/>
    <m/>
    <m/>
    <s v="Trafic Défense FT-862-AY"/>
    <x v="31"/>
    <x v="1"/>
    <s v="Salle à Manger"/>
    <x v="0"/>
    <n v="1"/>
    <x v="16"/>
    <x v="4"/>
    <x v="0"/>
    <x v="8"/>
    <s v="RESTAURANTS SOLIDAIRES"/>
    <s v="Maison de l'amitié"/>
    <s v="Association hors des réseaux nationaux"/>
    <s v="Voie de la Pyramide"/>
    <n v="92800"/>
    <s v="Puteaux"/>
    <x v="0"/>
    <x v="3"/>
    <n v="15"/>
    <x v="0"/>
    <s v="Afficher"/>
    <n v="303.7"/>
    <n v="73"/>
    <n v="81.798823529411763"/>
    <n v="198.65428571428572"/>
    <n v="78.5"/>
    <n v="199"/>
    <n v="65"/>
  </r>
  <r>
    <n v="282"/>
    <x v="104"/>
    <s v="Patrick Postic"/>
    <s v="Mawoussi Akoko Rose"/>
    <s v="William KIM"/>
    <m/>
    <m/>
    <s v="Trafic Défense FT-862-AY"/>
    <x v="32"/>
    <x v="1"/>
    <s v="Corot Entraide Auteuil"/>
    <x v="0"/>
    <n v="1"/>
    <x v="16"/>
    <x v="4"/>
    <x v="0"/>
    <x v="5"/>
    <s v="HALTE SOCIALE ET HEBERGEMENT"/>
    <s v="COROT ENTRAIDE"/>
    <s v="Association hors des réseaux nationaux"/>
    <s v="4 rue Corot"/>
    <n v="75016"/>
    <s v="Paris 16"/>
    <x v="1"/>
    <x v="0"/>
    <n v="15"/>
    <x v="0"/>
    <s v="Afficher"/>
    <n v="272.39999999999998"/>
    <n v="52.8"/>
    <n v="60.131724137931045"/>
    <n v="124.55857142857143"/>
    <n v="54"/>
    <n v="117.02499999999999"/>
    <n v="65"/>
  </r>
  <r>
    <n v="282"/>
    <x v="104"/>
    <s v="Patrick Postic"/>
    <s v="Mawoussi Akoko Rose"/>
    <s v="William KIM"/>
    <m/>
    <m/>
    <s v="Trafic Défense FT-862-AY"/>
    <x v="3"/>
    <x v="1"/>
    <s v="Monoprix - Magasin Bellesfeuilles"/>
    <x v="0"/>
    <n v="1"/>
    <x v="16"/>
    <x v="4"/>
    <x v="1"/>
    <x v="2"/>
    <s v="Distributeur"/>
    <s v="MONOPRIX"/>
    <s v="MONOPRIX"/>
    <s v="22 bis rue Belles Feuilles"/>
    <n v="75016"/>
    <s v="Paris 16"/>
    <x v="1"/>
    <x v="1"/>
    <n v="15"/>
    <x v="1"/>
    <s v="AfficherPro"/>
    <n v="475.14"/>
    <n v="82"/>
    <n v="79.063448275862072"/>
    <n v="305.71199999999999"/>
    <n v="71"/>
    <n v="300.61"/>
    <n v="65"/>
  </r>
  <r>
    <n v="282"/>
    <x v="104"/>
    <s v="Patrick Postic"/>
    <s v="Mawoussi Akoko Rose"/>
    <s v="William KIM"/>
    <m/>
    <m/>
    <s v="Trafic Défense FT-862-AY"/>
    <x v="4"/>
    <x v="1"/>
    <s v="Monoprix - Magasin Courcelles"/>
    <x v="0"/>
    <n v="1"/>
    <x v="16"/>
    <x v="4"/>
    <x v="1"/>
    <x v="2"/>
    <s v="Distributeur"/>
    <s v="MONOPRIX"/>
    <s v="MONOPRIX"/>
    <s v="159 rue de Courcelles"/>
    <n v="75017"/>
    <s v="Paris 17"/>
    <x v="1"/>
    <x v="1"/>
    <n v="15"/>
    <x v="1"/>
    <s v="AfficherPro"/>
    <n v="411.4"/>
    <n v="118.37"/>
    <n v="68.5060465116279"/>
    <n v="196.38399999999999"/>
    <n v="60"/>
    <n v="179.85"/>
    <n v="65"/>
  </r>
  <r>
    <m/>
    <x v="105"/>
    <m/>
    <m/>
    <m/>
    <m/>
    <m/>
    <m/>
    <x v="70"/>
    <x v="1"/>
    <m/>
    <x v="2"/>
    <m/>
    <x v="17"/>
    <x v="7"/>
    <x v="3"/>
    <x v="13"/>
    <m/>
    <m/>
    <m/>
    <m/>
    <m/>
    <m/>
    <x v="5"/>
    <x v="4"/>
    <m/>
    <x v="4"/>
    <m/>
    <m/>
    <m/>
    <m/>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0">
  <r>
    <x v="0"/>
    <x v="0"/>
    <x v="0"/>
    <n v="11917.562"/>
    <n v="9814.67"/>
    <n v="11287.72"/>
    <n v="4406.4400000000005"/>
    <s v=""/>
    <s v=""/>
    <s v=""/>
    <s v=""/>
    <s v=""/>
    <s v=""/>
    <s v=""/>
    <s v=""/>
    <n v="37426.392"/>
  </r>
  <r>
    <x v="0"/>
    <x v="0"/>
    <x v="1"/>
    <n v="5193.5770000000002"/>
    <n v="7262.9770000000026"/>
    <n v="7180.2639999999992"/>
    <n v="7576.9149999999991"/>
    <n v="8580.741"/>
    <n v="13220.881000000001"/>
    <n v="13408.599999999997"/>
    <n v="31705.030000000006"/>
    <n v="18769.439999999995"/>
    <n v="9078.82"/>
    <n v="10889.316999999999"/>
    <n v="19112.360000000008"/>
    <n v="151978.92200000005"/>
  </r>
  <r>
    <x v="0"/>
    <x v="0"/>
    <x v="2"/>
    <n v="10712.68"/>
    <n v="9923.6129999999994"/>
    <n v="12765.184000000001"/>
    <n v="7465.1899999999987"/>
    <n v="10145.973999999997"/>
    <n v="12571.442999999999"/>
    <n v="6790"/>
    <n v="2489"/>
    <n v="5804"/>
    <n v="6092.8919999999998"/>
    <n v="6073"/>
    <n v="6728"/>
    <n v="97560.975999999995"/>
  </r>
  <r>
    <x v="0"/>
    <x v="0"/>
    <x v="3"/>
    <n v="12392.230000000001"/>
    <n v="14698.654999999999"/>
    <n v="15825.9645"/>
    <n v="13023.228999999999"/>
    <n v="14408.815000000001"/>
    <n v="18883.168000000001"/>
    <n v="16809.830999999998"/>
    <n v="9976.85"/>
    <n v="9833.18"/>
    <n v="10595.150000000001"/>
    <n v="10278.485000000001"/>
    <n v="13282.665000000001"/>
    <n v="160008.2225"/>
  </r>
  <r>
    <x v="0"/>
    <x v="0"/>
    <x v="4"/>
    <n v="5829"/>
    <n v="26771"/>
    <n v="11155"/>
    <n v="11295"/>
    <n v="9518"/>
    <n v="18157"/>
    <n v="8999"/>
    <n v="5110"/>
    <n v="9207"/>
    <n v="8731"/>
    <n v="10185"/>
    <n v="14194"/>
    <n v="139151"/>
  </r>
  <r>
    <x v="0"/>
    <x v="0"/>
    <x v="5"/>
    <n v="6218"/>
    <n v="7419"/>
    <n v="19761"/>
    <n v="26495"/>
    <n v="26391"/>
    <n v="21619"/>
    <n v="21326"/>
    <n v="5139"/>
    <n v="7152"/>
    <n v="9241"/>
    <n v="10696"/>
    <n v="8535"/>
    <n v="169992"/>
  </r>
  <r>
    <x v="0"/>
    <x v="0"/>
    <x v="6"/>
    <n v="5405"/>
    <n v="5156"/>
    <n v="7110"/>
    <n v="6280"/>
    <n v="7609"/>
    <n v="9690"/>
    <n v="7077"/>
    <n v="3202"/>
    <n v="5867"/>
    <n v="5764"/>
    <n v="8962"/>
    <n v="5622"/>
    <n v="77744"/>
  </r>
  <r>
    <x v="1"/>
    <x v="1"/>
    <x v="7"/>
    <m/>
    <m/>
    <m/>
    <m/>
    <m/>
    <m/>
    <m/>
    <m/>
    <m/>
    <m/>
    <m/>
    <m/>
    <m/>
  </r>
  <r>
    <x v="0"/>
    <x v="2"/>
    <x v="0"/>
    <n v="11917.562"/>
    <n v="9814.67"/>
    <n v="11287.72"/>
    <n v="4406.4399999999996"/>
    <s v=""/>
    <s v=""/>
    <s v=""/>
    <s v=""/>
    <s v=""/>
    <s v=""/>
    <s v=""/>
    <s v=""/>
    <n v="37426.392"/>
  </r>
  <r>
    <x v="0"/>
    <x v="2"/>
    <x v="1"/>
    <n v="5193.5770000000002"/>
    <n v="7262.9769999999999"/>
    <n v="7180.264000000001"/>
    <n v="7576.915"/>
    <n v="8580.741"/>
    <n v="13220.880999999999"/>
    <n v="13408.599999999999"/>
    <n v="31705.030000000006"/>
    <n v="18769.439999999999"/>
    <n v="9078.82"/>
    <n v="10889.316999999999"/>
    <n v="19112.360000000008"/>
    <n v="151978.92200000005"/>
  </r>
  <r>
    <x v="0"/>
    <x v="2"/>
    <x v="2"/>
    <n v="10712.68"/>
    <n v="9923.6129999999994"/>
    <n v="12765.184000000001"/>
    <n v="7465.1899999999987"/>
    <n v="10145.973999999997"/>
    <n v="12571.442999999999"/>
    <n v="6790"/>
    <n v="2489"/>
    <n v="5804"/>
    <n v="6092.8919999999998"/>
    <n v="6073"/>
    <n v="6728"/>
    <n v="97560.975999999995"/>
  </r>
  <r>
    <x v="0"/>
    <x v="2"/>
    <x v="3"/>
    <n v="12392.230000000001"/>
    <n v="14698.654999999999"/>
    <n v="15825.9645"/>
    <n v="13023.228999999999"/>
    <n v="14408.815000000001"/>
    <n v="18883.168000000001"/>
    <n v="16809.830999999998"/>
    <n v="9976.85"/>
    <n v="9833.18"/>
    <n v="10595.150000000001"/>
    <n v="10278.485000000001"/>
    <n v="13282.665000000001"/>
    <n v="160008.2225"/>
  </r>
  <r>
    <x v="0"/>
    <x v="2"/>
    <x v="4"/>
    <n v="5829"/>
    <n v="26771"/>
    <n v="11155"/>
    <n v="11295"/>
    <n v="9518"/>
    <n v="18157"/>
    <n v="8999"/>
    <n v="5110"/>
    <n v="9207"/>
    <n v="8731"/>
    <n v="10185"/>
    <n v="14194"/>
    <n v="139151"/>
  </r>
  <r>
    <x v="0"/>
    <x v="2"/>
    <x v="5"/>
    <n v="6218"/>
    <n v="7419"/>
    <n v="19761"/>
    <n v="26495"/>
    <n v="26391"/>
    <n v="21619"/>
    <n v="21326"/>
    <n v="5139"/>
    <n v="7152"/>
    <n v="9241"/>
    <n v="10696"/>
    <n v="8535"/>
    <n v="169992"/>
  </r>
  <r>
    <x v="0"/>
    <x v="2"/>
    <x v="6"/>
    <n v="5405"/>
    <n v="5156"/>
    <n v="7110"/>
    <n v="6280"/>
    <n v="7609"/>
    <n v="9690"/>
    <n v="7077"/>
    <n v="3202"/>
    <n v="5867"/>
    <n v="5764"/>
    <n v="8962"/>
    <n v="5622"/>
    <n v="77744"/>
  </r>
  <r>
    <x v="1"/>
    <x v="1"/>
    <x v="7"/>
    <m/>
    <m/>
    <m/>
    <m/>
    <m/>
    <m/>
    <m/>
    <m/>
    <m/>
    <m/>
    <m/>
    <m/>
    <m/>
  </r>
  <r>
    <x v="0"/>
    <x v="3"/>
    <x v="0"/>
    <n v="116"/>
    <n v="106"/>
    <n v="114"/>
    <n v="84"/>
    <s v=""/>
    <s v=""/>
    <s v=""/>
    <s v=""/>
    <s v=""/>
    <s v=""/>
    <s v=""/>
    <s v=""/>
    <n v="420"/>
  </r>
  <r>
    <x v="0"/>
    <x v="3"/>
    <x v="1"/>
    <n v="81"/>
    <n v="89"/>
    <n v="106"/>
    <n v="108"/>
    <n v="113"/>
    <n v="140"/>
    <n v="138"/>
    <n v="183"/>
    <n v="139"/>
    <n v="113"/>
    <n v="97"/>
    <n v="103"/>
    <n v="1410"/>
  </r>
  <r>
    <x v="0"/>
    <x v="3"/>
    <x v="2"/>
    <n v="113"/>
    <n v="114"/>
    <n v="146"/>
    <n v="106"/>
    <n v="123"/>
    <n v="139"/>
    <n v="79"/>
    <n v="10"/>
    <n v="72"/>
    <n v="81"/>
    <n v="88"/>
    <n v="84"/>
    <n v="1155"/>
  </r>
  <r>
    <x v="0"/>
    <x v="3"/>
    <x v="3"/>
    <n v="107"/>
    <n v="139"/>
    <n v="185"/>
    <n v="172"/>
    <n v="178"/>
    <n v="179"/>
    <n v="193"/>
    <n v="79"/>
    <n v="142"/>
    <n v="145"/>
    <n v="125"/>
    <n v="151"/>
    <n v="1795"/>
  </r>
  <r>
    <x v="0"/>
    <x v="3"/>
    <x v="4"/>
    <n v="105"/>
    <n v="124"/>
    <n v="137"/>
    <n v="130"/>
    <n v="122"/>
    <n v="183"/>
    <n v="120"/>
    <n v="54"/>
    <n v="114"/>
    <n v="122"/>
    <n v="108"/>
    <n v="134"/>
    <n v="1453"/>
  </r>
  <r>
    <x v="0"/>
    <x v="3"/>
    <x v="5"/>
    <n v="182"/>
    <n v="202"/>
    <n v="187"/>
    <n v="196"/>
    <n v="170"/>
    <n v="181"/>
    <n v="180"/>
    <n v="81"/>
    <n v="172"/>
    <n v="180"/>
    <n v="127"/>
    <n v="96"/>
    <n v="1954"/>
  </r>
  <r>
    <x v="0"/>
    <x v="3"/>
    <x v="6"/>
    <n v="188"/>
    <n v="218"/>
    <n v="235"/>
    <n v="232"/>
    <n v="229"/>
    <n v="251"/>
    <n v="231"/>
    <n v="98"/>
    <n v="183"/>
    <n v="186"/>
    <n v="216"/>
    <n v="153"/>
    <n v="2420"/>
  </r>
  <r>
    <x v="1"/>
    <x v="1"/>
    <x v="7"/>
    <m/>
    <m/>
    <m/>
    <m/>
    <m/>
    <m/>
    <m/>
    <m/>
    <m/>
    <m/>
    <m/>
    <m/>
    <m/>
  </r>
  <r>
    <x v="0"/>
    <x v="4"/>
    <x v="0"/>
    <n v="102.73760344827586"/>
    <n v="92.59122641509434"/>
    <n v="99.015087719298236"/>
    <n v="52.45761904761904"/>
    <s v=""/>
    <s v=""/>
    <s v=""/>
    <s v=""/>
    <s v=""/>
    <s v=""/>
    <s v=""/>
    <s v=""/>
    <n v="89.110457142857143"/>
  </r>
  <r>
    <x v="0"/>
    <x v="4"/>
    <x v="1"/>
    <n v="64.11823456790124"/>
    <n v="81.606483146067418"/>
    <n v="67.738339622641519"/>
    <n v="70.156620370370376"/>
    <n v="75.935761061946906"/>
    <n v="94.434864285714283"/>
    <n v="97.16376811594202"/>
    <n v="173.25153005464483"/>
    <n v="135.03194244604316"/>
    <n v="80.343539823008854"/>
    <n v="112.261"/>
    <n v="185.55689320388356"/>
    <n v="107.78646950354613"/>
  </r>
  <r>
    <x v="0"/>
    <x v="4"/>
    <x v="2"/>
    <n v="94.802477876106195"/>
    <n v="87.049236842105259"/>
    <n v="87.432767123287675"/>
    <n v="70.426320754716969"/>
    <n v="82.487593495934931"/>
    <n v="90.442035971223021"/>
    <n v="85.949367088607602"/>
    <n v="248.9"/>
    <n v="80.611111111111114"/>
    <n v="75.220888888888894"/>
    <n v="69.01136363636364"/>
    <n v="80.095238095238102"/>
    <n v="84.468377489177485"/>
  </r>
  <r>
    <x v="0"/>
    <x v="4"/>
    <x v="3"/>
    <n v="115.81523364485983"/>
    <n v="105.74571942446042"/>
    <n v="85.545754054054058"/>
    <n v="75.716447674418603"/>
    <n v="80.948398876404497"/>
    <n v="105.49255865921789"/>
    <n v="87.097569948186518"/>
    <n v="126.28924050632912"/>
    <n v="69.247746478873239"/>
    <n v="73.070000000000007"/>
    <n v="82.227879999999999"/>
    <n v="87.96466887417219"/>
    <n v="89.141071030640674"/>
  </r>
  <r>
    <x v="0"/>
    <x v="4"/>
    <x v="4"/>
    <n v="55.514285714285712"/>
    <n v="215.89516129032259"/>
    <n v="81.423357664233578"/>
    <n v="86.884615384615387"/>
    <n v="78.016393442622956"/>
    <n v="99.21857923497268"/>
    <n v="74.99166666666666"/>
    <n v="94.629629629629633"/>
    <n v="80.763157894736835"/>
    <n v="71.56557377049181"/>
    <n v="94.305555555555557"/>
    <n v="105.92537313432835"/>
    <n v="95.768066070199581"/>
  </r>
  <r>
    <x v="0"/>
    <x v="4"/>
    <x v="5"/>
    <n v="34.164835164835168"/>
    <n v="36.727722772277225"/>
    <n v="105.67379679144385"/>
    <n v="135.17857142857142"/>
    <n v="155.24117647058824"/>
    <n v="119.44198895027624"/>
    <n v="118.47777777777777"/>
    <n v="63.444444444444443"/>
    <n v="41.581395348837212"/>
    <n v="51.338888888888889"/>
    <n v="84.220472440944889"/>
    <n v="88.90625"/>
    <n v="86.996929375639709"/>
  </r>
  <r>
    <x v="0"/>
    <x v="4"/>
    <x v="6"/>
    <n v="28.75"/>
    <n v="23.651376146788991"/>
    <n v="30.25531914893617"/>
    <n v="27.068965517241381"/>
    <n v="33.227074235807862"/>
    <n v="38.605577689243027"/>
    <n v="30.636363636363637"/>
    <n v="32.673469387755105"/>
    <n v="32.060109289617486"/>
    <n v="30.989247311827956"/>
    <n v="41.49074074074074"/>
    <n v="36.745098039215684"/>
    <n v="32.125619834710747"/>
  </r>
  <r>
    <x v="1"/>
    <x v="1"/>
    <x v="7"/>
    <m/>
    <m/>
    <m/>
    <m/>
    <m/>
    <m/>
    <m/>
    <m/>
    <m/>
    <m/>
    <m/>
    <m/>
    <m/>
  </r>
  <r>
    <x v="0"/>
    <x v="5"/>
    <x v="0"/>
    <n v="112"/>
    <n v="107"/>
    <n v="115"/>
    <n v="77"/>
    <s v=""/>
    <s v=""/>
    <s v=""/>
    <s v=""/>
    <s v=""/>
    <s v=""/>
    <s v=""/>
    <s v=""/>
    <n v="411"/>
  </r>
  <r>
    <x v="0"/>
    <x v="5"/>
    <x v="1"/>
    <n v="68"/>
    <n v="83"/>
    <n v="96"/>
    <n v="87"/>
    <n v="94"/>
    <n v="105"/>
    <n v="130"/>
    <n v="215"/>
    <n v="133"/>
    <n v="116"/>
    <n v="104"/>
    <n v="102"/>
    <n v="1333"/>
  </r>
  <r>
    <x v="0"/>
    <x v="5"/>
    <x v="2"/>
    <n v="79"/>
    <n v="80"/>
    <n v="96"/>
    <n v="85"/>
    <n v="99"/>
    <n v="115"/>
    <n v="69"/>
    <n v="11"/>
    <n v="68"/>
    <n v="73"/>
    <n v="72"/>
    <n v="74"/>
    <n v="921"/>
  </r>
  <r>
    <x v="0"/>
    <x v="5"/>
    <x v="3"/>
    <n v="85"/>
    <n v="97"/>
    <n v="140"/>
    <n v="130"/>
    <n v="144"/>
    <n v="160"/>
    <n v="152"/>
    <n v="63"/>
    <n v="101"/>
    <n v="88"/>
    <n v="69"/>
    <n v="102"/>
    <n v="1331"/>
  </r>
  <r>
    <x v="0"/>
    <x v="5"/>
    <x v="4"/>
    <n v="75"/>
    <n v="75"/>
    <n v="102"/>
    <n v="84"/>
    <n v="78"/>
    <n v="148"/>
    <n v="73"/>
    <n v="41"/>
    <n v="60"/>
    <n v="78"/>
    <n v="76"/>
    <n v="102"/>
    <n v="992"/>
  </r>
  <r>
    <x v="0"/>
    <x v="5"/>
    <x v="5"/>
    <n v="80"/>
    <n v="105"/>
    <n v="136"/>
    <n v="191"/>
    <n v="169"/>
    <n v="172"/>
    <n v="170"/>
    <n v="58"/>
    <n v="99"/>
    <n v="103"/>
    <n v="81"/>
    <n v="85"/>
    <n v="1449"/>
  </r>
  <r>
    <x v="0"/>
    <x v="5"/>
    <x v="6"/>
    <n v="80"/>
    <n v="86"/>
    <n v="103"/>
    <n v="99"/>
    <n v="130"/>
    <n v="125"/>
    <n v="89"/>
    <n v="47"/>
    <n v="87"/>
    <n v="91"/>
    <n v="111"/>
    <n v="75"/>
    <n v="1123"/>
  </r>
  <r>
    <x v="1"/>
    <x v="1"/>
    <x v="7"/>
    <m/>
    <m/>
    <m/>
    <m/>
    <m/>
    <m/>
    <m/>
    <m/>
    <m/>
    <m/>
    <m/>
    <m/>
    <m/>
  </r>
  <r>
    <x v="0"/>
    <x v="6"/>
    <x v="0"/>
    <n v="106.40680357142857"/>
    <n v="91.725887850467288"/>
    <n v="98.154086956521738"/>
    <n v="57.226493506493512"/>
    <s v=""/>
    <s v=""/>
    <s v=""/>
    <s v=""/>
    <s v=""/>
    <s v=""/>
    <s v=""/>
    <s v=""/>
    <n v="91.061781021897815"/>
  </r>
  <r>
    <x v="0"/>
    <x v="6"/>
    <x v="1"/>
    <n v="76.376132352941184"/>
    <n v="87.505746987951838"/>
    <n v="74.794416666666663"/>
    <n v="87.090977011494246"/>
    <n v="91.284478723404249"/>
    <n v="125.9131523809524"/>
    <n v="103.1430769230769"/>
    <n v="147.46525581395352"/>
    <n v="141.12360902255637"/>
    <n v="78.265689655172409"/>
    <n v="104.70497115384615"/>
    <n v="187.37607843137263"/>
    <n v="114.01269467366845"/>
  </r>
  <r>
    <x v="0"/>
    <x v="6"/>
    <x v="2"/>
    <n v="135.60354430379746"/>
    <n v="124.04516249999999"/>
    <n v="132.97066666666669"/>
    <n v="87.825764705882335"/>
    <n v="102.48458585858582"/>
    <n v="109.31689565217391"/>
    <n v="98.405797101449281"/>
    <n v="226.27272727272728"/>
    <n v="85.352941176470594"/>
    <n v="83.46427397260274"/>
    <n v="84.347222222222229"/>
    <n v="90.918918918918919"/>
    <n v="105.92939847991313"/>
  </r>
  <r>
    <x v="0"/>
    <x v="6"/>
    <x v="3"/>
    <n v="145.7909411764706"/>
    <n v="151.53252577319586"/>
    <n v="113.04260357142857"/>
    <n v="100.17868461538461"/>
    <n v="100.06121527777778"/>
    <n v="118.0198"/>
    <n v="110.59099342105262"/>
    <n v="158.36269841269842"/>
    <n v="97.358217821782176"/>
    <n v="120.39943181818184"/>
    <n v="148.96355072463768"/>
    <n v="130.22220588235294"/>
    <n v="120.21654583020286"/>
  </r>
  <r>
    <x v="0"/>
    <x v="6"/>
    <x v="4"/>
    <n v="77.72"/>
    <n v="356.94666666666666"/>
    <n v="109.36274509803921"/>
    <n v="134.46428571428572"/>
    <n v="122.02564102564102"/>
    <n v="122.68243243243244"/>
    <n v="123.27397260273973"/>
    <n v="124.63414634146342"/>
    <n v="153.44999999999999"/>
    <n v="111.93589743589743"/>
    <n v="134.01315789473685"/>
    <n v="139.15686274509804"/>
    <n v="140.27318548387098"/>
  </r>
  <r>
    <x v="0"/>
    <x v="6"/>
    <x v="5"/>
    <n v="77.724999999999994"/>
    <n v="70.657142857142858"/>
    <n v="145.3014705882353"/>
    <n v="138.717277486911"/>
    <n v="156.15976331360946"/>
    <n v="125.69186046511628"/>
    <n v="125.44705882352942"/>
    <n v="88.603448275862064"/>
    <n v="72.242424242424249"/>
    <n v="89.71844660194175"/>
    <n v="132.04938271604939"/>
    <n v="100.41176470588235"/>
    <n v="117.3167701863354"/>
  </r>
  <r>
    <x v="0"/>
    <x v="6"/>
    <x v="6"/>
    <n v="67.5625"/>
    <n v="59.953488372093027"/>
    <n v="69.029126213592235"/>
    <n v="63.434343434343432"/>
    <n v="58.530769230769231"/>
    <n v="77.52"/>
    <n v="79.516853932584269"/>
    <n v="68.127659574468083"/>
    <n v="67.436781609195407"/>
    <n v="63.340659340659343"/>
    <n v="80.738738738738732"/>
    <n v="74.959999999999994"/>
    <n v="69.228851291184327"/>
  </r>
  <r>
    <x v="1"/>
    <x v="1"/>
    <x v="7"/>
    <m/>
    <m/>
    <m/>
    <m/>
    <m/>
    <m/>
    <m/>
    <m/>
    <m/>
    <m/>
    <m/>
    <m/>
    <m/>
  </r>
  <r>
    <x v="0"/>
    <x v="7"/>
    <x v="0"/>
    <n v="228"/>
    <n v="213"/>
    <n v="229"/>
    <n v="161"/>
    <s v=""/>
    <s v=""/>
    <s v=""/>
    <s v=""/>
    <s v=""/>
    <s v=""/>
    <s v=""/>
    <s v=""/>
    <n v="831"/>
  </r>
  <r>
    <x v="0"/>
    <x v="7"/>
    <x v="1"/>
    <n v="149"/>
    <n v="172"/>
    <n v="202"/>
    <n v="195"/>
    <n v="207"/>
    <n v="245"/>
    <n v="268"/>
    <n v="398"/>
    <n v="272"/>
    <n v="229"/>
    <n v="201"/>
    <n v="205"/>
    <n v="2743"/>
  </r>
  <r>
    <x v="0"/>
    <x v="7"/>
    <x v="2"/>
    <n v="192"/>
    <n v="194"/>
    <n v="242"/>
    <n v="191"/>
    <n v="222"/>
    <n v="254"/>
    <n v="148"/>
    <n v="21"/>
    <n v="140"/>
    <n v="154"/>
    <n v="160"/>
    <n v="158"/>
    <n v="2076"/>
  </r>
  <r>
    <x v="0"/>
    <x v="7"/>
    <x v="3"/>
    <n v="192"/>
    <n v="236"/>
    <n v="325"/>
    <n v="302"/>
    <n v="322"/>
    <n v="339"/>
    <n v="345"/>
    <n v="142"/>
    <n v="243"/>
    <n v="233"/>
    <n v="194"/>
    <n v="253"/>
    <n v="3126"/>
  </r>
  <r>
    <x v="0"/>
    <x v="7"/>
    <x v="4"/>
    <n v="180"/>
    <n v="199"/>
    <n v="239"/>
    <n v="214"/>
    <n v="200"/>
    <n v="331"/>
    <n v="193"/>
    <n v="95"/>
    <n v="174"/>
    <n v="200"/>
    <n v="184"/>
    <n v="236"/>
    <n v="2445"/>
  </r>
  <r>
    <x v="0"/>
    <x v="7"/>
    <x v="5"/>
    <n v="262"/>
    <n v="307"/>
    <n v="323"/>
    <n v="387"/>
    <n v="339"/>
    <n v="353"/>
    <n v="350"/>
    <n v="139"/>
    <n v="271"/>
    <n v="283"/>
    <n v="208"/>
    <n v="181"/>
    <n v="3403"/>
  </r>
  <r>
    <x v="0"/>
    <x v="7"/>
    <x v="6"/>
    <n v="268"/>
    <n v="304"/>
    <n v="338"/>
    <n v="331"/>
    <n v="359"/>
    <n v="376"/>
    <n v="320"/>
    <n v="145"/>
    <n v="270"/>
    <n v="277"/>
    <n v="327"/>
    <n v="228"/>
    <n v="3543"/>
  </r>
  <r>
    <x v="1"/>
    <x v="1"/>
    <x v="7"/>
    <m/>
    <m/>
    <m/>
    <m/>
    <m/>
    <m/>
    <m/>
    <m/>
    <m/>
    <m/>
    <m/>
    <m/>
    <m/>
  </r>
  <r>
    <x v="2"/>
    <x v="0"/>
    <x v="0"/>
    <n v="4835.7380000000003"/>
    <n v="3811.0599999999995"/>
    <n v="4111.26"/>
    <n v="2300.17"/>
    <s v=""/>
    <s v=""/>
    <s v=""/>
    <s v=""/>
    <s v=""/>
    <s v=""/>
    <s v=""/>
    <s v=""/>
    <n v="15058.227999999999"/>
  </r>
  <r>
    <x v="2"/>
    <x v="0"/>
    <x v="1"/>
    <n v="2313.3000000000002"/>
    <n v="3869.7599999999998"/>
    <n v="3430.0150000000003"/>
    <n v="4398"/>
    <n v="4974.6710000000003"/>
    <n v="5973.21"/>
    <n v="5724.34"/>
    <n v="19943.410000000003"/>
    <n v="12675.98"/>
    <n v="4503.58"/>
    <n v="4169.8249999999998"/>
    <n v="6448.46"/>
    <n v="78424.551000000007"/>
  </r>
  <r>
    <x v="2"/>
    <x v="0"/>
    <x v="2"/>
    <n v="5900.5749999999998"/>
    <n v="5756.03"/>
    <n v="6875.2239999999993"/>
    <n v="4674.1050000000005"/>
    <n v="6639.09"/>
    <n v="6967.3899999999994"/>
    <n v="1980.5450000000001"/>
    <n v="811.3"/>
    <n v="3018.91"/>
    <n v="3351.3700000000003"/>
    <n v="3699.8"/>
    <n v="3265.8850000000002"/>
    <n v="52940.224000000002"/>
  </r>
  <r>
    <x v="2"/>
    <x v="0"/>
    <x v="3"/>
    <n v="5512.5"/>
    <n v="7111.1750000000002"/>
    <n v="8129.5595000000003"/>
    <n v="7438.1749999999993"/>
    <n v="9017.5620000000017"/>
    <n v="11953.579999999998"/>
    <n v="10733.971"/>
    <n v="6306.8549999999996"/>
    <n v="5714.0750000000007"/>
    <n v="6067.1849999999995"/>
    <n v="5566.369999999999"/>
    <n v="7801.8550000000014"/>
    <n v="91352.862499999988"/>
  </r>
  <r>
    <x v="2"/>
    <x v="0"/>
    <x v="4"/>
    <n v="2467"/>
    <n v="5137"/>
    <n v="7223"/>
    <n v="7093"/>
    <n v="5126"/>
    <n v="8564"/>
    <n v="5743"/>
    <n v="2204"/>
    <n v="4044"/>
    <n v="5170"/>
    <n v="5450"/>
    <n v="6669"/>
    <n v="64890"/>
  </r>
  <r>
    <x v="2"/>
    <x v="0"/>
    <x v="5"/>
    <n v="3215"/>
    <n v="4434"/>
    <n v="14223"/>
    <n v="14923"/>
    <n v="10904"/>
    <n v="8717"/>
    <n v="6652"/>
    <n v="3113"/>
    <n v="5290"/>
    <n v="5194"/>
    <n v="3924"/>
    <n v="3666"/>
    <n v="84255"/>
  </r>
  <r>
    <x v="2"/>
    <x v="0"/>
    <x v="6"/>
    <n v="2836.7860000000001"/>
    <n v="2650.5978"/>
    <n v="4053.6040000000003"/>
    <n v="3494.1390000000001"/>
    <n v="4670.0780000000004"/>
    <n v="6382.3330000000005"/>
    <n v="0"/>
    <n v="1197.412"/>
    <n v="3257.6429999999996"/>
    <n v="3143.924"/>
    <n v="6138.9270000000006"/>
    <n v="3434.9340000000002"/>
    <n v="41260.377800000002"/>
  </r>
  <r>
    <x v="1"/>
    <x v="1"/>
    <x v="7"/>
    <m/>
    <m/>
    <m/>
    <m/>
    <m/>
    <m/>
    <m/>
    <m/>
    <m/>
    <m/>
    <m/>
    <m/>
    <m/>
  </r>
  <r>
    <x v="2"/>
    <x v="2"/>
    <x v="0"/>
    <n v="3883.91"/>
    <n v="4439.3599999999997"/>
    <n v="6955.2000000000007"/>
    <n v="1653.8899999999999"/>
    <s v=""/>
    <s v=""/>
    <s v=""/>
    <s v=""/>
    <s v=""/>
    <s v=""/>
    <s v=""/>
    <s v=""/>
    <n v="16932.36"/>
  </r>
  <r>
    <x v="2"/>
    <x v="2"/>
    <x v="1"/>
    <n v="3210.797"/>
    <n v="3555.5899999999997"/>
    <n v="3028.6949999999997"/>
    <n v="4010.5850000000005"/>
    <n v="4976.9060000000009"/>
    <n v="7291.7"/>
    <n v="5721.1100000000006"/>
    <n v="21701.279999999999"/>
    <n v="10634.8"/>
    <n v="4150.04"/>
    <n v="3595.0339999999997"/>
    <n v="4568.75"/>
    <n v="76445.286999999997"/>
  </r>
  <r>
    <x v="2"/>
    <x v="2"/>
    <x v="2"/>
    <n v="8844.9"/>
    <n v="8042.3899999999994"/>
    <n v="9998.3100000000013"/>
    <n v="5727.7550000000001"/>
    <n v="8228.7139999999999"/>
    <n v="10412.139999999998"/>
    <n v="4086.0299999999997"/>
    <n v="316.3"/>
    <n v="2602.98"/>
    <n v="3239.11"/>
    <n v="3553.71"/>
    <n v="3560.1350000000002"/>
    <n v="68612.474000000002"/>
  </r>
  <r>
    <x v="2"/>
    <x v="2"/>
    <x v="3"/>
    <n v="7709.2999999999993"/>
    <n v="8766.0349999999999"/>
    <n v="11596.5345"/>
    <n v="10856.18"/>
    <n v="12437.79"/>
    <n v="14464.34"/>
    <n v="12441.414999999999"/>
    <n v="9530.85"/>
    <n v="7969.9"/>
    <n v="8636.8149999999987"/>
    <n v="8337.7350000000006"/>
    <n v="11067.645000000002"/>
    <n v="123814.5395"/>
  </r>
  <r>
    <x v="2"/>
    <x v="2"/>
    <x v="4"/>
    <n v="2752"/>
    <n v="4789"/>
    <n v="3302"/>
    <n v="4025"/>
    <n v="4896"/>
    <n v="8836"/>
    <n v="6624"/>
    <n v="4353"/>
    <n v="8166"/>
    <n v="7647"/>
    <n v="8676"/>
    <n v="11468"/>
    <n v="75534"/>
  </r>
  <r>
    <x v="2"/>
    <x v="2"/>
    <x v="5"/>
    <n v="4994"/>
    <n v="6053"/>
    <n v="10536"/>
    <n v="15450"/>
    <n v="13628"/>
    <n v="10833"/>
    <n v="12920"/>
    <n v="4716"/>
    <n v="6000"/>
    <n v="4494"/>
    <n v="6507"/>
    <n v="5565"/>
    <n v="101696"/>
  </r>
  <r>
    <x v="2"/>
    <x v="2"/>
    <x v="6"/>
    <n v="4694.3729999999996"/>
    <n v="3555.2939999999999"/>
    <n v="5606.0009999999993"/>
    <n v="4876.1410000000014"/>
    <n v="6651.1539999999995"/>
    <n v="8119.6740000000009"/>
    <n v="5977.0509999999995"/>
    <n v="2794.7230000000004"/>
    <n v="4659.2010000000018"/>
    <n v="4564.2610000000004"/>
    <n v="6080.2749999999996"/>
    <n v="4782.5690000000013"/>
    <n v="62360.717000000004"/>
  </r>
  <r>
    <x v="1"/>
    <x v="1"/>
    <x v="7"/>
    <m/>
    <m/>
    <m/>
    <m/>
    <m/>
    <m/>
    <m/>
    <m/>
    <m/>
    <m/>
    <m/>
    <m/>
    <m/>
  </r>
  <r>
    <x v="2"/>
    <x v="3"/>
    <x v="0"/>
    <n v="56"/>
    <n v="62"/>
    <n v="67"/>
    <n v="46"/>
    <s v=""/>
    <s v=""/>
    <s v=""/>
    <s v=""/>
    <s v=""/>
    <s v=""/>
    <s v=""/>
    <s v=""/>
    <n v="231"/>
  </r>
  <r>
    <x v="2"/>
    <x v="3"/>
    <x v="1"/>
    <n v="50"/>
    <n v="52"/>
    <n v="55"/>
    <n v="60"/>
    <n v="75"/>
    <n v="97"/>
    <n v="65"/>
    <n v="105"/>
    <n v="85"/>
    <n v="67"/>
    <n v="53"/>
    <n v="59"/>
    <n v="823"/>
  </r>
  <r>
    <x v="2"/>
    <x v="3"/>
    <x v="2"/>
    <n v="83"/>
    <n v="78"/>
    <n v="98"/>
    <n v="73"/>
    <n v="95"/>
    <n v="102"/>
    <n v="50"/>
    <n v="6"/>
    <n v="50"/>
    <n v="53"/>
    <n v="61"/>
    <n v="50"/>
    <n v="799"/>
  </r>
  <r>
    <x v="2"/>
    <x v="3"/>
    <x v="3"/>
    <n v="83"/>
    <n v="94"/>
    <n v="136"/>
    <n v="133"/>
    <n v="141"/>
    <n v="132"/>
    <n v="132"/>
    <n v="74"/>
    <n v="115"/>
    <n v="114"/>
    <n v="104"/>
    <n v="114"/>
    <n v="1372"/>
  </r>
  <r>
    <x v="2"/>
    <x v="3"/>
    <x v="4"/>
    <n v="62"/>
    <n v="64"/>
    <n v="77"/>
    <n v="154"/>
    <n v="92"/>
    <n v="125"/>
    <n v="92"/>
    <n v="49"/>
    <n v="98"/>
    <n v="96"/>
    <n v="84"/>
    <n v="101"/>
    <n v="1094"/>
  </r>
  <r>
    <x v="2"/>
    <x v="3"/>
    <x v="5"/>
    <n v="122"/>
    <n v="72"/>
    <n v="124"/>
    <n v="136"/>
    <n v="106"/>
    <n v="126"/>
    <n v="128"/>
    <n v="69"/>
    <n v="130"/>
    <n v="122"/>
    <n v="101"/>
    <n v="65"/>
    <n v="1301"/>
  </r>
  <r>
    <x v="2"/>
    <x v="3"/>
    <x v="6"/>
    <n v="0"/>
    <n v="0"/>
    <n v="0"/>
    <n v="0"/>
    <n v="0"/>
    <n v="0"/>
    <n v="0"/>
    <n v="0"/>
    <n v="0"/>
    <n v="0"/>
    <n v="0"/>
    <n v="0"/>
    <n v="1806"/>
  </r>
  <r>
    <x v="1"/>
    <x v="1"/>
    <x v="7"/>
    <m/>
    <m/>
    <m/>
    <m/>
    <m/>
    <m/>
    <m/>
    <m/>
    <m/>
    <m/>
    <m/>
    <m/>
    <m/>
  </r>
  <r>
    <x v="2"/>
    <x v="4"/>
    <x v="0"/>
    <n v="69.355535714285708"/>
    <n v="71.602580645161282"/>
    <n v="103.8089552238806"/>
    <n v="35.954130434782606"/>
    <s v=""/>
    <s v=""/>
    <s v=""/>
    <s v=""/>
    <s v=""/>
    <s v=""/>
    <s v=""/>
    <s v=""/>
    <n v="73.300259740259747"/>
  </r>
  <r>
    <x v="2"/>
    <x v="4"/>
    <x v="1"/>
    <n v="64.215940000000003"/>
    <n v="68.376730769230761"/>
    <n v="55.067181818181815"/>
    <n v="66.84308333333334"/>
    <n v="66.358746666666676"/>
    <n v="75.172164948453613"/>
    <n v="88.017076923076928"/>
    <n v="206.67885714285714"/>
    <n v="125.11529411764705"/>
    <n v="61.940895522388061"/>
    <n v="67.830830188679244"/>
    <n v="77.436440677966104"/>
    <n v="92.886132442284321"/>
  </r>
  <r>
    <x v="2"/>
    <x v="4"/>
    <x v="2"/>
    <n v="106.56506024096385"/>
    <n v="103.1075641025641"/>
    <n v="102.02357142857144"/>
    <n v="78.462397260273974"/>
    <n v="86.618042105263157"/>
    <n v="102.0798039215686"/>
    <n v="81.72059999999999"/>
    <n v="52.716666666666669"/>
    <n v="52.059600000000003"/>
    <n v="61.115283018867927"/>
    <n v="58.25754098360656"/>
    <n v="71.202700000000007"/>
    <n v="85.872933667083856"/>
  </r>
  <r>
    <x v="2"/>
    <x v="4"/>
    <x v="3"/>
    <n v="92.883132530120477"/>
    <n v="93.255691489361695"/>
    <n v="85.268636029411766"/>
    <n v="81.625413533834589"/>
    <n v="88.211276595744692"/>
    <n v="109.57833333333333"/>
    <n v="94.253143939393937"/>
    <n v="128.79527027027027"/>
    <n v="69.303478260869568"/>
    <n v="75.761535087719281"/>
    <n v="80.170528846153857"/>
    <n v="97.084605263157911"/>
    <n v="90.243833454810499"/>
  </r>
  <r>
    <x v="2"/>
    <x v="4"/>
    <x v="4"/>
    <n v="44.387096774193552"/>
    <n v="74.828125"/>
    <n v="42.883116883116884"/>
    <n v="26.136363636363637"/>
    <n v="53.217391304347828"/>
    <n v="70.688000000000002"/>
    <n v="72"/>
    <n v="88.836734693877546"/>
    <n v="83.326530612244895"/>
    <n v="79.65625"/>
    <n v="103.28571428571429"/>
    <n v="113.54455445544555"/>
    <n v="69.04387568555758"/>
  </r>
  <r>
    <x v="2"/>
    <x v="4"/>
    <x v="5"/>
    <n v="40.934426229508198"/>
    <n v="84.069444444444443"/>
    <n v="84.967741935483872"/>
    <n v="113.60294117647059"/>
    <n v="128.56603773584905"/>
    <n v="85.976190476190482"/>
    <n v="100.9375"/>
    <n v="68.347826086956516"/>
    <n v="46.153846153846153"/>
    <n v="36.83606557377049"/>
    <n v="64.425742574257427"/>
    <n v="85.615384615384613"/>
    <n v="78.167563412759421"/>
  </r>
  <r>
    <x v="2"/>
    <x v="4"/>
    <x v="6"/>
    <n v="0"/>
    <n v="0"/>
    <n v="0"/>
    <n v="0"/>
    <n v="0"/>
    <n v="0"/>
    <n v="0"/>
    <n v="0"/>
    <n v="0"/>
    <n v="0"/>
    <n v="0"/>
    <n v="0"/>
    <n v="34.529743632336661"/>
  </r>
  <r>
    <x v="1"/>
    <x v="1"/>
    <x v="7"/>
    <m/>
    <m/>
    <m/>
    <m/>
    <m/>
    <m/>
    <m/>
    <m/>
    <m/>
    <m/>
    <m/>
    <m/>
    <m/>
  </r>
  <r>
    <x v="2"/>
    <x v="5"/>
    <x v="0"/>
    <n v="43"/>
    <n v="46"/>
    <n v="49"/>
    <n v="36"/>
    <s v=""/>
    <s v=""/>
    <s v=""/>
    <s v=""/>
    <s v=""/>
    <s v=""/>
    <s v=""/>
    <s v=""/>
    <n v="174"/>
  </r>
  <r>
    <x v="2"/>
    <x v="5"/>
    <x v="1"/>
    <n v="27"/>
    <n v="40"/>
    <n v="48"/>
    <n v="48"/>
    <n v="51"/>
    <n v="56"/>
    <n v="67"/>
    <n v="120"/>
    <n v="75"/>
    <n v="51"/>
    <n v="47"/>
    <n v="43"/>
    <n v="673"/>
  </r>
  <r>
    <x v="2"/>
    <x v="5"/>
    <x v="2"/>
    <n v="44"/>
    <n v="41"/>
    <n v="59"/>
    <n v="44"/>
    <n v="63"/>
    <n v="59"/>
    <n v="24"/>
    <n v="5"/>
    <n v="32"/>
    <n v="39"/>
    <n v="43"/>
    <n v="38"/>
    <n v="491"/>
  </r>
  <r>
    <x v="2"/>
    <x v="5"/>
    <x v="3"/>
    <n v="43"/>
    <n v="36"/>
    <n v="77"/>
    <n v="78"/>
    <n v="102"/>
    <n v="107"/>
    <n v="96"/>
    <n v="44"/>
    <n v="58"/>
    <n v="51"/>
    <n v="39"/>
    <n v="59"/>
    <n v="790"/>
  </r>
  <r>
    <x v="2"/>
    <x v="5"/>
    <x v="4"/>
    <n v="37"/>
    <n v="51"/>
    <n v="48"/>
    <n v="44"/>
    <n v="45"/>
    <n v="73"/>
    <n v="45"/>
    <n v="14"/>
    <n v="31"/>
    <n v="40"/>
    <n v="35"/>
    <n v="43"/>
    <n v="506"/>
  </r>
  <r>
    <x v="2"/>
    <x v="5"/>
    <x v="5"/>
    <n v="41"/>
    <n v="65"/>
    <n v="85"/>
    <n v="97"/>
    <n v="65"/>
    <n v="58"/>
    <n v="57"/>
    <n v="27"/>
    <n v="59"/>
    <n v="68"/>
    <n v="43"/>
    <n v="34"/>
    <n v="699"/>
  </r>
  <r>
    <x v="2"/>
    <x v="5"/>
    <x v="6"/>
    <n v="0"/>
    <n v="0"/>
    <n v="0"/>
    <n v="0"/>
    <n v="0"/>
    <n v="0"/>
    <n v="0"/>
    <n v="0"/>
    <n v="0"/>
    <n v="0"/>
    <n v="0"/>
    <n v="0"/>
    <n v="693"/>
  </r>
  <r>
    <x v="1"/>
    <x v="1"/>
    <x v="7"/>
    <m/>
    <m/>
    <m/>
    <m/>
    <m/>
    <m/>
    <m/>
    <m/>
    <m/>
    <m/>
    <m/>
    <m/>
    <m/>
  </r>
  <r>
    <x v="2"/>
    <x v="6"/>
    <x v="0"/>
    <n v="112.45902325581396"/>
    <n v="82.849130434782595"/>
    <n v="83.903265306122449"/>
    <n v="63.893611111111113"/>
    <s v=""/>
    <s v=""/>
    <s v=""/>
    <s v=""/>
    <s v=""/>
    <s v=""/>
    <s v=""/>
    <s v=""/>
    <n v="86.541540229885058"/>
  </r>
  <r>
    <x v="2"/>
    <x v="6"/>
    <x v="1"/>
    <n v="85.677777777777791"/>
    <n v="96.744"/>
    <n v="71.458645833333335"/>
    <n v="91.625"/>
    <n v="97.54256862745099"/>
    <n v="106.66446428571429"/>
    <n v="85.437910447761197"/>
    <n v="166.19508333333337"/>
    <n v="169.01306666666667"/>
    <n v="88.305490196078424"/>
    <n v="88.719680851063828"/>
    <n v="149.96418604651163"/>
    <n v="116.52979346210996"/>
  </r>
  <r>
    <x v="2"/>
    <x v="6"/>
    <x v="2"/>
    <n v="134.10397727272726"/>
    <n v="140.39097560975608"/>
    <n v="116.52922033898304"/>
    <n v="106.2296590909091"/>
    <n v="105.38238095238096"/>
    <n v="118.09135593220338"/>
    <n v="82.522708333333341"/>
    <n v="162.26"/>
    <n v="94.340937499999995"/>
    <n v="85.932564102564115"/>
    <n v="86.041860465116287"/>
    <n v="85.944342105263161"/>
    <n v="107.82123014256619"/>
  </r>
  <r>
    <x v="2"/>
    <x v="6"/>
    <x v="3"/>
    <n v="128.19767441860466"/>
    <n v="197.5326388888889"/>
    <n v="105.57869480519481"/>
    <n v="95.361217948717936"/>
    <n v="88.407470588235313"/>
    <n v="111.71570093457942"/>
    <n v="111.81219791666666"/>
    <n v="143.33761363636361"/>
    <n v="98.518534482758639"/>
    <n v="118.96441176470587"/>
    <n v="142.72743589743587"/>
    <n v="132.2348305084746"/>
    <n v="115.63653481012656"/>
  </r>
  <r>
    <x v="2"/>
    <x v="6"/>
    <x v="4"/>
    <n v="66.675675675675677"/>
    <n v="100.72549019607843"/>
    <n v="150.47916666666666"/>
    <n v="161.20454545454547"/>
    <n v="113.91111111111111"/>
    <n v="117.31506849315069"/>
    <n v="127.62222222222222"/>
    <n v="157.42857142857142"/>
    <n v="130.45161290322579"/>
    <n v="129.25"/>
    <n v="155.71428571428572"/>
    <n v="155.09302325581396"/>
    <n v="128.24110671936759"/>
  </r>
  <r>
    <x v="2"/>
    <x v="6"/>
    <x v="5"/>
    <n v="78.41463414634147"/>
    <n v="68.215384615384622"/>
    <n v="167.3294117647059"/>
    <n v="153.84536082474227"/>
    <n v="167.75384615384615"/>
    <n v="150.29310344827587"/>
    <n v="116.70175438596492"/>
    <n v="115.29629629629629"/>
    <n v="89.66101694915254"/>
    <n v="76.382352941176464"/>
    <n v="91.255813953488371"/>
    <n v="107.82352941176471"/>
    <n v="120.53648068669528"/>
  </r>
  <r>
    <x v="2"/>
    <x v="6"/>
    <x v="6"/>
    <n v="0"/>
    <n v="0"/>
    <n v="0"/>
    <n v="0"/>
    <n v="0"/>
    <n v="0"/>
    <n v="0"/>
    <n v="0"/>
    <n v="0"/>
    <n v="0"/>
    <n v="0"/>
    <n v="0"/>
    <n v="59.538784704184707"/>
  </r>
  <r>
    <x v="1"/>
    <x v="1"/>
    <x v="7"/>
    <m/>
    <m/>
    <m/>
    <m/>
    <m/>
    <m/>
    <m/>
    <m/>
    <m/>
    <m/>
    <m/>
    <m/>
    <m/>
  </r>
  <r>
    <x v="2"/>
    <x v="7"/>
    <x v="0"/>
    <n v="99"/>
    <n v="108"/>
    <n v="116"/>
    <n v="82"/>
    <s v=""/>
    <s v=""/>
    <s v=""/>
    <s v=""/>
    <s v=""/>
    <s v=""/>
    <s v=""/>
    <s v=""/>
    <n v="405"/>
  </r>
  <r>
    <x v="2"/>
    <x v="7"/>
    <x v="1"/>
    <n v="77"/>
    <n v="92"/>
    <n v="103"/>
    <n v="108"/>
    <n v="126"/>
    <n v="153"/>
    <n v="132"/>
    <n v="225"/>
    <n v="160"/>
    <n v="118"/>
    <n v="100"/>
    <n v="102"/>
    <n v="1496"/>
  </r>
  <r>
    <x v="2"/>
    <x v="7"/>
    <x v="2"/>
    <n v="127"/>
    <n v="119"/>
    <n v="157"/>
    <n v="117"/>
    <n v="158"/>
    <n v="161"/>
    <n v="74"/>
    <n v="11"/>
    <n v="82"/>
    <n v="92"/>
    <n v="104"/>
    <n v="88"/>
    <n v="1290"/>
  </r>
  <r>
    <x v="2"/>
    <x v="7"/>
    <x v="3"/>
    <n v="126"/>
    <n v="130"/>
    <n v="213"/>
    <n v="211"/>
    <n v="243"/>
    <n v="239"/>
    <n v="228"/>
    <n v="118"/>
    <n v="173"/>
    <n v="165"/>
    <n v="143"/>
    <n v="173"/>
    <n v="2162"/>
  </r>
  <r>
    <x v="2"/>
    <x v="7"/>
    <x v="4"/>
    <n v="99"/>
    <n v="115"/>
    <n v="125"/>
    <n v="198"/>
    <n v="137"/>
    <n v="198"/>
    <n v="137"/>
    <n v="63"/>
    <n v="129"/>
    <n v="136"/>
    <n v="119"/>
    <n v="144"/>
    <n v="1600"/>
  </r>
  <r>
    <x v="2"/>
    <x v="7"/>
    <x v="5"/>
    <n v="163"/>
    <n v="137"/>
    <n v="209"/>
    <n v="233"/>
    <n v="171"/>
    <n v="184"/>
    <n v="185"/>
    <n v="96"/>
    <n v="189"/>
    <n v="190"/>
    <n v="144"/>
    <n v="99"/>
    <n v="2000"/>
  </r>
  <r>
    <x v="2"/>
    <x v="7"/>
    <x v="6"/>
    <n v="0"/>
    <n v="0"/>
    <n v="0"/>
    <n v="0"/>
    <n v="0"/>
    <n v="0"/>
    <n v="0"/>
    <n v="0"/>
    <n v="0"/>
    <n v="0"/>
    <n v="0"/>
    <n v="0"/>
    <n v="2499"/>
  </r>
  <r>
    <x v="1"/>
    <x v="1"/>
    <x v="7"/>
    <m/>
    <m/>
    <m/>
    <m/>
    <m/>
    <m/>
    <m/>
    <m/>
    <m/>
    <m/>
    <m/>
    <m/>
    <m/>
  </r>
  <r>
    <x v="3"/>
    <x v="0"/>
    <x v="0"/>
    <n v="2272.8220000000001"/>
    <n v="1923.94"/>
    <n v="2775.11"/>
    <n v="937.2"/>
    <s v=""/>
    <s v=""/>
    <s v=""/>
    <s v=""/>
    <s v=""/>
    <s v=""/>
    <s v=""/>
    <s v=""/>
    <n v="7909.072000000001"/>
  </r>
  <r>
    <x v="3"/>
    <x v="0"/>
    <x v="1"/>
    <n v="1209.297"/>
    <n v="1689.7550000000001"/>
    <n v="1631.6599999999999"/>
    <n v="1026.94"/>
    <n v="799.43999999999994"/>
    <n v="1370.8150000000001"/>
    <n v="1789.13"/>
    <n v="1775.3899999999999"/>
    <n v="2398.94"/>
    <n v="1804.65"/>
    <n v="1079.78"/>
    <n v="1864.5900000000001"/>
    <n v="18440.386999999999"/>
  </r>
  <r>
    <x v="3"/>
    <x v="0"/>
    <x v="2"/>
    <n v="1556.5"/>
    <n v="1239.5330000000001"/>
    <n v="1415.21"/>
    <n v="1138.7849999999999"/>
    <n v="1234.309"/>
    <n v="2203.9380000000001"/>
    <n v="1479.16"/>
    <n v="137"/>
    <n v="1036.97"/>
    <n v="1036.8220000000001"/>
    <n v="1007.829"/>
    <n v="935.10000000000014"/>
    <n v="14421.156000000001"/>
  </r>
  <r>
    <x v="3"/>
    <x v="0"/>
    <x v="3"/>
    <n v="1623.2"/>
    <n v="2133.8200000000002"/>
    <n v="1730.7600000000002"/>
    <n v="1000.6790000000001"/>
    <n v="1396.7049999999999"/>
    <n v="2362.44"/>
    <n v="2000.3899999999999"/>
    <n v="217"/>
    <n v="1327.6"/>
    <n v="1656.6"/>
    <n v="1522.3"/>
    <n v="895.1"/>
    <n v="17866.594000000001"/>
  </r>
  <r>
    <x v="3"/>
    <x v="0"/>
    <x v="4"/>
    <n v="1428.54"/>
    <n v="2456"/>
    <n v="2145"/>
    <n v="1742"/>
    <n v="1864"/>
    <n v="2776"/>
    <n v="1101"/>
    <n v="1726"/>
    <n v="1912"/>
    <n v="1438"/>
    <n v="2366"/>
    <n v="2460"/>
    <n v="23414.54"/>
  </r>
  <r>
    <x v="3"/>
    <x v="0"/>
    <x v="5"/>
    <n v="1693"/>
    <n v="1950"/>
    <n v="3016"/>
    <n v="7463"/>
    <n v="10065"/>
    <n v="10544"/>
    <n v="10411"/>
    <n v="2796"/>
    <n v="1185"/>
    <n v="1290"/>
    <n v="1624"/>
    <n v="2587"/>
    <n v="54624"/>
  </r>
  <r>
    <x v="3"/>
    <x v="0"/>
    <x v="6"/>
    <n v="1402.6389999999999"/>
    <n v="1797.2592"/>
    <n v="2051.835"/>
    <n v="1897.3989999999999"/>
    <n v="2137.5420000000004"/>
    <n v="2088.8540000000003"/>
    <n v="0"/>
    <n v="1575.625"/>
    <n v="1669.9689999999998"/>
    <n v="1391.23"/>
    <n v="1571.037"/>
    <n v="1758.4959999999999"/>
    <n v="19341.885199999997"/>
  </r>
  <r>
    <x v="1"/>
    <x v="1"/>
    <x v="7"/>
    <m/>
    <m/>
    <m/>
    <m/>
    <m/>
    <m/>
    <m/>
    <m/>
    <m/>
    <m/>
    <m/>
    <m/>
    <m/>
  </r>
  <r>
    <x v="3"/>
    <x v="2"/>
    <x v="0"/>
    <n v="1719.952"/>
    <n v="1505.5"/>
    <n v="2172.7499999999995"/>
    <n v="562.57999999999993"/>
    <s v=""/>
    <s v=""/>
    <s v=""/>
    <s v=""/>
    <s v=""/>
    <s v=""/>
    <s v=""/>
    <s v=""/>
    <n v="5960.7819999999992"/>
  </r>
  <r>
    <x v="3"/>
    <x v="2"/>
    <x v="1"/>
    <n v="816.80000000000007"/>
    <n v="672.11"/>
    <n v="1171.21"/>
    <n v="1103.6200000000001"/>
    <n v="1085.21"/>
    <n v="743.75499999999988"/>
    <n v="1181.6899999999998"/>
    <n v="4620.4599999999991"/>
    <n v="1412.4099999999999"/>
    <n v="930.02"/>
    <n v="654.64800000000002"/>
    <n v="1069.6500000000001"/>
    <n v="15461.582999999999"/>
  </r>
  <r>
    <x v="3"/>
    <x v="2"/>
    <x v="2"/>
    <n v="1029.68"/>
    <n v="948.02300000000002"/>
    <n v="1569.9440000000002"/>
    <n v="849.03499999999997"/>
    <n v="545.96"/>
    <n v="929.40299999999991"/>
    <n v="605.36500000000001"/>
    <n v="1881"/>
    <n v="574.9"/>
    <n v="755.702"/>
    <n v="422.70900000000006"/>
    <n v="1007.3500000000001"/>
    <n v="11119.071"/>
  </r>
  <r>
    <x v="3"/>
    <x v="2"/>
    <x v="3"/>
    <n v="2471.9299999999998"/>
    <n v="2737.82"/>
    <n v="2114.13"/>
    <n v="1381.0989999999999"/>
    <n v="1317.4800000000002"/>
    <n v="2239.7780000000002"/>
    <n v="2229.3760000000002"/>
    <n v="33"/>
    <n v="883.2"/>
    <n v="1080.375"/>
    <n v="1245.07"/>
    <n v="1168.52"/>
    <n v="18901.778000000002"/>
  </r>
  <r>
    <x v="3"/>
    <x v="2"/>
    <x v="4"/>
    <n v="1479.23"/>
    <n v="3947"/>
    <n v="4590"/>
    <n v="2226"/>
    <n v="2251"/>
    <n v="5429"/>
    <n v="759"/>
    <n v="857"/>
    <n v="413"/>
    <n v="448"/>
    <n v="697"/>
    <n v="2258"/>
    <n v="25354.23"/>
  </r>
  <r>
    <x v="3"/>
    <x v="2"/>
    <x v="5"/>
    <n v="866"/>
    <n v="764"/>
    <n v="7618"/>
    <n v="6832"/>
    <n v="4215"/>
    <n v="928"/>
    <n v="1834"/>
    <n v="264"/>
    <n v="1152"/>
    <n v="3449"/>
    <n v="2748"/>
    <n v="861"/>
    <n v="31531"/>
  </r>
  <r>
    <x v="3"/>
    <x v="2"/>
    <x v="6"/>
    <n v="597.19899999999996"/>
    <n v="1093.914"/>
    <n v="1167.2750000000001"/>
    <n v="1272.1169999999997"/>
    <n v="726.84400000000005"/>
    <n v="596.173"/>
    <n v="591.73199999999997"/>
    <n v="285.75"/>
    <n v="644.27300000000002"/>
    <n v="734.59900000000005"/>
    <n v="2408.9009999999994"/>
    <n v="727.66500000000008"/>
    <n v="10846.441999999999"/>
  </r>
  <r>
    <x v="1"/>
    <x v="1"/>
    <x v="7"/>
    <m/>
    <m/>
    <m/>
    <m/>
    <m/>
    <m/>
    <m/>
    <m/>
    <m/>
    <m/>
    <m/>
    <m/>
    <m/>
  </r>
  <r>
    <x v="3"/>
    <x v="3"/>
    <x v="0"/>
    <n v="27"/>
    <n v="21"/>
    <n v="26"/>
    <n v="21"/>
    <s v=""/>
    <s v=""/>
    <s v=""/>
    <s v=""/>
    <s v=""/>
    <s v=""/>
    <s v=""/>
    <s v=""/>
    <n v="95"/>
  </r>
  <r>
    <x v="3"/>
    <x v="3"/>
    <x v="1"/>
    <n v="23"/>
    <n v="17"/>
    <n v="27"/>
    <n v="19"/>
    <n v="15"/>
    <n v="13"/>
    <n v="18"/>
    <n v="16"/>
    <n v="15"/>
    <n v="17"/>
    <n v="13"/>
    <n v="14"/>
    <n v="207"/>
  </r>
  <r>
    <x v="3"/>
    <x v="3"/>
    <x v="2"/>
    <n v="20"/>
    <n v="24"/>
    <n v="33"/>
    <n v="24"/>
    <n v="16"/>
    <n v="25"/>
    <n v="16"/>
    <n v="2"/>
    <n v="8"/>
    <n v="8"/>
    <n v="12"/>
    <n v="19"/>
    <n v="207"/>
  </r>
  <r>
    <x v="3"/>
    <x v="3"/>
    <x v="3"/>
    <n v="18"/>
    <n v="37"/>
    <n v="42"/>
    <n v="34"/>
    <n v="30"/>
    <n v="28"/>
    <n v="42"/>
    <n v="1"/>
    <n v="18"/>
    <n v="22"/>
    <n v="16"/>
    <n v="27"/>
    <n v="315"/>
  </r>
  <r>
    <x v="3"/>
    <x v="3"/>
    <x v="4"/>
    <n v="31"/>
    <n v="43"/>
    <n v="44"/>
    <n v="84"/>
    <n v="20"/>
    <n v="44"/>
    <n v="20"/>
    <n v="5"/>
    <n v="12"/>
    <n v="21"/>
    <n v="19"/>
    <n v="30"/>
    <n v="373"/>
  </r>
  <r>
    <x v="3"/>
    <x v="3"/>
    <x v="5"/>
    <n v="53"/>
    <n v="31"/>
    <n v="46"/>
    <n v="17"/>
    <n v="52"/>
    <n v="23"/>
    <n v="32"/>
    <n v="11"/>
    <n v="40"/>
    <n v="51"/>
    <n v="20"/>
    <n v="18"/>
    <n v="394"/>
  </r>
  <r>
    <x v="3"/>
    <x v="3"/>
    <x v="6"/>
    <n v="0"/>
    <n v="0"/>
    <n v="0"/>
    <n v="0"/>
    <n v="0"/>
    <n v="0"/>
    <n v="0"/>
    <n v="0"/>
    <n v="0"/>
    <n v="0"/>
    <n v="0"/>
    <n v="0"/>
    <n v="510"/>
  </r>
  <r>
    <x v="1"/>
    <x v="1"/>
    <x v="7"/>
    <m/>
    <m/>
    <m/>
    <m/>
    <m/>
    <m/>
    <m/>
    <m/>
    <m/>
    <m/>
    <m/>
    <m/>
    <m/>
  </r>
  <r>
    <x v="3"/>
    <x v="4"/>
    <x v="0"/>
    <n v="63.701925925925927"/>
    <n v="71.69047619047619"/>
    <n v="83.567307692307679"/>
    <n v="26.789523809523807"/>
    <s v=""/>
    <s v=""/>
    <s v=""/>
    <s v=""/>
    <s v=""/>
    <s v=""/>
    <s v=""/>
    <s v=""/>
    <n v="62.745073684210517"/>
  </r>
  <r>
    <x v="3"/>
    <x v="4"/>
    <x v="1"/>
    <n v="35.513043478260876"/>
    <n v="39.535882352941179"/>
    <n v="43.378148148148149"/>
    <n v="58.085263157894744"/>
    <n v="72.347333333333339"/>
    <n v="57.211923076923071"/>
    <n v="65.649444444444441"/>
    <n v="288.77874999999995"/>
    <n v="94.160666666666657"/>
    <n v="54.707058823529408"/>
    <n v="50.357538461538461"/>
    <n v="76.403571428571439"/>
    <n v="74.693637681159416"/>
  </r>
  <r>
    <x v="3"/>
    <x v="4"/>
    <x v="2"/>
    <n v="51.484000000000002"/>
    <n v="39.500958333333337"/>
    <n v="47.574060606060613"/>
    <n v="35.376458333333332"/>
    <n v="34.122500000000002"/>
    <n v="37.176119999999997"/>
    <n v="37.835312500000001"/>
    <n v="940.5"/>
    <n v="71.862499999999997"/>
    <n v="94.46275"/>
    <n v="35.225750000000005"/>
    <n v="53.018421052631588"/>
    <n v="53.715318840579712"/>
  </r>
  <r>
    <x v="3"/>
    <x v="4"/>
    <x v="3"/>
    <n v="137.32944444444445"/>
    <n v="73.995135135135143"/>
    <n v="50.336428571428577"/>
    <n v="40.620558823529407"/>
    <n v="43.916000000000011"/>
    <n v="79.992071428571435"/>
    <n v="53.080380952380956"/>
    <n v="33"/>
    <n v="49.06666666666667"/>
    <n v="49.107954545454547"/>
    <n v="77.816874999999996"/>
    <n v="43.278518518518517"/>
    <n v="60.005644444444449"/>
  </r>
  <r>
    <x v="3"/>
    <x v="4"/>
    <x v="4"/>
    <n v="47.71709677419355"/>
    <n v="91.79069767441861"/>
    <n v="104.31818181818181"/>
    <n v="26.5"/>
    <n v="112.55"/>
    <n v="123.38636363636364"/>
    <n v="37.950000000000003"/>
    <n v="171.4"/>
    <n v="34.416666666666664"/>
    <n v="21.333333333333332"/>
    <n v="36.684210526315788"/>
    <n v="75.266666666666666"/>
    <n v="67.973806970509386"/>
  </r>
  <r>
    <x v="3"/>
    <x v="4"/>
    <x v="5"/>
    <n v="16.339622641509433"/>
    <n v="24.64516129032258"/>
    <n v="165.60869565217391"/>
    <n v="401.88235294117646"/>
    <n v="81.057692307692307"/>
    <n v="40.347826086956523"/>
    <n v="57.3125"/>
    <n v="24"/>
    <n v="28.8"/>
    <n v="67.627450980392155"/>
    <n v="137.4"/>
    <n v="47.833333333333336"/>
    <n v="80.027918781725887"/>
  </r>
  <r>
    <x v="3"/>
    <x v="4"/>
    <x v="6"/>
    <n v="0"/>
    <n v="0"/>
    <n v="0"/>
    <n v="0"/>
    <n v="0"/>
    <n v="0"/>
    <n v="0"/>
    <n v="0"/>
    <n v="0"/>
    <n v="0"/>
    <n v="0"/>
    <n v="0"/>
    <n v="21.267533333333333"/>
  </r>
  <r>
    <x v="1"/>
    <x v="1"/>
    <x v="7"/>
    <m/>
    <m/>
    <m/>
    <m/>
    <m/>
    <m/>
    <m/>
    <m/>
    <m/>
    <m/>
    <m/>
    <m/>
    <m/>
  </r>
  <r>
    <x v="3"/>
    <x v="5"/>
    <x v="0"/>
    <n v="40"/>
    <n v="33"/>
    <n v="35"/>
    <n v="24"/>
    <s v=""/>
    <s v=""/>
    <s v=""/>
    <s v=""/>
    <s v=""/>
    <s v=""/>
    <s v=""/>
    <s v=""/>
    <n v="132"/>
  </r>
  <r>
    <x v="3"/>
    <x v="5"/>
    <x v="1"/>
    <n v="29"/>
    <n v="29"/>
    <n v="28"/>
    <n v="21"/>
    <n v="19"/>
    <n v="23"/>
    <n v="22"/>
    <n v="22"/>
    <n v="27"/>
    <n v="31"/>
    <n v="25"/>
    <n v="31"/>
    <n v="307"/>
  </r>
  <r>
    <x v="3"/>
    <x v="5"/>
    <x v="2"/>
    <n v="26"/>
    <n v="30"/>
    <n v="26"/>
    <n v="33"/>
    <n v="26"/>
    <n v="40"/>
    <n v="29"/>
    <n v="3"/>
    <n v="23"/>
    <n v="24"/>
    <n v="16"/>
    <n v="17"/>
    <n v="293"/>
  </r>
  <r>
    <x v="3"/>
    <x v="5"/>
    <x v="3"/>
    <n v="18"/>
    <n v="30"/>
    <n v="35"/>
    <n v="25"/>
    <n v="19"/>
    <n v="30"/>
    <n v="34"/>
    <n v="3"/>
    <n v="24"/>
    <n v="25"/>
    <n v="18"/>
    <n v="23"/>
    <n v="284"/>
  </r>
  <r>
    <x v="3"/>
    <x v="5"/>
    <x v="4"/>
    <n v="25"/>
    <n v="14"/>
    <n v="23"/>
    <n v="20"/>
    <n v="17"/>
    <n v="31"/>
    <n v="17"/>
    <n v="15"/>
    <n v="15"/>
    <n v="19"/>
    <n v="23"/>
    <n v="29"/>
    <n v="248"/>
  </r>
  <r>
    <x v="3"/>
    <x v="5"/>
    <x v="5"/>
    <n v="29"/>
    <n v="31"/>
    <n v="34"/>
    <n v="74"/>
    <n v="92"/>
    <n v="91"/>
    <n v="89"/>
    <n v="24"/>
    <n v="29"/>
    <n v="27"/>
    <n v="20"/>
    <n v="35"/>
    <n v="575"/>
  </r>
  <r>
    <x v="3"/>
    <x v="5"/>
    <x v="6"/>
    <n v="0"/>
    <n v="0"/>
    <n v="0"/>
    <n v="0"/>
    <n v="0"/>
    <n v="0"/>
    <n v="0"/>
    <n v="0"/>
    <n v="0"/>
    <n v="0"/>
    <n v="0"/>
    <n v="0"/>
    <n v="323"/>
  </r>
  <r>
    <x v="1"/>
    <x v="1"/>
    <x v="7"/>
    <m/>
    <m/>
    <m/>
    <m/>
    <m/>
    <m/>
    <m/>
    <m/>
    <m/>
    <m/>
    <m/>
    <m/>
    <m/>
  </r>
  <r>
    <x v="3"/>
    <x v="6"/>
    <x v="0"/>
    <n v="56.820550000000004"/>
    <n v="58.301212121212124"/>
    <n v="79.28885714285714"/>
    <n v="39.050000000000004"/>
    <s v=""/>
    <s v=""/>
    <s v=""/>
    <s v=""/>
    <s v=""/>
    <s v=""/>
    <s v=""/>
    <s v=""/>
    <n v="59.917212121212131"/>
  </r>
  <r>
    <x v="3"/>
    <x v="6"/>
    <x v="1"/>
    <n v="41.699896551724137"/>
    <n v="58.267413793103451"/>
    <n v="58.273571428571422"/>
    <n v="48.901904761904767"/>
    <n v="42.07578947368421"/>
    <n v="59.600652173913048"/>
    <n v="81.324090909090913"/>
    <n v="80.699545454545444"/>
    <n v="88.849629629629632"/>
    <n v="58.214516129032262"/>
    <n v="43.191200000000002"/>
    <n v="60.14806451612904"/>
    <n v="60.066407166123774"/>
  </r>
  <r>
    <x v="3"/>
    <x v="6"/>
    <x v="2"/>
    <n v="59.865384615384613"/>
    <n v="41.317766666666671"/>
    <n v="54.431153846153848"/>
    <n v="34.508636363636356"/>
    <n v="47.473423076923076"/>
    <n v="55.09845"/>
    <n v="51.005517241379316"/>
    <n v="45.666666666666664"/>
    <n v="45.085652173913047"/>
    <n v="43.200916666666672"/>
    <n v="62.989312499999997"/>
    <n v="55.005882352941185"/>
    <n v="49.218962457337888"/>
  </r>
  <r>
    <x v="3"/>
    <x v="6"/>
    <x v="3"/>
    <n v="90.177777777777777"/>
    <n v="71.12733333333334"/>
    <n v="49.45028571428572"/>
    <n v="40.027160000000002"/>
    <n v="73.510789473684213"/>
    <n v="78.748000000000005"/>
    <n v="58.834999999999994"/>
    <n v="72.333333333333329"/>
    <n v="55.316666666666663"/>
    <n v="66.263999999999996"/>
    <n v="84.572222222222223"/>
    <n v="38.917391304347824"/>
    <n v="62.910542253521129"/>
  </r>
  <r>
    <x v="3"/>
    <x v="6"/>
    <x v="4"/>
    <n v="57.141599999999997"/>
    <n v="175.42857142857142"/>
    <n v="93.260869565217391"/>
    <n v="87.1"/>
    <n v="109.64705882352941"/>
    <n v="89.548387096774192"/>
    <n v="64.764705882352942"/>
    <n v="115.06666666666666"/>
    <n v="127.46666666666667"/>
    <n v="75.684210526315795"/>
    <n v="102.8695652173913"/>
    <n v="84.827586206896555"/>
    <n v="94.413467741935492"/>
  </r>
  <r>
    <x v="3"/>
    <x v="6"/>
    <x v="5"/>
    <n v="58.379310344827587"/>
    <n v="62.903225806451616"/>
    <n v="88.705882352941174"/>
    <n v="100.85135135135135"/>
    <n v="109.40217391304348"/>
    <n v="115.86813186813187"/>
    <n v="116.97752808988764"/>
    <n v="116.5"/>
    <n v="40.862068965517238"/>
    <n v="47.777777777777779"/>
    <n v="81.2"/>
    <n v="73.914285714285711"/>
    <n v="94.998260869565215"/>
  </r>
  <r>
    <x v="3"/>
    <x v="6"/>
    <x v="6"/>
    <n v="0"/>
    <n v="0"/>
    <n v="0"/>
    <n v="0"/>
    <n v="0"/>
    <n v="0"/>
    <n v="0"/>
    <n v="0"/>
    <n v="0"/>
    <n v="0"/>
    <n v="0"/>
    <n v="0"/>
    <n v="59.881997523219802"/>
  </r>
  <r>
    <x v="1"/>
    <x v="1"/>
    <x v="7"/>
    <m/>
    <m/>
    <m/>
    <m/>
    <m/>
    <m/>
    <m/>
    <m/>
    <m/>
    <m/>
    <m/>
    <m/>
    <m/>
  </r>
  <r>
    <x v="3"/>
    <x v="7"/>
    <x v="0"/>
    <n v="67"/>
    <n v="54"/>
    <n v="61"/>
    <n v="45"/>
    <s v=""/>
    <s v=""/>
    <s v=""/>
    <s v=""/>
    <s v=""/>
    <s v=""/>
    <s v=""/>
    <s v=""/>
    <n v="227"/>
  </r>
  <r>
    <x v="3"/>
    <x v="7"/>
    <x v="1"/>
    <n v="52"/>
    <n v="46"/>
    <n v="55"/>
    <n v="40"/>
    <n v="34"/>
    <n v="36"/>
    <n v="40"/>
    <n v="38"/>
    <n v="42"/>
    <n v="48"/>
    <n v="38"/>
    <n v="45"/>
    <n v="514"/>
  </r>
  <r>
    <x v="3"/>
    <x v="7"/>
    <x v="2"/>
    <n v="46"/>
    <n v="54"/>
    <n v="59"/>
    <n v="57"/>
    <n v="42"/>
    <n v="65"/>
    <n v="45"/>
    <n v="5"/>
    <n v="31"/>
    <n v="32"/>
    <n v="28"/>
    <n v="36"/>
    <n v="500"/>
  </r>
  <r>
    <x v="3"/>
    <x v="7"/>
    <x v="3"/>
    <n v="36"/>
    <n v="67"/>
    <n v="77"/>
    <n v="59"/>
    <n v="49"/>
    <n v="58"/>
    <n v="76"/>
    <n v="4"/>
    <n v="42"/>
    <n v="47"/>
    <n v="34"/>
    <n v="50"/>
    <n v="599"/>
  </r>
  <r>
    <x v="3"/>
    <x v="7"/>
    <x v="4"/>
    <n v="56"/>
    <n v="57"/>
    <n v="67"/>
    <n v="104"/>
    <n v="37"/>
    <n v="75"/>
    <n v="37"/>
    <n v="20"/>
    <n v="27"/>
    <n v="40"/>
    <n v="42"/>
    <n v="59"/>
    <n v="621"/>
  </r>
  <r>
    <x v="3"/>
    <x v="7"/>
    <x v="5"/>
    <n v="82"/>
    <n v="62"/>
    <n v="80"/>
    <n v="91"/>
    <n v="144"/>
    <n v="114"/>
    <n v="121"/>
    <n v="35"/>
    <n v="69"/>
    <n v="78"/>
    <n v="40"/>
    <n v="53"/>
    <n v="969"/>
  </r>
  <r>
    <x v="3"/>
    <x v="7"/>
    <x v="6"/>
    <n v="0"/>
    <n v="0"/>
    <n v="0"/>
    <n v="0"/>
    <n v="0"/>
    <n v="0"/>
    <n v="0"/>
    <n v="0"/>
    <n v="0"/>
    <n v="0"/>
    <n v="0"/>
    <n v="0"/>
    <n v="833"/>
  </r>
  <r>
    <x v="1"/>
    <x v="1"/>
    <x v="7"/>
    <m/>
    <m/>
    <m/>
    <m/>
    <m/>
    <m/>
    <m/>
    <m/>
    <m/>
    <m/>
    <m/>
    <m/>
    <m/>
  </r>
  <r>
    <x v="4"/>
    <x v="0"/>
    <x v="0"/>
    <n v="4387.33"/>
    <n v="3117.77"/>
    <n v="2587.0500000000002"/>
    <n v="929.06999999999994"/>
    <s v=""/>
    <s v=""/>
    <s v=""/>
    <s v=""/>
    <s v=""/>
    <s v=""/>
    <s v=""/>
    <s v=""/>
    <n v="11021.220000000001"/>
  </r>
  <r>
    <x v="4"/>
    <x v="0"/>
    <x v="1"/>
    <n v="1498.5499999999997"/>
    <n v="890.95"/>
    <n v="987.40000000000009"/>
    <n v="1121.9000000000001"/>
    <n v="1736.05"/>
    <n v="4350.6799999999994"/>
    <n v="5396.19"/>
    <n v="6620.97"/>
    <n v="3694.52"/>
    <n v="1912.9399999999998"/>
    <n v="5092.1099999999997"/>
    <n v="10554.810000000001"/>
    <n v="43857.069999999992"/>
  </r>
  <r>
    <x v="4"/>
    <x v="0"/>
    <x v="2"/>
    <n v="1636.9"/>
    <n v="1915"/>
    <n v="2741.45"/>
    <n v="890"/>
    <n v="1463.4549999999999"/>
    <n v="928.45"/>
    <n v="2315.8500000000004"/>
    <n v="1540.5"/>
    <n v="1702.9"/>
    <n v="1034.7"/>
    <n v="831.48"/>
    <n v="1019.5"/>
    <n v="18020.185000000001"/>
  </r>
  <r>
    <x v="4"/>
    <x v="0"/>
    <x v="3"/>
    <n v="4139.53"/>
    <n v="4645.0599999999995"/>
    <n v="5189.08"/>
    <n v="3400.8100000000004"/>
    <n v="3089.84"/>
    <n v="3103.0019999999995"/>
    <n v="2508.67"/>
    <n v="2670.16"/>
    <n v="1866.3200000000002"/>
    <n v="1643.5"/>
    <n v="2111.08"/>
    <n v="2760.61"/>
    <n v="37127.661999999997"/>
  </r>
  <r>
    <x v="4"/>
    <x v="0"/>
    <x v="4"/>
    <n v="1160"/>
    <n v="2529"/>
    <n v="3607"/>
    <n v="1552"/>
    <n v="2107"/>
    <n v="4783"/>
    <n v="1760"/>
    <n v="1986"/>
    <n v="2467"/>
    <n v="3782"/>
    <n v="2581"/>
    <n v="4807"/>
    <n v="33121"/>
  </r>
  <r>
    <x v="4"/>
    <x v="0"/>
    <x v="5"/>
    <n v="1310"/>
    <n v="1036"/>
    <n v="2076"/>
    <n v="2128"/>
    <n v="2171"/>
    <n v="2693"/>
    <n v="2980"/>
    <n v="742"/>
    <n v="1179"/>
    <n v="707"/>
    <n v="1268"/>
    <n v="2724"/>
    <n v="21014"/>
  </r>
  <r>
    <x v="4"/>
    <x v="0"/>
    <x v="6"/>
    <n v="1165.2350000000001"/>
    <n v="707.05100000000004"/>
    <n v="1005.5070000000001"/>
    <n v="888.72799999999995"/>
    <n v="800.37800000000004"/>
    <n v="1220.069"/>
    <n v="0"/>
    <n v="429.43600000000004"/>
    <n v="937.66200000000003"/>
    <n v="1229.6210000000001"/>
    <n v="1251.1120000000001"/>
    <n v="427.72700000000003"/>
    <n v="10062.526000000003"/>
  </r>
  <r>
    <x v="1"/>
    <x v="1"/>
    <x v="7"/>
    <m/>
    <m/>
    <m/>
    <m/>
    <m/>
    <m/>
    <m/>
    <m/>
    <m/>
    <m/>
    <m/>
    <m/>
    <m/>
  </r>
  <r>
    <x v="4"/>
    <x v="2"/>
    <x v="0"/>
    <n v="6061.22"/>
    <n v="3760.61"/>
    <n v="1979.7600000000002"/>
    <n v="2139.48"/>
    <s v=""/>
    <s v=""/>
    <s v=""/>
    <s v=""/>
    <s v=""/>
    <s v=""/>
    <s v=""/>
    <s v=""/>
    <n v="13941.07"/>
  </r>
  <r>
    <x v="4"/>
    <x v="2"/>
    <x v="1"/>
    <n v="1140.75"/>
    <n v="2925.047"/>
    <n v="2679.319"/>
    <n v="2426.17"/>
    <n v="2518.625"/>
    <n v="5043.4259999999995"/>
    <n v="6266.85"/>
    <n v="5318.73"/>
    <n v="6532.33"/>
    <n v="3837.5699999999997"/>
    <n v="6539.3750000000009"/>
    <n v="11148.31"/>
    <n v="56376.501999999993"/>
  </r>
  <r>
    <x v="4"/>
    <x v="2"/>
    <x v="2"/>
    <n v="838.1"/>
    <n v="926.00000000000011"/>
    <n v="1196.93"/>
    <n v="884.40000000000009"/>
    <n v="1371.3"/>
    <n v="1229.9000000000001"/>
    <n v="2098.56"/>
    <n v="291.5"/>
    <n v="2625.9"/>
    <n v="1977.38"/>
    <n v="740.69"/>
    <n v="648.5"/>
    <n v="14829.160000000002"/>
  </r>
  <r>
    <x v="4"/>
    <x v="2"/>
    <x v="3"/>
    <n v="2211"/>
    <n v="3194.8"/>
    <n v="2115.3000000000002"/>
    <n v="785.95"/>
    <n v="653.54499999999996"/>
    <n v="2179.0500000000002"/>
    <n v="2051.04"/>
    <n v="413"/>
    <n v="980.08"/>
    <n v="877.96"/>
    <n v="695.68000000000006"/>
    <n v="738.5"/>
    <n v="16895.905000000002"/>
  </r>
  <r>
    <x v="4"/>
    <x v="2"/>
    <x v="4"/>
    <n v="1310"/>
    <n v="2035"/>
    <n v="3263"/>
    <n v="2924"/>
    <n v="2371"/>
    <n v="3731"/>
    <n v="1617"/>
    <n v="0"/>
    <n v="692"/>
    <n v="636"/>
    <n v="812"/>
    <n v="467"/>
    <n v="19858"/>
  </r>
  <r>
    <x v="4"/>
    <x v="2"/>
    <x v="5"/>
    <n v="359"/>
    <n v="602"/>
    <n v="861"/>
    <n v="2713"/>
    <n v="3085"/>
    <n v="6403"/>
    <n v="6572"/>
    <n v="160"/>
    <n v="0"/>
    <n v="1210"/>
    <n v="1441"/>
    <n v="1749"/>
    <n v="25155"/>
  </r>
  <r>
    <x v="4"/>
    <x v="2"/>
    <x v="6"/>
    <n v="70.22"/>
    <n v="480.20000000000005"/>
    <n v="337.2"/>
    <n v="49.3"/>
    <n v="230"/>
    <n v="827.95"/>
    <n v="438.17999999999995"/>
    <n v="122"/>
    <n v="555.79999999999995"/>
    <n v="355.1"/>
    <n v="471.90000000000003"/>
    <n v="106.9"/>
    <n v="4044.7500000000005"/>
  </r>
  <r>
    <x v="1"/>
    <x v="1"/>
    <x v="7"/>
    <m/>
    <m/>
    <m/>
    <m/>
    <m/>
    <m/>
    <m/>
    <m/>
    <m/>
    <m/>
    <m/>
    <m/>
    <m/>
  </r>
  <r>
    <x v="4"/>
    <x v="3"/>
    <x v="0"/>
    <n v="29"/>
    <n v="21"/>
    <n v="19"/>
    <n v="15"/>
    <s v=""/>
    <s v=""/>
    <s v=""/>
    <s v=""/>
    <s v=""/>
    <s v=""/>
    <s v=""/>
    <s v=""/>
    <n v="84"/>
  </r>
  <r>
    <x v="4"/>
    <x v="3"/>
    <x v="1"/>
    <n v="6"/>
    <n v="17"/>
    <n v="23"/>
    <n v="27"/>
    <n v="23"/>
    <n v="27"/>
    <n v="51"/>
    <n v="60"/>
    <n v="37"/>
    <n v="26"/>
    <n v="29"/>
    <n v="25"/>
    <n v="351"/>
  </r>
  <r>
    <x v="4"/>
    <x v="3"/>
    <x v="2"/>
    <n v="10"/>
    <n v="11"/>
    <n v="15"/>
    <n v="8"/>
    <n v="12"/>
    <n v="12"/>
    <n v="13"/>
    <n v="2"/>
    <n v="14"/>
    <n v="14"/>
    <n v="9"/>
    <n v="8"/>
    <n v="128"/>
  </r>
  <r>
    <x v="4"/>
    <x v="3"/>
    <x v="3"/>
    <n v="6"/>
    <n v="8"/>
    <n v="7"/>
    <n v="5"/>
    <n v="7"/>
    <n v="19"/>
    <n v="18"/>
    <n v="4"/>
    <n v="9"/>
    <n v="9"/>
    <n v="5"/>
    <n v="9"/>
    <n v="106"/>
  </r>
  <r>
    <x v="4"/>
    <x v="3"/>
    <x v="4"/>
    <n v="10"/>
    <n v="15"/>
    <n v="16"/>
    <n v="14"/>
    <n v="10"/>
    <n v="13"/>
    <n v="8"/>
    <n v="0"/>
    <n v="5"/>
    <n v="5"/>
    <n v="5"/>
    <n v="4"/>
    <n v="105"/>
  </r>
  <r>
    <x v="4"/>
    <x v="3"/>
    <x v="5"/>
    <n v="7"/>
    <n v="11"/>
    <n v="8"/>
    <n v="13"/>
    <n v="11"/>
    <n v="27"/>
    <n v="20"/>
    <n v="1"/>
    <n v="0"/>
    <n v="1"/>
    <n v="6"/>
    <n v="12"/>
    <n v="117"/>
  </r>
  <r>
    <x v="4"/>
    <x v="3"/>
    <x v="6"/>
    <n v="0"/>
    <n v="0"/>
    <n v="0"/>
    <n v="0"/>
    <n v="0"/>
    <n v="0"/>
    <n v="0"/>
    <n v="0"/>
    <n v="0"/>
    <n v="0"/>
    <n v="0"/>
    <n v="0"/>
    <n v="89"/>
  </r>
  <r>
    <x v="1"/>
    <x v="1"/>
    <x v="7"/>
    <m/>
    <m/>
    <m/>
    <m/>
    <m/>
    <m/>
    <m/>
    <m/>
    <m/>
    <m/>
    <m/>
    <m/>
    <m/>
  </r>
  <r>
    <x v="4"/>
    <x v="4"/>
    <x v="0"/>
    <n v="209.00758620689655"/>
    <n v="179.07666666666668"/>
    <n v="104.19789473684212"/>
    <n v="142.63200000000001"/>
    <s v=""/>
    <s v=""/>
    <s v=""/>
    <s v=""/>
    <s v=""/>
    <s v=""/>
    <s v=""/>
    <s v=""/>
    <n v="165.96511904761905"/>
  </r>
  <r>
    <x v="4"/>
    <x v="4"/>
    <x v="1"/>
    <n v="190.125"/>
    <n v="172.06158823529412"/>
    <n v="116.49213043478261"/>
    <n v="89.858148148148146"/>
    <n v="109.5054347826087"/>
    <n v="186.79355555555554"/>
    <n v="122.87941176470589"/>
    <n v="88.645499999999998"/>
    <n v="176.54945945945946"/>
    <n v="147.59884615384615"/>
    <n v="225.49568965517244"/>
    <n v="445.93239999999997"/>
    <n v="160.6168148148148"/>
  </r>
  <r>
    <x v="4"/>
    <x v="4"/>
    <x v="2"/>
    <n v="83.81"/>
    <n v="84.181818181818187"/>
    <n v="79.795333333333332"/>
    <n v="110.55000000000001"/>
    <n v="114.27499999999999"/>
    <n v="102.49166666666667"/>
    <n v="161.4276923076923"/>
    <n v="145.75"/>
    <n v="187.56428571428572"/>
    <n v="141.24142857142857"/>
    <n v="82.298888888888897"/>
    <n v="81.0625"/>
    <n v="115.85281250000001"/>
  </r>
  <r>
    <x v="4"/>
    <x v="4"/>
    <x v="3"/>
    <n v="368.5"/>
    <n v="399.35"/>
    <n v="302.18571428571431"/>
    <n v="157.19"/>
    <n v="93.363571428571419"/>
    <n v="114.68684210526317"/>
    <n v="113.94666666666666"/>
    <n v="103.25"/>
    <n v="108.89777777777778"/>
    <n v="97.551111111111112"/>
    <n v="139.13600000000002"/>
    <n v="82.055555555555557"/>
    <n v="159.39533018867928"/>
  </r>
  <r>
    <x v="4"/>
    <x v="4"/>
    <x v="4"/>
    <n v="131"/>
    <n v="135.66666666666666"/>
    <n v="203.9375"/>
    <n v="208.85714285714286"/>
    <n v="237.1"/>
    <n v="287"/>
    <n v="202.125"/>
    <n v="0"/>
    <n v="138.4"/>
    <n v="127.2"/>
    <n v="162.4"/>
    <n v="116.75"/>
    <n v="189.12380952380951"/>
  </r>
  <r>
    <x v="4"/>
    <x v="4"/>
    <x v="5"/>
    <n v="51.285714285714285"/>
    <n v="54.727272727272727"/>
    <n v="107.625"/>
    <n v="208.69230769230768"/>
    <n v="280.45454545454544"/>
    <n v="237.14814814814815"/>
    <n v="328.6"/>
    <n v="160"/>
    <n v="0"/>
    <n v="1210"/>
    <n v="240.16666666666666"/>
    <n v="145.75"/>
    <n v="215"/>
  </r>
  <r>
    <x v="4"/>
    <x v="4"/>
    <x v="6"/>
    <n v="0"/>
    <n v="0"/>
    <n v="0"/>
    <n v="0"/>
    <n v="0"/>
    <n v="0"/>
    <n v="0"/>
    <n v="0"/>
    <n v="0"/>
    <n v="0"/>
    <n v="0"/>
    <n v="0"/>
    <n v="45.446629213483149"/>
  </r>
  <r>
    <x v="1"/>
    <x v="1"/>
    <x v="7"/>
    <m/>
    <m/>
    <m/>
    <m/>
    <m/>
    <m/>
    <m/>
    <m/>
    <m/>
    <m/>
    <m/>
    <m/>
    <m/>
  </r>
  <r>
    <x v="4"/>
    <x v="5"/>
    <x v="0"/>
    <n v="24"/>
    <n v="19"/>
    <n v="24"/>
    <n v="13"/>
    <s v=""/>
    <s v=""/>
    <s v=""/>
    <s v=""/>
    <s v=""/>
    <s v=""/>
    <s v=""/>
    <s v=""/>
    <n v="80"/>
  </r>
  <r>
    <x v="4"/>
    <x v="5"/>
    <x v="1"/>
    <n v="9"/>
    <n v="8"/>
    <n v="8"/>
    <n v="11"/>
    <n v="16"/>
    <n v="21"/>
    <n v="36"/>
    <n v="56"/>
    <n v="31"/>
    <n v="29"/>
    <n v="26"/>
    <n v="25"/>
    <n v="276"/>
  </r>
  <r>
    <x v="4"/>
    <x v="5"/>
    <x v="2"/>
    <n v="5"/>
    <n v="5"/>
    <n v="6"/>
    <n v="4"/>
    <n v="5"/>
    <n v="5"/>
    <n v="11"/>
    <n v="3"/>
    <n v="12"/>
    <n v="7"/>
    <n v="9"/>
    <n v="9"/>
    <n v="81"/>
  </r>
  <r>
    <x v="4"/>
    <x v="5"/>
    <x v="3"/>
    <n v="19"/>
    <n v="26"/>
    <n v="21"/>
    <n v="18"/>
    <n v="16"/>
    <n v="13"/>
    <n v="15"/>
    <n v="11"/>
    <n v="11"/>
    <n v="7"/>
    <n v="9"/>
    <n v="14"/>
    <n v="180"/>
  </r>
  <r>
    <x v="4"/>
    <x v="5"/>
    <x v="4"/>
    <n v="13"/>
    <n v="10"/>
    <n v="27"/>
    <n v="14"/>
    <n v="13"/>
    <n v="27"/>
    <n v="9"/>
    <n v="12"/>
    <n v="12"/>
    <n v="18"/>
    <n v="16"/>
    <n v="30"/>
    <n v="201"/>
  </r>
  <r>
    <x v="4"/>
    <x v="5"/>
    <x v="5"/>
    <n v="10"/>
    <n v="9"/>
    <n v="14"/>
    <n v="19"/>
    <n v="11"/>
    <n v="19"/>
    <n v="24"/>
    <n v="7"/>
    <n v="8"/>
    <n v="6"/>
    <n v="10"/>
    <n v="11"/>
    <n v="148"/>
  </r>
  <r>
    <x v="4"/>
    <x v="5"/>
    <x v="6"/>
    <n v="0"/>
    <n v="0"/>
    <n v="0"/>
    <n v="0"/>
    <n v="0"/>
    <n v="0"/>
    <n v="0"/>
    <n v="0"/>
    <n v="0"/>
    <n v="0"/>
    <n v="0"/>
    <n v="0"/>
    <n v="107"/>
  </r>
  <r>
    <x v="1"/>
    <x v="1"/>
    <x v="7"/>
    <m/>
    <m/>
    <m/>
    <m/>
    <m/>
    <m/>
    <m/>
    <m/>
    <m/>
    <m/>
    <m/>
    <m/>
    <m/>
  </r>
  <r>
    <x v="4"/>
    <x v="6"/>
    <x v="0"/>
    <n v="182.80541666666667"/>
    <n v="164.09315789473683"/>
    <n v="107.79375"/>
    <n v="71.466923076923067"/>
    <s v=""/>
    <s v=""/>
    <s v=""/>
    <s v=""/>
    <s v=""/>
    <s v=""/>
    <s v=""/>
    <s v=""/>
    <n v="137.76525000000001"/>
  </r>
  <r>
    <x v="4"/>
    <x v="6"/>
    <x v="1"/>
    <n v="166.50555555555553"/>
    <n v="111.36875000000001"/>
    <n v="123.42500000000001"/>
    <n v="101.9909090909091"/>
    <n v="108.503125"/>
    <n v="207.17523809523806"/>
    <n v="149.89416666666665"/>
    <n v="118.23160714285714"/>
    <n v="119.17806451612903"/>
    <n v="65.963448275862063"/>
    <n v="195.8503846153846"/>
    <n v="422.19240000000008"/>
    <n v="158.90242753623187"/>
  </r>
  <r>
    <x v="4"/>
    <x v="6"/>
    <x v="2"/>
    <n v="327.38"/>
    <n v="383"/>
    <n v="456.9083333333333"/>
    <n v="222.5"/>
    <n v="292.69099999999997"/>
    <n v="185.69"/>
    <n v="210.53181818181821"/>
    <n v="513.5"/>
    <n v="141.90833333333333"/>
    <n v="147.81428571428572"/>
    <n v="92.38666666666667"/>
    <n v="113.27777777777777"/>
    <n v="222.47141975308642"/>
  </r>
  <r>
    <x v="4"/>
    <x v="6"/>
    <x v="3"/>
    <n v="217.86999999999998"/>
    <n v="178.65615384615381"/>
    <n v="247.09904761904761"/>
    <n v="188.9338888888889"/>
    <n v="193.11500000000001"/>
    <n v="238.69246153846149"/>
    <n v="167.24466666666666"/>
    <n v="242.74181818181816"/>
    <n v="169.66545454545457"/>
    <n v="234.78571428571428"/>
    <n v="234.56444444444443"/>
    <n v="197.18642857142859"/>
    <n v="206.26478888888886"/>
  </r>
  <r>
    <x v="4"/>
    <x v="6"/>
    <x v="4"/>
    <n v="89.230769230769226"/>
    <n v="252.9"/>
    <n v="133.59259259259258"/>
    <n v="110.85714285714286"/>
    <n v="162.07692307692307"/>
    <n v="177.14814814814815"/>
    <n v="195.55555555555554"/>
    <n v="165.5"/>
    <n v="205.58333333333334"/>
    <n v="210.11111111111111"/>
    <n v="161.3125"/>
    <n v="160.23333333333332"/>
    <n v="164.78109452736319"/>
  </r>
  <r>
    <x v="4"/>
    <x v="6"/>
    <x v="5"/>
    <n v="131"/>
    <n v="115.11111111111111"/>
    <n v="148.28571428571428"/>
    <n v="112"/>
    <n v="197.36363636363637"/>
    <n v="141.73684210526315"/>
    <n v="124.16666666666667"/>
    <n v="106"/>
    <n v="147.375"/>
    <n v="117.83333333333333"/>
    <n v="126.8"/>
    <n v="247.63636363636363"/>
    <n v="141.98648648648648"/>
  </r>
  <r>
    <x v="4"/>
    <x v="6"/>
    <x v="6"/>
    <n v="0"/>
    <n v="0"/>
    <n v="0"/>
    <n v="0"/>
    <n v="0"/>
    <n v="0"/>
    <n v="0"/>
    <n v="0"/>
    <n v="0"/>
    <n v="0"/>
    <n v="0"/>
    <n v="0"/>
    <n v="94.042299065420593"/>
  </r>
  <r>
    <x v="1"/>
    <x v="1"/>
    <x v="7"/>
    <m/>
    <m/>
    <m/>
    <m/>
    <m/>
    <m/>
    <m/>
    <m/>
    <m/>
    <m/>
    <m/>
    <m/>
    <m/>
  </r>
  <r>
    <x v="4"/>
    <x v="7"/>
    <x v="0"/>
    <n v="53"/>
    <n v="40"/>
    <n v="43"/>
    <n v="28"/>
    <s v=""/>
    <s v=""/>
    <s v=""/>
    <s v=""/>
    <s v=""/>
    <s v=""/>
    <s v=""/>
    <s v=""/>
    <n v="164"/>
  </r>
  <r>
    <x v="4"/>
    <x v="7"/>
    <x v="1"/>
    <n v="15"/>
    <n v="25"/>
    <n v="31"/>
    <n v="38"/>
    <n v="39"/>
    <n v="48"/>
    <n v="87"/>
    <n v="116"/>
    <n v="68"/>
    <n v="55"/>
    <n v="55"/>
    <n v="50"/>
    <n v="627"/>
  </r>
  <r>
    <x v="4"/>
    <x v="7"/>
    <x v="2"/>
    <n v="15"/>
    <n v="16"/>
    <n v="21"/>
    <n v="12"/>
    <n v="17"/>
    <n v="17"/>
    <n v="24"/>
    <n v="5"/>
    <n v="26"/>
    <n v="21"/>
    <n v="18"/>
    <n v="17"/>
    <n v="209"/>
  </r>
  <r>
    <x v="4"/>
    <x v="7"/>
    <x v="3"/>
    <n v="25"/>
    <n v="34"/>
    <n v="28"/>
    <n v="23"/>
    <n v="23"/>
    <n v="32"/>
    <n v="33"/>
    <n v="15"/>
    <n v="20"/>
    <n v="16"/>
    <n v="14"/>
    <n v="23"/>
    <n v="286"/>
  </r>
  <r>
    <x v="4"/>
    <x v="7"/>
    <x v="4"/>
    <n v="23"/>
    <n v="25"/>
    <n v="43"/>
    <n v="28"/>
    <n v="23"/>
    <n v="40"/>
    <n v="17"/>
    <n v="12"/>
    <n v="17"/>
    <n v="23"/>
    <n v="21"/>
    <n v="34"/>
    <n v="306"/>
  </r>
  <r>
    <x v="4"/>
    <x v="7"/>
    <x v="5"/>
    <n v="17"/>
    <n v="20"/>
    <n v="22"/>
    <n v="32"/>
    <n v="22"/>
    <n v="46"/>
    <n v="44"/>
    <n v="8"/>
    <n v="8"/>
    <n v="7"/>
    <n v="16"/>
    <n v="23"/>
    <n v="265"/>
  </r>
  <r>
    <x v="4"/>
    <x v="7"/>
    <x v="6"/>
    <n v="0"/>
    <n v="0"/>
    <n v="0"/>
    <n v="0"/>
    <n v="0"/>
    <n v="0"/>
    <n v="0"/>
    <n v="0"/>
    <n v="0"/>
    <n v="0"/>
    <n v="0"/>
    <n v="0"/>
    <n v="196"/>
  </r>
  <r>
    <x v="1"/>
    <x v="1"/>
    <x v="7"/>
    <m/>
    <m/>
    <m/>
    <m/>
    <m/>
    <m/>
    <m/>
    <m/>
    <m/>
    <m/>
    <m/>
    <m/>
    <m/>
  </r>
  <r>
    <x v="5"/>
    <x v="0"/>
    <x v="0"/>
    <n v="421.67"/>
    <n v="961.89999999999986"/>
    <n v="1814.2999999999997"/>
    <n v="240"/>
    <s v=""/>
    <s v=""/>
    <s v=""/>
    <s v=""/>
    <s v=""/>
    <s v=""/>
    <s v=""/>
    <s v=""/>
    <n v="3437.87"/>
  </r>
  <r>
    <x v="5"/>
    <x v="0"/>
    <x v="1"/>
    <n v="172.43"/>
    <n v="812.529"/>
    <n v="1131.1890000000001"/>
    <n v="1030.0749999999998"/>
    <n v="1070.5800000000002"/>
    <n v="1526.1759999999999"/>
    <n v="498.94"/>
    <n v="3365.26"/>
    <n v="0"/>
    <n v="858.65"/>
    <n v="547.59999999999991"/>
    <n v="244.5"/>
    <n v="11257.929"/>
  </r>
  <r>
    <x v="5"/>
    <x v="0"/>
    <x v="2"/>
    <n v="1618.7049999999999"/>
    <n v="1013.05"/>
    <n v="1733.3000000000002"/>
    <n v="762.3"/>
    <n v="809.12"/>
    <n v="2471.665"/>
    <n v="1014.4"/>
    <n v="0"/>
    <n v="45"/>
    <n v="670"/>
    <n v="533.9"/>
    <n v="1507.7120000000002"/>
    <n v="12179.151999999998"/>
  </r>
  <r>
    <x v="5"/>
    <x v="0"/>
    <x v="3"/>
    <n v="1117"/>
    <n v="808.6"/>
    <n v="776.56500000000005"/>
    <n v="1183.5650000000001"/>
    <n v="904.70800000000008"/>
    <n v="1464.1460000000002"/>
    <n v="1566.8"/>
    <n v="782.83500000000004"/>
    <n v="925.18500000000006"/>
    <n v="1227.865"/>
    <n v="1078.7349999999999"/>
    <n v="1825.1"/>
    <n v="13661.104000000001"/>
  </r>
  <r>
    <x v="5"/>
    <x v="0"/>
    <x v="4"/>
    <n v="940.73"/>
    <n v="1370.4"/>
    <n v="293"/>
    <n v="1179.4000000000001"/>
    <n v="281"/>
    <n v="2387.3999999999996"/>
    <n v="321"/>
    <n v="0"/>
    <n v="602"/>
    <n v="0"/>
    <n v="277.48500000000001"/>
    <n v="0"/>
    <n v="7652.415"/>
  </r>
  <r>
    <x v="5"/>
    <x v="0"/>
    <x v="5"/>
    <n v="342.32"/>
    <n v="697.41499999999996"/>
    <n v="3618.25"/>
    <n v="3801.9"/>
    <n v="3131"/>
    <n v="2624"/>
    <n v="1197.67"/>
    <n v="980.49800000000005"/>
    <n v="977"/>
    <n v="858.54"/>
    <n v="1240"/>
    <n v="818.09999999999991"/>
    <n v="20286.692999999999"/>
  </r>
  <r>
    <x v="5"/>
    <x v="0"/>
    <x v="6"/>
    <n v="399.9"/>
    <n v="512.31500000000005"/>
    <n v="347.12100000000004"/>
    <n v="537.46500000000003"/>
    <n v="693.42499999999995"/>
    <n v="922.9"/>
    <n v="0"/>
    <n v="15.211"/>
    <n v="224.22499999999999"/>
    <n v="309.15799999999996"/>
    <n v="1704.463"/>
    <n v="186.755"/>
    <n v="5852.9379999999992"/>
  </r>
  <r>
    <x v="1"/>
    <x v="1"/>
    <x v="7"/>
    <m/>
    <m/>
    <m/>
    <m/>
    <m/>
    <m/>
    <m/>
    <m/>
    <m/>
    <m/>
    <m/>
    <m/>
    <m/>
  </r>
  <r>
    <x v="5"/>
    <x v="2"/>
    <x v="0"/>
    <n v="214.57999999999998"/>
    <n v="109.2"/>
    <n v="180.01"/>
    <n v="50.49"/>
    <s v=""/>
    <s v=""/>
    <s v=""/>
    <s v=""/>
    <s v=""/>
    <s v=""/>
    <s v=""/>
    <s v=""/>
    <n v="554.28"/>
  </r>
  <r>
    <x v="5"/>
    <x v="2"/>
    <x v="1"/>
    <n v="25.23"/>
    <n v="110.24"/>
    <n v="301.04000000000002"/>
    <n v="36.54"/>
    <n v="0"/>
    <n v="142"/>
    <n v="238.95"/>
    <n v="64.56"/>
    <n v="189.9"/>
    <n v="162.19"/>
    <n v="100.25999999999999"/>
    <n v="2325.65"/>
    <n v="3696.5600000000004"/>
  </r>
  <r>
    <x v="5"/>
    <x v="2"/>
    <x v="2"/>
    <n v="0"/>
    <n v="7.2"/>
    <n v="0"/>
    <n v="0"/>
    <n v="0"/>
    <n v="0"/>
    <n v="0"/>
    <n v="0"/>
    <n v="0"/>
    <n v="120.7"/>
    <n v="785.9"/>
    <n v="1186.58"/>
    <n v="2100.38"/>
  </r>
  <r>
    <x v="5"/>
    <x v="2"/>
    <x v="3"/>
    <n v="0"/>
    <n v="0"/>
    <n v="0"/>
    <n v="0"/>
    <n v="0"/>
    <n v="0"/>
    <n v="0"/>
    <n v="0"/>
    <n v="0"/>
    <n v="0"/>
    <n v="0"/>
    <n v="308"/>
    <n v="308"/>
  </r>
  <r>
    <x v="5"/>
    <x v="2"/>
    <x v="4"/>
    <n v="0"/>
    <n v="0"/>
    <n v="0"/>
    <n v="1952.95"/>
    <n v="0"/>
    <n v="0"/>
    <n v="0"/>
    <n v="0"/>
    <n v="0"/>
    <n v="0"/>
    <n v="0"/>
    <n v="0"/>
    <n v="1952.95"/>
  </r>
  <r>
    <x v="5"/>
    <x v="2"/>
    <x v="5"/>
    <n v="0"/>
    <n v="0"/>
    <n v="0"/>
    <n v="0"/>
    <n v="5463"/>
    <n v="0"/>
    <n v="0"/>
    <n v="0"/>
    <n v="0"/>
    <n v="87.6"/>
    <n v="0"/>
    <n v="360"/>
    <n v="5910.6"/>
  </r>
  <r>
    <x v="5"/>
    <x v="2"/>
    <x v="6"/>
    <n v="0"/>
    <n v="0"/>
    <n v="0"/>
    <n v="0"/>
    <n v="0"/>
    <n v="0"/>
    <n v="0"/>
    <n v="0"/>
    <n v="0"/>
    <n v="0"/>
    <n v="0"/>
    <n v="0"/>
    <n v="489"/>
  </r>
  <r>
    <x v="1"/>
    <x v="1"/>
    <x v="7"/>
    <m/>
    <m/>
    <m/>
    <m/>
    <m/>
    <m/>
    <m/>
    <m/>
    <m/>
    <m/>
    <m/>
    <m/>
    <m/>
  </r>
  <r>
    <x v="5"/>
    <x v="3"/>
    <x v="0"/>
    <n v="3"/>
    <n v="2"/>
    <n v="2"/>
    <n v="2"/>
    <s v=""/>
    <s v=""/>
    <s v=""/>
    <s v=""/>
    <s v=""/>
    <s v=""/>
    <s v=""/>
    <s v=""/>
    <n v="9"/>
  </r>
  <r>
    <x v="5"/>
    <x v="3"/>
    <x v="1"/>
    <n v="2"/>
    <n v="3"/>
    <n v="1"/>
    <n v="2"/>
    <n v="0"/>
    <n v="3"/>
    <n v="4"/>
    <n v="2"/>
    <n v="2"/>
    <n v="3"/>
    <n v="2"/>
    <n v="5"/>
    <n v="29"/>
  </r>
  <r>
    <x v="5"/>
    <x v="3"/>
    <x v="2"/>
    <n v="0"/>
    <n v="1"/>
    <n v="0"/>
    <n v="0"/>
    <n v="0"/>
    <n v="0"/>
    <n v="0"/>
    <n v="0"/>
    <n v="0"/>
    <n v="1"/>
    <n v="5"/>
    <n v="6"/>
    <n v="13"/>
  </r>
  <r>
    <x v="5"/>
    <x v="3"/>
    <x v="3"/>
    <n v="0"/>
    <n v="0"/>
    <n v="0"/>
    <n v="0"/>
    <n v="0"/>
    <n v="0"/>
    <n v="0"/>
    <n v="0"/>
    <n v="0"/>
    <n v="0"/>
    <n v="0"/>
    <n v="1"/>
    <n v="1"/>
  </r>
  <r>
    <x v="5"/>
    <x v="3"/>
    <x v="4"/>
    <n v="0"/>
    <n v="0"/>
    <n v="0"/>
    <n v="1"/>
    <n v="0"/>
    <n v="0"/>
    <n v="0"/>
    <n v="0"/>
    <n v="0"/>
    <n v="0"/>
    <n v="0"/>
    <n v="0"/>
    <n v="1"/>
  </r>
  <r>
    <x v="5"/>
    <x v="3"/>
    <x v="5"/>
    <n v="0"/>
    <n v="0"/>
    <n v="0"/>
    <n v="0"/>
    <n v="1"/>
    <n v="0"/>
    <n v="0"/>
    <n v="0"/>
    <n v="0"/>
    <n v="1"/>
    <n v="0"/>
    <n v="1"/>
    <n v="3"/>
  </r>
  <r>
    <x v="5"/>
    <x v="3"/>
    <x v="6"/>
    <n v="0"/>
    <n v="0"/>
    <n v="0"/>
    <n v="0"/>
    <n v="0"/>
    <n v="0"/>
    <n v="0"/>
    <n v="0"/>
    <n v="0"/>
    <n v="0"/>
    <n v="0"/>
    <n v="0"/>
    <n v="15"/>
  </r>
  <r>
    <x v="1"/>
    <x v="1"/>
    <x v="7"/>
    <m/>
    <m/>
    <m/>
    <m/>
    <m/>
    <m/>
    <m/>
    <m/>
    <m/>
    <m/>
    <m/>
    <m/>
    <m/>
  </r>
  <r>
    <x v="5"/>
    <x v="4"/>
    <x v="0"/>
    <n v="71.526666666666657"/>
    <n v="54.6"/>
    <n v="90.004999999999995"/>
    <n v="25.245000000000001"/>
    <s v=""/>
    <s v=""/>
    <s v=""/>
    <s v=""/>
    <s v=""/>
    <s v=""/>
    <s v=""/>
    <s v=""/>
    <n v="61.586666666666666"/>
  </r>
  <r>
    <x v="5"/>
    <x v="4"/>
    <x v="1"/>
    <n v="12.615"/>
    <n v="36.746666666666663"/>
    <n v="301.04000000000002"/>
    <n v="18.27"/>
    <n v="0"/>
    <n v="47.333333333333336"/>
    <n v="59.737499999999997"/>
    <n v="32.28"/>
    <n v="94.95"/>
    <n v="54.063333333333333"/>
    <n v="50.129999999999995"/>
    <n v="465.13"/>
    <n v="127.46758620689657"/>
  </r>
  <r>
    <x v="5"/>
    <x v="4"/>
    <x v="2"/>
    <n v="0"/>
    <n v="7.2"/>
    <n v="0"/>
    <n v="0"/>
    <n v="0"/>
    <n v="0"/>
    <n v="0"/>
    <n v="0"/>
    <n v="0"/>
    <n v="120.7"/>
    <n v="157.18"/>
    <n v="197.76333333333332"/>
    <n v="161.56769230769231"/>
  </r>
  <r>
    <x v="5"/>
    <x v="4"/>
    <x v="3"/>
    <n v="0"/>
    <n v="0"/>
    <n v="0"/>
    <n v="0"/>
    <n v="0"/>
    <n v="0"/>
    <n v="0"/>
    <n v="0"/>
    <n v="0"/>
    <n v="0"/>
    <n v="0"/>
    <n v="308"/>
    <n v="308"/>
  </r>
  <r>
    <x v="5"/>
    <x v="4"/>
    <x v="4"/>
    <n v="0"/>
    <n v="0"/>
    <n v="0"/>
    <n v="1952.95"/>
    <n v="0"/>
    <n v="0"/>
    <n v="0"/>
    <n v="0"/>
    <n v="0"/>
    <n v="0"/>
    <n v="0"/>
    <n v="0"/>
    <n v="1952.95"/>
  </r>
  <r>
    <x v="5"/>
    <x v="4"/>
    <x v="5"/>
    <n v="0"/>
    <n v="0"/>
    <n v="0"/>
    <n v="0"/>
    <n v="5463"/>
    <n v="0"/>
    <n v="0"/>
    <n v="0"/>
    <n v="0"/>
    <n v="87.6"/>
    <n v="0"/>
    <n v="360"/>
    <n v="1970.2"/>
  </r>
  <r>
    <x v="5"/>
    <x v="4"/>
    <x v="6"/>
    <n v="0"/>
    <n v="0"/>
    <n v="0"/>
    <n v="0"/>
    <n v="0"/>
    <n v="0"/>
    <n v="0"/>
    <n v="0"/>
    <n v="0"/>
    <n v="0"/>
    <n v="0"/>
    <n v="0"/>
    <n v="32.6"/>
  </r>
  <r>
    <x v="1"/>
    <x v="1"/>
    <x v="7"/>
    <m/>
    <m/>
    <m/>
    <m/>
    <m/>
    <m/>
    <m/>
    <m/>
    <m/>
    <m/>
    <m/>
    <m/>
    <m/>
  </r>
  <r>
    <x v="5"/>
    <x v="5"/>
    <x v="0"/>
    <n v="1"/>
    <n v="9"/>
    <n v="7"/>
    <n v="4"/>
    <s v=""/>
    <s v=""/>
    <s v=""/>
    <s v=""/>
    <s v=""/>
    <s v=""/>
    <s v=""/>
    <s v=""/>
    <n v="21"/>
  </r>
  <r>
    <x v="5"/>
    <x v="5"/>
    <x v="1"/>
    <n v="3"/>
    <n v="6"/>
    <n v="12"/>
    <n v="7"/>
    <n v="8"/>
    <n v="5"/>
    <n v="5"/>
    <n v="17"/>
    <n v="0"/>
    <n v="5"/>
    <n v="6"/>
    <n v="3"/>
    <n v="77"/>
  </r>
  <r>
    <x v="5"/>
    <x v="5"/>
    <x v="2"/>
    <n v="4"/>
    <n v="4"/>
    <n v="5"/>
    <n v="4"/>
    <n v="5"/>
    <n v="11"/>
    <n v="5"/>
    <n v="0"/>
    <n v="1"/>
    <n v="3"/>
    <n v="4"/>
    <n v="10"/>
    <n v="56"/>
  </r>
  <r>
    <x v="5"/>
    <x v="5"/>
    <x v="3"/>
    <n v="5"/>
    <n v="5"/>
    <n v="7"/>
    <n v="9"/>
    <n v="7"/>
    <n v="9"/>
    <n v="7"/>
    <n v="5"/>
    <n v="8"/>
    <n v="5"/>
    <n v="3"/>
    <n v="6"/>
    <n v="76"/>
  </r>
  <r>
    <x v="5"/>
    <x v="5"/>
    <x v="4"/>
    <n v="3"/>
    <n v="4"/>
    <n v="2"/>
    <n v="4"/>
    <n v="3"/>
    <n v="12"/>
    <n v="2"/>
    <n v="0"/>
    <n v="2"/>
    <n v="0"/>
    <n v="2"/>
    <n v="0"/>
    <n v="34"/>
  </r>
  <r>
    <x v="5"/>
    <x v="5"/>
    <x v="5"/>
    <n v="4"/>
    <n v="6"/>
    <n v="10"/>
    <n v="10"/>
    <n v="3"/>
    <n v="4"/>
    <n v="4"/>
    <n v="2"/>
    <n v="5"/>
    <n v="3"/>
    <n v="6"/>
    <n v="4"/>
    <n v="61"/>
  </r>
  <r>
    <x v="5"/>
    <x v="5"/>
    <x v="6"/>
    <n v="0"/>
    <n v="0"/>
    <n v="0"/>
    <n v="0"/>
    <n v="0"/>
    <n v="0"/>
    <n v="0"/>
    <n v="0"/>
    <n v="0"/>
    <n v="0"/>
    <n v="0"/>
    <n v="0"/>
    <n v="71"/>
  </r>
  <r>
    <x v="1"/>
    <x v="1"/>
    <x v="7"/>
    <m/>
    <m/>
    <m/>
    <m/>
    <m/>
    <m/>
    <m/>
    <m/>
    <m/>
    <m/>
    <m/>
    <m/>
    <m/>
  </r>
  <r>
    <x v="5"/>
    <x v="6"/>
    <x v="0"/>
    <n v="421.67"/>
    <n v="106.87777777777777"/>
    <n v="259.18571428571425"/>
    <n v="60"/>
    <s v=""/>
    <s v=""/>
    <s v=""/>
    <s v=""/>
    <s v=""/>
    <s v=""/>
    <s v=""/>
    <s v=""/>
    <n v="163.70809523809524"/>
  </r>
  <r>
    <x v="5"/>
    <x v="6"/>
    <x v="1"/>
    <n v="57.476666666666667"/>
    <n v="135.42150000000001"/>
    <n v="94.265750000000011"/>
    <n v="147.15357142857141"/>
    <n v="133.82250000000002"/>
    <n v="305.23519999999996"/>
    <n v="99.787999999999997"/>
    <n v="197.95647058823531"/>
    <n v="0"/>
    <n v="171.73"/>
    <n v="91.266666666666652"/>
    <n v="81.5"/>
    <n v="146.20687012987014"/>
  </r>
  <r>
    <x v="5"/>
    <x v="6"/>
    <x v="2"/>
    <n v="404.67624999999998"/>
    <n v="253.26249999999999"/>
    <n v="346.66"/>
    <n v="190.57499999999999"/>
    <n v="161.82400000000001"/>
    <n v="224.69681818181817"/>
    <n v="202.88"/>
    <n v="0"/>
    <n v="45"/>
    <n v="223.33333333333334"/>
    <n v="133.47499999999999"/>
    <n v="150.77120000000002"/>
    <n v="217.48485714285712"/>
  </r>
  <r>
    <x v="5"/>
    <x v="6"/>
    <x v="3"/>
    <n v="223.4"/>
    <n v="161.72"/>
    <n v="110.93785714285715"/>
    <n v="131.50722222222223"/>
    <n v="129.244"/>
    <n v="162.6828888888889"/>
    <n v="223.82857142857142"/>
    <n v="156.56700000000001"/>
    <n v="115.64812500000001"/>
    <n v="245.57300000000001"/>
    <n v="359.57833333333332"/>
    <n v="304.18333333333334"/>
    <n v="179.75136842105266"/>
  </r>
  <r>
    <x v="5"/>
    <x v="6"/>
    <x v="4"/>
    <n v="313.57666666666665"/>
    <n v="342.6"/>
    <n v="146.5"/>
    <n v="294.85000000000002"/>
    <n v="93.666666666666671"/>
    <n v="198.94999999999996"/>
    <n v="160.5"/>
    <n v="0"/>
    <n v="301"/>
    <n v="0"/>
    <n v="138.74250000000001"/>
    <n v="0"/>
    <n v="225.0710294117647"/>
  </r>
  <r>
    <x v="5"/>
    <x v="6"/>
    <x v="5"/>
    <n v="85.58"/>
    <n v="116.23583333333333"/>
    <n v="361.82499999999999"/>
    <n v="380.19"/>
    <n v="1043.6666666666667"/>
    <n v="656"/>
    <n v="299.41750000000002"/>
    <n v="490.24900000000002"/>
    <n v="195.4"/>
    <n v="286.18"/>
    <n v="206.66666666666666"/>
    <n v="204.52499999999998"/>
    <n v="332.56873770491802"/>
  </r>
  <r>
    <x v="5"/>
    <x v="6"/>
    <x v="6"/>
    <n v="0"/>
    <n v="0"/>
    <n v="0"/>
    <n v="0"/>
    <n v="0"/>
    <n v="0"/>
    <n v="0"/>
    <n v="0"/>
    <n v="0"/>
    <n v="0"/>
    <n v="0"/>
    <n v="0"/>
    <n v="82.435746478873227"/>
  </r>
  <r>
    <x v="1"/>
    <x v="1"/>
    <x v="7"/>
    <m/>
    <m/>
    <m/>
    <m/>
    <m/>
    <m/>
    <m/>
    <m/>
    <m/>
    <m/>
    <m/>
    <m/>
    <m/>
  </r>
  <r>
    <x v="5"/>
    <x v="7"/>
    <x v="0"/>
    <n v="4"/>
    <n v="11"/>
    <n v="9"/>
    <n v="6"/>
    <s v=""/>
    <s v=""/>
    <s v=""/>
    <s v=""/>
    <s v=""/>
    <s v=""/>
    <s v=""/>
    <s v=""/>
    <n v="30"/>
  </r>
  <r>
    <x v="5"/>
    <x v="7"/>
    <x v="1"/>
    <n v="5"/>
    <n v="9"/>
    <n v="13"/>
    <n v="9"/>
    <n v="8"/>
    <n v="8"/>
    <n v="9"/>
    <n v="19"/>
    <n v="2"/>
    <n v="8"/>
    <n v="8"/>
    <n v="8"/>
    <n v="106"/>
  </r>
  <r>
    <x v="5"/>
    <x v="7"/>
    <x v="2"/>
    <n v="4"/>
    <n v="5"/>
    <n v="5"/>
    <n v="4"/>
    <n v="5"/>
    <n v="11"/>
    <n v="5"/>
    <n v="0"/>
    <n v="1"/>
    <n v="4"/>
    <n v="9"/>
    <n v="16"/>
    <n v="69"/>
  </r>
  <r>
    <x v="5"/>
    <x v="7"/>
    <x v="3"/>
    <n v="5"/>
    <n v="5"/>
    <n v="7"/>
    <n v="9"/>
    <n v="7"/>
    <n v="9"/>
    <n v="7"/>
    <n v="5"/>
    <n v="8"/>
    <n v="5"/>
    <n v="3"/>
    <n v="7"/>
    <n v="77"/>
  </r>
  <r>
    <x v="5"/>
    <x v="7"/>
    <x v="4"/>
    <n v="3"/>
    <n v="4"/>
    <n v="2"/>
    <n v="5"/>
    <n v="3"/>
    <n v="12"/>
    <n v="2"/>
    <n v="0"/>
    <n v="2"/>
    <n v="0"/>
    <n v="2"/>
    <n v="0"/>
    <n v="35"/>
  </r>
  <r>
    <x v="5"/>
    <x v="7"/>
    <x v="5"/>
    <n v="4"/>
    <n v="6"/>
    <n v="10"/>
    <n v="10"/>
    <n v="4"/>
    <n v="4"/>
    <n v="4"/>
    <n v="2"/>
    <n v="5"/>
    <n v="4"/>
    <n v="6"/>
    <n v="5"/>
    <n v="64"/>
  </r>
  <r>
    <x v="5"/>
    <x v="7"/>
    <x v="6"/>
    <n v="0"/>
    <n v="0"/>
    <n v="0"/>
    <n v="0"/>
    <n v="0"/>
    <n v="0"/>
    <n v="0"/>
    <n v="0"/>
    <n v="0"/>
    <n v="0"/>
    <n v="0"/>
    <n v="0"/>
    <n v="86"/>
  </r>
  <r>
    <x v="1"/>
    <x v="1"/>
    <x v="7"/>
    <m/>
    <m/>
    <m/>
    <m/>
    <m/>
    <m/>
    <m/>
    <m/>
    <m/>
    <m/>
    <m/>
    <m/>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0">
  <r>
    <n v="2025"/>
    <x v="0"/>
    <n v="1"/>
    <s v="mercredi"/>
    <s v="annulé"/>
    <d v="2025-01-01T00:00:00"/>
    <s v="annulé"/>
    <m/>
    <m/>
    <m/>
    <m/>
    <s v="Annulé"/>
    <x v="0"/>
    <x v="0"/>
    <m/>
    <s v="Passage annulé"/>
    <x v="0"/>
    <s v="Appel "/>
    <s v="Jour Férié / Pont"/>
    <x v="0"/>
    <x v="0"/>
    <s v="Distributeur"/>
    <m/>
    <m/>
    <m/>
    <m/>
    <m/>
    <m/>
    <m/>
    <s v="annulé"/>
  </r>
  <r>
    <n v="2025"/>
    <x v="0"/>
    <n v="1"/>
    <s v="mercredi"/>
    <s v="annulé"/>
    <d v="2025-01-01T00:00:00"/>
    <s v="annulé"/>
    <m/>
    <m/>
    <m/>
    <m/>
    <s v="Annulé"/>
    <x v="1"/>
    <x v="0"/>
    <m/>
    <s v="Passage annulé"/>
    <x v="0"/>
    <s v="Appel "/>
    <s v="Jour Férié / Pont"/>
    <x v="0"/>
    <x v="0"/>
    <s v="Distributeur"/>
    <m/>
    <m/>
    <m/>
    <m/>
    <m/>
    <m/>
    <m/>
    <s v="annulé"/>
  </r>
  <r>
    <n v="2025"/>
    <x v="0"/>
    <n v="1"/>
    <s v="mercredi"/>
    <s v="annulé"/>
    <d v="2025-01-01T00:00:00"/>
    <s v="annulé"/>
    <m/>
    <m/>
    <m/>
    <m/>
    <s v="Annulé"/>
    <x v="2"/>
    <x v="0"/>
    <m/>
    <s v="Passage annulé"/>
    <x v="0"/>
    <s v="Appel "/>
    <s v="Jour Férié / Pont"/>
    <x v="0"/>
    <x v="1"/>
    <s v="Restauration d'entreprise"/>
    <m/>
    <m/>
    <m/>
    <m/>
    <m/>
    <m/>
    <m/>
    <s v="annulé"/>
  </r>
  <r>
    <n v="2025"/>
    <x v="0"/>
    <n v="1"/>
    <s v="mercredi"/>
    <s v="annulé"/>
    <d v="2025-01-01T00:00:00"/>
    <s v="annulé"/>
    <m/>
    <m/>
    <m/>
    <m/>
    <s v="Annulé"/>
    <x v="3"/>
    <x v="0"/>
    <m/>
    <s v="Passage annulé"/>
    <x v="0"/>
    <s v="What'sApp"/>
    <s v="Jour Férié / Pont"/>
    <x v="0"/>
    <x v="2"/>
    <s v="Labo pour frigos connectés"/>
    <m/>
    <m/>
    <m/>
    <m/>
    <m/>
    <m/>
    <m/>
    <s v="annulé"/>
  </r>
  <r>
    <n v="2025"/>
    <x v="0"/>
    <n v="1"/>
    <s v="mercredi"/>
    <s v="annulé"/>
    <d v="2025-01-01T00:00:00"/>
    <s v="annulé"/>
    <m/>
    <m/>
    <m/>
    <m/>
    <s v="Annulé"/>
    <x v="4"/>
    <x v="0"/>
    <m/>
    <s v="Passage annulé"/>
    <x v="0"/>
    <s v="Appel "/>
    <s v="Jour Férié / Pont"/>
    <x v="0"/>
    <x v="2"/>
    <s v="Restauration d'entreprise"/>
    <m/>
    <m/>
    <m/>
    <m/>
    <m/>
    <m/>
    <m/>
    <s v="annulé"/>
  </r>
  <r>
    <n v="2025"/>
    <x v="0"/>
    <n v="1"/>
    <s v="mercredi"/>
    <s v="annulé"/>
    <d v="2025-01-01T00:00:00"/>
    <s v="annulé"/>
    <m/>
    <m/>
    <m/>
    <m/>
    <s v="Annulé"/>
    <x v="5"/>
    <x v="0"/>
    <m/>
    <s v="Passage annulé"/>
    <x v="0"/>
    <s v="What'sApp"/>
    <s v="Jour Férié / Pont"/>
    <x v="0"/>
    <x v="2"/>
    <s v="Restauration d'entreprise"/>
    <m/>
    <m/>
    <m/>
    <m/>
    <m/>
    <m/>
    <m/>
    <s v="annulé"/>
  </r>
  <r>
    <n v="2025"/>
    <x v="0"/>
    <n v="1"/>
    <s v="jeudi"/>
    <s v="annulé"/>
    <d v="2025-01-02T00:00:00"/>
    <s v="annulé"/>
    <m/>
    <m/>
    <m/>
    <m/>
    <s v="Annulé"/>
    <x v="6"/>
    <x v="0"/>
    <m/>
    <s v="Passage annulé"/>
    <x v="1"/>
    <s v="Appel "/>
    <m/>
    <x v="0"/>
    <x v="0"/>
    <s v="Distributeur"/>
    <m/>
    <m/>
    <m/>
    <m/>
    <m/>
    <m/>
    <m/>
    <s v="annulé"/>
  </r>
  <r>
    <n v="2025"/>
    <x v="0"/>
    <n v="1"/>
    <s v="jeudi"/>
    <s v="annulé"/>
    <d v="2025-01-02T00:00:00"/>
    <s v="annulé"/>
    <m/>
    <m/>
    <m/>
    <m/>
    <s v="Annulé"/>
    <x v="7"/>
    <x v="0"/>
    <m/>
    <s v="Passage annulé"/>
    <x v="0"/>
    <s v="What'sApp"/>
    <s v="Jour Férié / Pont"/>
    <x v="0"/>
    <x v="3"/>
    <s v="Production Aide Alim"/>
    <m/>
    <m/>
    <m/>
    <m/>
    <m/>
    <m/>
    <m/>
    <s v="annulé"/>
  </r>
  <r>
    <n v="2025"/>
    <x v="0"/>
    <n v="1"/>
    <s v="jeudi"/>
    <s v="annulé"/>
    <d v="2025-01-02T00:00:00"/>
    <s v="annulé"/>
    <m/>
    <m/>
    <m/>
    <m/>
    <s v="Annulé"/>
    <x v="8"/>
    <x v="0"/>
    <m/>
    <s v="Passage annulé"/>
    <x v="1"/>
    <s v="Appel "/>
    <m/>
    <x v="0"/>
    <x v="2"/>
    <s v="Restauration scolaire"/>
    <m/>
    <m/>
    <m/>
    <m/>
    <m/>
    <m/>
    <m/>
    <s v="annulé"/>
  </r>
  <r>
    <n v="2025"/>
    <x v="0"/>
    <n v="1"/>
    <s v="jeudi"/>
    <s v="Tournée 1"/>
    <d v="2025-01-02T00:00:00"/>
    <s v="Thierry Maisonnier"/>
    <s v="Marius Koffi"/>
    <s v="Minas Daoud"/>
    <m/>
    <m/>
    <s v="Trafic Lyonnais FZ-882-JR"/>
    <x v="2"/>
    <x v="1"/>
    <m/>
    <m/>
    <x v="2"/>
    <m/>
    <m/>
    <x v="0"/>
    <x v="1"/>
    <s v="Restauration d'entreprise"/>
    <m/>
    <m/>
    <m/>
    <m/>
    <m/>
    <s v="ok"/>
    <m/>
    <s v="ok"/>
  </r>
  <r>
    <n v="2025"/>
    <x v="0"/>
    <n v="1"/>
    <s v="jeudi"/>
    <s v="Tournée 1"/>
    <d v="2025-01-02T00:00:00"/>
    <s v="Thierry Maisonnier"/>
    <s v="Marius Koffi"/>
    <s v="Minas Daoud"/>
    <m/>
    <m/>
    <s v="Trafic Lyonnais FZ-882-JR"/>
    <x v="9"/>
    <x v="1"/>
    <m/>
    <m/>
    <x v="2"/>
    <m/>
    <m/>
    <x v="1"/>
    <x v="4"/>
    <s v="Distribution Solidaire"/>
    <m/>
    <m/>
    <m/>
    <m/>
    <m/>
    <s v="ok"/>
    <m/>
    <s v="ok"/>
  </r>
  <r>
    <n v="2025"/>
    <x v="0"/>
    <n v="1"/>
    <s v="jeudi"/>
    <s v="annulé"/>
    <d v="2025-01-02T00:00:00"/>
    <s v="annulé"/>
    <m/>
    <m/>
    <m/>
    <m/>
    <s v="Annulé"/>
    <x v="3"/>
    <x v="0"/>
    <m/>
    <s v="Passage annulé"/>
    <x v="1"/>
    <s v="Appel "/>
    <m/>
    <x v="0"/>
    <x v="2"/>
    <s v="Labo pour frigos connectés"/>
    <m/>
    <m/>
    <m/>
    <m/>
    <m/>
    <m/>
    <m/>
    <s v="annulé"/>
  </r>
  <r>
    <n v="2025"/>
    <x v="0"/>
    <n v="1"/>
    <s v="vendredi"/>
    <s v="Tournée 2"/>
    <d v="2025-01-02T00:00:00"/>
    <s v="Laurence Neveu"/>
    <s v="Martin Potier"/>
    <m/>
    <m/>
    <m/>
    <s v="Trafic Défense FT-862-AY"/>
    <x v="1"/>
    <x v="2"/>
    <m/>
    <m/>
    <x v="2"/>
    <m/>
    <m/>
    <x v="0"/>
    <x v="0"/>
    <s v="Distributeur"/>
    <m/>
    <m/>
    <m/>
    <m/>
    <m/>
    <m/>
    <s v="ok sans bordereau"/>
    <s v="ok"/>
  </r>
  <r>
    <n v="2025"/>
    <x v="0"/>
    <n v="1"/>
    <s v="vendredi"/>
    <s v="Tournée 2"/>
    <d v="2025-01-02T00:00:00"/>
    <s v="Laurence Neveu"/>
    <s v="Martin Potier"/>
    <m/>
    <m/>
    <m/>
    <s v="Trafic Défense FT-862-AY"/>
    <x v="10"/>
    <x v="3"/>
    <m/>
    <m/>
    <x v="2"/>
    <m/>
    <m/>
    <x v="1"/>
    <x v="5"/>
    <s v="HALTE SOCIALE ET HEBERGEMENT"/>
    <m/>
    <m/>
    <m/>
    <m/>
    <m/>
    <m/>
    <s v="ok"/>
    <s v="ok"/>
  </r>
  <r>
    <n v="2025"/>
    <x v="0"/>
    <n v="1"/>
    <s v="vendredi"/>
    <s v="Tournée 2"/>
    <d v="2025-01-02T00:00:00"/>
    <s v="Laurence Neveu"/>
    <s v="Martin Potier"/>
    <m/>
    <m/>
    <m/>
    <s v="Trafic Défense FT-862-AY"/>
    <x v="11"/>
    <x v="4"/>
    <m/>
    <m/>
    <x v="2"/>
    <m/>
    <m/>
    <x v="1"/>
    <x v="5"/>
    <s v="HALTE SOCIALE ET HEBERGEMENT"/>
    <m/>
    <m/>
    <m/>
    <m/>
    <m/>
    <m/>
    <s v="ok"/>
    <s v="ok"/>
  </r>
  <r>
    <n v="2025"/>
    <x v="0"/>
    <n v="1"/>
    <s v="vendredi"/>
    <s v="annulé"/>
    <d v="2025-01-02T00:00:00"/>
    <s v="annulé"/>
    <m/>
    <m/>
    <m/>
    <m/>
    <s v="Annulé"/>
    <x v="5"/>
    <x v="0"/>
    <m/>
    <s v="Passage annulé"/>
    <x v="1"/>
    <s v="Appel "/>
    <m/>
    <x v="0"/>
    <x v="2"/>
    <s v="Restauration d'entreprise"/>
    <m/>
    <m/>
    <m/>
    <m/>
    <m/>
    <m/>
    <m/>
    <s v="annulé"/>
  </r>
  <r>
    <n v="2025"/>
    <x v="0"/>
    <n v="1"/>
    <s v="vendredi"/>
    <s v="Tournée 3"/>
    <d v="2025-01-02T00:00:00"/>
    <s v="Laurence Neveu"/>
    <s v="Théo Molins"/>
    <m/>
    <m/>
    <m/>
    <s v="Trafic Défense FT-862-AY"/>
    <x v="12"/>
    <x v="5"/>
    <m/>
    <m/>
    <x v="2"/>
    <m/>
    <m/>
    <x v="0"/>
    <x v="6"/>
    <s v="Distribution Solidaire"/>
    <m/>
    <m/>
    <m/>
    <m/>
    <m/>
    <m/>
    <s v="ok"/>
    <s v="ok"/>
  </r>
  <r>
    <n v="2025"/>
    <x v="0"/>
    <n v="1"/>
    <s v="vendredi"/>
    <s v="Tournée 3"/>
    <d v="2025-01-02T00:00:00"/>
    <s v="Laurence Neveu"/>
    <s v="Théo Molins"/>
    <m/>
    <m/>
    <m/>
    <s v="Trafic Défense FT-862-AY"/>
    <x v="13"/>
    <x v="5"/>
    <m/>
    <m/>
    <x v="2"/>
    <m/>
    <m/>
    <x v="1"/>
    <x v="7"/>
    <s v="Accueil de Jour"/>
    <m/>
    <m/>
    <m/>
    <m/>
    <m/>
    <m/>
    <s v="ok"/>
    <s v="ok"/>
  </r>
  <r>
    <n v="2025"/>
    <x v="0"/>
    <n v="1"/>
    <s v="vendredi"/>
    <s v="Tournée 4"/>
    <d v="2025-01-03T00:00:00"/>
    <s v="Carlos Medina"/>
    <s v="Patricia Rasamoely"/>
    <s v="Minas Daoud"/>
    <m/>
    <m/>
    <s v="Trafic Défense FT-862-AY"/>
    <x v="6"/>
    <x v="6"/>
    <m/>
    <m/>
    <x v="2"/>
    <m/>
    <m/>
    <x v="0"/>
    <x v="0"/>
    <s v="Distributeur"/>
    <m/>
    <m/>
    <m/>
    <m/>
    <m/>
    <m/>
    <s v="ok"/>
    <s v="ok modifié"/>
  </r>
  <r>
    <n v="2025"/>
    <x v="0"/>
    <n v="1"/>
    <s v="vendredi"/>
    <s v="Tournée 4"/>
    <d v="2025-01-03T00:00:00"/>
    <s v="Carlos Medina"/>
    <s v="Patricia Rasamoely"/>
    <s v="Minas Daoud"/>
    <m/>
    <m/>
    <s v="Trafic Défense FT-862-AY"/>
    <x v="14"/>
    <x v="6"/>
    <m/>
    <m/>
    <x v="2"/>
    <m/>
    <m/>
    <x v="1"/>
    <x v="4"/>
    <s v="Distribution Solidaire"/>
    <m/>
    <m/>
    <m/>
    <m/>
    <m/>
    <m/>
    <s v="ok"/>
    <s v="ok modifié"/>
  </r>
  <r>
    <n v="2025"/>
    <x v="0"/>
    <n v="1"/>
    <s v="vendredi"/>
    <s v="annulé"/>
    <d v="2025-01-03T00:00:00"/>
    <s v="Martin Potier"/>
    <s v="Inès BALAGUIER"/>
    <m/>
    <m/>
    <m/>
    <s v="Trafic Défense FT-862-AY"/>
    <x v="8"/>
    <x v="7"/>
    <m/>
    <m/>
    <x v="2"/>
    <m/>
    <m/>
    <x v="0"/>
    <x v="2"/>
    <s v="Restauration scolaire"/>
    <m/>
    <m/>
    <m/>
    <m/>
    <m/>
    <m/>
    <s v="ok"/>
    <s v="ok"/>
  </r>
  <r>
    <n v="2025"/>
    <x v="0"/>
    <n v="1"/>
    <s v="vendredi"/>
    <s v="annulé"/>
    <d v="2025-01-03T00:00:00"/>
    <s v="Martin Potier"/>
    <s v="Inès BALAGUIER"/>
    <m/>
    <m/>
    <m/>
    <s v="Trafic Défense FT-862-AY"/>
    <x v="10"/>
    <x v="7"/>
    <m/>
    <m/>
    <x v="2"/>
    <m/>
    <m/>
    <x v="1"/>
    <x v="5"/>
    <s v="HALTE SOCIALE ET HEBERGEMENT"/>
    <m/>
    <m/>
    <m/>
    <m/>
    <m/>
    <m/>
    <s v="ok"/>
    <s v="ok"/>
  </r>
  <r>
    <n v="2025"/>
    <x v="0"/>
    <n v="1"/>
    <s v="vendredi"/>
    <s v="Tournée 5"/>
    <d v="2025-01-03T00:00:00"/>
    <s v="Thierry Maisonnier"/>
    <s v="Hitch Menjra"/>
    <s v="Anne Nguyen"/>
    <m/>
    <m/>
    <s v="Trafic St Ho (ex Lilas) EH-786-YB"/>
    <x v="0"/>
    <x v="8"/>
    <m/>
    <m/>
    <x v="2"/>
    <m/>
    <m/>
    <x v="0"/>
    <x v="0"/>
    <s v="Distributeur"/>
    <m/>
    <m/>
    <m/>
    <m/>
    <m/>
    <m/>
    <m/>
    <s v="ok"/>
  </r>
  <r>
    <n v="2025"/>
    <x v="0"/>
    <n v="1"/>
    <s v="vendredi"/>
    <s v="Tournée 5"/>
    <d v="2025-01-03T00:00:00"/>
    <s v="Thierry Maisonnier"/>
    <s v="Hitch Menjra"/>
    <s v="Anne Nguyen"/>
    <m/>
    <m/>
    <s v="Trafic St Ho (ex Lilas) EH-786-YB"/>
    <x v="1"/>
    <x v="9"/>
    <m/>
    <m/>
    <x v="2"/>
    <m/>
    <m/>
    <x v="0"/>
    <x v="0"/>
    <s v="Distributeur"/>
    <m/>
    <m/>
    <m/>
    <m/>
    <m/>
    <m/>
    <m/>
    <s v="ok"/>
  </r>
  <r>
    <n v="2025"/>
    <x v="0"/>
    <n v="1"/>
    <s v="vendredi"/>
    <s v="Tournée 5"/>
    <d v="2025-01-03T00:00:00"/>
    <s v="Thierry Maisonnier"/>
    <s v="Hitch Menjra"/>
    <s v="Anne Nguyen"/>
    <m/>
    <m/>
    <s v="Trafic St Ho (ex Lilas) EH-786-YB"/>
    <x v="15"/>
    <x v="10"/>
    <m/>
    <m/>
    <x v="2"/>
    <m/>
    <m/>
    <x v="1"/>
    <x v="5"/>
    <s v="HALTE SOCIALE ET HEBERGEMENT"/>
    <m/>
    <m/>
    <m/>
    <m/>
    <m/>
    <s v="ok"/>
    <m/>
    <s v="ok"/>
  </r>
  <r>
    <n v="2025"/>
    <x v="0"/>
    <n v="1"/>
    <s v="vendredi"/>
    <s v="Tournée 5"/>
    <d v="2025-01-03T00:00:00"/>
    <s v="Thierry Maisonnier"/>
    <s v="Hitch Menjra"/>
    <s v="Anne Nguyen"/>
    <m/>
    <m/>
    <s v="Trafic St Ho (ex Lilas) EH-786-YB"/>
    <x v="16"/>
    <x v="11"/>
    <m/>
    <m/>
    <x v="2"/>
    <m/>
    <m/>
    <x v="0"/>
    <x v="2"/>
    <s v="Cuisine centrale scolaire"/>
    <m/>
    <m/>
    <m/>
    <m/>
    <m/>
    <s v="ok"/>
    <m/>
    <s v="ok"/>
  </r>
  <r>
    <n v="2025"/>
    <x v="0"/>
    <n v="1"/>
    <s v="vendredi"/>
    <s v="Tournée 5"/>
    <d v="2025-01-03T00:00:00"/>
    <s v="Thierry Maisonnier"/>
    <s v="Hitch Menjra"/>
    <s v="Anne Nguyen"/>
    <m/>
    <m/>
    <s v="Trafic St Ho (ex Lilas) EH-786-YB"/>
    <x v="17"/>
    <x v="11"/>
    <m/>
    <m/>
    <x v="2"/>
    <m/>
    <m/>
    <x v="1"/>
    <x v="8"/>
    <s v="RESTAURANTS SOLIDAIRES"/>
    <m/>
    <m/>
    <m/>
    <m/>
    <m/>
    <s v="ok"/>
    <m/>
    <s v="ok"/>
  </r>
  <r>
    <n v="2025"/>
    <x v="0"/>
    <n v="1"/>
    <s v="vendredi"/>
    <s v="Tournée 6"/>
    <d v="2025-01-03T00:00:00"/>
    <s v="Éric David"/>
    <s v="Jean-Pierre Boudard"/>
    <m/>
    <m/>
    <m/>
    <s v="Kangoo Mazars ET-665-VE"/>
    <x v="18"/>
    <x v="12"/>
    <m/>
    <m/>
    <x v="2"/>
    <m/>
    <m/>
    <x v="0"/>
    <x v="2"/>
    <s v="Restauration d'entreprise"/>
    <m/>
    <m/>
    <m/>
    <m/>
    <m/>
    <s v="ok"/>
    <m/>
    <s v="ok"/>
  </r>
  <r>
    <n v="2025"/>
    <x v="0"/>
    <n v="1"/>
    <s v="vendredi"/>
    <s v="Tournée 6"/>
    <d v="2025-01-03T00:00:00"/>
    <s v="Éric David"/>
    <s v="Jean-Pierre Boudard"/>
    <m/>
    <m/>
    <m/>
    <s v="Kangoo Mazars ET-665-VE"/>
    <x v="19"/>
    <x v="13"/>
    <m/>
    <m/>
    <x v="2"/>
    <m/>
    <m/>
    <x v="0"/>
    <x v="2"/>
    <s v="Restauration d'entreprise"/>
    <m/>
    <m/>
    <m/>
    <m/>
    <m/>
    <s v="ok"/>
    <m/>
    <s v="ok"/>
  </r>
  <r>
    <n v="2025"/>
    <x v="0"/>
    <n v="1"/>
    <s v="vendredi"/>
    <s v="annulé"/>
    <d v="2025-01-03T00:00:00"/>
    <s v="annulé"/>
    <m/>
    <m/>
    <m/>
    <m/>
    <s v="Annulé"/>
    <x v="20"/>
    <x v="0"/>
    <m/>
    <s v="Passage annulé"/>
    <x v="1"/>
    <s v="Appel "/>
    <m/>
    <x v="0"/>
    <x v="2"/>
    <s v="Restauration d'entreprise"/>
    <m/>
    <m/>
    <m/>
    <m/>
    <m/>
    <m/>
    <m/>
    <s v="ok"/>
  </r>
  <r>
    <n v="2025"/>
    <x v="0"/>
    <n v="1"/>
    <s v="vendredi"/>
    <s v="Tournée 6"/>
    <d v="2025-01-03T00:00:00"/>
    <s v="Éric David"/>
    <s v="Jean-Pierre Boudard"/>
    <m/>
    <m/>
    <m/>
    <s v="Kangoo Mazars ET-665-VE"/>
    <x v="21"/>
    <x v="14"/>
    <m/>
    <m/>
    <x v="2"/>
    <m/>
    <m/>
    <x v="1"/>
    <x v="7"/>
    <s v="HALTE SOCIALE ET HEBERGEMENT"/>
    <m/>
    <m/>
    <m/>
    <m/>
    <m/>
    <s v="ok"/>
    <m/>
    <s v="ok"/>
  </r>
  <r>
    <n v="2025"/>
    <x v="0"/>
    <n v="1"/>
    <s v="vendredi"/>
    <s v="annulé"/>
    <d v="2025-01-03T00:00:00"/>
    <s v="annulé"/>
    <m/>
    <m/>
    <m/>
    <m/>
    <s v="Annulé"/>
    <x v="22"/>
    <x v="0"/>
    <m/>
    <s v="Passage annulé"/>
    <x v="1"/>
    <s v="Appel "/>
    <m/>
    <x v="0"/>
    <x v="2"/>
    <s v="Restauration d'entreprise"/>
    <m/>
    <m/>
    <m/>
    <m/>
    <m/>
    <m/>
    <m/>
    <m/>
  </r>
  <r>
    <n v="2025"/>
    <x v="0"/>
    <n v="1"/>
    <s v="vendredi"/>
    <s v="annulé"/>
    <d v="2025-01-03T00:00:00"/>
    <s v="annulé"/>
    <m/>
    <m/>
    <m/>
    <m/>
    <s v="Annulé"/>
    <x v="23"/>
    <x v="0"/>
    <m/>
    <s v="Passage annulé"/>
    <x v="1"/>
    <s v="Appel "/>
    <m/>
    <x v="0"/>
    <x v="2"/>
    <s v="Restauration d'entreprise"/>
    <m/>
    <m/>
    <m/>
    <m/>
    <m/>
    <m/>
    <m/>
    <m/>
  </r>
  <r>
    <n v="2025"/>
    <x v="0"/>
    <n v="1"/>
    <s v="vendredi"/>
    <s v="Tournée 7"/>
    <d v="2025-01-03T00:00:00"/>
    <s v="Anne Lazzaroni"/>
    <s v="Amandine Meyer"/>
    <m/>
    <m/>
    <m/>
    <s v="Kangoo Ipsen FV-865-GP"/>
    <x v="24"/>
    <x v="15"/>
    <m/>
    <m/>
    <x v="2"/>
    <m/>
    <m/>
    <x v="0"/>
    <x v="3"/>
    <s v="Production Aide Alim"/>
    <m/>
    <m/>
    <m/>
    <m/>
    <m/>
    <s v="ok"/>
    <m/>
    <s v="ok"/>
  </r>
  <r>
    <n v="2025"/>
    <x v="0"/>
    <n v="1"/>
    <s v="vendredi"/>
    <s v="Tournée 7"/>
    <d v="2025-01-03T00:00:00"/>
    <s v="Anne Lazzaroni"/>
    <s v="Amandine Meyer"/>
    <m/>
    <m/>
    <m/>
    <s v="Kangoo Ipsen FV-865-GP"/>
    <x v="25"/>
    <x v="16"/>
    <m/>
    <m/>
    <x v="2"/>
    <m/>
    <m/>
    <x v="1"/>
    <x v="7"/>
    <s v="Accueil de Jour"/>
    <m/>
    <m/>
    <m/>
    <m/>
    <m/>
    <s v="ok"/>
    <m/>
    <s v="ok"/>
  </r>
  <r>
    <n v="2025"/>
    <x v="0"/>
    <n v="1"/>
    <s v="vendredi"/>
    <s v="Tournée 7"/>
    <d v="2025-01-03T00:00:00"/>
    <s v="Anne Lazzaroni"/>
    <s v="Amandine Meyer"/>
    <m/>
    <m/>
    <m/>
    <s v="Kangoo Ipsen FV-865-GP"/>
    <x v="26"/>
    <x v="17"/>
    <m/>
    <m/>
    <x v="2"/>
    <m/>
    <m/>
    <x v="1"/>
    <x v="5"/>
    <s v="HALTE SOCIALE ET HEBERGEMENT"/>
    <m/>
    <m/>
    <m/>
    <m/>
    <m/>
    <s v="ok"/>
    <m/>
    <s v="ok"/>
  </r>
  <r>
    <n v="2025"/>
    <x v="0"/>
    <n v="2"/>
    <s v="dimanche"/>
    <s v="Tournée 8"/>
    <d v="2025-01-05T00:00:00"/>
    <s v="Hugo Terrasson"/>
    <s v="Raphael Queune"/>
    <s v="Meaghan Smadja"/>
    <s v="Dominique Kerforn"/>
    <m/>
    <s v="Trafic St Ho (ex Lilas) EH-786-YB"/>
    <x v="27"/>
    <x v="18"/>
    <m/>
    <m/>
    <x v="2"/>
    <m/>
    <m/>
    <x v="0"/>
    <x v="9"/>
    <s v="Producteur"/>
    <m/>
    <m/>
    <m/>
    <m/>
    <m/>
    <m/>
    <m/>
    <m/>
  </r>
  <r>
    <n v="2025"/>
    <x v="0"/>
    <n v="2"/>
    <s v="dimanche"/>
    <s v="Tournée 8"/>
    <d v="2025-01-05T00:00:00"/>
    <s v="Hugo Terrasson"/>
    <s v="Raphael Queune"/>
    <s v="Meaghan Smadja"/>
    <s v="Dominique Kerforn"/>
    <m/>
    <s v="Trafic St Ho (ex Lilas) EH-786-YB"/>
    <x v="28"/>
    <x v="19"/>
    <m/>
    <m/>
    <x v="2"/>
    <m/>
    <m/>
    <x v="0"/>
    <x v="9"/>
    <s v="Producteur"/>
    <m/>
    <m/>
    <m/>
    <m/>
    <m/>
    <m/>
    <m/>
    <m/>
  </r>
  <r>
    <n v="2025"/>
    <x v="0"/>
    <n v="2"/>
    <s v="dimanche"/>
    <s v="Tournée 8"/>
    <d v="2025-01-05T00:00:00"/>
    <s v="Hugo Terrasson"/>
    <s v="Raphael Queune"/>
    <s v="Meaghan Smadja"/>
    <s v="Dominique Kerforn"/>
    <m/>
    <s v="Trafic St Ho (ex Lilas) EH-786-YB"/>
    <x v="29"/>
    <x v="20"/>
    <m/>
    <m/>
    <x v="2"/>
    <m/>
    <m/>
    <x v="1"/>
    <x v="8"/>
    <s v="RESTAURANTS SOLIDAIRES"/>
    <m/>
    <m/>
    <m/>
    <m/>
    <m/>
    <s v="ok"/>
    <m/>
    <s v="ok"/>
  </r>
  <r>
    <n v="2025"/>
    <x v="0"/>
    <n v="2"/>
    <s v="lundi"/>
    <s v="Tournée 9"/>
    <d v="2025-01-06T00:00:00"/>
    <s v="Thierry Maisonnier"/>
    <s v="Hitch Menjra"/>
    <s v="Sonia Massey"/>
    <m/>
    <m/>
    <s v="Trafic Défense FT-862-AY"/>
    <x v="0"/>
    <x v="21"/>
    <m/>
    <m/>
    <x v="2"/>
    <m/>
    <m/>
    <x v="0"/>
    <x v="0"/>
    <s v="Distributeur"/>
    <m/>
    <m/>
    <m/>
    <m/>
    <m/>
    <m/>
    <s v="ok sans bordereau"/>
    <m/>
  </r>
  <r>
    <n v="2025"/>
    <x v="0"/>
    <n v="2"/>
    <s v="lundi"/>
    <s v="Tournée 9"/>
    <d v="2025-01-06T00:00:00"/>
    <s v="Thierry Maisonnier"/>
    <s v="Hitch Menjra"/>
    <s v="Sonia Massey"/>
    <m/>
    <m/>
    <s v="Trafic Défense FT-862-AY"/>
    <x v="1"/>
    <x v="22"/>
    <m/>
    <m/>
    <x v="2"/>
    <m/>
    <m/>
    <x v="0"/>
    <x v="0"/>
    <s v="Distributeur"/>
    <m/>
    <m/>
    <m/>
    <m/>
    <m/>
    <m/>
    <s v="ok sans bordereau"/>
    <m/>
  </r>
  <r>
    <n v="2025"/>
    <x v="0"/>
    <n v="2"/>
    <s v="lundi"/>
    <s v="Tournée 9"/>
    <d v="2025-01-06T00:00:00"/>
    <s v="Thierry Maisonnier"/>
    <s v="Hitch Menjra"/>
    <s v="Sonia Massey"/>
    <m/>
    <m/>
    <s v="Trafic Défense FT-862-AY"/>
    <x v="30"/>
    <x v="23"/>
    <m/>
    <m/>
    <x v="2"/>
    <m/>
    <m/>
    <x v="1"/>
    <x v="5"/>
    <s v="HALTE SOCIALE ET HEBERGEMENT"/>
    <m/>
    <m/>
    <m/>
    <m/>
    <m/>
    <m/>
    <s v="ok"/>
    <s v="ok"/>
  </r>
  <r>
    <n v="2025"/>
    <x v="0"/>
    <n v="2"/>
    <s v="lundi"/>
    <s v="Tournée 9"/>
    <d v="2025-01-06T00:00:00"/>
    <s v="Thierry Maisonnier"/>
    <s v="Hitch Menjra"/>
    <s v="Sonia Massey"/>
    <m/>
    <m/>
    <s v="Trafic Défense FT-862-AY"/>
    <x v="31"/>
    <x v="24"/>
    <m/>
    <m/>
    <x v="2"/>
    <m/>
    <m/>
    <x v="1"/>
    <x v="8"/>
    <s v="RESTAURANTS SOLIDAIRES"/>
    <m/>
    <m/>
    <m/>
    <m/>
    <m/>
    <m/>
    <s v="ok"/>
    <s v="ok"/>
  </r>
  <r>
    <n v="2025"/>
    <x v="0"/>
    <n v="2"/>
    <s v="mardi"/>
    <s v="Tournée 10"/>
    <d v="2025-01-07T00:00:00"/>
    <s v="Patrick Postic"/>
    <s v="Alex Martinez"/>
    <s v="Rémi Godefroy"/>
    <m/>
    <m/>
    <s v="Trafic Défense FT-862-AY"/>
    <x v="6"/>
    <x v="25"/>
    <m/>
    <m/>
    <x v="2"/>
    <m/>
    <m/>
    <x v="0"/>
    <x v="0"/>
    <s v="Distributeur"/>
    <m/>
    <m/>
    <m/>
    <m/>
    <m/>
    <m/>
    <s v="ok"/>
    <s v="ok"/>
  </r>
  <r>
    <n v="2025"/>
    <x v="0"/>
    <n v="2"/>
    <s v="mardi"/>
    <s v="Tournée 10"/>
    <d v="2025-01-07T00:00:00"/>
    <s v="Patrick Postic"/>
    <s v="Alex Martinez"/>
    <s v="Rémi Godefroy"/>
    <m/>
    <m/>
    <s v="Trafic Défense FT-862-AY"/>
    <x v="31"/>
    <x v="25"/>
    <m/>
    <m/>
    <x v="2"/>
    <m/>
    <m/>
    <x v="1"/>
    <x v="8"/>
    <s v="RESTAURANTS SOLIDAIRES"/>
    <m/>
    <m/>
    <m/>
    <m/>
    <m/>
    <m/>
    <s v="ok"/>
    <s v="ok"/>
  </r>
  <r>
    <n v="2025"/>
    <x v="0"/>
    <n v="2"/>
    <s v="mardi"/>
    <s v="Tournée 11"/>
    <d v="2025-01-07T00:00:00"/>
    <s v="Thierry Maisonnier"/>
    <s v="Hitch Menjra"/>
    <m/>
    <m/>
    <m/>
    <s v="Trafic St Ho (ex Lilas) EH-786-YB"/>
    <x v="0"/>
    <x v="26"/>
    <m/>
    <m/>
    <x v="2"/>
    <m/>
    <m/>
    <x v="0"/>
    <x v="0"/>
    <s v="Distributeur"/>
    <m/>
    <m/>
    <m/>
    <m/>
    <m/>
    <m/>
    <m/>
    <m/>
  </r>
  <r>
    <n v="2025"/>
    <x v="0"/>
    <n v="2"/>
    <s v="mardi"/>
    <s v="Tournée 11"/>
    <d v="2025-01-07T00:00:00"/>
    <s v="Thierry Maisonnier"/>
    <s v="Hitch Menjra"/>
    <m/>
    <m/>
    <m/>
    <s v="Trafic St Ho (ex Lilas) EH-786-YB"/>
    <x v="32"/>
    <x v="27"/>
    <m/>
    <m/>
    <x v="2"/>
    <m/>
    <m/>
    <x v="0"/>
    <x v="10"/>
    <s v="Evénements Sports et Loisirs"/>
    <m/>
    <m/>
    <m/>
    <m/>
    <m/>
    <s v="ok"/>
    <m/>
    <s v="ok"/>
  </r>
  <r>
    <n v="2025"/>
    <x v="0"/>
    <n v="2"/>
    <s v="mardi"/>
    <s v="Tournée 11"/>
    <d v="2025-01-07T00:00:00"/>
    <s v="Thierry Maisonnier"/>
    <s v="Hitch Menjra"/>
    <m/>
    <m/>
    <m/>
    <s v="Trafic St Ho (ex Lilas) EH-786-YB"/>
    <x v="33"/>
    <x v="28"/>
    <m/>
    <m/>
    <x v="2"/>
    <m/>
    <m/>
    <x v="1"/>
    <x v="4"/>
    <s v="Distribution Solidaire"/>
    <m/>
    <m/>
    <m/>
    <m/>
    <m/>
    <s v="pas de bordereaux"/>
    <m/>
    <s v="ok à modifier"/>
  </r>
  <r>
    <n v="2025"/>
    <x v="0"/>
    <n v="2"/>
    <s v="mardi"/>
    <s v="Tournée 12"/>
    <d v="2025-01-07T00:00:00"/>
    <s v="Nesrine Joly"/>
    <m/>
    <m/>
    <m/>
    <m/>
    <s v="Kangoo Mazars ET-665-VE"/>
    <x v="34"/>
    <x v="29"/>
    <m/>
    <m/>
    <x v="2"/>
    <m/>
    <m/>
    <x v="0"/>
    <x v="10"/>
    <s v="Traiteur"/>
    <m/>
    <m/>
    <m/>
    <m/>
    <m/>
    <s v="ok"/>
    <m/>
    <s v="ok "/>
  </r>
  <r>
    <n v="2025"/>
    <x v="0"/>
    <n v="2"/>
    <s v="mardi"/>
    <s v="Tournée 12"/>
    <d v="2025-01-07T00:00:00"/>
    <s v="Nesrine Joly"/>
    <m/>
    <m/>
    <m/>
    <m/>
    <s v="Kangoo Mazars ET-665-VE"/>
    <x v="25"/>
    <x v="29"/>
    <m/>
    <m/>
    <x v="2"/>
    <m/>
    <m/>
    <x v="1"/>
    <x v="7"/>
    <s v="Accueil de Jour"/>
    <m/>
    <m/>
    <m/>
    <m/>
    <m/>
    <s v="ok"/>
    <m/>
    <s v="ok "/>
  </r>
  <r>
    <n v="2025"/>
    <x v="0"/>
    <n v="2"/>
    <s v="mercredi"/>
    <s v="Tournée 13"/>
    <d v="2025-01-08T00:00:00"/>
    <s v="Marine POTEL"/>
    <s v="Théo Molins"/>
    <m/>
    <m/>
    <m/>
    <s v="Kangoo Mazars ET-665-VE"/>
    <x v="0"/>
    <x v="30"/>
    <m/>
    <m/>
    <x v="2"/>
    <m/>
    <m/>
    <x v="0"/>
    <x v="0"/>
    <s v="Distributeur"/>
    <m/>
    <m/>
    <m/>
    <m/>
    <m/>
    <m/>
    <m/>
    <m/>
  </r>
  <r>
    <n v="2025"/>
    <x v="0"/>
    <n v="2"/>
    <s v="mercredi"/>
    <s v="Tournée 13"/>
    <d v="2025-01-08T00:00:00"/>
    <s v="Marine POTEL"/>
    <s v="Théo Molins"/>
    <m/>
    <m/>
    <m/>
    <s v="Kangoo Mazars ET-665-VE"/>
    <x v="1"/>
    <x v="31"/>
    <m/>
    <m/>
    <x v="2"/>
    <m/>
    <m/>
    <x v="0"/>
    <x v="0"/>
    <s v="Distributeur"/>
    <m/>
    <m/>
    <m/>
    <m/>
    <m/>
    <m/>
    <m/>
    <m/>
  </r>
  <r>
    <n v="2025"/>
    <x v="0"/>
    <n v="2"/>
    <s v="mercredi"/>
    <s v="Tournée 13"/>
    <d v="2025-01-08T00:00:00"/>
    <s v="Marine POTEL"/>
    <s v="Théo Molins"/>
    <m/>
    <m/>
    <m/>
    <s v="Kangoo Mazars ET-665-VE"/>
    <x v="30"/>
    <x v="32"/>
    <m/>
    <m/>
    <x v="2"/>
    <m/>
    <m/>
    <x v="1"/>
    <x v="5"/>
    <s v="HALTE SOCIALE ET HEBERGEMENT"/>
    <m/>
    <m/>
    <m/>
    <m/>
    <m/>
    <s v="ok"/>
    <m/>
    <s v="ok"/>
  </r>
  <r>
    <n v="2025"/>
    <x v="0"/>
    <n v="2"/>
    <s v="mercredi"/>
    <s v="Tournée 13"/>
    <d v="2025-01-08T00:00:00"/>
    <s v="Marine POTEL"/>
    <s v="Théo Molins"/>
    <m/>
    <m/>
    <m/>
    <s v="Kangoo Mazars ET-665-VE"/>
    <x v="31"/>
    <x v="33"/>
    <m/>
    <m/>
    <x v="2"/>
    <m/>
    <m/>
    <x v="1"/>
    <x v="8"/>
    <s v="RESTAURANTS SOLIDAIRES"/>
    <m/>
    <m/>
    <m/>
    <m/>
    <m/>
    <s v="ok"/>
    <m/>
    <s v="ok"/>
  </r>
  <r>
    <n v="2025"/>
    <x v="0"/>
    <n v="2"/>
    <s v="mercredi"/>
    <s v="Tournée 14"/>
    <d v="2025-01-08T00:00:00"/>
    <s v="Thierry Maisonnier"/>
    <s v="Rémi Godefroy"/>
    <s v="Baptiste Valentini"/>
    <m/>
    <m/>
    <s v="Trafic Défense FT-862-AY"/>
    <x v="2"/>
    <x v="34"/>
    <m/>
    <m/>
    <x v="2"/>
    <m/>
    <m/>
    <x v="0"/>
    <x v="1"/>
    <s v="Restauration d'entreprise"/>
    <m/>
    <m/>
    <m/>
    <m/>
    <m/>
    <m/>
    <s v="ok"/>
    <s v="ok"/>
  </r>
  <r>
    <n v="2025"/>
    <x v="0"/>
    <n v="2"/>
    <s v="mercredi"/>
    <s v="Tournée 14"/>
    <d v="2025-01-08T00:00:00"/>
    <s v="Thierry Maisonnier"/>
    <s v="Rémi Godefroy"/>
    <s v="Baptiste Valentini"/>
    <m/>
    <m/>
    <s v="Trafic Défense FT-862-AY"/>
    <x v="9"/>
    <x v="34"/>
    <m/>
    <m/>
    <x v="2"/>
    <m/>
    <m/>
    <x v="1"/>
    <x v="4"/>
    <s v="Distribution Solidaire"/>
    <m/>
    <m/>
    <m/>
    <m/>
    <m/>
    <m/>
    <s v="ok"/>
    <s v="ok"/>
  </r>
  <r>
    <n v="2025"/>
    <x v="0"/>
    <n v="2"/>
    <s v="mercredi"/>
    <s v="annulé"/>
    <d v="2025-01-08T00:00:00"/>
    <s v="annulé"/>
    <m/>
    <m/>
    <m/>
    <m/>
    <s v="Annulé"/>
    <x v="3"/>
    <x v="0"/>
    <m/>
    <s v="Passage annulé"/>
    <x v="1"/>
    <s v="What'sApp"/>
    <m/>
    <x v="0"/>
    <x v="2"/>
    <s v="Labo pour frigos connectés"/>
    <m/>
    <m/>
    <m/>
    <m/>
    <m/>
    <m/>
    <m/>
    <m/>
  </r>
  <r>
    <n v="2025"/>
    <x v="0"/>
    <n v="2"/>
    <s v="mercredi"/>
    <s v="annulé"/>
    <d v="2025-01-08T00:00:00"/>
    <s v="annulé"/>
    <m/>
    <m/>
    <m/>
    <m/>
    <s v="Annulé"/>
    <x v="4"/>
    <x v="0"/>
    <m/>
    <s v="Passage annulé"/>
    <x v="1"/>
    <s v="Appel "/>
    <m/>
    <x v="0"/>
    <x v="2"/>
    <s v="Restauration d'entreprise"/>
    <m/>
    <m/>
    <m/>
    <m/>
    <m/>
    <m/>
    <m/>
    <m/>
  </r>
  <r>
    <n v="2025"/>
    <x v="0"/>
    <n v="2"/>
    <s v="mercredi"/>
    <s v="Tournée 15"/>
    <d v="2025-01-08T00:00:00"/>
    <s v="Martin Potier"/>
    <s v="Cherigui boussad"/>
    <m/>
    <m/>
    <m/>
    <s v="Kangoo Ipsen FV-865-GP"/>
    <x v="35"/>
    <x v="35"/>
    <m/>
    <m/>
    <x v="2"/>
    <m/>
    <m/>
    <x v="0"/>
    <x v="10"/>
    <s v="Evenementiel"/>
    <m/>
    <m/>
    <m/>
    <m/>
    <m/>
    <s v="ok"/>
    <m/>
    <s v="ok"/>
  </r>
  <r>
    <n v="2025"/>
    <x v="0"/>
    <n v="2"/>
    <s v="mercredi"/>
    <s v="Tournée 15"/>
    <d v="2025-01-08T00:00:00"/>
    <s v="Martin Potier"/>
    <s v="Cherigui boussad"/>
    <m/>
    <m/>
    <m/>
    <s v="Kangoo Ipsen FV-865-GP"/>
    <x v="36"/>
    <x v="35"/>
    <m/>
    <m/>
    <x v="2"/>
    <m/>
    <m/>
    <x v="1"/>
    <x v="4"/>
    <s v="Distribution Solidaire"/>
    <m/>
    <m/>
    <m/>
    <m/>
    <m/>
    <s v="ok"/>
    <m/>
    <s v="ok"/>
  </r>
  <r>
    <n v="2025"/>
    <x v="0"/>
    <n v="2"/>
    <s v="mercredi"/>
    <s v="Tournée 16"/>
    <d v="2025-01-08T00:00:00"/>
    <s v="Sophie Potteaux"/>
    <s v="Auriane Delacroix"/>
    <m/>
    <m/>
    <m/>
    <s v="Trafic Défense FT-862-AY"/>
    <x v="24"/>
    <x v="36"/>
    <m/>
    <m/>
    <x v="2"/>
    <m/>
    <m/>
    <x v="0"/>
    <x v="3"/>
    <s v="Production Aide Alim"/>
    <m/>
    <m/>
    <m/>
    <m/>
    <m/>
    <m/>
    <s v="ok"/>
    <s v="ok modifié"/>
  </r>
  <r>
    <n v="2025"/>
    <x v="0"/>
    <n v="2"/>
    <s v="mercredi"/>
    <s v="Tournée 16"/>
    <d v="2025-01-08T00:00:00"/>
    <s v="Sophie Potteaux"/>
    <s v="Auriane Delacroix"/>
    <m/>
    <m/>
    <m/>
    <s v="Trafic Défense FT-862-AY"/>
    <x v="37"/>
    <x v="37"/>
    <m/>
    <m/>
    <x v="2"/>
    <m/>
    <m/>
    <x v="1"/>
    <x v="4"/>
    <s v="Distribution Solidaire"/>
    <m/>
    <m/>
    <m/>
    <m/>
    <m/>
    <m/>
    <s v="ok"/>
    <s v="ok modifié"/>
  </r>
  <r>
    <n v="2025"/>
    <x v="0"/>
    <n v="2"/>
    <s v="mercredi"/>
    <s v="Tournée 16"/>
    <d v="2025-01-08T00:00:00"/>
    <s v="Sophie Potteaux"/>
    <s v="Auriane Delacroix"/>
    <m/>
    <m/>
    <m/>
    <s v="Trafic Défense FT-862-AY"/>
    <x v="26"/>
    <x v="38"/>
    <m/>
    <m/>
    <x v="2"/>
    <m/>
    <m/>
    <x v="1"/>
    <x v="5"/>
    <s v="HALTE SOCIALE ET HEBERGEMENT"/>
    <m/>
    <m/>
    <m/>
    <m/>
    <m/>
    <m/>
    <s v="ok"/>
    <s v="ok modifié"/>
  </r>
  <r>
    <n v="2025"/>
    <x v="0"/>
    <n v="2"/>
    <s v="mercredi"/>
    <s v="Tournée 16"/>
    <d v="2025-01-08T00:00:00"/>
    <s v="Sophie Potteaux"/>
    <s v="Auriane Delacroix"/>
    <m/>
    <m/>
    <m/>
    <s v="Trafic Défense FT-862-AY"/>
    <x v="38"/>
    <x v="39"/>
    <m/>
    <m/>
    <x v="2"/>
    <m/>
    <m/>
    <x v="1"/>
    <x v="8"/>
    <s v="Restaurant Solidaire"/>
    <m/>
    <m/>
    <m/>
    <m/>
    <m/>
    <m/>
    <s v="ok sans bodereau"/>
    <s v="ok"/>
  </r>
  <r>
    <n v="2025"/>
    <x v="0"/>
    <n v="2"/>
    <s v="jeudi"/>
    <s v="Tournée 17"/>
    <d v="2025-01-09T00:00:00"/>
    <s v="Marine POTEL"/>
    <s v="Delphine Montariol"/>
    <s v="Janelle Poussou"/>
    <m/>
    <m/>
    <s v="Trafic Défense FT-862-AY"/>
    <x v="6"/>
    <x v="40"/>
    <m/>
    <m/>
    <x v="2"/>
    <m/>
    <m/>
    <x v="0"/>
    <x v="0"/>
    <s v="Distributeur"/>
    <m/>
    <m/>
    <m/>
    <m/>
    <m/>
    <m/>
    <s v="ok"/>
    <s v="ok"/>
  </r>
  <r>
    <n v="2025"/>
    <x v="0"/>
    <n v="2"/>
    <s v="jeudi"/>
    <s v="Tournée 17"/>
    <d v="2025-01-09T00:00:00"/>
    <s v="Marine POTEL"/>
    <s v="Delphine Montariol"/>
    <s v="Janelle Poussou"/>
    <m/>
    <m/>
    <s v="Trafic Défense FT-862-AY"/>
    <x v="14"/>
    <x v="40"/>
    <m/>
    <m/>
    <x v="2"/>
    <m/>
    <m/>
    <x v="1"/>
    <x v="4"/>
    <s v="Distribution Solidaire"/>
    <m/>
    <m/>
    <m/>
    <m/>
    <m/>
    <m/>
    <s v="ok"/>
    <s v="ok"/>
  </r>
  <r>
    <n v="2025"/>
    <x v="0"/>
    <n v="2"/>
    <s v="jeudi"/>
    <s v="annulé"/>
    <d v="2025-01-09T00:00:00"/>
    <s v="annulé"/>
    <m/>
    <m/>
    <m/>
    <m/>
    <s v="Annulé"/>
    <x v="32"/>
    <x v="0"/>
    <m/>
    <s v="Passage annulé"/>
    <x v="1"/>
    <s v="What'sApp"/>
    <m/>
    <x v="0"/>
    <x v="10"/>
    <s v="Evénements Sports et Loisirs"/>
    <m/>
    <m/>
    <m/>
    <m/>
    <m/>
    <m/>
    <m/>
    <m/>
  </r>
  <r>
    <n v="2025"/>
    <x v="0"/>
    <n v="2"/>
    <s v="jeudi"/>
    <s v="Tournée 18"/>
    <d v="2025-01-09T00:00:00"/>
    <s v="Audrey Bregeat"/>
    <s v="Valentin Carrez"/>
    <s v="Vincent Béranger"/>
    <m/>
    <m/>
    <s v="Trafic St Ho (ex Lilas) EH-786-YB"/>
    <x v="7"/>
    <x v="41"/>
    <m/>
    <m/>
    <x v="2"/>
    <m/>
    <m/>
    <x v="0"/>
    <x v="3"/>
    <s v="Production Aide Alim"/>
    <m/>
    <m/>
    <m/>
    <m/>
    <m/>
    <s v="ok"/>
    <m/>
    <s v="ok"/>
  </r>
  <r>
    <n v="2025"/>
    <x v="0"/>
    <n v="2"/>
    <s v="jeudi"/>
    <s v="Tournée 18"/>
    <d v="2025-01-09T00:00:00"/>
    <s v="Audrey Bregeat"/>
    <s v="Valentin Carrez"/>
    <s v="Vincent Béranger"/>
    <m/>
    <m/>
    <s v="Trafic St Ho (ex Lilas) EH-786-YB"/>
    <x v="39"/>
    <x v="41"/>
    <m/>
    <m/>
    <x v="2"/>
    <m/>
    <m/>
    <x v="1"/>
    <x v="4"/>
    <s v="Distribution Solidaire"/>
    <m/>
    <m/>
    <m/>
    <m/>
    <m/>
    <s v="ok"/>
    <m/>
    <s v="ok"/>
  </r>
  <r>
    <n v="2025"/>
    <x v="0"/>
    <n v="2"/>
    <s v="jeudi"/>
    <s v="Tournée 19"/>
    <d v="2025-01-09T00:00:00"/>
    <s v="Patrick Postic"/>
    <s v="Alex Martinez"/>
    <m/>
    <m/>
    <m/>
    <s v="Kangoo Mazars ET-665-VE"/>
    <x v="8"/>
    <x v="8"/>
    <m/>
    <m/>
    <x v="2"/>
    <m/>
    <m/>
    <x v="0"/>
    <x v="2"/>
    <s v="Restauration scolaire"/>
    <m/>
    <m/>
    <m/>
    <m/>
    <m/>
    <s v="ok"/>
    <m/>
    <s v="ok"/>
  </r>
  <r>
    <n v="2025"/>
    <x v="0"/>
    <n v="2"/>
    <s v="jeudi"/>
    <s v="Tournée 19"/>
    <d v="2025-01-09T00:00:00"/>
    <s v="Patrick Postic"/>
    <s v="Alex Martinez"/>
    <m/>
    <m/>
    <m/>
    <s v="Kangoo Mazars ET-665-VE"/>
    <x v="40"/>
    <x v="8"/>
    <m/>
    <m/>
    <x v="2"/>
    <m/>
    <m/>
    <x v="1"/>
    <x v="5"/>
    <s v="HALTE SOCIALE ET HEBERGEMENT"/>
    <m/>
    <m/>
    <m/>
    <m/>
    <m/>
    <s v="ok"/>
    <m/>
    <s v="ok"/>
  </r>
  <r>
    <n v="2025"/>
    <x v="0"/>
    <n v="2"/>
    <s v="jeudi"/>
    <s v="Tournée 20"/>
    <d v="2025-01-09T00:00:00"/>
    <s v="Rémi Godefroy"/>
    <s v="Clément Rataj"/>
    <s v="Domitille Pradeau"/>
    <m/>
    <m/>
    <s v="Trafic Défense FT-862-AY"/>
    <x v="35"/>
    <x v="42"/>
    <m/>
    <m/>
    <x v="2"/>
    <m/>
    <m/>
    <x v="0"/>
    <x v="10"/>
    <s v="Evenementiel"/>
    <m/>
    <m/>
    <m/>
    <m/>
    <m/>
    <m/>
    <s v="ok sans signature"/>
    <s v="ok"/>
  </r>
  <r>
    <n v="2025"/>
    <x v="0"/>
    <n v="2"/>
    <s v="jeudi"/>
    <s v="Tournée 20"/>
    <d v="2025-01-09T00:00:00"/>
    <s v="Rémi Godefroy"/>
    <s v="Clément Rataj"/>
    <s v="Domitille Pradeau"/>
    <m/>
    <m/>
    <s v="Trafic Défense FT-862-AY"/>
    <x v="36"/>
    <x v="42"/>
    <m/>
    <m/>
    <x v="2"/>
    <m/>
    <m/>
    <x v="1"/>
    <x v="4"/>
    <s v="Distribution Solidaire"/>
    <m/>
    <m/>
    <m/>
    <m/>
    <m/>
    <m/>
    <s v="ok"/>
    <s v="ok"/>
  </r>
  <r>
    <n v="2025"/>
    <x v="0"/>
    <n v="2"/>
    <s v="vendredi"/>
    <s v="Tournée 21"/>
    <d v="2025-01-10T00:00:00"/>
    <s v="Thierry Maisonnier"/>
    <s v="Hitch Menjra"/>
    <s v="Maya Mouttapa"/>
    <m/>
    <m/>
    <s v="Trafic Défense FT-862-AY"/>
    <x v="0"/>
    <x v="43"/>
    <m/>
    <m/>
    <x v="2"/>
    <m/>
    <m/>
    <x v="0"/>
    <x v="0"/>
    <s v="Distributeur"/>
    <m/>
    <m/>
    <m/>
    <m/>
    <m/>
    <m/>
    <s v="ok sans bodereau"/>
    <m/>
  </r>
  <r>
    <n v="2025"/>
    <x v="0"/>
    <n v="2"/>
    <s v="vendredi"/>
    <s v="Tournée 21"/>
    <d v="2025-01-10T00:00:00"/>
    <s v="Thierry Maisonnier"/>
    <s v="Hitch Menjra"/>
    <s v="Maya Mouttapa"/>
    <m/>
    <m/>
    <s v="Trafic Défense FT-862-AY"/>
    <x v="1"/>
    <x v="44"/>
    <m/>
    <m/>
    <x v="2"/>
    <m/>
    <m/>
    <x v="0"/>
    <x v="0"/>
    <s v="Distributeur"/>
    <m/>
    <m/>
    <m/>
    <m/>
    <m/>
    <m/>
    <s v="ok sans bodereau"/>
    <m/>
  </r>
  <r>
    <n v="2025"/>
    <x v="0"/>
    <n v="2"/>
    <s v="vendredi"/>
    <s v="Tournée 21"/>
    <d v="2025-01-10T00:00:00"/>
    <s v="Thierry Maisonnier"/>
    <s v="Hitch Menjra"/>
    <s v="Maya Mouttapa"/>
    <m/>
    <m/>
    <s v="Trafic Défense FT-862-AY"/>
    <x v="15"/>
    <x v="45"/>
    <m/>
    <m/>
    <x v="2"/>
    <m/>
    <m/>
    <x v="1"/>
    <x v="5"/>
    <s v="HALTE SOCIALE ET HEBERGEMENT"/>
    <m/>
    <m/>
    <m/>
    <m/>
    <m/>
    <m/>
    <s v="ok sans bodereau"/>
    <s v="ok"/>
  </r>
  <r>
    <n v="2025"/>
    <x v="0"/>
    <n v="2"/>
    <s v="vendredi"/>
    <s v="Tournée 22"/>
    <d v="2025-01-10T00:00:00"/>
    <s v="Patrick Postic"/>
    <s v="(ING) Bertrand Renault"/>
    <s v="Pierre BEURLET"/>
    <m/>
    <m/>
    <s v="Trafic St Ho (ex Lilas) EH-786-YB"/>
    <x v="5"/>
    <x v="46"/>
    <m/>
    <m/>
    <x v="2"/>
    <m/>
    <m/>
    <x v="0"/>
    <x v="2"/>
    <s v="Restauration d'entreprise"/>
    <m/>
    <m/>
    <m/>
    <m/>
    <m/>
    <s v="ok"/>
    <m/>
    <s v="ok"/>
  </r>
  <r>
    <n v="2025"/>
    <x v="0"/>
    <n v="2"/>
    <s v="vendredi"/>
    <s v="Tournée 22"/>
    <d v="2025-01-10T00:00:00"/>
    <s v="Patrick Postic"/>
    <s v="(ING) Bertrand Renault"/>
    <s v="Pierre BEURLET"/>
    <m/>
    <m/>
    <s v="Trafic St Ho (ex Lilas) EH-786-YB"/>
    <x v="37"/>
    <x v="46"/>
    <m/>
    <m/>
    <x v="2"/>
    <m/>
    <m/>
    <x v="1"/>
    <x v="4"/>
    <s v="Distribution Solidaire"/>
    <m/>
    <m/>
    <m/>
    <m/>
    <m/>
    <s v="ok"/>
    <m/>
    <s v="ok"/>
  </r>
  <r>
    <n v="2025"/>
    <x v="0"/>
    <n v="2"/>
    <s v="vendredi"/>
    <s v="annulé"/>
    <d v="2025-01-10T00:00:00"/>
    <s v="annulé"/>
    <m/>
    <m/>
    <m/>
    <m/>
    <s v="Annulé"/>
    <x v="32"/>
    <x v="0"/>
    <m/>
    <s v="Passage annulé"/>
    <x v="1"/>
    <s v="What'sApp"/>
    <m/>
    <x v="0"/>
    <x v="10"/>
    <s v="Evénements Sports et Loisirs"/>
    <m/>
    <m/>
    <m/>
    <m/>
    <m/>
    <m/>
    <m/>
    <m/>
  </r>
  <r>
    <n v="2025"/>
    <x v="0"/>
    <n v="2"/>
    <s v="vendredi"/>
    <s v="annulé"/>
    <d v="2025-01-10T00:00:00"/>
    <s v="annulé"/>
    <m/>
    <m/>
    <m/>
    <m/>
    <s v="Annulé"/>
    <x v="8"/>
    <x v="0"/>
    <m/>
    <s v="Passage annulé"/>
    <x v="1"/>
    <s v="Appel "/>
    <m/>
    <x v="0"/>
    <x v="2"/>
    <s v="Restauration scolaire"/>
    <m/>
    <m/>
    <m/>
    <m/>
    <m/>
    <m/>
    <m/>
    <m/>
  </r>
  <r>
    <n v="2025"/>
    <x v="0"/>
    <n v="2"/>
    <s v="vendredi"/>
    <s v="Tournée 23"/>
    <d v="2025-01-10T00:00:00"/>
    <s v="Baptiste Valentini"/>
    <s v="Lucie Joyes"/>
    <m/>
    <m/>
    <m/>
    <s v="Trafic Défense FT-862-AY"/>
    <x v="35"/>
    <x v="47"/>
    <m/>
    <m/>
    <x v="2"/>
    <m/>
    <m/>
    <x v="0"/>
    <x v="10"/>
    <s v="Evenementiel"/>
    <m/>
    <m/>
    <m/>
    <m/>
    <m/>
    <m/>
    <s v="ok"/>
    <s v="ok"/>
  </r>
  <r>
    <n v="2025"/>
    <x v="0"/>
    <n v="2"/>
    <s v="vendredi"/>
    <s v="Tournée 23"/>
    <d v="2025-01-10T00:00:00"/>
    <s v="Baptiste Valentini"/>
    <s v="Lucie Joyes"/>
    <m/>
    <m/>
    <m/>
    <s v="Trafic Défense FT-862-AY"/>
    <x v="36"/>
    <x v="47"/>
    <m/>
    <m/>
    <x v="2"/>
    <m/>
    <m/>
    <x v="1"/>
    <x v="4"/>
    <s v="Distribution Solidaire"/>
    <m/>
    <m/>
    <m/>
    <m/>
    <m/>
    <m/>
    <s v="ok"/>
    <s v="ok"/>
  </r>
  <r>
    <n v="2025"/>
    <x v="0"/>
    <n v="2"/>
    <s v="vendredi"/>
    <s v="annulé"/>
    <d v="2025-01-10T00:00:00"/>
    <s v="annulé"/>
    <m/>
    <m/>
    <m/>
    <m/>
    <s v="Annulé"/>
    <x v="41"/>
    <x v="0"/>
    <m/>
    <s v="Passage annulé"/>
    <x v="1"/>
    <s v="What'sApp"/>
    <m/>
    <x v="0"/>
    <x v="2"/>
    <s v="Restauration d'entreprise"/>
    <m/>
    <m/>
    <m/>
    <m/>
    <m/>
    <m/>
    <m/>
    <m/>
  </r>
  <r>
    <n v="2025"/>
    <x v="0"/>
    <n v="2"/>
    <s v="vendredi"/>
    <s v="annulé"/>
    <d v="2025-01-10T00:00:00"/>
    <s v="annulé"/>
    <m/>
    <m/>
    <m/>
    <m/>
    <s v="Annulé"/>
    <x v="42"/>
    <x v="0"/>
    <m/>
    <s v="Passage annulé"/>
    <x v="1"/>
    <s v="What'sApp"/>
    <m/>
    <x v="0"/>
    <x v="2"/>
    <s v="Restauration d'entreprise"/>
    <m/>
    <m/>
    <m/>
    <m/>
    <m/>
    <m/>
    <m/>
    <m/>
  </r>
  <r>
    <n v="2025"/>
    <x v="0"/>
    <n v="2"/>
    <s v="vendredi"/>
    <s v="annulé"/>
    <d v="2025-01-10T00:00:00"/>
    <s v="annulé"/>
    <m/>
    <m/>
    <m/>
    <m/>
    <s v="Annulé"/>
    <x v="4"/>
    <x v="0"/>
    <m/>
    <s v="Passage annulé"/>
    <x v="1"/>
    <s v="Appel "/>
    <m/>
    <x v="0"/>
    <x v="2"/>
    <s v="Restauration d'entreprise"/>
    <m/>
    <m/>
    <m/>
    <m/>
    <m/>
    <m/>
    <m/>
    <m/>
  </r>
  <r>
    <n v="2025"/>
    <x v="0"/>
    <n v="2"/>
    <s v="vendredi"/>
    <s v="Tournée 24"/>
    <d v="2025-01-10T00:00:00"/>
    <s v="Wajih Accary"/>
    <s v="Marius Koffi"/>
    <m/>
    <m/>
    <m/>
    <s v="Kangoo Mazars ET-665-VE"/>
    <x v="43"/>
    <x v="48"/>
    <m/>
    <m/>
    <x v="2"/>
    <m/>
    <m/>
    <x v="0"/>
    <x v="2"/>
    <s v="Restauration d'entreprise"/>
    <m/>
    <m/>
    <m/>
    <m/>
    <m/>
    <s v="ok"/>
    <m/>
    <s v="ok modifié"/>
  </r>
  <r>
    <n v="2025"/>
    <x v="0"/>
    <n v="2"/>
    <s v="vendredi"/>
    <s v="Tournée 24"/>
    <d v="2025-01-10T00:00:00"/>
    <s v="Wajih Accary"/>
    <s v="Marius Koffi"/>
    <m/>
    <m/>
    <m/>
    <s v="Kangoo Mazars ET-665-VE"/>
    <x v="18"/>
    <x v="49"/>
    <m/>
    <m/>
    <x v="2"/>
    <m/>
    <m/>
    <x v="0"/>
    <x v="2"/>
    <s v="Restauration d'entreprise"/>
    <m/>
    <m/>
    <m/>
    <m/>
    <m/>
    <s v="ok"/>
    <m/>
    <s v="ok modifié"/>
  </r>
  <r>
    <n v="2025"/>
    <x v="0"/>
    <n v="2"/>
    <s v="vendredi"/>
    <s v="Tournée 24"/>
    <d v="2025-01-10T00:00:00"/>
    <s v="Wajih Accary"/>
    <s v="Marius Koffi"/>
    <m/>
    <m/>
    <m/>
    <s v="Kangoo Mazars ET-665-VE"/>
    <x v="19"/>
    <x v="50"/>
    <m/>
    <m/>
    <x v="2"/>
    <m/>
    <m/>
    <x v="0"/>
    <x v="2"/>
    <s v="Restauration d'entreprise"/>
    <m/>
    <m/>
    <m/>
    <m/>
    <m/>
    <s v="ok"/>
    <m/>
    <s v="ok"/>
  </r>
  <r>
    <n v="2025"/>
    <x v="0"/>
    <n v="2"/>
    <s v="vendredi"/>
    <s v="annulé"/>
    <d v="2025-01-10T00:00:00"/>
    <s v="annulé"/>
    <m/>
    <m/>
    <m/>
    <m/>
    <s v="Annulé"/>
    <x v="22"/>
    <x v="0"/>
    <m/>
    <s v="Passage annulé"/>
    <x v="1"/>
    <s v="Appel "/>
    <m/>
    <x v="0"/>
    <x v="2"/>
    <s v="Restauration d'entreprise"/>
    <m/>
    <m/>
    <m/>
    <m/>
    <m/>
    <m/>
    <m/>
    <m/>
  </r>
  <r>
    <n v="2025"/>
    <x v="0"/>
    <n v="2"/>
    <s v="vendredi"/>
    <s v="annulé"/>
    <d v="2025-01-10T00:00:00"/>
    <s v="annulé"/>
    <m/>
    <m/>
    <m/>
    <m/>
    <s v="Annulé"/>
    <x v="23"/>
    <x v="0"/>
    <m/>
    <s v="Passage annulé"/>
    <x v="1"/>
    <s v="Appel "/>
    <m/>
    <x v="0"/>
    <x v="2"/>
    <s v="Restauration d'entreprise"/>
    <m/>
    <m/>
    <m/>
    <m/>
    <m/>
    <m/>
    <m/>
    <m/>
  </r>
  <r>
    <n v="2025"/>
    <x v="0"/>
    <n v="2"/>
    <s v="vendredi"/>
    <s v="annulé"/>
    <d v="2025-01-10T00:00:00"/>
    <s v="annulé"/>
    <m/>
    <m/>
    <m/>
    <m/>
    <s v="Annulé"/>
    <x v="44"/>
    <x v="0"/>
    <m/>
    <s v="Passage annulé"/>
    <x v="1"/>
    <s v="Appel "/>
    <m/>
    <x v="0"/>
    <x v="2"/>
    <s v="Restauration d'entreprise"/>
    <m/>
    <m/>
    <m/>
    <m/>
    <m/>
    <m/>
    <m/>
    <m/>
  </r>
  <r>
    <n v="2025"/>
    <x v="0"/>
    <n v="2"/>
    <s v="vendredi"/>
    <s v="annulé"/>
    <d v="2025-01-10T00:00:00"/>
    <s v="annulé"/>
    <m/>
    <m/>
    <m/>
    <m/>
    <s v="Annulé"/>
    <x v="20"/>
    <x v="0"/>
    <m/>
    <s v="Passage annulé"/>
    <x v="1"/>
    <s v="Appel "/>
    <m/>
    <x v="0"/>
    <x v="2"/>
    <s v="Restauration d'entreprise"/>
    <m/>
    <m/>
    <m/>
    <m/>
    <m/>
    <m/>
    <m/>
    <m/>
  </r>
  <r>
    <n v="2025"/>
    <x v="0"/>
    <n v="2"/>
    <s v="vendredi"/>
    <s v="Tournée 24"/>
    <d v="2025-01-10T00:00:00"/>
    <s v="Wajih Accary"/>
    <s v="Marius Koffi"/>
    <m/>
    <m/>
    <m/>
    <s v="Kangoo Mazars ET-665-VE"/>
    <x v="21"/>
    <x v="51"/>
    <m/>
    <m/>
    <x v="2"/>
    <m/>
    <m/>
    <x v="1"/>
    <x v="7"/>
    <s v="HALTE SOCIALE ET HEBERGEMENT"/>
    <m/>
    <m/>
    <m/>
    <m/>
    <m/>
    <s v="ok"/>
    <m/>
    <s v="ok modifié"/>
  </r>
  <r>
    <n v="2025"/>
    <x v="0"/>
    <n v="2"/>
    <s v="vendredi"/>
    <s v="Tournée 24"/>
    <d v="2025-01-10T00:00:00"/>
    <s v="Wajih Accary"/>
    <s v="Marius Koffi"/>
    <m/>
    <m/>
    <m/>
    <s v="Kangoo Mazars ET-665-VE"/>
    <x v="45"/>
    <x v="52"/>
    <m/>
    <m/>
    <x v="2"/>
    <m/>
    <m/>
    <x v="0"/>
    <x v="6"/>
    <n v="0"/>
    <m/>
    <m/>
    <m/>
    <m/>
    <m/>
    <s v="ok"/>
    <m/>
    <s v="ok modifié"/>
  </r>
  <r>
    <n v="2025"/>
    <x v="0"/>
    <n v="2"/>
    <s v="vendredi"/>
    <s v="Tournée 24"/>
    <d v="2025-01-10T00:00:00"/>
    <s v="Wajih Accary"/>
    <s v="Marius Koffi"/>
    <m/>
    <m/>
    <m/>
    <s v="Kangoo Mazars ET-665-VE"/>
    <x v="17"/>
    <x v="53"/>
    <m/>
    <m/>
    <x v="2"/>
    <m/>
    <m/>
    <x v="1"/>
    <x v="8"/>
    <s v="RESTAURANTS SOLIDAIRES"/>
    <m/>
    <m/>
    <m/>
    <m/>
    <m/>
    <s v="ok"/>
    <m/>
    <s v="ok modifié"/>
  </r>
  <r>
    <n v="2025"/>
    <x v="0"/>
    <n v="2"/>
    <s v="samedi"/>
    <s v="annulé"/>
    <d v="2025-01-11T00:00:00"/>
    <s v="annulé"/>
    <m/>
    <m/>
    <m/>
    <m/>
    <s v="Annulé"/>
    <x v="32"/>
    <x v="0"/>
    <m/>
    <s v="Passage annulé"/>
    <x v="1"/>
    <s v="What'sApp"/>
    <m/>
    <x v="0"/>
    <x v="10"/>
    <s v="Evénements Sports et Loisirs"/>
    <m/>
    <m/>
    <m/>
    <m/>
    <m/>
    <m/>
    <m/>
    <m/>
  </r>
  <r>
    <n v="2025"/>
    <x v="0"/>
    <n v="3"/>
    <s v="dimanche"/>
    <s v="annulé"/>
    <d v="2025-01-12T00:00:00"/>
    <s v="annulé"/>
    <m/>
    <m/>
    <m/>
    <m/>
    <s v="Annulé"/>
    <x v="32"/>
    <x v="0"/>
    <m/>
    <s v="Passage annulé"/>
    <x v="1"/>
    <s v="What'sApp"/>
    <m/>
    <x v="0"/>
    <x v="10"/>
    <s v="Evénements Sports et Loisirs"/>
    <m/>
    <m/>
    <m/>
    <m/>
    <m/>
    <m/>
    <m/>
    <m/>
  </r>
  <r>
    <n v="2025"/>
    <x v="0"/>
    <n v="3"/>
    <s v="dimanche"/>
    <s v="Tournée 25"/>
    <d v="2025-01-12T00:00:00"/>
    <s v="Patrick Postic"/>
    <s v="Dominique Kerforn"/>
    <s v="Moussa Abdoulaye"/>
    <s v="HENRIQUE BORSARI"/>
    <m/>
    <s v="Trafic St Ho (ex Lilas) EH-786-YB"/>
    <x v="27"/>
    <x v="54"/>
    <m/>
    <m/>
    <x v="2"/>
    <m/>
    <m/>
    <x v="0"/>
    <x v="9"/>
    <s v="Producteur"/>
    <m/>
    <m/>
    <m/>
    <m/>
    <m/>
    <m/>
    <m/>
    <m/>
  </r>
  <r>
    <n v="2025"/>
    <x v="0"/>
    <n v="3"/>
    <s v="dimanche"/>
    <s v="Tournée 25"/>
    <d v="2025-01-12T00:00:00"/>
    <s v="Patrick Postic"/>
    <s v="Dominique Kerforn"/>
    <s v="Moussa Abdoulaye"/>
    <s v="HENRIQUE BORSARI"/>
    <m/>
    <s v="Trafic St Ho (ex Lilas) EH-786-YB"/>
    <x v="28"/>
    <x v="55"/>
    <m/>
    <m/>
    <x v="2"/>
    <m/>
    <m/>
    <x v="0"/>
    <x v="9"/>
    <s v="Producteur"/>
    <m/>
    <m/>
    <m/>
    <m/>
    <m/>
    <m/>
    <m/>
    <m/>
  </r>
  <r>
    <n v="2025"/>
    <x v="0"/>
    <n v="3"/>
    <s v="dimanche"/>
    <s v="Tournée 25"/>
    <d v="2025-01-12T00:00:00"/>
    <s v="Patrick Postic"/>
    <s v="Dominique Kerforn"/>
    <s v="Moussa Abdoulaye"/>
    <s v="HENRIQUE BORSARI"/>
    <m/>
    <s v="Trafic St Ho (ex Lilas) EH-786-YB"/>
    <x v="29"/>
    <x v="56"/>
    <m/>
    <m/>
    <x v="2"/>
    <m/>
    <m/>
    <x v="1"/>
    <x v="8"/>
    <s v="RESTAURANTS SOLIDAIRES"/>
    <m/>
    <m/>
    <m/>
    <m/>
    <m/>
    <s v="ok"/>
    <m/>
    <s v="ok"/>
  </r>
  <r>
    <n v="2025"/>
    <x v="0"/>
    <n v="3"/>
    <s v="lundi"/>
    <s v="Tournée 26"/>
    <d v="2025-01-13T00:00:00"/>
    <s v="Thierry Maisonnier"/>
    <s v="Maya Mouttapa"/>
    <m/>
    <m/>
    <m/>
    <s v="Trafic St Ho (ex Lilas) EH-786-YB"/>
    <x v="32"/>
    <x v="57"/>
    <m/>
    <m/>
    <x v="2"/>
    <m/>
    <m/>
    <x v="0"/>
    <x v="10"/>
    <s v="Evénements Sports et Loisirs"/>
    <m/>
    <m/>
    <m/>
    <m/>
    <m/>
    <s v="ok"/>
    <m/>
    <s v="ok modifié"/>
  </r>
  <r>
    <n v="2025"/>
    <x v="0"/>
    <n v="3"/>
    <s v="lundi"/>
    <s v="Tournée 26"/>
    <d v="2025-01-13T00:00:00"/>
    <s v="Thierry Maisonnier"/>
    <s v="Maya Mouttapa"/>
    <m/>
    <m/>
    <m/>
    <s v="Trafic St Ho (ex Lilas) EH-786-YB"/>
    <x v="46"/>
    <x v="58"/>
    <m/>
    <m/>
    <x v="2"/>
    <m/>
    <m/>
    <x v="1"/>
    <x v="8"/>
    <s v="RESTAURANTS SOLIDAIRES"/>
    <m/>
    <m/>
    <m/>
    <m/>
    <m/>
    <s v="ok"/>
    <m/>
    <s v="ok"/>
  </r>
  <r>
    <n v="2025"/>
    <x v="0"/>
    <n v="3"/>
    <s v="lundi"/>
    <s v="Tournée 26"/>
    <d v="2025-01-13T00:00:00"/>
    <s v="Thierry Maisonnier"/>
    <s v="Maya Mouttapa"/>
    <m/>
    <m/>
    <m/>
    <s v="Trafic St Ho (ex Lilas) EH-786-YB"/>
    <x v="17"/>
    <x v="59"/>
    <m/>
    <m/>
    <x v="2"/>
    <m/>
    <m/>
    <x v="1"/>
    <x v="8"/>
    <s v="RESTAURANTS SOLIDAIRES"/>
    <m/>
    <m/>
    <m/>
    <m/>
    <m/>
    <s v="ok"/>
    <m/>
    <s v="ok modifié"/>
  </r>
  <r>
    <n v="2025"/>
    <x v="0"/>
    <n v="3"/>
    <s v="lundi"/>
    <s v="Tournée 26"/>
    <d v="2025-01-13T00:00:00"/>
    <s v="Thierry Maisonnier"/>
    <s v="Maya Mouttapa"/>
    <m/>
    <m/>
    <m/>
    <s v="Trafic St Ho (ex Lilas) EH-786-YB"/>
    <x v="0"/>
    <x v="60"/>
    <m/>
    <m/>
    <x v="2"/>
    <m/>
    <m/>
    <x v="0"/>
    <x v="0"/>
    <s v="Distributeur"/>
    <m/>
    <m/>
    <m/>
    <m/>
    <m/>
    <m/>
    <m/>
    <m/>
  </r>
  <r>
    <n v="2025"/>
    <x v="0"/>
    <n v="3"/>
    <s v="lundi"/>
    <s v="Tournée 26"/>
    <d v="2025-01-13T00:00:00"/>
    <s v="Thierry Maisonnier"/>
    <s v="Maya Mouttapa"/>
    <m/>
    <m/>
    <m/>
    <s v="Trafic St Ho (ex Lilas) EH-786-YB"/>
    <x v="1"/>
    <x v="61"/>
    <m/>
    <m/>
    <x v="2"/>
    <m/>
    <m/>
    <x v="0"/>
    <x v="0"/>
    <s v="Distributeur"/>
    <m/>
    <m/>
    <m/>
    <m/>
    <m/>
    <m/>
    <m/>
    <m/>
  </r>
  <r>
    <n v="2025"/>
    <x v="0"/>
    <n v="3"/>
    <s v="lundi"/>
    <s v="Tournée 26"/>
    <d v="2025-01-13T00:00:00"/>
    <s v="Thierry Maisonnier"/>
    <s v="Maya Mouttapa"/>
    <m/>
    <m/>
    <m/>
    <s v="Trafic St Ho (ex Lilas) EH-786-YB"/>
    <x v="30"/>
    <x v="62"/>
    <m/>
    <m/>
    <x v="2"/>
    <m/>
    <m/>
    <x v="1"/>
    <x v="5"/>
    <s v="HALTE SOCIALE ET HEBERGEMENT"/>
    <m/>
    <m/>
    <m/>
    <m/>
    <m/>
    <s v="ok"/>
    <m/>
    <s v="ok"/>
  </r>
  <r>
    <n v="2025"/>
    <x v="0"/>
    <n v="3"/>
    <s v="lundi"/>
    <s v="Tournée 26"/>
    <d v="2025-01-13T00:00:00"/>
    <s v="Thierry Maisonnier"/>
    <s v="Maya Mouttapa"/>
    <m/>
    <m/>
    <m/>
    <s v="Trafic St Ho (ex Lilas) EH-786-YB"/>
    <x v="31"/>
    <x v="63"/>
    <m/>
    <m/>
    <x v="2"/>
    <m/>
    <m/>
    <x v="1"/>
    <x v="8"/>
    <s v="RESTAURANTS SOLIDAIRES"/>
    <m/>
    <m/>
    <m/>
    <m/>
    <m/>
    <s v="ok"/>
    <m/>
    <s v="ok"/>
  </r>
  <r>
    <n v="2025"/>
    <x v="0"/>
    <n v="3"/>
    <s v="lundi"/>
    <s v="Tournée 27"/>
    <d v="2025-01-13T00:00:00"/>
    <s v="Jean-Michel Bader"/>
    <s v="Clarisse Becquart"/>
    <m/>
    <m/>
    <m/>
    <s v="Kangoo Ipsen FV-865-GP"/>
    <x v="24"/>
    <x v="64"/>
    <m/>
    <m/>
    <x v="2"/>
    <m/>
    <m/>
    <x v="0"/>
    <x v="3"/>
    <s v="Production Aide Alim"/>
    <m/>
    <m/>
    <m/>
    <m/>
    <m/>
    <m/>
    <m/>
    <s v="ok à modifier"/>
  </r>
  <r>
    <n v="2025"/>
    <x v="0"/>
    <n v="3"/>
    <s v="lundi"/>
    <s v="Tournée 27"/>
    <d v="2025-01-13T00:00:00"/>
    <s v="Jean-Michel Bader"/>
    <s v="Clarisse Becquart"/>
    <m/>
    <m/>
    <m/>
    <s v="Kangoo Ipsen FV-865-GP"/>
    <x v="47"/>
    <x v="65"/>
    <m/>
    <m/>
    <x v="2"/>
    <m/>
    <m/>
    <x v="1"/>
    <x v="5"/>
    <s v="HALTE SOCIALE ET HEBERGEMENT"/>
    <m/>
    <m/>
    <m/>
    <m/>
    <m/>
    <s v="ok"/>
    <m/>
    <s v="ok modifié"/>
  </r>
  <r>
    <n v="2025"/>
    <x v="0"/>
    <n v="3"/>
    <s v="lundi"/>
    <s v="Tournée 27"/>
    <d v="2025-01-13T00:00:00"/>
    <s v="Jean-Michel Bader"/>
    <s v="Clarisse Becquart"/>
    <m/>
    <m/>
    <m/>
    <s v="Kangoo Ipsen FV-865-GP"/>
    <x v="26"/>
    <x v="66"/>
    <m/>
    <m/>
    <x v="2"/>
    <m/>
    <m/>
    <x v="1"/>
    <x v="5"/>
    <s v="HALTE SOCIALE ET HEBERGEMENT"/>
    <m/>
    <m/>
    <m/>
    <m/>
    <m/>
    <s v="ok"/>
    <m/>
    <s v="ok modifié"/>
  </r>
  <r>
    <n v="2025"/>
    <x v="0"/>
    <n v="3"/>
    <s v="lundi"/>
    <s v="Tournée 28"/>
    <d v="2025-01-13T00:00:00"/>
    <s v="Michelle Isphording"/>
    <s v="Inès BALAGUIER"/>
    <m/>
    <m/>
    <m/>
    <s v="Trafic Défense FT-862-AY"/>
    <x v="12"/>
    <x v="67"/>
    <m/>
    <m/>
    <x v="2"/>
    <m/>
    <m/>
    <x v="0"/>
    <x v="6"/>
    <s v="Distribution Solidaire"/>
    <m/>
    <m/>
    <m/>
    <m/>
    <m/>
    <m/>
    <s v="ok sans signature"/>
    <s v="ok modifié"/>
  </r>
  <r>
    <n v="2025"/>
    <x v="0"/>
    <n v="3"/>
    <s v="lundi"/>
    <s v="Tournée 28"/>
    <d v="2025-01-13T00:00:00"/>
    <s v="Michelle Isphording"/>
    <s v="Inès BALAGUIER"/>
    <m/>
    <m/>
    <m/>
    <s v="Trafic Défense FT-862-AY"/>
    <x v="13"/>
    <x v="68"/>
    <m/>
    <m/>
    <x v="2"/>
    <m/>
    <m/>
    <x v="1"/>
    <x v="7"/>
    <s v="Accueil de Jour"/>
    <m/>
    <m/>
    <m/>
    <m/>
    <m/>
    <m/>
    <s v="ok"/>
    <s v="ok modifié"/>
  </r>
  <r>
    <n v="2025"/>
    <x v="0"/>
    <n v="3"/>
    <s v="lundi"/>
    <s v="Tournée 28"/>
    <d v="2025-01-13T00:00:00"/>
    <s v="Michelle Isphording"/>
    <s v="Inès BALAGUIER"/>
    <m/>
    <m/>
    <m/>
    <s v="Trafic Défense FT-862-AY"/>
    <x v="36"/>
    <x v="69"/>
    <m/>
    <m/>
    <x v="2"/>
    <m/>
    <m/>
    <x v="1"/>
    <x v="4"/>
    <s v="Distribution Solidaire"/>
    <m/>
    <m/>
    <m/>
    <m/>
    <m/>
    <m/>
    <s v="ok"/>
    <s v="ok modifié"/>
  </r>
  <r>
    <n v="2025"/>
    <x v="0"/>
    <n v="3"/>
    <s v="mardi"/>
    <s v="Tournée 29"/>
    <d v="2025-01-14T00:00:00"/>
    <s v="Constantin Kozlow"/>
    <s v="Matthias Bénédic"/>
    <s v="Clarisse Becquart"/>
    <m/>
    <m/>
    <s v="Trafic Lyonnais FZ-882-JR"/>
    <x v="6"/>
    <x v="70"/>
    <m/>
    <m/>
    <x v="2"/>
    <m/>
    <m/>
    <x v="0"/>
    <x v="0"/>
    <s v="Distributeur"/>
    <m/>
    <m/>
    <m/>
    <m/>
    <m/>
    <s v="ok"/>
    <m/>
    <s v="ok"/>
  </r>
  <r>
    <n v="2025"/>
    <x v="0"/>
    <n v="3"/>
    <s v="mardi"/>
    <s v="Tournée 29"/>
    <d v="2025-01-14T00:00:00"/>
    <s v="Constantin Kozlow"/>
    <s v="Matthias Bénédic"/>
    <s v="Clarisse Becquart"/>
    <m/>
    <m/>
    <s v="Trafic Lyonnais FZ-882-JR"/>
    <x v="31"/>
    <x v="70"/>
    <m/>
    <m/>
    <x v="2"/>
    <m/>
    <m/>
    <x v="1"/>
    <x v="8"/>
    <s v="RESTAURANTS SOLIDAIRES"/>
    <m/>
    <m/>
    <m/>
    <m/>
    <m/>
    <s v="ok"/>
    <m/>
    <s v="ok"/>
  </r>
  <r>
    <n v="2025"/>
    <x v="0"/>
    <n v="3"/>
    <s v="mardi"/>
    <s v="Tournée 30"/>
    <d v="2025-01-14T00:00:00"/>
    <s v="Didier Nozahic"/>
    <s v="Christiane Mancilla"/>
    <s v="(Wenabi) Ouijdane Sari"/>
    <m/>
    <m/>
    <s v="Trafic St Ho (ex Lilas) EH-786-YB"/>
    <x v="0"/>
    <x v="26"/>
    <m/>
    <m/>
    <x v="2"/>
    <m/>
    <m/>
    <x v="0"/>
    <x v="0"/>
    <s v="Distributeur"/>
    <m/>
    <m/>
    <m/>
    <m/>
    <m/>
    <m/>
    <m/>
    <m/>
  </r>
  <r>
    <n v="2025"/>
    <x v="0"/>
    <n v="3"/>
    <s v="mardi"/>
    <s v="Tournée 30"/>
    <d v="2025-01-14T00:00:00"/>
    <s v="Didier Nozahic"/>
    <s v="Christiane Mancilla"/>
    <s v="(Wenabi) Ouijdane Sari"/>
    <m/>
    <m/>
    <s v="Trafic St Ho (ex Lilas) EH-786-YB"/>
    <x v="33"/>
    <x v="26"/>
    <m/>
    <m/>
    <x v="2"/>
    <m/>
    <m/>
    <x v="1"/>
    <x v="4"/>
    <s v="Distribution Solidaire"/>
    <m/>
    <m/>
    <m/>
    <m/>
    <m/>
    <s v="ok"/>
    <m/>
    <s v="ok"/>
  </r>
  <r>
    <n v="2025"/>
    <x v="0"/>
    <n v="3"/>
    <s v="mercredi"/>
    <s v="Tournée 31"/>
    <d v="2025-01-15T00:00:00"/>
    <s v="Carlos Medina"/>
    <s v="Axelle Piana"/>
    <m/>
    <m/>
    <m/>
    <s v="Kangoo Mazars ET-665-VE"/>
    <x v="0"/>
    <x v="71"/>
    <m/>
    <m/>
    <x v="2"/>
    <m/>
    <m/>
    <x v="0"/>
    <x v="0"/>
    <s v="Distributeur"/>
    <m/>
    <m/>
    <m/>
    <m/>
    <m/>
    <m/>
    <m/>
    <m/>
  </r>
  <r>
    <n v="2025"/>
    <x v="0"/>
    <n v="3"/>
    <s v="mercredi"/>
    <s v="Tournée 31"/>
    <d v="2025-01-15T00:00:00"/>
    <s v="Carlos Medina"/>
    <s v="Axelle Piana"/>
    <m/>
    <m/>
    <m/>
    <s v="Kangoo Mazars ET-665-VE"/>
    <x v="1"/>
    <x v="72"/>
    <m/>
    <m/>
    <x v="2"/>
    <m/>
    <m/>
    <x v="0"/>
    <x v="0"/>
    <s v="Distributeur"/>
    <m/>
    <m/>
    <m/>
    <m/>
    <m/>
    <m/>
    <m/>
    <m/>
  </r>
  <r>
    <n v="2025"/>
    <x v="0"/>
    <n v="3"/>
    <s v="mercredi"/>
    <s v="Tournée 31"/>
    <d v="2025-01-15T00:00:00"/>
    <s v="Carlos Medina"/>
    <s v="Axelle Piana"/>
    <m/>
    <m/>
    <m/>
    <s v="Kangoo Mazars ET-665-VE"/>
    <x v="30"/>
    <x v="73"/>
    <m/>
    <m/>
    <x v="2"/>
    <m/>
    <m/>
    <x v="1"/>
    <x v="5"/>
    <s v="HALTE SOCIALE ET HEBERGEMENT"/>
    <m/>
    <m/>
    <m/>
    <m/>
    <m/>
    <s v="ok"/>
    <m/>
    <s v="ok"/>
  </r>
  <r>
    <n v="2025"/>
    <x v="0"/>
    <n v="3"/>
    <s v="mercredi"/>
    <s v="Tournée 31"/>
    <d v="2025-01-15T00:00:00"/>
    <s v="Carlos Medina"/>
    <s v="Axelle Piana"/>
    <m/>
    <m/>
    <m/>
    <s v="Kangoo Mazars ET-665-VE"/>
    <x v="31"/>
    <x v="74"/>
    <m/>
    <m/>
    <x v="2"/>
    <m/>
    <m/>
    <x v="1"/>
    <x v="8"/>
    <s v="RESTAURANTS SOLIDAIRES"/>
    <m/>
    <m/>
    <m/>
    <m/>
    <m/>
    <s v="ok"/>
    <m/>
    <s v="ok"/>
  </r>
  <r>
    <n v="2025"/>
    <x v="0"/>
    <n v="3"/>
    <s v="mercredi"/>
    <s v="Tournée 32"/>
    <d v="2025-01-15T00:00:00"/>
    <s v="Thierry Maisonnier"/>
    <s v="Clarisse Becquart"/>
    <s v="Leen Kassir"/>
    <m/>
    <m/>
    <s v="Trafic Lyonnais FZ-882-JR"/>
    <x v="2"/>
    <x v="75"/>
    <m/>
    <m/>
    <x v="2"/>
    <m/>
    <m/>
    <x v="0"/>
    <x v="1"/>
    <s v="Restauration d'entreprise"/>
    <m/>
    <m/>
    <m/>
    <m/>
    <m/>
    <s v="ok"/>
    <m/>
    <s v="ok"/>
  </r>
  <r>
    <n v="2025"/>
    <x v="0"/>
    <n v="3"/>
    <s v="mercredi"/>
    <s v="Tournée 32"/>
    <d v="2025-01-15T00:00:00"/>
    <s v="Thierry Maisonnier"/>
    <s v="Clarisse Becquart"/>
    <s v="Leen Kassir"/>
    <m/>
    <m/>
    <s v="Trafic Lyonnais FZ-882-JR"/>
    <x v="9"/>
    <x v="75"/>
    <m/>
    <m/>
    <x v="2"/>
    <m/>
    <m/>
    <x v="1"/>
    <x v="4"/>
    <s v="Distribution Solidaire"/>
    <m/>
    <m/>
    <m/>
    <m/>
    <m/>
    <s v="ok"/>
    <m/>
    <s v="ok"/>
  </r>
  <r>
    <n v="2025"/>
    <x v="0"/>
    <n v="3"/>
    <s v="mercredi"/>
    <s v="Tournée 33"/>
    <d v="2025-01-15T00:00:00"/>
    <s v="Baptiste Valentini"/>
    <s v="(Wenabi) Soliyana Demere ANNO"/>
    <m/>
    <m/>
    <m/>
    <s v="Kangoo Ipsen FV-865-GP"/>
    <x v="3"/>
    <x v="76"/>
    <m/>
    <m/>
    <x v="2"/>
    <m/>
    <m/>
    <x v="0"/>
    <x v="2"/>
    <s v="Labo pour frigos connectés"/>
    <m/>
    <m/>
    <m/>
    <m/>
    <m/>
    <s v="ok"/>
    <m/>
    <s v="ok modifié"/>
  </r>
  <r>
    <n v="2025"/>
    <x v="0"/>
    <n v="3"/>
    <s v="mercredi"/>
    <s v="annulé"/>
    <d v="2025-01-15T00:00:00"/>
    <s v="annulé"/>
    <m/>
    <m/>
    <m/>
    <m/>
    <s v="Annulé"/>
    <x v="4"/>
    <x v="0"/>
    <m/>
    <s v="Passage annulé"/>
    <x v="1"/>
    <s v="Appel "/>
    <m/>
    <x v="0"/>
    <x v="2"/>
    <s v="Restauration d'entreprise"/>
    <m/>
    <m/>
    <m/>
    <m/>
    <m/>
    <m/>
    <m/>
    <m/>
  </r>
  <r>
    <n v="2025"/>
    <x v="0"/>
    <n v="3"/>
    <s v="mercredi"/>
    <s v="Tournée 33"/>
    <d v="2025-01-15T00:00:00"/>
    <s v="Baptiste Valentini"/>
    <s v="(Wenabi) Soliyana Demere ANNO"/>
    <m/>
    <m/>
    <m/>
    <s v="Kangoo Ipsen FV-865-GP"/>
    <x v="38"/>
    <x v="77"/>
    <m/>
    <m/>
    <x v="2"/>
    <m/>
    <m/>
    <x v="1"/>
    <x v="8"/>
    <s v="Restaurant Solidaire"/>
    <m/>
    <m/>
    <m/>
    <m/>
    <m/>
    <s v="ok"/>
    <m/>
    <s v="ok modifié"/>
  </r>
  <r>
    <n v="2025"/>
    <x v="0"/>
    <n v="3"/>
    <s v="mercredi"/>
    <s v="Tournée 33"/>
    <d v="2025-01-15T00:00:00"/>
    <s v="Baptiste Valentini"/>
    <s v="(Wenabi) Soliyana Demere ANNO"/>
    <m/>
    <m/>
    <m/>
    <s v="Kangoo Ipsen FV-865-GP"/>
    <x v="48"/>
    <x v="78"/>
    <m/>
    <m/>
    <x v="2"/>
    <m/>
    <m/>
    <x v="1"/>
    <x v="4"/>
    <s v="Distribution Solidaire"/>
    <m/>
    <m/>
    <m/>
    <m/>
    <m/>
    <s v="ok"/>
    <m/>
    <s v="ok"/>
  </r>
  <r>
    <n v="2025"/>
    <x v="0"/>
    <n v="3"/>
    <s v="mercredi"/>
    <s v="annulé"/>
    <d v="2025-01-15T00:00:00"/>
    <s v="annulé"/>
    <m/>
    <m/>
    <m/>
    <m/>
    <s v="Annulé"/>
    <x v="24"/>
    <x v="0"/>
    <m/>
    <s v="Passage annulé"/>
    <x v="3"/>
    <s v="Appel "/>
    <m/>
    <x v="0"/>
    <x v="3"/>
    <s v="Production Aide Alim"/>
    <m/>
    <m/>
    <m/>
    <m/>
    <m/>
    <m/>
    <m/>
    <m/>
  </r>
  <r>
    <n v="2025"/>
    <x v="0"/>
    <n v="3"/>
    <s v="mercredi"/>
    <s v="Tournée 34"/>
    <d v="2025-01-15T00:00:00"/>
    <s v="Justin Guillon"/>
    <s v="Cherigui boussad"/>
    <s v="Khelouat Amine"/>
    <m/>
    <m/>
    <s v="Trafic Défense FT-862-AY"/>
    <x v="35"/>
    <x v="79"/>
    <m/>
    <m/>
    <x v="2"/>
    <m/>
    <m/>
    <x v="0"/>
    <x v="10"/>
    <s v="Evenementiel"/>
    <m/>
    <m/>
    <m/>
    <m/>
    <m/>
    <m/>
    <s v="ok"/>
    <s v="ok modifié"/>
  </r>
  <r>
    <n v="2025"/>
    <x v="0"/>
    <n v="3"/>
    <s v="mercredi"/>
    <s v="Tournée 34"/>
    <d v="2025-01-15T00:00:00"/>
    <s v="Justin Guillon"/>
    <s v="Cherigui boussad"/>
    <s v="Khelouat Amine"/>
    <m/>
    <m/>
    <s v="Trafic Défense FT-862-AY"/>
    <x v="36"/>
    <x v="79"/>
    <m/>
    <m/>
    <x v="2"/>
    <m/>
    <m/>
    <x v="1"/>
    <x v="4"/>
    <s v="Distribution Solidaire"/>
    <m/>
    <m/>
    <m/>
    <m/>
    <m/>
    <m/>
    <s v="ok"/>
    <s v="ok modifié"/>
  </r>
  <r>
    <n v="2025"/>
    <x v="0"/>
    <n v="3"/>
    <s v="mercredi"/>
    <s v="Tournée 35"/>
    <d v="2025-01-15T00:00:00"/>
    <s v="Marine POTEL"/>
    <s v="Adrien maslow-saidi"/>
    <s v="Eliott Burkhart"/>
    <m/>
    <m/>
    <s v="Trafic Défense FT-862-AY"/>
    <x v="49"/>
    <x v="80"/>
    <m/>
    <m/>
    <x v="2"/>
    <m/>
    <m/>
    <x v="0"/>
    <x v="11"/>
    <s v="Restauration Commerciale"/>
    <m/>
    <m/>
    <m/>
    <m/>
    <m/>
    <m/>
    <s v="ok"/>
    <s v="ok"/>
  </r>
  <r>
    <n v="2025"/>
    <x v="0"/>
    <n v="3"/>
    <s v="mercredi"/>
    <s v="Tournée 35"/>
    <d v="2025-01-15T00:00:00"/>
    <s v="Marine POTEL"/>
    <s v="Adrien maslow-saidi"/>
    <s v="Eliott Burkhart"/>
    <m/>
    <m/>
    <s v="Trafic Défense FT-862-AY"/>
    <x v="13"/>
    <x v="80"/>
    <m/>
    <m/>
    <x v="2"/>
    <m/>
    <m/>
    <x v="1"/>
    <x v="7"/>
    <s v="Accueil de Jour"/>
    <m/>
    <m/>
    <m/>
    <m/>
    <m/>
    <m/>
    <s v="ok"/>
    <s v="ok"/>
  </r>
  <r>
    <n v="2025"/>
    <x v="0"/>
    <n v="3"/>
    <s v="jeudi"/>
    <s v="Tournée 36"/>
    <d v="2025-01-16T00:00:00"/>
    <s v="Marine POTEL"/>
    <s v="Domitille PRADEAU"/>
    <s v="Baptiste de Rigaud"/>
    <m/>
    <m/>
    <s v="Trafic Lyonnais FZ-882-JR"/>
    <x v="6"/>
    <x v="81"/>
    <m/>
    <m/>
    <x v="2"/>
    <m/>
    <m/>
    <x v="0"/>
    <x v="0"/>
    <s v="Distributeur"/>
    <m/>
    <m/>
    <m/>
    <m/>
    <m/>
    <s v="ok"/>
    <m/>
    <s v="ok"/>
  </r>
  <r>
    <n v="2025"/>
    <x v="0"/>
    <n v="3"/>
    <s v="jeudi"/>
    <s v="Tournée 36"/>
    <d v="2025-01-16T00:00:00"/>
    <s v="Marine POTEL"/>
    <s v="Domitille PRADEAU"/>
    <s v="Baptiste de Rigaud"/>
    <m/>
    <m/>
    <s v="Trafic Lyonnais FZ-882-JR"/>
    <x v="14"/>
    <x v="81"/>
    <m/>
    <m/>
    <x v="2"/>
    <m/>
    <m/>
    <x v="1"/>
    <x v="4"/>
    <s v="Distribution Solidaire"/>
    <m/>
    <m/>
    <m/>
    <m/>
    <m/>
    <s v="ok"/>
    <m/>
    <s v="ok"/>
  </r>
  <r>
    <n v="2025"/>
    <x v="0"/>
    <n v="3"/>
    <s v="jeudi"/>
    <s v="Tournée 37"/>
    <d v="2025-01-16T00:00:00"/>
    <s v="Patrick Postic"/>
    <s v="Valentin Carrez"/>
    <s v="Vincent Béranger"/>
    <m/>
    <m/>
    <s v="Trafic St Ho (ex Lilas) EH-786-YB"/>
    <x v="7"/>
    <x v="41"/>
    <m/>
    <m/>
    <x v="2"/>
    <m/>
    <m/>
    <x v="0"/>
    <x v="3"/>
    <s v="Production Aide Alim"/>
    <m/>
    <m/>
    <m/>
    <m/>
    <m/>
    <s v="ok"/>
    <m/>
    <s v="ok"/>
  </r>
  <r>
    <n v="2025"/>
    <x v="0"/>
    <n v="3"/>
    <s v="jeudi"/>
    <s v="Tournée 37"/>
    <d v="2025-01-16T00:00:00"/>
    <s v="Patrick Postic"/>
    <s v="Valentin Carrez"/>
    <s v="Vincent Béranger"/>
    <m/>
    <m/>
    <s v="Trafic St Ho (ex Lilas) EH-786-YB"/>
    <x v="39"/>
    <x v="41"/>
    <m/>
    <m/>
    <x v="2"/>
    <m/>
    <m/>
    <x v="1"/>
    <x v="4"/>
    <s v="Distribution Solidaire"/>
    <m/>
    <m/>
    <m/>
    <m/>
    <m/>
    <s v="ok"/>
    <m/>
    <s v="ok"/>
  </r>
  <r>
    <n v="2025"/>
    <x v="0"/>
    <n v="3"/>
    <s v="jeudi"/>
    <s v="Tournée 38"/>
    <d v="2025-01-16T00:00:00"/>
    <s v="Wajih Accary"/>
    <s v="Jean-Pierre Boudard"/>
    <m/>
    <m/>
    <m/>
    <s v="Kangoo Mazars ET-665-VE"/>
    <x v="8"/>
    <x v="82"/>
    <m/>
    <m/>
    <x v="2"/>
    <m/>
    <m/>
    <x v="0"/>
    <x v="2"/>
    <s v="Restauration scolaire"/>
    <m/>
    <m/>
    <m/>
    <m/>
    <m/>
    <s v="ok"/>
    <m/>
    <s v="ok"/>
  </r>
  <r>
    <n v="2025"/>
    <x v="0"/>
    <n v="3"/>
    <s v="jeudi"/>
    <s v="Tournée 38"/>
    <d v="2025-01-16T00:00:00"/>
    <s v="Wajih Accary"/>
    <s v="Jean-Pierre Boudard"/>
    <m/>
    <m/>
    <m/>
    <s v="Kangoo Mazars ET-665-VE"/>
    <x v="40"/>
    <x v="82"/>
    <m/>
    <m/>
    <x v="2"/>
    <m/>
    <m/>
    <x v="1"/>
    <x v="5"/>
    <s v="HALTE SOCIALE ET HEBERGEMENT"/>
    <m/>
    <m/>
    <m/>
    <m/>
    <m/>
    <s v="ok"/>
    <m/>
    <s v="ok"/>
  </r>
  <r>
    <n v="2025"/>
    <x v="0"/>
    <n v="3"/>
    <s v="vendredi"/>
    <s v="Tournée 39"/>
    <d v="2025-01-17T00:00:00"/>
    <s v="Thierry Maisonnier"/>
    <s v="Hitch Menjra"/>
    <s v="Matthias Bénédic"/>
    <m/>
    <m/>
    <s v="Trafic Lyonnais FZ-882-JR"/>
    <x v="0"/>
    <x v="83"/>
    <m/>
    <m/>
    <x v="2"/>
    <m/>
    <m/>
    <x v="0"/>
    <x v="0"/>
    <s v="Distributeur"/>
    <m/>
    <m/>
    <m/>
    <m/>
    <m/>
    <m/>
    <m/>
    <m/>
  </r>
  <r>
    <n v="2025"/>
    <x v="0"/>
    <n v="3"/>
    <s v="vendredi"/>
    <s v="Tournée 39"/>
    <d v="2025-01-17T00:00:00"/>
    <s v="Thierry Maisonnier"/>
    <s v="Hitch Menjra"/>
    <s v="Matthias Bénédic"/>
    <m/>
    <m/>
    <s v="Trafic Lyonnais FZ-882-JR"/>
    <x v="1"/>
    <x v="84"/>
    <m/>
    <m/>
    <x v="2"/>
    <m/>
    <m/>
    <x v="0"/>
    <x v="0"/>
    <s v="Distributeur"/>
    <m/>
    <m/>
    <m/>
    <m/>
    <m/>
    <m/>
    <m/>
    <m/>
  </r>
  <r>
    <n v="2025"/>
    <x v="0"/>
    <n v="3"/>
    <s v="vendredi"/>
    <s v="Tournée 39"/>
    <d v="2025-01-17T00:00:00"/>
    <s v="Thierry Maisonnier"/>
    <s v="Hitch Menjra"/>
    <s v="Matthias Bénédic"/>
    <m/>
    <m/>
    <s v="Trafic Lyonnais FZ-882-JR"/>
    <x v="15"/>
    <x v="85"/>
    <m/>
    <m/>
    <x v="2"/>
    <m/>
    <m/>
    <x v="1"/>
    <x v="5"/>
    <s v="HALTE SOCIALE ET HEBERGEMENT"/>
    <m/>
    <m/>
    <m/>
    <m/>
    <m/>
    <s v="ok"/>
    <m/>
    <s v="ok "/>
  </r>
  <r>
    <n v="2025"/>
    <x v="0"/>
    <n v="3"/>
    <s v="vendredi"/>
    <s v="Tournée 40"/>
    <d v="2025-01-17T00:00:00"/>
    <s v="Constantin Kozlow"/>
    <s v="(ING) Sophie Seugnet"/>
    <s v="Axelle Piana"/>
    <m/>
    <m/>
    <s v="Trafic St Ho (ex Lilas) EH-786-YB"/>
    <x v="5"/>
    <x v="86"/>
    <m/>
    <m/>
    <x v="2"/>
    <m/>
    <m/>
    <x v="0"/>
    <x v="2"/>
    <s v="Restauration d'entreprise"/>
    <m/>
    <m/>
    <m/>
    <m/>
    <m/>
    <s v="ok"/>
    <m/>
    <s v="ok"/>
  </r>
  <r>
    <n v="2025"/>
    <x v="0"/>
    <n v="3"/>
    <s v="vendredi"/>
    <s v="Tournée 40"/>
    <d v="2025-01-17T00:00:00"/>
    <s v="Constantin Kozlow"/>
    <s v="(ING) Sophie Seugnet"/>
    <s v="Axelle Piana"/>
    <m/>
    <m/>
    <s v="Trafic St Ho (ex Lilas) EH-786-YB"/>
    <x v="13"/>
    <x v="86"/>
    <m/>
    <m/>
    <x v="2"/>
    <m/>
    <m/>
    <x v="1"/>
    <x v="7"/>
    <s v="Accueil de Jour"/>
    <m/>
    <m/>
    <m/>
    <m/>
    <m/>
    <s v="ok"/>
    <m/>
    <s v="ok"/>
  </r>
  <r>
    <n v="2025"/>
    <x v="0"/>
    <n v="3"/>
    <s v="vendredi"/>
    <s v="Tournée 40"/>
    <d v="2025-01-17T00:00:00"/>
    <s v="Constantin Kozlow"/>
    <s v="(ING) Sophie Seugnet"/>
    <s v="Axelle Piana"/>
    <m/>
    <m/>
    <s v="Trafic St Ho (ex Lilas) EH-786-YB"/>
    <x v="50"/>
    <x v="87"/>
    <m/>
    <m/>
    <x v="2"/>
    <m/>
    <m/>
    <x v="0"/>
    <x v="9"/>
    <s v="Producteur"/>
    <m/>
    <m/>
    <m/>
    <m/>
    <m/>
    <s v="ok non signé"/>
    <m/>
    <s v="non signé"/>
  </r>
  <r>
    <n v="2025"/>
    <x v="0"/>
    <n v="3"/>
    <s v="vendredi"/>
    <s v="Tournée 40"/>
    <d v="2025-01-17T00:00:00"/>
    <s v="Constantin Kozlow"/>
    <s v="(ING) Sophie Seugnet"/>
    <s v="Axelle Piana"/>
    <m/>
    <m/>
    <s v="Trafic St Ho (ex Lilas) EH-786-YB"/>
    <x v="17"/>
    <x v="87"/>
    <m/>
    <m/>
    <x v="2"/>
    <m/>
    <m/>
    <x v="1"/>
    <x v="8"/>
    <s v="RESTAURANTS SOLIDAIRES"/>
    <m/>
    <m/>
    <m/>
    <m/>
    <m/>
    <s v="ok"/>
    <m/>
    <s v="ok "/>
  </r>
  <r>
    <n v="2025"/>
    <x v="0"/>
    <n v="3"/>
    <s v="vendredi"/>
    <s v="Tournée 41"/>
    <d v="2025-01-17T00:00:00"/>
    <s v="Patrick Postic"/>
    <s v="Marius Koffi"/>
    <s v="Bastien GELINET"/>
    <m/>
    <m/>
    <s v="Trafic Défense FT-862-AY"/>
    <x v="8"/>
    <x v="88"/>
    <m/>
    <m/>
    <x v="2"/>
    <m/>
    <m/>
    <x v="0"/>
    <x v="2"/>
    <s v="Restauration scolaire"/>
    <m/>
    <m/>
    <m/>
    <m/>
    <m/>
    <m/>
    <s v="ok"/>
    <s v="ok"/>
  </r>
  <r>
    <n v="2025"/>
    <x v="0"/>
    <n v="3"/>
    <s v="vendredi"/>
    <s v="Tournée 41"/>
    <d v="2025-01-17T00:00:00"/>
    <s v="Patrick Postic"/>
    <s v="Marius Koffi"/>
    <s v="Bastien GELINET"/>
    <m/>
    <m/>
    <s v="Trafic Défense FT-862-AY"/>
    <x v="10"/>
    <x v="89"/>
    <m/>
    <m/>
    <x v="2"/>
    <m/>
    <m/>
    <x v="1"/>
    <x v="5"/>
    <s v="HALTE SOCIALE ET HEBERGEMENT"/>
    <m/>
    <m/>
    <m/>
    <m/>
    <m/>
    <m/>
    <s v="ok"/>
    <s v="ok modifié"/>
  </r>
  <r>
    <n v="2025"/>
    <x v="0"/>
    <n v="3"/>
    <s v="vendredi"/>
    <s v="Tournée 41"/>
    <d v="2025-01-17T00:00:00"/>
    <s v="Patrick Postic"/>
    <s v="Marius Koffi"/>
    <s v="Bastien GELINET"/>
    <m/>
    <m/>
    <s v="Trafic Défense FT-862-AY"/>
    <x v="12"/>
    <x v="90"/>
    <m/>
    <m/>
    <x v="2"/>
    <m/>
    <m/>
    <x v="0"/>
    <x v="6"/>
    <s v="Distribution Solidaire"/>
    <m/>
    <m/>
    <m/>
    <m/>
    <m/>
    <m/>
    <s v="ok"/>
    <s v="ok"/>
  </r>
  <r>
    <n v="2025"/>
    <x v="0"/>
    <n v="3"/>
    <s v="vendredi"/>
    <s v="Tournée 41"/>
    <d v="2025-01-17T00:00:00"/>
    <s v="Patrick Postic"/>
    <s v="Marius Koffi"/>
    <s v="Bastien GELINET"/>
    <m/>
    <m/>
    <s v="Trafic Défense FT-862-AY"/>
    <x v="51"/>
    <x v="91"/>
    <m/>
    <m/>
    <x v="2"/>
    <m/>
    <m/>
    <x v="1"/>
    <x v="8"/>
    <s v="RESTAURANTS SOLIDAIRES"/>
    <m/>
    <m/>
    <m/>
    <m/>
    <m/>
    <m/>
    <s v="ok"/>
    <s v="ok"/>
  </r>
  <r>
    <n v="2025"/>
    <x v="0"/>
    <n v="3"/>
    <s v="vendredi"/>
    <s v="annulé"/>
    <d v="2025-01-17T00:00:00"/>
    <s v="annulé"/>
    <m/>
    <m/>
    <m/>
    <m/>
    <s v="Annulé"/>
    <x v="41"/>
    <x v="0"/>
    <m/>
    <s v="Passage annulé"/>
    <x v="1"/>
    <s v="What'sApp"/>
    <m/>
    <x v="0"/>
    <x v="2"/>
    <s v="Restauration d'entreprise"/>
    <m/>
    <m/>
    <m/>
    <m/>
    <m/>
    <m/>
    <m/>
    <m/>
  </r>
  <r>
    <n v="2025"/>
    <x v="0"/>
    <n v="3"/>
    <s v="vendredi"/>
    <s v="annulé"/>
    <d v="2025-01-17T00:00:00"/>
    <s v="annulé"/>
    <m/>
    <m/>
    <m/>
    <m/>
    <s v="Annulé"/>
    <x v="42"/>
    <x v="0"/>
    <m/>
    <s v="Passage annulé"/>
    <x v="1"/>
    <s v="What'sApp"/>
    <m/>
    <x v="0"/>
    <x v="2"/>
    <s v="Restauration d'entreprise"/>
    <m/>
    <m/>
    <m/>
    <m/>
    <m/>
    <m/>
    <m/>
    <m/>
  </r>
  <r>
    <n v="2025"/>
    <x v="0"/>
    <n v="3"/>
    <s v="vendredi"/>
    <s v="annulé"/>
    <d v="2025-01-17T00:00:00"/>
    <s v="annulé"/>
    <m/>
    <m/>
    <m/>
    <m/>
    <s v="Annulé"/>
    <x v="4"/>
    <x v="0"/>
    <m/>
    <s v="Passage annulé"/>
    <x v="1"/>
    <s v="Appel "/>
    <m/>
    <x v="0"/>
    <x v="2"/>
    <s v="Restauration d'entreprise"/>
    <m/>
    <m/>
    <m/>
    <m/>
    <m/>
    <m/>
    <m/>
    <m/>
  </r>
  <r>
    <n v="2025"/>
    <x v="0"/>
    <n v="3"/>
    <s v="vendredi"/>
    <s v="annulé"/>
    <d v="2025-01-17T00:00:00"/>
    <s v="annulé"/>
    <m/>
    <m/>
    <m/>
    <m/>
    <s v="Annulé"/>
    <x v="43"/>
    <x v="0"/>
    <m/>
    <s v="Passage annulé"/>
    <x v="1"/>
    <s v="Appel "/>
    <m/>
    <x v="0"/>
    <x v="2"/>
    <s v="Restauration d'entreprise"/>
    <m/>
    <m/>
    <m/>
    <m/>
    <m/>
    <m/>
    <m/>
    <m/>
  </r>
  <r>
    <n v="2025"/>
    <x v="0"/>
    <n v="3"/>
    <s v="vendredi"/>
    <s v="Tournée 42"/>
    <d v="2025-01-17T00:00:00"/>
    <s v="Michelle Isphording"/>
    <s v="Chayma Boda"/>
    <m/>
    <m/>
    <m/>
    <s v="Kangoo Mazars ET-665-VE"/>
    <x v="18"/>
    <x v="92"/>
    <m/>
    <m/>
    <x v="2"/>
    <m/>
    <m/>
    <x v="0"/>
    <x v="2"/>
    <s v="Restauration d'entreprise"/>
    <m/>
    <m/>
    <m/>
    <m/>
    <m/>
    <s v="ok"/>
    <m/>
    <s v="ok"/>
  </r>
  <r>
    <n v="2025"/>
    <x v="0"/>
    <n v="3"/>
    <s v="vendredi"/>
    <s v="Tournée 42"/>
    <d v="2025-01-17T00:00:00"/>
    <s v="Michelle Isphording"/>
    <s v="Chayma Boda"/>
    <m/>
    <m/>
    <m/>
    <s v="Kangoo Mazars ET-665-VE"/>
    <x v="19"/>
    <x v="93"/>
    <m/>
    <m/>
    <x v="2"/>
    <m/>
    <m/>
    <x v="0"/>
    <x v="2"/>
    <s v="Restauration d'entreprise"/>
    <m/>
    <m/>
    <m/>
    <m/>
    <m/>
    <s v="ok"/>
    <m/>
    <s v="ok"/>
  </r>
  <r>
    <n v="2025"/>
    <x v="0"/>
    <n v="3"/>
    <s v="vendredi"/>
    <s v="annulé"/>
    <d v="2025-01-17T00:00:00"/>
    <s v="annulé"/>
    <m/>
    <m/>
    <m/>
    <m/>
    <s v="Annulé"/>
    <x v="22"/>
    <x v="0"/>
    <m/>
    <s v="Passage annulé"/>
    <x v="1"/>
    <s v="Appel "/>
    <m/>
    <x v="0"/>
    <x v="2"/>
    <s v="Restauration d'entreprise"/>
    <m/>
    <m/>
    <m/>
    <m/>
    <m/>
    <m/>
    <m/>
    <m/>
  </r>
  <r>
    <n v="2025"/>
    <x v="0"/>
    <n v="3"/>
    <s v="vendredi"/>
    <s v="annulé"/>
    <d v="2025-01-17T00:00:00"/>
    <s v="annulé"/>
    <m/>
    <m/>
    <m/>
    <m/>
    <s v="Annulé"/>
    <x v="23"/>
    <x v="0"/>
    <m/>
    <s v="Passage annulé"/>
    <x v="1"/>
    <s v="Appel "/>
    <m/>
    <x v="0"/>
    <x v="2"/>
    <s v="Restauration d'entreprise"/>
    <m/>
    <m/>
    <m/>
    <m/>
    <m/>
    <m/>
    <m/>
    <m/>
  </r>
  <r>
    <n v="2025"/>
    <x v="0"/>
    <n v="3"/>
    <s v="vendredi"/>
    <s v="Tournée 42"/>
    <d v="2025-01-17T00:00:00"/>
    <s v="Michelle Isphording"/>
    <s v="Chayma Boda"/>
    <m/>
    <m/>
    <m/>
    <s v="Kangoo Mazars ET-665-VE"/>
    <x v="44"/>
    <x v="94"/>
    <m/>
    <m/>
    <x v="2"/>
    <m/>
    <m/>
    <x v="0"/>
    <x v="2"/>
    <s v="Restauration d'entreprise"/>
    <m/>
    <m/>
    <m/>
    <m/>
    <m/>
    <s v="ok"/>
    <m/>
    <s v="ok "/>
  </r>
  <r>
    <n v="2025"/>
    <x v="0"/>
    <n v="3"/>
    <s v="vendredi"/>
    <s v="annulé"/>
    <d v="2025-01-17T00:00:00"/>
    <s v="annulé"/>
    <m/>
    <m/>
    <m/>
    <m/>
    <s v="Annulé"/>
    <x v="20"/>
    <x v="0"/>
    <m/>
    <s v="Passage annulé"/>
    <x v="1"/>
    <s v="Appel "/>
    <m/>
    <x v="0"/>
    <x v="2"/>
    <s v="Restauration d'entreprise"/>
    <m/>
    <m/>
    <m/>
    <m/>
    <m/>
    <m/>
    <m/>
    <m/>
  </r>
  <r>
    <n v="2025"/>
    <x v="0"/>
    <n v="3"/>
    <s v="vendredi"/>
    <s v="Tournée 42"/>
    <d v="2025-01-17T00:00:00"/>
    <s v="Michelle Isphording"/>
    <s v="Chayma Boda"/>
    <m/>
    <m/>
    <m/>
    <s v="Kangoo Mazars ET-665-VE"/>
    <x v="26"/>
    <x v="95"/>
    <m/>
    <m/>
    <x v="2"/>
    <m/>
    <m/>
    <x v="1"/>
    <x v="5"/>
    <s v="HALTE SOCIALE ET HEBERGEMENT"/>
    <m/>
    <m/>
    <m/>
    <m/>
    <m/>
    <s v="ok"/>
    <m/>
    <s v="ok modifié"/>
  </r>
  <r>
    <n v="2025"/>
    <x v="0"/>
    <n v="3"/>
    <s v="vendredi"/>
    <s v="Tournée 42"/>
    <d v="2025-01-17T00:00:00"/>
    <s v="Michelle Isphording"/>
    <s v="Chayma Boda"/>
    <m/>
    <m/>
    <m/>
    <s v="Kangoo Mazars ET-665-VE"/>
    <x v="21"/>
    <x v="96"/>
    <m/>
    <m/>
    <x v="2"/>
    <m/>
    <m/>
    <x v="1"/>
    <x v="7"/>
    <s v="HALTE SOCIALE ET HEBERGEMENT"/>
    <m/>
    <m/>
    <m/>
    <m/>
    <m/>
    <s v="ok"/>
    <m/>
    <s v="ok modifié"/>
  </r>
  <r>
    <n v="2025"/>
    <x v="0"/>
    <n v="4"/>
    <s v="dimanche"/>
    <s v="Tournée 43"/>
    <d v="2025-01-19T00:00:00"/>
    <s v="Patrick Postic"/>
    <s v="Dana Ducros"/>
    <s v="Khelouat Amine"/>
    <s v="Moussa Abdoulaye"/>
    <m/>
    <s v="Trafic St Ho (ex Lilas) EH-786-YB"/>
    <x v="27"/>
    <x v="97"/>
    <m/>
    <m/>
    <x v="2"/>
    <m/>
    <m/>
    <x v="0"/>
    <x v="9"/>
    <s v="Producteur"/>
    <m/>
    <m/>
    <m/>
    <m/>
    <m/>
    <m/>
    <m/>
    <m/>
  </r>
  <r>
    <n v="2025"/>
    <x v="0"/>
    <n v="4"/>
    <s v="dimanche"/>
    <s v="Tournée 43"/>
    <d v="2025-01-19T00:00:00"/>
    <s v="Patrick Postic"/>
    <s v="Dana Ducros"/>
    <s v="Khelouat Amine"/>
    <s v="Moussa Abdoulaye"/>
    <m/>
    <s v="Trafic St Ho (ex Lilas) EH-786-YB"/>
    <x v="28"/>
    <x v="55"/>
    <m/>
    <m/>
    <x v="2"/>
    <m/>
    <m/>
    <x v="0"/>
    <x v="9"/>
    <s v="Producteur"/>
    <m/>
    <m/>
    <m/>
    <m/>
    <m/>
    <m/>
    <m/>
    <m/>
  </r>
  <r>
    <n v="2025"/>
    <x v="0"/>
    <n v="4"/>
    <s v="dimanche"/>
    <s v="Tournée 43"/>
    <d v="2025-01-19T00:00:00"/>
    <s v="Patrick Postic"/>
    <s v="Dana Ducros"/>
    <s v="Khelouat Amine"/>
    <s v="Moussa Abdoulaye"/>
    <m/>
    <s v="Trafic St Ho (ex Lilas) EH-786-YB"/>
    <x v="29"/>
    <x v="41"/>
    <m/>
    <m/>
    <x v="2"/>
    <m/>
    <m/>
    <x v="1"/>
    <x v="8"/>
    <s v="RESTAURANTS SOLIDAIRES"/>
    <m/>
    <m/>
    <m/>
    <m/>
    <m/>
    <s v="ok"/>
    <m/>
    <s v="ok"/>
  </r>
  <r>
    <n v="2025"/>
    <x v="0"/>
    <n v="4"/>
    <s v="lundi"/>
    <s v="Tournée 44"/>
    <d v="2025-01-20T00:00:00"/>
    <s v="Baptiste Valentini"/>
    <s v="Maya Mouttapa"/>
    <m/>
    <m/>
    <m/>
    <s v="Trafic Défense FT-862-AY"/>
    <x v="0"/>
    <x v="98"/>
    <m/>
    <m/>
    <x v="2"/>
    <m/>
    <m/>
    <x v="0"/>
    <x v="0"/>
    <s v="Distributeur"/>
    <m/>
    <m/>
    <m/>
    <m/>
    <m/>
    <m/>
    <s v="ok sans bordereau"/>
    <m/>
  </r>
  <r>
    <n v="2025"/>
    <x v="0"/>
    <n v="4"/>
    <s v="lundi"/>
    <s v="Tournée 44"/>
    <d v="2025-01-20T00:00:00"/>
    <s v="Baptiste Valentini"/>
    <s v="Maya Mouttapa"/>
    <m/>
    <m/>
    <m/>
    <s v="Trafic Défense FT-862-AY"/>
    <x v="1"/>
    <x v="99"/>
    <m/>
    <m/>
    <x v="2"/>
    <m/>
    <m/>
    <x v="0"/>
    <x v="0"/>
    <s v="Distributeur"/>
    <m/>
    <m/>
    <m/>
    <m/>
    <m/>
    <m/>
    <s v="ok sans bordereau"/>
    <m/>
  </r>
  <r>
    <n v="2025"/>
    <x v="0"/>
    <n v="4"/>
    <s v="lundi"/>
    <s v="Tournée 44"/>
    <d v="2025-01-20T00:00:00"/>
    <s v="Baptiste Valentini"/>
    <s v="Maya Mouttapa"/>
    <m/>
    <m/>
    <m/>
    <s v="Trafic Défense FT-862-AY"/>
    <x v="30"/>
    <x v="100"/>
    <m/>
    <m/>
    <x v="2"/>
    <m/>
    <m/>
    <x v="1"/>
    <x v="5"/>
    <s v="HALTE SOCIALE ET HEBERGEMENT"/>
    <m/>
    <m/>
    <m/>
    <m/>
    <m/>
    <m/>
    <s v="ok"/>
    <s v="ok"/>
  </r>
  <r>
    <n v="2025"/>
    <x v="0"/>
    <n v="4"/>
    <s v="lundi"/>
    <s v="Tournée 44"/>
    <d v="2025-01-20T00:00:00"/>
    <s v="Baptiste Valentini"/>
    <s v="Maya Mouttapa"/>
    <m/>
    <m/>
    <m/>
    <s v="Trafic Défense FT-862-AY"/>
    <x v="31"/>
    <x v="101"/>
    <m/>
    <m/>
    <x v="2"/>
    <m/>
    <m/>
    <x v="1"/>
    <x v="8"/>
    <s v="RESTAURANTS SOLIDAIRES"/>
    <m/>
    <m/>
    <m/>
    <m/>
    <m/>
    <m/>
    <s v="ok"/>
    <s v="ok"/>
  </r>
  <r>
    <n v="2025"/>
    <x v="0"/>
    <n v="4"/>
    <s v="lundi"/>
    <s v="annulé"/>
    <d v="2025-01-20T00:00:00"/>
    <s v="annulé"/>
    <m/>
    <m/>
    <m/>
    <m/>
    <s v="Annulé"/>
    <x v="24"/>
    <x v="0"/>
    <m/>
    <s v="Passage annulé"/>
    <x v="3"/>
    <s v="Appel "/>
    <m/>
    <x v="0"/>
    <x v="3"/>
    <s v="Production Aide Alim"/>
    <m/>
    <m/>
    <m/>
    <m/>
    <m/>
    <m/>
    <m/>
    <m/>
  </r>
  <r>
    <n v="2025"/>
    <x v="0"/>
    <n v="4"/>
    <s v="lundi"/>
    <s v="Tournée 45"/>
    <d v="2025-01-20T00:00:00"/>
    <s v="Jacques Lefèvre"/>
    <s v="Wajih Accary"/>
    <m/>
    <m/>
    <m/>
    <s v="Trafic St Ho (ex Lilas) EH-786-YB"/>
    <x v="35"/>
    <x v="102"/>
    <m/>
    <m/>
    <x v="2"/>
    <m/>
    <m/>
    <x v="0"/>
    <x v="10"/>
    <s v="Evenementiel"/>
    <m/>
    <m/>
    <m/>
    <m/>
    <m/>
    <s v="ok"/>
    <m/>
    <s v="ok"/>
  </r>
  <r>
    <n v="2025"/>
    <x v="0"/>
    <n v="4"/>
    <s v="lundi"/>
    <s v="Tournée 45"/>
    <d v="2025-01-20T00:00:00"/>
    <s v="Jacques Lefèvre"/>
    <s v="Wajih Accary"/>
    <m/>
    <m/>
    <m/>
    <s v="Trafic St Ho (ex Lilas) EH-786-YB"/>
    <x v="36"/>
    <x v="102"/>
    <m/>
    <m/>
    <x v="2"/>
    <m/>
    <m/>
    <x v="1"/>
    <x v="4"/>
    <s v="Distribution Solidaire"/>
    <m/>
    <m/>
    <m/>
    <m/>
    <m/>
    <s v="ok"/>
    <m/>
    <s v="ok"/>
  </r>
  <r>
    <n v="2025"/>
    <x v="0"/>
    <n v="4"/>
    <s v="mardi"/>
    <s v="Tournée 46"/>
    <d v="2025-01-21T00:00:00"/>
    <s v="Marine POTEL"/>
    <s v="Aymeric Champs"/>
    <s v="Clarisse Becquart"/>
    <m/>
    <m/>
    <s v="Trafic Lyonnais FZ-882-JR"/>
    <x v="6"/>
    <x v="103"/>
    <m/>
    <m/>
    <x v="2"/>
    <m/>
    <m/>
    <x v="0"/>
    <x v="0"/>
    <s v="Distributeur"/>
    <m/>
    <m/>
    <m/>
    <m/>
    <m/>
    <s v="ok"/>
    <m/>
    <s v="ok"/>
  </r>
  <r>
    <n v="2025"/>
    <x v="0"/>
    <n v="4"/>
    <s v="mardi"/>
    <s v="Tournée 46"/>
    <d v="2025-01-21T00:00:00"/>
    <s v="Marine POTEL"/>
    <s v="Aymeric Champs"/>
    <s v="Clarisse Becquart"/>
    <m/>
    <m/>
    <s v="Trafic Lyonnais FZ-882-JR"/>
    <x v="31"/>
    <x v="103"/>
    <m/>
    <m/>
    <x v="2"/>
    <m/>
    <m/>
    <x v="1"/>
    <x v="8"/>
    <s v="RESTAURANTS SOLIDAIRES"/>
    <m/>
    <m/>
    <m/>
    <m/>
    <m/>
    <s v="ok"/>
    <m/>
    <s v="ok"/>
  </r>
  <r>
    <n v="2025"/>
    <x v="0"/>
    <n v="4"/>
    <s v="mardi"/>
    <s v="Tournée 47"/>
    <d v="2025-01-21T00:00:00"/>
    <s v="Thierry Maisonnier"/>
    <s v="Christiane Mancilla"/>
    <s v="(Wenabi) Mélanie POMIAN"/>
    <m/>
    <m/>
    <s v="Trafic St Ho (ex Lilas) EH-786-YB"/>
    <x v="0"/>
    <x v="104"/>
    <m/>
    <m/>
    <x v="2"/>
    <m/>
    <m/>
    <x v="0"/>
    <x v="0"/>
    <s v="Distributeur"/>
    <m/>
    <m/>
    <m/>
    <m/>
    <m/>
    <m/>
    <m/>
    <m/>
  </r>
  <r>
    <n v="2025"/>
    <x v="0"/>
    <n v="4"/>
    <s v="mardi"/>
    <s v="Tournée 47"/>
    <d v="2025-01-21T00:00:00"/>
    <s v="Thierry Maisonnier"/>
    <s v="Christiane Mancilla"/>
    <s v="(Wenabi) Mélanie POMIAN"/>
    <m/>
    <m/>
    <s v="Trafic St Ho (ex Lilas) EH-786-YB"/>
    <x v="33"/>
    <x v="104"/>
    <m/>
    <m/>
    <x v="2"/>
    <m/>
    <m/>
    <x v="1"/>
    <x v="4"/>
    <s v="Distribution Solidaire"/>
    <m/>
    <m/>
    <m/>
    <m/>
    <m/>
    <s v="ok"/>
    <m/>
    <s v="ok"/>
  </r>
  <r>
    <n v="2025"/>
    <x v="0"/>
    <n v="4"/>
    <s v="mercredi"/>
    <s v="Tournée 48"/>
    <d v="2025-01-22T00:00:00"/>
    <s v="Marine POTEL"/>
    <s v="Joseph Lanney"/>
    <m/>
    <m/>
    <m/>
    <s v="Kangoo Mazars ET-665-VE"/>
    <x v="0"/>
    <x v="43"/>
    <m/>
    <m/>
    <x v="2"/>
    <m/>
    <m/>
    <x v="0"/>
    <x v="0"/>
    <s v="Distributeur"/>
    <m/>
    <m/>
    <m/>
    <m/>
    <m/>
    <m/>
    <m/>
    <m/>
  </r>
  <r>
    <n v="2025"/>
    <x v="0"/>
    <n v="4"/>
    <s v="mercredi"/>
    <s v="Tournée 48"/>
    <d v="2025-01-22T00:00:00"/>
    <s v="Marine POTEL"/>
    <s v="Joseph Lanney"/>
    <m/>
    <m/>
    <m/>
    <s v="Kangoo Mazars ET-665-VE"/>
    <x v="1"/>
    <x v="105"/>
    <m/>
    <m/>
    <x v="2"/>
    <m/>
    <m/>
    <x v="0"/>
    <x v="0"/>
    <s v="Distributeur"/>
    <m/>
    <m/>
    <m/>
    <m/>
    <m/>
    <m/>
    <m/>
    <m/>
  </r>
  <r>
    <n v="2025"/>
    <x v="0"/>
    <n v="4"/>
    <s v="mercredi"/>
    <s v="Tournée 48"/>
    <d v="2025-01-22T00:00:00"/>
    <s v="Marine POTEL"/>
    <s v="Joseph Lanney"/>
    <m/>
    <m/>
    <m/>
    <s v="Kangoo Mazars ET-665-VE"/>
    <x v="30"/>
    <x v="106"/>
    <m/>
    <m/>
    <x v="2"/>
    <m/>
    <m/>
    <x v="1"/>
    <x v="5"/>
    <s v="HALTE SOCIALE ET HEBERGEMENT"/>
    <m/>
    <m/>
    <m/>
    <m/>
    <m/>
    <s v="ok"/>
    <m/>
    <s v="ok"/>
  </r>
  <r>
    <n v="2025"/>
    <x v="0"/>
    <n v="4"/>
    <s v="mercredi"/>
    <s v="Tournée 48"/>
    <d v="2025-01-22T00:00:00"/>
    <s v="Marine POTEL"/>
    <s v="Joseph Lanney"/>
    <m/>
    <m/>
    <m/>
    <s v="Kangoo Mazars ET-665-VE"/>
    <x v="31"/>
    <x v="107"/>
    <m/>
    <m/>
    <x v="2"/>
    <m/>
    <m/>
    <x v="1"/>
    <x v="8"/>
    <s v="RESTAURANTS SOLIDAIRES"/>
    <m/>
    <m/>
    <m/>
    <m/>
    <m/>
    <s v="ok"/>
    <m/>
    <s v="ok"/>
  </r>
  <r>
    <n v="2025"/>
    <x v="0"/>
    <n v="4"/>
    <s v="mercredi"/>
    <s v="Tournée 49"/>
    <d v="2025-01-22T00:00:00"/>
    <s v="Thierry Maisonnier"/>
    <s v="Marius Koffi"/>
    <s v="auriane delacroix"/>
    <m/>
    <m/>
    <s v="Trafic Lyonnais FZ-882-JR"/>
    <x v="2"/>
    <x v="108"/>
    <m/>
    <m/>
    <x v="2"/>
    <m/>
    <m/>
    <x v="0"/>
    <x v="1"/>
    <s v="Restauration d'entreprise"/>
    <m/>
    <m/>
    <m/>
    <m/>
    <m/>
    <s v="ok"/>
    <m/>
    <s v="ok"/>
  </r>
  <r>
    <n v="2025"/>
    <x v="0"/>
    <n v="4"/>
    <s v="mercredi"/>
    <s v="Tournée 49"/>
    <d v="2025-01-22T00:00:00"/>
    <s v="Thierry Maisonnier"/>
    <s v="Marius Koffi"/>
    <s v="auriane delacroix"/>
    <m/>
    <m/>
    <s v="Trafic Lyonnais FZ-882-JR"/>
    <x v="9"/>
    <x v="108"/>
    <m/>
    <m/>
    <x v="2"/>
    <m/>
    <m/>
    <x v="1"/>
    <x v="4"/>
    <s v="Distribution Solidaire"/>
    <m/>
    <m/>
    <m/>
    <m/>
    <m/>
    <s v="ok"/>
    <m/>
    <s v="ok"/>
  </r>
  <r>
    <n v="2025"/>
    <x v="0"/>
    <n v="4"/>
    <s v="mercredi"/>
    <s v="Tournée 50"/>
    <d v="2025-01-22T00:00:00"/>
    <s v="Patrick Postic"/>
    <s v="Clarisse Becquart"/>
    <m/>
    <m/>
    <m/>
    <s v="Kangoo Ipsen FV-865-GP"/>
    <x v="3"/>
    <x v="109"/>
    <m/>
    <m/>
    <x v="2"/>
    <m/>
    <m/>
    <x v="0"/>
    <x v="2"/>
    <s v="Labo pour frigos connectés"/>
    <m/>
    <m/>
    <m/>
    <m/>
    <m/>
    <s v="ok"/>
    <m/>
    <s v="ok"/>
  </r>
  <r>
    <n v="2025"/>
    <x v="0"/>
    <n v="4"/>
    <s v="mercredi"/>
    <s v="annulé"/>
    <d v="2025-01-22T00:00:00"/>
    <s v="annulé"/>
    <m/>
    <m/>
    <m/>
    <m/>
    <s v="Annulé"/>
    <x v="4"/>
    <x v="0"/>
    <m/>
    <s v="Passage annulé"/>
    <x v="1"/>
    <s v="Appel "/>
    <m/>
    <x v="0"/>
    <x v="2"/>
    <s v="Restauration d'entreprise"/>
    <m/>
    <m/>
    <m/>
    <m/>
    <m/>
    <m/>
    <m/>
    <m/>
  </r>
  <r>
    <n v="2025"/>
    <x v="0"/>
    <n v="4"/>
    <s v="mercredi"/>
    <s v="Tournée 50"/>
    <d v="2025-01-22T00:00:00"/>
    <s v="Patrick Postic"/>
    <s v="Clarisse Becquart"/>
    <m/>
    <m/>
    <m/>
    <s v="Kangoo Ipsen FV-865-GP"/>
    <x v="38"/>
    <x v="110"/>
    <m/>
    <m/>
    <x v="2"/>
    <m/>
    <m/>
    <x v="1"/>
    <x v="8"/>
    <s v="Restaurant Solidaire"/>
    <m/>
    <m/>
    <m/>
    <m/>
    <m/>
    <s v="ok"/>
    <m/>
    <s v="ok"/>
  </r>
  <r>
    <n v="2025"/>
    <x v="0"/>
    <n v="4"/>
    <s v="mercredi"/>
    <s v="Tournée 50"/>
    <d v="2025-01-22T00:00:00"/>
    <s v="Patrick Postic"/>
    <s v="Clarisse Becquart"/>
    <m/>
    <m/>
    <m/>
    <s v="Kangoo Ipsen FV-865-GP"/>
    <x v="48"/>
    <x v="111"/>
    <m/>
    <m/>
    <x v="2"/>
    <m/>
    <m/>
    <x v="1"/>
    <x v="4"/>
    <s v="Distribution Solidaire"/>
    <m/>
    <m/>
    <m/>
    <m/>
    <m/>
    <s v="ok"/>
    <m/>
    <s v="ok"/>
  </r>
  <r>
    <n v="2025"/>
    <x v="0"/>
    <n v="4"/>
    <s v="mercredi"/>
    <s v="annulé"/>
    <d v="2025-01-22T00:00:00"/>
    <s v="annulé"/>
    <m/>
    <m/>
    <m/>
    <m/>
    <s v="Annulé"/>
    <x v="24"/>
    <x v="0"/>
    <m/>
    <s v="Passage annulé"/>
    <x v="3"/>
    <s v="Appel "/>
    <m/>
    <x v="0"/>
    <x v="3"/>
    <s v="Production Aide Alim"/>
    <m/>
    <m/>
    <m/>
    <m/>
    <m/>
    <m/>
    <m/>
    <m/>
  </r>
  <r>
    <n v="2025"/>
    <x v="0"/>
    <n v="4"/>
    <s v="mercredi"/>
    <s v="Tournée 51"/>
    <d v="2025-01-22T00:00:00"/>
    <s v="Matthias Cortin"/>
    <s v="Salarié MDA"/>
    <m/>
    <m/>
    <m/>
    <s v="Trafic Défense FT-862-AY"/>
    <x v="52"/>
    <x v="112"/>
    <m/>
    <m/>
    <x v="2"/>
    <m/>
    <m/>
    <x v="0"/>
    <x v="6"/>
    <n v="0"/>
    <m/>
    <m/>
    <m/>
    <m/>
    <m/>
    <m/>
    <s v="ok"/>
    <s v="ok "/>
  </r>
  <r>
    <n v="2025"/>
    <x v="0"/>
    <n v="4"/>
    <s v="mercredi"/>
    <s v="Tournée 51"/>
    <d v="2025-01-22T00:00:00"/>
    <s v="Matthias Cortin"/>
    <s v="Salarié MDA"/>
    <m/>
    <m/>
    <m/>
    <s v="Trafic Défense FT-862-AY"/>
    <x v="25"/>
    <x v="112"/>
    <m/>
    <m/>
    <x v="2"/>
    <m/>
    <m/>
    <x v="1"/>
    <x v="7"/>
    <s v="Accueil de Jour"/>
    <m/>
    <m/>
    <m/>
    <m/>
    <m/>
    <m/>
    <s v="ok"/>
    <s v="ok modifié"/>
  </r>
  <r>
    <n v="2025"/>
    <x v="0"/>
    <n v="4"/>
    <s v="jeudi"/>
    <s v="Tournée 52"/>
    <d v="2025-01-23T00:00:00"/>
    <s v="Jean-Michel Bader"/>
    <s v="Marius Koffi"/>
    <s v="Bastien GELINET"/>
    <m/>
    <m/>
    <s v="Trafic Lyonnais FZ-882-JR"/>
    <x v="6"/>
    <x v="113"/>
    <m/>
    <m/>
    <x v="2"/>
    <m/>
    <m/>
    <x v="0"/>
    <x v="0"/>
    <s v="Distributeur"/>
    <m/>
    <m/>
    <m/>
    <m/>
    <m/>
    <s v="ok"/>
    <m/>
    <s v="ok"/>
  </r>
  <r>
    <n v="2025"/>
    <x v="0"/>
    <n v="4"/>
    <s v="jeudi"/>
    <s v="Tournée 52"/>
    <d v="2025-01-23T00:00:00"/>
    <s v="Jean-Michel Bader"/>
    <s v="Marius Koffi"/>
    <s v="Bastien GELINET"/>
    <m/>
    <m/>
    <s v="Trafic Lyonnais FZ-882-JR"/>
    <x v="14"/>
    <x v="113"/>
    <m/>
    <m/>
    <x v="2"/>
    <m/>
    <m/>
    <x v="1"/>
    <x v="4"/>
    <s v="Distribution Solidaire"/>
    <m/>
    <m/>
    <m/>
    <m/>
    <m/>
    <s v="ok"/>
    <m/>
    <s v="ok"/>
  </r>
  <r>
    <n v="2025"/>
    <x v="0"/>
    <n v="4"/>
    <s v="jeudi"/>
    <s v="Tournée 53"/>
    <d v="2025-01-23T00:00:00"/>
    <s v="Thierry Maisonnier"/>
    <s v="Valentin Carrez"/>
    <s v="Vincent Béranger"/>
    <m/>
    <m/>
    <s v="Trafic St Ho (ex Lilas) EH-786-YB"/>
    <x v="16"/>
    <x v="114"/>
    <m/>
    <m/>
    <x v="2"/>
    <m/>
    <m/>
    <x v="0"/>
    <x v="2"/>
    <s v="Cuisine centrale scolaire"/>
    <m/>
    <m/>
    <m/>
    <m/>
    <m/>
    <s v="ok"/>
    <m/>
    <s v="ok"/>
  </r>
  <r>
    <n v="2025"/>
    <x v="0"/>
    <n v="4"/>
    <s v="jeudi"/>
    <s v="Tournée 53"/>
    <d v="2025-01-23T00:00:00"/>
    <s v="Thierry Maisonnier"/>
    <s v="Valentin Carrez"/>
    <s v="Vincent Béranger"/>
    <m/>
    <m/>
    <s v="Trafic St Ho (ex Lilas) EH-786-YB"/>
    <x v="17"/>
    <x v="114"/>
    <m/>
    <m/>
    <x v="2"/>
    <m/>
    <m/>
    <x v="1"/>
    <x v="8"/>
    <s v="RESTAURANTS SOLIDAIRES"/>
    <m/>
    <m/>
    <m/>
    <m/>
    <m/>
    <s v="ok"/>
    <m/>
    <s v="ok"/>
  </r>
  <r>
    <n v="2025"/>
    <x v="0"/>
    <n v="4"/>
    <s v="jeudi"/>
    <s v="Tournée 53"/>
    <d v="2025-01-23T00:00:00"/>
    <s v="Thierry Maisonnier"/>
    <s v="Valentin Carrez"/>
    <s v="Vincent Béranger"/>
    <m/>
    <m/>
    <s v="Trafic St Ho (ex Lilas) EH-786-YB"/>
    <x v="7"/>
    <x v="41"/>
    <m/>
    <m/>
    <x v="2"/>
    <m/>
    <m/>
    <x v="0"/>
    <x v="3"/>
    <s v="Production Aide Alim"/>
    <m/>
    <m/>
    <m/>
    <m/>
    <m/>
    <s v="ok"/>
    <m/>
    <s v="ok"/>
  </r>
  <r>
    <n v="2025"/>
    <x v="0"/>
    <n v="4"/>
    <s v="jeudi"/>
    <s v="Tournée 53"/>
    <d v="2025-01-23T00:00:00"/>
    <s v="Thierry Maisonnier"/>
    <s v="Valentin Carrez"/>
    <s v="Vincent Béranger"/>
    <m/>
    <m/>
    <s v="Trafic St Ho (ex Lilas) EH-786-YB"/>
    <x v="39"/>
    <x v="41"/>
    <m/>
    <m/>
    <x v="2"/>
    <m/>
    <m/>
    <x v="1"/>
    <x v="4"/>
    <s v="Distribution Solidaire"/>
    <m/>
    <m/>
    <m/>
    <m/>
    <m/>
    <s v="ok"/>
    <m/>
    <s v="ok"/>
  </r>
  <r>
    <n v="2025"/>
    <x v="0"/>
    <n v="4"/>
    <s v="jeudi"/>
    <s v="Tournée 54"/>
    <d v="2025-01-23T00:00:00"/>
    <s v="Constantin Kozlow"/>
    <s v="Cherigui Boussad"/>
    <m/>
    <m/>
    <m/>
    <s v="Kangoo Mazars ET-665-VE"/>
    <x v="8"/>
    <x v="115"/>
    <m/>
    <m/>
    <x v="2"/>
    <m/>
    <m/>
    <x v="0"/>
    <x v="2"/>
    <s v="Restauration scolaire"/>
    <m/>
    <m/>
    <m/>
    <m/>
    <m/>
    <s v="ok"/>
    <m/>
    <s v="ok"/>
  </r>
  <r>
    <n v="2025"/>
    <x v="0"/>
    <n v="4"/>
    <s v="jeudi"/>
    <s v="Tournée 54"/>
    <d v="2025-01-23T00:00:00"/>
    <s v="Constantin Kozlow"/>
    <s v="Cherigui Boussad"/>
    <m/>
    <m/>
    <m/>
    <s v="Kangoo Mazars ET-665-VE"/>
    <x v="40"/>
    <x v="115"/>
    <m/>
    <m/>
    <x v="2"/>
    <m/>
    <m/>
    <x v="1"/>
    <x v="5"/>
    <s v="HALTE SOCIALE ET HEBERGEMENT"/>
    <m/>
    <m/>
    <m/>
    <m/>
    <m/>
    <s v="ok"/>
    <m/>
    <s v="ok"/>
  </r>
  <r>
    <n v="2025"/>
    <x v="0"/>
    <n v="4"/>
    <s v="vendredi"/>
    <s v="Tournée 55"/>
    <d v="2025-01-24T00:00:00"/>
    <s v="Thierry Maisonnier"/>
    <s v="HENRIQUE BORSARI"/>
    <m/>
    <m/>
    <m/>
    <s v="Trafic Lyonnais FZ-882-JR"/>
    <x v="0"/>
    <x v="116"/>
    <m/>
    <m/>
    <x v="2"/>
    <m/>
    <m/>
    <x v="0"/>
    <x v="0"/>
    <s v="Distributeur"/>
    <m/>
    <m/>
    <m/>
    <m/>
    <m/>
    <m/>
    <m/>
    <m/>
  </r>
  <r>
    <n v="2025"/>
    <x v="0"/>
    <n v="4"/>
    <s v="vendredi"/>
    <s v="Tournée 55"/>
    <d v="2025-01-24T00:00:00"/>
    <s v="Thierry Maisonnier"/>
    <s v="HENRIQUE BORSARI"/>
    <m/>
    <m/>
    <m/>
    <s v="Trafic Lyonnais FZ-882-JR"/>
    <x v="0"/>
    <x v="55"/>
    <m/>
    <m/>
    <x v="2"/>
    <m/>
    <m/>
    <x v="0"/>
    <x v="0"/>
    <s v="Distributeur"/>
    <m/>
    <m/>
    <m/>
    <m/>
    <m/>
    <m/>
    <m/>
    <m/>
  </r>
  <r>
    <n v="2025"/>
    <x v="0"/>
    <n v="4"/>
    <s v="vendredi"/>
    <s v="Tournée 55"/>
    <d v="2025-01-24T00:00:00"/>
    <s v="Thierry Maisonnier"/>
    <s v="HENRIQUE BORSARI"/>
    <m/>
    <m/>
    <m/>
    <s v="Trafic Lyonnais FZ-882-JR"/>
    <x v="15"/>
    <x v="9"/>
    <m/>
    <m/>
    <x v="2"/>
    <m/>
    <m/>
    <x v="1"/>
    <x v="5"/>
    <s v="HALTE SOCIALE ET HEBERGEMENT"/>
    <m/>
    <m/>
    <m/>
    <m/>
    <m/>
    <s v="ok"/>
    <m/>
    <s v="ok"/>
  </r>
  <r>
    <n v="2025"/>
    <x v="0"/>
    <n v="4"/>
    <s v="vendredi"/>
    <s v="Tournée 56"/>
    <d v="2025-01-24T00:00:00"/>
    <s v="Patrick Postic"/>
    <s v="Félicie Pène"/>
    <s v="Pierre BEURLET"/>
    <m/>
    <m/>
    <s v="Trafic St Ho (ex Lilas) EH-786-YB"/>
    <x v="32"/>
    <x v="117"/>
    <m/>
    <m/>
    <x v="2"/>
    <m/>
    <m/>
    <x v="0"/>
    <x v="10"/>
    <s v="Evénements Sports et Loisirs"/>
    <m/>
    <m/>
    <m/>
    <m/>
    <m/>
    <s v="ok"/>
    <m/>
    <s v="ok"/>
  </r>
  <r>
    <n v="2025"/>
    <x v="0"/>
    <n v="4"/>
    <s v="vendredi"/>
    <s v="Tournée 56"/>
    <d v="2025-01-24T00:00:00"/>
    <s v="Patrick Postic"/>
    <s v="Félicie Pène"/>
    <s v="Pierre BEURLET"/>
    <m/>
    <m/>
    <s v="Trafic St Ho (ex Lilas) EH-786-YB"/>
    <x v="46"/>
    <x v="117"/>
    <m/>
    <m/>
    <x v="2"/>
    <m/>
    <m/>
    <x v="1"/>
    <x v="8"/>
    <s v="RESTAURANTS SOLIDAIRES"/>
    <m/>
    <m/>
    <m/>
    <m/>
    <m/>
    <s v="ok"/>
    <m/>
    <s v="ok"/>
  </r>
  <r>
    <n v="2025"/>
    <x v="0"/>
    <n v="4"/>
    <s v="vendredi"/>
    <s v="Tournée 56"/>
    <d v="2025-01-24T00:00:00"/>
    <s v="Patrick Postic"/>
    <s v="Félicie Pène"/>
    <s v="Pierre BEURLET"/>
    <m/>
    <m/>
    <s v="Trafic St Ho (ex Lilas) EH-786-YB"/>
    <x v="5"/>
    <x v="118"/>
    <m/>
    <m/>
    <x v="2"/>
    <m/>
    <m/>
    <x v="0"/>
    <x v="2"/>
    <s v="Restauration d'entreprise"/>
    <m/>
    <m/>
    <m/>
    <m/>
    <m/>
    <s v="ok"/>
    <m/>
    <s v="ok"/>
  </r>
  <r>
    <n v="2025"/>
    <x v="0"/>
    <n v="4"/>
    <s v="vendredi"/>
    <s v="Tournée 56"/>
    <d v="2025-01-24T00:00:00"/>
    <s v="Patrick Postic"/>
    <s v="Félicie Pène"/>
    <s v="Pierre BEURLET"/>
    <m/>
    <m/>
    <s v="Trafic St Ho (ex Lilas) EH-786-YB"/>
    <x v="37"/>
    <x v="118"/>
    <m/>
    <m/>
    <x v="2"/>
    <m/>
    <m/>
    <x v="1"/>
    <x v="4"/>
    <s v="Distribution Solidaire"/>
    <m/>
    <m/>
    <m/>
    <m/>
    <m/>
    <s v="ok"/>
    <m/>
    <s v="ok"/>
  </r>
  <r>
    <n v="2025"/>
    <x v="0"/>
    <n v="4"/>
    <s v="vendredi"/>
    <s v="Tournée 57"/>
    <d v="2025-01-24T00:00:00"/>
    <s v="Michelle Isphording"/>
    <s v="Manon Ducrot"/>
    <s v="(Wenabi) Delphine Julien"/>
    <m/>
    <m/>
    <s v="Trafic Défense FT-862-AY"/>
    <x v="8"/>
    <x v="119"/>
    <m/>
    <m/>
    <x v="2"/>
    <m/>
    <m/>
    <x v="0"/>
    <x v="2"/>
    <s v="Restauration scolaire"/>
    <m/>
    <m/>
    <m/>
    <m/>
    <m/>
    <m/>
    <s v="ok"/>
    <s v="ok modifié"/>
  </r>
  <r>
    <n v="2025"/>
    <x v="0"/>
    <n v="4"/>
    <s v="vendredi"/>
    <s v="Tournée 57"/>
    <d v="2025-01-24T00:00:00"/>
    <s v="Michelle Isphording"/>
    <s v="Manon Ducrot"/>
    <s v="(Wenabi) Delphine Julien"/>
    <m/>
    <m/>
    <s v="Trafic Défense FT-862-AY"/>
    <x v="12"/>
    <x v="120"/>
    <m/>
    <m/>
    <x v="2"/>
    <m/>
    <m/>
    <x v="0"/>
    <x v="6"/>
    <s v="Distribution Solidaire"/>
    <m/>
    <m/>
    <m/>
    <m/>
    <m/>
    <m/>
    <s v="ok"/>
    <s v="ok modifié"/>
  </r>
  <r>
    <n v="2025"/>
    <x v="0"/>
    <n v="4"/>
    <s v="vendredi"/>
    <s v="Tournée 57"/>
    <d v="2025-01-24T00:00:00"/>
    <s v="Michelle Isphording"/>
    <s v="Manon Ducrot"/>
    <s v="(Wenabi) Delphine Julien"/>
    <m/>
    <m/>
    <s v="Trafic Défense FT-862-AY"/>
    <x v="10"/>
    <x v="121"/>
    <m/>
    <m/>
    <x v="2"/>
    <m/>
    <m/>
    <x v="1"/>
    <x v="5"/>
    <s v="HALTE SOCIALE ET HEBERGEMENT"/>
    <m/>
    <m/>
    <m/>
    <m/>
    <m/>
    <m/>
    <s v="ok"/>
    <s v="ok modifié"/>
  </r>
  <r>
    <n v="2025"/>
    <x v="0"/>
    <n v="4"/>
    <s v="vendredi"/>
    <s v="Tournée 57"/>
    <d v="2025-01-24T00:00:00"/>
    <s v="Michelle Isphording"/>
    <s v="Manon Ducrot"/>
    <s v="(Wenabi) Delphine Julien"/>
    <m/>
    <m/>
    <s v="Trafic Défense FT-862-AY"/>
    <x v="29"/>
    <x v="122"/>
    <m/>
    <m/>
    <x v="2"/>
    <m/>
    <m/>
    <x v="1"/>
    <x v="8"/>
    <s v="RESTAURANTS SOLIDAIRES"/>
    <m/>
    <m/>
    <m/>
    <m/>
    <m/>
    <m/>
    <s v="ok"/>
    <s v="ok modifié"/>
  </r>
  <r>
    <n v="2025"/>
    <x v="0"/>
    <n v="4"/>
    <s v="vendredi"/>
    <s v="annulé"/>
    <d v="2025-01-24T00:00:00"/>
    <s v="annulé"/>
    <m/>
    <m/>
    <m/>
    <m/>
    <s v="Annulé"/>
    <x v="41"/>
    <x v="0"/>
    <m/>
    <s v="Passage annulé"/>
    <x v="1"/>
    <s v="What'sApp"/>
    <m/>
    <x v="0"/>
    <x v="2"/>
    <s v="Restauration d'entreprise"/>
    <m/>
    <m/>
    <m/>
    <m/>
    <m/>
    <m/>
    <m/>
    <m/>
  </r>
  <r>
    <n v="2025"/>
    <x v="0"/>
    <n v="4"/>
    <s v="vendredi"/>
    <s v="annulé"/>
    <d v="2025-01-24T00:00:00"/>
    <s v="annulé"/>
    <m/>
    <m/>
    <m/>
    <m/>
    <s v="Annulé"/>
    <x v="42"/>
    <x v="0"/>
    <m/>
    <s v="Passage annulé"/>
    <x v="1"/>
    <s v="What'sApp"/>
    <m/>
    <x v="0"/>
    <x v="2"/>
    <s v="Restauration d'entreprise"/>
    <m/>
    <m/>
    <m/>
    <m/>
    <m/>
    <m/>
    <m/>
    <m/>
  </r>
  <r>
    <n v="2025"/>
    <x v="0"/>
    <n v="4"/>
    <s v="vendredi"/>
    <s v="annulé"/>
    <d v="2025-01-24T00:00:00"/>
    <s v="annulé"/>
    <m/>
    <m/>
    <m/>
    <m/>
    <s v="Annulé"/>
    <x v="4"/>
    <x v="0"/>
    <m/>
    <s v="Passage annulé"/>
    <x v="3"/>
    <s v="Appel "/>
    <m/>
    <x v="0"/>
    <x v="2"/>
    <s v="Restauration d'entreprise"/>
    <m/>
    <m/>
    <m/>
    <m/>
    <m/>
    <m/>
    <m/>
    <m/>
  </r>
  <r>
    <n v="2025"/>
    <x v="0"/>
    <n v="4"/>
    <s v="vendredi"/>
    <s v="Tournée 58"/>
    <d v="2025-01-24T00:00:00"/>
    <s v="Interface"/>
    <m/>
    <m/>
    <m/>
    <m/>
    <s v="Kangoo Ipsen FV-865-GP"/>
    <x v="53"/>
    <x v="123"/>
    <m/>
    <m/>
    <x v="2"/>
    <m/>
    <m/>
    <x v="0"/>
    <x v="10"/>
    <s v="Evénements Sports et Loisirs"/>
    <m/>
    <m/>
    <m/>
    <m/>
    <m/>
    <s v="ok"/>
    <m/>
    <s v="ok modifié"/>
  </r>
  <r>
    <n v="2025"/>
    <x v="0"/>
    <n v="4"/>
    <s v="vendredi"/>
    <s v="Tournée 58"/>
    <d v="2025-01-24T00:00:00"/>
    <s v="Interface"/>
    <m/>
    <m/>
    <m/>
    <m/>
    <s v="Kangoo Ipsen FV-865-GP"/>
    <x v="48"/>
    <x v="123"/>
    <m/>
    <m/>
    <x v="2"/>
    <m/>
    <m/>
    <x v="1"/>
    <x v="4"/>
    <s v="Distribution Solidaire"/>
    <m/>
    <m/>
    <m/>
    <m/>
    <m/>
    <s v="ok"/>
    <m/>
    <s v="ok modifié"/>
  </r>
  <r>
    <n v="2025"/>
    <x v="0"/>
    <n v="4"/>
    <s v="vendredi"/>
    <s v="annulé"/>
    <d v="2025-01-24T00:00:00"/>
    <s v="annulé"/>
    <m/>
    <m/>
    <m/>
    <m/>
    <s v="Annulé"/>
    <x v="43"/>
    <x v="0"/>
    <m/>
    <s v="Passage annulé"/>
    <x v="3"/>
    <s v="Appel "/>
    <m/>
    <x v="0"/>
    <x v="2"/>
    <s v="Restauration d'entreprise"/>
    <m/>
    <m/>
    <m/>
    <m/>
    <m/>
    <m/>
    <m/>
    <m/>
  </r>
  <r>
    <n v="2025"/>
    <x v="0"/>
    <n v="4"/>
    <s v="vendredi"/>
    <s v="annulé"/>
    <d v="2025-01-24T00:00:00"/>
    <s v="annulé"/>
    <m/>
    <m/>
    <m/>
    <m/>
    <s v="Annulé"/>
    <x v="18"/>
    <x v="0"/>
    <m/>
    <s v="Passage annulé"/>
    <x v="3"/>
    <s v="Appel "/>
    <m/>
    <x v="0"/>
    <x v="2"/>
    <s v="Restauration d'entreprise"/>
    <m/>
    <m/>
    <m/>
    <m/>
    <m/>
    <m/>
    <m/>
    <m/>
  </r>
  <r>
    <n v="2025"/>
    <x v="0"/>
    <n v="4"/>
    <s v="vendredi"/>
    <s v="annulé"/>
    <d v="2025-01-24T00:00:00"/>
    <s v="annulé"/>
    <m/>
    <m/>
    <m/>
    <m/>
    <s v="Annulé"/>
    <x v="19"/>
    <x v="0"/>
    <m/>
    <s v="Passage annulé"/>
    <x v="3"/>
    <s v="Appel "/>
    <m/>
    <x v="0"/>
    <x v="2"/>
    <s v="Restauration d'entreprise"/>
    <m/>
    <m/>
    <m/>
    <m/>
    <m/>
    <m/>
    <m/>
    <m/>
  </r>
  <r>
    <n v="2025"/>
    <x v="0"/>
    <n v="4"/>
    <s v="vendredi"/>
    <s v="annulé"/>
    <d v="2025-01-24T00:00:00"/>
    <s v="annulé"/>
    <m/>
    <m/>
    <m/>
    <m/>
    <s v="Annulé"/>
    <x v="22"/>
    <x v="0"/>
    <m/>
    <s v="Passage annulé"/>
    <x v="3"/>
    <s v="Appel "/>
    <m/>
    <x v="0"/>
    <x v="2"/>
    <s v="Restauration d'entreprise"/>
    <m/>
    <m/>
    <m/>
    <m/>
    <m/>
    <m/>
    <m/>
    <m/>
  </r>
  <r>
    <n v="2025"/>
    <x v="0"/>
    <n v="4"/>
    <s v="vendredi"/>
    <s v="annulé"/>
    <d v="2025-01-24T00:00:00"/>
    <s v="annulé"/>
    <m/>
    <m/>
    <m/>
    <m/>
    <s v="Annulé"/>
    <x v="23"/>
    <x v="0"/>
    <m/>
    <s v="Passage annulé"/>
    <x v="3"/>
    <s v="Appel "/>
    <m/>
    <x v="0"/>
    <x v="2"/>
    <s v="Restauration d'entreprise"/>
    <m/>
    <m/>
    <m/>
    <m/>
    <m/>
    <m/>
    <m/>
    <m/>
  </r>
  <r>
    <n v="2025"/>
    <x v="0"/>
    <n v="4"/>
    <s v="vendredi"/>
    <s v="Tournée 59"/>
    <d v="2025-01-24T00:00:00"/>
    <s v="Constantin Kozlow"/>
    <s v="Alexandre PASQUALI"/>
    <m/>
    <m/>
    <m/>
    <s v="Kangoo Mazars ET-665-VE"/>
    <x v="44"/>
    <x v="124"/>
    <m/>
    <m/>
    <x v="2"/>
    <m/>
    <m/>
    <x v="0"/>
    <x v="2"/>
    <s v="Restauration d'entreprise"/>
    <m/>
    <m/>
    <m/>
    <m/>
    <m/>
    <s v="ok"/>
    <m/>
    <s v="ok"/>
  </r>
  <r>
    <n v="2025"/>
    <x v="0"/>
    <n v="4"/>
    <s v="vendredi"/>
    <s v="Tournée 59"/>
    <d v="2025-01-24T00:00:00"/>
    <s v="Constantin Kozlow"/>
    <s v="Alexandre PASQUALI"/>
    <m/>
    <m/>
    <m/>
    <s v="Kangoo Mazars ET-665-VE"/>
    <x v="20"/>
    <x v="125"/>
    <m/>
    <m/>
    <x v="2"/>
    <m/>
    <m/>
    <x v="0"/>
    <x v="2"/>
    <s v="Restauration d'entreprise"/>
    <m/>
    <m/>
    <m/>
    <m/>
    <m/>
    <s v="ok"/>
    <m/>
    <s v="ok"/>
  </r>
  <r>
    <n v="2025"/>
    <x v="0"/>
    <n v="4"/>
    <s v="vendredi"/>
    <s v="Tournée 59"/>
    <d v="2025-01-24T00:00:00"/>
    <s v="Constantin Kozlow"/>
    <s v="Alexandre PASQUALI"/>
    <m/>
    <m/>
    <m/>
    <s v="Kangoo Mazars ET-665-VE"/>
    <x v="26"/>
    <x v="126"/>
    <m/>
    <m/>
    <x v="2"/>
    <m/>
    <m/>
    <x v="1"/>
    <x v="5"/>
    <s v="HALTE SOCIALE ET HEBERGEMENT"/>
    <m/>
    <m/>
    <m/>
    <m/>
    <m/>
    <s v="ok"/>
    <s v="ok modifié"/>
    <s v="ok modifié"/>
  </r>
  <r>
    <n v="2025"/>
    <x v="0"/>
    <n v="4"/>
    <s v="vendredi"/>
    <s v="Tournée 59"/>
    <d v="2025-01-24T00:00:00"/>
    <s v="Constantin Kozlow"/>
    <s v="Alexandre PASQUALI"/>
    <m/>
    <m/>
    <m/>
    <s v="Kangoo Mazars ET-665-VE"/>
    <x v="54"/>
    <x v="127"/>
    <m/>
    <m/>
    <x v="2"/>
    <m/>
    <m/>
    <x v="1"/>
    <x v="5"/>
    <s v="HALTE SOCIALE ET HEBERGEMENT"/>
    <m/>
    <m/>
    <m/>
    <m/>
    <m/>
    <s v="ok"/>
    <m/>
    <s v="ok"/>
  </r>
  <r>
    <n v="2025"/>
    <x v="0"/>
    <n v="4"/>
    <s v="vendredi"/>
    <s v="Tournée 59"/>
    <d v="2025-01-24T00:00:00"/>
    <s v="Constantin Kozlow"/>
    <s v="Alexandre PASQUALI"/>
    <m/>
    <m/>
    <m/>
    <s v="Kangoo Mazars ET-665-VE"/>
    <x v="37"/>
    <x v="128"/>
    <m/>
    <m/>
    <x v="2"/>
    <m/>
    <m/>
    <x v="1"/>
    <x v="4"/>
    <s v="Distribution Solidaire"/>
    <m/>
    <m/>
    <m/>
    <m/>
    <m/>
    <s v="ok"/>
    <m/>
    <s v="ok modifié"/>
  </r>
  <r>
    <n v="2025"/>
    <x v="0"/>
    <n v="4"/>
    <s v="samedi"/>
    <s v="Tournée 60"/>
    <d v="2025-01-25T00:00:00"/>
    <s v="Mehdi Mirali"/>
    <s v="Jonathan Coppé"/>
    <s v="Domitille Pradeau"/>
    <m/>
    <m/>
    <s v="Trafic St Ho (ex Lilas) EH-786-YB"/>
    <x v="32"/>
    <x v="129"/>
    <m/>
    <m/>
    <x v="2"/>
    <m/>
    <m/>
    <x v="0"/>
    <x v="10"/>
    <s v="Evénements Sports et Loisirs"/>
    <m/>
    <m/>
    <m/>
    <m/>
    <m/>
    <s v="ok"/>
    <m/>
    <s v="ok"/>
  </r>
  <r>
    <n v="2025"/>
    <x v="0"/>
    <n v="4"/>
    <s v="samedi"/>
    <s v="Tournée 60"/>
    <d v="2025-01-25T00:00:00"/>
    <s v="Mehdi Mirali"/>
    <s v="Jonathan Coppé"/>
    <s v="Domitille Pradeau"/>
    <m/>
    <m/>
    <s v="Trafic St Ho (ex Lilas) EH-786-YB"/>
    <x v="46"/>
    <x v="129"/>
    <m/>
    <m/>
    <x v="2"/>
    <m/>
    <m/>
    <x v="1"/>
    <x v="8"/>
    <s v="RESTAURANTS SOLIDAIRES"/>
    <m/>
    <m/>
    <m/>
    <m/>
    <m/>
    <s v="ok"/>
    <m/>
    <s v="ok"/>
  </r>
  <r>
    <n v="2025"/>
    <x v="0"/>
    <n v="5"/>
    <s v="dimanche"/>
    <s v="annulé"/>
    <d v="2025-01-26T00:00:00"/>
    <s v="annulé"/>
    <m/>
    <m/>
    <m/>
    <m/>
    <s v="Annulé"/>
    <x v="32"/>
    <x v="0"/>
    <m/>
    <s v="Passage annulé"/>
    <x v="1"/>
    <s v="What'sApp"/>
    <m/>
    <x v="0"/>
    <x v="10"/>
    <s v="Evénements Sports et Loisirs"/>
    <m/>
    <m/>
    <m/>
    <m/>
    <m/>
    <m/>
    <m/>
    <m/>
  </r>
  <r>
    <n v="2025"/>
    <x v="0"/>
    <n v="5"/>
    <s v="dimanche"/>
    <s v="Tournée 61"/>
    <d v="2025-01-26T00:00:00"/>
    <s v="Sophie Potteaux"/>
    <s v="Dominique Kerforn"/>
    <s v="Juliette Hadchouel"/>
    <s v="Aymeric Champs"/>
    <m/>
    <s v="Trafic St Ho (ex Lilas) EH-786-YB"/>
    <x v="27"/>
    <x v="130"/>
    <m/>
    <m/>
    <x v="2"/>
    <m/>
    <m/>
    <x v="0"/>
    <x v="9"/>
    <s v="Producteur"/>
    <m/>
    <m/>
    <m/>
    <m/>
    <m/>
    <m/>
    <m/>
    <m/>
  </r>
  <r>
    <n v="2025"/>
    <x v="0"/>
    <n v="5"/>
    <s v="dimanche"/>
    <s v="Tournée 61"/>
    <d v="2025-01-26T00:00:00"/>
    <s v="Sophie Potteaux"/>
    <s v="Dominique Kerforn"/>
    <s v="Juliette Hadchouel"/>
    <s v="Aymeric Champs"/>
    <m/>
    <s v="Trafic St Ho (ex Lilas) EH-786-YB"/>
    <x v="28"/>
    <x v="131"/>
    <m/>
    <m/>
    <x v="2"/>
    <m/>
    <m/>
    <x v="0"/>
    <x v="9"/>
    <s v="Producteur"/>
    <m/>
    <m/>
    <m/>
    <m/>
    <m/>
    <m/>
    <m/>
    <m/>
  </r>
  <r>
    <n v="2025"/>
    <x v="0"/>
    <n v="5"/>
    <s v="dimanche"/>
    <s v="Tournée 61"/>
    <d v="2025-01-26T00:00:00"/>
    <s v="Sophie Potteaux"/>
    <s v="Dominique Kerforn"/>
    <s v="Juliette Hadchouel"/>
    <s v="Aymeric Champs"/>
    <m/>
    <s v="Trafic St Ho (ex Lilas) EH-786-YB"/>
    <x v="29"/>
    <x v="132"/>
    <m/>
    <m/>
    <x v="2"/>
    <m/>
    <m/>
    <x v="1"/>
    <x v="8"/>
    <s v="RESTAURANTS SOLIDAIRES"/>
    <m/>
    <m/>
    <m/>
    <m/>
    <m/>
    <s v="ok"/>
    <m/>
    <s v="ok"/>
  </r>
  <r>
    <n v="2025"/>
    <x v="0"/>
    <n v="5"/>
    <s v="lundi"/>
    <s v="Tournée 62"/>
    <d v="2025-01-27T00:00:00"/>
    <s v="Clément Rataj"/>
    <s v="Domitille Pradeau"/>
    <s v="Baptiste de Rigaud"/>
    <m/>
    <m/>
    <s v="Trafic Défense FT-862-AY"/>
    <x v="0"/>
    <x v="124"/>
    <m/>
    <m/>
    <x v="2"/>
    <m/>
    <m/>
    <x v="0"/>
    <x v="0"/>
    <s v="Distributeur"/>
    <m/>
    <m/>
    <m/>
    <m/>
    <m/>
    <m/>
    <s v="ok"/>
    <m/>
  </r>
  <r>
    <n v="2025"/>
    <x v="0"/>
    <n v="5"/>
    <s v="lundi"/>
    <s v="Tournée 62"/>
    <d v="2025-01-27T00:00:00"/>
    <s v="Clément Rataj"/>
    <s v="Domitille Pradeau"/>
    <s v="Baptiste de Rigaud"/>
    <m/>
    <m/>
    <s v="Trafic Défense FT-862-AY"/>
    <x v="1"/>
    <x v="133"/>
    <m/>
    <m/>
    <x v="2"/>
    <m/>
    <m/>
    <x v="0"/>
    <x v="0"/>
    <s v="Distributeur"/>
    <m/>
    <m/>
    <m/>
    <m/>
    <m/>
    <m/>
    <s v="ok"/>
    <s v="ok modifié"/>
  </r>
  <r>
    <n v="2025"/>
    <x v="0"/>
    <n v="5"/>
    <s v="lundi"/>
    <s v="Tournée 62"/>
    <d v="2025-01-27T00:00:00"/>
    <s v="Clément Rataj"/>
    <s v="Domitille Pradeau"/>
    <s v="Baptiste de Rigaud"/>
    <m/>
    <m/>
    <s v="Trafic Défense FT-862-AY"/>
    <x v="30"/>
    <x v="134"/>
    <m/>
    <m/>
    <x v="2"/>
    <m/>
    <m/>
    <x v="1"/>
    <x v="5"/>
    <s v="HALTE SOCIALE ET HEBERGEMENT"/>
    <m/>
    <m/>
    <m/>
    <m/>
    <m/>
    <m/>
    <s v="ok"/>
    <s v="ok"/>
  </r>
  <r>
    <n v="2025"/>
    <x v="0"/>
    <n v="5"/>
    <s v="lundi"/>
    <s v="Tournée 62"/>
    <d v="2025-01-27T00:00:00"/>
    <s v="Clément Rataj"/>
    <s v="Domitille Pradeau"/>
    <s v="Baptiste de Rigaud"/>
    <m/>
    <m/>
    <s v="Trafic Défense FT-862-AY"/>
    <x v="31"/>
    <x v="110"/>
    <m/>
    <m/>
    <x v="2"/>
    <m/>
    <m/>
    <x v="1"/>
    <x v="8"/>
    <s v="RESTAURANTS SOLIDAIRES"/>
    <m/>
    <m/>
    <m/>
    <m/>
    <m/>
    <m/>
    <s v="ok"/>
    <s v="ok modifié"/>
  </r>
  <r>
    <n v="2025"/>
    <x v="0"/>
    <n v="5"/>
    <s v="mardi"/>
    <s v="Tournée 63"/>
    <d v="2025-01-28T00:00:00"/>
    <s v="Baptiste Valentini"/>
    <s v="GELINET Bastien"/>
    <s v="Aymeric Champs"/>
    <m/>
    <m/>
    <s v="Trafic Lyonnais FZ-882-JR"/>
    <x v="6"/>
    <x v="135"/>
    <m/>
    <m/>
    <x v="2"/>
    <m/>
    <m/>
    <x v="0"/>
    <x v="0"/>
    <s v="Distributeur"/>
    <m/>
    <m/>
    <m/>
    <m/>
    <m/>
    <s v="ok"/>
    <m/>
    <s v="ok"/>
  </r>
  <r>
    <n v="2025"/>
    <x v="0"/>
    <n v="5"/>
    <s v="mardi"/>
    <s v="Tournée 63"/>
    <d v="2025-01-28T00:00:00"/>
    <s v="Baptiste Valentini"/>
    <s v="GELINET Bastien"/>
    <s v="Aymeric Champs"/>
    <m/>
    <m/>
    <s v="Trafic Lyonnais FZ-882-JR"/>
    <x v="31"/>
    <x v="136"/>
    <m/>
    <m/>
    <x v="2"/>
    <m/>
    <m/>
    <x v="1"/>
    <x v="8"/>
    <s v="RESTAURANTS SOLIDAIRES"/>
    <m/>
    <m/>
    <m/>
    <m/>
    <m/>
    <s v="ok"/>
    <m/>
    <s v="ok"/>
  </r>
  <r>
    <n v="2025"/>
    <x v="0"/>
    <n v="5"/>
    <s v="mardi"/>
    <s v="Tournée 63"/>
    <d v="2025-01-28T00:00:00"/>
    <s v="Baptiste Valentini"/>
    <s v="GELINET Bastien"/>
    <s v="Aymeric Champs"/>
    <m/>
    <m/>
    <s v="Trafic Lyonnais FZ-882-JR"/>
    <x v="10"/>
    <x v="137"/>
    <m/>
    <m/>
    <x v="2"/>
    <m/>
    <m/>
    <x v="1"/>
    <x v="5"/>
    <s v="HALTE SOCIALE ET HEBERGEMENT"/>
    <m/>
    <m/>
    <m/>
    <m/>
    <m/>
    <s v="ok"/>
    <m/>
    <s v="ok"/>
  </r>
  <r>
    <n v="2025"/>
    <x v="0"/>
    <n v="5"/>
    <s v="mardi"/>
    <s v="Tournée 64"/>
    <d v="2025-01-28T00:00:00"/>
    <s v="Thierry Maisonnier"/>
    <s v="Christiane Mancilla"/>
    <s v="(Wenabi) Jonathan YAPOUDJIAN"/>
    <m/>
    <m/>
    <s v="Trafic St Ho (ex Lilas) EH-786-YB"/>
    <x v="55"/>
    <x v="138"/>
    <m/>
    <m/>
    <x v="2"/>
    <m/>
    <m/>
    <x v="0"/>
    <x v="10"/>
    <s v="Traiteur Réception"/>
    <m/>
    <m/>
    <m/>
    <m/>
    <m/>
    <m/>
    <m/>
    <s v="ok"/>
  </r>
  <r>
    <n v="2025"/>
    <x v="0"/>
    <n v="5"/>
    <s v="mardi"/>
    <s v="Tournée 64"/>
    <d v="2025-01-28T00:00:00"/>
    <s v="Thierry Maisonnier"/>
    <s v="Christiane Mancilla"/>
    <s v="(Wenabi) Jonathan YAPOUDJIAN"/>
    <m/>
    <m/>
    <s v="Trafic St Ho (ex Lilas) EH-786-YB"/>
    <x v="0"/>
    <x v="139"/>
    <m/>
    <m/>
    <x v="2"/>
    <m/>
    <m/>
    <x v="0"/>
    <x v="0"/>
    <s v="Distributeur"/>
    <m/>
    <m/>
    <m/>
    <m/>
    <m/>
    <m/>
    <m/>
    <m/>
  </r>
  <r>
    <n v="2025"/>
    <x v="0"/>
    <n v="5"/>
    <s v="mardi"/>
    <s v="Tournée 64"/>
    <d v="2025-01-28T00:00:00"/>
    <s v="Thierry Maisonnier"/>
    <s v="Christiane Mancilla"/>
    <s v="(Wenabi) Jonathan YAPOUDJIAN"/>
    <m/>
    <m/>
    <s v="Trafic St Ho (ex Lilas) EH-786-YB"/>
    <x v="33"/>
    <x v="140"/>
    <m/>
    <m/>
    <x v="2"/>
    <m/>
    <m/>
    <x v="1"/>
    <x v="4"/>
    <s v="Distribution Solidaire"/>
    <m/>
    <m/>
    <m/>
    <m/>
    <m/>
    <s v="ok"/>
    <m/>
    <s v="ok"/>
  </r>
  <r>
    <n v="2025"/>
    <x v="0"/>
    <n v="5"/>
    <s v="mercredi"/>
    <s v="Tournée 65"/>
    <d v="2025-01-29T00:00:00"/>
    <s v="Marine POTEL"/>
    <s v="Fiacre Mun"/>
    <m/>
    <m/>
    <m/>
    <s v="Kangoo Mazars ET-665-VE"/>
    <x v="0"/>
    <x v="124"/>
    <m/>
    <m/>
    <x v="2"/>
    <m/>
    <m/>
    <x v="0"/>
    <x v="0"/>
    <s v="Distributeur"/>
    <m/>
    <m/>
    <m/>
    <m/>
    <m/>
    <m/>
    <m/>
    <m/>
  </r>
  <r>
    <n v="2025"/>
    <x v="0"/>
    <n v="5"/>
    <s v="mercredi"/>
    <s v="Tournée 65"/>
    <d v="2025-01-29T00:00:00"/>
    <s v="Marine POTEL"/>
    <s v="Fiacre Mun"/>
    <m/>
    <m/>
    <m/>
    <s v="Kangoo Mazars ET-665-VE"/>
    <x v="1"/>
    <x v="141"/>
    <m/>
    <m/>
    <x v="2"/>
    <m/>
    <m/>
    <x v="0"/>
    <x v="0"/>
    <s v="Distributeur"/>
    <m/>
    <m/>
    <m/>
    <m/>
    <m/>
    <m/>
    <m/>
    <m/>
  </r>
  <r>
    <n v="2025"/>
    <x v="0"/>
    <n v="5"/>
    <s v="mercredi"/>
    <s v="Tournée 65"/>
    <d v="2025-01-29T00:00:00"/>
    <s v="Marine POTEL"/>
    <s v="Fiacre Mun"/>
    <m/>
    <m/>
    <m/>
    <s v="Kangoo Mazars ET-665-VE"/>
    <x v="30"/>
    <x v="30"/>
    <m/>
    <m/>
    <x v="2"/>
    <m/>
    <m/>
    <x v="1"/>
    <x v="5"/>
    <s v="HALTE SOCIALE ET HEBERGEMENT"/>
    <m/>
    <m/>
    <m/>
    <m/>
    <m/>
    <s v="ok"/>
    <m/>
    <s v="ok"/>
  </r>
  <r>
    <n v="2025"/>
    <x v="0"/>
    <n v="5"/>
    <s v="mercredi"/>
    <s v="Tournée 65"/>
    <d v="2025-01-29T00:00:00"/>
    <s v="Marine POTEL"/>
    <s v="Fiacre Mun"/>
    <m/>
    <m/>
    <m/>
    <s v="Kangoo Mazars ET-665-VE"/>
    <x v="31"/>
    <x v="142"/>
    <m/>
    <m/>
    <x v="2"/>
    <m/>
    <m/>
    <x v="1"/>
    <x v="8"/>
    <s v="RESTAURANTS SOLIDAIRES"/>
    <m/>
    <m/>
    <m/>
    <m/>
    <m/>
    <s v="ok"/>
    <m/>
    <s v="ok"/>
  </r>
  <r>
    <n v="2025"/>
    <x v="0"/>
    <n v="5"/>
    <s v="mercredi"/>
    <s v="Tournée 66"/>
    <d v="2025-01-29T00:00:00"/>
    <s v="Thierry Maisonnier"/>
    <s v="Nil Augé-Dedieu"/>
    <m/>
    <m/>
    <m/>
    <s v="Trafic Lyonnais FZ-882-JR"/>
    <x v="2"/>
    <x v="143"/>
    <m/>
    <m/>
    <x v="2"/>
    <m/>
    <m/>
    <x v="0"/>
    <x v="1"/>
    <s v="Restauration d'entreprise"/>
    <m/>
    <m/>
    <m/>
    <m/>
    <m/>
    <s v="ok"/>
    <m/>
    <s v="ok"/>
  </r>
  <r>
    <n v="2025"/>
    <x v="0"/>
    <n v="5"/>
    <s v="mercredi"/>
    <s v="Tournée 66"/>
    <d v="2025-01-29T00:00:00"/>
    <s v="Thierry Maisonnier"/>
    <s v="Nil Augé-Dedieu"/>
    <m/>
    <m/>
    <m/>
    <s v="Trafic Lyonnais FZ-882-JR"/>
    <x v="9"/>
    <x v="143"/>
    <m/>
    <m/>
    <x v="2"/>
    <m/>
    <m/>
    <x v="1"/>
    <x v="4"/>
    <s v="Distribution Solidaire"/>
    <m/>
    <m/>
    <m/>
    <m/>
    <m/>
    <s v="ok"/>
    <m/>
    <s v="ok"/>
  </r>
  <r>
    <n v="2025"/>
    <x v="0"/>
    <n v="5"/>
    <s v="mercredi"/>
    <s v="Tournée 67"/>
    <d v="2025-01-29T00:00:00"/>
    <s v="Élisa Belhocine"/>
    <s v="FFT"/>
    <s v="FFT"/>
    <m/>
    <m/>
    <s v="Trafic Défense FT-862-AY"/>
    <x v="3"/>
    <x v="144"/>
    <m/>
    <m/>
    <x v="2"/>
    <m/>
    <m/>
    <x v="0"/>
    <x v="2"/>
    <s v="Labo pour frigos connectés"/>
    <m/>
    <m/>
    <m/>
    <m/>
    <m/>
    <m/>
    <s v="ok"/>
    <s v="ok"/>
  </r>
  <r>
    <n v="2025"/>
    <x v="0"/>
    <n v="5"/>
    <s v="mercredi"/>
    <s v="Tournée 67"/>
    <d v="2025-01-29T00:00:00"/>
    <s v="Élisa Belhocine"/>
    <s v="FFT"/>
    <s v="FFT"/>
    <m/>
    <m/>
    <s v="Trafic Défense FT-862-AY"/>
    <x v="4"/>
    <x v="145"/>
    <m/>
    <m/>
    <x v="2"/>
    <m/>
    <m/>
    <x v="0"/>
    <x v="2"/>
    <s v="Restauration d'entreprise"/>
    <m/>
    <m/>
    <m/>
    <m/>
    <m/>
    <m/>
    <s v="ok"/>
    <s v="ok"/>
  </r>
  <r>
    <n v="2025"/>
    <x v="0"/>
    <n v="5"/>
    <s v="mercredi"/>
    <s v="Tournée 67"/>
    <d v="2025-01-29T00:00:00"/>
    <s v="Élisa Belhocine"/>
    <s v="FFT"/>
    <s v="FFT"/>
    <m/>
    <m/>
    <s v="Trafic Défense FT-862-AY"/>
    <x v="38"/>
    <x v="145"/>
    <m/>
    <m/>
    <x v="2"/>
    <m/>
    <m/>
    <x v="1"/>
    <x v="8"/>
    <s v="Restaurant Solidaire"/>
    <m/>
    <m/>
    <m/>
    <m/>
    <m/>
    <m/>
    <s v="ok"/>
    <s v="ok"/>
  </r>
  <r>
    <n v="2025"/>
    <x v="0"/>
    <n v="5"/>
    <s v="mercredi"/>
    <s v="Tournée 67"/>
    <d v="2025-01-29T00:00:00"/>
    <s v="Élisa Belhocine"/>
    <s v="FFT"/>
    <s v="FFT"/>
    <m/>
    <m/>
    <s v="Trafic Défense FT-862-AY"/>
    <x v="26"/>
    <x v="144"/>
    <m/>
    <m/>
    <x v="2"/>
    <m/>
    <m/>
    <x v="1"/>
    <x v="5"/>
    <s v="HALTE SOCIALE ET HEBERGEMENT"/>
    <m/>
    <m/>
    <m/>
    <m/>
    <m/>
    <m/>
    <s v="ok"/>
    <s v="ok"/>
  </r>
  <r>
    <n v="2025"/>
    <x v="0"/>
    <n v="5"/>
    <s v="mercredi"/>
    <s v="Tournée 68"/>
    <d v="2025-01-29T00:00:00"/>
    <s v="Patrick Postic"/>
    <s v="(Wenabi) Sarah Pecot"/>
    <s v="Clarisse Becquart"/>
    <m/>
    <m/>
    <s v="Trafic St Ho (ex Lilas) EH-786-YB"/>
    <x v="35"/>
    <x v="146"/>
    <m/>
    <m/>
    <x v="2"/>
    <m/>
    <m/>
    <x v="0"/>
    <x v="10"/>
    <s v="Evenementiel"/>
    <m/>
    <m/>
    <m/>
    <m/>
    <m/>
    <s v="ok"/>
    <m/>
    <s v="ok"/>
  </r>
  <r>
    <n v="2025"/>
    <x v="0"/>
    <n v="5"/>
    <s v="mercredi"/>
    <s v="Tournée 68"/>
    <d v="2025-01-29T00:00:00"/>
    <s v="Patrick Postic"/>
    <s v="(Wenabi) Sarah Pecot"/>
    <s v="Clarisse Becquart"/>
    <m/>
    <m/>
    <s v="Trafic St Ho (ex Lilas) EH-786-YB"/>
    <x v="36"/>
    <x v="146"/>
    <m/>
    <m/>
    <x v="2"/>
    <m/>
    <m/>
    <x v="1"/>
    <x v="4"/>
    <s v="Distribution Solidaire"/>
    <m/>
    <m/>
    <m/>
    <m/>
    <m/>
    <s v="ok"/>
    <m/>
    <s v="ok"/>
  </r>
  <r>
    <n v="2025"/>
    <x v="0"/>
    <n v="5"/>
    <s v="jeudi"/>
    <s v="Tournée 69"/>
    <d v="2025-01-30T00:00:00"/>
    <s v="Thierry Maisonnier"/>
    <s v="Keli Xaviera Dzouossia Mozie"/>
    <s v="Bastien GELINET"/>
    <m/>
    <m/>
    <s v="Trafic Lyonnais FZ-882-JR"/>
    <x v="6"/>
    <x v="147"/>
    <m/>
    <m/>
    <x v="2"/>
    <m/>
    <m/>
    <x v="0"/>
    <x v="0"/>
    <s v="Distributeur"/>
    <m/>
    <m/>
    <m/>
    <m/>
    <m/>
    <s v="ok"/>
    <m/>
    <s v="ok"/>
  </r>
  <r>
    <n v="2025"/>
    <x v="0"/>
    <n v="5"/>
    <s v="jeudi"/>
    <s v="Tournée 69"/>
    <d v="2025-01-30T00:00:00"/>
    <s v="Thierry Maisonnier"/>
    <s v="Keli Xaviera Dzouossia Mozie"/>
    <s v="Bastien GELINET"/>
    <m/>
    <m/>
    <s v="Trafic Lyonnais FZ-882-JR"/>
    <x v="14"/>
    <x v="147"/>
    <m/>
    <m/>
    <x v="2"/>
    <m/>
    <m/>
    <x v="1"/>
    <x v="4"/>
    <s v="Distribution Solidaire"/>
    <m/>
    <m/>
    <m/>
    <m/>
    <m/>
    <s v="ok"/>
    <m/>
    <s v="ok"/>
  </r>
  <r>
    <n v="2025"/>
    <x v="0"/>
    <n v="5"/>
    <s v="jeudi"/>
    <s v="Tournée 70"/>
    <d v="2025-01-30T00:00:00"/>
    <s v="Constantin Kozlow"/>
    <s v="Clarisse Becquart"/>
    <m/>
    <m/>
    <m/>
    <s v="Trafic St Ho (ex Lilas) EH-786-YB"/>
    <x v="7"/>
    <x v="41"/>
    <m/>
    <m/>
    <x v="2"/>
    <m/>
    <m/>
    <x v="0"/>
    <x v="3"/>
    <s v="Production Aide Alim"/>
    <m/>
    <m/>
    <m/>
    <m/>
    <m/>
    <s v="ok"/>
    <m/>
    <s v="ok"/>
  </r>
  <r>
    <n v="2025"/>
    <x v="0"/>
    <n v="5"/>
    <s v="jeudi"/>
    <s v="Tournée 70"/>
    <d v="2025-01-30T00:00:00"/>
    <s v="Constantin Kozlow"/>
    <s v="Clarisse Becquart"/>
    <m/>
    <m/>
    <m/>
    <s v="Trafic St Ho (ex Lilas) EH-786-YB"/>
    <x v="39"/>
    <x v="41"/>
    <m/>
    <m/>
    <x v="2"/>
    <m/>
    <m/>
    <x v="1"/>
    <x v="4"/>
    <s v="Distribution Solidaire"/>
    <m/>
    <m/>
    <m/>
    <m/>
    <m/>
    <s v="ok"/>
    <m/>
    <s v="ok"/>
  </r>
  <r>
    <n v="2025"/>
    <x v="0"/>
    <n v="5"/>
    <s v="jeudi"/>
    <s v="Tournée 71"/>
    <d v="2025-01-30T00:00:00"/>
    <s v="Élisa Belhocine"/>
    <s v="FFT"/>
    <s v="FFT"/>
    <m/>
    <m/>
    <s v="Trafic Défense FT-862-AY"/>
    <x v="8"/>
    <x v="148"/>
    <m/>
    <m/>
    <x v="2"/>
    <m/>
    <m/>
    <x v="0"/>
    <x v="2"/>
    <s v="Restauration scolaire"/>
    <m/>
    <m/>
    <m/>
    <m/>
    <m/>
    <m/>
    <s v="ok"/>
    <s v="ok"/>
  </r>
  <r>
    <n v="2025"/>
    <x v="0"/>
    <n v="5"/>
    <s v="jeudi"/>
    <s v="Tournée 71"/>
    <d v="2025-01-30T00:00:00"/>
    <s v="Élisa Belhocine"/>
    <s v="FFT"/>
    <s v="FFT"/>
    <m/>
    <m/>
    <s v="Trafic Défense FT-862-AY"/>
    <x v="21"/>
    <x v="148"/>
    <m/>
    <m/>
    <x v="2"/>
    <m/>
    <m/>
    <x v="1"/>
    <x v="7"/>
    <s v="HALTE SOCIALE ET HEBERGEMENT"/>
    <m/>
    <m/>
    <m/>
    <m/>
    <m/>
    <m/>
    <s v="ok"/>
    <s v="ok"/>
  </r>
  <r>
    <n v="2025"/>
    <x v="0"/>
    <n v="5"/>
    <s v="jeudi"/>
    <s v="Tournée 72"/>
    <d v="2025-01-30T00:00:00"/>
    <s v="Jean-Michel Bader"/>
    <s v="Khelouat Amine"/>
    <m/>
    <m/>
    <m/>
    <s v="Kangoo Ipsen FV-865-GP"/>
    <x v="56"/>
    <x v="149"/>
    <m/>
    <m/>
    <x v="2"/>
    <m/>
    <m/>
    <x v="0"/>
    <x v="10"/>
    <s v="Site événementiel - Salon professionnel"/>
    <m/>
    <m/>
    <m/>
    <m/>
    <m/>
    <m/>
    <m/>
    <s v="pas de bordereau"/>
  </r>
  <r>
    <n v="2025"/>
    <x v="0"/>
    <n v="5"/>
    <s v="jeudi"/>
    <s v="Tournée 72"/>
    <d v="2025-01-30T00:00:00"/>
    <s v="Jean-Michel Bader"/>
    <s v="Khelouat Amine"/>
    <m/>
    <m/>
    <m/>
    <s v="Kangoo Ipsen FV-865-GP"/>
    <x v="13"/>
    <x v="149"/>
    <m/>
    <m/>
    <x v="2"/>
    <m/>
    <m/>
    <x v="1"/>
    <x v="7"/>
    <s v="Accueil de Jour"/>
    <m/>
    <m/>
    <m/>
    <m/>
    <m/>
    <m/>
    <m/>
    <s v="pas de bordereau"/>
  </r>
  <r>
    <n v="2025"/>
    <x v="0"/>
    <n v="5"/>
    <s v="vendredi"/>
    <s v="Tournée 73"/>
    <d v="2025-01-31T00:00:00"/>
    <s v="Carlos Medina"/>
    <s v="Hitch Menjra"/>
    <s v="Arthur de Bigault"/>
    <m/>
    <m/>
    <s v="Trafic Défense FT-862-AY"/>
    <x v="0"/>
    <x v="26"/>
    <m/>
    <m/>
    <x v="2"/>
    <m/>
    <m/>
    <x v="0"/>
    <x v="0"/>
    <s v="Distributeur"/>
    <m/>
    <m/>
    <m/>
    <m/>
    <m/>
    <m/>
    <s v="ok sans bordereau"/>
    <m/>
  </r>
  <r>
    <n v="2025"/>
    <x v="0"/>
    <n v="5"/>
    <s v="vendredi"/>
    <s v="Tournée 73"/>
    <d v="2025-01-31T00:00:00"/>
    <s v="Carlos Medina"/>
    <s v="Hitch Menjra"/>
    <s v="Arthur de Bigault"/>
    <m/>
    <m/>
    <s v="Trafic Défense FT-862-AY"/>
    <x v="1"/>
    <x v="116"/>
    <m/>
    <m/>
    <x v="2"/>
    <m/>
    <m/>
    <x v="0"/>
    <x v="0"/>
    <s v="Distributeur"/>
    <m/>
    <m/>
    <m/>
    <m/>
    <m/>
    <m/>
    <s v="ok sans bodereau"/>
    <m/>
  </r>
  <r>
    <n v="2025"/>
    <x v="0"/>
    <n v="5"/>
    <s v="vendredi"/>
    <s v="Tournée 73"/>
    <d v="2025-01-31T00:00:00"/>
    <s v="Carlos Medina"/>
    <s v="Hitch Menjra"/>
    <s v="Arthur de Bigault"/>
    <m/>
    <m/>
    <s v="Trafic Défense FT-862-AY"/>
    <x v="57"/>
    <x v="150"/>
    <m/>
    <m/>
    <x v="2"/>
    <m/>
    <m/>
    <x v="0"/>
    <x v="0"/>
    <s v="Distributeur"/>
    <m/>
    <m/>
    <m/>
    <m/>
    <m/>
    <m/>
    <s v="ok sans signature"/>
    <s v="ok"/>
  </r>
  <r>
    <n v="2025"/>
    <x v="0"/>
    <n v="5"/>
    <s v="vendredi"/>
    <s v="Tournée 73"/>
    <d v="2025-01-31T00:00:00"/>
    <s v="Carlos Medina"/>
    <s v="Hitch Menjra"/>
    <s v="Arthur de Bigault"/>
    <m/>
    <m/>
    <s v="Trafic Défense FT-862-AY"/>
    <x v="15"/>
    <x v="151"/>
    <m/>
    <m/>
    <x v="2"/>
    <m/>
    <m/>
    <x v="1"/>
    <x v="5"/>
    <s v="HALTE SOCIALE ET HEBERGEMENT"/>
    <m/>
    <m/>
    <m/>
    <m/>
    <m/>
    <m/>
    <s v="ok"/>
    <s v="ok"/>
  </r>
  <r>
    <n v="2025"/>
    <x v="0"/>
    <n v="5"/>
    <s v="vendredi"/>
    <s v="Tournée 74"/>
    <d v="2025-01-31T00:00:00"/>
    <s v="Thierry Maisonnier"/>
    <s v="(ING) Stephanie Lagrange"/>
    <s v="(ING) Christelle Ennouni"/>
    <m/>
    <m/>
    <s v="Trafic St Ho (ex Lilas) EH-786-YB"/>
    <x v="12"/>
    <x v="152"/>
    <m/>
    <m/>
    <x v="2"/>
    <m/>
    <m/>
    <x v="0"/>
    <x v="6"/>
    <s v="Distribution Solidaire"/>
    <m/>
    <m/>
    <m/>
    <m/>
    <m/>
    <s v="ok"/>
    <m/>
    <s v="ok"/>
  </r>
  <r>
    <n v="2025"/>
    <x v="0"/>
    <n v="5"/>
    <s v="vendredi"/>
    <s v="Tournée 74"/>
    <d v="2025-01-31T00:00:00"/>
    <s v="Thierry Maisonnier"/>
    <s v="(ING) Stephanie Lagrange"/>
    <s v="(ING) Christelle Ennouni"/>
    <m/>
    <m/>
    <s v="Trafic St Ho (ex Lilas) EH-786-YB"/>
    <x v="13"/>
    <x v="152"/>
    <m/>
    <m/>
    <x v="2"/>
    <m/>
    <m/>
    <x v="1"/>
    <x v="7"/>
    <s v="Accueil de Jour"/>
    <m/>
    <m/>
    <m/>
    <m/>
    <m/>
    <s v="ok"/>
    <m/>
    <s v="ok"/>
  </r>
  <r>
    <n v="2025"/>
    <x v="0"/>
    <n v="5"/>
    <s v="vendredi"/>
    <s v="Tournée 74"/>
    <d v="2025-01-31T00:00:00"/>
    <s v="Thierry Maisonnier"/>
    <s v="(ING) Stephanie Lagrange"/>
    <s v="(ING) Christelle Ennouni"/>
    <m/>
    <m/>
    <s v="Trafic St Ho (ex Lilas) EH-786-YB"/>
    <x v="5"/>
    <x v="153"/>
    <m/>
    <m/>
    <x v="2"/>
    <m/>
    <m/>
    <x v="0"/>
    <x v="2"/>
    <s v="Restauration d'entreprise"/>
    <m/>
    <m/>
    <m/>
    <m/>
    <m/>
    <m/>
    <m/>
    <s v="pas de bordereau"/>
  </r>
  <r>
    <n v="2025"/>
    <x v="0"/>
    <n v="5"/>
    <s v="vendredi"/>
    <s v="Tournée 74"/>
    <d v="2025-01-31T00:00:00"/>
    <s v="Thierry Maisonnier"/>
    <s v="(ING) Stephanie Lagrange"/>
    <s v="(ING) Christelle Ennouni"/>
    <m/>
    <m/>
    <s v="Trafic St Ho (ex Lilas) EH-786-YB"/>
    <x v="10"/>
    <x v="154"/>
    <m/>
    <m/>
    <x v="2"/>
    <m/>
    <m/>
    <x v="1"/>
    <x v="5"/>
    <s v="HALTE SOCIALE ET HEBERGEMENT"/>
    <m/>
    <m/>
    <m/>
    <m/>
    <m/>
    <s v="ok"/>
    <m/>
    <s v="ok"/>
  </r>
  <r>
    <n v="2025"/>
    <x v="0"/>
    <n v="5"/>
    <s v="vendredi"/>
    <s v="Tournée 74"/>
    <d v="2025-01-31T00:00:00"/>
    <s v="Thierry Maisonnier"/>
    <s v="(ING) Stephanie Lagrange"/>
    <s v="(ING) Christelle Ennouni"/>
    <m/>
    <m/>
    <s v="Trafic St Ho (ex Lilas) EH-786-YB"/>
    <x v="37"/>
    <x v="155"/>
    <m/>
    <m/>
    <x v="2"/>
    <m/>
    <m/>
    <x v="1"/>
    <x v="4"/>
    <s v="Distribution Solidaire"/>
    <m/>
    <m/>
    <m/>
    <m/>
    <m/>
    <s v="ok"/>
    <m/>
    <s v="ok"/>
  </r>
  <r>
    <n v="2025"/>
    <x v="0"/>
    <n v="5"/>
    <s v="vendredi"/>
    <s v="annulé"/>
    <d v="2025-01-31T00:00:00"/>
    <s v="annulé"/>
    <m/>
    <m/>
    <m/>
    <m/>
    <s v="Annulé"/>
    <x v="8"/>
    <x v="0"/>
    <m/>
    <s v="Passage annulé"/>
    <x v="3"/>
    <s v="Appel "/>
    <m/>
    <x v="0"/>
    <x v="2"/>
    <s v="Restauration scolaire"/>
    <m/>
    <m/>
    <m/>
    <m/>
    <m/>
    <m/>
    <m/>
    <m/>
  </r>
  <r>
    <n v="2025"/>
    <x v="0"/>
    <n v="5"/>
    <s v="vendredi"/>
    <s v="Tournée 75"/>
    <d v="2025-01-31T00:00:00"/>
    <s v="Patrick Postic"/>
    <s v="Manon Ducrot"/>
    <m/>
    <m/>
    <m/>
    <s v="Trafic Défense FT-862-AY"/>
    <x v="23"/>
    <x v="156"/>
    <m/>
    <m/>
    <x v="2"/>
    <m/>
    <m/>
    <x v="0"/>
    <x v="2"/>
    <s v="Restauration d'entreprise"/>
    <m/>
    <m/>
    <m/>
    <m/>
    <m/>
    <m/>
    <s v="ok"/>
    <s v="modifié"/>
  </r>
  <r>
    <n v="2025"/>
    <x v="0"/>
    <n v="5"/>
    <s v="vendredi"/>
    <s v="Tournée 75"/>
    <d v="2025-01-31T00:00:00"/>
    <s v="Patrick Postic"/>
    <s v="Manon Ducrot"/>
    <m/>
    <m/>
    <m/>
    <s v="Trafic Défense FT-862-AY"/>
    <x v="26"/>
    <x v="157"/>
    <m/>
    <m/>
    <x v="2"/>
    <m/>
    <m/>
    <x v="1"/>
    <x v="5"/>
    <s v="HALTE SOCIALE ET HEBERGEMENT"/>
    <m/>
    <m/>
    <m/>
    <m/>
    <m/>
    <m/>
    <s v="ok"/>
    <s v="ok"/>
  </r>
  <r>
    <n v="2025"/>
    <x v="0"/>
    <n v="5"/>
    <s v="vendredi"/>
    <s v="Tournée 75"/>
    <d v="2025-01-31T00:00:00"/>
    <s v="Patrick Postic"/>
    <s v="Manon Ducrot"/>
    <m/>
    <m/>
    <m/>
    <s v="Trafic Défense FT-862-AY"/>
    <x v="25"/>
    <x v="158"/>
    <m/>
    <m/>
    <x v="2"/>
    <m/>
    <m/>
    <x v="1"/>
    <x v="7"/>
    <s v="Accueil de Jour"/>
    <m/>
    <m/>
    <m/>
    <m/>
    <m/>
    <m/>
    <s v="ok"/>
    <s v="ok"/>
  </r>
  <r>
    <n v="2025"/>
    <x v="0"/>
    <n v="5"/>
    <s v="vendredi"/>
    <s v="Tournée 75"/>
    <d v="2025-01-31T00:00:00"/>
    <s v="Patrick Postic"/>
    <s v="Manon Ducrot"/>
    <m/>
    <m/>
    <m/>
    <s v="Trafic Défense FT-862-AY"/>
    <x v="21"/>
    <x v="159"/>
    <m/>
    <m/>
    <x v="2"/>
    <m/>
    <m/>
    <x v="1"/>
    <x v="7"/>
    <s v="HALTE SOCIALE ET HEBERGEMENT"/>
    <m/>
    <m/>
    <m/>
    <m/>
    <m/>
    <m/>
    <s v="ok"/>
    <s v="ok"/>
  </r>
  <r>
    <n v="2025"/>
    <x v="0"/>
    <n v="5"/>
    <s v="vendredi"/>
    <s v="annulé"/>
    <d v="2025-01-31T00:00:00"/>
    <s v="annulé"/>
    <m/>
    <m/>
    <m/>
    <m/>
    <s v="Annulé"/>
    <x v="41"/>
    <x v="0"/>
    <m/>
    <s v="Passage annulé"/>
    <x v="1"/>
    <s v="What'sApp"/>
    <m/>
    <x v="0"/>
    <x v="2"/>
    <s v="Restauration d'entreprise"/>
    <m/>
    <m/>
    <m/>
    <m/>
    <m/>
    <m/>
    <m/>
    <m/>
  </r>
  <r>
    <n v="2025"/>
    <x v="0"/>
    <n v="5"/>
    <s v="vendredi"/>
    <s v="annulé"/>
    <d v="2025-01-31T00:00:00"/>
    <s v="annulé"/>
    <m/>
    <m/>
    <m/>
    <m/>
    <s v="Annulé"/>
    <x v="42"/>
    <x v="0"/>
    <m/>
    <s v="Passage annulé"/>
    <x v="1"/>
    <s v="What'sApp"/>
    <m/>
    <x v="0"/>
    <x v="2"/>
    <s v="Restauration d'entreprise"/>
    <m/>
    <m/>
    <m/>
    <m/>
    <m/>
    <m/>
    <m/>
    <m/>
  </r>
  <r>
    <n v="2025"/>
    <x v="0"/>
    <n v="5"/>
    <s v="vendredi"/>
    <s v="Tournée 76"/>
    <d v="2025-01-31T00:00:00"/>
    <s v="Interface"/>
    <m/>
    <m/>
    <m/>
    <m/>
    <s v="Kangoo Ipsen FV-865-GP"/>
    <x v="4"/>
    <x v="160"/>
    <m/>
    <m/>
    <x v="2"/>
    <m/>
    <m/>
    <x v="0"/>
    <x v="2"/>
    <s v="Restauration d'entreprise"/>
    <m/>
    <m/>
    <m/>
    <m/>
    <m/>
    <m/>
    <s v="ok modifié"/>
    <s v="ok à modifier"/>
  </r>
  <r>
    <n v="2025"/>
    <x v="0"/>
    <n v="5"/>
    <s v="vendredi"/>
    <s v="Tournée 76"/>
    <d v="2025-01-31T00:00:00"/>
    <s v="Interface"/>
    <m/>
    <m/>
    <m/>
    <m/>
    <s v="Kangoo Ipsen FV-865-GP"/>
    <x v="48"/>
    <x v="160"/>
    <m/>
    <m/>
    <x v="2"/>
    <m/>
    <m/>
    <x v="1"/>
    <x v="4"/>
    <s v="Distribution Solidaire"/>
    <m/>
    <m/>
    <m/>
    <m/>
    <m/>
    <m/>
    <s v="ok modifié"/>
    <s v="ok à modifier"/>
  </r>
  <r>
    <n v="2025"/>
    <x v="0"/>
    <n v="5"/>
    <s v="vendredi"/>
    <s v="annulé"/>
    <d v="2025-01-31T00:00:00"/>
    <s v="annulé"/>
    <m/>
    <m/>
    <m/>
    <m/>
    <s v="Annulé"/>
    <x v="43"/>
    <x v="0"/>
    <m/>
    <s v="Passage annulé"/>
    <x v="3"/>
    <s v="Appel "/>
    <m/>
    <x v="0"/>
    <x v="2"/>
    <s v="Restauration d'entreprise"/>
    <m/>
    <m/>
    <m/>
    <m/>
    <m/>
    <m/>
    <m/>
    <m/>
  </r>
  <r>
    <n v="2025"/>
    <x v="0"/>
    <n v="5"/>
    <s v="vendredi"/>
    <s v="Tournée 77"/>
    <d v="2025-01-31T00:00:00"/>
    <s v="Baptiste Valentini"/>
    <s v="Eléonore Crane"/>
    <m/>
    <m/>
    <m/>
    <s v="Kangoo Mazars ET-665-VE"/>
    <x v="18"/>
    <x v="161"/>
    <m/>
    <m/>
    <x v="2"/>
    <m/>
    <m/>
    <x v="0"/>
    <x v="2"/>
    <s v="Restauration d'entreprise"/>
    <m/>
    <m/>
    <m/>
    <m/>
    <m/>
    <s v="ok"/>
    <m/>
    <s v="ok"/>
  </r>
  <r>
    <n v="2025"/>
    <x v="0"/>
    <n v="5"/>
    <s v="vendredi"/>
    <s v="Tournée 77"/>
    <d v="2025-01-31T00:00:00"/>
    <s v="Baptiste Valentini"/>
    <s v="Eléonore Crane"/>
    <m/>
    <m/>
    <m/>
    <s v="Kangoo Mazars ET-665-VE"/>
    <x v="19"/>
    <x v="162"/>
    <m/>
    <m/>
    <x v="2"/>
    <m/>
    <m/>
    <x v="0"/>
    <x v="2"/>
    <s v="Restauration d'entreprise"/>
    <m/>
    <m/>
    <m/>
    <m/>
    <m/>
    <s v="ok"/>
    <m/>
    <s v="ok"/>
  </r>
  <r>
    <n v="2025"/>
    <x v="0"/>
    <n v="5"/>
    <s v="vendredi"/>
    <s v="annulé"/>
    <d v="2025-01-31T00:00:00"/>
    <s v="annulé"/>
    <m/>
    <m/>
    <m/>
    <m/>
    <s v="Annulé"/>
    <x v="22"/>
    <x v="0"/>
    <m/>
    <s v="Passage annulé"/>
    <x v="3"/>
    <s v="Appel "/>
    <m/>
    <x v="0"/>
    <x v="2"/>
    <s v="Restauration d'entreprise"/>
    <m/>
    <m/>
    <m/>
    <m/>
    <m/>
    <m/>
    <m/>
    <m/>
  </r>
  <r>
    <n v="2025"/>
    <x v="0"/>
    <n v="5"/>
    <s v="vendredi"/>
    <s v="annulé"/>
    <d v="2025-01-31T00:00:00"/>
    <s v="annulé"/>
    <m/>
    <m/>
    <m/>
    <m/>
    <s v="Annulé"/>
    <x v="23"/>
    <x v="0"/>
    <m/>
    <s v="Passage annulé"/>
    <x v="3"/>
    <s v="Appel "/>
    <m/>
    <x v="0"/>
    <x v="2"/>
    <s v="Restauration d'entreprise"/>
    <m/>
    <m/>
    <m/>
    <m/>
    <m/>
    <m/>
    <m/>
    <m/>
  </r>
  <r>
    <n v="2025"/>
    <x v="0"/>
    <n v="5"/>
    <s v="vendredi"/>
    <s v="Tournée 77"/>
    <d v="2025-01-31T00:00:00"/>
    <s v="Baptiste Valentini"/>
    <s v="Eléonore Crane"/>
    <m/>
    <m/>
    <m/>
    <s v="Kangoo Mazars ET-665-VE"/>
    <x v="44"/>
    <x v="31"/>
    <m/>
    <m/>
    <x v="2"/>
    <m/>
    <m/>
    <x v="0"/>
    <x v="2"/>
    <s v="Restauration d'entreprise"/>
    <m/>
    <m/>
    <m/>
    <m/>
    <m/>
    <s v="ok"/>
    <m/>
    <s v="ok"/>
  </r>
  <r>
    <n v="2025"/>
    <x v="0"/>
    <n v="5"/>
    <s v="vendredi"/>
    <s v="annulé"/>
    <d v="2025-01-31T00:00:00"/>
    <s v="annulé"/>
    <m/>
    <m/>
    <m/>
    <m/>
    <s v="Annulé"/>
    <x v="20"/>
    <x v="0"/>
    <m/>
    <s v="Passage annulé"/>
    <x v="3"/>
    <s v="Appel "/>
    <m/>
    <x v="0"/>
    <x v="2"/>
    <s v="Restauration d'entreprise"/>
    <m/>
    <m/>
    <m/>
    <m/>
    <m/>
    <m/>
    <m/>
    <m/>
  </r>
  <r>
    <n v="2025"/>
    <x v="0"/>
    <n v="5"/>
    <s v="vendredi"/>
    <s v="Tournée 77"/>
    <d v="2025-01-31T00:00:00"/>
    <s v="Baptiste Valentini"/>
    <s v="Eléonore Crane"/>
    <m/>
    <m/>
    <m/>
    <s v="Kangoo Mazars ET-665-VE"/>
    <x v="58"/>
    <x v="163"/>
    <m/>
    <m/>
    <x v="2"/>
    <m/>
    <m/>
    <x v="1"/>
    <x v="5"/>
    <s v="HALTE SOCIALE ET HEBERGEMENT"/>
    <m/>
    <m/>
    <m/>
    <m/>
    <m/>
    <s v="ok"/>
    <m/>
    <s v="ok modifié"/>
  </r>
  <r>
    <n v="2025"/>
    <x v="1"/>
    <n v="5"/>
    <s v="samedi"/>
    <s v="Tournée 78"/>
    <d v="2025-02-01T00:00:00"/>
    <s v="Mehdi Mirali"/>
    <s v="YOBOUE Carla"/>
    <s v="Aymeric Champs"/>
    <m/>
    <m/>
    <s v="Trafic Lyonnais FZ-882-JR"/>
    <x v="35"/>
    <x v="164"/>
    <m/>
    <m/>
    <x v="2"/>
    <m/>
    <m/>
    <x v="0"/>
    <x v="10"/>
    <s v="Evenementiel"/>
    <m/>
    <m/>
    <m/>
    <m/>
    <m/>
    <s v="ok"/>
    <m/>
    <s v="ok"/>
  </r>
  <r>
    <n v="2025"/>
    <x v="1"/>
    <n v="5"/>
    <s v="samedi"/>
    <s v="Tournée 78"/>
    <d v="2025-02-01T00:00:00"/>
    <s v="Mehdi Mirali"/>
    <s v="YOBOUE Carla"/>
    <s v="Aymeric Champs"/>
    <m/>
    <m/>
    <s v="Trafic Lyonnais FZ-882-JR"/>
    <x v="36"/>
    <x v="164"/>
    <m/>
    <m/>
    <x v="2"/>
    <m/>
    <m/>
    <x v="1"/>
    <x v="4"/>
    <s v="Distribution Solidaire"/>
    <m/>
    <m/>
    <m/>
    <m/>
    <m/>
    <s v="ok"/>
    <m/>
    <s v="ok"/>
  </r>
  <r>
    <n v="2025"/>
    <x v="1"/>
    <n v="6"/>
    <s v="dimanche"/>
    <s v="Tournée 79"/>
    <d v="2025-02-02T00:00:00"/>
    <s v="annulé"/>
    <m/>
    <m/>
    <m/>
    <m/>
    <s v="Annulé"/>
    <x v="32"/>
    <x v="0"/>
    <m/>
    <s v="Passage annulé"/>
    <x v="1"/>
    <s v="What'sApp"/>
    <m/>
    <x v="0"/>
    <x v="10"/>
    <s v="Evénements Sports et Loisirs"/>
    <m/>
    <m/>
    <m/>
    <m/>
    <m/>
    <m/>
    <m/>
    <m/>
  </r>
  <r>
    <n v="2025"/>
    <x v="1"/>
    <n v="6"/>
    <s v="dimanche"/>
    <s v="Tournée 79"/>
    <d v="2025-02-02T00:00:00"/>
    <s v="Patrick Postic"/>
    <s v="Dana Ducros"/>
    <s v="HENRIQUE BORSARI"/>
    <s v="Alexandre PASQUALI"/>
    <s v="Aline Royer"/>
    <s v="Trafic St Ho (ex Lilas) EH-786-YB"/>
    <x v="27"/>
    <x v="141"/>
    <m/>
    <m/>
    <x v="2"/>
    <m/>
    <m/>
    <x v="0"/>
    <x v="9"/>
    <s v="Producteur"/>
    <m/>
    <m/>
    <m/>
    <m/>
    <m/>
    <m/>
    <m/>
    <m/>
  </r>
  <r>
    <n v="2025"/>
    <x v="1"/>
    <n v="6"/>
    <s v="dimanche"/>
    <s v="Tournée 79"/>
    <d v="2025-02-02T00:00:00"/>
    <s v="Patrick Postic"/>
    <s v="Dana Ducros"/>
    <s v="HENRIQUE BORSARI"/>
    <s v="Alexandre PASQUALI"/>
    <s v="Aline Royer"/>
    <s v="Trafic St Ho (ex Lilas) EH-786-YB"/>
    <x v="28"/>
    <x v="165"/>
    <m/>
    <m/>
    <x v="2"/>
    <m/>
    <m/>
    <x v="0"/>
    <x v="9"/>
    <s v="Producteur"/>
    <m/>
    <m/>
    <m/>
    <m/>
    <m/>
    <m/>
    <m/>
    <m/>
  </r>
  <r>
    <n v="2025"/>
    <x v="1"/>
    <n v="6"/>
    <s v="dimanche"/>
    <s v="Tournée 79"/>
    <d v="2025-02-02T00:00:00"/>
    <s v="Patrick Postic"/>
    <s v="Dana Ducros"/>
    <s v="HENRIQUE BORSARI"/>
    <s v="Alexandre PASQUALI"/>
    <s v="Aline Royer"/>
    <s v="Trafic St Ho (ex Lilas) EH-786-YB"/>
    <x v="29"/>
    <x v="166"/>
    <m/>
    <m/>
    <x v="2"/>
    <m/>
    <m/>
    <x v="1"/>
    <x v="8"/>
    <s v="RESTAURANTS SOLIDAIRES"/>
    <m/>
    <m/>
    <m/>
    <m/>
    <m/>
    <s v="ok"/>
    <m/>
    <s v="ok"/>
  </r>
  <r>
    <n v="2025"/>
    <x v="1"/>
    <n v="6"/>
    <s v="lundi"/>
    <s v="Tournée 80"/>
    <d v="2025-02-03T00:00:00"/>
    <s v="annulé"/>
    <m/>
    <m/>
    <m/>
    <m/>
    <s v="Annulé"/>
    <x v="32"/>
    <x v="0"/>
    <m/>
    <s v="Passage annulé"/>
    <x v="1"/>
    <s v="What'sApp"/>
    <m/>
    <x v="0"/>
    <x v="10"/>
    <s v="Evénements Sports et Loisirs"/>
    <m/>
    <m/>
    <m/>
    <m/>
    <m/>
    <m/>
    <m/>
    <m/>
  </r>
  <r>
    <n v="2025"/>
    <x v="1"/>
    <n v="6"/>
    <s v="lundi"/>
    <s v="Tournée 80"/>
    <d v="2025-02-03T00:00:00"/>
    <s v="Thierry Maisonnier"/>
    <s v="Vincent Béranger"/>
    <s v="Valentin Carrez"/>
    <m/>
    <m/>
    <s v="Trafic Défense FT-862-AY"/>
    <x v="0"/>
    <x v="167"/>
    <m/>
    <m/>
    <x v="2"/>
    <m/>
    <m/>
    <x v="0"/>
    <x v="0"/>
    <s v="Distributeur"/>
    <m/>
    <m/>
    <m/>
    <m/>
    <m/>
    <m/>
    <s v="b  "/>
    <m/>
  </r>
  <r>
    <n v="2025"/>
    <x v="1"/>
    <n v="6"/>
    <s v="lundi"/>
    <s v="Tournée 80"/>
    <d v="2025-02-03T00:00:00"/>
    <s v="Thierry Maisonnier"/>
    <s v="Vincent Béranger"/>
    <s v="Valentin Carrez"/>
    <m/>
    <m/>
    <s v="Trafic Défense FT-862-AY"/>
    <x v="1"/>
    <x v="168"/>
    <m/>
    <m/>
    <x v="2"/>
    <m/>
    <m/>
    <x v="0"/>
    <x v="0"/>
    <s v="Distributeur"/>
    <m/>
    <m/>
    <m/>
    <m/>
    <m/>
    <m/>
    <m/>
    <m/>
  </r>
  <r>
    <n v="2025"/>
    <x v="1"/>
    <n v="6"/>
    <s v="lundi"/>
    <s v="Tournée 80"/>
    <d v="2025-02-03T00:00:00"/>
    <s v="Thierry Maisonnier"/>
    <s v="Vincent Béranger"/>
    <s v="Valentin Carrez"/>
    <m/>
    <m/>
    <s v="Trafic Défense FT-862-AY"/>
    <x v="30"/>
    <x v="169"/>
    <m/>
    <m/>
    <x v="2"/>
    <m/>
    <m/>
    <x v="1"/>
    <x v="5"/>
    <s v="HALTE SOCIALE ET HEBERGEMENT"/>
    <m/>
    <m/>
    <m/>
    <m/>
    <m/>
    <m/>
    <s v="ok"/>
    <s v="ok"/>
  </r>
  <r>
    <n v="2025"/>
    <x v="1"/>
    <n v="6"/>
    <s v="lundi"/>
    <s v="Tournée 80"/>
    <d v="2025-02-03T00:00:00"/>
    <s v="Thierry Maisonnier"/>
    <s v="Vincent Béranger"/>
    <s v="Valentin Carrez"/>
    <m/>
    <m/>
    <s v="Trafic Défense FT-862-AY"/>
    <x v="31"/>
    <x v="63"/>
    <m/>
    <m/>
    <x v="2"/>
    <m/>
    <m/>
    <x v="1"/>
    <x v="8"/>
    <s v="RESTAURANTS SOLIDAIRES"/>
    <m/>
    <m/>
    <m/>
    <m/>
    <m/>
    <m/>
    <s v="ok"/>
    <s v="ok"/>
  </r>
  <r>
    <n v="2025"/>
    <x v="1"/>
    <n v="6"/>
    <s v="lundi"/>
    <s v="Tournée 81"/>
    <d v="2025-02-03T00:00:00"/>
    <s v="Thierry Maisonnier"/>
    <m/>
    <m/>
    <m/>
    <m/>
    <s v="Trafic Défense FT-862-AY"/>
    <x v="8"/>
    <x v="170"/>
    <m/>
    <m/>
    <x v="2"/>
    <m/>
    <m/>
    <x v="0"/>
    <x v="2"/>
    <s v="Restauration scolaire"/>
    <m/>
    <m/>
    <m/>
    <m/>
    <m/>
    <m/>
    <s v="ok"/>
    <s v="ok"/>
  </r>
  <r>
    <n v="2025"/>
    <x v="1"/>
    <n v="6"/>
    <s v="lundi"/>
    <s v="Tournée 81"/>
    <d v="2025-02-03T00:00:00"/>
    <s v="Thierry Maisonnier"/>
    <m/>
    <m/>
    <m/>
    <m/>
    <s v="Trafic Défense FT-862-AY"/>
    <x v="13"/>
    <x v="171"/>
    <m/>
    <m/>
    <x v="2"/>
    <m/>
    <m/>
    <x v="1"/>
    <x v="7"/>
    <s v="Accueil de Jour"/>
    <m/>
    <m/>
    <m/>
    <m/>
    <m/>
    <m/>
    <s v="ok"/>
    <s v="ok"/>
  </r>
  <r>
    <n v="2025"/>
    <x v="1"/>
    <n v="6"/>
    <s v="lundi"/>
    <s v="Tournée 81"/>
    <d v="2025-02-03T00:00:00"/>
    <s v="Thierry Maisonnier"/>
    <m/>
    <m/>
    <m/>
    <m/>
    <s v="Trafic Défense FT-862-AY"/>
    <x v="37"/>
    <x v="172"/>
    <m/>
    <m/>
    <x v="2"/>
    <m/>
    <m/>
    <x v="1"/>
    <x v="4"/>
    <s v="Distribution Solidaire"/>
    <m/>
    <m/>
    <m/>
    <m/>
    <m/>
    <m/>
    <s v="ok"/>
    <s v="ok"/>
  </r>
  <r>
    <n v="2025"/>
    <x v="1"/>
    <n v="6"/>
    <s v="mardi"/>
    <s v="Tournée 82"/>
    <d v="2025-02-04T00:00:00"/>
    <s v="Thierry Maisonnier"/>
    <s v="Arthur de Bigault de Granrut"/>
    <m/>
    <m/>
    <m/>
    <s v="Trafic Lyonnais FZ-882-JR"/>
    <x v="6"/>
    <x v="173"/>
    <m/>
    <m/>
    <x v="2"/>
    <m/>
    <m/>
    <x v="0"/>
    <x v="0"/>
    <s v="Distributeur"/>
    <m/>
    <m/>
    <m/>
    <m/>
    <m/>
    <s v="ok"/>
    <m/>
    <s v="ok"/>
  </r>
  <r>
    <n v="2025"/>
    <x v="1"/>
    <n v="6"/>
    <s v="mardi"/>
    <s v="Tournée 82"/>
    <d v="2025-02-04T00:00:00"/>
    <s v="Thierry Maisonnier"/>
    <s v="Arthur de Bigault de Granrut"/>
    <m/>
    <m/>
    <m/>
    <s v="Trafic Lyonnais FZ-882-JR"/>
    <x v="31"/>
    <x v="173"/>
    <m/>
    <m/>
    <x v="2"/>
    <m/>
    <m/>
    <x v="1"/>
    <x v="8"/>
    <s v="RESTAURANTS SOLIDAIRES"/>
    <m/>
    <m/>
    <m/>
    <m/>
    <m/>
    <s v="ok"/>
    <m/>
    <s v="ok"/>
  </r>
  <r>
    <n v="2025"/>
    <x v="1"/>
    <n v="6"/>
    <s v="mardi"/>
    <s v="Tournée 83"/>
    <d v="2025-02-04T00:00:00"/>
    <s v="Patrick Postic"/>
    <s v="Christiane Mancilla"/>
    <s v="(Wenabi) Flora CHAUCHIS"/>
    <m/>
    <m/>
    <s v="Trafic St Ho (ex Lilas) EH-786-YB"/>
    <x v="0"/>
    <x v="174"/>
    <m/>
    <m/>
    <x v="2"/>
    <m/>
    <m/>
    <x v="0"/>
    <x v="0"/>
    <s v="Distributeur"/>
    <m/>
    <m/>
    <m/>
    <m/>
    <m/>
    <m/>
    <m/>
    <m/>
  </r>
  <r>
    <n v="2025"/>
    <x v="1"/>
    <n v="6"/>
    <s v="mardi"/>
    <s v="Tournée 83"/>
    <d v="2025-02-04T00:00:00"/>
    <s v="Patrick Postic"/>
    <s v="Christiane Mancilla"/>
    <s v="(Wenabi) Flora CHAUCHIS"/>
    <m/>
    <m/>
    <s v="Trafic St Ho (ex Lilas) EH-786-YB"/>
    <x v="33"/>
    <x v="174"/>
    <m/>
    <m/>
    <x v="2"/>
    <m/>
    <m/>
    <x v="1"/>
    <x v="4"/>
    <s v="Distribution Solidaire"/>
    <m/>
    <m/>
    <m/>
    <m/>
    <m/>
    <s v="ok"/>
    <m/>
    <s v="ok"/>
  </r>
  <r>
    <n v="2025"/>
    <x v="1"/>
    <n v="6"/>
    <s v="mardi"/>
    <s v="annulé"/>
    <d v="2025-02-04T00:00:00"/>
    <s v="annulé"/>
    <m/>
    <m/>
    <m/>
    <m/>
    <s v="Annulé"/>
    <x v="52"/>
    <x v="0"/>
    <m/>
    <s v="Passage annulé"/>
    <x v="1"/>
    <s v="What'sApp"/>
    <m/>
    <x v="0"/>
    <x v="6"/>
    <n v="0"/>
    <m/>
    <m/>
    <m/>
    <m/>
    <m/>
    <m/>
    <m/>
    <m/>
  </r>
  <r>
    <n v="2025"/>
    <x v="1"/>
    <n v="6"/>
    <s v="mardi"/>
    <s v="Tournée 84"/>
    <d v="2025-02-04T00:00:00"/>
    <s v="Michelle Isphording"/>
    <s v="Maya Mouttapa"/>
    <m/>
    <m/>
    <m/>
    <s v="Trafic Défense FT-862-AY"/>
    <x v="35"/>
    <x v="175"/>
    <m/>
    <m/>
    <x v="2"/>
    <m/>
    <m/>
    <x v="0"/>
    <x v="10"/>
    <s v="Evenementiel"/>
    <m/>
    <m/>
    <m/>
    <m/>
    <m/>
    <m/>
    <s v="pas de bordereau"/>
    <s v="non"/>
  </r>
  <r>
    <n v="2025"/>
    <x v="1"/>
    <n v="6"/>
    <s v="mardi"/>
    <s v="Tournée 84"/>
    <d v="2025-02-04T00:00:00"/>
    <s v="Michelle Isphording"/>
    <s v="Maya Mouttapa"/>
    <m/>
    <m/>
    <m/>
    <s v="Trafic Défense FT-862-AY"/>
    <x v="26"/>
    <x v="175"/>
    <m/>
    <m/>
    <x v="2"/>
    <m/>
    <m/>
    <x v="1"/>
    <x v="5"/>
    <s v="HALTE SOCIALE ET HEBERGEMENT"/>
    <m/>
    <m/>
    <m/>
    <m/>
    <m/>
    <m/>
    <s v="ok"/>
    <s v="ok"/>
  </r>
  <r>
    <n v="2025"/>
    <x v="1"/>
    <n v="6"/>
    <s v="mardi"/>
    <s v="Tournée 85"/>
    <d v="2025-02-04T00:00:00"/>
    <s v="Élisa Belhocine"/>
    <m/>
    <m/>
    <m/>
    <m/>
    <s v="Berlingo Bercy DN-583-FS"/>
    <x v="59"/>
    <x v="176"/>
    <m/>
    <m/>
    <x v="2"/>
    <m/>
    <m/>
    <x v="0"/>
    <x v="9"/>
    <s v="Producteur"/>
    <m/>
    <m/>
    <m/>
    <m/>
    <m/>
    <m/>
    <s v="ok"/>
    <s v="ok"/>
  </r>
  <r>
    <n v="2025"/>
    <x v="1"/>
    <n v="6"/>
    <s v="mardi"/>
    <s v="Tournée 85"/>
    <d v="2025-02-04T00:00:00"/>
    <s v="Élisa Belhocine"/>
    <m/>
    <m/>
    <m/>
    <m/>
    <s v="Berlingo Bercy DN-583-FS"/>
    <x v="17"/>
    <x v="176"/>
    <m/>
    <m/>
    <x v="2"/>
    <m/>
    <m/>
    <x v="1"/>
    <x v="8"/>
    <s v="RESTAURANTS SOLIDAIRES"/>
    <m/>
    <m/>
    <m/>
    <m/>
    <m/>
    <m/>
    <s v="ok"/>
    <s v="ok"/>
  </r>
  <r>
    <n v="2025"/>
    <x v="1"/>
    <n v="6"/>
    <s v="mercredi"/>
    <s v="Tournée 86"/>
    <d v="2025-02-05T00:00:00"/>
    <s v="Thierry Maisonnier"/>
    <s v="Maria Balzano"/>
    <s v="Jeanne stage ING"/>
    <m/>
    <m/>
    <s v="Trafic St Ho (ex Lilas) EH-786-YB"/>
    <x v="32"/>
    <x v="177"/>
    <m/>
    <m/>
    <x v="2"/>
    <m/>
    <m/>
    <x v="0"/>
    <x v="10"/>
    <s v="Evénements Sports et Loisirs"/>
    <m/>
    <m/>
    <m/>
    <m/>
    <m/>
    <s v="ok"/>
    <m/>
    <s v="ok"/>
  </r>
  <r>
    <n v="2025"/>
    <x v="1"/>
    <n v="6"/>
    <s v="mercredi"/>
    <s v="Tournée 86"/>
    <d v="2025-02-05T00:00:00"/>
    <s v="Thierry Maisonnier"/>
    <s v="Maria Balzano"/>
    <s v="Jeanne stage ING"/>
    <m/>
    <m/>
    <s v="Trafic St Ho (ex Lilas) EH-786-YB"/>
    <x v="46"/>
    <x v="177"/>
    <m/>
    <m/>
    <x v="2"/>
    <m/>
    <m/>
    <x v="1"/>
    <x v="8"/>
    <s v="RESTAURANTS SOLIDAIRES"/>
    <m/>
    <m/>
    <m/>
    <m/>
    <m/>
    <s v="ok"/>
    <m/>
    <s v="ok"/>
  </r>
  <r>
    <n v="2025"/>
    <x v="1"/>
    <n v="6"/>
    <s v="mercredi"/>
    <s v="Tournée 86"/>
    <d v="2025-02-05T00:00:00"/>
    <s v="Thierry Maisonnier"/>
    <s v="Maria Balzano"/>
    <s v="Jeanne stage ING"/>
    <m/>
    <m/>
    <s v="Trafic St Ho (ex Lilas) EH-786-YB"/>
    <x v="0"/>
    <x v="178"/>
    <m/>
    <m/>
    <x v="2"/>
    <m/>
    <m/>
    <x v="0"/>
    <x v="0"/>
    <s v="Distributeur"/>
    <m/>
    <m/>
    <m/>
    <m/>
    <m/>
    <m/>
    <m/>
    <m/>
  </r>
  <r>
    <n v="2025"/>
    <x v="1"/>
    <n v="6"/>
    <s v="mercredi"/>
    <s v="Tournée 86"/>
    <d v="2025-02-05T00:00:00"/>
    <s v="Thierry Maisonnier"/>
    <s v="Maria Balzano"/>
    <s v="Jeanne stage ING"/>
    <m/>
    <m/>
    <s v="Trafic St Ho (ex Lilas) EH-786-YB"/>
    <x v="1"/>
    <x v="179"/>
    <m/>
    <m/>
    <x v="2"/>
    <m/>
    <m/>
    <x v="0"/>
    <x v="0"/>
    <s v="Distributeur"/>
    <m/>
    <m/>
    <m/>
    <m/>
    <m/>
    <m/>
    <m/>
    <m/>
  </r>
  <r>
    <n v="2025"/>
    <x v="1"/>
    <n v="6"/>
    <s v="mercredi"/>
    <s v="Tournée 86"/>
    <d v="2025-02-05T00:00:00"/>
    <s v="Thierry Maisonnier"/>
    <s v="Maria Balzano"/>
    <s v="Jeanne stage ING"/>
    <m/>
    <m/>
    <s v="Trafic St Ho (ex Lilas) EH-786-YB"/>
    <x v="30"/>
    <x v="180"/>
    <m/>
    <m/>
    <x v="2"/>
    <m/>
    <m/>
    <x v="1"/>
    <x v="5"/>
    <s v="HALTE SOCIALE ET HEBERGEMENT"/>
    <m/>
    <m/>
    <m/>
    <m/>
    <m/>
    <s v="ok"/>
    <m/>
    <s v="ok"/>
  </r>
  <r>
    <n v="2025"/>
    <x v="1"/>
    <n v="6"/>
    <s v="mercredi"/>
    <s v="Tournée 86"/>
    <d v="2025-02-05T00:00:00"/>
    <s v="Thierry Maisonnier"/>
    <s v="Maria Balzano"/>
    <s v="Jeanne stage ING"/>
    <m/>
    <m/>
    <s v="Trafic St Ho (ex Lilas) EH-786-YB"/>
    <x v="31"/>
    <x v="181"/>
    <m/>
    <m/>
    <x v="2"/>
    <m/>
    <m/>
    <x v="1"/>
    <x v="8"/>
    <s v="RESTAURANTS SOLIDAIRES"/>
    <m/>
    <m/>
    <m/>
    <m/>
    <m/>
    <s v="ok"/>
    <m/>
    <s v="ok"/>
  </r>
  <r>
    <n v="2025"/>
    <x v="1"/>
    <n v="6"/>
    <s v="mercredi"/>
    <s v="Tournée 87"/>
    <d v="2025-02-05T00:00:00"/>
    <s v="Baptiste Valentini"/>
    <s v="Arthur de Bigault de Granrut"/>
    <s v="(Vendredi) Arnaud Plonévez"/>
    <m/>
    <m/>
    <s v="Trafic Lyonnais FZ-882-JR"/>
    <x v="2"/>
    <x v="182"/>
    <m/>
    <m/>
    <x v="2"/>
    <m/>
    <m/>
    <x v="0"/>
    <x v="1"/>
    <s v="Restauration d'entreprise"/>
    <m/>
    <m/>
    <m/>
    <m/>
    <m/>
    <s v="ok"/>
    <m/>
    <s v="ok"/>
  </r>
  <r>
    <n v="2025"/>
    <x v="1"/>
    <n v="6"/>
    <s v="mercredi"/>
    <s v="Tournée 87"/>
    <d v="2025-02-05T00:00:00"/>
    <s v="Baptiste Valentini"/>
    <s v="Arthur de Bigault de Granrut"/>
    <s v="(Vendredi) Arnaud Plonévez"/>
    <m/>
    <m/>
    <s v="Trafic Lyonnais FZ-882-JR"/>
    <x v="9"/>
    <x v="182"/>
    <m/>
    <m/>
    <x v="2"/>
    <m/>
    <m/>
    <x v="1"/>
    <x v="4"/>
    <s v="Distribution Solidaire"/>
    <m/>
    <m/>
    <m/>
    <m/>
    <m/>
    <s v="ok"/>
    <m/>
    <s v="ok"/>
  </r>
  <r>
    <n v="2025"/>
    <x v="1"/>
    <n v="6"/>
    <s v="mercredi"/>
    <s v="Tournée 88"/>
    <d v="2025-02-05T00:00:00"/>
    <s v="Patrick Postic"/>
    <s v="FFT"/>
    <s v="FFT"/>
    <m/>
    <m/>
    <s v="Trafic Défense FT-862-AY"/>
    <x v="3"/>
    <x v="183"/>
    <m/>
    <m/>
    <x v="2"/>
    <m/>
    <m/>
    <x v="0"/>
    <x v="2"/>
    <s v="Labo pour frigos connectés"/>
    <m/>
    <m/>
    <m/>
    <m/>
    <m/>
    <m/>
    <s v="ok"/>
    <s v="ok"/>
  </r>
  <r>
    <n v="2025"/>
    <x v="1"/>
    <n v="6"/>
    <s v="mercredi"/>
    <s v="annulé"/>
    <d v="2025-02-05T00:00:00"/>
    <s v="annulé"/>
    <m/>
    <m/>
    <m/>
    <m/>
    <s v="Annulé"/>
    <x v="4"/>
    <x v="0"/>
    <m/>
    <s v="Passage annulé"/>
    <x v="1"/>
    <s v="Appel "/>
    <m/>
    <x v="0"/>
    <x v="2"/>
    <s v="Restauration d'entreprise"/>
    <m/>
    <m/>
    <m/>
    <m/>
    <m/>
    <m/>
    <m/>
    <m/>
  </r>
  <r>
    <n v="2025"/>
    <x v="1"/>
    <n v="6"/>
    <s v="mercredi"/>
    <s v="Tournée 88"/>
    <d v="2025-02-05T00:00:00"/>
    <s v="Patrick Postic"/>
    <s v="FFT"/>
    <s v="FFT"/>
    <m/>
    <m/>
    <s v="Trafic Défense FT-862-AY"/>
    <x v="26"/>
    <x v="183"/>
    <m/>
    <m/>
    <x v="2"/>
    <m/>
    <m/>
    <x v="1"/>
    <x v="5"/>
    <s v="HALTE SOCIALE ET HEBERGEMENT"/>
    <m/>
    <m/>
    <m/>
    <m/>
    <m/>
    <m/>
    <s v="ok"/>
    <s v="ok"/>
  </r>
  <r>
    <n v="2025"/>
    <x v="1"/>
    <n v="6"/>
    <s v="mercredi"/>
    <s v="Tournée 89"/>
    <d v="2025-02-05T00:00:00"/>
    <s v="Marine POTEL"/>
    <s v="(Wenabi) Faradj TAYAT"/>
    <s v="Khelouat Amine"/>
    <m/>
    <m/>
    <s v="Trafic Lyonnais FZ-882-JR"/>
    <x v="53"/>
    <x v="184"/>
    <m/>
    <m/>
    <x v="2"/>
    <m/>
    <m/>
    <x v="0"/>
    <x v="10"/>
    <s v="Evénements Sports et Loisirs"/>
    <m/>
    <m/>
    <m/>
    <m/>
    <m/>
    <s v="ok"/>
    <m/>
    <s v="ok"/>
  </r>
  <r>
    <n v="2025"/>
    <x v="1"/>
    <n v="6"/>
    <s v="mercredi"/>
    <s v="Tournée 89"/>
    <d v="2025-02-05T00:00:00"/>
    <s v="Marine POTEL"/>
    <s v="(Wenabi) Faradj TAYAT"/>
    <s v="Khelouat Amine"/>
    <m/>
    <m/>
    <s v="Trafic Lyonnais FZ-882-JR"/>
    <x v="14"/>
    <x v="185"/>
    <m/>
    <m/>
    <x v="2"/>
    <m/>
    <m/>
    <x v="1"/>
    <x v="4"/>
    <s v="Distribution Solidaire"/>
    <m/>
    <m/>
    <m/>
    <m/>
    <m/>
    <s v="ok"/>
    <m/>
    <s v="ok"/>
  </r>
  <r>
    <n v="2025"/>
    <x v="1"/>
    <n v="6"/>
    <s v="mercredi"/>
    <s v="Tournée 89"/>
    <d v="2025-02-05T00:00:00"/>
    <s v="Marine POTEL"/>
    <s v="(Wenabi) Faradj TAYAT"/>
    <s v="Khelouat Amine"/>
    <m/>
    <m/>
    <s v="Trafic Lyonnais FZ-882-JR"/>
    <x v="60"/>
    <x v="186"/>
    <m/>
    <m/>
    <x v="2"/>
    <m/>
    <m/>
    <x v="1"/>
    <x v="12"/>
    <n v="0"/>
    <m/>
    <m/>
    <m/>
    <m/>
    <m/>
    <s v="pas de bdr"/>
    <m/>
    <m/>
  </r>
  <r>
    <n v="2025"/>
    <x v="1"/>
    <n v="6"/>
    <s v="jeudi"/>
    <s v="Tournée 90"/>
    <d v="2025-02-06T00:00:00"/>
    <s v="Constantin Kozlow"/>
    <s v="FFT"/>
    <s v="FFT"/>
    <m/>
    <m/>
    <s v="Trafic Défense FT-862-AY"/>
    <x v="6"/>
    <x v="187"/>
    <m/>
    <m/>
    <x v="2"/>
    <m/>
    <m/>
    <x v="0"/>
    <x v="0"/>
    <s v="Distributeur"/>
    <m/>
    <m/>
    <m/>
    <m/>
    <m/>
    <m/>
    <s v="ok"/>
    <s v="ok"/>
  </r>
  <r>
    <n v="2025"/>
    <x v="1"/>
    <n v="6"/>
    <s v="jeudi"/>
    <s v="Tournée 90"/>
    <d v="2025-02-06T00:00:00"/>
    <s v="Constantin Kozlow"/>
    <s v="FFT"/>
    <s v="FFT"/>
    <m/>
    <m/>
    <s v="Trafic Défense FT-862-AY"/>
    <x v="14"/>
    <x v="187"/>
    <m/>
    <m/>
    <x v="2"/>
    <m/>
    <m/>
    <x v="1"/>
    <x v="4"/>
    <s v="Distribution Solidaire"/>
    <m/>
    <m/>
    <m/>
    <m/>
    <m/>
    <m/>
    <s v="ok"/>
    <s v="ok"/>
  </r>
  <r>
    <n v="2025"/>
    <x v="1"/>
    <n v="6"/>
    <s v="jeudi"/>
    <s v="Tournée 91"/>
    <d v="2025-02-06T00:00:00"/>
    <s v="Thierry Maisonnier"/>
    <s v="Vincent Béranger"/>
    <s v="Alexandre GALLEGO-GONZALEZ"/>
    <m/>
    <m/>
    <s v="Trafic St Ho (ex Lilas) EH-786-YB"/>
    <x v="7"/>
    <x v="41"/>
    <m/>
    <m/>
    <x v="2"/>
    <m/>
    <m/>
    <x v="0"/>
    <x v="3"/>
    <s v="Production Aide Alim"/>
    <m/>
    <m/>
    <m/>
    <m/>
    <m/>
    <s v="ok"/>
    <m/>
    <s v="ok"/>
  </r>
  <r>
    <n v="2025"/>
    <x v="1"/>
    <n v="6"/>
    <s v="jeudi"/>
    <s v="Tournée 91"/>
    <d v="2025-02-06T00:00:00"/>
    <s v="Thierry Maisonnier"/>
    <s v="Vincent Béranger"/>
    <s v="Alexandre GALLEGO-GONZALEZ"/>
    <m/>
    <m/>
    <s v="Trafic St Ho (ex Lilas) EH-786-YB"/>
    <x v="39"/>
    <x v="41"/>
    <m/>
    <m/>
    <x v="2"/>
    <m/>
    <m/>
    <x v="1"/>
    <x v="4"/>
    <s v="Distribution Solidaire"/>
    <m/>
    <m/>
    <m/>
    <m/>
    <m/>
    <s v="ok"/>
    <m/>
    <s v="ok"/>
  </r>
  <r>
    <n v="2025"/>
    <x v="1"/>
    <n v="6"/>
    <s v="jeudi"/>
    <s v="Tournée 92"/>
    <d v="2025-02-06T00:00:00"/>
    <s v="Carlos Medina"/>
    <s v="Maria Balzano"/>
    <s v="Jeanne stage ING"/>
    <m/>
    <m/>
    <s v="Trafic Défense FT-862-AY"/>
    <x v="8"/>
    <x v="188"/>
    <m/>
    <m/>
    <x v="2"/>
    <m/>
    <m/>
    <x v="0"/>
    <x v="2"/>
    <s v="Restauration scolaire"/>
    <m/>
    <m/>
    <m/>
    <m/>
    <m/>
    <m/>
    <s v="ok"/>
    <s v="ok"/>
  </r>
  <r>
    <n v="2025"/>
    <x v="1"/>
    <n v="6"/>
    <s v="jeudi"/>
    <s v="Tournée 92"/>
    <d v="2025-02-06T00:00:00"/>
    <s v="Carlos Medina"/>
    <s v="Maria Balzano"/>
    <s v="Jeanne stage ING"/>
    <m/>
    <m/>
    <s v="Trafic Défense FT-862-AY"/>
    <x v="40"/>
    <x v="189"/>
    <m/>
    <m/>
    <x v="2"/>
    <m/>
    <m/>
    <x v="1"/>
    <x v="5"/>
    <s v="HALTE SOCIALE ET HEBERGEMENT"/>
    <m/>
    <m/>
    <m/>
    <m/>
    <m/>
    <m/>
    <s v="ok"/>
    <s v="ok"/>
  </r>
  <r>
    <n v="2025"/>
    <x v="1"/>
    <n v="6"/>
    <s v="jeudi"/>
    <s v="Tournée 92"/>
    <d v="2025-02-06T00:00:00"/>
    <s v="Carlos Medina"/>
    <s v="Maria Balzano"/>
    <s v="Jeanne stage ING"/>
    <m/>
    <m/>
    <s v="Trafic Défense FT-862-AY"/>
    <x v="26"/>
    <x v="190"/>
    <m/>
    <m/>
    <x v="2"/>
    <m/>
    <m/>
    <x v="1"/>
    <x v="5"/>
    <s v="HALTE SOCIALE ET HEBERGEMENT"/>
    <m/>
    <m/>
    <m/>
    <m/>
    <m/>
    <m/>
    <s v="ok"/>
    <s v="ok"/>
  </r>
  <r>
    <n v="2025"/>
    <x v="1"/>
    <n v="6"/>
    <s v="jeudi"/>
    <s v="Tournée 92"/>
    <d v="2025-02-06T00:00:00"/>
    <s v="Carlos Medina"/>
    <s v="Maria Balzano"/>
    <s v="Jeanne stage ING"/>
    <m/>
    <m/>
    <s v="Trafic Défense FT-862-AY"/>
    <x v="21"/>
    <x v="190"/>
    <m/>
    <m/>
    <x v="2"/>
    <m/>
    <m/>
    <x v="1"/>
    <x v="7"/>
    <s v="HALTE SOCIALE ET HEBERGEMENT"/>
    <m/>
    <m/>
    <m/>
    <m/>
    <m/>
    <m/>
    <s v="ok"/>
    <s v="ok"/>
  </r>
  <r>
    <n v="2025"/>
    <x v="1"/>
    <n v="6"/>
    <s v="vendredi"/>
    <s v="Tournée 93"/>
    <d v="2025-02-07T00:00:00"/>
    <s v="Baptiste Valentini"/>
    <s v="Joseph Lanney"/>
    <s v="Hitch Menjra"/>
    <m/>
    <m/>
    <s v="Trafic Défense FT-862-AY"/>
    <x v="57"/>
    <x v="191"/>
    <m/>
    <m/>
    <x v="2"/>
    <m/>
    <m/>
    <x v="0"/>
    <x v="0"/>
    <s v="Distributeur"/>
    <m/>
    <m/>
    <m/>
    <m/>
    <m/>
    <m/>
    <s v="ok sans signature"/>
    <s v="ok"/>
  </r>
  <r>
    <n v="2025"/>
    <x v="1"/>
    <n v="6"/>
    <s v="vendredi"/>
    <s v="Tournée 93"/>
    <d v="2025-02-07T00:00:00"/>
    <s v="Baptiste Valentini"/>
    <s v="Joseph Lanney"/>
    <s v="Hitch Menjra"/>
    <m/>
    <m/>
    <s v="Trafic Défense FT-862-AY"/>
    <x v="0"/>
    <x v="192"/>
    <m/>
    <m/>
    <x v="2"/>
    <m/>
    <m/>
    <x v="0"/>
    <x v="0"/>
    <s v="Distributeur"/>
    <m/>
    <m/>
    <m/>
    <m/>
    <m/>
    <m/>
    <s v="ok sans bodereau"/>
    <m/>
  </r>
  <r>
    <n v="2025"/>
    <x v="1"/>
    <n v="6"/>
    <s v="vendredi"/>
    <s v="Tournée 93"/>
    <d v="2025-02-07T00:00:00"/>
    <s v="Baptiste Valentini"/>
    <s v="Joseph Lanney"/>
    <s v="Hitch Menjra"/>
    <m/>
    <m/>
    <s v="Trafic Défense FT-862-AY"/>
    <x v="1"/>
    <x v="193"/>
    <m/>
    <m/>
    <x v="2"/>
    <m/>
    <m/>
    <x v="0"/>
    <x v="0"/>
    <s v="Distributeur"/>
    <m/>
    <m/>
    <m/>
    <m/>
    <m/>
    <m/>
    <s v="ok sans bodereau"/>
    <m/>
  </r>
  <r>
    <n v="2025"/>
    <x v="1"/>
    <n v="6"/>
    <s v="vendredi"/>
    <s v="Tournée 93"/>
    <d v="2025-02-07T00:00:00"/>
    <s v="Baptiste Valentini"/>
    <s v="Joseph Lanney"/>
    <s v="Hitch Menjra"/>
    <m/>
    <m/>
    <s v="Trafic Défense FT-862-AY"/>
    <x v="15"/>
    <x v="194"/>
    <m/>
    <m/>
    <x v="2"/>
    <m/>
    <m/>
    <x v="1"/>
    <x v="5"/>
    <s v="HALTE SOCIALE ET HEBERGEMENT"/>
    <m/>
    <m/>
    <m/>
    <m/>
    <m/>
    <m/>
    <s v="ok"/>
    <s v="ok modifié"/>
  </r>
  <r>
    <n v="2025"/>
    <x v="1"/>
    <n v="6"/>
    <s v="vendredi"/>
    <s v="Tournée 94"/>
    <d v="2025-02-07T00:00:00"/>
    <s v="Constantin Kozlow"/>
    <s v="(ING) Marie Hardy"/>
    <s v="Jeanne stage ING"/>
    <m/>
    <m/>
    <s v="Trafic St Ho (ex Lilas) EH-786-YB"/>
    <x v="61"/>
    <x v="195"/>
    <m/>
    <m/>
    <x v="2"/>
    <m/>
    <m/>
    <x v="0"/>
    <x v="2"/>
    <s v="Restauration d'entreprise"/>
    <m/>
    <m/>
    <m/>
    <m/>
    <m/>
    <s v="ok"/>
    <m/>
    <s v="ok"/>
  </r>
  <r>
    <n v="2025"/>
    <x v="1"/>
    <n v="6"/>
    <s v="vendredi"/>
    <s v="Tournée 94"/>
    <d v="2025-02-07T00:00:00"/>
    <s v="Constantin Kozlow"/>
    <s v="(ING) Marie Hardy"/>
    <s v="Jeanne stage ING"/>
    <m/>
    <m/>
    <s v="Trafic St Ho (ex Lilas) EH-786-YB"/>
    <x v="5"/>
    <x v="196"/>
    <m/>
    <m/>
    <x v="2"/>
    <m/>
    <m/>
    <x v="0"/>
    <x v="2"/>
    <s v="Restauration d'entreprise"/>
    <m/>
    <m/>
    <m/>
    <m/>
    <m/>
    <s v="ok"/>
    <m/>
    <s v="ok"/>
  </r>
  <r>
    <n v="2025"/>
    <x v="1"/>
    <n v="6"/>
    <s v="vendredi"/>
    <s v="Tournée 94"/>
    <d v="2025-02-07T00:00:00"/>
    <s v="Constantin Kozlow"/>
    <s v="(ING) Marie Hardy"/>
    <s v="Jeanne stage ING"/>
    <m/>
    <m/>
    <s v="Trafic St Ho (ex Lilas) EH-786-YB"/>
    <x v="13"/>
    <x v="197"/>
    <m/>
    <m/>
    <x v="2"/>
    <m/>
    <m/>
    <x v="1"/>
    <x v="7"/>
    <s v="Accueil de Jour"/>
    <m/>
    <m/>
    <m/>
    <m/>
    <m/>
    <s v="ok"/>
    <m/>
    <s v="ok"/>
  </r>
  <r>
    <n v="2025"/>
    <x v="1"/>
    <n v="6"/>
    <s v="vendredi"/>
    <s v="Tournée 94"/>
    <d v="2025-02-07T00:00:00"/>
    <s v="Constantin Kozlow"/>
    <s v="(ING) Marie Hardy"/>
    <s v="Jeanne stage ING"/>
    <m/>
    <m/>
    <s v="Trafic St Ho (ex Lilas) EH-786-YB"/>
    <x v="37"/>
    <x v="198"/>
    <m/>
    <m/>
    <x v="2"/>
    <m/>
    <m/>
    <x v="1"/>
    <x v="4"/>
    <s v="Distribution Solidaire"/>
    <m/>
    <m/>
    <m/>
    <m/>
    <m/>
    <s v="ok"/>
    <m/>
    <s v="ok à modifer"/>
  </r>
  <r>
    <n v="2025"/>
    <x v="1"/>
    <n v="6"/>
    <s v="vendredi"/>
    <s v="Tournée 95"/>
    <d v="2025-02-07T00:00:00"/>
    <s v="Patrick Postic"/>
    <s v="Alice MOUCHEL"/>
    <s v="Maria Artsruni"/>
    <m/>
    <m/>
    <s v="Trafic Défense FT-862-AY"/>
    <x v="8"/>
    <x v="199"/>
    <m/>
    <m/>
    <x v="2"/>
    <m/>
    <m/>
    <x v="0"/>
    <x v="2"/>
    <s v="Restauration scolaire"/>
    <m/>
    <m/>
    <m/>
    <m/>
    <m/>
    <m/>
    <s v="ok"/>
    <s v="ok"/>
  </r>
  <r>
    <n v="2025"/>
    <x v="1"/>
    <n v="6"/>
    <s v="vendredi"/>
    <s v="Tournée 95"/>
    <d v="2025-02-07T00:00:00"/>
    <s v="Patrick Postic"/>
    <s v="Alice MOUCHEL"/>
    <s v="Maria Artsruni"/>
    <m/>
    <m/>
    <s v="Trafic Défense FT-862-AY"/>
    <x v="37"/>
    <x v="199"/>
    <m/>
    <m/>
    <x v="2"/>
    <m/>
    <m/>
    <x v="1"/>
    <x v="4"/>
    <s v="Distribution Solidaire"/>
    <m/>
    <m/>
    <m/>
    <m/>
    <m/>
    <m/>
    <s v=" "/>
    <s v="ok"/>
  </r>
  <r>
    <n v="2025"/>
    <x v="1"/>
    <n v="6"/>
    <s v="vendredi"/>
    <s v="Tournée 96"/>
    <d v="2025-02-07T00:00:00"/>
    <s v="annulé"/>
    <m/>
    <m/>
    <m/>
    <m/>
    <s v="Annulé"/>
    <x v="41"/>
    <x v="0"/>
    <m/>
    <s v="Passage annulé"/>
    <x v="1"/>
    <s v="What'sApp"/>
    <m/>
    <x v="0"/>
    <x v="2"/>
    <s v="Restauration d'entreprise"/>
    <m/>
    <m/>
    <m/>
    <m/>
    <m/>
    <m/>
    <m/>
    <m/>
  </r>
  <r>
    <n v="2025"/>
    <x v="1"/>
    <n v="6"/>
    <s v="vendredi"/>
    <s v="Tournée 96"/>
    <d v="2025-02-07T00:00:00"/>
    <s v="annulé"/>
    <m/>
    <m/>
    <m/>
    <m/>
    <s v="Annulé"/>
    <x v="42"/>
    <x v="0"/>
    <m/>
    <s v="Passage annulé"/>
    <x v="1"/>
    <s v="What'sApp"/>
    <m/>
    <x v="0"/>
    <x v="2"/>
    <s v="Restauration d'entreprise"/>
    <m/>
    <m/>
    <m/>
    <m/>
    <m/>
    <m/>
    <m/>
    <m/>
  </r>
  <r>
    <n v="2025"/>
    <x v="1"/>
    <n v="6"/>
    <s v="vendredi"/>
    <s v="Tournée 96"/>
    <d v="2025-02-07T00:00:00"/>
    <s v="Interface"/>
    <m/>
    <m/>
    <m/>
    <m/>
    <s v="Kangoo Ipsen FV-865-GP"/>
    <x v="4"/>
    <x v="26"/>
    <m/>
    <m/>
    <x v="2"/>
    <m/>
    <m/>
    <x v="0"/>
    <x v="2"/>
    <s v="Restauration d'entreprise"/>
    <m/>
    <m/>
    <m/>
    <m/>
    <m/>
    <m/>
    <s v="ok"/>
    <s v="ok"/>
  </r>
  <r>
    <n v="2025"/>
    <x v="1"/>
    <n v="6"/>
    <s v="vendredi"/>
    <s v="Tournée 96"/>
    <d v="2025-02-07T00:00:00"/>
    <s v="Interface"/>
    <m/>
    <m/>
    <m/>
    <m/>
    <s v="Kangoo Ipsen FV-865-GP"/>
    <x v="55"/>
    <x v="124"/>
    <m/>
    <m/>
    <x v="2"/>
    <m/>
    <m/>
    <x v="0"/>
    <x v="10"/>
    <s v="Traiteur Réception"/>
    <m/>
    <m/>
    <m/>
    <m/>
    <m/>
    <m/>
    <s v="ok"/>
    <s v="ok"/>
  </r>
  <r>
    <n v="2025"/>
    <x v="1"/>
    <n v="6"/>
    <s v="vendredi"/>
    <s v="Tournée 96"/>
    <d v="2025-02-07T00:00:00"/>
    <s v="Interface"/>
    <m/>
    <m/>
    <m/>
    <m/>
    <s v="Kangoo Ipsen FV-865-GP"/>
    <x v="48"/>
    <x v="200"/>
    <m/>
    <m/>
    <x v="2"/>
    <m/>
    <m/>
    <x v="1"/>
    <x v="4"/>
    <s v="Distribution Solidaire"/>
    <m/>
    <m/>
    <m/>
    <m/>
    <m/>
    <m/>
    <s v="ok"/>
    <s v="ok"/>
  </r>
  <r>
    <n v="2025"/>
    <x v="1"/>
    <n v="6"/>
    <s v="vendredi"/>
    <s v="Tournée 96"/>
    <d v="2025-02-07T00:00:00"/>
    <s v="Interface"/>
    <m/>
    <m/>
    <m/>
    <m/>
    <s v="Kangoo Ipsen FV-865-GP"/>
    <x v="14"/>
    <x v="201"/>
    <m/>
    <m/>
    <x v="2"/>
    <m/>
    <m/>
    <x v="1"/>
    <x v="4"/>
    <s v="Distribution Solidaire"/>
    <m/>
    <m/>
    <m/>
    <m/>
    <m/>
    <m/>
    <s v="ok"/>
    <s v="ok"/>
  </r>
  <r>
    <n v="2025"/>
    <x v="1"/>
    <n v="6"/>
    <s v="vendredi"/>
    <s v="annulé"/>
    <d v="2025-02-07T00:00:00"/>
    <s v="annulé"/>
    <m/>
    <m/>
    <m/>
    <m/>
    <s v="Annulé"/>
    <x v="43"/>
    <x v="0"/>
    <m/>
    <s v="Passage annulé"/>
    <x v="1"/>
    <s v="Appel "/>
    <m/>
    <x v="0"/>
    <x v="2"/>
    <s v="Restauration d'entreprise"/>
    <m/>
    <m/>
    <m/>
    <m/>
    <m/>
    <m/>
    <m/>
    <s v="ok"/>
  </r>
  <r>
    <n v="2025"/>
    <x v="1"/>
    <n v="6"/>
    <s v="vendredi"/>
    <s v="Tournée 97"/>
    <d v="2025-02-07T00:00:00"/>
    <s v="Arthur de Bigault de Granrut"/>
    <s v="Maxime Petit"/>
    <m/>
    <m/>
    <m/>
    <s v="Kangoo Mazars ET-665-VE"/>
    <x v="18"/>
    <x v="30"/>
    <m/>
    <m/>
    <x v="2"/>
    <m/>
    <m/>
    <x v="0"/>
    <x v="2"/>
    <s v="Restauration d'entreprise"/>
    <m/>
    <m/>
    <m/>
    <m/>
    <m/>
    <s v="ok"/>
    <m/>
    <s v="ok"/>
  </r>
  <r>
    <n v="2025"/>
    <x v="1"/>
    <n v="6"/>
    <s v="vendredi"/>
    <s v="annulé"/>
    <d v="2025-02-07T00:00:00"/>
    <s v="annulé"/>
    <m/>
    <m/>
    <m/>
    <m/>
    <s v="Annulé"/>
    <x v="19"/>
    <x v="0"/>
    <m/>
    <s v="Passage annulé"/>
    <x v="1"/>
    <s v="Appel "/>
    <m/>
    <x v="0"/>
    <x v="2"/>
    <s v="Restauration d'entreprise"/>
    <m/>
    <m/>
    <m/>
    <m/>
    <m/>
    <m/>
    <m/>
    <m/>
  </r>
  <r>
    <n v="2025"/>
    <x v="1"/>
    <n v="6"/>
    <s v="vendredi"/>
    <s v="Tournée 97"/>
    <d v="2025-02-07T00:00:00"/>
    <s v="Arthur de Bigault de Granrut"/>
    <s v="Maxime Petit"/>
    <m/>
    <m/>
    <m/>
    <s v="Kangoo Mazars ET-665-VE"/>
    <x v="22"/>
    <x v="202"/>
    <m/>
    <m/>
    <x v="2"/>
    <m/>
    <m/>
    <x v="0"/>
    <x v="2"/>
    <s v="Restauration d'entreprise"/>
    <m/>
    <m/>
    <m/>
    <m/>
    <m/>
    <s v="ok"/>
    <m/>
    <s v="ok"/>
  </r>
  <r>
    <n v="2025"/>
    <x v="1"/>
    <n v="6"/>
    <s v="vendredi"/>
    <s v="annulé"/>
    <d v="2025-02-07T00:00:00"/>
    <s v="annulé"/>
    <m/>
    <m/>
    <m/>
    <m/>
    <s v="Annulé"/>
    <x v="23"/>
    <x v="0"/>
    <m/>
    <s v="Passage annulé"/>
    <x v="1"/>
    <s v="Appel "/>
    <m/>
    <x v="0"/>
    <x v="2"/>
    <s v="Restauration d'entreprise"/>
    <m/>
    <m/>
    <m/>
    <m/>
    <m/>
    <m/>
    <m/>
    <m/>
  </r>
  <r>
    <n v="2025"/>
    <x v="1"/>
    <n v="6"/>
    <s v="vendredi"/>
    <s v="Tournée 97"/>
    <d v="2025-02-07T00:00:00"/>
    <s v="Arthur de Bigault de Granrut"/>
    <s v="Maxime Petit"/>
    <m/>
    <m/>
    <m/>
    <s v="Kangoo Mazars ET-665-VE"/>
    <x v="44"/>
    <x v="30"/>
    <m/>
    <m/>
    <x v="2"/>
    <m/>
    <m/>
    <x v="0"/>
    <x v="2"/>
    <s v="Restauration d'entreprise"/>
    <m/>
    <m/>
    <m/>
    <m/>
    <m/>
    <s v="ok"/>
    <m/>
    <s v="ok"/>
  </r>
  <r>
    <n v="2025"/>
    <x v="1"/>
    <n v="6"/>
    <s v="vendredi"/>
    <s v="annulé"/>
    <d v="2025-02-07T00:00:00"/>
    <s v="annulé"/>
    <m/>
    <m/>
    <m/>
    <m/>
    <s v="Annulé"/>
    <x v="20"/>
    <x v="0"/>
    <m/>
    <s v="Passage annulé"/>
    <x v="1"/>
    <s v="Appel "/>
    <m/>
    <x v="0"/>
    <x v="2"/>
    <s v="Restauration d'entreprise"/>
    <m/>
    <m/>
    <m/>
    <m/>
    <m/>
    <m/>
    <m/>
    <m/>
  </r>
  <r>
    <n v="2025"/>
    <x v="1"/>
    <n v="6"/>
    <s v="vendredi"/>
    <s v="Tournée 97"/>
    <d v="2025-02-07T00:00:00"/>
    <s v="Arthur de Bigault de Granrut"/>
    <s v="Maxime Petit"/>
    <m/>
    <m/>
    <m/>
    <s v="Kangoo Mazars ET-665-VE"/>
    <x v="58"/>
    <x v="203"/>
    <m/>
    <m/>
    <x v="2"/>
    <m/>
    <m/>
    <x v="1"/>
    <x v="5"/>
    <s v="HALTE SOCIALE ET HEBERGEMENT"/>
    <m/>
    <m/>
    <m/>
    <m/>
    <m/>
    <s v="ok"/>
    <m/>
    <s v="ok"/>
  </r>
  <r>
    <n v="2025"/>
    <x v="1"/>
    <n v="7"/>
    <s v="dimanche"/>
    <s v="Tournée 98"/>
    <d v="2025-02-09T00:00:00"/>
    <s v="Mateo Cambon"/>
    <s v="Dominique Kerforn"/>
    <s v="Lehna Drissi"/>
    <s v="Alexandre PASQUALI"/>
    <s v="HENRIQUE BORSARI"/>
    <s v="Trafic St Ho (ex Lilas) EH-786-YB"/>
    <x v="27"/>
    <x v="204"/>
    <m/>
    <m/>
    <x v="2"/>
    <m/>
    <m/>
    <x v="0"/>
    <x v="9"/>
    <s v="Producteur"/>
    <m/>
    <m/>
    <m/>
    <m/>
    <m/>
    <m/>
    <m/>
    <m/>
  </r>
  <r>
    <n v="2025"/>
    <x v="1"/>
    <n v="7"/>
    <s v="dimanche"/>
    <s v="Tournée 98"/>
    <d v="2025-02-09T00:00:00"/>
    <s v="Mateo Cambon"/>
    <s v="Dominique Kerforn"/>
    <s v="Lehna Drissi"/>
    <s v="Alexandre PASQUALI"/>
    <s v="HENRIQUE BORSARI"/>
    <s v="Trafic St Ho (ex Lilas) EH-786-YB"/>
    <x v="28"/>
    <x v="141"/>
    <m/>
    <m/>
    <x v="2"/>
    <m/>
    <m/>
    <x v="0"/>
    <x v="9"/>
    <s v="Producteur"/>
    <m/>
    <m/>
    <m/>
    <m/>
    <m/>
    <m/>
    <m/>
    <m/>
  </r>
  <r>
    <n v="2025"/>
    <x v="1"/>
    <n v="7"/>
    <s v="dimanche"/>
    <s v="Tournée 98"/>
    <d v="2025-02-09T00:00:00"/>
    <s v="Mateo Cambon"/>
    <s v="Dominique Kerforn"/>
    <s v="Lehna Drissi"/>
    <s v="Alexandre PASQUALI"/>
    <s v="HENRIQUE BORSARI"/>
    <s v="Trafic St Ho (ex Lilas) EH-786-YB"/>
    <x v="29"/>
    <x v="205"/>
    <m/>
    <m/>
    <x v="2"/>
    <m/>
    <m/>
    <x v="1"/>
    <x v="8"/>
    <s v="RESTAURANTS SOLIDAIRES"/>
    <m/>
    <m/>
    <m/>
    <m/>
    <m/>
    <s v="ok"/>
    <m/>
    <s v="ok"/>
  </r>
  <r>
    <n v="2025"/>
    <x v="1"/>
    <n v="7"/>
    <s v="lundi"/>
    <s v="annulé"/>
    <d v="2025-02-10T00:00:00"/>
    <s v="annulé"/>
    <m/>
    <m/>
    <m/>
    <m/>
    <s v="Annulé"/>
    <x v="32"/>
    <x v="0"/>
    <m/>
    <s v="Passage annulé"/>
    <x v="1"/>
    <s v="What'sApp"/>
    <m/>
    <x v="0"/>
    <x v="10"/>
    <s v="Evénements Sports et Loisirs"/>
    <m/>
    <m/>
    <m/>
    <m/>
    <m/>
    <m/>
    <m/>
    <m/>
  </r>
  <r>
    <n v="2025"/>
    <x v="1"/>
    <n v="7"/>
    <s v="lundi"/>
    <s v="Tournée 99"/>
    <d v="2025-02-10T00:00:00"/>
    <s v="Hamza Jarraf"/>
    <s v="Célestine stagiaire 3e"/>
    <s v="Hitch Menjra"/>
    <m/>
    <m/>
    <s v="Trafic St Ho (ex Lilas) EH-786-YB"/>
    <x v="57"/>
    <x v="206"/>
    <m/>
    <m/>
    <x v="2"/>
    <m/>
    <m/>
    <x v="0"/>
    <x v="0"/>
    <s v="Distributeur"/>
    <m/>
    <m/>
    <m/>
    <m/>
    <m/>
    <s v="ok non signé"/>
    <m/>
    <s v="ok"/>
  </r>
  <r>
    <n v="2025"/>
    <x v="1"/>
    <n v="7"/>
    <s v="lundi"/>
    <s v="Tournée 99"/>
    <d v="2025-02-10T00:00:00"/>
    <s v="Hamza Jarraf"/>
    <s v="Célestine stagiaire 3e"/>
    <s v="Hitch Menjra"/>
    <m/>
    <m/>
    <s v="Trafic St Ho (ex Lilas) EH-786-YB"/>
    <x v="0"/>
    <x v="207"/>
    <m/>
    <m/>
    <x v="2"/>
    <m/>
    <m/>
    <x v="0"/>
    <x v="0"/>
    <s v="Distributeur"/>
    <m/>
    <m/>
    <m/>
    <m/>
    <m/>
    <m/>
    <m/>
    <m/>
  </r>
  <r>
    <n v="2025"/>
    <x v="1"/>
    <n v="7"/>
    <s v="lundi"/>
    <s v="Tournée 99"/>
    <d v="2025-02-10T00:00:00"/>
    <s v="Hamza Jarraf"/>
    <s v="Célestine stagiaire 3e"/>
    <s v="Hitch Menjra"/>
    <m/>
    <m/>
    <s v="Trafic St Ho (ex Lilas) EH-786-YB"/>
    <x v="1"/>
    <x v="208"/>
    <m/>
    <m/>
    <x v="2"/>
    <m/>
    <m/>
    <x v="0"/>
    <x v="0"/>
    <s v="Distributeur"/>
    <m/>
    <m/>
    <m/>
    <m/>
    <m/>
    <m/>
    <m/>
    <m/>
  </r>
  <r>
    <n v="2025"/>
    <x v="1"/>
    <n v="7"/>
    <s v="lundi"/>
    <s v="Tournée 99"/>
    <d v="2025-02-10T00:00:00"/>
    <s v="Hamza Jarraf"/>
    <s v="Célestine stagiaire 3e"/>
    <s v="Hitch Menjra"/>
    <m/>
    <m/>
    <s v="Trafic St Ho (ex Lilas) EH-786-YB"/>
    <x v="30"/>
    <x v="209"/>
    <m/>
    <m/>
    <x v="2"/>
    <m/>
    <m/>
    <x v="1"/>
    <x v="5"/>
    <s v="HALTE SOCIALE ET HEBERGEMENT"/>
    <m/>
    <m/>
    <m/>
    <m/>
    <m/>
    <s v="ok"/>
    <m/>
    <s v="ok modifié"/>
  </r>
  <r>
    <n v="2025"/>
    <x v="1"/>
    <n v="7"/>
    <s v="lundi"/>
    <s v="Tournée 99"/>
    <d v="2025-02-10T00:00:00"/>
    <s v="Hamza Jarraf"/>
    <s v="Célestine stagiaire 3e"/>
    <s v="Hitch Menjra"/>
    <m/>
    <m/>
    <s v="Trafic St Ho (ex Lilas) EH-786-YB"/>
    <x v="31"/>
    <x v="210"/>
    <m/>
    <m/>
    <x v="2"/>
    <m/>
    <m/>
    <x v="1"/>
    <x v="8"/>
    <s v="RESTAURANTS SOLIDAIRES"/>
    <m/>
    <m/>
    <m/>
    <m/>
    <m/>
    <s v="ok"/>
    <m/>
    <s v="ok"/>
  </r>
  <r>
    <n v="2025"/>
    <x v="1"/>
    <n v="7"/>
    <s v="lundi"/>
    <s v="Tournée 100"/>
    <d v="2025-02-10T00:00:00"/>
    <s v="Elnaz Shakouri"/>
    <s v="Fiacre Mun"/>
    <s v="Ithiel GNASSINGBE"/>
    <m/>
    <m/>
    <s v="Trafic Défense FT-862-AY"/>
    <x v="8"/>
    <x v="211"/>
    <m/>
    <m/>
    <x v="2"/>
    <m/>
    <m/>
    <x v="0"/>
    <x v="2"/>
    <s v="Restauration scolaire"/>
    <m/>
    <m/>
    <m/>
    <m/>
    <m/>
    <m/>
    <s v="ok"/>
    <s v="ok"/>
  </r>
  <r>
    <n v="2025"/>
    <x v="1"/>
    <n v="7"/>
    <s v="lundi"/>
    <s v="Tournée 100"/>
    <d v="2025-02-10T00:00:00"/>
    <s v="Elnaz Shakouri"/>
    <s v="Fiacre Mun"/>
    <s v="Ithiel GNASSINGBE"/>
    <m/>
    <m/>
    <s v="Trafic Défense FT-862-AY"/>
    <x v="26"/>
    <x v="212"/>
    <m/>
    <m/>
    <x v="2"/>
    <m/>
    <m/>
    <x v="1"/>
    <x v="5"/>
    <s v="HALTE SOCIALE ET HEBERGEMENT"/>
    <m/>
    <m/>
    <m/>
    <m/>
    <m/>
    <m/>
    <s v="ok"/>
    <s v="ok"/>
  </r>
  <r>
    <n v="2025"/>
    <x v="1"/>
    <n v="7"/>
    <s v="lundi"/>
    <s v="Tournée 100"/>
    <d v="2025-02-10T00:00:00"/>
    <s v="Elnaz Shakouri"/>
    <s v="Fiacre Mun"/>
    <s v="Ithiel GNASSINGBE"/>
    <m/>
    <m/>
    <s v="Trafic Défense FT-862-AY"/>
    <x v="47"/>
    <x v="212"/>
    <m/>
    <m/>
    <x v="2"/>
    <m/>
    <m/>
    <x v="1"/>
    <x v="5"/>
    <s v="HALTE SOCIALE ET HEBERGEMENT"/>
    <m/>
    <m/>
    <m/>
    <m/>
    <m/>
    <m/>
    <s v="ok"/>
    <s v="ok"/>
  </r>
  <r>
    <n v="2025"/>
    <x v="1"/>
    <n v="7"/>
    <s v="mardi"/>
    <s v="Tournée 101"/>
    <d v="2025-02-11T00:00:00"/>
    <s v="Patrick Postic"/>
    <s v="FFT"/>
    <s v="FFT"/>
    <m/>
    <m/>
    <s v="Trafic Défense FT-862-AY"/>
    <x v="6"/>
    <x v="84"/>
    <m/>
    <m/>
    <x v="2"/>
    <m/>
    <m/>
    <x v="0"/>
    <x v="0"/>
    <s v="Distributeur"/>
    <m/>
    <m/>
    <m/>
    <m/>
    <m/>
    <m/>
    <s v="ok"/>
    <s v="ok"/>
  </r>
  <r>
    <n v="2025"/>
    <x v="1"/>
    <n v="7"/>
    <s v="mardi"/>
    <s v="Tournée 101"/>
    <d v="2025-02-11T00:00:00"/>
    <s v="Patrick Postic"/>
    <s v="FFT"/>
    <s v="FFT"/>
    <m/>
    <m/>
    <s v="Trafic Défense FT-862-AY"/>
    <x v="31"/>
    <x v="84"/>
    <m/>
    <m/>
    <x v="2"/>
    <m/>
    <m/>
    <x v="1"/>
    <x v="8"/>
    <s v="RESTAURANTS SOLIDAIRES"/>
    <m/>
    <m/>
    <m/>
    <m/>
    <m/>
    <m/>
    <s v="ok"/>
    <s v="ok"/>
  </r>
  <r>
    <n v="2025"/>
    <x v="1"/>
    <n v="7"/>
    <s v="mardi"/>
    <s v="Tournée 102"/>
    <d v="2025-02-11T00:00:00"/>
    <s v="Didier Nozahic"/>
    <s v="Christiane Mancilla"/>
    <s v="Célestine stagiaire 3e"/>
    <m/>
    <m/>
    <s v="Trafic St Ho (ex Lilas) EH-786-YB"/>
    <x v="0"/>
    <x v="142"/>
    <m/>
    <m/>
    <x v="2"/>
    <m/>
    <m/>
    <x v="0"/>
    <x v="0"/>
    <s v="Distributeur"/>
    <m/>
    <m/>
    <m/>
    <m/>
    <m/>
    <m/>
    <m/>
    <m/>
  </r>
  <r>
    <n v="2025"/>
    <x v="1"/>
    <n v="7"/>
    <s v="mardi"/>
    <s v="Tournée 102"/>
    <d v="2025-02-11T00:00:00"/>
    <s v="Didier Nozahic"/>
    <s v="Christiane Mancilla"/>
    <s v="Célestine stagiaire 3e"/>
    <m/>
    <m/>
    <s v="Trafic St Ho (ex Lilas) EH-786-YB"/>
    <x v="33"/>
    <x v="142"/>
    <m/>
    <m/>
    <x v="2"/>
    <m/>
    <m/>
    <x v="1"/>
    <x v="4"/>
    <s v="Distribution Solidaire"/>
    <m/>
    <m/>
    <m/>
    <m/>
    <m/>
    <m/>
    <m/>
    <s v="ok"/>
  </r>
  <r>
    <n v="2025"/>
    <x v="1"/>
    <n v="7"/>
    <s v="mardi"/>
    <s v="Tournée 103"/>
    <d v="2025-02-11T00:00:00"/>
    <s v="Jean-Michel Bader"/>
    <s v="Michelle Isphording"/>
    <s v="Céline Faucon"/>
    <s v="Dominique Kerforn"/>
    <m/>
    <s v="Berlingo Bercy DN-583-FS"/>
    <x v="59"/>
    <x v="213"/>
    <m/>
    <m/>
    <x v="2"/>
    <m/>
    <m/>
    <x v="0"/>
    <x v="9"/>
    <s v="Producteur"/>
    <m/>
    <m/>
    <m/>
    <m/>
    <m/>
    <m/>
    <m/>
    <m/>
  </r>
  <r>
    <n v="2025"/>
    <x v="1"/>
    <n v="7"/>
    <s v="mardi"/>
    <s v="Tournée 103"/>
    <d v="2025-02-11T00:00:00"/>
    <s v="Jean-Michel Bader"/>
    <s v="Michelle Isphording"/>
    <s v="Céline Faucon"/>
    <s v="Dominique Kerforn"/>
    <m/>
    <s v="Berlingo Bercy DN-583-FS"/>
    <x v="17"/>
    <x v="213"/>
    <m/>
    <m/>
    <x v="2"/>
    <m/>
    <m/>
    <x v="1"/>
    <x v="8"/>
    <s v="RESTAURANTS SOLIDAIRES"/>
    <m/>
    <m/>
    <m/>
    <m/>
    <m/>
    <m/>
    <m/>
    <s v="ok"/>
  </r>
  <r>
    <n v="2025"/>
    <x v="1"/>
    <n v="7"/>
    <s v="mercredi"/>
    <s v="Tournée 104"/>
    <d v="2025-02-12T00:00:00"/>
    <s v="Elnaz Shakouri"/>
    <s v="Célestine stagiaire 3e"/>
    <m/>
    <m/>
    <m/>
    <s v="Trafic Défense FT-862-AY"/>
    <x v="0"/>
    <x v="214"/>
    <m/>
    <m/>
    <x v="2"/>
    <m/>
    <m/>
    <x v="0"/>
    <x v="0"/>
    <s v="Distributeur"/>
    <m/>
    <m/>
    <m/>
    <m/>
    <m/>
    <m/>
    <m/>
    <m/>
  </r>
  <r>
    <n v="2025"/>
    <x v="1"/>
    <n v="7"/>
    <s v="mercredi"/>
    <s v="Tournée 104"/>
    <d v="2025-02-12T00:00:00"/>
    <s v="Elnaz Shakouri"/>
    <s v="Célestine stagiaire 3e"/>
    <m/>
    <m/>
    <m/>
    <s v="Trafic Défense FT-862-AY"/>
    <x v="1"/>
    <x v="215"/>
    <m/>
    <m/>
    <x v="2"/>
    <m/>
    <m/>
    <x v="0"/>
    <x v="0"/>
    <s v="Distributeur"/>
    <m/>
    <m/>
    <m/>
    <m/>
    <m/>
    <m/>
    <m/>
    <m/>
  </r>
  <r>
    <n v="2025"/>
    <x v="1"/>
    <n v="7"/>
    <s v="mercredi"/>
    <s v="Tournée 104"/>
    <d v="2025-02-12T00:00:00"/>
    <s v="Elnaz Shakouri"/>
    <s v="Célestine stagiaire 3e"/>
    <m/>
    <m/>
    <m/>
    <s v="Trafic Défense FT-862-AY"/>
    <x v="30"/>
    <x v="216"/>
    <m/>
    <m/>
    <x v="2"/>
    <m/>
    <m/>
    <x v="1"/>
    <x v="5"/>
    <s v="HALTE SOCIALE ET HEBERGEMENT"/>
    <m/>
    <m/>
    <m/>
    <m/>
    <m/>
    <m/>
    <s v="ok"/>
    <s v="ok"/>
  </r>
  <r>
    <n v="2025"/>
    <x v="1"/>
    <n v="7"/>
    <s v="mercredi"/>
    <s v="Tournée 104"/>
    <d v="2025-02-12T00:00:00"/>
    <s v="Elnaz Shakouri"/>
    <s v="Célestine stagiaire 3e"/>
    <m/>
    <m/>
    <m/>
    <s v="Trafic Défense FT-862-AY"/>
    <x v="31"/>
    <x v="217"/>
    <m/>
    <m/>
    <x v="2"/>
    <m/>
    <m/>
    <x v="1"/>
    <x v="8"/>
    <s v="RESTAURANTS SOLIDAIRES"/>
    <m/>
    <m/>
    <m/>
    <m/>
    <m/>
    <m/>
    <s v="ok"/>
    <s v="ok modifié"/>
  </r>
  <r>
    <n v="2025"/>
    <x v="1"/>
    <n v="7"/>
    <s v="mercredi"/>
    <s v="Tournée 105"/>
    <d v="2025-02-12T00:00:00"/>
    <s v="Baptiste Valentini"/>
    <s v="Marius Koffi"/>
    <m/>
    <m/>
    <m/>
    <s v="Trafic Lyonnais FZ-882-JR"/>
    <x v="2"/>
    <x v="218"/>
    <m/>
    <m/>
    <x v="2"/>
    <m/>
    <m/>
    <x v="0"/>
    <x v="1"/>
    <s v="Restauration d'entreprise"/>
    <m/>
    <m/>
    <m/>
    <m/>
    <m/>
    <m/>
    <s v="ok"/>
    <s v="ok"/>
  </r>
  <r>
    <n v="2025"/>
    <x v="1"/>
    <n v="7"/>
    <s v="mercredi"/>
    <s v="Tournée 105"/>
    <d v="2025-02-12T00:00:00"/>
    <s v="Baptiste Valentini"/>
    <s v="Marius Koffi"/>
    <m/>
    <m/>
    <m/>
    <s v="Trafic Lyonnais FZ-882-JR"/>
    <x v="9"/>
    <x v="218"/>
    <m/>
    <m/>
    <x v="2"/>
    <m/>
    <m/>
    <x v="1"/>
    <x v="4"/>
    <s v="Distribution Solidaire"/>
    <m/>
    <m/>
    <m/>
    <m/>
    <m/>
    <m/>
    <s v="ok"/>
    <s v="ok"/>
  </r>
  <r>
    <n v="2025"/>
    <x v="1"/>
    <n v="7"/>
    <s v="mercredi"/>
    <s v="annulé"/>
    <d v="2025-02-12T00:00:00"/>
    <s v="annulé"/>
    <m/>
    <m/>
    <m/>
    <m/>
    <s v="Annulé"/>
    <x v="3"/>
    <x v="0"/>
    <m/>
    <s v="Passage annulé"/>
    <x v="1"/>
    <s v="What'sApp"/>
    <m/>
    <x v="0"/>
    <x v="2"/>
    <s v="Labo pour frigos connectés"/>
    <m/>
    <m/>
    <m/>
    <m/>
    <m/>
    <m/>
    <m/>
    <m/>
  </r>
  <r>
    <n v="2025"/>
    <x v="1"/>
    <n v="7"/>
    <s v="mercredi"/>
    <s v="Tournée 106"/>
    <d v="2025-02-12T00:00:00"/>
    <s v="Baptiste Valentini"/>
    <s v="Célestine stagiaire 3e"/>
    <m/>
    <m/>
    <m/>
    <s v="Kangoo Ipsen FV-865-GP"/>
    <x v="4"/>
    <x v="177"/>
    <m/>
    <m/>
    <x v="2"/>
    <m/>
    <m/>
    <x v="0"/>
    <x v="2"/>
    <s v="Restauration d'entreprise"/>
    <m/>
    <m/>
    <m/>
    <m/>
    <m/>
    <m/>
    <s v="ok modifié"/>
    <s v="ok à modifier"/>
  </r>
  <r>
    <n v="2025"/>
    <x v="1"/>
    <n v="7"/>
    <s v="mercredi"/>
    <s v="Tournée 106"/>
    <d v="2025-02-12T00:00:00"/>
    <s v="Baptiste Valentini"/>
    <s v="Célestine stagiaire 3e"/>
    <m/>
    <m/>
    <m/>
    <s v="Kangoo Ipsen FV-865-GP"/>
    <x v="38"/>
    <x v="219"/>
    <m/>
    <m/>
    <x v="2"/>
    <m/>
    <m/>
    <x v="1"/>
    <x v="8"/>
    <s v="Restaurant Solidaire"/>
    <m/>
    <m/>
    <m/>
    <m/>
    <m/>
    <m/>
    <s v="ok"/>
    <s v="ok"/>
  </r>
  <r>
    <n v="2025"/>
    <x v="1"/>
    <n v="7"/>
    <s v="mercredi"/>
    <s v="Tournée 106"/>
    <d v="2025-02-12T00:00:00"/>
    <s v="Baptiste Valentini"/>
    <s v="Célestine stagiaire 3e"/>
    <m/>
    <m/>
    <m/>
    <s v="Kangoo Ipsen FV-865-GP"/>
    <x v="48"/>
    <x v="220"/>
    <m/>
    <m/>
    <x v="2"/>
    <m/>
    <m/>
    <x v="1"/>
    <x v="4"/>
    <s v="Distribution Solidaire"/>
    <m/>
    <m/>
    <m/>
    <m/>
    <m/>
    <m/>
    <s v="ok"/>
    <s v="ok"/>
  </r>
  <r>
    <n v="2025"/>
    <x v="1"/>
    <n v="7"/>
    <s v="jeudi"/>
    <s v="Tournée 107"/>
    <d v="2025-02-13T00:00:00"/>
    <s v="Constantin Kozlow"/>
    <s v="Célestine stagiaire 3e"/>
    <s v="Ikililou Adamou"/>
    <m/>
    <m/>
    <s v="Trafic Lyonnais FZ-882-JR"/>
    <x v="6"/>
    <x v="221"/>
    <m/>
    <m/>
    <x v="2"/>
    <m/>
    <m/>
    <x v="0"/>
    <x v="0"/>
    <s v="Distributeur"/>
    <m/>
    <m/>
    <m/>
    <m/>
    <m/>
    <m/>
    <s v="ok"/>
    <s v="ok"/>
  </r>
  <r>
    <n v="2025"/>
    <x v="1"/>
    <n v="7"/>
    <s v="jeudi"/>
    <s v="Tournée 107"/>
    <d v="2025-02-13T00:00:00"/>
    <s v="Constantin Kozlow"/>
    <s v="Célestine stagiaire 3e"/>
    <s v="Ikililou Adamou"/>
    <m/>
    <m/>
    <s v="Trafic Lyonnais FZ-882-JR"/>
    <x v="14"/>
    <x v="221"/>
    <m/>
    <m/>
    <x v="2"/>
    <m/>
    <m/>
    <x v="1"/>
    <x v="4"/>
    <s v="Distribution Solidaire"/>
    <m/>
    <m/>
    <m/>
    <m/>
    <m/>
    <m/>
    <s v="ok"/>
    <s v="ok"/>
  </r>
  <r>
    <n v="2025"/>
    <x v="1"/>
    <n v="7"/>
    <s v="jeudi"/>
    <s v="Tournée 108"/>
    <d v="2025-02-13T00:00:00"/>
    <s v="Patrick Postic"/>
    <s v="jeff victor"/>
    <m/>
    <m/>
    <m/>
    <s v="Trafic St Ho (ex Lilas) EH-786-YB"/>
    <x v="16"/>
    <x v="65"/>
    <m/>
    <m/>
    <x v="2"/>
    <m/>
    <m/>
    <x v="0"/>
    <x v="2"/>
    <s v="Cuisine centrale scolaire"/>
    <m/>
    <m/>
    <m/>
    <m/>
    <m/>
    <m/>
    <s v="ok"/>
    <s v="ok"/>
  </r>
  <r>
    <n v="2025"/>
    <x v="1"/>
    <n v="7"/>
    <s v="jeudi"/>
    <s v="Tournée 108"/>
    <d v="2025-02-13T00:00:00"/>
    <s v="Patrick Postic"/>
    <s v="jeff victor"/>
    <m/>
    <m/>
    <m/>
    <s v="Trafic St Ho (ex Lilas) EH-786-YB"/>
    <x v="17"/>
    <x v="65"/>
    <m/>
    <m/>
    <x v="2"/>
    <m/>
    <m/>
    <x v="1"/>
    <x v="8"/>
    <s v="RESTAURANTS SOLIDAIRES"/>
    <m/>
    <m/>
    <m/>
    <m/>
    <m/>
    <m/>
    <s v="ok"/>
    <s v="ok"/>
  </r>
  <r>
    <n v="2025"/>
    <x v="1"/>
    <n v="7"/>
    <s v="jeudi"/>
    <s v="Tournée 108"/>
    <d v="2025-02-13T00:00:00"/>
    <s v="Patrick Postic"/>
    <s v="jeff victor"/>
    <m/>
    <m/>
    <m/>
    <s v="Trafic St Ho (ex Lilas) EH-786-YB"/>
    <x v="7"/>
    <x v="41"/>
    <m/>
    <m/>
    <x v="2"/>
    <m/>
    <m/>
    <x v="0"/>
    <x v="3"/>
    <s v="Production Aide Alim"/>
    <m/>
    <m/>
    <m/>
    <m/>
    <m/>
    <m/>
    <s v="ok"/>
    <s v="ok à modifier"/>
  </r>
  <r>
    <n v="2025"/>
    <x v="1"/>
    <n v="7"/>
    <s v="jeudi"/>
    <s v="Tournée 108"/>
    <d v="2025-02-13T00:00:00"/>
    <s v="Patrick Postic"/>
    <s v="jeff victor"/>
    <m/>
    <m/>
    <m/>
    <s v="Trafic St Ho (ex Lilas) EH-786-YB"/>
    <x v="39"/>
    <x v="41"/>
    <m/>
    <m/>
    <x v="2"/>
    <m/>
    <m/>
    <x v="1"/>
    <x v="4"/>
    <s v="Distribution Solidaire"/>
    <m/>
    <m/>
    <m/>
    <m/>
    <m/>
    <m/>
    <s v="ok"/>
    <s v="ok à modifier"/>
  </r>
  <r>
    <n v="2025"/>
    <x v="1"/>
    <n v="7"/>
    <s v="jeudi"/>
    <s v="Tournée 109"/>
    <d v="2025-02-13T00:00:00"/>
    <s v="Michelle Isphording"/>
    <s v="Célestine stagiaire 3e"/>
    <m/>
    <m/>
    <m/>
    <s v="Kangoo Mazars ET-665-VE"/>
    <x v="62"/>
    <x v="222"/>
    <m/>
    <m/>
    <x v="2"/>
    <m/>
    <m/>
    <x v="0"/>
    <x v="10"/>
    <s v="traiteur reception"/>
    <m/>
    <m/>
    <m/>
    <m/>
    <m/>
    <m/>
    <s v="pas de bdr"/>
    <s v="ok"/>
  </r>
  <r>
    <n v="2025"/>
    <x v="1"/>
    <n v="7"/>
    <s v="jeudi"/>
    <s v="Tournée 109"/>
    <d v="2025-02-13T00:00:00"/>
    <s v="Michelle Isphording"/>
    <s v="Célestine stagiaire 3e"/>
    <m/>
    <m/>
    <m/>
    <s v="Kangoo Mazars ET-665-VE"/>
    <x v="48"/>
    <x v="223"/>
    <m/>
    <m/>
    <x v="2"/>
    <m/>
    <m/>
    <x v="1"/>
    <x v="4"/>
    <s v="Distribution Solidaire"/>
    <m/>
    <m/>
    <m/>
    <m/>
    <m/>
    <m/>
    <s v="ok"/>
    <s v="ok"/>
  </r>
  <r>
    <n v="2025"/>
    <x v="1"/>
    <n v="7"/>
    <s v="jeudi"/>
    <s v="Tournée 109"/>
    <d v="2025-02-13T00:00:00"/>
    <s v="Michelle Isphording"/>
    <s v="Célestine stagiaire 3e"/>
    <m/>
    <m/>
    <m/>
    <s v="Kangoo Mazars ET-665-VE"/>
    <x v="14"/>
    <x v="224"/>
    <m/>
    <m/>
    <x v="2"/>
    <m/>
    <m/>
    <x v="1"/>
    <x v="4"/>
    <s v="Distribution Solidaire"/>
    <m/>
    <m/>
    <m/>
    <m/>
    <m/>
    <m/>
    <m/>
    <s v="ok à modifier"/>
  </r>
  <r>
    <n v="2025"/>
    <x v="1"/>
    <n v="7"/>
    <s v="jeudi"/>
    <s v="Tournée 109"/>
    <d v="2025-02-13T00:00:00"/>
    <s v="Michelle Isphording"/>
    <s v="Célestine stagiaire 3e"/>
    <m/>
    <m/>
    <m/>
    <s v="Kangoo Mazars ET-665-VE"/>
    <x v="8"/>
    <x v="225"/>
    <m/>
    <m/>
    <x v="2"/>
    <m/>
    <m/>
    <x v="0"/>
    <x v="2"/>
    <s v="Restauration scolaire"/>
    <m/>
    <m/>
    <m/>
    <m/>
    <m/>
    <m/>
    <s v="ok"/>
    <s v="ok"/>
  </r>
  <r>
    <n v="2025"/>
    <x v="1"/>
    <n v="7"/>
    <s v="jeudi"/>
    <s v="Tournée 109"/>
    <d v="2025-02-13T00:00:00"/>
    <s v="Michelle Isphording"/>
    <s v="Célestine stagiaire 3e"/>
    <m/>
    <m/>
    <m/>
    <s v="Kangoo Mazars ET-665-VE"/>
    <x v="40"/>
    <x v="225"/>
    <m/>
    <m/>
    <x v="2"/>
    <m/>
    <m/>
    <x v="1"/>
    <x v="5"/>
    <s v="HALTE SOCIALE ET HEBERGEMENT"/>
    <m/>
    <m/>
    <m/>
    <m/>
    <m/>
    <m/>
    <s v="ok"/>
    <s v="ok"/>
  </r>
  <r>
    <n v="2025"/>
    <x v="1"/>
    <n v="7"/>
    <s v="vendredi"/>
    <s v="Tournée 110"/>
    <d v="2025-02-14T00:00:00"/>
    <s v="Gabrielle Petot"/>
    <s v="Clémence Schell"/>
    <s v="Hitch Menjra"/>
    <m/>
    <m/>
    <s v="Trafic Défense FT-862-AY"/>
    <x v="0"/>
    <x v="41"/>
    <m/>
    <m/>
    <x v="2"/>
    <m/>
    <m/>
    <x v="0"/>
    <x v="0"/>
    <s v="Distributeur"/>
    <m/>
    <m/>
    <m/>
    <m/>
    <m/>
    <m/>
    <m/>
    <m/>
  </r>
  <r>
    <n v="2025"/>
    <x v="1"/>
    <n v="7"/>
    <s v="vendredi"/>
    <s v="Tournée 110"/>
    <d v="2025-02-14T00:00:00"/>
    <s v="Gabrielle Petot"/>
    <s v="Clémence Schell"/>
    <s v="Hitch Menjra"/>
    <m/>
    <m/>
    <s v="Trafic Défense FT-862-AY"/>
    <x v="1"/>
    <x v="26"/>
    <m/>
    <m/>
    <x v="2"/>
    <m/>
    <m/>
    <x v="0"/>
    <x v="0"/>
    <s v="Distributeur"/>
    <m/>
    <m/>
    <m/>
    <m/>
    <m/>
    <m/>
    <m/>
    <m/>
  </r>
  <r>
    <n v="2025"/>
    <x v="1"/>
    <n v="7"/>
    <s v="vendredi"/>
    <s v="Tournée 110"/>
    <d v="2025-02-14T00:00:00"/>
    <s v="Gabrielle Petot"/>
    <s v="Clémence Schell"/>
    <s v="Hitch Menjra"/>
    <m/>
    <m/>
    <s v="Trafic Défense FT-862-AY"/>
    <x v="15"/>
    <x v="226"/>
    <m/>
    <m/>
    <x v="2"/>
    <m/>
    <m/>
    <x v="1"/>
    <x v="5"/>
    <s v="HALTE SOCIALE ET HEBERGEMENT"/>
    <m/>
    <m/>
    <m/>
    <m/>
    <m/>
    <m/>
    <s v="ok"/>
    <s v="ok"/>
  </r>
  <r>
    <n v="2025"/>
    <x v="1"/>
    <n v="7"/>
    <s v="vendredi"/>
    <s v="Tournée 111"/>
    <d v="2025-02-14T00:00:00"/>
    <s v="patrick POSTIC"/>
    <s v="(ING) Ridha Khalfet"/>
    <s v="(ING) Bertrand Renault"/>
    <m/>
    <m/>
    <s v="Trafic St Ho (ex Lilas) EH-786-YB"/>
    <x v="5"/>
    <x v="227"/>
    <m/>
    <m/>
    <x v="2"/>
    <m/>
    <m/>
    <x v="0"/>
    <x v="2"/>
    <s v="Restauration d'entreprise"/>
    <m/>
    <m/>
    <m/>
    <m/>
    <m/>
    <m/>
    <s v="ok"/>
    <s v="ok"/>
  </r>
  <r>
    <n v="2025"/>
    <x v="1"/>
    <n v="7"/>
    <s v="vendredi"/>
    <s v="Tournée 111"/>
    <d v="2025-02-14T00:00:00"/>
    <s v="patrick POSTIC"/>
    <s v="(ING) Ridha Khalfet"/>
    <s v="(ING) Bertrand Renault"/>
    <m/>
    <m/>
    <s v="Trafic St Ho (ex Lilas) EH-786-YB"/>
    <x v="13"/>
    <x v="228"/>
    <m/>
    <m/>
    <x v="2"/>
    <m/>
    <m/>
    <x v="1"/>
    <x v="7"/>
    <s v="Accueil de Jour"/>
    <m/>
    <m/>
    <m/>
    <m/>
    <m/>
    <m/>
    <s v="ok"/>
    <s v="ok modifié"/>
  </r>
  <r>
    <n v="2025"/>
    <x v="1"/>
    <n v="7"/>
    <s v="vendredi"/>
    <s v="Tournée 111"/>
    <d v="2025-02-14T00:00:00"/>
    <s v="patrick POSTIC"/>
    <s v="(ING) Ridha Khalfet"/>
    <s v="(ING) Bertrand Renault"/>
    <m/>
    <m/>
    <s v="Trafic St Ho (ex Lilas) EH-786-YB"/>
    <x v="37"/>
    <x v="229"/>
    <m/>
    <m/>
    <x v="2"/>
    <m/>
    <m/>
    <x v="1"/>
    <x v="4"/>
    <s v="Distribution Solidaire"/>
    <m/>
    <m/>
    <m/>
    <m/>
    <m/>
    <m/>
    <s v="ok"/>
    <s v="ok"/>
  </r>
  <r>
    <n v="2025"/>
    <x v="1"/>
    <n v="7"/>
    <s v="vendredi"/>
    <s v="Tournée 112"/>
    <d v="2025-02-14T00:00:00"/>
    <s v="FFT"/>
    <s v="FFT"/>
    <s v="FFT"/>
    <m/>
    <m/>
    <s v="Trafic Défense FT-862-AY"/>
    <x v="35"/>
    <x v="230"/>
    <m/>
    <m/>
    <x v="2"/>
    <m/>
    <m/>
    <x v="0"/>
    <x v="10"/>
    <s v="Evenementiel"/>
    <m/>
    <m/>
    <m/>
    <m/>
    <m/>
    <m/>
    <s v="ok"/>
    <s v="ok"/>
  </r>
  <r>
    <n v="2025"/>
    <x v="1"/>
    <n v="7"/>
    <s v="vendredi"/>
    <s v="Tournée 112"/>
    <d v="2025-02-14T00:00:00"/>
    <s v="FFT"/>
    <s v="FFT"/>
    <s v="FFT"/>
    <m/>
    <m/>
    <s v="Trafic Défense FT-862-AY"/>
    <x v="63"/>
    <x v="231"/>
    <m/>
    <m/>
    <x v="2"/>
    <m/>
    <m/>
    <x v="1"/>
    <x v="4"/>
    <n v="0"/>
    <m/>
    <m/>
    <m/>
    <m/>
    <m/>
    <m/>
    <s v="ok"/>
    <s v="ok"/>
  </r>
  <r>
    <n v="2025"/>
    <x v="1"/>
    <n v="7"/>
    <s v="vendredi"/>
    <s v="Tournée 112"/>
    <d v="2025-02-14T00:00:00"/>
    <s v="FFT"/>
    <s v="FFT"/>
    <s v="FFT"/>
    <m/>
    <m/>
    <s v="Trafic Défense FT-862-AY"/>
    <x v="13"/>
    <x v="210"/>
    <m/>
    <m/>
    <x v="2"/>
    <m/>
    <m/>
    <x v="1"/>
    <x v="7"/>
    <s v="Accueil de Jour"/>
    <m/>
    <m/>
    <m/>
    <m/>
    <m/>
    <m/>
    <s v="ok"/>
    <s v="ok"/>
  </r>
  <r>
    <n v="2025"/>
    <x v="1"/>
    <n v="7"/>
    <s v="vendredi"/>
    <s v="Tournée 112"/>
    <d v="2025-02-14T00:00:00"/>
    <s v="FFT"/>
    <s v="FFT"/>
    <s v="FFT"/>
    <m/>
    <m/>
    <s v="Trafic Défense FT-862-AY"/>
    <x v="37"/>
    <x v="232"/>
    <m/>
    <m/>
    <x v="2"/>
    <m/>
    <m/>
    <x v="1"/>
    <x v="4"/>
    <s v="Distribution Solidaire"/>
    <m/>
    <m/>
    <m/>
    <m/>
    <m/>
    <m/>
    <s v="ok"/>
    <s v="ok modifié"/>
  </r>
  <r>
    <n v="2025"/>
    <x v="1"/>
    <n v="7"/>
    <s v="vendredi"/>
    <s v="annulé"/>
    <d v="2025-02-14T00:00:00"/>
    <s v="annulé"/>
    <m/>
    <m/>
    <m/>
    <m/>
    <s v="Annulé"/>
    <x v="41"/>
    <x v="0"/>
    <m/>
    <s v="Passage annulé"/>
    <x v="1"/>
    <s v="What'sApp"/>
    <m/>
    <x v="0"/>
    <x v="2"/>
    <s v="Restauration d'entreprise"/>
    <m/>
    <m/>
    <m/>
    <m/>
    <m/>
    <m/>
    <m/>
    <m/>
  </r>
  <r>
    <n v="2025"/>
    <x v="1"/>
    <n v="7"/>
    <s v="vendredi"/>
    <s v="annulé"/>
    <d v="2025-02-14T00:00:00"/>
    <s v="annulé"/>
    <m/>
    <m/>
    <m/>
    <m/>
    <s v="Annulé"/>
    <x v="42"/>
    <x v="0"/>
    <m/>
    <s v="Passage annulé"/>
    <x v="1"/>
    <s v="What'sApp"/>
    <m/>
    <x v="0"/>
    <x v="2"/>
    <s v="Restauration d'entreprise"/>
    <m/>
    <m/>
    <m/>
    <m/>
    <m/>
    <m/>
    <m/>
    <m/>
  </r>
  <r>
    <n v="2025"/>
    <x v="1"/>
    <n v="7"/>
    <s v="vendredi"/>
    <s v="annulé"/>
    <d v="2025-02-14T00:00:00"/>
    <s v="annulé"/>
    <m/>
    <m/>
    <m/>
    <m/>
    <s v="Annulé"/>
    <x v="4"/>
    <x v="0"/>
    <m/>
    <s v="Passage annulé"/>
    <x v="1"/>
    <s v="Appel "/>
    <m/>
    <x v="0"/>
    <x v="2"/>
    <s v="Restauration d'entreprise"/>
    <m/>
    <m/>
    <m/>
    <m/>
    <m/>
    <m/>
    <m/>
    <m/>
  </r>
  <r>
    <n v="2025"/>
    <x v="1"/>
    <n v="7"/>
    <s v="vendredi"/>
    <s v="Tournée 113"/>
    <d v="2025-02-14T00:00:00"/>
    <s v="Interface"/>
    <m/>
    <m/>
    <m/>
    <m/>
    <s v="Kangoo Ipsen FV-865-GP"/>
    <x v="8"/>
    <x v="233"/>
    <m/>
    <m/>
    <x v="2"/>
    <m/>
    <m/>
    <x v="0"/>
    <x v="2"/>
    <s v="Restauration scolaire"/>
    <m/>
    <m/>
    <m/>
    <m/>
    <m/>
    <m/>
    <s v="ok modifié"/>
    <s v="ok à modifier"/>
  </r>
  <r>
    <n v="2025"/>
    <x v="1"/>
    <n v="7"/>
    <s v="vendredi"/>
    <s v="Tournée 113"/>
    <d v="2025-02-14T00:00:00"/>
    <s v="Interface"/>
    <m/>
    <m/>
    <m/>
    <m/>
    <s v="Kangoo Ipsen FV-865-GP"/>
    <x v="14"/>
    <x v="233"/>
    <m/>
    <m/>
    <x v="2"/>
    <m/>
    <m/>
    <x v="1"/>
    <x v="4"/>
    <s v="Distribution Solidaire"/>
    <m/>
    <m/>
    <m/>
    <m/>
    <m/>
    <m/>
    <s v="ok modifié"/>
    <s v="ok à modifier"/>
  </r>
  <r>
    <n v="2025"/>
    <x v="1"/>
    <n v="7"/>
    <s v="vendredi"/>
    <s v="Tournée 114"/>
    <d v="2025-02-14T00:00:00"/>
    <s v="Michelle Isphording"/>
    <s v="Célestine stagiaire 3e"/>
    <m/>
    <m/>
    <m/>
    <s v="Kangoo Mazars ET-665-VE"/>
    <x v="43"/>
    <x v="234"/>
    <m/>
    <m/>
    <x v="2"/>
    <m/>
    <m/>
    <x v="0"/>
    <x v="2"/>
    <s v="Restauration d'entreprise"/>
    <m/>
    <m/>
    <m/>
    <m/>
    <m/>
    <m/>
    <s v="ok"/>
    <s v="ok"/>
  </r>
  <r>
    <n v="2025"/>
    <x v="1"/>
    <n v="7"/>
    <s v="vendredi"/>
    <s v="Tournée 114"/>
    <d v="2025-02-14T00:00:00"/>
    <s v="Michelle Isphording"/>
    <s v="Célestine stagiaire 3e"/>
    <m/>
    <m/>
    <m/>
    <s v="Kangoo Mazars ET-665-VE"/>
    <x v="18"/>
    <x v="235"/>
    <m/>
    <m/>
    <x v="2"/>
    <m/>
    <m/>
    <x v="0"/>
    <x v="2"/>
    <s v="Restauration d'entreprise"/>
    <m/>
    <m/>
    <m/>
    <m/>
    <m/>
    <m/>
    <s v="ok"/>
    <s v="ok"/>
  </r>
  <r>
    <n v="2025"/>
    <x v="1"/>
    <n v="7"/>
    <s v="vendredi"/>
    <s v="annulé"/>
    <d v="2025-02-14T00:00:00"/>
    <s v="annulé"/>
    <m/>
    <m/>
    <m/>
    <m/>
    <s v="Annulé"/>
    <x v="19"/>
    <x v="0"/>
    <m/>
    <s v="Passage annulé"/>
    <x v="1"/>
    <s v="Appel "/>
    <m/>
    <x v="0"/>
    <x v="2"/>
    <s v="Restauration d'entreprise"/>
    <m/>
    <m/>
    <m/>
    <m/>
    <m/>
    <m/>
    <m/>
    <m/>
  </r>
  <r>
    <n v="2025"/>
    <x v="1"/>
    <n v="7"/>
    <s v="vendredi"/>
    <s v="annulé"/>
    <d v="2025-02-14T00:00:00"/>
    <s v="annulé"/>
    <m/>
    <m/>
    <m/>
    <m/>
    <s v="Annulé"/>
    <x v="22"/>
    <x v="0"/>
    <m/>
    <s v="Passage annulé"/>
    <x v="1"/>
    <s v="Appel "/>
    <m/>
    <x v="0"/>
    <x v="2"/>
    <s v="Restauration d'entreprise"/>
    <m/>
    <m/>
    <m/>
    <m/>
    <m/>
    <m/>
    <m/>
    <m/>
  </r>
  <r>
    <n v="2025"/>
    <x v="1"/>
    <n v="7"/>
    <s v="vendredi"/>
    <s v="annulé"/>
    <d v="2025-02-14T00:00:00"/>
    <s v="annulé"/>
    <m/>
    <m/>
    <m/>
    <m/>
    <s v="Annulé"/>
    <x v="23"/>
    <x v="0"/>
    <m/>
    <s v="Passage annulé"/>
    <x v="1"/>
    <s v="Appel "/>
    <m/>
    <x v="0"/>
    <x v="2"/>
    <s v="Restauration d'entreprise"/>
    <m/>
    <m/>
    <m/>
    <m/>
    <m/>
    <m/>
    <m/>
    <m/>
  </r>
  <r>
    <n v="2025"/>
    <x v="1"/>
    <n v="7"/>
    <s v="vendredi"/>
    <s v="annulé"/>
    <d v="2025-02-14T00:00:00"/>
    <s v="annulé"/>
    <m/>
    <m/>
    <m/>
    <m/>
    <s v="Annulé"/>
    <x v="44"/>
    <x v="0"/>
    <m/>
    <s v="Passage annulé"/>
    <x v="1"/>
    <s v="Appel "/>
    <m/>
    <x v="0"/>
    <x v="2"/>
    <s v="Restauration d'entreprise"/>
    <m/>
    <m/>
    <m/>
    <m/>
    <m/>
    <m/>
    <m/>
    <m/>
  </r>
  <r>
    <n v="2025"/>
    <x v="1"/>
    <n v="7"/>
    <s v="vendredi"/>
    <s v="annulé"/>
    <d v="2025-02-14T00:00:00"/>
    <s v="annulé"/>
    <m/>
    <m/>
    <m/>
    <m/>
    <s v="Annulé"/>
    <x v="20"/>
    <x v="0"/>
    <m/>
    <s v="Passage annulé"/>
    <x v="1"/>
    <s v="Appel "/>
    <m/>
    <x v="0"/>
    <x v="2"/>
    <s v="Restauration d'entreprise"/>
    <m/>
    <m/>
    <m/>
    <m/>
    <m/>
    <m/>
    <m/>
    <m/>
  </r>
  <r>
    <n v="2025"/>
    <x v="1"/>
    <n v="7"/>
    <s v="vendredi"/>
    <s v="Tournée 114"/>
    <d v="2025-02-14T00:00:00"/>
    <s v="Michelle Isphording"/>
    <s v="Célestine stagiaire 3e"/>
    <m/>
    <m/>
    <m/>
    <s v="Kangoo Mazars ET-665-VE"/>
    <x v="64"/>
    <x v="178"/>
    <m/>
    <m/>
    <x v="2"/>
    <m/>
    <m/>
    <x v="1"/>
    <x v="5"/>
    <s v="HALTE SOCIALE ET HEBERGEMENT"/>
    <m/>
    <m/>
    <m/>
    <m/>
    <m/>
    <m/>
    <s v="ok"/>
    <s v="ok"/>
  </r>
  <r>
    <n v="2025"/>
    <x v="1"/>
    <n v="7"/>
    <s v="vendredi"/>
    <s v="Tournée 114"/>
    <d v="2025-02-14T00:00:00"/>
    <s v="Michelle Isphording"/>
    <s v="Célestine stagiaire 3e"/>
    <m/>
    <m/>
    <m/>
    <s v="Kangoo Mazars ET-665-VE"/>
    <x v="54"/>
    <x v="171"/>
    <m/>
    <m/>
    <x v="2"/>
    <m/>
    <m/>
    <x v="1"/>
    <x v="5"/>
    <s v="HALTE SOCIALE ET HEBERGEMENT"/>
    <m/>
    <m/>
    <m/>
    <m/>
    <m/>
    <m/>
    <s v="ok"/>
    <s v="ok"/>
  </r>
  <r>
    <n v="2025"/>
    <x v="1"/>
    <n v="7"/>
    <s v="vendredi"/>
    <s v="Tournée 114"/>
    <d v="2025-02-14T00:00:00"/>
    <s v="Michelle Isphording"/>
    <s v="Célestine stagiaire 3e"/>
    <m/>
    <m/>
    <m/>
    <s v="Kangoo Mazars ET-665-VE"/>
    <x v="37"/>
    <x v="236"/>
    <m/>
    <m/>
    <x v="2"/>
    <m/>
    <m/>
    <x v="1"/>
    <x v="4"/>
    <s v="Distribution Solidaire"/>
    <m/>
    <m/>
    <m/>
    <m/>
    <m/>
    <m/>
    <s v="ok"/>
    <s v="ok modifié"/>
  </r>
  <r>
    <n v="2025"/>
    <x v="1"/>
    <n v="8"/>
    <s v="dimanche"/>
    <s v="Tournée 115"/>
    <d v="2025-02-16T00:00:00"/>
    <s v="Patrick Postic"/>
    <s v="Juliette Hadchouel"/>
    <s v="Edouard Demoy"/>
    <s v="Alexandre GALLEGO-GONZALEZ"/>
    <s v="Hugo Chauvrat_x000a_Aline Royer"/>
    <s v="Trafic St Ho (ex Lilas) EH-786-YB"/>
    <x v="27"/>
    <x v="237"/>
    <m/>
    <m/>
    <x v="2"/>
    <m/>
    <m/>
    <x v="0"/>
    <x v="9"/>
    <s v="Producteur"/>
    <m/>
    <m/>
    <m/>
    <m/>
    <m/>
    <m/>
    <m/>
    <m/>
  </r>
  <r>
    <n v="2025"/>
    <x v="1"/>
    <n v="8"/>
    <s v="dimanche"/>
    <s v="Tournée 115"/>
    <d v="2025-02-16T00:00:00"/>
    <s v="Patrick Postic"/>
    <s v="Juliette Hadchouel"/>
    <s v="Edouard Demoy"/>
    <s v="Alexandre GALLEGO-GONZALEZ"/>
    <s v="Hugo Chauvrat_x000a_Aline Royer"/>
    <s v="Trafic St Ho (ex Lilas) EH-786-YB"/>
    <x v="28"/>
    <x v="238"/>
    <m/>
    <m/>
    <x v="2"/>
    <m/>
    <m/>
    <x v="0"/>
    <x v="9"/>
    <s v="Producteur"/>
    <m/>
    <m/>
    <m/>
    <m/>
    <m/>
    <m/>
    <m/>
    <m/>
  </r>
  <r>
    <n v="2025"/>
    <x v="1"/>
    <n v="8"/>
    <s v="dimanche"/>
    <s v="Tournée 115"/>
    <d v="2025-02-16T00:00:00"/>
    <s v="Patrick Postic"/>
    <s v="Juliette Hadchouel"/>
    <s v="Edouard Demoy"/>
    <s v="Alexandre GALLEGO-GONZALEZ"/>
    <s v="Hugo Chauvrat_x000a_Aline Royer"/>
    <s v="Trafic St Ho (ex Lilas) EH-786-YB"/>
    <x v="29"/>
    <x v="239"/>
    <m/>
    <m/>
    <x v="2"/>
    <m/>
    <m/>
    <x v="1"/>
    <x v="8"/>
    <s v="RESTAURANTS SOLIDAIRES"/>
    <m/>
    <m/>
    <m/>
    <m/>
    <m/>
    <m/>
    <s v="ok"/>
    <s v="ok"/>
  </r>
  <r>
    <n v="2025"/>
    <x v="1"/>
    <n v="8"/>
    <s v="lundi"/>
    <s v="annulé"/>
    <d v="2025-02-17T00:00:00"/>
    <s v="annulé"/>
    <m/>
    <m/>
    <m/>
    <m/>
    <s v="Annulé"/>
    <x v="32"/>
    <x v="0"/>
    <m/>
    <s v="Passage annulé"/>
    <x v="1"/>
    <s v="What'sApp"/>
    <m/>
    <x v="0"/>
    <x v="10"/>
    <s v="Evénements Sports et Loisirs"/>
    <m/>
    <m/>
    <m/>
    <m/>
    <m/>
    <m/>
    <m/>
    <m/>
  </r>
  <r>
    <n v="2025"/>
    <x v="1"/>
    <n v="8"/>
    <s v="lundi"/>
    <s v="Tournée 116"/>
    <d v="2025-02-17T00:00:00"/>
    <s v="Thierry Maisonnier"/>
    <s v="Axel Dupont-Franklin"/>
    <s v="Alexandre GALLEGO-GONZALEZ"/>
    <m/>
    <m/>
    <s v="Trafic Défense FT-862-AY"/>
    <x v="0"/>
    <x v="240"/>
    <m/>
    <m/>
    <x v="2"/>
    <m/>
    <m/>
    <x v="0"/>
    <x v="0"/>
    <s v="Distributeur"/>
    <m/>
    <m/>
    <m/>
    <m/>
    <m/>
    <m/>
    <m/>
    <m/>
  </r>
  <r>
    <n v="2025"/>
    <x v="1"/>
    <n v="8"/>
    <s v="lundi"/>
    <s v="Tournée 116"/>
    <d v="2025-02-17T00:00:00"/>
    <s v="Thierry Maisonnier"/>
    <s v="Axel Dupont-Franklin"/>
    <s v="Alexandre GALLEGO-GONZALEZ"/>
    <m/>
    <m/>
    <s v="Trafic Défense FT-862-AY"/>
    <x v="1"/>
    <x v="241"/>
    <m/>
    <m/>
    <x v="2"/>
    <m/>
    <m/>
    <x v="0"/>
    <x v="0"/>
    <s v="Distributeur"/>
    <m/>
    <m/>
    <m/>
    <m/>
    <m/>
    <m/>
    <m/>
    <m/>
  </r>
  <r>
    <n v="2025"/>
    <x v="1"/>
    <n v="8"/>
    <s v="lundi"/>
    <s v="Tournée 116"/>
    <d v="2025-02-17T00:00:00"/>
    <s v="Thierry Maisonnier"/>
    <s v="Axel Dupont-Franklin"/>
    <s v="Alexandre GALLEGO-GONZALEZ"/>
    <m/>
    <m/>
    <s v="Trafic Défense FT-862-AY"/>
    <x v="30"/>
    <x v="66"/>
    <m/>
    <m/>
    <x v="2"/>
    <m/>
    <m/>
    <x v="1"/>
    <x v="5"/>
    <s v="HALTE SOCIALE ET HEBERGEMENT"/>
    <m/>
    <m/>
    <m/>
    <m/>
    <m/>
    <m/>
    <s v="ok"/>
    <s v="ok"/>
  </r>
  <r>
    <n v="2025"/>
    <x v="1"/>
    <n v="8"/>
    <s v="lundi"/>
    <s v="Tournée 116"/>
    <d v="2025-02-17T00:00:00"/>
    <s v="Thierry Maisonnier"/>
    <s v="Axel Dupont-Franklin"/>
    <s v="Alexandre GALLEGO-GONZALEZ"/>
    <m/>
    <m/>
    <s v="Trafic Défense FT-862-AY"/>
    <x v="31"/>
    <x v="242"/>
    <m/>
    <m/>
    <x v="2"/>
    <m/>
    <m/>
    <x v="1"/>
    <x v="8"/>
    <s v="RESTAURANTS SOLIDAIRES"/>
    <m/>
    <m/>
    <m/>
    <m/>
    <m/>
    <m/>
    <s v="ok"/>
    <s v="ok modifié"/>
  </r>
  <r>
    <n v="2025"/>
    <x v="1"/>
    <n v="8"/>
    <s v="lundi"/>
    <s v="Tournée 117"/>
    <d v="2025-02-17T00:00:00"/>
    <s v="Patrick Postic"/>
    <s v="Anne NGUYEN"/>
    <m/>
    <m/>
    <m/>
    <s v="Trafic Lyonnais FZ-882-JR"/>
    <x v="65"/>
    <x v="243"/>
    <m/>
    <m/>
    <x v="2"/>
    <m/>
    <m/>
    <x v="0"/>
    <x v="10"/>
    <s v="Evénements Sports et Loisirs"/>
    <m/>
    <m/>
    <m/>
    <m/>
    <m/>
    <m/>
    <s v="ok"/>
    <s v="ok"/>
  </r>
  <r>
    <n v="2025"/>
    <x v="1"/>
    <n v="8"/>
    <s v="lundi"/>
    <s v="Tournée 117"/>
    <d v="2025-02-17T00:00:00"/>
    <s v="Patrick Postic"/>
    <s v="Anne NGUYEN"/>
    <m/>
    <m/>
    <m/>
    <s v="Trafic Lyonnais FZ-882-JR"/>
    <x v="14"/>
    <x v="243"/>
    <m/>
    <m/>
    <x v="2"/>
    <m/>
    <m/>
    <x v="1"/>
    <x v="4"/>
    <s v="Distribution Solidaire"/>
    <m/>
    <m/>
    <m/>
    <m/>
    <m/>
    <m/>
    <s v="ok"/>
    <s v="ok"/>
  </r>
  <r>
    <n v="2025"/>
    <x v="1"/>
    <n v="8"/>
    <s v="mardi"/>
    <s v="Tournée 118"/>
    <d v="2025-02-18T00:00:00"/>
    <s v="Jean-Michel Bader"/>
    <s v="aymeric champs"/>
    <s v="Nil Augé-Dedieu"/>
    <m/>
    <m/>
    <s v="Trafic Lyonnais FZ-882-JR"/>
    <x v="6"/>
    <x v="244"/>
    <m/>
    <m/>
    <x v="2"/>
    <m/>
    <m/>
    <x v="0"/>
    <x v="0"/>
    <s v="Distributeur"/>
    <m/>
    <m/>
    <m/>
    <m/>
    <m/>
    <m/>
    <s v="ok"/>
    <s v="ok modifié"/>
  </r>
  <r>
    <n v="2025"/>
    <x v="1"/>
    <n v="8"/>
    <s v="mardi"/>
    <s v="Tournée 118"/>
    <d v="2025-02-18T00:00:00"/>
    <s v="Jean-Michel Bader"/>
    <s v="aymeric champs"/>
    <s v="Nil Augé-Dedieu"/>
    <m/>
    <m/>
    <s v="Trafic Lyonnais FZ-882-JR"/>
    <x v="31"/>
    <x v="245"/>
    <m/>
    <m/>
    <x v="2"/>
    <m/>
    <m/>
    <x v="1"/>
    <x v="8"/>
    <s v="RESTAURANTS SOLIDAIRES"/>
    <m/>
    <m/>
    <m/>
    <m/>
    <m/>
    <m/>
    <s v="ok"/>
    <s v="ok modifié"/>
  </r>
  <r>
    <n v="2025"/>
    <x v="1"/>
    <n v="8"/>
    <s v="mardi"/>
    <s v="Tournée 118"/>
    <d v="2025-02-18T00:00:00"/>
    <s v="Jean-Michel Bader"/>
    <s v="aymeric champs"/>
    <s v="Nil Augé-Dedieu"/>
    <m/>
    <m/>
    <s v="Trafic Lyonnais FZ-882-JR"/>
    <x v="29"/>
    <x v="246"/>
    <m/>
    <m/>
    <x v="2"/>
    <m/>
    <m/>
    <x v="1"/>
    <x v="8"/>
    <s v="RESTAURANTS SOLIDAIRES"/>
    <m/>
    <m/>
    <m/>
    <m/>
    <m/>
    <m/>
    <s v="ok"/>
    <s v="ok modifié"/>
  </r>
  <r>
    <n v="2025"/>
    <x v="1"/>
    <n v="8"/>
    <s v="mardi"/>
    <s v="Tournée 119"/>
    <d v="2025-02-18T00:00:00"/>
    <s v="Thierry Maisonnier"/>
    <s v="Christiane Mancilla"/>
    <s v="(Wenabi) My-Lien Nguyen-Pascal"/>
    <m/>
    <m/>
    <s v="Trafic St Ho (ex Lilas) EH-786-YB"/>
    <x v="55"/>
    <x v="152"/>
    <m/>
    <m/>
    <x v="2"/>
    <m/>
    <m/>
    <x v="0"/>
    <x v="10"/>
    <s v="Traiteur Réception"/>
    <m/>
    <m/>
    <m/>
    <m/>
    <m/>
    <m/>
    <s v="ok"/>
    <s v="ok"/>
  </r>
  <r>
    <n v="2025"/>
    <x v="1"/>
    <n v="8"/>
    <s v="mardi"/>
    <s v="Tournée 119"/>
    <d v="2025-02-18T00:00:00"/>
    <s v="Thierry Maisonnier"/>
    <s v="Christiane Mancilla"/>
    <s v="(Wenabi) My-Lien Nguyen-Pascal"/>
    <m/>
    <m/>
    <s v="Trafic St Ho (ex Lilas) EH-786-YB"/>
    <x v="0"/>
    <x v="247"/>
    <m/>
    <m/>
    <x v="2"/>
    <m/>
    <m/>
    <x v="0"/>
    <x v="0"/>
    <s v="Distributeur"/>
    <m/>
    <m/>
    <m/>
    <m/>
    <m/>
    <m/>
    <m/>
    <m/>
  </r>
  <r>
    <n v="2025"/>
    <x v="1"/>
    <n v="8"/>
    <s v="mardi"/>
    <s v="Tournée 119"/>
    <d v="2025-02-18T00:00:00"/>
    <s v="Thierry Maisonnier"/>
    <s v="Christiane Mancilla"/>
    <s v="(Wenabi) My-Lien Nguyen-Pascal"/>
    <m/>
    <m/>
    <s v="Trafic St Ho (ex Lilas) EH-786-YB"/>
    <x v="33"/>
    <x v="248"/>
    <m/>
    <m/>
    <x v="2"/>
    <m/>
    <m/>
    <x v="1"/>
    <x v="4"/>
    <s v="Distribution Solidaire"/>
    <m/>
    <m/>
    <m/>
    <m/>
    <m/>
    <m/>
    <s v="ok"/>
    <s v="ok"/>
  </r>
  <r>
    <n v="2025"/>
    <x v="1"/>
    <n v="8"/>
    <s v="mardi"/>
    <s v="Tournée 120"/>
    <d v="2025-02-18T00:00:00"/>
    <s v="Grégoire Genouville"/>
    <s v="Némo Benoît "/>
    <s v="Céline Faucon"/>
    <m/>
    <m/>
    <s v="Berlingo Bercy DN-583-FS"/>
    <x v="59"/>
    <x v="224"/>
    <m/>
    <m/>
    <x v="2"/>
    <m/>
    <m/>
    <x v="0"/>
    <x v="9"/>
    <s v="Producteur"/>
    <m/>
    <m/>
    <m/>
    <m/>
    <m/>
    <m/>
    <m/>
    <m/>
  </r>
  <r>
    <n v="2025"/>
    <x v="1"/>
    <n v="8"/>
    <s v="mardi"/>
    <s v="Tournée 120"/>
    <d v="2025-02-18T00:00:00"/>
    <s v="Grégoire Genouville"/>
    <s v="Némo Benoît "/>
    <s v="Céline Faucon"/>
    <m/>
    <m/>
    <s v="Berlingo Bercy DN-583-FS"/>
    <x v="17"/>
    <x v="224"/>
    <m/>
    <m/>
    <x v="2"/>
    <m/>
    <m/>
    <x v="1"/>
    <x v="8"/>
    <s v="RESTAURANTS SOLIDAIRES"/>
    <m/>
    <m/>
    <m/>
    <m/>
    <m/>
    <m/>
    <m/>
    <s v="ok"/>
  </r>
  <r>
    <n v="2025"/>
    <x v="1"/>
    <n v="8"/>
    <s v="mardi"/>
    <s v="Tournée 121"/>
    <d v="2025-02-18T00:00:00"/>
    <s v="Sophie Potteaux"/>
    <s v="Bastien GELINET"/>
    <s v="Fabrice Quere"/>
    <m/>
    <m/>
    <s v="Trafic Défense FT-862-AY"/>
    <x v="35"/>
    <x v="249"/>
    <m/>
    <m/>
    <x v="2"/>
    <m/>
    <m/>
    <x v="0"/>
    <x v="10"/>
    <s v="Evenementiel"/>
    <m/>
    <m/>
    <m/>
    <m/>
    <m/>
    <m/>
    <s v="ok"/>
    <s v="ok"/>
  </r>
  <r>
    <n v="2025"/>
    <x v="1"/>
    <n v="8"/>
    <s v="mardi"/>
    <s v="Tournée 121"/>
    <d v="2025-02-18T00:00:00"/>
    <s v="Sophie Potteaux"/>
    <s v="Bastien GELINET"/>
    <s v="Fabrice Quere"/>
    <m/>
    <m/>
    <s v="Trafic Défense FT-862-AY"/>
    <x v="36"/>
    <x v="249"/>
    <m/>
    <m/>
    <x v="2"/>
    <m/>
    <m/>
    <x v="1"/>
    <x v="4"/>
    <s v="Distribution Solidaire"/>
    <m/>
    <m/>
    <m/>
    <m/>
    <m/>
    <m/>
    <s v="ok"/>
    <s v="ok"/>
  </r>
  <r>
    <n v="2025"/>
    <x v="1"/>
    <n v="8"/>
    <s v="mercredi"/>
    <s v="Tournée 122"/>
    <d v="2025-02-19T00:00:00"/>
    <s v="(Wenabi) Carole VIALLETTE"/>
    <s v="(Wenabi) Marion GERBAULT"/>
    <m/>
    <m/>
    <m/>
    <s v="Kangoo Mazars ET-665-VE"/>
    <x v="32"/>
    <x v="250"/>
    <m/>
    <m/>
    <x v="2"/>
    <m/>
    <m/>
    <x v="0"/>
    <x v="10"/>
    <s v="Evénements Sports et Loisirs"/>
    <m/>
    <m/>
    <m/>
    <m/>
    <m/>
    <s v="ok"/>
    <m/>
    <s v="ok"/>
  </r>
  <r>
    <n v="2025"/>
    <x v="1"/>
    <n v="8"/>
    <s v="mercredi"/>
    <s v="Tournée 122"/>
    <d v="2025-02-19T00:00:00"/>
    <s v="(Wenabi) Carole VIALLETTE"/>
    <s v="(Wenabi) Marion GERBAULT"/>
    <m/>
    <m/>
    <m/>
    <s v="Kangoo Mazars ET-665-VE"/>
    <x v="46"/>
    <x v="250"/>
    <m/>
    <m/>
    <x v="2"/>
    <m/>
    <m/>
    <x v="1"/>
    <x v="8"/>
    <s v="RESTAURANTS SOLIDAIRES"/>
    <m/>
    <m/>
    <m/>
    <m/>
    <m/>
    <s v="ok"/>
    <m/>
    <s v="ok"/>
  </r>
  <r>
    <n v="2025"/>
    <x v="1"/>
    <n v="8"/>
    <s v="mercredi"/>
    <s v="Tournée 122"/>
    <d v="2025-02-19T00:00:00"/>
    <s v="(Wenabi) Carole VIALLETTE"/>
    <s v="(Wenabi) Marion GERBAULT"/>
    <m/>
    <m/>
    <m/>
    <s v="Kangoo Mazars ET-665-VE"/>
    <x v="0"/>
    <x v="251"/>
    <m/>
    <m/>
    <x v="2"/>
    <m/>
    <m/>
    <x v="0"/>
    <x v="0"/>
    <s v="Distributeur"/>
    <m/>
    <m/>
    <m/>
    <m/>
    <m/>
    <m/>
    <m/>
    <m/>
  </r>
  <r>
    <n v="2025"/>
    <x v="1"/>
    <n v="8"/>
    <s v="mercredi"/>
    <s v="Tournée 122"/>
    <d v="2025-02-19T00:00:00"/>
    <s v="(Wenabi) Carole VIALLETTE"/>
    <s v="(Wenabi) Marion GERBAULT"/>
    <m/>
    <m/>
    <m/>
    <s v="Kangoo Mazars ET-665-VE"/>
    <x v="1"/>
    <x v="252"/>
    <m/>
    <m/>
    <x v="2"/>
    <m/>
    <m/>
    <x v="0"/>
    <x v="0"/>
    <s v="Distributeur"/>
    <m/>
    <m/>
    <m/>
    <m/>
    <m/>
    <m/>
    <m/>
    <m/>
  </r>
  <r>
    <n v="2025"/>
    <x v="1"/>
    <n v="8"/>
    <s v="mercredi"/>
    <s v="Tournée 122"/>
    <d v="2025-02-19T00:00:00"/>
    <s v="(Wenabi) Carole VIALLETTE"/>
    <s v="(Wenabi) Marion GERBAULT"/>
    <m/>
    <m/>
    <m/>
    <s v="Kangoo Mazars ET-665-VE"/>
    <x v="30"/>
    <x v="253"/>
    <m/>
    <m/>
    <x v="2"/>
    <m/>
    <m/>
    <x v="1"/>
    <x v="5"/>
    <s v="HALTE SOCIALE ET HEBERGEMENT"/>
    <m/>
    <m/>
    <m/>
    <m/>
    <m/>
    <s v="ok"/>
    <m/>
    <s v="ok"/>
  </r>
  <r>
    <n v="2025"/>
    <x v="1"/>
    <n v="8"/>
    <s v="mercredi"/>
    <s v="Tournée 122"/>
    <d v="2025-02-19T00:00:00"/>
    <s v="(Wenabi) Carole VIALLETTE"/>
    <s v="(Wenabi) Marion GERBAULT"/>
    <m/>
    <m/>
    <m/>
    <s v="Kangoo Mazars ET-665-VE"/>
    <x v="31"/>
    <x v="254"/>
    <m/>
    <m/>
    <x v="2"/>
    <m/>
    <m/>
    <x v="1"/>
    <x v="8"/>
    <s v="RESTAURANTS SOLIDAIRES"/>
    <m/>
    <m/>
    <m/>
    <m/>
    <m/>
    <s v="ok"/>
    <m/>
    <s v="ok"/>
  </r>
  <r>
    <n v="2025"/>
    <x v="1"/>
    <n v="8"/>
    <s v="mercredi"/>
    <s v="Tournée 122"/>
    <d v="2025-02-19T00:00:00"/>
    <s v="(Wenabi) Carole VIALLETTE"/>
    <s v="(Wenabi) Marion GERBAULT"/>
    <m/>
    <m/>
    <m/>
    <s v="Kangoo Mazars ET-665-VE"/>
    <x v="47"/>
    <x v="255"/>
    <m/>
    <m/>
    <x v="2"/>
    <m/>
    <m/>
    <x v="1"/>
    <x v="5"/>
    <s v="HALTE SOCIALE ET HEBERGEMENT"/>
    <m/>
    <m/>
    <m/>
    <m/>
    <m/>
    <s v="ok"/>
    <m/>
    <s v="ok"/>
  </r>
  <r>
    <n v="2025"/>
    <x v="1"/>
    <n v="8"/>
    <s v="mercredi"/>
    <s v="Tournée 123"/>
    <d v="2025-02-19T00:00:00"/>
    <s v="Patrick Postic"/>
    <s v="Baptiste Valentini"/>
    <s v="(Vendredi) Arnaud Plonévez"/>
    <m/>
    <m/>
    <s v="Trafic Lyonnais FZ-882-JR"/>
    <x v="2"/>
    <x v="256"/>
    <m/>
    <m/>
    <x v="2"/>
    <m/>
    <m/>
    <x v="0"/>
    <x v="1"/>
    <s v="Restauration d'entreprise"/>
    <m/>
    <m/>
    <m/>
    <m/>
    <m/>
    <m/>
    <s v="ok"/>
    <s v="ok modifié"/>
  </r>
  <r>
    <n v="2025"/>
    <x v="1"/>
    <n v="8"/>
    <s v="mercredi"/>
    <s v="Tournée 123"/>
    <d v="2025-02-19T00:00:00"/>
    <s v="Patrick Postic"/>
    <s v="Baptiste Valentini"/>
    <s v="(Vendredi) Arnaud Plonévez"/>
    <m/>
    <m/>
    <s v="Trafic Lyonnais FZ-882-JR"/>
    <x v="9"/>
    <x v="256"/>
    <m/>
    <m/>
    <x v="2"/>
    <m/>
    <m/>
    <x v="1"/>
    <x v="4"/>
    <s v="Distribution Solidaire"/>
    <m/>
    <m/>
    <m/>
    <m/>
    <m/>
    <m/>
    <s v="ok"/>
    <s v="ok"/>
  </r>
  <r>
    <n v="2025"/>
    <x v="1"/>
    <n v="8"/>
    <s v="mercredi"/>
    <s v="annulé"/>
    <d v="2025-02-19T00:00:00"/>
    <s v="annulé"/>
    <m/>
    <m/>
    <m/>
    <m/>
    <s v="Annulé"/>
    <x v="3"/>
    <x v="0"/>
    <m/>
    <s v="Passage annulé"/>
    <x v="1"/>
    <s v="What'sApp"/>
    <m/>
    <x v="0"/>
    <x v="2"/>
    <s v="Labo pour frigos connectés"/>
    <m/>
    <m/>
    <m/>
    <m/>
    <m/>
    <m/>
    <m/>
    <m/>
  </r>
  <r>
    <n v="2025"/>
    <x v="1"/>
    <n v="8"/>
    <s v="mercredi"/>
    <s v="Tournée 124"/>
    <d v="2025-02-19T00:00:00"/>
    <s v="Baptiste Valentini"/>
    <s v="(Wenabi) Marine BOUGRASSA"/>
    <m/>
    <m/>
    <m/>
    <s v="Kangoo Ipsen FV-865-GP"/>
    <x v="4"/>
    <x v="257"/>
    <m/>
    <m/>
    <x v="2"/>
    <m/>
    <m/>
    <x v="0"/>
    <x v="2"/>
    <s v="Restauration d'entreprise"/>
    <m/>
    <m/>
    <m/>
    <m/>
    <m/>
    <m/>
    <s v="ok modifié"/>
    <s v="ok à modifier"/>
  </r>
  <r>
    <n v="2025"/>
    <x v="1"/>
    <n v="8"/>
    <s v="mercredi"/>
    <s v="Tournée 124"/>
    <d v="2025-02-19T00:00:00"/>
    <s v="Baptiste Valentini"/>
    <s v="(Wenabi) Marine BOUGRASSA"/>
    <m/>
    <m/>
    <m/>
    <s v="Kangoo Ipsen FV-865-GP"/>
    <x v="38"/>
    <x v="202"/>
    <m/>
    <m/>
    <x v="2"/>
    <m/>
    <m/>
    <x v="1"/>
    <x v="8"/>
    <s v="Restaurant Solidaire"/>
    <m/>
    <m/>
    <m/>
    <m/>
    <m/>
    <m/>
    <s v="ok"/>
    <s v="ok"/>
  </r>
  <r>
    <n v="2025"/>
    <x v="1"/>
    <n v="8"/>
    <s v="mercredi"/>
    <s v="Tournée 124"/>
    <d v="2025-02-19T00:00:00"/>
    <s v="Baptiste Valentini"/>
    <s v="(Wenabi) Marine BOUGRASSA"/>
    <m/>
    <m/>
    <m/>
    <s v="Kangoo Ipsen FV-865-GP"/>
    <x v="48"/>
    <x v="202"/>
    <m/>
    <m/>
    <x v="2"/>
    <m/>
    <m/>
    <x v="1"/>
    <x v="4"/>
    <s v="Distribution Solidaire"/>
    <m/>
    <m/>
    <m/>
    <m/>
    <m/>
    <m/>
    <s v="ok"/>
    <s v="ok"/>
  </r>
  <r>
    <n v="2025"/>
    <x v="1"/>
    <n v="8"/>
    <s v="jeudi"/>
    <s v="Tournée 125"/>
    <d v="2025-02-20T00:00:00"/>
    <s v="Thierry Maisonnier"/>
    <s v="Marius Koffi"/>
    <s v="Nil Augé-Dedieu"/>
    <m/>
    <m/>
    <s v="Trafic Lyonnais FZ-882-JR"/>
    <x v="32"/>
    <x v="258"/>
    <m/>
    <m/>
    <x v="2"/>
    <m/>
    <m/>
    <x v="0"/>
    <x v="10"/>
    <s v="Evénements Sports et Loisirs"/>
    <m/>
    <m/>
    <m/>
    <m/>
    <m/>
    <m/>
    <s v="ok"/>
    <s v="ok"/>
  </r>
  <r>
    <n v="2025"/>
    <x v="1"/>
    <n v="8"/>
    <s v="jeudi"/>
    <s v="Tournée 125"/>
    <d v="2025-02-20T00:00:00"/>
    <s v="Thierry Maisonnier"/>
    <s v="Marius Koffi"/>
    <s v="Nil Augé-Dedieu"/>
    <m/>
    <m/>
    <s v="Trafic Lyonnais FZ-882-JR"/>
    <x v="46"/>
    <x v="258"/>
    <m/>
    <m/>
    <x v="2"/>
    <m/>
    <m/>
    <x v="1"/>
    <x v="8"/>
    <s v="RESTAURANTS SOLIDAIRES"/>
    <m/>
    <m/>
    <m/>
    <m/>
    <m/>
    <m/>
    <s v="ok"/>
    <s v="ok"/>
  </r>
  <r>
    <n v="2025"/>
    <x v="1"/>
    <n v="8"/>
    <s v="jeudi"/>
    <s v="Tournée 125"/>
    <d v="2025-02-20T00:00:00"/>
    <s v="Thierry Maisonnier"/>
    <s v="Marius Koffi"/>
    <s v="Nil Augé-Dedieu"/>
    <m/>
    <m/>
    <s v="Trafic Lyonnais FZ-882-JR"/>
    <x v="6"/>
    <x v="259"/>
    <m/>
    <m/>
    <x v="2"/>
    <m/>
    <m/>
    <x v="0"/>
    <x v="0"/>
    <s v="Distributeur"/>
    <m/>
    <m/>
    <m/>
    <m/>
    <m/>
    <m/>
    <s v="ok"/>
    <s v="ok"/>
  </r>
  <r>
    <n v="2025"/>
    <x v="1"/>
    <n v="8"/>
    <s v="jeudi"/>
    <s v="Tournée 125"/>
    <d v="2025-02-20T00:00:00"/>
    <s v="Thierry Maisonnier"/>
    <s v="Marius Koffi"/>
    <s v="Nil Augé-Dedieu"/>
    <m/>
    <m/>
    <s v="Trafic Lyonnais FZ-882-JR"/>
    <x v="14"/>
    <x v="259"/>
    <m/>
    <m/>
    <x v="2"/>
    <m/>
    <m/>
    <x v="1"/>
    <x v="4"/>
    <s v="Distribution Solidaire"/>
    <m/>
    <m/>
    <m/>
    <m/>
    <m/>
    <m/>
    <s v="ok"/>
    <s v="ok"/>
  </r>
  <r>
    <n v="2025"/>
    <x v="1"/>
    <n v="8"/>
    <s v="jeudi"/>
    <s v="Tournée 126"/>
    <d v="2025-02-20T00:00:00"/>
    <s v="Sophie Potteaux"/>
    <s v="Khelouat Amine"/>
    <s v="jeff victor"/>
    <m/>
    <m/>
    <s v="Trafic St Ho (ex Lilas) EH-786-YB"/>
    <x v="7"/>
    <x v="260"/>
    <m/>
    <m/>
    <x v="2"/>
    <m/>
    <m/>
    <x v="0"/>
    <x v="3"/>
    <s v="Production Aide Alim"/>
    <m/>
    <m/>
    <m/>
    <m/>
    <m/>
    <s v="ok"/>
    <m/>
    <s v="ok"/>
  </r>
  <r>
    <n v="2025"/>
    <x v="1"/>
    <n v="8"/>
    <s v="jeudi"/>
    <s v="Tournée 126"/>
    <d v="2025-02-20T00:00:00"/>
    <s v="Sophie Potteaux"/>
    <s v="Khelouat Amine"/>
    <s v="jeff victor"/>
    <m/>
    <m/>
    <s v="Trafic St Ho (ex Lilas) EH-786-YB"/>
    <x v="39"/>
    <x v="260"/>
    <m/>
    <m/>
    <x v="2"/>
    <m/>
    <m/>
    <x v="1"/>
    <x v="4"/>
    <s v="Distribution Solidaire"/>
    <m/>
    <m/>
    <m/>
    <m/>
    <m/>
    <s v="ok"/>
    <m/>
    <s v="ok"/>
  </r>
  <r>
    <n v="2025"/>
    <x v="1"/>
    <n v="8"/>
    <s v="jeudi"/>
    <s v="Tournée 127"/>
    <d v="2025-02-20T00:00:00"/>
    <s v="Michelle Isphording"/>
    <s v="Bérénice Helion"/>
    <m/>
    <m/>
    <m/>
    <s v="Trafic Défense FT-862-AY"/>
    <x v="35"/>
    <x v="261"/>
    <m/>
    <m/>
    <x v="2"/>
    <m/>
    <m/>
    <x v="0"/>
    <x v="10"/>
    <s v="Evenementiel"/>
    <m/>
    <m/>
    <m/>
    <m/>
    <m/>
    <m/>
    <s v="ok"/>
    <s v="ok"/>
  </r>
  <r>
    <n v="2025"/>
    <x v="1"/>
    <n v="8"/>
    <s v="jeudi"/>
    <s v="Tournée 127"/>
    <d v="2025-02-20T00:00:00"/>
    <s v="Michelle Isphording"/>
    <s v="Bérénice Helion"/>
    <m/>
    <m/>
    <m/>
    <s v="Trafic Défense FT-862-AY"/>
    <x v="36"/>
    <x v="261"/>
    <m/>
    <m/>
    <x v="2"/>
    <m/>
    <m/>
    <x v="1"/>
    <x v="4"/>
    <s v="Distribution Solidaire"/>
    <m/>
    <m/>
    <m/>
    <m/>
    <m/>
    <m/>
    <s v="ok"/>
    <s v="ok"/>
  </r>
  <r>
    <n v="2025"/>
    <x v="1"/>
    <n v="8"/>
    <s v="jeudi"/>
    <s v="annulé"/>
    <d v="2025-02-20T00:00:00"/>
    <s v="annulé"/>
    <m/>
    <m/>
    <m/>
    <m/>
    <s v="Annulé"/>
    <x v="8"/>
    <x v="0"/>
    <m/>
    <s v="Passage annulé"/>
    <x v="1"/>
    <s v="Appel "/>
    <m/>
    <x v="0"/>
    <x v="2"/>
    <s v="Restauration scolaire"/>
    <m/>
    <m/>
    <m/>
    <m/>
    <m/>
    <m/>
    <m/>
    <m/>
  </r>
  <r>
    <n v="2025"/>
    <x v="1"/>
    <n v="8"/>
    <s v="jeudi"/>
    <s v="Tournée 128"/>
    <d v="2025-02-20T00:00:00"/>
    <s v="Wilson Noël"/>
    <m/>
    <m/>
    <m/>
    <m/>
    <s v="Kangoo Mazars ET-665-VE"/>
    <x v="52"/>
    <x v="262"/>
    <m/>
    <m/>
    <x v="2"/>
    <m/>
    <m/>
    <x v="0"/>
    <x v="6"/>
    <n v="0"/>
    <m/>
    <m/>
    <m/>
    <m/>
    <m/>
    <m/>
    <m/>
    <s v="ok bon de commande"/>
  </r>
  <r>
    <n v="2025"/>
    <x v="1"/>
    <n v="8"/>
    <s v="jeudi"/>
    <s v="Tournée 128"/>
    <d v="2025-02-20T00:00:00"/>
    <s v="Wilson Noël"/>
    <m/>
    <m/>
    <m/>
    <m/>
    <s v="Kangoo Mazars ET-665-VE"/>
    <x v="25"/>
    <x v="262"/>
    <m/>
    <m/>
    <x v="2"/>
    <m/>
    <m/>
    <x v="1"/>
    <x v="7"/>
    <s v="Accueil de Jour"/>
    <m/>
    <m/>
    <m/>
    <m/>
    <m/>
    <m/>
    <m/>
    <s v="ok"/>
  </r>
  <r>
    <n v="2025"/>
    <x v="1"/>
    <n v="8"/>
    <s v="jeudi"/>
    <s v="Tournée 129"/>
    <d v="2025-02-21T00:00:00"/>
    <s v="Thierry Maisonnier"/>
    <s v="aymeric champs"/>
    <s v="Alexandre GALLEGO-GONZALEZ"/>
    <m/>
    <m/>
    <s v="Trafic Défense FT-862-AY"/>
    <x v="0"/>
    <x v="263"/>
    <m/>
    <m/>
    <x v="2"/>
    <m/>
    <m/>
    <x v="0"/>
    <x v="0"/>
    <s v="Distributeur"/>
    <m/>
    <m/>
    <m/>
    <m/>
    <m/>
    <m/>
    <m/>
    <m/>
  </r>
  <r>
    <n v="2025"/>
    <x v="1"/>
    <n v="8"/>
    <s v="vendredi"/>
    <s v="Tournée 129"/>
    <d v="2025-02-21T00:00:00"/>
    <s v="Thierry Maisonnier"/>
    <s v="aymeric champs"/>
    <s v="Alexandre GALLEGO-GONZALEZ"/>
    <m/>
    <m/>
    <s v="Trafic Défense FT-862-AY"/>
    <x v="1"/>
    <x v="264"/>
    <m/>
    <m/>
    <x v="2"/>
    <m/>
    <m/>
    <x v="0"/>
    <x v="0"/>
    <s v="Distributeur"/>
    <m/>
    <m/>
    <m/>
    <m/>
    <m/>
    <m/>
    <m/>
    <m/>
  </r>
  <r>
    <n v="2025"/>
    <x v="1"/>
    <n v="8"/>
    <s v="vendredi"/>
    <s v="Tournée 129"/>
    <d v="2025-02-21T00:00:00"/>
    <s v="Thierry Maisonnier"/>
    <s v="aymeric champs"/>
    <s v="Alexandre GALLEGO-GONZALEZ"/>
    <m/>
    <m/>
    <s v="Trafic Défense FT-862-AY"/>
    <x v="15"/>
    <x v="265"/>
    <m/>
    <m/>
    <x v="2"/>
    <m/>
    <m/>
    <x v="1"/>
    <x v="5"/>
    <s v="HALTE SOCIALE ET HEBERGEMENT"/>
    <m/>
    <m/>
    <m/>
    <m/>
    <m/>
    <m/>
    <s v="ok"/>
    <s v="ok"/>
  </r>
  <r>
    <n v="2025"/>
    <x v="1"/>
    <n v="8"/>
    <s v="vendredi"/>
    <s v="Tournée 129"/>
    <d v="2025-02-21T00:00:00"/>
    <s v="Thierry Maisonnier"/>
    <s v="aymeric champs"/>
    <s v="Alexandre GALLEGO-GONZALEZ"/>
    <m/>
    <m/>
    <s v="Trafic Défense FT-862-AY"/>
    <x v="16"/>
    <x v="257"/>
    <m/>
    <m/>
    <x v="2"/>
    <m/>
    <m/>
    <x v="0"/>
    <x v="2"/>
    <s v="Cuisine centrale scolaire"/>
    <m/>
    <m/>
    <m/>
    <m/>
    <m/>
    <m/>
    <s v="ok"/>
    <s v="ok"/>
  </r>
  <r>
    <n v="2025"/>
    <x v="1"/>
    <n v="8"/>
    <s v="vendredi"/>
    <s v="Tournée 129"/>
    <d v="2025-02-21T00:00:00"/>
    <s v="Thierry Maisonnier"/>
    <s v="aymeric champs"/>
    <s v="Alexandre GALLEGO-GONZALEZ"/>
    <m/>
    <m/>
    <s v="Trafic Défense FT-862-AY"/>
    <x v="29"/>
    <x v="257"/>
    <m/>
    <m/>
    <x v="2"/>
    <m/>
    <m/>
    <x v="1"/>
    <x v="8"/>
    <s v="RESTAURANTS SOLIDAIRES"/>
    <m/>
    <m/>
    <m/>
    <m/>
    <m/>
    <m/>
    <s v="ok"/>
    <s v="ok"/>
  </r>
  <r>
    <n v="2025"/>
    <x v="1"/>
    <n v="8"/>
    <s v="vendredi"/>
    <s v="Tournée 130"/>
    <d v="2025-02-21T00:00:00"/>
    <s v="Constantin Kozlow"/>
    <s v="FFT"/>
    <s v="FFT"/>
    <m/>
    <m/>
    <s v="Trafic Défense FT-862-AY"/>
    <x v="5"/>
    <x v="266"/>
    <m/>
    <m/>
    <x v="2"/>
    <m/>
    <m/>
    <x v="0"/>
    <x v="2"/>
    <s v="Restauration d'entreprise"/>
    <m/>
    <m/>
    <m/>
    <m/>
    <m/>
    <m/>
    <s v="ok"/>
    <s v="ok"/>
  </r>
  <r>
    <n v="2025"/>
    <x v="1"/>
    <n v="8"/>
    <s v="vendredi"/>
    <s v="Tournée 130"/>
    <d v="2025-02-21T00:00:00"/>
    <s v="Constantin Kozlow"/>
    <s v="FFT"/>
    <s v="FFT"/>
    <m/>
    <m/>
    <s v="Trafic Défense FT-862-AY"/>
    <x v="37"/>
    <x v="266"/>
    <m/>
    <m/>
    <x v="2"/>
    <m/>
    <m/>
    <x v="1"/>
    <x v="4"/>
    <s v="Distribution Solidaire"/>
    <m/>
    <m/>
    <m/>
    <m/>
    <m/>
    <m/>
    <s v="ok"/>
    <s v="ok"/>
  </r>
  <r>
    <n v="2025"/>
    <x v="1"/>
    <n v="8"/>
    <s v="vendredi"/>
    <s v="annulé"/>
    <d v="2025-02-21T00:00:00"/>
    <s v="annulé"/>
    <m/>
    <m/>
    <m/>
    <m/>
    <s v="Annulé"/>
    <x v="41"/>
    <x v="0"/>
    <m/>
    <s v="Passage annulé"/>
    <x v="1"/>
    <s v="What'sApp"/>
    <m/>
    <x v="0"/>
    <x v="2"/>
    <s v="Restauration d'entreprise"/>
    <m/>
    <m/>
    <m/>
    <m/>
    <m/>
    <m/>
    <m/>
    <m/>
  </r>
  <r>
    <n v="2025"/>
    <x v="1"/>
    <n v="8"/>
    <s v="vendredi"/>
    <s v="annulé"/>
    <d v="2025-02-21T00:00:00"/>
    <s v="annulé"/>
    <m/>
    <m/>
    <m/>
    <m/>
    <s v="Annulé"/>
    <x v="42"/>
    <x v="0"/>
    <m/>
    <s v="Passage annulé"/>
    <x v="1"/>
    <s v="What'sApp"/>
    <m/>
    <x v="0"/>
    <x v="2"/>
    <s v="Restauration d'entreprise"/>
    <m/>
    <m/>
    <m/>
    <m/>
    <m/>
    <m/>
    <m/>
    <m/>
  </r>
  <r>
    <n v="2025"/>
    <x v="1"/>
    <n v="8"/>
    <s v="vendredi"/>
    <s v="annulé"/>
    <d v="2025-02-21T00:00:00"/>
    <s v="annulé"/>
    <m/>
    <m/>
    <m/>
    <m/>
    <s v="Annulé"/>
    <x v="4"/>
    <x v="0"/>
    <m/>
    <s v="Passage annulé"/>
    <x v="1"/>
    <s v="Appel "/>
    <m/>
    <x v="0"/>
    <x v="2"/>
    <s v="Restauration d'entreprise"/>
    <m/>
    <m/>
    <m/>
    <m/>
    <m/>
    <m/>
    <m/>
    <m/>
  </r>
  <r>
    <n v="2025"/>
    <x v="1"/>
    <n v="8"/>
    <s v="vendredi"/>
    <s v="annulé"/>
    <d v="2025-02-21T00:00:00"/>
    <s v="annulé"/>
    <m/>
    <m/>
    <m/>
    <m/>
    <s v="Annulé"/>
    <x v="8"/>
    <x v="0"/>
    <m/>
    <s v="Passage annulé"/>
    <x v="1"/>
    <s v="Appel "/>
    <m/>
    <x v="0"/>
    <x v="2"/>
    <s v="Restauration scolaire"/>
    <m/>
    <m/>
    <m/>
    <m/>
    <m/>
    <m/>
    <m/>
    <m/>
  </r>
  <r>
    <n v="2025"/>
    <x v="1"/>
    <n v="8"/>
    <s v="vendredi"/>
    <s v="Tournée 131"/>
    <d v="2025-02-21T00:00:00"/>
    <s v="annulé"/>
    <m/>
    <m/>
    <m/>
    <m/>
    <s v="Annulé"/>
    <x v="43"/>
    <x v="0"/>
    <m/>
    <s v="Passage annulé"/>
    <x v="1"/>
    <s v="Appel "/>
    <m/>
    <x v="0"/>
    <x v="2"/>
    <s v="Restauration d'entreprise"/>
    <m/>
    <m/>
    <m/>
    <m/>
    <m/>
    <m/>
    <m/>
    <m/>
  </r>
  <r>
    <n v="2025"/>
    <x v="1"/>
    <n v="8"/>
    <s v="vendredi"/>
    <s v="Tournée 131"/>
    <d v="2025-02-21T00:00:00"/>
    <s v="Michelle Isphording"/>
    <s v="Céline Faucon"/>
    <m/>
    <m/>
    <m/>
    <s v="Kangoo Mazars ET-665-VE"/>
    <x v="18"/>
    <x v="267"/>
    <m/>
    <m/>
    <x v="2"/>
    <m/>
    <m/>
    <x v="0"/>
    <x v="2"/>
    <s v="Restauration d'entreprise"/>
    <m/>
    <m/>
    <m/>
    <m/>
    <m/>
    <m/>
    <s v="ok"/>
    <s v="ok"/>
  </r>
  <r>
    <n v="2025"/>
    <x v="1"/>
    <n v="8"/>
    <s v="vendredi"/>
    <s v="Tournée 131"/>
    <d v="2025-02-21T00:00:00"/>
    <s v="Michelle Isphording"/>
    <s v="Céline Faucon"/>
    <m/>
    <m/>
    <m/>
    <s v="Kangoo Mazars ET-665-VE"/>
    <x v="19"/>
    <x v="268"/>
    <m/>
    <m/>
    <x v="2"/>
    <m/>
    <m/>
    <x v="0"/>
    <x v="2"/>
    <s v="Restauration d'entreprise"/>
    <m/>
    <m/>
    <m/>
    <m/>
    <m/>
    <m/>
    <s v="ok"/>
    <s v="ok"/>
  </r>
  <r>
    <n v="2025"/>
    <x v="1"/>
    <n v="8"/>
    <s v="vendredi"/>
    <s v="Tournée 131"/>
    <d v="2025-02-21T00:00:00"/>
    <s v="annulé"/>
    <m/>
    <m/>
    <m/>
    <m/>
    <s v="Annulé"/>
    <x v="22"/>
    <x v="0"/>
    <m/>
    <s v="Passage annulé"/>
    <x v="1"/>
    <s v="Appel "/>
    <m/>
    <x v="0"/>
    <x v="2"/>
    <s v="Restauration d'entreprise"/>
    <m/>
    <m/>
    <m/>
    <m/>
    <m/>
    <m/>
    <m/>
    <m/>
  </r>
  <r>
    <n v="2025"/>
    <x v="1"/>
    <n v="8"/>
    <s v="vendredi"/>
    <s v="Tournée 131"/>
    <d v="2025-02-21T00:00:00"/>
    <s v="annulé"/>
    <m/>
    <m/>
    <m/>
    <m/>
    <s v="Annulé"/>
    <x v="23"/>
    <x v="0"/>
    <m/>
    <s v="Passage annulé"/>
    <x v="1"/>
    <s v="Appel "/>
    <m/>
    <x v="0"/>
    <x v="2"/>
    <s v="Restauration d'entreprise"/>
    <m/>
    <m/>
    <m/>
    <m/>
    <m/>
    <m/>
    <m/>
    <m/>
  </r>
  <r>
    <n v="2025"/>
    <x v="1"/>
    <n v="8"/>
    <s v="vendredi"/>
    <s v="Tournée 131"/>
    <d v="2025-02-21T00:00:00"/>
    <s v="annulé"/>
    <m/>
    <m/>
    <m/>
    <m/>
    <s v="Annulé"/>
    <x v="44"/>
    <x v="0"/>
    <m/>
    <s v="Passage annulé"/>
    <x v="1"/>
    <s v="Appel "/>
    <m/>
    <x v="0"/>
    <x v="2"/>
    <s v="Restauration d'entreprise"/>
    <m/>
    <m/>
    <m/>
    <m/>
    <m/>
    <m/>
    <m/>
    <m/>
  </r>
  <r>
    <n v="2025"/>
    <x v="1"/>
    <n v="8"/>
    <s v="vendredi"/>
    <s v="Tournée 131"/>
    <d v="2025-02-21T00:00:00"/>
    <s v="Michelle Isphording"/>
    <s v="Céline Faucon"/>
    <m/>
    <m/>
    <m/>
    <s v="Kangoo Mazars ET-665-VE"/>
    <x v="20"/>
    <x v="269"/>
    <m/>
    <m/>
    <x v="2"/>
    <m/>
    <m/>
    <x v="0"/>
    <x v="2"/>
    <s v="Restauration d'entreprise"/>
    <m/>
    <m/>
    <m/>
    <m/>
    <m/>
    <m/>
    <s v="ok"/>
    <s v="ok"/>
  </r>
  <r>
    <n v="2025"/>
    <x v="1"/>
    <n v="8"/>
    <s v="vendredi"/>
    <s v="Tournée 131"/>
    <d v="2025-02-21T00:00:00"/>
    <s v="Michelle Isphording"/>
    <s v="Céline Faucon"/>
    <m/>
    <m/>
    <m/>
    <s v="Kangoo Mazars ET-665-VE"/>
    <x v="54"/>
    <x v="107"/>
    <m/>
    <m/>
    <x v="2"/>
    <m/>
    <m/>
    <x v="1"/>
    <x v="5"/>
    <s v="HALTE SOCIALE ET HEBERGEMENT"/>
    <m/>
    <m/>
    <m/>
    <m/>
    <m/>
    <m/>
    <s v="ok modifié"/>
    <s v="ok"/>
  </r>
  <r>
    <n v="2025"/>
    <x v="1"/>
    <n v="8"/>
    <s v="vendredi"/>
    <s v="Tournée 132"/>
    <d v="2025-02-21T00:00:00"/>
    <s v="Patrick Postic"/>
    <s v="Dominique Kerforn"/>
    <s v="Alexandre GALLEGO-GONZALEZ"/>
    <s v="Moussa Abdoulaye"/>
    <s v="Edouard Demoy"/>
    <s v="Trafic St Ho (ex Lilas) EH-786-YB"/>
    <x v="27"/>
    <x v="55"/>
    <m/>
    <m/>
    <x v="2"/>
    <m/>
    <m/>
    <x v="0"/>
    <x v="9"/>
    <s v="Producteur"/>
    <m/>
    <m/>
    <m/>
    <m/>
    <m/>
    <m/>
    <m/>
    <m/>
  </r>
  <r>
    <n v="2025"/>
    <x v="1"/>
    <n v="9"/>
    <s v="dimanche"/>
    <s v="Tournée 132"/>
    <d v="2025-02-23T00:00:00"/>
    <s v="Patrick Postic"/>
    <s v="Dominique Kerforn"/>
    <s v="Alexandre GALLEGO-GONZALEZ"/>
    <s v="Moussa Abdoulaye"/>
    <s v="Edouard Demoy"/>
    <s v="Trafic St Ho (ex Lilas) EH-786-YB"/>
    <x v="28"/>
    <x v="237"/>
    <m/>
    <m/>
    <x v="2"/>
    <m/>
    <m/>
    <x v="0"/>
    <x v="9"/>
    <s v="Producteur"/>
    <m/>
    <m/>
    <m/>
    <m/>
    <m/>
    <m/>
    <m/>
    <m/>
  </r>
  <r>
    <n v="2025"/>
    <x v="1"/>
    <n v="9"/>
    <s v="dimanche"/>
    <s v="Tournée 132"/>
    <d v="2025-02-23T00:00:00"/>
    <s v="Patrick Postic"/>
    <s v="Dominique Kerforn"/>
    <s v="Alexandre GALLEGO-GONZALEZ"/>
    <s v="Moussa Abdoulaye"/>
    <s v="Edouard Demoy"/>
    <s v="Trafic St Ho (ex Lilas) EH-786-YB"/>
    <x v="29"/>
    <x v="270"/>
    <m/>
    <m/>
    <x v="2"/>
    <m/>
    <m/>
    <x v="1"/>
    <x v="8"/>
    <s v="RESTAURANTS SOLIDAIRES"/>
    <m/>
    <m/>
    <m/>
    <m/>
    <m/>
    <s v="ok"/>
    <m/>
    <s v="ok"/>
  </r>
  <r>
    <n v="2025"/>
    <x v="1"/>
    <n v="9"/>
    <s v="dimanche"/>
    <s v="annulé"/>
    <d v="2025-02-23T00:00:00"/>
    <s v="annulé"/>
    <m/>
    <m/>
    <m/>
    <m/>
    <s v="Annulé"/>
    <x v="32"/>
    <x v="0"/>
    <m/>
    <s v="Passage annulé"/>
    <x v="1"/>
    <s v="What'sApp"/>
    <m/>
    <x v="0"/>
    <x v="10"/>
    <s v="Evénements Sports et Loisirs"/>
    <m/>
    <m/>
    <m/>
    <m/>
    <m/>
    <m/>
    <m/>
    <m/>
  </r>
  <r>
    <n v="2025"/>
    <x v="1"/>
    <n v="9"/>
    <s v="lundi"/>
    <s v="Tournée 133"/>
    <d v="2025-02-24T00:00:00"/>
    <s v="Baptiste Valentini"/>
    <s v="Axel Dupont-Franklin"/>
    <s v="Alexandre GALLEGO-GONZALEZ"/>
    <m/>
    <m/>
    <s v="Trafic Défense FT-862-AY"/>
    <x v="0"/>
    <x v="271"/>
    <m/>
    <m/>
    <x v="2"/>
    <m/>
    <m/>
    <x v="0"/>
    <x v="0"/>
    <s v="Distributeur"/>
    <m/>
    <m/>
    <m/>
    <m/>
    <m/>
    <m/>
    <m/>
    <m/>
  </r>
  <r>
    <n v="2025"/>
    <x v="1"/>
    <n v="9"/>
    <s v="lundi"/>
    <s v="Tournée 133"/>
    <d v="2025-02-24T00:00:00"/>
    <s v="Baptiste Valentini"/>
    <s v="Axel Dupont-Franklin"/>
    <s v="Alexandre GALLEGO-GONZALEZ"/>
    <m/>
    <m/>
    <s v="Trafic Défense FT-862-AY"/>
    <x v="1"/>
    <x v="152"/>
    <m/>
    <m/>
    <x v="2"/>
    <m/>
    <m/>
    <x v="0"/>
    <x v="0"/>
    <s v="Distributeur"/>
    <m/>
    <m/>
    <m/>
    <m/>
    <m/>
    <m/>
    <m/>
    <m/>
  </r>
  <r>
    <n v="2025"/>
    <x v="1"/>
    <n v="9"/>
    <s v="lundi"/>
    <s v="Tournée 133"/>
    <d v="2025-02-24T00:00:00"/>
    <s v="Baptiste Valentini"/>
    <s v="Axel Dupont-Franklin"/>
    <s v="Alexandre GALLEGO-GONZALEZ"/>
    <m/>
    <m/>
    <s v="Trafic Défense FT-862-AY"/>
    <x v="30"/>
    <x v="41"/>
    <m/>
    <m/>
    <x v="2"/>
    <m/>
    <m/>
    <x v="1"/>
    <x v="5"/>
    <s v="HALTE SOCIALE ET HEBERGEMENT"/>
    <m/>
    <m/>
    <m/>
    <m/>
    <m/>
    <m/>
    <s v="ok"/>
    <s v="ok"/>
  </r>
  <r>
    <n v="2025"/>
    <x v="1"/>
    <n v="9"/>
    <s v="lundi"/>
    <s v="Tournée 133"/>
    <d v="2025-02-24T00:00:00"/>
    <s v="Baptiste Valentini"/>
    <s v="Axel Dupont-Franklin"/>
    <s v="Alexandre GALLEGO-GONZALEZ"/>
    <m/>
    <m/>
    <s v="Trafic Défense FT-862-AY"/>
    <x v="46"/>
    <x v="138"/>
    <m/>
    <m/>
    <x v="2"/>
    <m/>
    <m/>
    <x v="1"/>
    <x v="8"/>
    <s v="RESTAURANTS SOLIDAIRES"/>
    <m/>
    <m/>
    <m/>
    <m/>
    <m/>
    <m/>
    <s v="ok"/>
    <s v="ok"/>
  </r>
  <r>
    <n v="2025"/>
    <x v="1"/>
    <n v="9"/>
    <s v="mardi"/>
    <s v="Tournée 134"/>
    <d v="2025-02-25T00:00:00"/>
    <s v="Patrick Postic"/>
    <s v="FFT"/>
    <s v="FFT"/>
    <m/>
    <m/>
    <s v="Trafic Défense FT-862-AY"/>
    <x v="6"/>
    <x v="39"/>
    <m/>
    <m/>
    <x v="2"/>
    <m/>
    <m/>
    <x v="0"/>
    <x v="0"/>
    <s v="Distributeur"/>
    <m/>
    <m/>
    <m/>
    <m/>
    <m/>
    <m/>
    <s v="ok"/>
    <s v="ok"/>
  </r>
  <r>
    <n v="2025"/>
    <x v="1"/>
    <n v="9"/>
    <s v="mardi"/>
    <s v="Tournée 134"/>
    <d v="2025-02-25T00:00:00"/>
    <s v="Patrick Postic"/>
    <s v="FFT"/>
    <s v="FFT"/>
    <m/>
    <m/>
    <s v="Trafic Défense FT-862-AY"/>
    <x v="31"/>
    <x v="130"/>
    <m/>
    <m/>
    <x v="2"/>
    <m/>
    <m/>
    <x v="1"/>
    <x v="8"/>
    <s v="RESTAURANTS SOLIDAIRES"/>
    <m/>
    <m/>
    <m/>
    <m/>
    <m/>
    <m/>
    <s v="ok"/>
    <s v="ok"/>
  </r>
  <r>
    <n v="2025"/>
    <x v="1"/>
    <n v="9"/>
    <s v="mardi"/>
    <s v="Tournée 134"/>
    <d v="2025-02-25T00:00:00"/>
    <s v="Patrick Postic"/>
    <s v="FFT"/>
    <s v="FFT"/>
    <m/>
    <m/>
    <s v="Trafic Défense FT-862-AY"/>
    <x v="47"/>
    <x v="272"/>
    <m/>
    <m/>
    <x v="2"/>
    <m/>
    <m/>
    <x v="1"/>
    <x v="5"/>
    <s v="HALTE SOCIALE ET HEBERGEMENT"/>
    <m/>
    <m/>
    <m/>
    <m/>
    <m/>
    <m/>
    <s v="ok"/>
    <s v="ok"/>
  </r>
  <r>
    <n v="2025"/>
    <x v="1"/>
    <n v="9"/>
    <s v="mardi"/>
    <s v="Tournée 135"/>
    <d v="2025-02-25T00:00:00"/>
    <s v="Thierry Maisonnier"/>
    <s v="Cosmo BORDIER"/>
    <s v="(Wenabi) Philippe CHESSERON"/>
    <m/>
    <m/>
    <s v="Trafic St Ho (ex Lilas) EH-786-YB"/>
    <x v="32"/>
    <x v="273"/>
    <m/>
    <m/>
    <x v="2"/>
    <m/>
    <m/>
    <x v="0"/>
    <x v="10"/>
    <s v="Evénements Sports et Loisirs"/>
    <m/>
    <m/>
    <m/>
    <m/>
    <m/>
    <s v="ok"/>
    <m/>
    <s v="ok"/>
  </r>
  <r>
    <n v="2025"/>
    <x v="1"/>
    <n v="9"/>
    <s v="mardi"/>
    <s v="Tournée 135"/>
    <d v="2025-02-25T00:00:00"/>
    <s v="Thierry Maisonnier"/>
    <s v="Cosmo BORDIER"/>
    <s v="(Wenabi) Philippe CHESSERON"/>
    <m/>
    <m/>
    <s v="Trafic St Ho (ex Lilas) EH-786-YB"/>
    <x v="0"/>
    <x v="274"/>
    <m/>
    <m/>
    <x v="2"/>
    <m/>
    <m/>
    <x v="0"/>
    <x v="0"/>
    <s v="Distributeur"/>
    <m/>
    <m/>
    <m/>
    <m/>
    <m/>
    <m/>
    <m/>
    <m/>
  </r>
  <r>
    <n v="2025"/>
    <x v="1"/>
    <n v="9"/>
    <s v="mardi"/>
    <s v="Tournée 135"/>
    <d v="2025-02-25T00:00:00"/>
    <s v="Thierry Maisonnier"/>
    <s v="Cosmo BORDIER"/>
    <s v="(Wenabi) Philippe CHESSERON"/>
    <m/>
    <m/>
    <s v="Trafic St Ho (ex Lilas) EH-786-YB"/>
    <x v="33"/>
    <x v="275"/>
    <m/>
    <m/>
    <x v="2"/>
    <m/>
    <m/>
    <x v="1"/>
    <x v="4"/>
    <s v="Distribution Solidaire"/>
    <m/>
    <m/>
    <m/>
    <m/>
    <m/>
    <s v="pas de bordereaux"/>
    <m/>
    <s v="ok"/>
  </r>
  <r>
    <n v="2025"/>
    <x v="1"/>
    <n v="9"/>
    <s v="mardi"/>
    <s v="Tournée 136"/>
    <d v="2025-02-25T00:00:00"/>
    <s v="Baptiste Valentini"/>
    <s v="Tom PETITJEAN"/>
    <s v="Bérénice Helion"/>
    <s v="Nesrine Joly"/>
    <m/>
    <s v="Berlingo Bercy DN-583-FS"/>
    <x v="59"/>
    <x v="276"/>
    <m/>
    <m/>
    <x v="2"/>
    <m/>
    <m/>
    <x v="0"/>
    <x v="9"/>
    <s v="Producteur"/>
    <m/>
    <m/>
    <m/>
    <m/>
    <m/>
    <m/>
    <m/>
    <m/>
  </r>
  <r>
    <n v="2025"/>
    <x v="1"/>
    <n v="9"/>
    <s v="mardi"/>
    <s v="Tournée 136"/>
    <d v="2025-02-25T00:00:00"/>
    <s v="Baptiste Valentini"/>
    <s v="Tom PETITJEAN"/>
    <s v="Bérénice Helion"/>
    <s v="Nesrine Joly"/>
    <m/>
    <s v="Berlingo Bercy DN-583-FS"/>
    <x v="66"/>
    <x v="277"/>
    <m/>
    <m/>
    <x v="2"/>
    <m/>
    <m/>
    <x v="1"/>
    <x v="8"/>
    <s v="RESTAURANTS SOLIDAIRES"/>
    <m/>
    <m/>
    <m/>
    <m/>
    <m/>
    <m/>
    <s v="ok"/>
    <s v="ok"/>
  </r>
  <r>
    <n v="2025"/>
    <x v="1"/>
    <n v="9"/>
    <s v="mardi"/>
    <s v="Tournée 136"/>
    <d v="2025-02-25T00:00:00"/>
    <s v="Baptiste Valentini"/>
    <s v="Tom PETITJEAN"/>
    <s v="Bérénice Helion"/>
    <s v="Nesrine Joly"/>
    <m/>
    <s v="Berlingo Bercy DN-583-FS"/>
    <x v="29"/>
    <x v="278"/>
    <m/>
    <m/>
    <x v="2"/>
    <m/>
    <m/>
    <x v="1"/>
    <x v="8"/>
    <s v="RESTAURANTS SOLIDAIRES"/>
    <m/>
    <m/>
    <m/>
    <m/>
    <m/>
    <m/>
    <s v="ok"/>
    <s v="ok"/>
  </r>
  <r>
    <n v="2025"/>
    <x v="1"/>
    <n v="9"/>
    <s v="mercredi"/>
    <s v="Tournée 137"/>
    <d v="2025-02-26T00:00:00"/>
    <s v="Thierry Maisonnier"/>
    <s v="boussad cherigui"/>
    <m/>
    <m/>
    <m/>
    <s v="Trafic Défense FT-862-AY"/>
    <x v="32"/>
    <x v="279"/>
    <m/>
    <m/>
    <x v="2"/>
    <m/>
    <m/>
    <x v="0"/>
    <x v="10"/>
    <s v="Evénements Sports et Loisirs"/>
    <m/>
    <m/>
    <m/>
    <m/>
    <m/>
    <m/>
    <s v="ok"/>
    <s v="ok"/>
  </r>
  <r>
    <n v="2025"/>
    <x v="1"/>
    <n v="9"/>
    <s v="mercredi"/>
    <s v="Tournée 137"/>
    <d v="2025-02-26T00:00:00"/>
    <s v="Thierry Maisonnier"/>
    <s v="boussad cherigui"/>
    <m/>
    <m/>
    <m/>
    <s v="Trafic Défense FT-862-AY"/>
    <x v="0"/>
    <x v="166"/>
    <m/>
    <m/>
    <x v="2"/>
    <m/>
    <m/>
    <x v="0"/>
    <x v="0"/>
    <s v="Distributeur"/>
    <m/>
    <m/>
    <m/>
    <m/>
    <m/>
    <m/>
    <m/>
    <m/>
  </r>
  <r>
    <n v="2025"/>
    <x v="1"/>
    <n v="9"/>
    <s v="mercredi"/>
    <s v="Tournée 137"/>
    <d v="2025-02-26T00:00:00"/>
    <s v="Thierry Maisonnier"/>
    <s v="boussad cherigui"/>
    <m/>
    <m/>
    <m/>
    <s v="Trafic Défense FT-862-AY"/>
    <x v="1"/>
    <x v="94"/>
    <m/>
    <m/>
    <x v="2"/>
    <m/>
    <m/>
    <x v="0"/>
    <x v="0"/>
    <s v="Distributeur"/>
    <m/>
    <m/>
    <m/>
    <m/>
    <m/>
    <m/>
    <m/>
    <m/>
  </r>
  <r>
    <n v="2025"/>
    <x v="1"/>
    <n v="9"/>
    <s v="mercredi"/>
    <s v="Tournée 137"/>
    <d v="2025-02-26T00:00:00"/>
    <s v="Thierry Maisonnier"/>
    <s v="boussad cherigui"/>
    <m/>
    <m/>
    <m/>
    <s v="Trafic Défense FT-862-AY"/>
    <x v="30"/>
    <x v="280"/>
    <m/>
    <m/>
    <x v="2"/>
    <m/>
    <m/>
    <x v="1"/>
    <x v="5"/>
    <s v="HALTE SOCIALE ET HEBERGEMENT"/>
    <m/>
    <m/>
    <m/>
    <m/>
    <m/>
    <m/>
    <s v="ok modifié"/>
    <s v="ok"/>
  </r>
  <r>
    <n v="2025"/>
    <x v="1"/>
    <n v="9"/>
    <s v="mercredi"/>
    <s v="Tournée 137"/>
    <d v="2025-02-26T00:00:00"/>
    <s v="Thierry Maisonnier"/>
    <s v="boussad cherigui"/>
    <m/>
    <m/>
    <m/>
    <s v="Trafic Défense FT-862-AY"/>
    <x v="31"/>
    <x v="270"/>
    <m/>
    <m/>
    <x v="2"/>
    <m/>
    <m/>
    <x v="1"/>
    <x v="8"/>
    <s v="RESTAURANTS SOLIDAIRES"/>
    <m/>
    <m/>
    <m/>
    <m/>
    <m/>
    <m/>
    <s v="ok"/>
    <s v="ok"/>
  </r>
  <r>
    <n v="2025"/>
    <x v="1"/>
    <n v="9"/>
    <s v="mercredi"/>
    <s v="Tournée 138"/>
    <d v="2025-02-26T00:00:00"/>
    <s v="Baptiste Valentini"/>
    <s v="Maria Artsruni"/>
    <s v="Cosmo BORDIER"/>
    <m/>
    <m/>
    <s v="Trafic Lyonnais FZ-882-JR"/>
    <x v="2"/>
    <x v="281"/>
    <m/>
    <m/>
    <x v="2"/>
    <m/>
    <m/>
    <x v="0"/>
    <x v="1"/>
    <s v="Restauration d'entreprise"/>
    <m/>
    <m/>
    <m/>
    <m/>
    <m/>
    <m/>
    <s v="ok"/>
    <s v="ok"/>
  </r>
  <r>
    <n v="2025"/>
    <x v="1"/>
    <n v="9"/>
    <s v="mercredi"/>
    <s v="Tournée 138"/>
    <d v="2025-02-26T00:00:00"/>
    <s v="Baptiste Valentini"/>
    <s v="Maria Artsruni"/>
    <s v="Cosmo BORDIER"/>
    <m/>
    <m/>
    <s v="Trafic Lyonnais FZ-882-JR"/>
    <x v="9"/>
    <x v="281"/>
    <m/>
    <m/>
    <x v="2"/>
    <m/>
    <m/>
    <x v="1"/>
    <x v="4"/>
    <s v="Distribution Solidaire"/>
    <m/>
    <m/>
    <m/>
    <m/>
    <m/>
    <m/>
    <s v="ok"/>
    <s v="ok"/>
  </r>
  <r>
    <n v="2025"/>
    <x v="1"/>
    <n v="9"/>
    <s v="mercredi"/>
    <s v="Tournée 139"/>
    <d v="2025-02-26T00:00:00"/>
    <s v="Elnaz Shakouri"/>
    <s v="FFT"/>
    <s v="FFT"/>
    <m/>
    <m/>
    <s v="Trafic Défense FT-862-AY"/>
    <x v="3"/>
    <x v="282"/>
    <m/>
    <m/>
    <x v="2"/>
    <m/>
    <m/>
    <x v="0"/>
    <x v="2"/>
    <s v="Labo pour frigos connectés"/>
    <m/>
    <m/>
    <m/>
    <m/>
    <m/>
    <m/>
    <s v="ok"/>
    <s v="ok"/>
  </r>
  <r>
    <n v="2025"/>
    <x v="1"/>
    <n v="9"/>
    <s v="mercredi"/>
    <s v="Tournée 139"/>
    <d v="2025-02-26T00:00:00"/>
    <s v="Elnaz Shakouri"/>
    <s v="FFT"/>
    <s v="FFT"/>
    <m/>
    <m/>
    <s v="Trafic Défense FT-862-AY"/>
    <x v="4"/>
    <x v="31"/>
    <m/>
    <m/>
    <x v="2"/>
    <m/>
    <m/>
    <x v="0"/>
    <x v="2"/>
    <s v="Restauration d'entreprise"/>
    <m/>
    <m/>
    <m/>
    <m/>
    <m/>
    <m/>
    <s v="ok"/>
    <s v="ok"/>
  </r>
  <r>
    <n v="2025"/>
    <x v="1"/>
    <n v="9"/>
    <s v="mercredi"/>
    <s v="Tournée 139"/>
    <d v="2025-02-26T00:00:00"/>
    <s v="Elnaz Shakouri"/>
    <s v="FFT"/>
    <s v="FFT"/>
    <m/>
    <m/>
    <s v="Trafic Défense FT-862-AY"/>
    <x v="38"/>
    <x v="283"/>
    <m/>
    <m/>
    <x v="2"/>
    <m/>
    <m/>
    <x v="1"/>
    <x v="8"/>
    <s v="Restaurant Solidaire"/>
    <m/>
    <m/>
    <m/>
    <m/>
    <m/>
    <m/>
    <s v="ok modifié"/>
    <s v="ok à modifier"/>
  </r>
  <r>
    <n v="2025"/>
    <x v="1"/>
    <n v="9"/>
    <s v="mercredi"/>
    <s v="Tournée 139"/>
    <d v="2025-02-26T00:00:00"/>
    <s v="Elnaz Shakouri"/>
    <s v="FFT"/>
    <s v="FFT"/>
    <m/>
    <m/>
    <s v="Trafic Défense FT-862-AY"/>
    <x v="48"/>
    <x v="284"/>
    <m/>
    <m/>
    <x v="2"/>
    <m/>
    <m/>
    <x v="1"/>
    <x v="4"/>
    <s v="Distribution Solidaire"/>
    <m/>
    <m/>
    <m/>
    <m/>
    <m/>
    <m/>
    <s v="ok modifié"/>
    <s v="ok à modifier"/>
  </r>
  <r>
    <n v="2025"/>
    <x v="1"/>
    <n v="9"/>
    <s v="mercredi"/>
    <s v="Tournée 139"/>
    <d v="2025-02-26T00:00:00"/>
    <s v="Elnaz Shakouri"/>
    <s v="FFT"/>
    <s v="FFT"/>
    <m/>
    <m/>
    <s v="Trafic Défense FT-862-AY"/>
    <x v="26"/>
    <x v="191"/>
    <m/>
    <m/>
    <x v="2"/>
    <m/>
    <m/>
    <x v="1"/>
    <x v="5"/>
    <s v="HALTE SOCIALE ET HEBERGEMENT"/>
    <m/>
    <m/>
    <m/>
    <m/>
    <m/>
    <m/>
    <s v="ok"/>
    <s v="ok"/>
  </r>
  <r>
    <n v="2025"/>
    <x v="1"/>
    <n v="9"/>
    <s v="jeudi"/>
    <s v="Tournée 140"/>
    <d v="2025-02-27T00:00:00"/>
    <s v="Patrick Postic"/>
    <s v="Nil Augé-Dedieu"/>
    <s v="Bérénice Helion"/>
    <m/>
    <m/>
    <s v="Trafic Lyonnais FZ-882-JR"/>
    <x v="6"/>
    <x v="285"/>
    <m/>
    <m/>
    <x v="2"/>
    <m/>
    <m/>
    <x v="0"/>
    <x v="0"/>
    <s v="Distributeur"/>
    <m/>
    <m/>
    <m/>
    <m/>
    <m/>
    <m/>
    <s v="ok"/>
    <s v="ok"/>
  </r>
  <r>
    <n v="2025"/>
    <x v="1"/>
    <n v="9"/>
    <s v="jeudi"/>
    <s v="Tournée 140"/>
    <d v="2025-02-27T00:00:00"/>
    <s v="Patrick Postic"/>
    <s v="Nil Augé-Dedieu"/>
    <s v="Bérénice Helion"/>
    <m/>
    <m/>
    <s v="Trafic Lyonnais FZ-882-JR"/>
    <x v="14"/>
    <x v="285"/>
    <m/>
    <m/>
    <x v="2"/>
    <m/>
    <m/>
    <x v="1"/>
    <x v="4"/>
    <s v="Distribution Solidaire"/>
    <m/>
    <m/>
    <m/>
    <m/>
    <m/>
    <m/>
    <s v="ok"/>
    <s v="ok"/>
  </r>
  <r>
    <n v="2025"/>
    <x v="1"/>
    <n v="9"/>
    <s v="jeudi"/>
    <s v="Tournée 141"/>
    <d v="2025-02-27T00:00:00"/>
    <s v="Jacques Lefèvre"/>
    <s v="Cosmo BORDIER"/>
    <s v="jeff victor"/>
    <m/>
    <m/>
    <s v="Trafic St Ho (ex Lilas) EH-786-YB"/>
    <x v="7"/>
    <x v="260"/>
    <m/>
    <m/>
    <x v="2"/>
    <m/>
    <m/>
    <x v="0"/>
    <x v="3"/>
    <s v="Production Aide Alim"/>
    <m/>
    <m/>
    <m/>
    <m/>
    <m/>
    <s v="ok"/>
    <m/>
    <s v="ok"/>
  </r>
  <r>
    <n v="2025"/>
    <x v="1"/>
    <n v="9"/>
    <s v="jeudi"/>
    <s v="Tournée 141"/>
    <d v="2025-02-27T00:00:00"/>
    <s v="Jacques Lefèvre"/>
    <s v="Cosmo BORDIER"/>
    <s v="jeff victor"/>
    <m/>
    <m/>
    <s v="Trafic St Ho (ex Lilas) EH-786-YB"/>
    <x v="39"/>
    <x v="260"/>
    <m/>
    <m/>
    <x v="2"/>
    <m/>
    <m/>
    <x v="1"/>
    <x v="4"/>
    <s v="Distribution Solidaire"/>
    <m/>
    <m/>
    <m/>
    <m/>
    <m/>
    <s v="ok"/>
    <m/>
    <s v="ok"/>
  </r>
  <r>
    <n v="2025"/>
    <x v="1"/>
    <n v="9"/>
    <s v="jeudi"/>
    <s v="Tournée 142"/>
    <d v="2025-02-27T00:00:00"/>
    <s v="Thierry Maisonnier"/>
    <s v="Fiacre Mun"/>
    <s v="Maya Mouttapa"/>
    <m/>
    <m/>
    <s v="Trafic Défense FT-862-AY"/>
    <x v="49"/>
    <x v="286"/>
    <m/>
    <m/>
    <x v="2"/>
    <m/>
    <m/>
    <x v="0"/>
    <x v="11"/>
    <s v="Restauration Commerciale"/>
    <m/>
    <m/>
    <m/>
    <m/>
    <m/>
    <m/>
    <s v="ok"/>
    <s v="ok"/>
  </r>
  <r>
    <n v="2025"/>
    <x v="1"/>
    <n v="9"/>
    <s v="jeudi"/>
    <s v="Tournée 142"/>
    <d v="2025-02-27T00:00:00"/>
    <s v="Thierry Maisonnier"/>
    <s v="Fiacre Mun"/>
    <s v="Maya Mouttapa"/>
    <m/>
    <m/>
    <s v="Trafic Défense FT-862-AY"/>
    <x v="13"/>
    <x v="286"/>
    <m/>
    <m/>
    <x v="2"/>
    <m/>
    <m/>
    <x v="1"/>
    <x v="7"/>
    <s v="Accueil de Jour"/>
    <m/>
    <m/>
    <m/>
    <m/>
    <m/>
    <m/>
    <s v="ok"/>
    <s v="ok"/>
  </r>
  <r>
    <n v="2025"/>
    <x v="1"/>
    <n v="9"/>
    <s v="jeudi"/>
    <s v="Tournée 143"/>
    <d v="2025-02-27T00:00:00"/>
    <s v="Valentin Cadoret"/>
    <s v="Florian Martin"/>
    <m/>
    <m/>
    <m/>
    <s v="Kangoo Mazars ET-665-VE"/>
    <x v="8"/>
    <x v="287"/>
    <m/>
    <m/>
    <x v="2"/>
    <m/>
    <m/>
    <x v="0"/>
    <x v="2"/>
    <s v="Restauration scolaire"/>
    <m/>
    <m/>
    <m/>
    <m/>
    <m/>
    <m/>
    <s v="ok"/>
    <s v="ok"/>
  </r>
  <r>
    <n v="2025"/>
    <x v="1"/>
    <n v="9"/>
    <s v="jeudi"/>
    <s v="Tournée 143"/>
    <d v="2025-02-27T00:00:00"/>
    <s v="Valentin Cadoret"/>
    <s v="Florian Martin"/>
    <m/>
    <m/>
    <m/>
    <s v="Kangoo Mazars ET-665-VE"/>
    <x v="40"/>
    <x v="287"/>
    <m/>
    <m/>
    <x v="2"/>
    <m/>
    <m/>
    <x v="1"/>
    <x v="5"/>
    <s v="HALTE SOCIALE ET HEBERGEMENT"/>
    <m/>
    <m/>
    <m/>
    <m/>
    <m/>
    <m/>
    <s v="ok"/>
    <s v="ok"/>
  </r>
  <r>
    <n v="2025"/>
    <x v="1"/>
    <n v="9"/>
    <s v="vendredi"/>
    <s v="annulé"/>
    <d v="2025-02-28T00:00:00"/>
    <s v="annulé"/>
    <m/>
    <m/>
    <m/>
    <m/>
    <s v="Annulé"/>
    <x v="32"/>
    <x v="0"/>
    <m/>
    <s v="Passage annulé"/>
    <x v="1"/>
    <s v="What'sApp"/>
    <m/>
    <x v="0"/>
    <x v="10"/>
    <s v="Evénements Sports et Loisirs"/>
    <m/>
    <m/>
    <m/>
    <m/>
    <m/>
    <m/>
    <m/>
    <m/>
  </r>
  <r>
    <n v="2025"/>
    <x v="1"/>
    <n v="9"/>
    <s v="vendredi"/>
    <s v="Tournée 144"/>
    <d v="2025-02-28T00:00:00"/>
    <s v="Thierry Maisonnier"/>
    <s v="Gaël P"/>
    <s v="Maya Mouttapa"/>
    <m/>
    <m/>
    <s v="Trafic St Ho (ex Lilas) EH-786-YB"/>
    <x v="0"/>
    <x v="288"/>
    <m/>
    <m/>
    <x v="2"/>
    <m/>
    <m/>
    <x v="0"/>
    <x v="0"/>
    <s v="Distributeur"/>
    <m/>
    <m/>
    <m/>
    <m/>
    <m/>
    <m/>
    <m/>
    <m/>
  </r>
  <r>
    <n v="2025"/>
    <x v="1"/>
    <n v="9"/>
    <s v="vendredi"/>
    <s v="Tournée 144"/>
    <d v="2025-02-28T00:00:00"/>
    <s v="Thierry Maisonnier"/>
    <s v="Gaël P"/>
    <s v="Maya Mouttapa"/>
    <m/>
    <m/>
    <s v="Trafic St Ho (ex Lilas) EH-786-YB"/>
    <x v="1"/>
    <x v="289"/>
    <m/>
    <m/>
    <x v="2"/>
    <m/>
    <m/>
    <x v="0"/>
    <x v="0"/>
    <s v="Distributeur"/>
    <m/>
    <m/>
    <m/>
    <m/>
    <m/>
    <m/>
    <m/>
    <m/>
  </r>
  <r>
    <n v="2025"/>
    <x v="1"/>
    <n v="9"/>
    <s v="vendredi"/>
    <s v="Tournée 144"/>
    <d v="2025-02-28T00:00:00"/>
    <s v="Thierry Maisonnier"/>
    <s v="Gaël P"/>
    <s v="Maya Mouttapa"/>
    <m/>
    <m/>
    <s v="Trafic St Ho (ex Lilas) EH-786-YB"/>
    <x v="15"/>
    <x v="290"/>
    <m/>
    <m/>
    <x v="2"/>
    <m/>
    <m/>
    <x v="1"/>
    <x v="5"/>
    <s v="HALTE SOCIALE ET HEBERGEMENT"/>
    <m/>
    <m/>
    <m/>
    <m/>
    <m/>
    <s v="ok"/>
    <m/>
    <s v="ok"/>
  </r>
  <r>
    <n v="2025"/>
    <x v="1"/>
    <n v="9"/>
    <s v="vendredi"/>
    <s v="Tournée 145"/>
    <d v="2025-02-28T00:00:00"/>
    <s v="Laurence Neveu"/>
    <s v="Bérénice Helion"/>
    <s v="Nil Augé-Dedieu"/>
    <m/>
    <m/>
    <s v="Trafic Lyonnais FZ-882-JR"/>
    <x v="5"/>
    <x v="291"/>
    <m/>
    <m/>
    <x v="2"/>
    <m/>
    <m/>
    <x v="0"/>
    <x v="2"/>
    <s v="Restauration d'entreprise"/>
    <m/>
    <m/>
    <m/>
    <m/>
    <m/>
    <m/>
    <s v="ok"/>
    <s v="ok"/>
  </r>
  <r>
    <n v="2025"/>
    <x v="1"/>
    <n v="9"/>
    <s v="vendredi"/>
    <s v="Tournée 145"/>
    <d v="2025-02-28T00:00:00"/>
    <s v="Laurence Neveu"/>
    <s v="Bérénice Helion"/>
    <s v="Nil Augé-Dedieu"/>
    <m/>
    <m/>
    <s v="Trafic Lyonnais FZ-882-JR"/>
    <x v="13"/>
    <x v="292"/>
    <m/>
    <m/>
    <x v="2"/>
    <m/>
    <m/>
    <x v="1"/>
    <x v="7"/>
    <s v="Accueil de Jour"/>
    <m/>
    <m/>
    <m/>
    <m/>
    <m/>
    <m/>
    <s v="ok"/>
    <s v="ok"/>
  </r>
  <r>
    <n v="2025"/>
    <x v="1"/>
    <n v="9"/>
    <s v="vendredi"/>
    <s v="Tournée 145"/>
    <d v="2025-02-28T00:00:00"/>
    <s v="Laurence Neveu"/>
    <s v="Bérénice Helion"/>
    <s v="Nil Augé-Dedieu"/>
    <m/>
    <m/>
    <s v="Trafic Lyonnais FZ-882-JR"/>
    <x v="37"/>
    <x v="293"/>
    <m/>
    <m/>
    <x v="2"/>
    <m/>
    <m/>
    <x v="1"/>
    <x v="4"/>
    <s v="Distribution Solidaire"/>
    <m/>
    <m/>
    <m/>
    <m/>
    <m/>
    <m/>
    <s v="ok"/>
    <s v="ok"/>
  </r>
  <r>
    <n v="2025"/>
    <x v="1"/>
    <n v="9"/>
    <s v="vendredi"/>
    <s v="annulé"/>
    <d v="2025-02-28T00:00:00"/>
    <s v="annulé"/>
    <m/>
    <m/>
    <m/>
    <m/>
    <s v="Annulé"/>
    <x v="41"/>
    <x v="0"/>
    <m/>
    <s v="Passage annulé"/>
    <x v="1"/>
    <s v="What'sApp"/>
    <m/>
    <x v="0"/>
    <x v="2"/>
    <s v="Restauration d'entreprise"/>
    <m/>
    <m/>
    <m/>
    <m/>
    <m/>
    <m/>
    <m/>
    <m/>
  </r>
  <r>
    <n v="2025"/>
    <x v="1"/>
    <n v="9"/>
    <s v="vendredi"/>
    <s v="annulé"/>
    <d v="2025-02-28T00:00:00"/>
    <s v="annulé"/>
    <m/>
    <m/>
    <m/>
    <m/>
    <s v="Annulé"/>
    <x v="42"/>
    <x v="0"/>
    <m/>
    <s v="Passage annulé"/>
    <x v="1"/>
    <s v="What'sApp"/>
    <m/>
    <x v="0"/>
    <x v="2"/>
    <s v="Restauration d'entreprise"/>
    <m/>
    <m/>
    <m/>
    <m/>
    <m/>
    <m/>
    <m/>
    <m/>
  </r>
  <r>
    <n v="2025"/>
    <x v="1"/>
    <n v="9"/>
    <s v="vendredi"/>
    <s v="annulé"/>
    <d v="2025-02-28T00:00:00"/>
    <s v="annulé"/>
    <m/>
    <m/>
    <m/>
    <m/>
    <s v="Annulé"/>
    <x v="4"/>
    <x v="0"/>
    <m/>
    <s v="Passage annulé"/>
    <x v="1"/>
    <s v="Appel "/>
    <m/>
    <x v="0"/>
    <x v="2"/>
    <s v="Restauration d'entreprise"/>
    <m/>
    <m/>
    <m/>
    <m/>
    <m/>
    <m/>
    <m/>
    <m/>
  </r>
  <r>
    <n v="2025"/>
    <x v="1"/>
    <n v="9"/>
    <s v="vendredi"/>
    <s v="Tournée 146"/>
    <d v="2025-02-28T00:00:00"/>
    <s v="Constantin Kozlow"/>
    <s v="FFT"/>
    <s v="FFT"/>
    <m/>
    <m/>
    <s v="Trafic Défense FT-862-AY"/>
    <x v="8"/>
    <x v="127"/>
    <m/>
    <m/>
    <x v="2"/>
    <m/>
    <m/>
    <x v="0"/>
    <x v="2"/>
    <s v="Restauration scolaire"/>
    <m/>
    <m/>
    <m/>
    <m/>
    <m/>
    <m/>
    <s v="ok"/>
    <s v="ok"/>
  </r>
  <r>
    <n v="2025"/>
    <x v="1"/>
    <n v="9"/>
    <s v="vendredi"/>
    <s v="Tournée 146"/>
    <d v="2025-02-28T00:00:00"/>
    <s v="Constantin Kozlow"/>
    <s v="FFT"/>
    <s v="FFT"/>
    <m/>
    <m/>
    <s v="Trafic Défense FT-862-AY"/>
    <x v="10"/>
    <x v="127"/>
    <m/>
    <m/>
    <x v="2"/>
    <m/>
    <m/>
    <x v="1"/>
    <x v="5"/>
    <s v="HALTE SOCIALE ET HEBERGEMENT"/>
    <m/>
    <m/>
    <m/>
    <m/>
    <m/>
    <m/>
    <s v="ok"/>
    <s v="ok"/>
  </r>
  <r>
    <n v="2025"/>
    <x v="1"/>
    <n v="9"/>
    <s v="vendredi"/>
    <s v="annulé"/>
    <d v="2025-02-28T00:00:00"/>
    <s v="annulé"/>
    <m/>
    <m/>
    <m/>
    <m/>
    <s v="Annulé"/>
    <x v="43"/>
    <x v="0"/>
    <m/>
    <s v="Passage annulé"/>
    <x v="1"/>
    <s v="Appel "/>
    <m/>
    <x v="0"/>
    <x v="2"/>
    <s v="Restauration d'entreprise"/>
    <m/>
    <m/>
    <m/>
    <m/>
    <m/>
    <m/>
    <m/>
    <m/>
  </r>
  <r>
    <n v="2025"/>
    <x v="1"/>
    <n v="9"/>
    <s v="vendredi"/>
    <s v="Tournée 147"/>
    <d v="2025-02-28T00:00:00"/>
    <s v="Sophie Potteaux"/>
    <s v="Michelle Isphording"/>
    <m/>
    <m/>
    <m/>
    <s v="Kangoo Mazars ET-665-VE"/>
    <x v="18"/>
    <x v="294"/>
    <m/>
    <m/>
    <x v="2"/>
    <m/>
    <m/>
    <x v="0"/>
    <x v="2"/>
    <s v="Restauration d'entreprise"/>
    <m/>
    <m/>
    <m/>
    <m/>
    <m/>
    <m/>
    <s v="ok"/>
    <s v="ok"/>
  </r>
  <r>
    <n v="2025"/>
    <x v="1"/>
    <n v="9"/>
    <s v="vendredi"/>
    <s v="Tournée 147"/>
    <d v="2025-02-28T00:00:00"/>
    <s v="Sophie Potteaux"/>
    <s v="Michelle Isphording"/>
    <m/>
    <m/>
    <m/>
    <s v="Kangoo Mazars ET-665-VE"/>
    <x v="19"/>
    <x v="295"/>
    <m/>
    <m/>
    <x v="2"/>
    <m/>
    <m/>
    <x v="0"/>
    <x v="2"/>
    <s v="Restauration d'entreprise"/>
    <m/>
    <m/>
    <m/>
    <m/>
    <m/>
    <m/>
    <s v="ok"/>
    <s v="ok à modifier"/>
  </r>
  <r>
    <n v="2025"/>
    <x v="1"/>
    <n v="9"/>
    <s v="vendredi"/>
    <s v="Tournée 147"/>
    <d v="2025-02-28T00:00:00"/>
    <s v="annulé"/>
    <m/>
    <m/>
    <m/>
    <m/>
    <s v="Annulé"/>
    <x v="22"/>
    <x v="0"/>
    <m/>
    <s v="Passage annulé"/>
    <x v="1"/>
    <s v="Appel "/>
    <m/>
    <x v="0"/>
    <x v="2"/>
    <s v="Restauration d'entreprise"/>
    <m/>
    <m/>
    <m/>
    <m/>
    <m/>
    <m/>
    <m/>
    <m/>
  </r>
  <r>
    <n v="2025"/>
    <x v="1"/>
    <n v="9"/>
    <s v="vendredi"/>
    <s v="Tournée 147"/>
    <d v="2025-02-28T00:00:00"/>
    <s v="annulé"/>
    <m/>
    <m/>
    <m/>
    <m/>
    <s v="Annulé"/>
    <x v="23"/>
    <x v="0"/>
    <m/>
    <s v="Passage annulé"/>
    <x v="1"/>
    <s v="Appel "/>
    <m/>
    <x v="0"/>
    <x v="2"/>
    <s v="Restauration d'entreprise"/>
    <m/>
    <m/>
    <m/>
    <m/>
    <m/>
    <m/>
    <m/>
    <m/>
  </r>
  <r>
    <n v="2025"/>
    <x v="1"/>
    <n v="9"/>
    <s v="vendredi"/>
    <s v="Tournée 147"/>
    <d v="2025-02-28T00:00:00"/>
    <s v="annulé"/>
    <m/>
    <m/>
    <m/>
    <m/>
    <s v="Annulé"/>
    <x v="44"/>
    <x v="0"/>
    <m/>
    <s v="Passage annulé"/>
    <x v="1"/>
    <s v="Appel "/>
    <m/>
    <x v="0"/>
    <x v="2"/>
    <s v="Restauration d'entreprise"/>
    <m/>
    <m/>
    <m/>
    <m/>
    <m/>
    <m/>
    <m/>
    <m/>
  </r>
  <r>
    <n v="2025"/>
    <x v="1"/>
    <n v="9"/>
    <s v="vendredi"/>
    <s v="Tournée 147"/>
    <d v="2025-02-28T00:00:00"/>
    <s v="annulé"/>
    <m/>
    <m/>
    <m/>
    <m/>
    <s v="Annulé"/>
    <x v="20"/>
    <x v="0"/>
    <m/>
    <s v="Passage annulé"/>
    <x v="1"/>
    <s v="Appel "/>
    <m/>
    <x v="0"/>
    <x v="2"/>
    <s v="Restauration d'entreprise"/>
    <m/>
    <m/>
    <m/>
    <m/>
    <m/>
    <m/>
    <m/>
    <m/>
  </r>
  <r>
    <n v="2025"/>
    <x v="1"/>
    <n v="9"/>
    <s v="vendredi"/>
    <s v="Tournée 147"/>
    <d v="2025-02-28T00:00:00"/>
    <s v="Sophie Potteaux"/>
    <s v="Michelle Isphording"/>
    <m/>
    <m/>
    <m/>
    <s v="Kangoo Mazars ET-665-VE"/>
    <x v="26"/>
    <x v="296"/>
    <m/>
    <m/>
    <x v="2"/>
    <m/>
    <m/>
    <x v="1"/>
    <x v="5"/>
    <s v="HALTE SOCIALE ET HEBERGEMENT"/>
    <m/>
    <m/>
    <m/>
    <m/>
    <m/>
    <m/>
    <s v="ok"/>
    <s v="ok"/>
  </r>
  <r>
    <n v="2025"/>
    <x v="1"/>
    <n v="9"/>
    <s v="vendredi"/>
    <s v="Tournée 147"/>
    <d v="2025-02-28T00:00:00"/>
    <s v="Sophie Potteaux"/>
    <s v="Michelle Isphording"/>
    <m/>
    <m/>
    <m/>
    <s v="Kangoo Mazars ET-665-VE"/>
    <x v="54"/>
    <x v="297"/>
    <m/>
    <m/>
    <x v="2"/>
    <m/>
    <m/>
    <x v="1"/>
    <x v="5"/>
    <s v="HALTE SOCIALE ET HEBERGEMENT"/>
    <m/>
    <m/>
    <m/>
    <m/>
    <m/>
    <m/>
    <s v="ok"/>
    <s v="ok"/>
  </r>
  <r>
    <n v="2025"/>
    <x v="2"/>
    <n v="9"/>
    <s v="samedi"/>
    <s v="annulé"/>
    <d v="2025-03-01T00:00:00"/>
    <s v="annulé"/>
    <m/>
    <m/>
    <m/>
    <m/>
    <s v="Annulé"/>
    <x v="32"/>
    <x v="0"/>
    <m/>
    <s v="Passage annulé"/>
    <x v="1"/>
    <s v="What'sApp"/>
    <m/>
    <x v="0"/>
    <x v="10"/>
    <s v="Evénements Sports et Loisirs"/>
    <m/>
    <m/>
    <m/>
    <m/>
    <m/>
    <m/>
    <m/>
    <m/>
  </r>
  <r>
    <n v="2025"/>
    <x v="2"/>
    <n v="9"/>
    <s v="samedi"/>
    <s v="Tournée 148"/>
    <d v="2025-03-01T00:00:00"/>
    <s v="Kester Lovelace"/>
    <s v="Dana Ducros"/>
    <s v="Alexandre GALLEGO-GONZALEZ"/>
    <m/>
    <m/>
    <s v="Trafic St Ho (ex Lilas) EH-786-YB"/>
    <x v="55"/>
    <x v="298"/>
    <m/>
    <m/>
    <x v="2"/>
    <m/>
    <m/>
    <x v="0"/>
    <x v="10"/>
    <s v="Traiteur Réception"/>
    <m/>
    <m/>
    <m/>
    <m/>
    <m/>
    <m/>
    <s v="ok"/>
    <s v="ok"/>
  </r>
  <r>
    <n v="2025"/>
    <x v="2"/>
    <n v="9"/>
    <s v="samedi"/>
    <s v="Tournée 148"/>
    <d v="2025-03-01T00:00:00"/>
    <s v="Kester Lovelace"/>
    <s v="Dana Ducros"/>
    <s v="Alexandre GALLEGO-GONZALEZ"/>
    <m/>
    <m/>
    <s v="Trafic St Ho (ex Lilas) EH-786-YB"/>
    <x v="46"/>
    <x v="298"/>
    <m/>
    <m/>
    <x v="2"/>
    <m/>
    <m/>
    <x v="1"/>
    <x v="8"/>
    <s v="RESTAURANTS SOLIDAIRES"/>
    <m/>
    <m/>
    <m/>
    <m/>
    <m/>
    <m/>
    <m/>
    <m/>
  </r>
  <r>
    <n v="2025"/>
    <x v="2"/>
    <n v="10"/>
    <s v="dimanche"/>
    <s v="Tournée 149"/>
    <d v="2025-03-02T00:00:00"/>
    <s v="Patrick Postic"/>
    <s v="HENRIQUE BORSARI"/>
    <s v="Mateo Cambon"/>
    <s v="Alexandre PASQUALI"/>
    <s v="Aline Royer"/>
    <s v="Trafic St Ho (ex Lilas) EH-786-YB"/>
    <x v="27"/>
    <x v="94"/>
    <m/>
    <m/>
    <x v="2"/>
    <m/>
    <m/>
    <x v="0"/>
    <x v="9"/>
    <s v="Producteur"/>
    <m/>
    <m/>
    <m/>
    <m/>
    <m/>
    <m/>
    <m/>
    <m/>
  </r>
  <r>
    <n v="2025"/>
    <x v="2"/>
    <n v="10"/>
    <s v="dimanche"/>
    <s v="Tournée 149"/>
    <d v="2025-03-02T00:00:00"/>
    <s v="Patrick Postic"/>
    <s v="HENRIQUE BORSARI"/>
    <s v="Mateo Cambon"/>
    <s v="Alexandre PASQUALI"/>
    <s v="Aline Royer"/>
    <s v="Trafic St Ho (ex Lilas) EH-786-YB"/>
    <x v="28"/>
    <x v="299"/>
    <m/>
    <m/>
    <x v="2"/>
    <m/>
    <m/>
    <x v="0"/>
    <x v="9"/>
    <s v="Producteur"/>
    <m/>
    <m/>
    <m/>
    <m/>
    <m/>
    <m/>
    <m/>
    <m/>
  </r>
  <r>
    <n v="2025"/>
    <x v="2"/>
    <n v="10"/>
    <s v="dimanche"/>
    <s v="Tournée 149"/>
    <d v="2025-03-02T00:00:00"/>
    <s v="Patrick Postic"/>
    <s v="HENRIQUE BORSARI"/>
    <s v="Mateo Cambon"/>
    <s v="Alexandre PASQUALI"/>
    <s v="Aline Royer"/>
    <s v="Trafic St Ho (ex Lilas) EH-786-YB"/>
    <x v="29"/>
    <x v="300"/>
    <m/>
    <m/>
    <x v="2"/>
    <m/>
    <m/>
    <x v="1"/>
    <x v="8"/>
    <s v="RESTAURANTS SOLIDAIRES"/>
    <m/>
    <m/>
    <m/>
    <m/>
    <m/>
    <m/>
    <s v="ok"/>
    <s v="ok"/>
  </r>
  <r>
    <n v="2025"/>
    <x v="2"/>
    <n v="10"/>
    <s v="lundi"/>
    <s v="Tournée 150"/>
    <d v="2025-03-03T00:00:00"/>
    <s v="Céline Faucon"/>
    <m/>
    <m/>
    <m/>
    <m/>
    <s v="Berlingo Bercy DN-583-FS"/>
    <x v="32"/>
    <x v="301"/>
    <m/>
    <m/>
    <x v="2"/>
    <m/>
    <m/>
    <x v="0"/>
    <x v="10"/>
    <s v="Evénements Sports et Loisirs"/>
    <m/>
    <m/>
    <m/>
    <m/>
    <m/>
    <m/>
    <s v="ok"/>
    <s v="ok"/>
  </r>
  <r>
    <n v="2025"/>
    <x v="2"/>
    <n v="10"/>
    <s v="lundi"/>
    <s v="Tournée 150"/>
    <d v="2025-03-03T00:00:00"/>
    <s v="Céline Faucon"/>
    <m/>
    <m/>
    <m/>
    <m/>
    <s v="Berlingo Bercy DN-583-FS"/>
    <x v="29"/>
    <x v="301"/>
    <m/>
    <m/>
    <x v="2"/>
    <m/>
    <m/>
    <x v="1"/>
    <x v="8"/>
    <s v="RESTAURANTS SOLIDAIRES"/>
    <m/>
    <m/>
    <m/>
    <m/>
    <m/>
    <m/>
    <s v="ok"/>
    <s v="ok"/>
  </r>
  <r>
    <n v="2025"/>
    <x v="2"/>
    <n v="10"/>
    <s v="lundi"/>
    <s v="Tournée 151"/>
    <d v="2025-03-03T00:00:00"/>
    <s v="Thierry Maisonnier"/>
    <s v="Axel Dupont-Franklin"/>
    <s v="Inès Balaguier"/>
    <m/>
    <m/>
    <s v="Trafic Défense FT-862-AY"/>
    <x v="0"/>
    <x v="302"/>
    <m/>
    <m/>
    <x v="2"/>
    <m/>
    <m/>
    <x v="0"/>
    <x v="0"/>
    <s v="Distributeur"/>
    <m/>
    <m/>
    <m/>
    <m/>
    <m/>
    <m/>
    <m/>
    <m/>
  </r>
  <r>
    <n v="2025"/>
    <x v="2"/>
    <n v="10"/>
    <s v="lundi"/>
    <s v="Tournée 151"/>
    <d v="2025-03-03T00:00:00"/>
    <s v="Thierry Maisonnier"/>
    <s v="Axel Dupont-Franklin"/>
    <s v="Inès Balaguier"/>
    <m/>
    <m/>
    <s v="Trafic Défense FT-862-AY"/>
    <x v="1"/>
    <x v="303"/>
    <m/>
    <m/>
    <x v="2"/>
    <m/>
    <m/>
    <x v="0"/>
    <x v="0"/>
    <s v="Distributeur"/>
    <m/>
    <m/>
    <m/>
    <m/>
    <m/>
    <m/>
    <m/>
    <m/>
  </r>
  <r>
    <n v="2025"/>
    <x v="2"/>
    <n v="10"/>
    <s v="lundi"/>
    <s v="Tournée 151"/>
    <d v="2025-03-03T00:00:00"/>
    <s v="Thierry Maisonnier"/>
    <s v="Axel Dupont-Franklin"/>
    <s v="Inès Balaguier"/>
    <m/>
    <m/>
    <s v="Trafic Défense FT-862-AY"/>
    <x v="30"/>
    <x v="304"/>
    <m/>
    <m/>
    <x v="2"/>
    <m/>
    <m/>
    <x v="1"/>
    <x v="5"/>
    <s v="HALTE SOCIALE ET HEBERGEMENT"/>
    <m/>
    <m/>
    <m/>
    <m/>
    <m/>
    <m/>
    <s v="ok"/>
    <s v="ok"/>
  </r>
  <r>
    <n v="2025"/>
    <x v="2"/>
    <n v="10"/>
    <s v="lundi"/>
    <s v="Tournée 151"/>
    <d v="2025-03-03T00:00:00"/>
    <s v="Thierry Maisonnier"/>
    <s v="Axel Dupont-Franklin"/>
    <s v="Inès Balaguier"/>
    <m/>
    <m/>
    <s v="Trafic Défense FT-862-AY"/>
    <x v="31"/>
    <x v="305"/>
    <m/>
    <m/>
    <x v="2"/>
    <m/>
    <m/>
    <x v="1"/>
    <x v="8"/>
    <s v="RESTAURANTS SOLIDAIRES"/>
    <m/>
    <m/>
    <m/>
    <m/>
    <m/>
    <m/>
    <s v="ok"/>
    <s v="ok"/>
  </r>
  <r>
    <n v="2025"/>
    <x v="2"/>
    <n v="10"/>
    <s v="lundi"/>
    <s v="Tournée 152"/>
    <d v="2025-03-03T00:00:00"/>
    <s v="Jean-Michel Bader"/>
    <s v="Matthias Benedict"/>
    <m/>
    <m/>
    <m/>
    <s v="Trafic St Ho (ex Lilas) EH-786-YB"/>
    <x v="62"/>
    <x v="306"/>
    <m/>
    <m/>
    <x v="2"/>
    <m/>
    <m/>
    <x v="0"/>
    <x v="10"/>
    <s v="traiteur reception"/>
    <m/>
    <m/>
    <m/>
    <m/>
    <m/>
    <m/>
    <m/>
    <s v="ok"/>
  </r>
  <r>
    <n v="2025"/>
    <x v="2"/>
    <n v="10"/>
    <s v="lundi"/>
    <s v="Tournée 152"/>
    <d v="2025-03-03T00:00:00"/>
    <s v="Jean-Michel Bader"/>
    <s v="Matthias Benedict"/>
    <m/>
    <m/>
    <m/>
    <s v="Trafic St Ho (ex Lilas) EH-786-YB"/>
    <x v="26"/>
    <x v="307"/>
    <m/>
    <m/>
    <x v="2"/>
    <m/>
    <m/>
    <x v="1"/>
    <x v="5"/>
    <s v="HALTE SOCIALE ET HEBERGEMENT"/>
    <m/>
    <m/>
    <m/>
    <m/>
    <m/>
    <m/>
    <s v="ok modifié"/>
    <s v="ok à modifier"/>
  </r>
  <r>
    <n v="2025"/>
    <x v="2"/>
    <n v="10"/>
    <s v="lundi"/>
    <s v="Tournée 152"/>
    <d v="2025-03-03T00:00:00"/>
    <s v="Jean-Michel Bader"/>
    <s v="Matthias Benedict"/>
    <m/>
    <m/>
    <m/>
    <s v="Trafic St Ho (ex Lilas) EH-786-YB"/>
    <x v="30"/>
    <x v="225"/>
    <m/>
    <m/>
    <x v="2"/>
    <m/>
    <m/>
    <x v="1"/>
    <x v="5"/>
    <s v="HALTE SOCIALE ET HEBERGEMENT"/>
    <m/>
    <m/>
    <m/>
    <m/>
    <m/>
    <m/>
    <s v="ok"/>
    <s v="ok à modifier"/>
  </r>
  <r>
    <n v="2025"/>
    <x v="2"/>
    <n v="10"/>
    <s v="mardi"/>
    <s v="Tournée 153"/>
    <d v="2025-03-04T00:00:00"/>
    <s v="Patrick Postic"/>
    <s v="Pierre BEURLET"/>
    <m/>
    <m/>
    <m/>
    <s v="Trafic Lyonnais FZ-882-JR"/>
    <x v="6"/>
    <x v="75"/>
    <m/>
    <m/>
    <x v="2"/>
    <m/>
    <m/>
    <x v="0"/>
    <x v="0"/>
    <s v="Distributeur"/>
    <m/>
    <m/>
    <m/>
    <m/>
    <m/>
    <m/>
    <s v="ok"/>
    <s v="ok"/>
  </r>
  <r>
    <n v="2025"/>
    <x v="2"/>
    <n v="10"/>
    <s v="mardi"/>
    <s v="Tournée 153"/>
    <d v="2025-03-04T00:00:00"/>
    <s v="Patrick Postic"/>
    <s v="Pierre BEURLET"/>
    <m/>
    <m/>
    <m/>
    <s v="Trafic Lyonnais FZ-882-JR"/>
    <x v="31"/>
    <x v="75"/>
    <m/>
    <m/>
    <x v="2"/>
    <m/>
    <m/>
    <x v="1"/>
    <x v="8"/>
    <s v="RESTAURANTS SOLIDAIRES"/>
    <m/>
    <m/>
    <m/>
    <m/>
    <m/>
    <m/>
    <s v="ok"/>
    <s v="ok"/>
  </r>
  <r>
    <n v="2025"/>
    <x v="2"/>
    <n v="10"/>
    <s v="mardi"/>
    <s v="Tournée 154"/>
    <d v="2025-03-04T00:00:00"/>
    <s v="Didier Nozahic"/>
    <s v="Christiane Mancilla"/>
    <m/>
    <m/>
    <m/>
    <s v="Trafic St Ho (ex Lilas) EH-786-YB"/>
    <x v="8"/>
    <x v="21"/>
    <m/>
    <m/>
    <x v="2"/>
    <m/>
    <m/>
    <x v="0"/>
    <x v="2"/>
    <s v="Restauration scolaire"/>
    <m/>
    <m/>
    <m/>
    <m/>
    <m/>
    <m/>
    <s v="ok"/>
    <s v="ok"/>
  </r>
  <r>
    <n v="2025"/>
    <x v="2"/>
    <n v="10"/>
    <s v="mardi"/>
    <s v="Tournée 154"/>
    <d v="2025-03-04T00:00:00"/>
    <s v="Didier Nozahic"/>
    <s v="Christiane Mancilla"/>
    <m/>
    <m/>
    <m/>
    <s v="Trafic St Ho (ex Lilas) EH-786-YB"/>
    <x v="48"/>
    <x v="21"/>
    <m/>
    <m/>
    <x v="2"/>
    <m/>
    <m/>
    <x v="1"/>
    <x v="4"/>
    <s v="Distribution Solidaire"/>
    <m/>
    <m/>
    <m/>
    <m/>
    <m/>
    <m/>
    <s v="ok"/>
    <s v="ok"/>
  </r>
  <r>
    <n v="2025"/>
    <x v="2"/>
    <n v="10"/>
    <s v="mardi"/>
    <s v="Tournée 154"/>
    <d v="2025-03-04T00:00:00"/>
    <s v="Didier Nozahic"/>
    <s v="Christiane Mancilla"/>
    <m/>
    <m/>
    <m/>
    <s v="Trafic St Ho (ex Lilas) EH-786-YB"/>
    <x v="0"/>
    <x v="239"/>
    <m/>
    <m/>
    <x v="2"/>
    <m/>
    <m/>
    <x v="0"/>
    <x v="0"/>
    <s v="Distributeur"/>
    <m/>
    <m/>
    <m/>
    <m/>
    <m/>
    <m/>
    <m/>
    <m/>
  </r>
  <r>
    <n v="2025"/>
    <x v="2"/>
    <n v="10"/>
    <s v="mardi"/>
    <s v="Tournée 154"/>
    <d v="2025-03-04T00:00:00"/>
    <s v="Didier Nozahic"/>
    <s v="Christiane Mancilla"/>
    <m/>
    <m/>
    <m/>
    <s v="Trafic St Ho (ex Lilas) EH-786-YB"/>
    <x v="33"/>
    <x v="239"/>
    <m/>
    <m/>
    <x v="2"/>
    <m/>
    <m/>
    <x v="1"/>
    <x v="4"/>
    <s v="Distribution Solidaire"/>
    <m/>
    <m/>
    <m/>
    <m/>
    <m/>
    <m/>
    <s v="ok"/>
    <s v="ok"/>
  </r>
  <r>
    <n v="2025"/>
    <x v="2"/>
    <n v="10"/>
    <s v="mardi"/>
    <s v="Tournée 155"/>
    <d v="2025-03-04T00:00:00"/>
    <s v="Jacques Lefèvre"/>
    <s v="Marius Koffi"/>
    <s v="Driss Gouch"/>
    <s v="Guillaume le Page"/>
    <m/>
    <s v="Berlingo Bercy DN-583-FS"/>
    <x v="59"/>
    <x v="308"/>
    <m/>
    <m/>
    <x v="2"/>
    <m/>
    <m/>
    <x v="0"/>
    <x v="9"/>
    <s v="Producteur"/>
    <m/>
    <m/>
    <m/>
    <m/>
    <m/>
    <m/>
    <s v="ok non signé"/>
    <m/>
  </r>
  <r>
    <n v="2025"/>
    <x v="2"/>
    <n v="10"/>
    <s v="mardi"/>
    <s v="Tournée 155"/>
    <d v="2025-03-04T00:00:00"/>
    <s v="Jacques Lefèvre"/>
    <s v="Marius Koffi"/>
    <s v="Driss Gouch"/>
    <s v="Guillaume le Page"/>
    <m/>
    <s v="Berlingo Bercy DN-583-FS"/>
    <x v="66"/>
    <x v="309"/>
    <m/>
    <m/>
    <x v="2"/>
    <m/>
    <m/>
    <x v="1"/>
    <x v="8"/>
    <s v="RESTAURANTS SOLIDAIRES"/>
    <m/>
    <m/>
    <m/>
    <m/>
    <m/>
    <m/>
    <s v="ok"/>
    <s v="ok"/>
  </r>
  <r>
    <n v="2025"/>
    <x v="2"/>
    <n v="10"/>
    <s v="mardi"/>
    <s v="Tournée 155"/>
    <d v="2025-03-04T00:00:00"/>
    <s v="Jacques Lefèvre"/>
    <s v="Marius Koffi"/>
    <s v="Driss Gouch"/>
    <s v="Guillaume le Page"/>
    <m/>
    <s v="Berlingo Bercy DN-583-FS"/>
    <x v="17"/>
    <x v="310"/>
    <m/>
    <m/>
    <x v="2"/>
    <m/>
    <m/>
    <x v="1"/>
    <x v="8"/>
    <s v="RESTAURANTS SOLIDAIRES"/>
    <m/>
    <m/>
    <m/>
    <m/>
    <m/>
    <m/>
    <s v="ok"/>
    <s v="ok"/>
  </r>
  <r>
    <n v="2025"/>
    <x v="2"/>
    <n v="10"/>
    <s v="mardi"/>
    <s v="Tournée 156"/>
    <d v="2025-03-04T00:00:00"/>
    <s v="Constantin Kozlow"/>
    <s v="Louisa PENICAUT"/>
    <m/>
    <m/>
    <m/>
    <s v="Trafic Défense FT-862-AY"/>
    <x v="53"/>
    <x v="311"/>
    <m/>
    <m/>
    <x v="2"/>
    <m/>
    <m/>
    <x v="0"/>
    <x v="10"/>
    <s v="Evénements Sports et Loisirs"/>
    <m/>
    <m/>
    <m/>
    <m/>
    <m/>
    <m/>
    <s v="ok"/>
    <s v="ok"/>
  </r>
  <r>
    <n v="2025"/>
    <x v="2"/>
    <n v="10"/>
    <s v="mardi"/>
    <s v="Tournée 156"/>
    <d v="2025-03-04T00:00:00"/>
    <s v="Constantin Kozlow"/>
    <s v="Louisa PENICAUT"/>
    <m/>
    <m/>
    <m/>
    <s v="Trafic Défense FT-862-AY"/>
    <x v="36"/>
    <x v="311"/>
    <m/>
    <m/>
    <x v="2"/>
    <m/>
    <m/>
    <x v="1"/>
    <x v="4"/>
    <s v="Distribution Solidaire"/>
    <m/>
    <m/>
    <m/>
    <m/>
    <m/>
    <m/>
    <s v="ok"/>
    <s v="ok"/>
  </r>
  <r>
    <n v="2025"/>
    <x v="2"/>
    <n v="10"/>
    <s v="mercredi"/>
    <s v="Tournée 157"/>
    <d v="2025-03-05T00:00:00"/>
    <s v="Thierry Maisonnier"/>
    <s v="Lucie Joyes"/>
    <m/>
    <m/>
    <m/>
    <s v="Trafic Défense FT-862-AY"/>
    <x v="0"/>
    <x v="312"/>
    <m/>
    <m/>
    <x v="2"/>
    <m/>
    <m/>
    <x v="0"/>
    <x v="0"/>
    <s v="Distributeur"/>
    <m/>
    <m/>
    <m/>
    <m/>
    <m/>
    <m/>
    <m/>
    <m/>
  </r>
  <r>
    <n v="2025"/>
    <x v="2"/>
    <n v="10"/>
    <s v="mercredi"/>
    <s v="Tournée 157"/>
    <d v="2025-03-05T00:00:00"/>
    <s v="Thierry Maisonnier"/>
    <s v="Lucie Joyes"/>
    <m/>
    <m/>
    <m/>
    <s v="Trafic Défense FT-862-AY"/>
    <x v="1"/>
    <x v="312"/>
    <m/>
    <m/>
    <x v="2"/>
    <m/>
    <m/>
    <x v="0"/>
    <x v="0"/>
    <s v="Distributeur"/>
    <m/>
    <m/>
    <m/>
    <m/>
    <m/>
    <m/>
    <m/>
    <m/>
  </r>
  <r>
    <n v="2025"/>
    <x v="2"/>
    <n v="10"/>
    <s v="mercredi"/>
    <s v="Tournée 157"/>
    <d v="2025-03-05T00:00:00"/>
    <s v="Thierry Maisonnier"/>
    <s v="Lucie Joyes"/>
    <m/>
    <m/>
    <m/>
    <s v="Trafic Défense FT-862-AY"/>
    <x v="30"/>
    <x v="313"/>
    <m/>
    <m/>
    <x v="2"/>
    <m/>
    <m/>
    <x v="1"/>
    <x v="5"/>
    <s v="HALTE SOCIALE ET HEBERGEMENT"/>
    <m/>
    <m/>
    <m/>
    <m/>
    <m/>
    <m/>
    <s v="ok"/>
    <s v="ok"/>
  </r>
  <r>
    <n v="2025"/>
    <x v="2"/>
    <n v="10"/>
    <s v="mercredi"/>
    <s v="Tournée 158"/>
    <d v="2025-03-05T00:00:00"/>
    <s v="Baptiste Valentini"/>
    <s v="Alice MOUCHEL"/>
    <m/>
    <m/>
    <m/>
    <s v="Trafic Lyonnais FZ-882-JR"/>
    <x v="2"/>
    <x v="314"/>
    <m/>
    <m/>
    <x v="2"/>
    <m/>
    <m/>
    <x v="0"/>
    <x v="1"/>
    <s v="Restauration d'entreprise"/>
    <m/>
    <m/>
    <m/>
    <m/>
    <m/>
    <m/>
    <s v="ok"/>
    <s v="ok"/>
  </r>
  <r>
    <n v="2025"/>
    <x v="2"/>
    <n v="10"/>
    <s v="mercredi"/>
    <s v="Tournée 158"/>
    <d v="2025-03-05T00:00:00"/>
    <s v="Baptiste Valentini"/>
    <s v="Alice MOUCHEL"/>
    <m/>
    <m/>
    <m/>
    <s v="Trafic Lyonnais FZ-882-JR"/>
    <x v="9"/>
    <x v="314"/>
    <m/>
    <m/>
    <x v="2"/>
    <m/>
    <m/>
    <x v="1"/>
    <x v="4"/>
    <s v="Distribution Solidaire"/>
    <m/>
    <m/>
    <m/>
    <m/>
    <m/>
    <m/>
    <s v="ok"/>
    <s v="ok"/>
  </r>
  <r>
    <n v="2025"/>
    <x v="2"/>
    <n v="10"/>
    <s v="mercredi"/>
    <s v="annulé"/>
    <d v="2025-03-05T00:00:00"/>
    <s v="annulé"/>
    <m/>
    <m/>
    <m/>
    <m/>
    <s v="Annulé"/>
    <x v="3"/>
    <x v="0"/>
    <m/>
    <s v="Passage annulé"/>
    <x v="1"/>
    <s v="What'sApp"/>
    <m/>
    <x v="0"/>
    <x v="2"/>
    <s v="Labo pour frigos connectés"/>
    <m/>
    <m/>
    <m/>
    <m/>
    <m/>
    <m/>
    <m/>
    <m/>
  </r>
  <r>
    <n v="2025"/>
    <x v="2"/>
    <n v="10"/>
    <s v="mercredi"/>
    <s v="Tournée 159"/>
    <d v="2025-03-05T00:00:00"/>
    <s v="Baptiste Valentini"/>
    <s v="(Wenabi) Damien RESSOUCHES"/>
    <m/>
    <m/>
    <m/>
    <s v="Kangoo Ipsen FV-865-GP"/>
    <x v="4"/>
    <x v="190"/>
    <m/>
    <m/>
    <x v="2"/>
    <m/>
    <m/>
    <x v="0"/>
    <x v="2"/>
    <s v="Restauration d'entreprise"/>
    <m/>
    <m/>
    <m/>
    <m/>
    <m/>
    <m/>
    <s v="ok"/>
    <s v="ok"/>
  </r>
  <r>
    <n v="2025"/>
    <x v="2"/>
    <n v="10"/>
    <s v="mercredi"/>
    <s v="Tournée 159"/>
    <d v="2025-03-05T00:00:00"/>
    <s v="Baptiste Valentini"/>
    <s v="(Wenabi) Damien RESSOUCHES"/>
    <m/>
    <m/>
    <m/>
    <s v="Kangoo Ipsen FV-865-GP"/>
    <x v="38"/>
    <x v="190"/>
    <m/>
    <m/>
    <x v="2"/>
    <m/>
    <m/>
    <x v="1"/>
    <x v="8"/>
    <s v="Restaurant Solidaire"/>
    <m/>
    <m/>
    <m/>
    <m/>
    <m/>
    <m/>
    <s v="ok"/>
    <s v="ok"/>
  </r>
  <r>
    <n v="2025"/>
    <x v="2"/>
    <n v="10"/>
    <s v="jeudi"/>
    <s v="Tournée 160"/>
    <d v="2025-03-06T00:00:00"/>
    <s v="Thierry Maisonnier"/>
    <s v="Hugo chauvrat"/>
    <m/>
    <m/>
    <m/>
    <s v="Trafic Lyonnais FZ-882-JR"/>
    <x v="6"/>
    <x v="315"/>
    <m/>
    <m/>
    <x v="2"/>
    <m/>
    <m/>
    <x v="0"/>
    <x v="0"/>
    <s v="Distributeur"/>
    <m/>
    <m/>
    <m/>
    <m/>
    <m/>
    <m/>
    <s v="ok"/>
    <s v="ok"/>
  </r>
  <r>
    <n v="2025"/>
    <x v="2"/>
    <n v="10"/>
    <s v="jeudi"/>
    <s v="Tournée 160"/>
    <d v="2025-03-06T00:00:00"/>
    <s v="Thierry Maisonnier"/>
    <s v="Hugo chauvrat"/>
    <m/>
    <m/>
    <m/>
    <s v="Trafic Lyonnais FZ-882-JR"/>
    <x v="14"/>
    <x v="315"/>
    <m/>
    <m/>
    <x v="2"/>
    <m/>
    <m/>
    <x v="1"/>
    <x v="4"/>
    <s v="Distribution Solidaire"/>
    <m/>
    <m/>
    <m/>
    <m/>
    <m/>
    <m/>
    <s v="ok"/>
    <s v="ok"/>
  </r>
  <r>
    <n v="2025"/>
    <x v="2"/>
    <n v="10"/>
    <s v="jeudi"/>
    <s v="annulé"/>
    <d v="2025-03-06T00:00:00"/>
    <s v="annulé"/>
    <m/>
    <m/>
    <m/>
    <m/>
    <s v="Annulé"/>
    <x v="32"/>
    <x v="0"/>
    <m/>
    <s v="Passage annulé"/>
    <x v="1"/>
    <s v="What'sApp"/>
    <m/>
    <x v="0"/>
    <x v="10"/>
    <s v="Evénements Sports et Loisirs"/>
    <m/>
    <m/>
    <m/>
    <m/>
    <m/>
    <m/>
    <m/>
    <m/>
  </r>
  <r>
    <n v="2025"/>
    <x v="2"/>
    <n v="10"/>
    <s v="jeudi"/>
    <s v="Tournée 161"/>
    <d v="2025-03-06T00:00:00"/>
    <s v="Patrick POSTIC"/>
    <s v="Maxime Petit"/>
    <s v="Victor jeff"/>
    <m/>
    <m/>
    <s v="Trafic St Ho (ex Lilas) EH-786-YB"/>
    <x v="7"/>
    <x v="260"/>
    <m/>
    <m/>
    <x v="2"/>
    <m/>
    <m/>
    <x v="0"/>
    <x v="3"/>
    <s v="Production Aide Alim"/>
    <m/>
    <m/>
    <m/>
    <m/>
    <m/>
    <m/>
    <s v="ok"/>
    <s v="ok"/>
  </r>
  <r>
    <n v="2025"/>
    <x v="2"/>
    <n v="10"/>
    <s v="jeudi"/>
    <s v="Tournée 161"/>
    <d v="2025-03-06T00:00:00"/>
    <s v="Patrick POSTIC"/>
    <s v="Maxime Petit"/>
    <s v="Victor jeff"/>
    <m/>
    <m/>
    <s v="Trafic St Ho (ex Lilas) EH-786-YB"/>
    <x v="39"/>
    <x v="260"/>
    <m/>
    <m/>
    <x v="2"/>
    <m/>
    <m/>
    <x v="1"/>
    <x v="4"/>
    <s v="Distribution Solidaire"/>
    <m/>
    <m/>
    <m/>
    <m/>
    <m/>
    <m/>
    <s v="ok"/>
    <s v="ok"/>
  </r>
  <r>
    <n v="2025"/>
    <x v="2"/>
    <n v="10"/>
    <s v="jeudi"/>
    <s v="Tournée 162"/>
    <d v="2025-03-06T00:00:00"/>
    <s v="Constantin Kozlow"/>
    <s v="Alice MOUCHEL"/>
    <s v="Violette FACHE"/>
    <m/>
    <m/>
    <s v="Trafic Défense FT-862-AY"/>
    <x v="67"/>
    <x v="316"/>
    <m/>
    <m/>
    <x v="2"/>
    <m/>
    <m/>
    <x v="0"/>
    <x v="10"/>
    <s v="Evénements Sports et Loisirs"/>
    <m/>
    <m/>
    <m/>
    <m/>
    <m/>
    <m/>
    <s v="ok"/>
    <s v="ok"/>
  </r>
  <r>
    <n v="2025"/>
    <x v="2"/>
    <n v="10"/>
    <s v="jeudi"/>
    <s v="Tournée 162"/>
    <d v="2025-03-06T00:00:00"/>
    <s v="Constantin Kozlow"/>
    <s v="Alice MOUCHEL"/>
    <s v="Violette FACHE"/>
    <m/>
    <m/>
    <s v="Trafic Défense FT-862-AY"/>
    <x v="63"/>
    <x v="316"/>
    <m/>
    <m/>
    <x v="2"/>
    <m/>
    <m/>
    <x v="1"/>
    <x v="4"/>
    <n v="0"/>
    <m/>
    <m/>
    <m/>
    <m/>
    <m/>
    <m/>
    <s v="ok"/>
    <s v="ok"/>
  </r>
  <r>
    <n v="2025"/>
    <x v="2"/>
    <n v="10"/>
    <s v="jeudi"/>
    <s v="Tournée 162"/>
    <d v="2025-03-06T00:00:00"/>
    <s v="Constantin Kozlow"/>
    <s v="Alice MOUCHEL"/>
    <s v="Violette FACHE"/>
    <m/>
    <m/>
    <s v="Trafic Défense FT-862-AY"/>
    <x v="8"/>
    <x v="317"/>
    <m/>
    <m/>
    <x v="2"/>
    <m/>
    <m/>
    <x v="0"/>
    <x v="2"/>
    <s v="Restauration scolaire"/>
    <m/>
    <m/>
    <m/>
    <m/>
    <m/>
    <m/>
    <s v="ok"/>
    <s v="ok"/>
  </r>
  <r>
    <n v="2025"/>
    <x v="2"/>
    <n v="10"/>
    <s v="jeudi"/>
    <s v="Tournée 162"/>
    <d v="2025-03-06T00:00:00"/>
    <s v="Constantin Kozlow"/>
    <s v="Alice MOUCHEL"/>
    <s v="Violette FACHE"/>
    <m/>
    <m/>
    <s v="Trafic Défense FT-862-AY"/>
    <x v="40"/>
    <x v="318"/>
    <m/>
    <m/>
    <x v="2"/>
    <m/>
    <m/>
    <x v="1"/>
    <x v="5"/>
    <s v="HALTE SOCIALE ET HEBERGEMENT"/>
    <m/>
    <m/>
    <m/>
    <m/>
    <m/>
    <m/>
    <s v="ok"/>
    <s v="ok"/>
  </r>
  <r>
    <n v="2025"/>
    <x v="2"/>
    <n v="10"/>
    <s v="jeudi"/>
    <s v="Tournée 162"/>
    <d v="2025-03-06T00:00:00"/>
    <s v="Constantin Kozlow"/>
    <s v="Alice MOUCHEL"/>
    <s v="Violette FACHE"/>
    <m/>
    <m/>
    <s v="Trafic Défense FT-862-AY"/>
    <x v="26"/>
    <x v="319"/>
    <m/>
    <m/>
    <x v="2"/>
    <m/>
    <m/>
    <x v="1"/>
    <x v="5"/>
    <s v="HALTE SOCIALE ET HEBERGEMENT"/>
    <m/>
    <m/>
    <m/>
    <m/>
    <m/>
    <m/>
    <s v="ok"/>
    <s v="ok"/>
  </r>
  <r>
    <n v="2025"/>
    <x v="2"/>
    <n v="10"/>
    <s v="jeudi"/>
    <s v="Tournée 162"/>
    <d v="2025-03-06T00:00:00"/>
    <s v="Constantin Kozlow"/>
    <s v="Alice MOUCHEL"/>
    <s v="Violette FACHE"/>
    <m/>
    <m/>
    <s v="Trafic Défense FT-862-AY"/>
    <x v="37"/>
    <x v="320"/>
    <m/>
    <m/>
    <x v="2"/>
    <m/>
    <m/>
    <x v="1"/>
    <x v="4"/>
    <s v="Distribution Solidaire"/>
    <m/>
    <m/>
    <m/>
    <m/>
    <m/>
    <m/>
    <s v="ok"/>
    <s v="ok"/>
  </r>
  <r>
    <n v="2025"/>
    <x v="2"/>
    <n v="10"/>
    <s v="vendredi"/>
    <s v="annulé"/>
    <d v="2025-03-07T00:00:00"/>
    <s v="annulé"/>
    <m/>
    <m/>
    <m/>
    <m/>
    <s v="Annulé"/>
    <x v="32"/>
    <x v="0"/>
    <m/>
    <s v="Passage annulé"/>
    <x v="1"/>
    <s v="What'sApp"/>
    <m/>
    <x v="0"/>
    <x v="10"/>
    <s v="Evénements Sports et Loisirs"/>
    <m/>
    <m/>
    <m/>
    <m/>
    <m/>
    <m/>
    <m/>
    <m/>
  </r>
  <r>
    <n v="2025"/>
    <x v="2"/>
    <n v="10"/>
    <s v="vendredi"/>
    <s v="Tournée 163"/>
    <d v="2025-03-07T00:00:00"/>
    <s v="Thierry Maisonnier"/>
    <s v="Baptiste Valentini"/>
    <m/>
    <m/>
    <m/>
    <s v="Trafic St Ho (ex Lilas) EH-786-YB"/>
    <x v="0"/>
    <x v="321"/>
    <m/>
    <m/>
    <x v="2"/>
    <m/>
    <m/>
    <x v="0"/>
    <x v="0"/>
    <s v="Distributeur"/>
    <m/>
    <m/>
    <m/>
    <m/>
    <m/>
    <m/>
    <m/>
    <m/>
  </r>
  <r>
    <n v="2025"/>
    <x v="2"/>
    <n v="10"/>
    <s v="vendredi"/>
    <s v="Tournée 163"/>
    <d v="2025-03-07T00:00:00"/>
    <s v="Thierry Maisonnier"/>
    <s v="Baptiste Valentini"/>
    <m/>
    <m/>
    <m/>
    <s v="Trafic St Ho (ex Lilas) EH-786-YB"/>
    <x v="1"/>
    <x v="30"/>
    <m/>
    <m/>
    <x v="2"/>
    <m/>
    <m/>
    <x v="0"/>
    <x v="0"/>
    <s v="Distributeur"/>
    <m/>
    <m/>
    <m/>
    <m/>
    <m/>
    <m/>
    <m/>
    <m/>
  </r>
  <r>
    <n v="2025"/>
    <x v="2"/>
    <n v="10"/>
    <s v="vendredi"/>
    <s v="Tournée 163"/>
    <d v="2025-03-07T00:00:00"/>
    <s v="Thierry Maisonnier"/>
    <s v="Baptiste Valentini"/>
    <m/>
    <m/>
    <m/>
    <s v="Trafic St Ho (ex Lilas) EH-786-YB"/>
    <x v="15"/>
    <x v="322"/>
    <m/>
    <m/>
    <x v="2"/>
    <m/>
    <m/>
    <x v="1"/>
    <x v="5"/>
    <s v="HALTE SOCIALE ET HEBERGEMENT"/>
    <m/>
    <m/>
    <m/>
    <m/>
    <m/>
    <m/>
    <s v="ok"/>
    <s v="ok"/>
  </r>
  <r>
    <n v="2025"/>
    <x v="2"/>
    <n v="10"/>
    <s v="vendredi"/>
    <s v="Tournée 164"/>
    <d v="2025-03-07T00:00:00"/>
    <s v="Michelle Isphording"/>
    <s v="Marius Koffi"/>
    <m/>
    <m/>
    <m/>
    <s v="Trafic Lyonnais FZ-882-JR"/>
    <x v="5"/>
    <x v="323"/>
    <m/>
    <m/>
    <x v="2"/>
    <m/>
    <m/>
    <x v="0"/>
    <x v="2"/>
    <s v="Restauration d'entreprise"/>
    <m/>
    <m/>
    <m/>
    <m/>
    <m/>
    <m/>
    <s v="ok"/>
    <s v="ok"/>
  </r>
  <r>
    <n v="2025"/>
    <x v="2"/>
    <n v="10"/>
    <s v="vendredi"/>
    <s v="Tournée 164"/>
    <d v="2025-03-07T00:00:00"/>
    <s v="Michelle Isphording"/>
    <s v="Marius Koffi"/>
    <m/>
    <m/>
    <m/>
    <s v="Trafic Lyonnais FZ-882-JR"/>
    <x v="37"/>
    <x v="323"/>
    <m/>
    <m/>
    <x v="2"/>
    <m/>
    <m/>
    <x v="1"/>
    <x v="4"/>
    <s v="Distribution Solidaire"/>
    <m/>
    <m/>
    <m/>
    <m/>
    <m/>
    <m/>
    <s v="ok"/>
    <s v="ok"/>
  </r>
  <r>
    <n v="2025"/>
    <x v="2"/>
    <n v="10"/>
    <s v="vendredi"/>
    <s v="annulé"/>
    <d v="2025-03-07T00:00:00"/>
    <s v="annulé"/>
    <m/>
    <m/>
    <m/>
    <m/>
    <s v="Annulé"/>
    <x v="41"/>
    <x v="0"/>
    <m/>
    <s v="Passage annulé"/>
    <x v="1"/>
    <s v="What'sApp"/>
    <m/>
    <x v="0"/>
    <x v="2"/>
    <s v="Restauration d'entreprise"/>
    <m/>
    <m/>
    <m/>
    <m/>
    <m/>
    <m/>
    <m/>
    <m/>
  </r>
  <r>
    <n v="2025"/>
    <x v="2"/>
    <n v="10"/>
    <s v="vendredi"/>
    <s v="annulé"/>
    <d v="2025-03-07T00:00:00"/>
    <s v="annulé"/>
    <m/>
    <m/>
    <m/>
    <m/>
    <s v="Annulé"/>
    <x v="42"/>
    <x v="0"/>
    <m/>
    <s v="Passage annulé"/>
    <x v="1"/>
    <s v="What'sApp"/>
    <m/>
    <x v="0"/>
    <x v="2"/>
    <s v="Restauration d'entreprise"/>
    <m/>
    <m/>
    <m/>
    <m/>
    <m/>
    <m/>
    <m/>
    <m/>
  </r>
  <r>
    <n v="2025"/>
    <x v="2"/>
    <n v="10"/>
    <s v="vendredi"/>
    <s v="annulé"/>
    <d v="2025-03-07T00:00:00"/>
    <s v="annulé"/>
    <m/>
    <m/>
    <m/>
    <m/>
    <s v="Annulé"/>
    <x v="4"/>
    <x v="0"/>
    <m/>
    <s v="Passage annulé"/>
    <x v="1"/>
    <s v="Appel "/>
    <m/>
    <x v="0"/>
    <x v="2"/>
    <s v="Restauration d'entreprise"/>
    <m/>
    <m/>
    <m/>
    <m/>
    <m/>
    <m/>
    <m/>
    <m/>
  </r>
  <r>
    <n v="2025"/>
    <x v="2"/>
    <n v="10"/>
    <s v="vendredi"/>
    <s v="Tournée 165"/>
    <d v="2025-03-07T00:00:00"/>
    <s v="patrick postic"/>
    <s v="Gody Djoman"/>
    <s v="(Wenabi) Hassanatou BA"/>
    <m/>
    <m/>
    <s v="Trafic Défense FT-862-AY"/>
    <x v="8"/>
    <x v="324"/>
    <m/>
    <m/>
    <x v="2"/>
    <m/>
    <m/>
    <x v="0"/>
    <x v="2"/>
    <s v="Restauration scolaire"/>
    <m/>
    <m/>
    <m/>
    <m/>
    <m/>
    <m/>
    <s v="ok"/>
    <s v="ok"/>
  </r>
  <r>
    <n v="2025"/>
    <x v="2"/>
    <n v="10"/>
    <s v="vendredi"/>
    <s v="Tournée 165"/>
    <d v="2025-03-07T00:00:00"/>
    <s v="patrick postic"/>
    <s v="Gody Djoman"/>
    <s v="(Wenabi) Hassanatou BA"/>
    <m/>
    <m/>
    <s v="Trafic Défense FT-862-AY"/>
    <x v="10"/>
    <x v="64"/>
    <m/>
    <m/>
    <x v="2"/>
    <m/>
    <m/>
    <x v="1"/>
    <x v="5"/>
    <s v="HALTE SOCIALE ET HEBERGEMENT"/>
    <m/>
    <m/>
    <m/>
    <m/>
    <m/>
    <m/>
    <s v="ok"/>
    <s v="ok"/>
  </r>
  <r>
    <n v="2025"/>
    <x v="2"/>
    <n v="10"/>
    <s v="vendredi"/>
    <s v="Tournée 165"/>
    <d v="2025-03-07T00:00:00"/>
    <s v="patrick postic"/>
    <s v="Gody Djoman"/>
    <s v="(Wenabi) Hassanatou BA"/>
    <m/>
    <m/>
    <s v="Trafic Défense FT-862-AY"/>
    <x v="37"/>
    <x v="325"/>
    <m/>
    <m/>
    <x v="2"/>
    <m/>
    <m/>
    <x v="1"/>
    <x v="4"/>
    <s v="Distribution Solidaire"/>
    <m/>
    <m/>
    <m/>
    <m/>
    <m/>
    <m/>
    <s v="ok"/>
    <s v="ok"/>
  </r>
  <r>
    <n v="2025"/>
    <x v="2"/>
    <n v="10"/>
    <s v="vendredi"/>
    <s v="annulé"/>
    <d v="2025-03-07T00:00:00"/>
    <s v="annulé"/>
    <m/>
    <m/>
    <m/>
    <m/>
    <s v="Annulé"/>
    <x v="43"/>
    <x v="0"/>
    <m/>
    <s v="Passage annulé"/>
    <x v="4"/>
    <s v="Appel "/>
    <s v="Trafic routier trop dense"/>
    <x v="0"/>
    <x v="2"/>
    <s v="Restauration d'entreprise"/>
    <m/>
    <m/>
    <m/>
    <m/>
    <m/>
    <m/>
    <m/>
    <m/>
  </r>
  <r>
    <n v="2025"/>
    <x v="2"/>
    <n v="10"/>
    <s v="vendredi"/>
    <s v="annulé"/>
    <d v="2025-03-07T00:00:00"/>
    <s v="annulé"/>
    <m/>
    <m/>
    <m/>
    <m/>
    <s v="Annulé"/>
    <x v="18"/>
    <x v="0"/>
    <m/>
    <s v="Passage annulé"/>
    <x v="4"/>
    <s v="Appel "/>
    <s v="Trafic routier trop dense"/>
    <x v="0"/>
    <x v="2"/>
    <s v="Restauration d'entreprise"/>
    <m/>
    <m/>
    <m/>
    <m/>
    <m/>
    <m/>
    <m/>
    <m/>
  </r>
  <r>
    <n v="2025"/>
    <x v="2"/>
    <n v="10"/>
    <s v="vendredi"/>
    <s v="annulé"/>
    <d v="2025-03-07T00:00:00"/>
    <s v="annulé"/>
    <m/>
    <m/>
    <m/>
    <m/>
    <s v="Annulé"/>
    <x v="19"/>
    <x v="0"/>
    <m/>
    <s v="Passage annulé"/>
    <x v="4"/>
    <s v="Appel "/>
    <s v="Trafic routier trop dense"/>
    <x v="0"/>
    <x v="2"/>
    <s v="Restauration d'entreprise"/>
    <m/>
    <m/>
    <m/>
    <m/>
    <m/>
    <m/>
    <m/>
    <m/>
  </r>
  <r>
    <n v="2025"/>
    <x v="2"/>
    <n v="10"/>
    <s v="vendredi"/>
    <s v="annulé"/>
    <d v="2025-03-07T00:00:00"/>
    <s v="annulé"/>
    <m/>
    <m/>
    <m/>
    <m/>
    <s v="Annulé"/>
    <x v="22"/>
    <x v="0"/>
    <m/>
    <s v="Passage annulé"/>
    <x v="1"/>
    <s v="Appel "/>
    <m/>
    <x v="0"/>
    <x v="2"/>
    <s v="Restauration d'entreprise"/>
    <m/>
    <m/>
    <m/>
    <m/>
    <m/>
    <m/>
    <m/>
    <m/>
  </r>
  <r>
    <n v="2025"/>
    <x v="2"/>
    <n v="10"/>
    <s v="vendredi"/>
    <s v="annulé"/>
    <d v="2025-03-07T00:00:00"/>
    <s v="annulé"/>
    <m/>
    <m/>
    <m/>
    <m/>
    <s v="Annulé"/>
    <x v="23"/>
    <x v="0"/>
    <m/>
    <s v="Passage annulé"/>
    <x v="1"/>
    <s v="Appel "/>
    <m/>
    <x v="0"/>
    <x v="2"/>
    <s v="Restauration d'entreprise"/>
    <m/>
    <m/>
    <m/>
    <m/>
    <m/>
    <m/>
    <m/>
    <m/>
  </r>
  <r>
    <n v="2025"/>
    <x v="2"/>
    <n v="10"/>
    <s v="vendredi"/>
    <s v="annulé"/>
    <d v="2025-03-07T00:00:00"/>
    <s v="annulé"/>
    <m/>
    <m/>
    <m/>
    <m/>
    <s v="Annulé"/>
    <x v="44"/>
    <x v="0"/>
    <m/>
    <s v="Passage annulé"/>
    <x v="4"/>
    <s v="Appel "/>
    <s v="Trafic routier trop dense"/>
    <x v="0"/>
    <x v="2"/>
    <s v="Restauration d'entreprise"/>
    <m/>
    <m/>
    <m/>
    <m/>
    <m/>
    <m/>
    <m/>
    <m/>
  </r>
  <r>
    <n v="2025"/>
    <x v="2"/>
    <n v="10"/>
    <s v="vendredi"/>
    <s v="Tournée 166"/>
    <d v="2025-03-07T00:00:00"/>
    <s v="Éric David"/>
    <s v="Fiacre Mun"/>
    <m/>
    <m/>
    <m/>
    <s v="Kangoo Mazars ET-665-VE"/>
    <x v="20"/>
    <x v="326"/>
    <m/>
    <m/>
    <x v="2"/>
    <m/>
    <m/>
    <x v="0"/>
    <x v="2"/>
    <s v="Restauration d'entreprise"/>
    <m/>
    <m/>
    <m/>
    <m/>
    <m/>
    <m/>
    <s v="ok modifié"/>
    <s v="ok à modifier"/>
  </r>
  <r>
    <n v="2025"/>
    <x v="2"/>
    <n v="10"/>
    <s v="vendredi"/>
    <s v="Tournée 166"/>
    <d v="2025-03-07T00:00:00"/>
    <s v="Éric David"/>
    <s v="Fiacre Mun"/>
    <m/>
    <m/>
    <m/>
    <s v="Kangoo Mazars ET-665-VE"/>
    <x v="26"/>
    <x v="327"/>
    <m/>
    <m/>
    <x v="2"/>
    <m/>
    <m/>
    <x v="1"/>
    <x v="5"/>
    <s v="HALTE SOCIALE ET HEBERGEMENT"/>
    <m/>
    <m/>
    <m/>
    <m/>
    <m/>
    <m/>
    <s v="ok"/>
    <s v="ok"/>
  </r>
  <r>
    <n v="2025"/>
    <x v="2"/>
    <n v="10"/>
    <s v="vendredi"/>
    <s v="Tournée 166"/>
    <d v="2025-03-07T00:00:00"/>
    <s v="Éric David"/>
    <s v="Fiacre Mun"/>
    <m/>
    <m/>
    <m/>
    <s v="Kangoo Mazars ET-665-VE"/>
    <x v="48"/>
    <x v="328"/>
    <m/>
    <m/>
    <x v="2"/>
    <m/>
    <m/>
    <x v="1"/>
    <x v="4"/>
    <s v="Distribution Solidaire"/>
    <m/>
    <m/>
    <m/>
    <m/>
    <m/>
    <m/>
    <s v="ok"/>
    <s v="ok"/>
  </r>
  <r>
    <n v="2025"/>
    <x v="2"/>
    <n v="10"/>
    <s v="samedi"/>
    <s v="annulé"/>
    <d v="2025-03-08T00:00:00"/>
    <s v="annulé"/>
    <m/>
    <m/>
    <m/>
    <m/>
    <s v="Annulé"/>
    <x v="32"/>
    <x v="0"/>
    <m/>
    <s v="Passage annulé"/>
    <x v="1"/>
    <s v="What'sApp"/>
    <m/>
    <x v="0"/>
    <x v="10"/>
    <s v="Evénements Sports et Loisirs"/>
    <m/>
    <m/>
    <m/>
    <m/>
    <m/>
    <m/>
    <m/>
    <m/>
  </r>
  <r>
    <n v="2025"/>
    <x v="2"/>
    <n v="11"/>
    <s v="dimanche"/>
    <s v="annulé"/>
    <d v="2025-03-09T00:00:00"/>
    <s v="annulé"/>
    <m/>
    <m/>
    <m/>
    <m/>
    <s v="Annulé"/>
    <x v="32"/>
    <x v="0"/>
    <m/>
    <s v="Passage annulé"/>
    <x v="1"/>
    <s v="What'sApp"/>
    <m/>
    <x v="0"/>
    <x v="10"/>
    <s v="Evénements Sports et Loisirs"/>
    <m/>
    <m/>
    <m/>
    <m/>
    <m/>
    <m/>
    <m/>
    <m/>
  </r>
  <r>
    <n v="2025"/>
    <x v="2"/>
    <n v="11"/>
    <s v="dimanche"/>
    <s v="Tournée 167"/>
    <d v="2025-03-09T00:00:00"/>
    <s v="Patrick POSTIC"/>
    <s v="HENRIQUE BORSARI"/>
    <s v="Alexandre PASQUALI "/>
    <s v="Alexandre GALLEGO-GONZALEZ"/>
    <m/>
    <s v="Trafic St Ho (ex Lilas) EH-786-YB"/>
    <x v="27"/>
    <x v="22"/>
    <m/>
    <m/>
    <x v="2"/>
    <m/>
    <m/>
    <x v="0"/>
    <x v="9"/>
    <s v="Producteur"/>
    <m/>
    <m/>
    <m/>
    <m/>
    <m/>
    <m/>
    <m/>
    <m/>
  </r>
  <r>
    <n v="2025"/>
    <x v="2"/>
    <n v="11"/>
    <s v="dimanche"/>
    <s v="Tournée 167"/>
    <d v="2025-03-09T00:00:00"/>
    <s v="Patrick POSTIC"/>
    <s v="HENRIQUE BORSARI"/>
    <s v="Alexandre PASQUALI "/>
    <s v="Alexandre GALLEGO-GONZALEZ"/>
    <m/>
    <s v="Trafic St Ho (ex Lilas) EH-786-YB"/>
    <x v="28"/>
    <x v="156"/>
    <m/>
    <m/>
    <x v="2"/>
    <m/>
    <m/>
    <x v="0"/>
    <x v="9"/>
    <s v="Producteur"/>
    <m/>
    <m/>
    <m/>
    <m/>
    <m/>
    <m/>
    <m/>
    <m/>
  </r>
  <r>
    <n v="2025"/>
    <x v="2"/>
    <n v="11"/>
    <s v="dimanche"/>
    <s v="Tournée 167"/>
    <d v="2025-03-09T00:00:00"/>
    <s v="Patrick POSTIC"/>
    <s v="HENRIQUE BORSARI"/>
    <s v="Alexandre PASQUALI "/>
    <s v="Alexandre GALLEGO-GONZALEZ"/>
    <m/>
    <s v="Trafic St Ho (ex Lilas) EH-786-YB"/>
    <x v="29"/>
    <x v="329"/>
    <m/>
    <m/>
    <x v="2"/>
    <m/>
    <m/>
    <x v="1"/>
    <x v="8"/>
    <s v="RESTAURANTS SOLIDAIRES"/>
    <m/>
    <m/>
    <m/>
    <m/>
    <m/>
    <m/>
    <s v="ok"/>
    <s v="ok"/>
  </r>
  <r>
    <n v="2025"/>
    <x v="2"/>
    <n v="11"/>
    <s v="dimanche"/>
    <s v="Tournée 168"/>
    <d v="2025-03-09T00:00:00"/>
    <s v="Hugo Chauvrat"/>
    <s v="Alexandre Villeroy"/>
    <m/>
    <m/>
    <m/>
    <s v="Berlingo Bercy DN-583-FS"/>
    <x v="68"/>
    <x v="330"/>
    <m/>
    <m/>
    <x v="2"/>
    <m/>
    <m/>
    <x v="0"/>
    <x v="10"/>
    <s v="Evénements Sports et Loisirs"/>
    <m/>
    <m/>
    <m/>
    <m/>
    <m/>
    <m/>
    <s v="ok non signé"/>
    <m/>
  </r>
  <r>
    <n v="2025"/>
    <x v="2"/>
    <n v="11"/>
    <s v="dimanche"/>
    <s v="Tournée 168"/>
    <d v="2025-03-09T00:00:00"/>
    <s v="Hugo Chauvrat"/>
    <s v="Alexandre Villeroy"/>
    <m/>
    <m/>
    <m/>
    <s v="Berlingo Bercy DN-583-FS"/>
    <x v="29"/>
    <x v="330"/>
    <m/>
    <m/>
    <x v="2"/>
    <m/>
    <m/>
    <x v="1"/>
    <x v="8"/>
    <s v="RESTAURANTS SOLIDAIRES"/>
    <m/>
    <m/>
    <m/>
    <m/>
    <m/>
    <m/>
    <s v="ok"/>
    <s v="ok"/>
  </r>
  <r>
    <n v="2025"/>
    <x v="2"/>
    <n v="11"/>
    <s v="lundi"/>
    <s v="Tournée 169"/>
    <d v="2025-03-10T00:00:00"/>
    <s v="Thierry Maisonnier"/>
    <s v="Ikililou Adamou"/>
    <m/>
    <m/>
    <m/>
    <s v="Trafic Défense FT-862-AY"/>
    <x v="0"/>
    <x v="331"/>
    <m/>
    <m/>
    <x v="2"/>
    <m/>
    <m/>
    <x v="0"/>
    <x v="0"/>
    <s v="Distributeur"/>
    <m/>
    <m/>
    <m/>
    <m/>
    <m/>
    <m/>
    <m/>
    <m/>
  </r>
  <r>
    <n v="2025"/>
    <x v="2"/>
    <n v="11"/>
    <s v="lundi"/>
    <s v="Tournée 169"/>
    <d v="2025-03-10T00:00:00"/>
    <s v="Thierry Maisonnier"/>
    <s v="Ikililou Adamou"/>
    <m/>
    <m/>
    <m/>
    <s v="Trafic Défense FT-862-AY"/>
    <x v="1"/>
    <x v="331"/>
    <m/>
    <m/>
    <x v="2"/>
    <m/>
    <m/>
    <x v="0"/>
    <x v="0"/>
    <s v="Distributeur"/>
    <m/>
    <m/>
    <m/>
    <m/>
    <m/>
    <m/>
    <m/>
    <m/>
  </r>
  <r>
    <n v="2025"/>
    <x v="2"/>
    <n v="11"/>
    <s v="lundi"/>
    <s v="Tournée 169"/>
    <d v="2025-03-10T00:00:00"/>
    <s v="Thierry Maisonnier"/>
    <s v="Ikililou Adamou"/>
    <m/>
    <m/>
    <m/>
    <s v="Trafic Défense FT-862-AY"/>
    <x v="30"/>
    <x v="332"/>
    <m/>
    <m/>
    <x v="2"/>
    <m/>
    <m/>
    <x v="1"/>
    <x v="5"/>
    <s v="HALTE SOCIALE ET HEBERGEMENT"/>
    <m/>
    <m/>
    <m/>
    <m/>
    <m/>
    <m/>
    <s v="ok"/>
    <s v="ok"/>
  </r>
  <r>
    <n v="2025"/>
    <x v="2"/>
    <n v="11"/>
    <s v="lundi"/>
    <s v="Tournée 169"/>
    <d v="2025-03-10T00:00:00"/>
    <s v="Thierry Maisonnier"/>
    <s v="Ikililou Adamou"/>
    <m/>
    <m/>
    <m/>
    <s v="Trafic Défense FT-862-AY"/>
    <x v="31"/>
    <x v="333"/>
    <m/>
    <m/>
    <x v="2"/>
    <m/>
    <m/>
    <x v="1"/>
    <x v="8"/>
    <s v="RESTAURANTS SOLIDAIRES"/>
    <m/>
    <m/>
    <m/>
    <m/>
    <m/>
    <m/>
    <s v="ok"/>
    <s v="ok"/>
  </r>
  <r>
    <n v="2025"/>
    <x v="2"/>
    <n v="11"/>
    <s v="lundi"/>
    <s v="Tournée 169"/>
    <d v="2025-03-10T00:00:00"/>
    <s v="Thierry Maisonnier"/>
    <s v="Ikililou Adamou"/>
    <m/>
    <m/>
    <m/>
    <s v="Trafic Défense FT-862-AY"/>
    <x v="62"/>
    <x v="334"/>
    <m/>
    <m/>
    <x v="2"/>
    <m/>
    <m/>
    <x v="0"/>
    <x v="10"/>
    <s v="traiteur reception"/>
    <m/>
    <m/>
    <m/>
    <m/>
    <m/>
    <m/>
    <s v="ok"/>
    <s v="ok"/>
  </r>
  <r>
    <n v="2025"/>
    <x v="2"/>
    <n v="11"/>
    <s v="mardi"/>
    <s v="Tournée 170"/>
    <d v="2025-03-11T00:00:00"/>
    <s v="Patrick POSTIC"/>
    <s v="Gody DJOMAN"/>
    <s v="Delphine Montariol"/>
    <m/>
    <m/>
    <s v="Trafic Lyonnais FZ-882-JR"/>
    <x v="36"/>
    <x v="335"/>
    <m/>
    <m/>
    <x v="2"/>
    <m/>
    <m/>
    <x v="1"/>
    <x v="4"/>
    <s v="Distribution Solidaire"/>
    <m/>
    <m/>
    <m/>
    <m/>
    <m/>
    <m/>
    <m/>
    <m/>
  </r>
  <r>
    <n v="2025"/>
    <x v="2"/>
    <n v="11"/>
    <s v="mardi"/>
    <s v="Tournée 170"/>
    <d v="2025-03-11T00:00:00"/>
    <s v="Patrick POSTIC"/>
    <s v="Gody DJOMAN"/>
    <s v="Delphine Montariol"/>
    <m/>
    <m/>
    <s v="Trafic Lyonnais FZ-882-JR"/>
    <x v="31"/>
    <x v="336"/>
    <m/>
    <m/>
    <x v="2"/>
    <m/>
    <m/>
    <x v="1"/>
    <x v="8"/>
    <s v="RESTAURANTS SOLIDAIRES"/>
    <m/>
    <m/>
    <m/>
    <m/>
    <m/>
    <m/>
    <s v="ok"/>
    <s v="ok"/>
  </r>
  <r>
    <n v="2025"/>
    <x v="2"/>
    <n v="11"/>
    <s v="mardi"/>
    <s v="Tournée 170"/>
    <d v="2025-03-11T00:00:00"/>
    <s v="Patrick POSTIC"/>
    <s v="Gody DJOMAN"/>
    <s v="Delphine Montariol"/>
    <m/>
    <m/>
    <s v="Trafic Lyonnais FZ-882-JR"/>
    <x v="6"/>
    <x v="336"/>
    <m/>
    <m/>
    <x v="2"/>
    <m/>
    <m/>
    <x v="0"/>
    <x v="0"/>
    <s v="Distributeur"/>
    <m/>
    <m/>
    <m/>
    <m/>
    <m/>
    <m/>
    <s v="ok"/>
    <s v="ok"/>
  </r>
  <r>
    <n v="2025"/>
    <x v="2"/>
    <n v="11"/>
    <s v="mardi"/>
    <s v="Tournée 171"/>
    <d v="2025-03-11T00:00:00"/>
    <s v="Thierry Maisonnier"/>
    <s v="Christiane Mancilla"/>
    <s v="Jose Taylor"/>
    <m/>
    <m/>
    <s v="Trafic St Ho (ex Lilas) EH-786-YB"/>
    <x v="33"/>
    <x v="337"/>
    <m/>
    <m/>
    <x v="2"/>
    <m/>
    <m/>
    <x v="1"/>
    <x v="4"/>
    <s v="Distribution Solidaire"/>
    <m/>
    <m/>
    <m/>
    <m/>
    <m/>
    <m/>
    <s v="ok"/>
    <s v="ok"/>
  </r>
  <r>
    <n v="2025"/>
    <x v="2"/>
    <n v="11"/>
    <s v="mardi"/>
    <s v="Tournée 171"/>
    <d v="2025-03-11T00:00:00"/>
    <s v="Thierry Maisonnier"/>
    <s v="Christiane Mancilla"/>
    <s v="Jose Taylor"/>
    <m/>
    <m/>
    <s v="Trafic St Ho (ex Lilas) EH-786-YB"/>
    <x v="0"/>
    <x v="337"/>
    <m/>
    <m/>
    <x v="2"/>
    <m/>
    <m/>
    <x v="0"/>
    <x v="0"/>
    <s v="Distributeur"/>
    <m/>
    <m/>
    <m/>
    <m/>
    <m/>
    <m/>
    <m/>
    <m/>
  </r>
  <r>
    <n v="2025"/>
    <x v="2"/>
    <n v="11"/>
    <s v="mardi"/>
    <s v="Tournée 172"/>
    <d v="2025-03-11T00:00:00"/>
    <s v="Jacques Lefèvre"/>
    <s v="Dominique K"/>
    <s v="Nesrine Joly"/>
    <m/>
    <m/>
    <s v="Berlingo Bercy DN-583-FS"/>
    <x v="66"/>
    <x v="24"/>
    <m/>
    <m/>
    <x v="2"/>
    <m/>
    <m/>
    <x v="1"/>
    <x v="8"/>
    <s v="RESTAURANTS SOLIDAIRES"/>
    <m/>
    <m/>
    <m/>
    <m/>
    <m/>
    <m/>
    <s v="ok"/>
    <s v="ok"/>
  </r>
  <r>
    <n v="2025"/>
    <x v="2"/>
    <n v="11"/>
    <s v="mardi"/>
    <s v="Tournée 172"/>
    <d v="2025-03-11T00:00:00"/>
    <s v="Jacques Lefèvre"/>
    <s v="Dominique K"/>
    <s v="Nesrine Joly"/>
    <m/>
    <m/>
    <s v="Berlingo Bercy DN-583-FS"/>
    <x v="17"/>
    <x v="338"/>
    <m/>
    <m/>
    <x v="2"/>
    <m/>
    <m/>
    <x v="1"/>
    <x v="8"/>
    <s v="RESTAURANTS SOLIDAIRES"/>
    <m/>
    <m/>
    <m/>
    <m/>
    <m/>
    <m/>
    <s v="ok"/>
    <s v="ok"/>
  </r>
  <r>
    <n v="2025"/>
    <x v="2"/>
    <n v="11"/>
    <s v="mardi"/>
    <s v="Tournée 172"/>
    <d v="2025-03-11T00:00:00"/>
    <s v="Jacques Lefèvre"/>
    <s v="Dominique K"/>
    <s v="Nesrine Joly"/>
    <m/>
    <m/>
    <s v="Berlingo Bercy DN-583-FS"/>
    <x v="59"/>
    <x v="339"/>
    <m/>
    <m/>
    <x v="2"/>
    <m/>
    <m/>
    <x v="0"/>
    <x v="9"/>
    <s v="Producteur"/>
    <m/>
    <m/>
    <m/>
    <m/>
    <m/>
    <m/>
    <s v="ok"/>
    <m/>
  </r>
  <r>
    <n v="2025"/>
    <x v="2"/>
    <n v="11"/>
    <s v="mardi"/>
    <s v="Tournée 173"/>
    <d v="2025-03-11T00:00:00"/>
    <s v="Wilson Noël"/>
    <m/>
    <m/>
    <m/>
    <m/>
    <s v="Trafic Défense FT-862-AY"/>
    <x v="25"/>
    <x v="340"/>
    <m/>
    <m/>
    <x v="2"/>
    <m/>
    <m/>
    <x v="1"/>
    <x v="7"/>
    <s v="Accueil de Jour"/>
    <m/>
    <m/>
    <m/>
    <m/>
    <m/>
    <m/>
    <m/>
    <s v="ok"/>
  </r>
  <r>
    <n v="2025"/>
    <x v="2"/>
    <n v="11"/>
    <s v="mardi"/>
    <s v="Tournée 173"/>
    <d v="2025-03-11T00:00:00"/>
    <s v="Wilson Noël"/>
    <m/>
    <m/>
    <m/>
    <m/>
    <s v="Trafic Défense FT-862-AY"/>
    <x v="52"/>
    <x v="340"/>
    <m/>
    <m/>
    <x v="2"/>
    <m/>
    <m/>
    <x v="0"/>
    <x v="6"/>
    <n v="0"/>
    <m/>
    <m/>
    <m/>
    <m/>
    <m/>
    <m/>
    <m/>
    <s v="bon de livraison"/>
  </r>
  <r>
    <n v="2025"/>
    <x v="2"/>
    <n v="11"/>
    <s v="mercredi"/>
    <s v="Tournée 174"/>
    <d v="2025-03-12T00:00:00"/>
    <s v="Elnaz Shakouri"/>
    <s v="Jose Taylor"/>
    <m/>
    <m/>
    <m/>
    <s v="Trafic Défense FT-862-AY"/>
    <x v="32"/>
    <x v="341"/>
    <m/>
    <m/>
    <x v="2"/>
    <m/>
    <m/>
    <x v="0"/>
    <x v="10"/>
    <s v="Evénements Sports et Loisirs"/>
    <m/>
    <m/>
    <m/>
    <m/>
    <m/>
    <m/>
    <m/>
    <s v="ok"/>
  </r>
  <r>
    <n v="2025"/>
    <x v="2"/>
    <n v="11"/>
    <s v="mercredi"/>
    <s v="Tournée 174"/>
    <d v="2025-03-12T00:00:00"/>
    <s v="Elnaz Shakouri"/>
    <s v="Jose Taylor"/>
    <m/>
    <m/>
    <m/>
    <s v="Trafic Défense FT-862-AY"/>
    <x v="0"/>
    <x v="342"/>
    <m/>
    <m/>
    <x v="2"/>
    <m/>
    <m/>
    <x v="0"/>
    <x v="0"/>
    <s v="Distributeur"/>
    <m/>
    <m/>
    <m/>
    <m/>
    <m/>
    <m/>
    <m/>
    <m/>
  </r>
  <r>
    <n v="2025"/>
    <x v="2"/>
    <n v="11"/>
    <s v="mercredi"/>
    <s v="Tournée 174"/>
    <d v="2025-03-12T00:00:00"/>
    <s v="Elnaz Shakouri"/>
    <s v="Jose Taylor"/>
    <m/>
    <m/>
    <m/>
    <s v="Trafic Défense FT-862-AY"/>
    <x v="30"/>
    <x v="343"/>
    <m/>
    <m/>
    <x v="2"/>
    <m/>
    <m/>
    <x v="1"/>
    <x v="5"/>
    <s v="HALTE SOCIALE ET HEBERGEMENT"/>
    <m/>
    <m/>
    <m/>
    <m/>
    <m/>
    <m/>
    <m/>
    <s v="ok"/>
  </r>
  <r>
    <n v="2025"/>
    <x v="2"/>
    <n v="11"/>
    <s v="mercredi"/>
    <s v="Tournée 174"/>
    <d v="2025-03-12T00:00:00"/>
    <s v="Elnaz Shakouri"/>
    <s v="Jose Taylor"/>
    <m/>
    <m/>
    <m/>
    <s v="Trafic Défense FT-862-AY"/>
    <x v="26"/>
    <x v="341"/>
    <m/>
    <m/>
    <x v="2"/>
    <m/>
    <m/>
    <x v="1"/>
    <x v="5"/>
    <s v="HALTE SOCIALE ET HEBERGEMENT"/>
    <m/>
    <m/>
    <m/>
    <m/>
    <m/>
    <m/>
    <m/>
    <s v="ok"/>
  </r>
  <r>
    <n v="2025"/>
    <x v="2"/>
    <n v="11"/>
    <s v="mercredi"/>
    <s v="Tournée 174"/>
    <d v="2025-03-12T00:00:00"/>
    <s v="Elnaz Shakouri"/>
    <s v="Jose Taylor"/>
    <m/>
    <m/>
    <m/>
    <s v="Trafic Défense FT-862-AY"/>
    <x v="1"/>
    <x v="344"/>
    <m/>
    <m/>
    <x v="2"/>
    <m/>
    <m/>
    <x v="0"/>
    <x v="0"/>
    <s v="Distributeur"/>
    <m/>
    <m/>
    <m/>
    <m/>
    <m/>
    <m/>
    <m/>
    <m/>
  </r>
  <r>
    <n v="2025"/>
    <x v="2"/>
    <n v="11"/>
    <s v="mercredi"/>
    <s v="Tournée 175"/>
    <d v="2025-03-12T00:00:00"/>
    <s v="Thierry Maisonnier"/>
    <s v="Nil Augé-Dedieu"/>
    <s v="(Vendredi) Yannick GOPY"/>
    <m/>
    <m/>
    <s v="Trafic St Ho (ex Lilas) EH-786-YB"/>
    <x v="9"/>
    <x v="345"/>
    <m/>
    <m/>
    <x v="2"/>
    <m/>
    <m/>
    <x v="1"/>
    <x v="4"/>
    <s v="Distribution Solidaire"/>
    <m/>
    <m/>
    <m/>
    <m/>
    <m/>
    <m/>
    <s v="ok"/>
    <s v="ok"/>
  </r>
  <r>
    <n v="2025"/>
    <x v="2"/>
    <n v="11"/>
    <s v="mercredi"/>
    <s v="Tournée 175"/>
    <d v="2025-03-12T00:00:00"/>
    <s v="Thierry Maisonnier"/>
    <s v="Nil Augé-Dedieu"/>
    <s v="(Vendredi) Yannick GOPY"/>
    <m/>
    <m/>
    <s v="Trafic St Ho (ex Lilas) EH-786-YB"/>
    <x v="2"/>
    <x v="345"/>
    <m/>
    <m/>
    <x v="2"/>
    <m/>
    <m/>
    <x v="0"/>
    <x v="1"/>
    <s v="Restauration d'entreprise"/>
    <m/>
    <m/>
    <m/>
    <m/>
    <m/>
    <m/>
    <s v="ok"/>
    <s v="ok"/>
  </r>
  <r>
    <n v="2025"/>
    <x v="2"/>
    <n v="11"/>
    <s v="mercredi"/>
    <s v="Tournée 176"/>
    <d v="2025-03-12T00:00:00"/>
    <s v="Constantin Kozlow"/>
    <s v="Stanislas DUVAL"/>
    <m/>
    <m/>
    <m/>
    <s v="Kangoo Ipsen FV-865-GP"/>
    <x v="3"/>
    <x v="346"/>
    <m/>
    <m/>
    <x v="2"/>
    <m/>
    <m/>
    <x v="0"/>
    <x v="2"/>
    <s v="Labo pour frigos connectés"/>
    <m/>
    <m/>
    <m/>
    <m/>
    <m/>
    <m/>
    <s v="ok"/>
    <s v="ok"/>
  </r>
  <r>
    <n v="2025"/>
    <x v="2"/>
    <n v="11"/>
    <s v="mercredi"/>
    <s v="Tournée 176"/>
    <d v="2025-03-12T00:00:00"/>
    <s v="Constantin Kozlow"/>
    <s v="Stanislas DUVAL"/>
    <m/>
    <m/>
    <m/>
    <s v="Kangoo Ipsen FV-865-GP"/>
    <x v="38"/>
    <x v="347"/>
    <m/>
    <m/>
    <x v="2"/>
    <m/>
    <m/>
    <x v="1"/>
    <x v="8"/>
    <s v="Restaurant Solidaire"/>
    <m/>
    <m/>
    <m/>
    <m/>
    <m/>
    <m/>
    <s v="ok"/>
    <s v="ok"/>
  </r>
  <r>
    <n v="2025"/>
    <x v="2"/>
    <n v="11"/>
    <s v="mercredi"/>
    <s v="Tournée 176"/>
    <d v="2025-03-12T00:00:00"/>
    <s v="Constantin Kozlow"/>
    <s v="Stanislas DUVAL"/>
    <m/>
    <m/>
    <m/>
    <s v="Kangoo Ipsen FV-865-GP"/>
    <x v="48"/>
    <x v="348"/>
    <m/>
    <m/>
    <x v="2"/>
    <m/>
    <m/>
    <x v="1"/>
    <x v="4"/>
    <s v="Distribution Solidaire"/>
    <m/>
    <m/>
    <m/>
    <m/>
    <m/>
    <m/>
    <s v="ok"/>
    <s v="ok"/>
  </r>
  <r>
    <n v="2025"/>
    <x v="2"/>
    <n v="11"/>
    <s v="mercredi"/>
    <s v="annulé"/>
    <d v="2025-03-12T00:00:00"/>
    <s v="annulé"/>
    <m/>
    <m/>
    <m/>
    <m/>
    <s v="Annulé"/>
    <x v="4"/>
    <x v="0"/>
    <m/>
    <s v="Passage annulé"/>
    <x v="1"/>
    <s v="Appel "/>
    <m/>
    <x v="0"/>
    <x v="2"/>
    <s v="Restauration d'entreprise"/>
    <m/>
    <m/>
    <m/>
    <m/>
    <m/>
    <m/>
    <m/>
    <m/>
  </r>
  <r>
    <n v="2025"/>
    <x v="2"/>
    <n v="11"/>
    <s v="jeudi"/>
    <s v="Tournée 177"/>
    <d v="2025-03-13T00:00:00"/>
    <s v="Constantin Kozlow"/>
    <s v="Jose Taylor"/>
    <m/>
    <m/>
    <m/>
    <s v="Trafic Lyonnais FZ-882-JR"/>
    <x v="14"/>
    <x v="349"/>
    <m/>
    <m/>
    <x v="2"/>
    <m/>
    <m/>
    <x v="1"/>
    <x v="4"/>
    <s v="Distribution Solidaire"/>
    <m/>
    <m/>
    <m/>
    <m/>
    <m/>
    <m/>
    <m/>
    <s v="ok"/>
  </r>
  <r>
    <n v="2025"/>
    <x v="2"/>
    <n v="11"/>
    <s v="jeudi"/>
    <s v="Tournée 177"/>
    <d v="2025-03-13T00:00:00"/>
    <s v="Constantin Kozlow"/>
    <s v="Jose Taylor"/>
    <m/>
    <m/>
    <m/>
    <s v="Trafic Lyonnais FZ-882-JR"/>
    <x v="6"/>
    <x v="349"/>
    <m/>
    <m/>
    <x v="2"/>
    <m/>
    <m/>
    <x v="0"/>
    <x v="0"/>
    <s v="Distributeur"/>
    <m/>
    <m/>
    <m/>
    <m/>
    <m/>
    <m/>
    <m/>
    <s v="ok"/>
  </r>
  <r>
    <n v="2025"/>
    <x v="2"/>
    <n v="11"/>
    <s v="jeudi"/>
    <s v="Tournée 178"/>
    <d v="2025-03-13T00:00:00"/>
    <s v="patrick Postic"/>
    <s v="Alice MOUCHEL"/>
    <s v="jeff victor"/>
    <m/>
    <m/>
    <s v="Trafic St Ho (ex Lilas) EH-786-YB"/>
    <x v="39"/>
    <x v="260"/>
    <m/>
    <m/>
    <x v="2"/>
    <m/>
    <m/>
    <x v="1"/>
    <x v="4"/>
    <s v="Distribution Solidaire"/>
    <m/>
    <m/>
    <m/>
    <m/>
    <m/>
    <m/>
    <s v="ok"/>
    <s v="ok"/>
  </r>
  <r>
    <n v="2025"/>
    <x v="2"/>
    <n v="11"/>
    <s v="jeudi"/>
    <s v="Tournée 178"/>
    <d v="2025-03-13T00:00:00"/>
    <s v="patrick Postic"/>
    <s v="Alice MOUCHEL"/>
    <s v="jeff victor"/>
    <m/>
    <m/>
    <s v="Trafic St Ho (ex Lilas) EH-786-YB"/>
    <x v="7"/>
    <x v="260"/>
    <m/>
    <m/>
    <x v="2"/>
    <m/>
    <m/>
    <x v="0"/>
    <x v="3"/>
    <s v="Production Aide Alim"/>
    <m/>
    <m/>
    <m/>
    <m/>
    <m/>
    <m/>
    <s v="ok"/>
    <s v="ok"/>
  </r>
  <r>
    <n v="2025"/>
    <x v="2"/>
    <n v="11"/>
    <s v="jeudi"/>
    <s v="Tournée 179"/>
    <d v="2025-03-13T00:00:00"/>
    <s v="Molins Théo"/>
    <s v="Mara Dobrescu"/>
    <m/>
    <m/>
    <m/>
    <s v="Kangoo Mazars ET-665-VE"/>
    <x v="8"/>
    <x v="156"/>
    <m/>
    <m/>
    <x v="2"/>
    <m/>
    <m/>
    <x v="0"/>
    <x v="2"/>
    <s v="Restauration scolaire"/>
    <m/>
    <m/>
    <m/>
    <m/>
    <m/>
    <m/>
    <s v="ok"/>
    <s v="ok"/>
  </r>
  <r>
    <n v="2025"/>
    <x v="2"/>
    <n v="11"/>
    <s v="jeudi"/>
    <s v="Tournée 179"/>
    <d v="2025-03-13T00:00:00"/>
    <s v="Molins Théo"/>
    <s v="Mara Dobrescu"/>
    <m/>
    <m/>
    <m/>
    <s v="Kangoo Mazars ET-665-VE"/>
    <x v="40"/>
    <x v="156"/>
    <m/>
    <m/>
    <x v="2"/>
    <m/>
    <m/>
    <x v="1"/>
    <x v="5"/>
    <s v="HALTE SOCIALE ET HEBERGEMENT"/>
    <m/>
    <m/>
    <m/>
    <m/>
    <m/>
    <m/>
    <s v="ok"/>
    <s v="ok"/>
  </r>
  <r>
    <n v="2025"/>
    <x v="2"/>
    <n v="11"/>
    <s v="jeudi"/>
    <s v="Tournée 180"/>
    <d v="2025-03-13T00:00:00"/>
    <s v="Taha FARTAQ"/>
    <s v="Hicham Kassa"/>
    <m/>
    <m/>
    <m/>
    <s v="Trafic Défense FT-862-AY"/>
    <x v="14"/>
    <x v="350"/>
    <m/>
    <m/>
    <x v="2"/>
    <m/>
    <m/>
    <x v="1"/>
    <x v="4"/>
    <s v="Distribution Solidaire"/>
    <m/>
    <m/>
    <m/>
    <m/>
    <m/>
    <m/>
    <m/>
    <s v="ok"/>
  </r>
  <r>
    <n v="2025"/>
    <x v="2"/>
    <n v="11"/>
    <s v="jeudi"/>
    <s v="Tournée 180"/>
    <d v="2025-03-13T00:00:00"/>
    <s v="Taha FARTAQ"/>
    <s v="Hicham Kassa"/>
    <m/>
    <m/>
    <m/>
    <s v="Trafic Défense FT-862-AY"/>
    <x v="69"/>
    <x v="350"/>
    <m/>
    <m/>
    <x v="2"/>
    <m/>
    <m/>
    <x v="0"/>
    <x v="10"/>
    <s v="Evénements Sports et Loisirs"/>
    <m/>
    <m/>
    <m/>
    <m/>
    <m/>
    <m/>
    <m/>
    <s v="ok"/>
  </r>
  <r>
    <n v="2025"/>
    <x v="2"/>
    <n v="11"/>
    <s v="vendredi"/>
    <s v="Tournée 181"/>
    <d v="2025-03-14T00:00:00"/>
    <s v="Laurence Neveu"/>
    <s v="Violette Fache"/>
    <s v="Timothée Levionnais"/>
    <m/>
    <m/>
    <s v="Trafic St Ho (ex Lilas) EH-786-YB"/>
    <x v="0"/>
    <x v="351"/>
    <m/>
    <m/>
    <x v="2"/>
    <m/>
    <m/>
    <x v="0"/>
    <x v="0"/>
    <s v="Distributeur"/>
    <m/>
    <m/>
    <m/>
    <m/>
    <m/>
    <m/>
    <s v="ok"/>
    <m/>
  </r>
  <r>
    <n v="2025"/>
    <x v="2"/>
    <n v="11"/>
    <s v="vendredi"/>
    <s v="Tournée 181"/>
    <d v="2025-03-14T00:00:00"/>
    <s v="Laurence Neveu"/>
    <s v="Violette Fache"/>
    <s v="Timothée Levionnais"/>
    <m/>
    <m/>
    <s v="Trafic St Ho (ex Lilas) EH-786-YB"/>
    <x v="15"/>
    <x v="352"/>
    <m/>
    <m/>
    <x v="2"/>
    <m/>
    <m/>
    <x v="1"/>
    <x v="5"/>
    <s v="HALTE SOCIALE ET HEBERGEMENT"/>
    <m/>
    <m/>
    <m/>
    <m/>
    <m/>
    <m/>
    <s v="ok"/>
    <s v="ok"/>
  </r>
  <r>
    <n v="2025"/>
    <x v="2"/>
    <n v="11"/>
    <s v="vendredi"/>
    <s v="Tournée 181"/>
    <d v="2025-03-14T00:00:00"/>
    <s v="Laurence Neveu"/>
    <s v="Violette Fache"/>
    <s v="Timothée Levionnais"/>
    <m/>
    <m/>
    <s v="Trafic St Ho (ex Lilas) EH-786-YB"/>
    <x v="1"/>
    <x v="353"/>
    <m/>
    <m/>
    <x v="2"/>
    <m/>
    <m/>
    <x v="0"/>
    <x v="0"/>
    <s v="Distributeur"/>
    <m/>
    <m/>
    <m/>
    <m/>
    <m/>
    <m/>
    <s v="ok"/>
    <m/>
  </r>
  <r>
    <n v="2025"/>
    <x v="2"/>
    <n v="11"/>
    <s v="vendredi"/>
    <s v="Tournée 182"/>
    <d v="2025-03-14T00:00:00"/>
    <s v="Wajih Accary"/>
    <s v="Adrien Maslow Saidi"/>
    <s v="Eliott Burkhart"/>
    <m/>
    <m/>
    <s v="Trafic Lyonnais FZ-882-JR"/>
    <x v="37"/>
    <x v="354"/>
    <m/>
    <m/>
    <x v="2"/>
    <m/>
    <m/>
    <x v="1"/>
    <x v="4"/>
    <s v="Distribution Solidaire"/>
    <m/>
    <m/>
    <m/>
    <m/>
    <m/>
    <m/>
    <m/>
    <s v="ok à modifier"/>
  </r>
  <r>
    <n v="2025"/>
    <x v="2"/>
    <n v="11"/>
    <s v="vendredi"/>
    <s v="Tournée 182"/>
    <d v="2025-03-14T00:00:00"/>
    <s v="Wajih Accary"/>
    <s v="Adrien Maslow Saidi"/>
    <s v="Eliott Burkhart"/>
    <m/>
    <m/>
    <s v="Trafic Lyonnais FZ-882-JR"/>
    <x v="5"/>
    <x v="354"/>
    <m/>
    <m/>
    <x v="2"/>
    <m/>
    <m/>
    <x v="0"/>
    <x v="2"/>
    <s v="Restauration d'entreprise"/>
    <m/>
    <m/>
    <m/>
    <m/>
    <m/>
    <m/>
    <m/>
    <s v="ok"/>
  </r>
  <r>
    <n v="2025"/>
    <x v="2"/>
    <n v="11"/>
    <s v="vendredi"/>
    <s v="annulé"/>
    <d v="2025-03-14T00:00:00"/>
    <s v="annulé"/>
    <m/>
    <m/>
    <m/>
    <m/>
    <s v="Annulé"/>
    <x v="41"/>
    <x v="0"/>
    <m/>
    <s v="Passage annulé"/>
    <x v="1"/>
    <s v="What'sApp"/>
    <m/>
    <x v="0"/>
    <x v="2"/>
    <s v="Restauration d'entreprise"/>
    <m/>
    <m/>
    <m/>
    <m/>
    <m/>
    <m/>
    <m/>
    <m/>
  </r>
  <r>
    <n v="2025"/>
    <x v="2"/>
    <n v="11"/>
    <s v="vendredi"/>
    <s v="annulé"/>
    <d v="2025-03-14T00:00:00"/>
    <s v="annulé"/>
    <m/>
    <m/>
    <m/>
    <m/>
    <s v="Annulé"/>
    <x v="42"/>
    <x v="0"/>
    <m/>
    <s v="Passage annulé"/>
    <x v="1"/>
    <s v="What'sApp"/>
    <m/>
    <x v="0"/>
    <x v="2"/>
    <s v="Restauration d'entreprise"/>
    <m/>
    <m/>
    <m/>
    <m/>
    <m/>
    <m/>
    <m/>
    <m/>
  </r>
  <r>
    <n v="2025"/>
    <x v="2"/>
    <n v="11"/>
    <s v="vendredi"/>
    <s v="annulé"/>
    <d v="2025-03-14T00:00:00"/>
    <s v="annulé"/>
    <m/>
    <m/>
    <m/>
    <m/>
    <s v="Annulé"/>
    <x v="4"/>
    <x v="0"/>
    <m/>
    <s v="Passage annulé"/>
    <x v="1"/>
    <s v="What'sApp"/>
    <m/>
    <x v="0"/>
    <x v="2"/>
    <s v="Restauration d'entreprise"/>
    <m/>
    <m/>
    <m/>
    <m/>
    <m/>
    <m/>
    <m/>
    <m/>
  </r>
  <r>
    <n v="2025"/>
    <x v="2"/>
    <n v="11"/>
    <s v="vendredi"/>
    <s v="Tournée 183"/>
    <d v="2025-03-14T00:00:00"/>
    <s v="Interface"/>
    <m/>
    <m/>
    <m/>
    <m/>
    <s v="Kangoo Ipsen FV-865-GP"/>
    <x v="70"/>
    <x v="202"/>
    <m/>
    <m/>
    <x v="2"/>
    <m/>
    <m/>
    <x v="0"/>
    <x v="2"/>
    <s v="Restauration collective"/>
    <m/>
    <m/>
    <m/>
    <m/>
    <m/>
    <m/>
    <m/>
    <s v="ok"/>
  </r>
  <r>
    <n v="2025"/>
    <x v="2"/>
    <n v="11"/>
    <s v="vendredi"/>
    <s v="Tournée 183"/>
    <d v="2025-03-14T00:00:00"/>
    <s v="Interface"/>
    <m/>
    <m/>
    <m/>
    <m/>
    <s v="Kangoo Ipsen FV-865-GP"/>
    <x v="48"/>
    <x v="202"/>
    <m/>
    <m/>
    <x v="2"/>
    <m/>
    <m/>
    <x v="1"/>
    <x v="4"/>
    <s v="Distribution Solidaire"/>
    <m/>
    <m/>
    <m/>
    <m/>
    <m/>
    <m/>
    <m/>
    <m/>
  </r>
  <r>
    <n v="2025"/>
    <x v="2"/>
    <n v="11"/>
    <s v="vendredi"/>
    <s v="Tournée 184"/>
    <d v="2025-03-14T00:00:00"/>
    <s v="Patrick Postic"/>
    <s v="Farid ARDJOUNE"/>
    <m/>
    <m/>
    <m/>
    <s v="Trafic Défense FT-862-AY"/>
    <x v="8"/>
    <x v="355"/>
    <m/>
    <m/>
    <x v="2"/>
    <m/>
    <m/>
    <x v="0"/>
    <x v="2"/>
    <s v="Restauration scolaire"/>
    <m/>
    <m/>
    <m/>
    <m/>
    <m/>
    <m/>
    <m/>
    <s v="ok"/>
  </r>
  <r>
    <n v="2025"/>
    <x v="2"/>
    <n v="11"/>
    <s v="vendredi"/>
    <s v="Tournée 184"/>
    <d v="2025-03-14T00:00:00"/>
    <s v="Patrick Postic"/>
    <s v="Farid ARDJOUNE"/>
    <m/>
    <m/>
    <m/>
    <s v="Trafic Défense FT-862-AY"/>
    <x v="10"/>
    <x v="55"/>
    <m/>
    <m/>
    <x v="2"/>
    <m/>
    <m/>
    <x v="1"/>
    <x v="5"/>
    <s v="HALTE SOCIALE ET HEBERGEMENT"/>
    <m/>
    <m/>
    <m/>
    <m/>
    <m/>
    <m/>
    <m/>
    <s v="ok"/>
  </r>
  <r>
    <n v="2025"/>
    <x v="2"/>
    <n v="11"/>
    <s v="vendredi"/>
    <s v="Tournée 184"/>
    <d v="2025-03-14T00:00:00"/>
    <s v="Patrick Postic"/>
    <s v="Farid ARDJOUNE"/>
    <m/>
    <m/>
    <m/>
    <s v="Trafic Défense FT-862-AY"/>
    <x v="37"/>
    <x v="356"/>
    <m/>
    <m/>
    <x v="2"/>
    <m/>
    <m/>
    <x v="1"/>
    <x v="4"/>
    <s v="Distribution Solidaire"/>
    <m/>
    <m/>
    <m/>
    <m/>
    <m/>
    <m/>
    <m/>
    <s v="ok"/>
  </r>
  <r>
    <n v="2025"/>
    <x v="2"/>
    <n v="11"/>
    <s v="vendredi"/>
    <s v="annulé"/>
    <d v="2025-03-14T00:00:00"/>
    <s v="annulé"/>
    <m/>
    <m/>
    <m/>
    <m/>
    <s v="Annulé"/>
    <x v="43"/>
    <x v="0"/>
    <m/>
    <s v="Passage annulé"/>
    <x v="1"/>
    <s v="Appel "/>
    <m/>
    <x v="0"/>
    <x v="2"/>
    <s v="Restauration d'entreprise"/>
    <m/>
    <m/>
    <m/>
    <m/>
    <m/>
    <m/>
    <m/>
    <m/>
  </r>
  <r>
    <n v="2025"/>
    <x v="2"/>
    <n v="11"/>
    <s v="vendredi"/>
    <s v="Tournée 185"/>
    <d v="2025-03-14T00:00:00"/>
    <s v="Elnaz Shakouri"/>
    <s v="Maxime Petit "/>
    <m/>
    <m/>
    <m/>
    <s v="Kangoo Mazars ET-665-VE"/>
    <x v="18"/>
    <x v="357"/>
    <m/>
    <m/>
    <x v="2"/>
    <m/>
    <m/>
    <x v="0"/>
    <x v="2"/>
    <s v="Restauration d'entreprise"/>
    <m/>
    <m/>
    <m/>
    <m/>
    <m/>
    <m/>
    <s v="ok"/>
    <s v="ok"/>
  </r>
  <r>
    <n v="2025"/>
    <x v="2"/>
    <n v="11"/>
    <s v="vendredi"/>
    <s v="Tournée 185"/>
    <d v="2025-03-14T00:00:00"/>
    <s v="Elnaz Shakouri"/>
    <s v="Maxime Petit "/>
    <m/>
    <m/>
    <m/>
    <s v="Kangoo Mazars ET-665-VE"/>
    <x v="19"/>
    <x v="358"/>
    <m/>
    <m/>
    <x v="2"/>
    <m/>
    <m/>
    <x v="0"/>
    <x v="2"/>
    <s v="Restauration d'entreprise"/>
    <m/>
    <m/>
    <m/>
    <m/>
    <m/>
    <m/>
    <s v="ok"/>
    <s v="ok"/>
  </r>
  <r>
    <n v="2025"/>
    <x v="2"/>
    <n v="11"/>
    <s v="vendredi"/>
    <s v="annulé"/>
    <d v="2025-03-14T00:00:00"/>
    <s v="annulé"/>
    <m/>
    <m/>
    <m/>
    <m/>
    <s v="Annulé"/>
    <x v="22"/>
    <x v="0"/>
    <m/>
    <s v="Passage annulé"/>
    <x v="1"/>
    <s v="Appel "/>
    <m/>
    <x v="0"/>
    <x v="2"/>
    <s v="Restauration d'entreprise"/>
    <m/>
    <m/>
    <m/>
    <m/>
    <m/>
    <m/>
    <m/>
    <m/>
  </r>
  <r>
    <n v="2025"/>
    <x v="2"/>
    <n v="11"/>
    <s v="vendredi"/>
    <s v="annulé"/>
    <d v="2025-03-14T00:00:00"/>
    <s v="annulé"/>
    <m/>
    <m/>
    <m/>
    <m/>
    <s v="Annulé"/>
    <x v="23"/>
    <x v="0"/>
    <m/>
    <s v="Passage annulé"/>
    <x v="1"/>
    <s v="Appel "/>
    <m/>
    <x v="0"/>
    <x v="2"/>
    <s v="Restauration d'entreprise"/>
    <m/>
    <m/>
    <m/>
    <m/>
    <m/>
    <m/>
    <m/>
    <m/>
  </r>
  <r>
    <n v="2025"/>
    <x v="2"/>
    <n v="11"/>
    <s v="vendredi"/>
    <s v="annulé"/>
    <d v="2025-03-14T00:00:00"/>
    <s v="annulé"/>
    <m/>
    <m/>
    <m/>
    <m/>
    <s v="Annulé"/>
    <x v="44"/>
    <x v="0"/>
    <m/>
    <s v="Passage annulé"/>
    <x v="5"/>
    <s v="Appel "/>
    <s v="Produits jetés"/>
    <x v="0"/>
    <x v="2"/>
    <s v="Restauration d'entreprise"/>
    <m/>
    <m/>
    <m/>
    <m/>
    <m/>
    <m/>
    <m/>
    <m/>
  </r>
  <r>
    <n v="2025"/>
    <x v="2"/>
    <n v="11"/>
    <s v="vendredi"/>
    <s v="annulé"/>
    <d v="2025-03-14T00:00:00"/>
    <s v="annulé"/>
    <m/>
    <m/>
    <m/>
    <m/>
    <s v="Annulé"/>
    <x v="20"/>
    <x v="0"/>
    <m/>
    <s v="Passage annulé"/>
    <x v="1"/>
    <s v="Appel "/>
    <m/>
    <x v="0"/>
    <x v="2"/>
    <s v="Restauration d'entreprise"/>
    <m/>
    <m/>
    <m/>
    <m/>
    <m/>
    <m/>
    <m/>
    <m/>
  </r>
  <r>
    <n v="2025"/>
    <x v="2"/>
    <n v="11"/>
    <s v="vendredi"/>
    <s v="Tournée 185"/>
    <d v="2025-03-14T00:00:00"/>
    <s v="Elnaz Shakouri"/>
    <s v="Maxime Petit "/>
    <m/>
    <m/>
    <m/>
    <s v="Kangoo Mazars ET-665-VE"/>
    <x v="54"/>
    <x v="359"/>
    <m/>
    <m/>
    <x v="2"/>
    <m/>
    <m/>
    <x v="1"/>
    <x v="5"/>
    <s v="HALTE SOCIALE ET HEBERGEMENT"/>
    <m/>
    <m/>
    <m/>
    <m/>
    <m/>
    <m/>
    <s v="ok"/>
    <s v="ok"/>
  </r>
  <r>
    <n v="2025"/>
    <x v="2"/>
    <n v="12"/>
    <s v="dimanche"/>
    <s v="annulé"/>
    <d v="2025-03-16T00:00:00"/>
    <s v="annulé"/>
    <m/>
    <m/>
    <m/>
    <m/>
    <s v="Annulé"/>
    <x v="32"/>
    <x v="0"/>
    <m/>
    <s v="Passage annulé"/>
    <x v="1"/>
    <s v="What'sApp"/>
    <m/>
    <x v="0"/>
    <x v="10"/>
    <s v="Evénements Sports et Loisirs"/>
    <m/>
    <m/>
    <m/>
    <m/>
    <m/>
    <m/>
    <m/>
    <m/>
  </r>
  <r>
    <n v="2025"/>
    <x v="2"/>
    <n v="12"/>
    <s v="dimanche"/>
    <s v="Tournée 186"/>
    <d v="2025-03-16T00:00:00"/>
    <s v="Patrick Postic"/>
    <s v="Alexandre GALLEGO-GONZALEZ"/>
    <s v="Aline Royer"/>
    <s v="Moussa"/>
    <s v="Victor Jeff_x000a_Sonia Massey"/>
    <s v="Trafic St Ho (ex Lilas) EH-786-YB"/>
    <x v="27"/>
    <x v="118"/>
    <m/>
    <m/>
    <x v="2"/>
    <m/>
    <m/>
    <x v="0"/>
    <x v="9"/>
    <s v="Producteur"/>
    <m/>
    <m/>
    <m/>
    <m/>
    <m/>
    <m/>
    <m/>
    <m/>
  </r>
  <r>
    <n v="2025"/>
    <x v="2"/>
    <n v="12"/>
    <s v="dimanche"/>
    <s v="Tournée 186"/>
    <d v="2025-03-16T00:00:00"/>
    <s v="Patrick Postic"/>
    <s v="Alexandre GALLEGO-GONZALEZ"/>
    <s v="Aline Royer"/>
    <s v="Moussa"/>
    <s v="Victor Jeff_x000a_Sonia Massey"/>
    <s v="Trafic St Ho (ex Lilas) EH-786-YB"/>
    <x v="28"/>
    <x v="141"/>
    <m/>
    <m/>
    <x v="2"/>
    <m/>
    <m/>
    <x v="0"/>
    <x v="9"/>
    <s v="Producteur"/>
    <m/>
    <m/>
    <m/>
    <m/>
    <m/>
    <m/>
    <m/>
    <m/>
  </r>
  <r>
    <n v="2025"/>
    <x v="2"/>
    <n v="12"/>
    <s v="dimanche"/>
    <s v="Tournée 186"/>
    <d v="2025-03-16T00:00:00"/>
    <s v="Patrick Postic"/>
    <s v="Alexandre GALLEGO-GONZALEZ"/>
    <s v="Aline Royer"/>
    <s v="Moussa"/>
    <s v="Victor Jeff_x000a_Sonia Massey"/>
    <s v="Trafic St Ho (ex Lilas) EH-786-YB"/>
    <x v="29"/>
    <x v="360"/>
    <m/>
    <m/>
    <x v="2"/>
    <m/>
    <m/>
    <x v="1"/>
    <x v="8"/>
    <s v="RESTAURANTS SOLIDAIRES"/>
    <m/>
    <m/>
    <m/>
    <m/>
    <m/>
    <m/>
    <s v="ok"/>
    <s v="ok"/>
  </r>
  <r>
    <n v="2025"/>
    <x v="2"/>
    <n v="12"/>
    <s v="dimanche"/>
    <s v="annulé"/>
    <d v="2025-03-16T00:00:00"/>
    <s v="annulé"/>
    <m/>
    <m/>
    <m/>
    <m/>
    <s v="Annulé"/>
    <x v="35"/>
    <x v="0"/>
    <m/>
    <s v="Passage annulé"/>
    <x v="3"/>
    <s v="What'sApp"/>
    <s v="Produits donnés à une autre association"/>
    <x v="0"/>
    <x v="10"/>
    <s v="Evenementiel"/>
    <m/>
    <m/>
    <m/>
    <m/>
    <m/>
    <m/>
    <m/>
    <m/>
  </r>
  <r>
    <n v="2025"/>
    <x v="2"/>
    <n v="12"/>
    <s v="lundi"/>
    <s v="annulé"/>
    <d v="2025-03-17T00:00:00"/>
    <s v="annulé"/>
    <m/>
    <m/>
    <m/>
    <m/>
    <s v="Annulé"/>
    <x v="32"/>
    <x v="0"/>
    <m/>
    <s v="Passage annulé"/>
    <x v="1"/>
    <s v="What'sApp"/>
    <m/>
    <x v="0"/>
    <x v="10"/>
    <s v="Evénements Sports et Loisirs"/>
    <m/>
    <m/>
    <m/>
    <m/>
    <m/>
    <m/>
    <m/>
    <m/>
  </r>
  <r>
    <n v="2025"/>
    <x v="2"/>
    <n v="12"/>
    <s v="lundi"/>
    <s v="Tournée 187"/>
    <d v="2025-03-17T00:00:00"/>
    <s v="Constantin Kozlow"/>
    <s v="Axel Dupont-Franklin"/>
    <s v="Alice ZAPATA"/>
    <m/>
    <m/>
    <s v="Trafic Défense FT-862-AY"/>
    <x v="0"/>
    <x v="361"/>
    <m/>
    <m/>
    <x v="2"/>
    <m/>
    <m/>
    <x v="0"/>
    <x v="0"/>
    <s v="Distributeur"/>
    <m/>
    <m/>
    <m/>
    <m/>
    <m/>
    <m/>
    <m/>
    <m/>
  </r>
  <r>
    <n v="2025"/>
    <x v="2"/>
    <n v="12"/>
    <s v="lundi"/>
    <s v="Tournée 187"/>
    <d v="2025-03-17T00:00:00"/>
    <s v="Constantin Kozlow"/>
    <s v="Axel Dupont-Franklin"/>
    <s v="Alice ZAPATA"/>
    <m/>
    <m/>
    <s v="Trafic Défense FT-862-AY"/>
    <x v="1"/>
    <x v="362"/>
    <m/>
    <m/>
    <x v="2"/>
    <m/>
    <m/>
    <x v="0"/>
    <x v="0"/>
    <s v="Distributeur"/>
    <m/>
    <m/>
    <m/>
    <m/>
    <m/>
    <m/>
    <m/>
    <m/>
  </r>
  <r>
    <n v="2025"/>
    <x v="2"/>
    <n v="12"/>
    <s v="lundi"/>
    <s v="Tournée 187"/>
    <d v="2025-03-17T00:00:00"/>
    <s v="Constantin Kozlow"/>
    <s v="Axel Dupont-Franklin"/>
    <s v="Alice ZAPATA"/>
    <m/>
    <m/>
    <s v="Trafic Défense FT-862-AY"/>
    <x v="30"/>
    <x v="363"/>
    <m/>
    <m/>
    <x v="2"/>
    <m/>
    <m/>
    <x v="1"/>
    <x v="5"/>
    <s v="HALTE SOCIALE ET HEBERGEMENT"/>
    <m/>
    <m/>
    <m/>
    <m/>
    <m/>
    <m/>
    <m/>
    <s v="ok"/>
  </r>
  <r>
    <n v="2025"/>
    <x v="2"/>
    <n v="12"/>
    <s v="lundi"/>
    <s v="Tournée 187"/>
    <d v="2025-03-17T00:00:00"/>
    <s v="Constantin Kozlow"/>
    <s v="Axel Dupont-Franklin"/>
    <s v="Alice ZAPATA"/>
    <m/>
    <m/>
    <s v="Trafic Défense FT-862-AY"/>
    <x v="31"/>
    <x v="203"/>
    <m/>
    <m/>
    <x v="2"/>
    <m/>
    <m/>
    <x v="1"/>
    <x v="8"/>
    <s v="RESTAURANTS SOLIDAIRES"/>
    <m/>
    <m/>
    <m/>
    <m/>
    <m/>
    <m/>
    <m/>
    <s v="ok"/>
  </r>
  <r>
    <n v="2025"/>
    <x v="2"/>
    <n v="12"/>
    <s v="mardi"/>
    <s v="Tournée 188"/>
    <d v="2025-03-18T00:00:00"/>
    <s v="Patrick Postic"/>
    <s v="Nil Augé-Dedieu"/>
    <m/>
    <m/>
    <m/>
    <s v="Trafic Lyonnais FZ-882-JR"/>
    <x v="6"/>
    <x v="364"/>
    <m/>
    <m/>
    <x v="2"/>
    <m/>
    <m/>
    <x v="0"/>
    <x v="0"/>
    <s v="Distributeur"/>
    <m/>
    <m/>
    <m/>
    <m/>
    <m/>
    <m/>
    <m/>
    <s v="ok"/>
  </r>
  <r>
    <n v="2025"/>
    <x v="2"/>
    <n v="12"/>
    <s v="mardi"/>
    <s v="Tournée 188"/>
    <d v="2025-03-18T00:00:00"/>
    <s v="Patrick Postic"/>
    <s v="Nil Augé-Dedieu"/>
    <m/>
    <m/>
    <m/>
    <s v="Trafic Lyonnais FZ-882-JR"/>
    <x v="31"/>
    <x v="63"/>
    <m/>
    <m/>
    <x v="2"/>
    <m/>
    <m/>
    <x v="1"/>
    <x v="8"/>
    <s v="RESTAURANTS SOLIDAIRES"/>
    <m/>
    <m/>
    <m/>
    <m/>
    <m/>
    <m/>
    <m/>
    <s v="ok"/>
  </r>
  <r>
    <n v="2025"/>
    <x v="2"/>
    <n v="12"/>
    <s v="mardi"/>
    <s v="Tournée 188"/>
    <d v="2025-03-18T00:00:00"/>
    <s v="Patrick Postic"/>
    <s v="Nil Augé-Dedieu"/>
    <m/>
    <m/>
    <m/>
    <s v="Trafic Lyonnais FZ-882-JR"/>
    <x v="8"/>
    <x v="296"/>
    <m/>
    <m/>
    <x v="2"/>
    <m/>
    <m/>
    <x v="0"/>
    <x v="2"/>
    <s v="Restauration scolaire"/>
    <m/>
    <m/>
    <m/>
    <m/>
    <m/>
    <m/>
    <m/>
    <s v="ok"/>
  </r>
  <r>
    <n v="2025"/>
    <x v="2"/>
    <n v="12"/>
    <s v="mardi"/>
    <s v="Tournée 188"/>
    <d v="2025-03-18T00:00:00"/>
    <s v="Patrick Postic"/>
    <s v="Nil Augé-Dedieu"/>
    <m/>
    <m/>
    <m/>
    <s v="Trafic Lyonnais FZ-882-JR"/>
    <x v="47"/>
    <x v="365"/>
    <m/>
    <m/>
    <x v="2"/>
    <m/>
    <m/>
    <x v="1"/>
    <x v="5"/>
    <s v="HALTE SOCIALE ET HEBERGEMENT"/>
    <m/>
    <m/>
    <m/>
    <m/>
    <m/>
    <m/>
    <m/>
    <s v="ok à modifier"/>
  </r>
  <r>
    <n v="2025"/>
    <x v="2"/>
    <n v="12"/>
    <s v="mardi"/>
    <s v="annulé"/>
    <d v="2025-03-18T00:00:00"/>
    <s v="annulé"/>
    <m/>
    <m/>
    <m/>
    <m/>
    <s v="Annulé"/>
    <x v="32"/>
    <x v="0"/>
    <m/>
    <s v="Passage annulé"/>
    <x v="1"/>
    <s v="What'sApp"/>
    <m/>
    <x v="0"/>
    <x v="10"/>
    <s v="Evénements Sports et Loisirs"/>
    <m/>
    <m/>
    <m/>
    <m/>
    <m/>
    <m/>
    <m/>
    <m/>
  </r>
  <r>
    <n v="2025"/>
    <x v="2"/>
    <n v="12"/>
    <s v="mardi"/>
    <s v="Tournée 189"/>
    <d v="2025-03-18T00:00:00"/>
    <s v="Thierry Maisonnier"/>
    <s v="Christiane Mancilla"/>
    <s v="(Wenabi) Damien RESSOUCHES"/>
    <m/>
    <m/>
    <s v="Trafic St Ho (ex Lilas) EH-786-YB"/>
    <x v="0"/>
    <x v="142"/>
    <m/>
    <m/>
    <x v="2"/>
    <m/>
    <m/>
    <x v="0"/>
    <x v="0"/>
    <s v="Distributeur"/>
    <m/>
    <m/>
    <m/>
    <m/>
    <m/>
    <m/>
    <m/>
    <m/>
  </r>
  <r>
    <n v="2025"/>
    <x v="2"/>
    <n v="12"/>
    <s v="mardi"/>
    <s v="Tournée 189"/>
    <d v="2025-03-18T00:00:00"/>
    <s v="Thierry Maisonnier"/>
    <s v="Christiane Mancilla"/>
    <s v="(Wenabi) Damien RESSOUCHES"/>
    <m/>
    <m/>
    <s v="Trafic St Ho (ex Lilas) EH-786-YB"/>
    <x v="33"/>
    <x v="142"/>
    <m/>
    <m/>
    <x v="2"/>
    <m/>
    <m/>
    <x v="1"/>
    <x v="4"/>
    <s v="Distribution Solidaire"/>
    <m/>
    <m/>
    <m/>
    <m/>
    <m/>
    <m/>
    <s v="ok"/>
    <s v="ok"/>
  </r>
  <r>
    <n v="2025"/>
    <x v="2"/>
    <n v="12"/>
    <s v="mardi"/>
    <s v="Tournée 190"/>
    <d v="2025-03-18T00:00:00"/>
    <s v="Grégoire Genouville"/>
    <s v="Adrien Maslow Saidi"/>
    <s v="Eliott Burkhart"/>
    <m/>
    <m/>
    <s v="Berlingo Bercy DN-583-FS"/>
    <x v="59"/>
    <x v="366"/>
    <m/>
    <m/>
    <x v="2"/>
    <m/>
    <m/>
    <x v="0"/>
    <x v="9"/>
    <s v="Producteur"/>
    <m/>
    <m/>
    <m/>
    <m/>
    <m/>
    <m/>
    <m/>
    <m/>
  </r>
  <r>
    <n v="2025"/>
    <x v="2"/>
    <n v="12"/>
    <s v="mardi"/>
    <s v="Tournée 190"/>
    <d v="2025-03-18T00:00:00"/>
    <s v="Grégoire Genouville"/>
    <s v="Adrien Maslow Saidi"/>
    <s v="Eliott Burkhart"/>
    <m/>
    <m/>
    <s v="Berlingo Bercy DN-583-FS"/>
    <x v="66"/>
    <x v="367"/>
    <m/>
    <m/>
    <x v="2"/>
    <m/>
    <m/>
    <x v="1"/>
    <x v="8"/>
    <s v="RESTAURANTS SOLIDAIRES"/>
    <m/>
    <m/>
    <m/>
    <m/>
    <m/>
    <m/>
    <s v="ok"/>
    <s v="ok"/>
  </r>
  <r>
    <n v="2025"/>
    <x v="2"/>
    <n v="12"/>
    <s v="mardi"/>
    <s v="Tournée 190"/>
    <d v="2025-03-18T00:00:00"/>
    <s v="Grégoire Genouville"/>
    <s v="Adrien Maslow Saidi"/>
    <s v="Eliott Burkhart"/>
    <m/>
    <m/>
    <s v="Berlingo Bercy DN-583-FS"/>
    <x v="17"/>
    <x v="368"/>
    <m/>
    <m/>
    <x v="2"/>
    <m/>
    <m/>
    <x v="1"/>
    <x v="8"/>
    <s v="RESTAURANTS SOLIDAIRES"/>
    <m/>
    <m/>
    <m/>
    <m/>
    <m/>
    <m/>
    <s v="ok"/>
    <s v="ok"/>
  </r>
  <r>
    <n v="2025"/>
    <x v="2"/>
    <n v="12"/>
    <s v="mercredi"/>
    <s v="annulé"/>
    <d v="2025-03-19T00:00:00"/>
    <s v="annulé"/>
    <m/>
    <m/>
    <m/>
    <m/>
    <s v="Annulé"/>
    <x v="32"/>
    <x v="0"/>
    <m/>
    <s v="Passage annulé"/>
    <x v="1"/>
    <s v="What'sApp"/>
    <m/>
    <x v="0"/>
    <x v="10"/>
    <s v="Evénements Sports et Loisirs"/>
    <m/>
    <m/>
    <m/>
    <m/>
    <m/>
    <m/>
    <m/>
    <m/>
  </r>
  <r>
    <n v="2025"/>
    <x v="2"/>
    <n v="12"/>
    <s v="mercredi"/>
    <s v="Tournée 191"/>
    <d v="2025-03-19T00:00:00"/>
    <s v="Thomas Landy"/>
    <s v="Jean-Pierre Boudard"/>
    <m/>
    <m/>
    <m/>
    <s v="Kangoo Mazars ET-665-VE"/>
    <x v="0"/>
    <x v="8"/>
    <m/>
    <m/>
    <x v="2"/>
    <m/>
    <m/>
    <x v="0"/>
    <x v="0"/>
    <s v="Distributeur"/>
    <m/>
    <m/>
    <m/>
    <m/>
    <m/>
    <m/>
    <m/>
    <m/>
  </r>
  <r>
    <n v="2025"/>
    <x v="2"/>
    <n v="12"/>
    <s v="mercredi"/>
    <s v="Tournée 191"/>
    <d v="2025-03-19T00:00:00"/>
    <s v="Thomas Landy"/>
    <s v="Jean-Pierre Boudard"/>
    <m/>
    <m/>
    <m/>
    <s v="Kangoo Mazars ET-665-VE"/>
    <x v="1"/>
    <x v="369"/>
    <m/>
    <m/>
    <x v="2"/>
    <m/>
    <m/>
    <x v="0"/>
    <x v="0"/>
    <s v="Distributeur"/>
    <m/>
    <m/>
    <m/>
    <m/>
    <m/>
    <m/>
    <m/>
    <m/>
  </r>
  <r>
    <n v="2025"/>
    <x v="2"/>
    <n v="12"/>
    <s v="mercredi"/>
    <s v="Tournée 191"/>
    <d v="2025-03-19T00:00:00"/>
    <s v="Thomas Landy"/>
    <s v="Jean-Pierre Boudard"/>
    <m/>
    <m/>
    <m/>
    <s v="Kangoo Mazars ET-665-VE"/>
    <x v="30"/>
    <x v="60"/>
    <m/>
    <m/>
    <x v="2"/>
    <m/>
    <m/>
    <x v="1"/>
    <x v="5"/>
    <s v="HALTE SOCIALE ET HEBERGEMENT"/>
    <m/>
    <m/>
    <m/>
    <m/>
    <m/>
    <m/>
    <s v="ok"/>
    <s v="ok"/>
  </r>
  <r>
    <n v="2025"/>
    <x v="2"/>
    <n v="12"/>
    <s v="mercredi"/>
    <s v="Tournée 192"/>
    <d v="2025-03-19T00:00:00"/>
    <s v="Thierry Maisonnier"/>
    <s v="Alice ZAPATA"/>
    <s v="(Vendredi) Yannick GOPY"/>
    <m/>
    <m/>
    <s v="Trafic Lyonnais FZ-882-JR"/>
    <x v="2"/>
    <x v="370"/>
    <m/>
    <m/>
    <x v="2"/>
    <m/>
    <m/>
    <x v="0"/>
    <x v="1"/>
    <s v="Restauration d'entreprise"/>
    <m/>
    <m/>
    <m/>
    <m/>
    <m/>
    <m/>
    <m/>
    <s v="ok"/>
  </r>
  <r>
    <n v="2025"/>
    <x v="2"/>
    <n v="12"/>
    <s v="mercredi"/>
    <s v="Tournée 192"/>
    <d v="2025-03-19T00:00:00"/>
    <s v="Thierry Maisonnier"/>
    <s v="Alice ZAPATA"/>
    <s v="(Vendredi) Yannick GOPY"/>
    <m/>
    <m/>
    <s v="Trafic Lyonnais FZ-882-JR"/>
    <x v="9"/>
    <x v="370"/>
    <m/>
    <m/>
    <x v="2"/>
    <m/>
    <m/>
    <x v="1"/>
    <x v="4"/>
    <s v="Distribution Solidaire"/>
    <m/>
    <m/>
    <m/>
    <m/>
    <m/>
    <m/>
    <m/>
    <s v="ok"/>
  </r>
  <r>
    <n v="2025"/>
    <x v="2"/>
    <n v="12"/>
    <s v="mercredi"/>
    <s v="annulé"/>
    <d v="2025-03-19T00:00:00"/>
    <s v="annulé"/>
    <m/>
    <m/>
    <m/>
    <m/>
    <s v="Annulé"/>
    <x v="3"/>
    <x v="0"/>
    <m/>
    <s v="Passage annulé"/>
    <x v="1"/>
    <s v="What'sApp"/>
    <m/>
    <x v="0"/>
    <x v="2"/>
    <s v="Labo pour frigos connectés"/>
    <m/>
    <m/>
    <m/>
    <m/>
    <m/>
    <m/>
    <m/>
    <m/>
  </r>
  <r>
    <n v="2025"/>
    <x v="2"/>
    <n v="12"/>
    <s v="mercredi"/>
    <s v="Tournée 193"/>
    <d v="2025-03-19T00:00:00"/>
    <s v="Élisa Belhocine"/>
    <m/>
    <m/>
    <m/>
    <m/>
    <s v="Trafic Défense FT-862-AY"/>
    <x v="4"/>
    <x v="257"/>
    <m/>
    <m/>
    <x v="2"/>
    <m/>
    <m/>
    <x v="0"/>
    <x v="2"/>
    <s v="Restauration d'entreprise"/>
    <m/>
    <m/>
    <m/>
    <m/>
    <m/>
    <m/>
    <s v="ok"/>
    <s v="ok"/>
  </r>
  <r>
    <n v="2025"/>
    <x v="2"/>
    <n v="12"/>
    <s v="mercredi"/>
    <s v="Tournée 193"/>
    <d v="2025-03-19T00:00:00"/>
    <s v="Élisa Belhocine"/>
    <m/>
    <m/>
    <m/>
    <m/>
    <s v="Trafic Défense FT-862-AY"/>
    <x v="8"/>
    <x v="371"/>
    <m/>
    <m/>
    <x v="2"/>
    <m/>
    <m/>
    <x v="0"/>
    <x v="2"/>
    <s v="Restauration scolaire"/>
    <m/>
    <m/>
    <m/>
    <m/>
    <m/>
    <m/>
    <s v="ok"/>
    <s v="ok à modifier"/>
  </r>
  <r>
    <n v="2025"/>
    <x v="2"/>
    <n v="12"/>
    <s v="mercredi"/>
    <s v="Tournée 193"/>
    <d v="2025-03-19T00:00:00"/>
    <s v="Élisa Belhocine"/>
    <m/>
    <m/>
    <m/>
    <m/>
    <s v="Trafic Défense FT-862-AY"/>
    <x v="38"/>
    <x v="372"/>
    <m/>
    <m/>
    <x v="2"/>
    <m/>
    <m/>
    <x v="1"/>
    <x v="8"/>
    <s v="Restaurant Solidaire"/>
    <m/>
    <m/>
    <m/>
    <m/>
    <m/>
    <m/>
    <s v="ok"/>
    <s v="ok à modifier"/>
  </r>
  <r>
    <n v="2025"/>
    <x v="2"/>
    <n v="12"/>
    <s v="mercredi"/>
    <s v="Tournée 193"/>
    <d v="2025-03-19T00:00:00"/>
    <s v="Élisa Belhocine"/>
    <m/>
    <m/>
    <m/>
    <m/>
    <s v="Trafic Défense FT-862-AY"/>
    <x v="48"/>
    <x v="373"/>
    <m/>
    <m/>
    <x v="2"/>
    <m/>
    <m/>
    <x v="1"/>
    <x v="8"/>
    <s v="Restaurant Solidaire"/>
    <m/>
    <m/>
    <m/>
    <m/>
    <m/>
    <m/>
    <s v="ok"/>
    <s v="ok à modifier"/>
  </r>
  <r>
    <n v="2025"/>
    <x v="2"/>
    <n v="12"/>
    <s v="jeudi"/>
    <s v="Tournée 194"/>
    <d v="2025-03-20T00:00:00"/>
    <s v="Patrick Postic"/>
    <s v="Jose Taylor"/>
    <m/>
    <m/>
    <m/>
    <s v="Trafic Lyonnais FZ-882-JR"/>
    <x v="6"/>
    <x v="374"/>
    <m/>
    <m/>
    <x v="2"/>
    <m/>
    <m/>
    <x v="0"/>
    <x v="0"/>
    <s v="Distributeur"/>
    <m/>
    <m/>
    <m/>
    <m/>
    <m/>
    <m/>
    <m/>
    <s v="ok"/>
  </r>
  <r>
    <n v="2025"/>
    <x v="2"/>
    <n v="12"/>
    <s v="jeudi"/>
    <s v="Tournée 194"/>
    <d v="2025-03-20T00:00:00"/>
    <s v="Patrick Postic"/>
    <s v="Jose Taylor"/>
    <m/>
    <m/>
    <m/>
    <s v="Trafic Lyonnais FZ-882-JR"/>
    <x v="14"/>
    <x v="374"/>
    <m/>
    <m/>
    <x v="2"/>
    <m/>
    <m/>
    <x v="1"/>
    <x v="4"/>
    <s v="Distribution Solidaire"/>
    <m/>
    <m/>
    <m/>
    <m/>
    <m/>
    <m/>
    <m/>
    <s v="ok"/>
  </r>
  <r>
    <n v="2025"/>
    <x v="2"/>
    <n v="12"/>
    <s v="jeudi"/>
    <s v="Tournée 195"/>
    <d v="2025-03-20T00:00:00"/>
    <s v="Jacques Lefèvre"/>
    <s v="Alice MOUCHEL"/>
    <s v="Victor Jeff"/>
    <m/>
    <m/>
    <s v="Trafic St Ho (ex Lilas) EH-786-YB"/>
    <x v="7"/>
    <x v="260"/>
    <m/>
    <m/>
    <x v="2"/>
    <m/>
    <m/>
    <x v="0"/>
    <x v="3"/>
    <s v="Production Aide Alim"/>
    <m/>
    <m/>
    <m/>
    <m/>
    <m/>
    <m/>
    <m/>
    <s v="ok"/>
  </r>
  <r>
    <n v="2025"/>
    <x v="2"/>
    <n v="12"/>
    <s v="jeudi"/>
    <s v="Tournée 195"/>
    <d v="2025-03-20T00:00:00"/>
    <s v="Jacques Lefèvre"/>
    <s v="Alice MOUCHEL"/>
    <s v="Victor Jeff"/>
    <m/>
    <m/>
    <s v="Trafic St Ho (ex Lilas) EH-786-YB"/>
    <x v="39"/>
    <x v="260"/>
    <m/>
    <m/>
    <x v="2"/>
    <m/>
    <m/>
    <x v="1"/>
    <x v="4"/>
    <s v="Distribution Solidaire"/>
    <m/>
    <m/>
    <m/>
    <m/>
    <m/>
    <m/>
    <m/>
    <s v="ok"/>
  </r>
  <r>
    <n v="2025"/>
    <x v="2"/>
    <n v="12"/>
    <s v="jeudi"/>
    <s v="Tournée 196"/>
    <d v="2025-03-20T00:00:00"/>
    <s v="Théo Molins"/>
    <s v="William Kim"/>
    <m/>
    <m/>
    <m/>
    <s v="Kangoo Mazars ET-665-VE"/>
    <x v="8"/>
    <x v="375"/>
    <m/>
    <m/>
    <x v="2"/>
    <m/>
    <m/>
    <x v="0"/>
    <x v="2"/>
    <s v="Restauration scolaire"/>
    <m/>
    <m/>
    <m/>
    <m/>
    <m/>
    <m/>
    <m/>
    <s v="ok"/>
  </r>
  <r>
    <n v="2025"/>
    <x v="2"/>
    <n v="12"/>
    <s v="jeudi"/>
    <s v="Tournée 196"/>
    <d v="2025-03-20T00:00:00"/>
    <s v="Théo Molins"/>
    <s v="William Kim"/>
    <m/>
    <m/>
    <m/>
    <s v="Kangoo Mazars ET-665-VE"/>
    <x v="40"/>
    <x v="375"/>
    <m/>
    <m/>
    <x v="2"/>
    <m/>
    <m/>
    <x v="1"/>
    <x v="5"/>
    <s v="HALTE SOCIALE ET HEBERGEMENT"/>
    <m/>
    <m/>
    <m/>
    <m/>
    <m/>
    <m/>
    <m/>
    <s v="pas de bordereau"/>
  </r>
  <r>
    <n v="2025"/>
    <x v="2"/>
    <n v="12"/>
    <s v="jeudi"/>
    <s v="Tournée 196"/>
    <d v="2025-03-20T00:00:00"/>
    <s v="Théo Molins"/>
    <s v="William Kim"/>
    <m/>
    <m/>
    <m/>
    <s v="Kangoo Mazars ET-665-VE"/>
    <x v="49"/>
    <x v="175"/>
    <m/>
    <m/>
    <x v="2"/>
    <m/>
    <m/>
    <x v="0"/>
    <x v="11"/>
    <s v="Restauration Commerciale"/>
    <m/>
    <m/>
    <m/>
    <m/>
    <m/>
    <m/>
    <m/>
    <s v="ok à modifier"/>
  </r>
  <r>
    <n v="2025"/>
    <x v="2"/>
    <n v="12"/>
    <s v="jeudi"/>
    <s v="Tournée 196"/>
    <d v="2025-03-20T00:00:00"/>
    <s v="Théo Molins"/>
    <s v="William Kim"/>
    <m/>
    <m/>
    <m/>
    <s v="Kangoo Mazars ET-665-VE"/>
    <x v="14"/>
    <x v="175"/>
    <m/>
    <m/>
    <x v="2"/>
    <m/>
    <m/>
    <x v="1"/>
    <x v="4"/>
    <s v="Distribution Solidaire"/>
    <m/>
    <m/>
    <m/>
    <m/>
    <m/>
    <m/>
    <m/>
    <s v="ok"/>
  </r>
  <r>
    <n v="2025"/>
    <x v="2"/>
    <n v="12"/>
    <s v="jeudi"/>
    <s v="Tournée 197"/>
    <d v="2025-03-20T00:00:00"/>
    <s v="Michelle Isphording"/>
    <s v="Alice ZAPATA"/>
    <m/>
    <m/>
    <m/>
    <s v="Trafic Défense FT-862-AY"/>
    <x v="35"/>
    <x v="376"/>
    <m/>
    <m/>
    <x v="2"/>
    <m/>
    <m/>
    <x v="0"/>
    <x v="10"/>
    <s v="Evenementiel"/>
    <m/>
    <m/>
    <m/>
    <m/>
    <m/>
    <m/>
    <m/>
    <s v="ok"/>
  </r>
  <r>
    <n v="2025"/>
    <x v="2"/>
    <n v="12"/>
    <s v="jeudi"/>
    <s v="Tournée 197"/>
    <d v="2025-03-20T00:00:00"/>
    <s v="Michelle Isphording"/>
    <s v="Alice ZAPATA"/>
    <m/>
    <m/>
    <m/>
    <s v="Trafic Défense FT-862-AY"/>
    <x v="36"/>
    <x v="376"/>
    <m/>
    <m/>
    <x v="2"/>
    <m/>
    <m/>
    <x v="1"/>
    <x v="4"/>
    <s v="Distribution Solidaire"/>
    <m/>
    <m/>
    <m/>
    <m/>
    <m/>
    <m/>
    <m/>
    <s v="ok"/>
  </r>
  <r>
    <n v="2025"/>
    <x v="2"/>
    <n v="12"/>
    <s v="vendredi"/>
    <s v="Tournée 198"/>
    <d v="2025-03-21T00:00:00"/>
    <s v="Constantin Kozlow"/>
    <s v="Thomas DROUAULT"/>
    <m/>
    <m/>
    <m/>
    <s v="Trafic St Ho (ex Lilas) EH-786-YB"/>
    <x v="0"/>
    <x v="377"/>
    <m/>
    <m/>
    <x v="2"/>
    <m/>
    <m/>
    <x v="0"/>
    <x v="0"/>
    <s v="Distributeur"/>
    <m/>
    <m/>
    <m/>
    <m/>
    <m/>
    <m/>
    <m/>
    <m/>
  </r>
  <r>
    <n v="2025"/>
    <x v="2"/>
    <n v="12"/>
    <s v="vendredi"/>
    <s v="Tournée 198"/>
    <d v="2025-03-21T00:00:00"/>
    <s v="Constantin Kozlow"/>
    <s v="Thomas DROUAULT"/>
    <m/>
    <m/>
    <m/>
    <s v="Trafic St Ho (ex Lilas) EH-786-YB"/>
    <x v="1"/>
    <x v="378"/>
    <m/>
    <m/>
    <x v="2"/>
    <m/>
    <m/>
    <x v="0"/>
    <x v="0"/>
    <s v="Distributeur"/>
    <m/>
    <m/>
    <m/>
    <m/>
    <m/>
    <m/>
    <m/>
    <m/>
  </r>
  <r>
    <n v="2025"/>
    <x v="2"/>
    <n v="12"/>
    <s v="vendredi"/>
    <s v="Tournée 198"/>
    <d v="2025-03-21T00:00:00"/>
    <s v="Constantin Kozlow"/>
    <s v="Thomas DROUAULT"/>
    <m/>
    <m/>
    <m/>
    <s v="Trafic St Ho (ex Lilas) EH-786-YB"/>
    <x v="15"/>
    <x v="379"/>
    <m/>
    <m/>
    <x v="2"/>
    <m/>
    <m/>
    <x v="1"/>
    <x v="5"/>
    <s v="HALTE SOCIALE ET HEBERGEMENT"/>
    <m/>
    <m/>
    <m/>
    <m/>
    <m/>
    <m/>
    <m/>
    <s v="ok"/>
  </r>
  <r>
    <n v="2025"/>
    <x v="2"/>
    <n v="12"/>
    <s v="vendredi"/>
    <s v="Tournée 199"/>
    <d v="2025-03-21T00:00:00"/>
    <s v="Jean-Michel Bader"/>
    <s v="jean-pierre Boudard"/>
    <m/>
    <m/>
    <m/>
    <s v="Trafic Lyonnais FZ-882-JR"/>
    <x v="5"/>
    <x v="380"/>
    <m/>
    <m/>
    <x v="2"/>
    <m/>
    <m/>
    <x v="0"/>
    <x v="2"/>
    <s v="Restauration d'entreprise"/>
    <m/>
    <m/>
    <m/>
    <m/>
    <m/>
    <m/>
    <m/>
    <s v="ok"/>
  </r>
  <r>
    <n v="2025"/>
    <x v="2"/>
    <n v="12"/>
    <s v="vendredi"/>
    <s v="Tournée 199"/>
    <d v="2025-03-21T00:00:00"/>
    <s v="Jean-Michel Bader"/>
    <s v="jean-pierre Boudard"/>
    <m/>
    <m/>
    <m/>
    <s v="Trafic Lyonnais FZ-882-JR"/>
    <x v="37"/>
    <x v="380"/>
    <m/>
    <m/>
    <x v="2"/>
    <m/>
    <m/>
    <x v="1"/>
    <x v="4"/>
    <s v="Distribution Solidaire"/>
    <m/>
    <m/>
    <m/>
    <m/>
    <m/>
    <m/>
    <m/>
    <s v="ok"/>
  </r>
  <r>
    <n v="2025"/>
    <x v="2"/>
    <n v="12"/>
    <s v="vendredi"/>
    <s v="annulé"/>
    <d v="2025-03-21T00:00:00"/>
    <s v="annulé"/>
    <m/>
    <m/>
    <m/>
    <m/>
    <s v="Annulé"/>
    <x v="41"/>
    <x v="0"/>
    <m/>
    <s v="Passage annulé"/>
    <x v="1"/>
    <s v="What'sApp"/>
    <m/>
    <x v="0"/>
    <x v="2"/>
    <s v="Restauration d'entreprise"/>
    <m/>
    <m/>
    <m/>
    <m/>
    <m/>
    <m/>
    <m/>
    <m/>
  </r>
  <r>
    <n v="2025"/>
    <x v="2"/>
    <n v="12"/>
    <s v="vendredi"/>
    <s v="annulé"/>
    <d v="2025-03-21T00:00:00"/>
    <s v="annulé"/>
    <m/>
    <m/>
    <m/>
    <m/>
    <s v="Annulé"/>
    <x v="42"/>
    <x v="0"/>
    <m/>
    <s v="Passage annulé"/>
    <x v="1"/>
    <s v="What'sApp"/>
    <m/>
    <x v="0"/>
    <x v="2"/>
    <s v="Restauration d'entreprise"/>
    <m/>
    <m/>
    <m/>
    <m/>
    <m/>
    <m/>
    <m/>
    <m/>
  </r>
  <r>
    <n v="2025"/>
    <x v="2"/>
    <n v="12"/>
    <s v="vendredi"/>
    <s v="Tournée 200"/>
    <d v="2025-03-21T00:00:00"/>
    <s v="Interface"/>
    <m/>
    <m/>
    <m/>
    <m/>
    <s v="Kangoo Ipsen FV-865-GP"/>
    <x v="4"/>
    <x v="381"/>
    <m/>
    <m/>
    <x v="2"/>
    <m/>
    <m/>
    <x v="0"/>
    <x v="2"/>
    <s v="Restauration d'entreprise"/>
    <m/>
    <m/>
    <m/>
    <m/>
    <m/>
    <m/>
    <m/>
    <s v="ok"/>
  </r>
  <r>
    <n v="2025"/>
    <x v="2"/>
    <n v="12"/>
    <s v="vendredi"/>
    <s v="Tournée 200"/>
    <d v="2025-03-21T00:00:00"/>
    <s v="Interface"/>
    <m/>
    <m/>
    <m/>
    <m/>
    <s v="Kangoo Ipsen FV-865-GP"/>
    <x v="48"/>
    <x v="381"/>
    <m/>
    <m/>
    <x v="2"/>
    <m/>
    <m/>
    <x v="1"/>
    <x v="4"/>
    <s v="Distribution Solidaire"/>
    <m/>
    <m/>
    <m/>
    <m/>
    <m/>
    <m/>
    <m/>
    <s v="ok"/>
  </r>
  <r>
    <n v="2025"/>
    <x v="2"/>
    <n v="12"/>
    <s v="vendredi"/>
    <s v="Tournée 201"/>
    <d v="2025-03-21T00:00:00"/>
    <s v="Michelle Isphording"/>
    <s v="Nil Augé-Dedieu"/>
    <s v="(Wenabi) Edouard Bouley"/>
    <m/>
    <m/>
    <s v="Trafic Défense FT-862-AY"/>
    <x v="8"/>
    <x v="382"/>
    <m/>
    <m/>
    <x v="2"/>
    <m/>
    <m/>
    <x v="0"/>
    <x v="2"/>
    <s v="Restauration scolaire"/>
    <m/>
    <m/>
    <m/>
    <m/>
    <m/>
    <m/>
    <m/>
    <s v="ok"/>
  </r>
  <r>
    <n v="2025"/>
    <x v="2"/>
    <n v="12"/>
    <s v="vendredi"/>
    <s v="Tournée 201"/>
    <d v="2025-03-21T00:00:00"/>
    <s v="Michelle Isphording"/>
    <s v="Nil Augé-Dedieu"/>
    <s v="(Wenabi) Edouard Bouley"/>
    <m/>
    <m/>
    <s v="Trafic Défense FT-862-AY"/>
    <x v="10"/>
    <x v="383"/>
    <m/>
    <m/>
    <x v="2"/>
    <m/>
    <m/>
    <x v="1"/>
    <x v="5"/>
    <s v="HALTE SOCIALE ET HEBERGEMENT"/>
    <m/>
    <m/>
    <m/>
    <m/>
    <m/>
    <m/>
    <m/>
    <s v="ok"/>
  </r>
  <r>
    <n v="2025"/>
    <x v="2"/>
    <n v="12"/>
    <s v="vendredi"/>
    <s v="Tournée 202"/>
    <d v="2025-03-21T00:00:00"/>
    <s v="Éric David"/>
    <s v="Alice MOUCHEL"/>
    <m/>
    <m/>
    <m/>
    <s v="Kangoo Mazars ET-665-VE"/>
    <x v="13"/>
    <x v="186"/>
    <m/>
    <m/>
    <x v="2"/>
    <m/>
    <m/>
    <x v="1"/>
    <x v="7"/>
    <s v="Accueil de Jour"/>
    <m/>
    <m/>
    <m/>
    <m/>
    <m/>
    <m/>
    <m/>
    <s v="ok"/>
  </r>
  <r>
    <n v="2025"/>
    <x v="2"/>
    <n v="12"/>
    <s v="vendredi"/>
    <s v="annulé"/>
    <d v="2025-03-21T00:00:00"/>
    <s v="annulé"/>
    <m/>
    <m/>
    <m/>
    <m/>
    <s v="Annulé"/>
    <x v="43"/>
    <x v="0"/>
    <m/>
    <s v="Passage annulé"/>
    <x v="1"/>
    <s v="Appel "/>
    <m/>
    <x v="0"/>
    <x v="2"/>
    <s v="Restauration d'entreprise"/>
    <m/>
    <m/>
    <m/>
    <m/>
    <m/>
    <m/>
    <m/>
    <m/>
  </r>
  <r>
    <n v="2025"/>
    <x v="2"/>
    <n v="12"/>
    <s v="vendredi"/>
    <s v="Tournée 202"/>
    <d v="2025-03-21T00:00:00"/>
    <s v="Éric David"/>
    <s v="Alice MOUCHEL"/>
    <m/>
    <m/>
    <m/>
    <s v="Kangoo Mazars ET-665-VE"/>
    <x v="18"/>
    <x v="33"/>
    <m/>
    <m/>
    <x v="2"/>
    <m/>
    <m/>
    <x v="0"/>
    <x v="2"/>
    <s v="Restauration d'entreprise"/>
    <m/>
    <m/>
    <m/>
    <m/>
    <m/>
    <m/>
    <m/>
    <s v="ok"/>
  </r>
  <r>
    <n v="2025"/>
    <x v="2"/>
    <n v="12"/>
    <s v="vendredi"/>
    <s v="Tournée 202"/>
    <d v="2025-03-21T00:00:00"/>
    <s v="Éric David"/>
    <s v="Alice MOUCHEL"/>
    <m/>
    <m/>
    <m/>
    <s v="Kangoo Mazars ET-665-VE"/>
    <x v="19"/>
    <x v="384"/>
    <m/>
    <m/>
    <x v="2"/>
    <m/>
    <m/>
    <x v="0"/>
    <x v="2"/>
    <s v="Restauration d'entreprise"/>
    <m/>
    <m/>
    <m/>
    <m/>
    <m/>
    <m/>
    <m/>
    <s v="ok"/>
  </r>
  <r>
    <n v="2025"/>
    <x v="2"/>
    <n v="12"/>
    <s v="vendredi"/>
    <s v="annulé"/>
    <d v="2025-03-21T00:00:00"/>
    <s v="annulé"/>
    <m/>
    <m/>
    <m/>
    <m/>
    <s v="Annulé"/>
    <x v="22"/>
    <x v="0"/>
    <m/>
    <s v="Passage annulé"/>
    <x v="1"/>
    <s v="Appel "/>
    <m/>
    <x v="0"/>
    <x v="2"/>
    <s v="Restauration d'entreprise"/>
    <m/>
    <m/>
    <m/>
    <m/>
    <m/>
    <m/>
    <m/>
    <m/>
  </r>
  <r>
    <n v="2025"/>
    <x v="2"/>
    <n v="12"/>
    <s v="vendredi"/>
    <s v="annulé"/>
    <d v="2025-03-21T00:00:00"/>
    <s v="annulé"/>
    <m/>
    <m/>
    <m/>
    <m/>
    <s v="Annulé"/>
    <x v="23"/>
    <x v="0"/>
    <m/>
    <s v="Passage annulé"/>
    <x v="1"/>
    <s v="Appel "/>
    <m/>
    <x v="0"/>
    <x v="2"/>
    <s v="Restauration d'entreprise"/>
    <m/>
    <m/>
    <m/>
    <m/>
    <m/>
    <m/>
    <m/>
    <m/>
  </r>
  <r>
    <n v="2025"/>
    <x v="2"/>
    <n v="12"/>
    <s v="vendredi"/>
    <s v="Tournée 202"/>
    <d v="2025-03-21T00:00:00"/>
    <s v="Éric David"/>
    <s v="Alice MOUCHEL"/>
    <m/>
    <m/>
    <m/>
    <s v="Kangoo Mazars ET-665-VE"/>
    <x v="44"/>
    <x v="385"/>
    <m/>
    <m/>
    <x v="2"/>
    <m/>
    <m/>
    <x v="0"/>
    <x v="2"/>
    <s v="Restauration d'entreprise"/>
    <m/>
    <m/>
    <m/>
    <m/>
    <m/>
    <m/>
    <m/>
    <s v="ok"/>
  </r>
  <r>
    <n v="2025"/>
    <x v="2"/>
    <n v="12"/>
    <s v="vendredi"/>
    <s v="annulé"/>
    <d v="2025-03-21T00:00:00"/>
    <s v="annulé"/>
    <m/>
    <m/>
    <m/>
    <m/>
    <s v="Annulé"/>
    <x v="20"/>
    <x v="0"/>
    <m/>
    <s v="Passage annulé"/>
    <x v="1"/>
    <s v="Appel "/>
    <m/>
    <x v="0"/>
    <x v="2"/>
    <s v="Restauration d'entreprise"/>
    <m/>
    <m/>
    <m/>
    <m/>
    <m/>
    <m/>
    <m/>
    <m/>
  </r>
  <r>
    <n v="2025"/>
    <x v="2"/>
    <n v="12"/>
    <s v="vendredi"/>
    <s v="Tournée 202"/>
    <d v="2025-03-21T00:00:00"/>
    <s v="Éric David"/>
    <s v="Alice MOUCHEL"/>
    <m/>
    <m/>
    <m/>
    <s v="Kangoo Mazars ET-665-VE"/>
    <x v="54"/>
    <x v="386"/>
    <m/>
    <m/>
    <x v="2"/>
    <m/>
    <m/>
    <x v="1"/>
    <x v="5"/>
    <s v="HALTE SOCIALE ET HEBERGEMENT"/>
    <m/>
    <m/>
    <m/>
    <m/>
    <m/>
    <m/>
    <m/>
    <s v="ok"/>
  </r>
  <r>
    <n v="2025"/>
    <x v="2"/>
    <n v="12"/>
    <s v="samedi"/>
    <s v="annulé"/>
    <d v="2025-03-22T00:00:00"/>
    <s v="annulé"/>
    <m/>
    <m/>
    <m/>
    <m/>
    <s v="Annulé"/>
    <x v="32"/>
    <x v="0"/>
    <m/>
    <s v="Passage annulé"/>
    <x v="1"/>
    <s v="What'sApp"/>
    <m/>
    <x v="0"/>
    <x v="10"/>
    <s v="Evénements Sports et Loisirs"/>
    <m/>
    <m/>
    <m/>
    <m/>
    <m/>
    <m/>
    <m/>
    <m/>
  </r>
  <r>
    <n v="2025"/>
    <x v="2"/>
    <n v="13"/>
    <s v="dimanche"/>
    <s v="annulé"/>
    <d v="2025-03-23T00:00:00"/>
    <s v="annulé"/>
    <m/>
    <m/>
    <m/>
    <m/>
    <s v="Annulé"/>
    <x v="32"/>
    <x v="0"/>
    <m/>
    <s v="Passage annulé"/>
    <x v="1"/>
    <s v="What'sApp"/>
    <m/>
    <x v="0"/>
    <x v="10"/>
    <s v="Evénements Sports et Loisirs"/>
    <m/>
    <m/>
    <m/>
    <m/>
    <m/>
    <m/>
    <m/>
    <m/>
  </r>
  <r>
    <n v="2025"/>
    <x v="2"/>
    <n v="13"/>
    <s v="dimanche"/>
    <s v="Tournée 203"/>
    <d v="2025-03-23T00:00:00"/>
    <s v="Patrick Postic"/>
    <s v="HENRIQUE BORSARI"/>
    <s v="Marina Guede"/>
    <s v="Aymeric Champs"/>
    <s v="Bérénice HELION_x000a_Alexandre PASQUALI"/>
    <s v="Trafic St Ho (ex Lilas) EH-786-YB"/>
    <x v="27"/>
    <x v="152"/>
    <m/>
    <m/>
    <x v="2"/>
    <m/>
    <m/>
    <x v="0"/>
    <x v="9"/>
    <s v="Producteur"/>
    <m/>
    <m/>
    <m/>
    <m/>
    <m/>
    <m/>
    <m/>
    <m/>
  </r>
  <r>
    <n v="2025"/>
    <x v="2"/>
    <n v="13"/>
    <s v="dimanche"/>
    <s v="Tournée 203"/>
    <d v="2025-03-23T00:00:00"/>
    <s v="Patrick Postic"/>
    <s v="HENRIQUE BORSARI"/>
    <s v="Marina Guede"/>
    <s v="Aymeric Champs"/>
    <s v="Bérénice HELION_x000a_Alexandre PASQUALI"/>
    <s v="Trafic St Ho (ex Lilas) EH-786-YB"/>
    <x v="28"/>
    <x v="387"/>
    <m/>
    <m/>
    <x v="2"/>
    <m/>
    <m/>
    <x v="0"/>
    <x v="9"/>
    <s v="Producteur"/>
    <m/>
    <m/>
    <m/>
    <m/>
    <m/>
    <m/>
    <m/>
    <m/>
  </r>
  <r>
    <n v="2025"/>
    <x v="2"/>
    <n v="13"/>
    <s v="dimanche"/>
    <s v="Tournée 203"/>
    <d v="2025-03-23T00:00:00"/>
    <s v="Patrick Postic"/>
    <s v="HENRIQUE BORSARI"/>
    <s v="Marina Guede"/>
    <s v="Aymeric Champs"/>
    <s v="Bérénice HELION_x000a_Alexandre PASQUALI"/>
    <s v="Trafic St Ho (ex Lilas) EH-786-YB"/>
    <x v="29"/>
    <x v="388"/>
    <m/>
    <m/>
    <x v="2"/>
    <m/>
    <m/>
    <x v="1"/>
    <x v="8"/>
    <s v="RESTAURANTS SOLIDAIRES"/>
    <m/>
    <m/>
    <m/>
    <m/>
    <m/>
    <m/>
    <m/>
    <s v="ok"/>
  </r>
  <r>
    <n v="2025"/>
    <x v="2"/>
    <n v="13"/>
    <s v="lundi"/>
    <s v="Tournée 204"/>
    <d v="2025-03-24T00:00:00"/>
    <s v="Thierry Maisonnier"/>
    <s v="Axel Dupont-Franklin"/>
    <s v="Vanessa Barbin"/>
    <m/>
    <m/>
    <s v="Trafic Défense FT-862-AY"/>
    <x v="32"/>
    <x v="389"/>
    <m/>
    <m/>
    <x v="2"/>
    <m/>
    <m/>
    <x v="0"/>
    <x v="10"/>
    <s v="Evénements Sports et Loisirs"/>
    <m/>
    <m/>
    <m/>
    <m/>
    <m/>
    <m/>
    <m/>
    <s v="ok"/>
  </r>
  <r>
    <n v="2025"/>
    <x v="2"/>
    <n v="13"/>
    <s v="lundi"/>
    <s v="Tournée 204"/>
    <d v="2025-03-24T00:00:00"/>
    <s v="Thierry Maisonnier"/>
    <s v="Axel Dupont-Franklin"/>
    <s v="Vanessa Barbin"/>
    <m/>
    <m/>
    <s v="Trafic Défense FT-862-AY"/>
    <x v="46"/>
    <x v="389"/>
    <m/>
    <m/>
    <x v="2"/>
    <m/>
    <m/>
    <x v="1"/>
    <x v="8"/>
    <s v="RESTAURANTS SOLIDAIRES"/>
    <m/>
    <m/>
    <m/>
    <m/>
    <m/>
    <m/>
    <m/>
    <s v="ok"/>
  </r>
  <r>
    <n v="2025"/>
    <x v="2"/>
    <n v="13"/>
    <s v="lundi"/>
    <s v="Tournée 204"/>
    <d v="2025-03-24T00:00:00"/>
    <s v="Thierry Maisonnier"/>
    <s v="Axel Dupont-Franklin"/>
    <s v="Vanessa Barbin"/>
    <m/>
    <m/>
    <s v="Trafic Défense FT-862-AY"/>
    <x v="0"/>
    <x v="260"/>
    <m/>
    <m/>
    <x v="2"/>
    <m/>
    <m/>
    <x v="0"/>
    <x v="0"/>
    <s v="Distributeur"/>
    <m/>
    <m/>
    <m/>
    <m/>
    <m/>
    <m/>
    <m/>
    <m/>
  </r>
  <r>
    <n v="2025"/>
    <x v="2"/>
    <n v="13"/>
    <s v="lundi"/>
    <s v="Tournée 204"/>
    <d v="2025-03-24T00:00:00"/>
    <s v="Thierry Maisonnier"/>
    <s v="Axel Dupont-Franklin"/>
    <s v="Vanessa Barbin"/>
    <m/>
    <m/>
    <s v="Trafic Défense FT-862-AY"/>
    <x v="1"/>
    <x v="260"/>
    <m/>
    <m/>
    <x v="2"/>
    <m/>
    <m/>
    <x v="0"/>
    <x v="0"/>
    <s v="Distributeur"/>
    <m/>
    <m/>
    <m/>
    <m/>
    <m/>
    <m/>
    <m/>
    <m/>
  </r>
  <r>
    <n v="2025"/>
    <x v="2"/>
    <n v="13"/>
    <s v="lundi"/>
    <s v="Tournée 204"/>
    <d v="2025-03-24T00:00:00"/>
    <s v="Thierry Maisonnier"/>
    <s v="Axel Dupont-Franklin"/>
    <s v="Vanessa Barbin"/>
    <m/>
    <m/>
    <s v="Trafic Défense FT-862-AY"/>
    <x v="30"/>
    <x v="237"/>
    <m/>
    <m/>
    <x v="2"/>
    <m/>
    <m/>
    <x v="1"/>
    <x v="5"/>
    <s v="HALTE SOCIALE ET HEBERGEMENT"/>
    <m/>
    <m/>
    <m/>
    <m/>
    <m/>
    <m/>
    <m/>
    <s v="ok"/>
  </r>
  <r>
    <n v="2025"/>
    <x v="2"/>
    <n v="13"/>
    <s v="lundi"/>
    <s v="Tournée 204"/>
    <d v="2025-03-24T00:00:00"/>
    <s v="Thierry Maisonnier"/>
    <s v="Axel Dupont-Franklin"/>
    <s v="Vanessa Barbin"/>
    <m/>
    <m/>
    <s v="Trafic Défense FT-862-AY"/>
    <x v="47"/>
    <x v="390"/>
    <m/>
    <m/>
    <x v="2"/>
    <m/>
    <m/>
    <x v="1"/>
    <x v="5"/>
    <s v="HALTE SOCIALE ET HEBERGEMENT"/>
    <m/>
    <m/>
    <m/>
    <m/>
    <m/>
    <m/>
    <m/>
    <s v="ok"/>
  </r>
  <r>
    <n v="2025"/>
    <x v="2"/>
    <n v="13"/>
    <s v="lundi"/>
    <s v="Tournée 205"/>
    <d v="2025-03-24T00:00:00"/>
    <s v="Michelle Isphording"/>
    <s v="Andrew Salenko"/>
    <m/>
    <m/>
    <m/>
    <s v="Trafic Défense FT-862-AY"/>
    <x v="35"/>
    <x v="391"/>
    <m/>
    <m/>
    <x v="2"/>
    <m/>
    <m/>
    <x v="0"/>
    <x v="10"/>
    <s v="Evenementiel"/>
    <m/>
    <m/>
    <m/>
    <m/>
    <m/>
    <m/>
    <m/>
    <s v="ok"/>
  </r>
  <r>
    <n v="2025"/>
    <x v="2"/>
    <n v="13"/>
    <s v="lundi"/>
    <s v="Tournée 205"/>
    <d v="2025-03-24T00:00:00"/>
    <s v="Michelle Isphording"/>
    <s v="Andrew Salenko"/>
    <m/>
    <m/>
    <m/>
    <s v="Trafic Défense FT-862-AY"/>
    <x v="10"/>
    <x v="392"/>
    <m/>
    <m/>
    <x v="2"/>
    <m/>
    <m/>
    <x v="1"/>
    <x v="5"/>
    <s v="HALTE SOCIALE ET HEBERGEMENT"/>
    <m/>
    <m/>
    <m/>
    <m/>
    <m/>
    <m/>
    <m/>
    <s v="ok"/>
  </r>
  <r>
    <n v="2025"/>
    <x v="2"/>
    <n v="13"/>
    <s v="lundi"/>
    <s v="Tournée 205"/>
    <d v="2025-03-24T00:00:00"/>
    <s v="Michelle Isphording"/>
    <s v="Andrew Salenko"/>
    <m/>
    <m/>
    <m/>
    <s v="Trafic Défense FT-862-AY"/>
    <x v="63"/>
    <x v="393"/>
    <m/>
    <m/>
    <x v="2"/>
    <m/>
    <m/>
    <x v="1"/>
    <x v="4"/>
    <n v="0"/>
    <m/>
    <m/>
    <m/>
    <m/>
    <m/>
    <m/>
    <m/>
    <s v="ok"/>
  </r>
  <r>
    <n v="2025"/>
    <x v="2"/>
    <n v="13"/>
    <s v="mardi"/>
    <s v="Tournée 206"/>
    <d v="2025-03-25T00:00:00"/>
    <s v="Patrick Postic"/>
    <s v="Jose Taylor"/>
    <m/>
    <m/>
    <m/>
    <s v="Trafic Lyonnais FZ-882-JR"/>
    <x v="6"/>
    <x v="394"/>
    <m/>
    <m/>
    <x v="2"/>
    <m/>
    <m/>
    <x v="0"/>
    <x v="0"/>
    <s v="Distributeur"/>
    <m/>
    <m/>
    <m/>
    <m/>
    <m/>
    <m/>
    <m/>
    <s v="ok"/>
  </r>
  <r>
    <n v="2025"/>
    <x v="2"/>
    <n v="13"/>
    <s v="mardi"/>
    <s v="Tournée 206"/>
    <d v="2025-03-25T00:00:00"/>
    <s v="Patrick Postic"/>
    <s v="Jose Taylor"/>
    <m/>
    <m/>
    <m/>
    <s v="Trafic Lyonnais FZ-882-JR"/>
    <x v="31"/>
    <x v="61"/>
    <m/>
    <m/>
    <x v="2"/>
    <m/>
    <m/>
    <x v="1"/>
    <x v="8"/>
    <s v="RESTAURANTS SOLIDAIRES"/>
    <m/>
    <m/>
    <m/>
    <m/>
    <m/>
    <m/>
    <m/>
    <s v="ok"/>
  </r>
  <r>
    <n v="2025"/>
    <x v="2"/>
    <n v="13"/>
    <s v="mardi"/>
    <s v="Tournée 206"/>
    <d v="2025-03-25T00:00:00"/>
    <s v="Patrick Postic"/>
    <s v="Jose Taylor"/>
    <m/>
    <m/>
    <m/>
    <s v="Trafic Lyonnais FZ-882-JR"/>
    <x v="47"/>
    <x v="62"/>
    <m/>
    <m/>
    <x v="2"/>
    <m/>
    <m/>
    <x v="1"/>
    <x v="5"/>
    <s v="HALTE SOCIALE ET HEBERGEMENT"/>
    <m/>
    <m/>
    <m/>
    <m/>
    <m/>
    <m/>
    <m/>
    <s v="ok"/>
  </r>
  <r>
    <n v="2025"/>
    <x v="2"/>
    <n v="13"/>
    <s v="mardi"/>
    <s v="Tournée 207"/>
    <d v="2025-03-25T00:00:00"/>
    <s v="Thierry Maisonnier"/>
    <s v="Christiane Mancilla"/>
    <s v="(Wenabi) Gonzalo Urquijo"/>
    <m/>
    <m/>
    <s v="Trafic St Ho (ex Lilas) EH-786-YB"/>
    <x v="8"/>
    <x v="395"/>
    <m/>
    <m/>
    <x v="2"/>
    <m/>
    <m/>
    <x v="0"/>
    <x v="2"/>
    <s v="Restauration scolaire"/>
    <m/>
    <m/>
    <m/>
    <m/>
    <m/>
    <m/>
    <m/>
    <s v="ok"/>
  </r>
  <r>
    <n v="2025"/>
    <x v="2"/>
    <n v="13"/>
    <s v="mardi"/>
    <s v="Tournée 207"/>
    <d v="2025-03-25T00:00:00"/>
    <s v="Thierry Maisonnier"/>
    <s v="Christiane Mancilla"/>
    <s v="(Wenabi) Gonzalo Urquijo"/>
    <m/>
    <m/>
    <s v="Trafic St Ho (ex Lilas) EH-786-YB"/>
    <x v="0"/>
    <x v="396"/>
    <m/>
    <m/>
    <x v="2"/>
    <m/>
    <m/>
    <x v="0"/>
    <x v="0"/>
    <s v="Distributeur"/>
    <m/>
    <m/>
    <m/>
    <m/>
    <m/>
    <m/>
    <m/>
    <m/>
  </r>
  <r>
    <n v="2025"/>
    <x v="2"/>
    <n v="13"/>
    <s v="mardi"/>
    <s v="Tournée 207"/>
    <d v="2025-03-25T00:00:00"/>
    <s v="Thierry Maisonnier"/>
    <s v="Christiane Mancilla"/>
    <s v="(Wenabi) Gonzalo Urquijo"/>
    <m/>
    <m/>
    <s v="Trafic St Ho (ex Lilas) EH-786-YB"/>
    <x v="33"/>
    <x v="21"/>
    <m/>
    <m/>
    <x v="2"/>
    <m/>
    <m/>
    <x v="1"/>
    <x v="4"/>
    <s v="Distribution Solidaire"/>
    <m/>
    <m/>
    <m/>
    <m/>
    <m/>
    <m/>
    <m/>
    <s v="ok"/>
  </r>
  <r>
    <n v="2025"/>
    <x v="2"/>
    <n v="13"/>
    <s v="mardi"/>
    <s v="Tournée 208"/>
    <d v="2025-03-25T00:00:00"/>
    <s v="Élisa Belhocine"/>
    <s v="Mara Dobrescu"/>
    <m/>
    <m/>
    <m/>
    <s v="Berlingo Bercy DN-583-FS"/>
    <x v="59"/>
    <x v="397"/>
    <m/>
    <m/>
    <x v="2"/>
    <m/>
    <m/>
    <x v="0"/>
    <x v="9"/>
    <s v="Producteur"/>
    <m/>
    <m/>
    <m/>
    <m/>
    <m/>
    <m/>
    <s v="ok"/>
    <s v="ok"/>
  </r>
  <r>
    <n v="2025"/>
    <x v="2"/>
    <n v="13"/>
    <s v="mardi"/>
    <s v="Tournée 208"/>
    <d v="2025-03-25T00:00:00"/>
    <s v="Élisa Belhocine"/>
    <s v="Mara Dobrescu"/>
    <m/>
    <m/>
    <m/>
    <s v="Berlingo Bercy DN-583-FS"/>
    <x v="66"/>
    <x v="398"/>
    <m/>
    <m/>
    <x v="2"/>
    <m/>
    <m/>
    <x v="1"/>
    <x v="8"/>
    <s v="RESTAURANTS SOLIDAIRES"/>
    <m/>
    <m/>
    <m/>
    <m/>
    <m/>
    <m/>
    <s v="ok"/>
    <s v="ok"/>
  </r>
  <r>
    <n v="2025"/>
    <x v="2"/>
    <n v="13"/>
    <s v="mardi"/>
    <s v="Tournée 208"/>
    <d v="2025-03-25T00:00:00"/>
    <s v="Élisa Belhocine"/>
    <s v="Mara Dobrescu"/>
    <m/>
    <m/>
    <m/>
    <s v="Berlingo Bercy DN-583-FS"/>
    <x v="17"/>
    <x v="399"/>
    <m/>
    <m/>
    <x v="2"/>
    <m/>
    <m/>
    <x v="1"/>
    <x v="8"/>
    <s v="RESTAURANTS SOLIDAIRES"/>
    <m/>
    <m/>
    <m/>
    <m/>
    <m/>
    <m/>
    <s v="ok"/>
    <s v="ok"/>
  </r>
  <r>
    <n v="2025"/>
    <x v="2"/>
    <n v="13"/>
    <s v="mardi"/>
    <s v="Tournée 209"/>
    <d v="2025-03-25T00:00:00"/>
    <s v="Constantin Kozlow"/>
    <s v="Meroine toughzaoui"/>
    <s v="Guillaume Bret"/>
    <m/>
    <m/>
    <s v="Trafic Défense FT-862-AY"/>
    <x v="52"/>
    <x v="400"/>
    <m/>
    <m/>
    <x v="2"/>
    <m/>
    <m/>
    <x v="0"/>
    <x v="6"/>
    <n v="0"/>
    <m/>
    <m/>
    <m/>
    <m/>
    <m/>
    <m/>
    <m/>
    <s v="ok"/>
  </r>
  <r>
    <n v="2025"/>
    <x v="2"/>
    <n v="13"/>
    <s v="mardi"/>
    <s v="Tournée 209"/>
    <d v="2025-03-25T00:00:00"/>
    <s v="Constantin Kozlow"/>
    <s v="Meroine toughzaoui"/>
    <s v="Guillaume Bret"/>
    <m/>
    <m/>
    <s v="Trafic Défense FT-862-AY"/>
    <x v="25"/>
    <x v="400"/>
    <m/>
    <m/>
    <x v="2"/>
    <m/>
    <m/>
    <x v="1"/>
    <x v="7"/>
    <s v="Accueil de Jour"/>
    <m/>
    <m/>
    <m/>
    <m/>
    <m/>
    <m/>
    <m/>
    <s v="ok"/>
  </r>
  <r>
    <n v="2025"/>
    <x v="2"/>
    <n v="13"/>
    <s v="mercredi"/>
    <s v="Tournée 210"/>
    <d v="2025-03-26T00:00:00"/>
    <s v="Carlos Medina"/>
    <s v="Marius Koffi"/>
    <m/>
    <m/>
    <m/>
    <s v="Kangoo Mazars ET-665-VE"/>
    <x v="0"/>
    <x v="401"/>
    <m/>
    <m/>
    <x v="2"/>
    <m/>
    <m/>
    <x v="0"/>
    <x v="0"/>
    <s v="Distributeur"/>
    <m/>
    <m/>
    <m/>
    <m/>
    <m/>
    <m/>
    <m/>
    <m/>
  </r>
  <r>
    <n v="2025"/>
    <x v="2"/>
    <n v="13"/>
    <s v="mercredi"/>
    <s v="Tournée 210"/>
    <d v="2025-03-26T00:00:00"/>
    <s v="Carlos Medina"/>
    <s v="Marius Koffi"/>
    <m/>
    <m/>
    <m/>
    <s v="Kangoo Mazars ET-665-VE"/>
    <x v="1"/>
    <x v="402"/>
    <m/>
    <m/>
    <x v="2"/>
    <m/>
    <m/>
    <x v="0"/>
    <x v="0"/>
    <s v="Distributeur"/>
    <m/>
    <m/>
    <m/>
    <m/>
    <m/>
    <m/>
    <m/>
    <m/>
  </r>
  <r>
    <n v="2025"/>
    <x v="2"/>
    <n v="13"/>
    <s v="mercredi"/>
    <s v="Tournée 210"/>
    <d v="2025-03-26T00:00:00"/>
    <s v="Carlos Medina"/>
    <s v="Marius Koffi"/>
    <m/>
    <m/>
    <m/>
    <s v="Kangoo Mazars ET-665-VE"/>
    <x v="30"/>
    <x v="403"/>
    <m/>
    <m/>
    <x v="2"/>
    <m/>
    <m/>
    <x v="1"/>
    <x v="5"/>
    <s v="HALTE SOCIALE ET HEBERGEMENT"/>
    <m/>
    <m/>
    <m/>
    <m/>
    <m/>
    <m/>
    <m/>
    <s v="ok"/>
  </r>
  <r>
    <n v="2025"/>
    <x v="2"/>
    <n v="13"/>
    <s v="mercredi"/>
    <s v="Tournée 210"/>
    <d v="2025-03-26T00:00:00"/>
    <s v="Carlos Medina"/>
    <s v="Marius Koffi"/>
    <m/>
    <m/>
    <m/>
    <s v="Kangoo Mazars ET-665-VE"/>
    <x v="21"/>
    <x v="404"/>
    <m/>
    <m/>
    <x v="2"/>
    <m/>
    <m/>
    <x v="1"/>
    <x v="5"/>
    <s v="HALTE SOCIALE ET HEBERGEMENT"/>
    <m/>
    <m/>
    <m/>
    <m/>
    <m/>
    <m/>
    <m/>
    <s v="ok"/>
  </r>
  <r>
    <n v="2025"/>
    <x v="2"/>
    <n v="13"/>
    <s v="mercredi"/>
    <s v="Tournée 211"/>
    <d v="2025-03-26T00:00:00"/>
    <s v="Thierry Maisonnier"/>
    <s v="Audrey Marty"/>
    <m/>
    <m/>
    <m/>
    <s v="Trafic St Ho (ex Lilas) EH-786-YB"/>
    <x v="2"/>
    <x v="405"/>
    <m/>
    <m/>
    <x v="2"/>
    <m/>
    <m/>
    <x v="0"/>
    <x v="1"/>
    <s v="Restauration d'entreprise"/>
    <m/>
    <m/>
    <m/>
    <m/>
    <m/>
    <m/>
    <m/>
    <s v="ok"/>
  </r>
  <r>
    <n v="2025"/>
    <x v="2"/>
    <n v="13"/>
    <s v="mercredi"/>
    <s v="Tournée 211"/>
    <d v="2025-03-26T00:00:00"/>
    <s v="Thierry Maisonnier"/>
    <s v="Audrey Marty"/>
    <m/>
    <m/>
    <m/>
    <s v="Trafic St Ho (ex Lilas) EH-786-YB"/>
    <x v="9"/>
    <x v="405"/>
    <m/>
    <m/>
    <x v="2"/>
    <m/>
    <m/>
    <x v="1"/>
    <x v="4"/>
    <s v="Distribution Solidaire"/>
    <m/>
    <m/>
    <m/>
    <m/>
    <m/>
    <m/>
    <m/>
    <s v="ok"/>
  </r>
  <r>
    <n v="2025"/>
    <x v="2"/>
    <n v="13"/>
    <s v="mercredi"/>
    <s v="Tournée 212"/>
    <d v="2025-03-26T00:00:00"/>
    <s v="Gaël Poncel"/>
    <s v="Alice MOUCHEL"/>
    <s v="Mohammed HAOU"/>
    <m/>
    <m/>
    <s v="Trafic St Ho (ex Lilas) EH-786-YB"/>
    <x v="67"/>
    <x v="406"/>
    <m/>
    <m/>
    <x v="2"/>
    <m/>
    <m/>
    <x v="0"/>
    <x v="10"/>
    <s v="Evénements Sports et Loisirs"/>
    <m/>
    <m/>
    <m/>
    <m/>
    <m/>
    <m/>
    <m/>
    <s v="ok"/>
  </r>
  <r>
    <n v="2025"/>
    <x v="2"/>
    <n v="13"/>
    <s v="mercredi"/>
    <s v="Tournée 212"/>
    <d v="2025-03-26T00:00:00"/>
    <s v="Gaël Poncel"/>
    <s v="Alice MOUCHEL"/>
    <s v="Mohammed HAOU"/>
    <m/>
    <m/>
    <s v="Trafic St Ho (ex Lilas) EH-786-YB"/>
    <x v="36"/>
    <x v="406"/>
    <m/>
    <m/>
    <x v="2"/>
    <m/>
    <m/>
    <x v="1"/>
    <x v="4"/>
    <s v="Distribution Solidaire"/>
    <m/>
    <m/>
    <m/>
    <m/>
    <m/>
    <m/>
    <m/>
    <s v="ok"/>
  </r>
  <r>
    <n v="2025"/>
    <x v="2"/>
    <n v="13"/>
    <s v="mercredi"/>
    <s v="Tournée 213"/>
    <d v="2025-03-26T00:00:00"/>
    <s v="Jacques Lefèvre"/>
    <s v="(Wenabi) TITI RAWYA TITIKPINA"/>
    <m/>
    <m/>
    <m/>
    <s v="Kangoo Ipsen FV-865-GP"/>
    <x v="3"/>
    <x v="407"/>
    <m/>
    <m/>
    <x v="2"/>
    <m/>
    <m/>
    <x v="0"/>
    <x v="2"/>
    <s v="Labo pour frigos connectés"/>
    <m/>
    <m/>
    <m/>
    <m/>
    <m/>
    <m/>
    <m/>
    <s v="ok"/>
  </r>
  <r>
    <n v="2025"/>
    <x v="2"/>
    <n v="13"/>
    <s v="mercredi"/>
    <s v="Tournée 213"/>
    <d v="2025-03-26T00:00:00"/>
    <s v="Jacques Lefèvre"/>
    <s v="(Wenabi) TITI RAWYA TITIKPINA"/>
    <m/>
    <m/>
    <m/>
    <s v="Kangoo Ipsen FV-865-GP"/>
    <x v="4"/>
    <x v="17"/>
    <m/>
    <m/>
    <x v="2"/>
    <m/>
    <m/>
    <x v="0"/>
    <x v="2"/>
    <s v="Restauration d'entreprise"/>
    <m/>
    <m/>
    <m/>
    <m/>
    <m/>
    <m/>
    <m/>
    <s v="ok"/>
  </r>
  <r>
    <n v="2025"/>
    <x v="2"/>
    <n v="13"/>
    <s v="mercredi"/>
    <s v="Tournée 213"/>
    <d v="2025-03-26T00:00:00"/>
    <s v="Jacques Lefèvre"/>
    <s v="(Wenabi) TITI RAWYA TITIKPINA"/>
    <m/>
    <m/>
    <m/>
    <s v="Kangoo Ipsen FV-865-GP"/>
    <x v="38"/>
    <x v="408"/>
    <m/>
    <m/>
    <x v="2"/>
    <m/>
    <m/>
    <x v="1"/>
    <x v="8"/>
    <s v="Restaurant Solidaire"/>
    <m/>
    <m/>
    <m/>
    <m/>
    <m/>
    <m/>
    <m/>
    <s v="ok à modifier"/>
  </r>
  <r>
    <n v="2025"/>
    <x v="2"/>
    <n v="13"/>
    <s v="mercredi"/>
    <s v="Tournée 213"/>
    <d v="2025-03-26T00:00:00"/>
    <s v="Jacques Lefèvre"/>
    <s v="(Wenabi) TITI RAWYA TITIKPINA"/>
    <m/>
    <m/>
    <m/>
    <s v="Kangoo Ipsen FV-865-GP"/>
    <x v="48"/>
    <x v="409"/>
    <m/>
    <m/>
    <x v="2"/>
    <m/>
    <m/>
    <x v="1"/>
    <x v="4"/>
    <s v="Distribution Solidaire"/>
    <m/>
    <m/>
    <m/>
    <m/>
    <m/>
    <m/>
    <m/>
    <s v="ok à modifier"/>
  </r>
  <r>
    <n v="2025"/>
    <x v="2"/>
    <n v="13"/>
    <s v="jeudi"/>
    <s v="Tournée 214"/>
    <d v="2025-03-27T00:00:00"/>
    <s v="Thierry Maisonnier"/>
    <s v="Alice ZAPATA"/>
    <s v="Maria Artsruni"/>
    <m/>
    <m/>
    <s v="Trafic Lyonnais FZ-882-JR"/>
    <x v="32"/>
    <x v="410"/>
    <m/>
    <m/>
    <x v="2"/>
    <m/>
    <m/>
    <x v="0"/>
    <x v="10"/>
    <s v="Evénements Sports et Loisirs"/>
    <m/>
    <m/>
    <m/>
    <m/>
    <m/>
    <m/>
    <m/>
    <s v="ok"/>
  </r>
  <r>
    <n v="2025"/>
    <x v="2"/>
    <n v="13"/>
    <s v="jeudi"/>
    <s v="Tournée 214"/>
    <d v="2025-03-27T00:00:00"/>
    <s v="Thierry Maisonnier"/>
    <s v="Alice ZAPATA"/>
    <s v="Maria Artsruni"/>
    <m/>
    <m/>
    <s v="Trafic Lyonnais FZ-882-JR"/>
    <x v="46"/>
    <x v="410"/>
    <m/>
    <m/>
    <x v="2"/>
    <m/>
    <m/>
    <x v="1"/>
    <x v="8"/>
    <s v="RESTAURANTS SOLIDAIRES"/>
    <m/>
    <m/>
    <m/>
    <m/>
    <m/>
    <m/>
    <m/>
    <s v="ok"/>
  </r>
  <r>
    <n v="2025"/>
    <x v="2"/>
    <n v="13"/>
    <s v="jeudi"/>
    <s v="Tournée 214"/>
    <d v="2025-03-27T00:00:00"/>
    <s v="Thierry Maisonnier"/>
    <s v="Alice ZAPATA"/>
    <s v="Maria Artsruni"/>
    <m/>
    <m/>
    <s v="Trafic Lyonnais FZ-882-JR"/>
    <x v="6"/>
    <x v="411"/>
    <m/>
    <m/>
    <x v="2"/>
    <m/>
    <m/>
    <x v="0"/>
    <x v="0"/>
    <s v="Distributeur"/>
    <m/>
    <m/>
    <m/>
    <m/>
    <m/>
    <m/>
    <m/>
    <s v="ok"/>
  </r>
  <r>
    <n v="2025"/>
    <x v="2"/>
    <n v="13"/>
    <s v="jeudi"/>
    <s v="Tournée 214"/>
    <d v="2025-03-27T00:00:00"/>
    <s v="Thierry Maisonnier"/>
    <s v="Alice ZAPATA"/>
    <s v="Maria Artsruni"/>
    <m/>
    <m/>
    <s v="Trafic Lyonnais FZ-882-JR"/>
    <x v="14"/>
    <x v="411"/>
    <m/>
    <m/>
    <x v="2"/>
    <m/>
    <m/>
    <x v="1"/>
    <x v="4"/>
    <s v="Distribution Solidaire"/>
    <m/>
    <m/>
    <m/>
    <m/>
    <m/>
    <m/>
    <m/>
    <s v="ok"/>
  </r>
  <r>
    <n v="2025"/>
    <x v="2"/>
    <n v="13"/>
    <s v="jeudi"/>
    <s v="Tournée 215"/>
    <d v="2025-03-27T00:00:00"/>
    <s v="Patrick Postic"/>
    <s v="Alice MOUCHEL"/>
    <s v="Audrey Marty"/>
    <m/>
    <m/>
    <s v="Trafic St Ho (ex Lilas) EH-786-YB"/>
    <x v="7"/>
    <x v="260"/>
    <m/>
    <m/>
    <x v="2"/>
    <m/>
    <m/>
    <x v="0"/>
    <x v="3"/>
    <s v="Production Aide Alim"/>
    <m/>
    <m/>
    <m/>
    <m/>
    <m/>
    <m/>
    <m/>
    <s v="ok"/>
  </r>
  <r>
    <n v="2025"/>
    <x v="2"/>
    <n v="13"/>
    <s v="jeudi"/>
    <s v="Tournée 215"/>
    <d v="2025-03-27T00:00:00"/>
    <s v="Patrick Postic"/>
    <s v="Alice MOUCHEL"/>
    <s v="Audrey Marty"/>
    <m/>
    <m/>
    <s v="Trafic St Ho (ex Lilas) EH-786-YB"/>
    <x v="39"/>
    <x v="260"/>
    <m/>
    <m/>
    <x v="2"/>
    <m/>
    <m/>
    <x v="1"/>
    <x v="4"/>
    <s v="Distribution Solidaire"/>
    <m/>
    <m/>
    <m/>
    <m/>
    <m/>
    <m/>
    <m/>
    <s v="ok"/>
  </r>
  <r>
    <n v="2025"/>
    <x v="2"/>
    <n v="13"/>
    <s v="jeudi"/>
    <s v="Tournée 216"/>
    <d v="2025-03-27T00:00:00"/>
    <s v="Théo Molins"/>
    <s v="Jean-Pierre Boudard"/>
    <m/>
    <m/>
    <m/>
    <s v="Kangoo Mazars ET-665-VE"/>
    <x v="8"/>
    <x v="412"/>
    <m/>
    <m/>
    <x v="2"/>
    <m/>
    <m/>
    <x v="0"/>
    <x v="2"/>
    <s v="Restauration scolaire"/>
    <m/>
    <m/>
    <m/>
    <m/>
    <m/>
    <m/>
    <m/>
    <s v="ok à modifier"/>
  </r>
  <r>
    <n v="2025"/>
    <x v="2"/>
    <n v="13"/>
    <s v="jeudi"/>
    <s v="Tournée 216"/>
    <d v="2025-03-27T00:00:00"/>
    <s v="Théo Molins"/>
    <s v="Jean-Pierre Boudard"/>
    <m/>
    <m/>
    <m/>
    <s v="Kangoo Mazars ET-665-VE"/>
    <x v="40"/>
    <x v="412"/>
    <m/>
    <m/>
    <x v="2"/>
    <m/>
    <m/>
    <x v="1"/>
    <x v="5"/>
    <s v="HALTE SOCIALE ET HEBERGEMENT"/>
    <m/>
    <m/>
    <m/>
    <m/>
    <m/>
    <m/>
    <m/>
    <s v="ok à modifier"/>
  </r>
  <r>
    <n v="2025"/>
    <x v="2"/>
    <n v="13"/>
    <s v="jeudi"/>
    <s v="Tournée 217"/>
    <d v="2025-03-27T00:00:00"/>
    <s v="Taha FARTAQ"/>
    <s v="Hicham Kassa"/>
    <m/>
    <m/>
    <m/>
    <s v="Trafic Défense FT-862-AY"/>
    <x v="53"/>
    <x v="413"/>
    <m/>
    <m/>
    <x v="2"/>
    <m/>
    <m/>
    <x v="0"/>
    <x v="10"/>
    <s v="Evénements Sports et Loisirs"/>
    <m/>
    <m/>
    <m/>
    <m/>
    <m/>
    <m/>
    <m/>
    <s v="ok"/>
  </r>
  <r>
    <n v="2025"/>
    <x v="2"/>
    <n v="13"/>
    <s v="jeudi"/>
    <s v="Tournée 217"/>
    <d v="2025-03-27T00:00:00"/>
    <s v="Taha FARTAQ"/>
    <s v="Hicham Kassa"/>
    <m/>
    <m/>
    <m/>
    <s v="Trafic Défense FT-862-AY"/>
    <x v="14"/>
    <x v="413"/>
    <m/>
    <m/>
    <x v="2"/>
    <m/>
    <m/>
    <x v="1"/>
    <x v="4"/>
    <s v="Distribution Solidaire"/>
    <m/>
    <m/>
    <m/>
    <m/>
    <m/>
    <m/>
    <m/>
    <s v="ok"/>
  </r>
  <r>
    <n v="2025"/>
    <x v="2"/>
    <n v="13"/>
    <s v="vendredi"/>
    <s v="Tournée 218"/>
    <d v="2025-03-28T00:00:00"/>
    <s v="Thierry Maisonnier"/>
    <s v="Alice ZAPATA"/>
    <s v="(ING) Marc Dano"/>
    <m/>
    <m/>
    <s v="Trafic St Ho (ex Lilas) EH-786-YB"/>
    <x v="32"/>
    <x v="414"/>
    <m/>
    <m/>
    <x v="2"/>
    <m/>
    <m/>
    <x v="0"/>
    <x v="10"/>
    <s v="Evénements Sports et Loisirs"/>
    <m/>
    <m/>
    <m/>
    <m/>
    <m/>
    <m/>
    <m/>
    <s v="ok"/>
  </r>
  <r>
    <n v="2025"/>
    <x v="2"/>
    <n v="13"/>
    <s v="vendredi"/>
    <s v="Tournée 218"/>
    <d v="2025-03-28T00:00:00"/>
    <s v="Thierry Maisonnier"/>
    <s v="Alice ZAPATA"/>
    <s v="(ING) Marc Dano"/>
    <m/>
    <m/>
    <s v="Trafic St Ho (ex Lilas) EH-786-YB"/>
    <x v="46"/>
    <x v="414"/>
    <m/>
    <m/>
    <x v="2"/>
    <m/>
    <m/>
    <x v="1"/>
    <x v="8"/>
    <s v="RESTAURANTS SOLIDAIRES"/>
    <m/>
    <m/>
    <m/>
    <m/>
    <m/>
    <m/>
    <m/>
    <s v="ok"/>
  </r>
  <r>
    <n v="2025"/>
    <x v="2"/>
    <n v="13"/>
    <s v="vendredi"/>
    <s v="Tournée 218"/>
    <d v="2025-03-28T00:00:00"/>
    <s v="Thierry Maisonnier"/>
    <s v="Alice ZAPATA"/>
    <s v="(ING) Marc Dano"/>
    <m/>
    <m/>
    <s v="Trafic St Ho (ex Lilas) EH-786-YB"/>
    <x v="0"/>
    <x v="415"/>
    <m/>
    <m/>
    <x v="2"/>
    <m/>
    <m/>
    <x v="0"/>
    <x v="0"/>
    <s v="Distributeur"/>
    <m/>
    <m/>
    <m/>
    <m/>
    <m/>
    <m/>
    <m/>
    <m/>
  </r>
  <r>
    <n v="2025"/>
    <x v="2"/>
    <n v="13"/>
    <s v="vendredi"/>
    <s v="Tournée 218"/>
    <d v="2025-03-28T00:00:00"/>
    <s v="Thierry Maisonnier"/>
    <s v="Alice ZAPATA"/>
    <s v="(ING) Marc Dano"/>
    <m/>
    <m/>
    <s v="Trafic St Ho (ex Lilas) EH-786-YB"/>
    <x v="1"/>
    <x v="416"/>
    <m/>
    <m/>
    <x v="2"/>
    <m/>
    <m/>
    <x v="0"/>
    <x v="0"/>
    <s v="Distributeur"/>
    <m/>
    <m/>
    <m/>
    <m/>
    <m/>
    <m/>
    <m/>
    <m/>
  </r>
  <r>
    <n v="2025"/>
    <x v="2"/>
    <n v="13"/>
    <s v="vendredi"/>
    <s v="Tournée 218"/>
    <d v="2025-03-28T00:00:00"/>
    <s v="Thierry Maisonnier"/>
    <s v="Alice ZAPATA"/>
    <s v="(ING) Marc Dano"/>
    <m/>
    <m/>
    <s v="Trafic St Ho (ex Lilas) EH-786-YB"/>
    <x v="15"/>
    <x v="417"/>
    <m/>
    <m/>
    <x v="2"/>
    <m/>
    <m/>
    <x v="1"/>
    <x v="5"/>
    <s v="HALTE SOCIALE ET HEBERGEMENT"/>
    <m/>
    <m/>
    <m/>
    <m/>
    <m/>
    <m/>
    <m/>
    <s v="ok"/>
  </r>
  <r>
    <n v="2025"/>
    <x v="2"/>
    <n v="13"/>
    <s v="vendredi"/>
    <s v="Tournée 219"/>
    <d v="2025-03-28T00:00:00"/>
    <s v="Wajih Accary"/>
    <s v="Laurence Neveu"/>
    <m/>
    <m/>
    <m/>
    <s v="Trafic Lyonnais FZ-882-JR"/>
    <x v="5"/>
    <x v="287"/>
    <m/>
    <m/>
    <x v="2"/>
    <m/>
    <m/>
    <x v="0"/>
    <x v="2"/>
    <s v="Restauration d'entreprise"/>
    <m/>
    <m/>
    <m/>
    <m/>
    <m/>
    <m/>
    <m/>
    <s v="ok"/>
  </r>
  <r>
    <n v="2025"/>
    <x v="2"/>
    <n v="13"/>
    <s v="vendredi"/>
    <s v="Tournée 219"/>
    <d v="2025-03-28T00:00:00"/>
    <s v="Wajih Accary"/>
    <s v="Laurence Neveu"/>
    <m/>
    <m/>
    <m/>
    <s v="Trafic Lyonnais FZ-882-JR"/>
    <x v="55"/>
    <x v="41"/>
    <m/>
    <m/>
    <x v="2"/>
    <m/>
    <m/>
    <x v="0"/>
    <x v="10"/>
    <s v="Traiteur Réception"/>
    <m/>
    <m/>
    <m/>
    <m/>
    <m/>
    <m/>
    <m/>
    <s v="ok"/>
  </r>
  <r>
    <n v="2025"/>
    <x v="2"/>
    <n v="13"/>
    <s v="vendredi"/>
    <s v="Tournée 219"/>
    <d v="2025-03-28T00:00:00"/>
    <s v="Wajih Accary"/>
    <s v="Laurence Neveu"/>
    <m/>
    <m/>
    <m/>
    <s v="Trafic Lyonnais FZ-882-JR"/>
    <x v="63"/>
    <x v="41"/>
    <m/>
    <m/>
    <x v="2"/>
    <m/>
    <m/>
    <x v="1"/>
    <x v="4"/>
    <n v="0"/>
    <m/>
    <m/>
    <m/>
    <m/>
    <m/>
    <m/>
    <m/>
    <s v="ok"/>
  </r>
  <r>
    <n v="2025"/>
    <x v="2"/>
    <n v="13"/>
    <s v="vendredi"/>
    <s v="Tournée 219"/>
    <d v="2025-03-28T00:00:00"/>
    <s v="Wajih Accary"/>
    <s v="Laurence Neveu"/>
    <m/>
    <m/>
    <m/>
    <s v="Trafic Lyonnais FZ-882-JR"/>
    <x v="37"/>
    <x v="287"/>
    <m/>
    <m/>
    <x v="2"/>
    <m/>
    <m/>
    <x v="1"/>
    <x v="4"/>
    <s v="Distribution Solidaire"/>
    <m/>
    <m/>
    <m/>
    <m/>
    <m/>
    <m/>
    <m/>
    <s v="ok"/>
  </r>
  <r>
    <n v="2025"/>
    <x v="2"/>
    <n v="13"/>
    <s v="vendredi"/>
    <s v="annulé"/>
    <d v="2025-03-28T00:00:00"/>
    <s v="annulé"/>
    <m/>
    <m/>
    <m/>
    <m/>
    <s v="Annulé"/>
    <x v="41"/>
    <x v="0"/>
    <m/>
    <s v="Passage annulé"/>
    <x v="1"/>
    <s v="What'sApp"/>
    <m/>
    <x v="0"/>
    <x v="2"/>
    <s v="Restauration d'entreprise"/>
    <m/>
    <m/>
    <m/>
    <m/>
    <m/>
    <m/>
    <m/>
    <m/>
  </r>
  <r>
    <n v="2025"/>
    <x v="2"/>
    <n v="13"/>
    <s v="vendredi"/>
    <s v="annulé"/>
    <d v="2025-03-28T00:00:00"/>
    <s v="annulé"/>
    <m/>
    <m/>
    <m/>
    <m/>
    <s v="Annulé"/>
    <x v="42"/>
    <x v="0"/>
    <m/>
    <s v="Passage annulé"/>
    <x v="1"/>
    <s v="What'sApp"/>
    <m/>
    <x v="0"/>
    <x v="2"/>
    <s v="Restauration d'entreprise"/>
    <m/>
    <m/>
    <m/>
    <m/>
    <m/>
    <m/>
    <m/>
    <m/>
  </r>
  <r>
    <n v="2025"/>
    <x v="2"/>
    <n v="13"/>
    <s v="vendredi"/>
    <s v="Tournée 220"/>
    <d v="2025-03-28T00:00:00"/>
    <s v="Interface"/>
    <m/>
    <m/>
    <m/>
    <m/>
    <s v="Kangoo Ipsen FV-865-GP"/>
    <x v="4"/>
    <x v="418"/>
    <m/>
    <m/>
    <x v="2"/>
    <m/>
    <m/>
    <x v="0"/>
    <x v="2"/>
    <s v="Restauration d'entreprise"/>
    <m/>
    <m/>
    <m/>
    <m/>
    <m/>
    <m/>
    <m/>
    <s v="ok"/>
  </r>
  <r>
    <n v="2025"/>
    <x v="2"/>
    <n v="13"/>
    <s v="vendredi"/>
    <s v="Tournée 220"/>
    <d v="2025-03-28T00:00:00"/>
    <s v="Interface"/>
    <m/>
    <m/>
    <m/>
    <m/>
    <s v="Kangoo Ipsen FV-865-GP"/>
    <x v="48"/>
    <x v="418"/>
    <m/>
    <m/>
    <x v="2"/>
    <m/>
    <m/>
    <x v="1"/>
    <x v="4"/>
    <s v="Distribution Solidaire"/>
    <m/>
    <m/>
    <m/>
    <m/>
    <m/>
    <m/>
    <m/>
    <s v="ok"/>
  </r>
  <r>
    <n v="2025"/>
    <x v="2"/>
    <n v="13"/>
    <s v="vendredi"/>
    <s v="Tournée 221"/>
    <d v="2025-03-28T00:00:00"/>
    <s v="Michelle Isphording"/>
    <s v="Maxime Petit"/>
    <s v="(Wenabi) Nathalie KEOHAVONG"/>
    <m/>
    <m/>
    <s v="Trafic Défense FT-862-AY"/>
    <x v="8"/>
    <x v="419"/>
    <m/>
    <m/>
    <x v="2"/>
    <m/>
    <m/>
    <x v="0"/>
    <x v="2"/>
    <s v="Restauration scolaire"/>
    <m/>
    <m/>
    <m/>
    <m/>
    <m/>
    <m/>
    <m/>
    <s v="ok"/>
  </r>
  <r>
    <n v="2025"/>
    <x v="2"/>
    <n v="13"/>
    <s v="vendredi"/>
    <s v="Tournée 221"/>
    <d v="2025-03-28T00:00:00"/>
    <s v="Michelle Isphording"/>
    <s v="Maxime Petit"/>
    <s v="(Wenabi) Nathalie KEOHAVONG"/>
    <m/>
    <m/>
    <s v="Trafic Défense FT-862-AY"/>
    <x v="10"/>
    <x v="272"/>
    <m/>
    <m/>
    <x v="2"/>
    <m/>
    <m/>
    <x v="1"/>
    <x v="5"/>
    <s v="HALTE SOCIALE ET HEBERGEMENT"/>
    <m/>
    <m/>
    <m/>
    <m/>
    <m/>
    <m/>
    <m/>
    <s v="ok"/>
  </r>
  <r>
    <n v="2025"/>
    <x v="2"/>
    <n v="13"/>
    <s v="vendredi"/>
    <s v="Tournée 221"/>
    <d v="2025-03-28T00:00:00"/>
    <s v="Michelle Isphording"/>
    <s v="Maxime Petit"/>
    <s v="(Wenabi) Nathalie KEOHAVONG"/>
    <m/>
    <m/>
    <s v="Trafic Défense FT-862-AY"/>
    <x v="13"/>
    <x v="420"/>
    <m/>
    <m/>
    <x v="2"/>
    <m/>
    <m/>
    <x v="1"/>
    <x v="7"/>
    <s v="Accueil de Jour"/>
    <m/>
    <m/>
    <m/>
    <m/>
    <m/>
    <m/>
    <m/>
    <s v="ok"/>
  </r>
  <r>
    <n v="2025"/>
    <x v="2"/>
    <n v="13"/>
    <s v="vendredi"/>
    <s v="Tournée 221"/>
    <d v="2025-03-28T00:00:00"/>
    <s v="Michelle Isphording"/>
    <s v="Maxime Petit"/>
    <s v="(Wenabi) Nathalie KEOHAVONG"/>
    <m/>
    <m/>
    <s v="Trafic Défense FT-862-AY"/>
    <x v="37"/>
    <x v="421"/>
    <m/>
    <m/>
    <x v="2"/>
    <m/>
    <m/>
    <x v="1"/>
    <x v="4"/>
    <s v="Distribution Solidaire"/>
    <m/>
    <m/>
    <m/>
    <m/>
    <m/>
    <m/>
    <m/>
    <s v="ok"/>
  </r>
  <r>
    <n v="2025"/>
    <x v="2"/>
    <n v="13"/>
    <s v="vendredi"/>
    <s v="Tournée 222"/>
    <d v="2025-03-28T00:00:00"/>
    <s v="Éric David"/>
    <s v="Céline Faucon"/>
    <m/>
    <m/>
    <m/>
    <s v="Kangoo Mazars ET-665-VE"/>
    <x v="43"/>
    <x v="422"/>
    <m/>
    <m/>
    <x v="2"/>
    <m/>
    <m/>
    <x v="0"/>
    <x v="2"/>
    <s v="Restauration d'entreprise"/>
    <m/>
    <m/>
    <m/>
    <m/>
    <m/>
    <m/>
    <m/>
    <s v="ok"/>
  </r>
  <r>
    <n v="2025"/>
    <x v="2"/>
    <n v="13"/>
    <s v="vendredi"/>
    <s v="Tournée 222"/>
    <d v="2025-03-28T00:00:00"/>
    <s v="Éric David"/>
    <s v="Céline Faucon"/>
    <m/>
    <m/>
    <m/>
    <s v="Kangoo Mazars ET-665-VE"/>
    <x v="18"/>
    <x v="423"/>
    <m/>
    <m/>
    <x v="2"/>
    <m/>
    <m/>
    <x v="0"/>
    <x v="2"/>
    <s v="Restauration d'entreprise"/>
    <m/>
    <m/>
    <m/>
    <m/>
    <m/>
    <m/>
    <m/>
    <s v="ok"/>
  </r>
  <r>
    <n v="2025"/>
    <x v="2"/>
    <n v="13"/>
    <s v="vendredi"/>
    <s v="Tournée 222"/>
    <d v="2025-03-28T00:00:00"/>
    <s v="Éric David"/>
    <s v="Céline Faucon"/>
    <m/>
    <m/>
    <m/>
    <s v="Kangoo Mazars ET-665-VE"/>
    <x v="19"/>
    <x v="424"/>
    <m/>
    <m/>
    <x v="2"/>
    <m/>
    <m/>
    <x v="0"/>
    <x v="2"/>
    <s v="Restauration d'entreprise"/>
    <m/>
    <m/>
    <m/>
    <m/>
    <m/>
    <m/>
    <m/>
    <s v="ok"/>
  </r>
  <r>
    <n v="2025"/>
    <x v="2"/>
    <n v="13"/>
    <s v="vendredi"/>
    <s v="annulé"/>
    <d v="2025-03-28T00:00:00"/>
    <s v="annulé"/>
    <m/>
    <m/>
    <m/>
    <m/>
    <s v="Annulé"/>
    <x v="22"/>
    <x v="0"/>
    <m/>
    <s v="Passage annulé"/>
    <x v="1"/>
    <s v="Appel "/>
    <m/>
    <x v="0"/>
    <x v="2"/>
    <s v="Restauration d'entreprise"/>
    <m/>
    <m/>
    <m/>
    <m/>
    <m/>
    <m/>
    <m/>
    <m/>
  </r>
  <r>
    <n v="2025"/>
    <x v="2"/>
    <n v="13"/>
    <s v="vendredi"/>
    <s v="annulé"/>
    <d v="2025-03-28T00:00:00"/>
    <s v="annulé"/>
    <m/>
    <m/>
    <m/>
    <m/>
    <s v="Annulé"/>
    <x v="23"/>
    <x v="0"/>
    <m/>
    <s v="Passage annulé"/>
    <x v="1"/>
    <s v="Appel "/>
    <m/>
    <x v="0"/>
    <x v="2"/>
    <s v="Restauration d'entreprise"/>
    <m/>
    <m/>
    <m/>
    <m/>
    <m/>
    <m/>
    <m/>
    <m/>
  </r>
  <r>
    <n v="2025"/>
    <x v="2"/>
    <n v="13"/>
    <s v="vendredi"/>
    <s v="annulé"/>
    <d v="2025-03-28T00:00:00"/>
    <s v="annulé"/>
    <m/>
    <m/>
    <m/>
    <m/>
    <s v="Annulé"/>
    <x v="44"/>
    <x v="0"/>
    <m/>
    <s v="Passage annulé"/>
    <x v="1"/>
    <s v="Appel "/>
    <m/>
    <x v="0"/>
    <x v="2"/>
    <s v="Restauration d'entreprise"/>
    <m/>
    <m/>
    <m/>
    <m/>
    <m/>
    <m/>
    <m/>
    <m/>
  </r>
  <r>
    <n v="2025"/>
    <x v="2"/>
    <n v="13"/>
    <s v="vendredi"/>
    <s v="annulé"/>
    <d v="2025-03-28T00:00:00"/>
    <s v="annulé"/>
    <m/>
    <m/>
    <m/>
    <m/>
    <s v="Annulé"/>
    <x v="20"/>
    <x v="0"/>
    <m/>
    <s v="Passage annulé"/>
    <x v="1"/>
    <s v="Appel "/>
    <m/>
    <x v="0"/>
    <x v="2"/>
    <s v="Restauration d'entreprise"/>
    <m/>
    <m/>
    <m/>
    <m/>
    <m/>
    <m/>
    <m/>
    <m/>
  </r>
  <r>
    <n v="2025"/>
    <x v="2"/>
    <n v="13"/>
    <s v="vendredi"/>
    <s v="Tournée 222"/>
    <d v="2025-03-28T00:00:00"/>
    <s v="Éric David"/>
    <s v="Céline Faucon"/>
    <m/>
    <m/>
    <m/>
    <s v="Kangoo Mazars ET-665-VE"/>
    <x v="71"/>
    <x v="295"/>
    <m/>
    <m/>
    <x v="2"/>
    <m/>
    <m/>
    <x v="1"/>
    <x v="5"/>
    <s v="HALTE SOCIALE ET HEBERGEMENT"/>
    <m/>
    <m/>
    <m/>
    <m/>
    <m/>
    <m/>
    <m/>
    <s v="ok"/>
  </r>
  <r>
    <n v="2025"/>
    <x v="2"/>
    <n v="13"/>
    <s v="vendredi"/>
    <s v="Tournée 222"/>
    <d v="2025-03-28T00:00:00"/>
    <s v="Éric David"/>
    <s v="Céline Faucon"/>
    <m/>
    <m/>
    <m/>
    <s v="Kangoo Mazars ET-665-VE"/>
    <x v="54"/>
    <x v="300"/>
    <m/>
    <m/>
    <x v="2"/>
    <m/>
    <m/>
    <x v="1"/>
    <x v="5"/>
    <s v="HALTE SOCIALE ET HEBERGEMENT"/>
    <m/>
    <m/>
    <m/>
    <m/>
    <m/>
    <m/>
    <m/>
    <s v="ok"/>
  </r>
  <r>
    <n v="2025"/>
    <x v="2"/>
    <n v="13"/>
    <s v="vendredi"/>
    <s v="Tournée 222"/>
    <d v="2025-03-28T00:00:00"/>
    <s v="Éric David"/>
    <s v="Céline Faucon"/>
    <m/>
    <m/>
    <m/>
    <s v="Kangoo Mazars ET-665-VE"/>
    <x v="26"/>
    <x v="425"/>
    <m/>
    <m/>
    <x v="2"/>
    <m/>
    <m/>
    <x v="1"/>
    <x v="5"/>
    <s v="HALTE SOCIALE ET HEBERGEMENT"/>
    <m/>
    <m/>
    <m/>
    <m/>
    <m/>
    <m/>
    <m/>
    <s v="ok"/>
  </r>
  <r>
    <n v="2025"/>
    <x v="2"/>
    <n v="14"/>
    <s v="dimanche"/>
    <s v="annulé"/>
    <d v="2025-03-30T00:00:00"/>
    <s v="annulé"/>
    <m/>
    <m/>
    <m/>
    <m/>
    <s v="Annulé"/>
    <x v="32"/>
    <x v="0"/>
    <m/>
    <s v="Passage annulé"/>
    <x v="1"/>
    <s v="What'sApp"/>
    <m/>
    <x v="0"/>
    <x v="10"/>
    <s v="Evénements Sports et Loisirs"/>
    <m/>
    <m/>
    <m/>
    <m/>
    <m/>
    <m/>
    <m/>
    <m/>
  </r>
  <r>
    <n v="2025"/>
    <x v="2"/>
    <n v="14"/>
    <s v="dimanche"/>
    <s v="Tournée 223"/>
    <d v="2025-03-30T00:00:00"/>
    <s v="Mateo CAMBON"/>
    <s v="HENRIQUE BORSARI"/>
    <s v="Alexandre PASQUALI"/>
    <s v="Yoshua TSARAMANANA"/>
    <s v="Jeanne Rival"/>
    <s v="Trafic St Ho (ex Lilas) EH-786-YB"/>
    <x v="27"/>
    <x v="116"/>
    <m/>
    <m/>
    <x v="2"/>
    <m/>
    <m/>
    <x v="0"/>
    <x v="9"/>
    <s v="Producteur"/>
    <m/>
    <m/>
    <m/>
    <m/>
    <m/>
    <m/>
    <m/>
    <m/>
  </r>
  <r>
    <n v="2025"/>
    <x v="2"/>
    <n v="14"/>
    <s v="dimanche"/>
    <s v="Tournée 223"/>
    <d v="2025-03-30T00:00:00"/>
    <s v="Mateo CAMBON"/>
    <s v="HENRIQUE BORSARI"/>
    <s v="Alexandre PASQUALI"/>
    <s v="Yoshua TSARAMANANA"/>
    <s v="Jeanne Rival"/>
    <s v="Trafic St Ho (ex Lilas) EH-786-YB"/>
    <x v="28"/>
    <x v="426"/>
    <m/>
    <m/>
    <x v="2"/>
    <m/>
    <m/>
    <x v="0"/>
    <x v="9"/>
    <s v="Producteur"/>
    <m/>
    <m/>
    <m/>
    <m/>
    <m/>
    <m/>
    <m/>
    <m/>
  </r>
  <r>
    <n v="2025"/>
    <x v="2"/>
    <n v="14"/>
    <s v="dimanche"/>
    <s v="Tournée 223"/>
    <d v="2025-03-30T00:00:00"/>
    <s v="Mateo CAMBON"/>
    <s v="HENRIQUE BORSARI"/>
    <s v="Alexandre PASQUALI"/>
    <s v="Yoshua TSARAMANANA"/>
    <s v="Jeanne Rival"/>
    <s v="Trafic St Ho (ex Lilas) EH-786-YB"/>
    <x v="29"/>
    <x v="427"/>
    <m/>
    <m/>
    <x v="2"/>
    <m/>
    <m/>
    <x v="1"/>
    <x v="8"/>
    <s v="RESTAURANTS SOLIDAIRES"/>
    <m/>
    <m/>
    <m/>
    <m/>
    <m/>
    <m/>
    <m/>
    <m/>
  </r>
  <r>
    <n v="2025"/>
    <x v="2"/>
    <n v="14"/>
    <s v="lundi"/>
    <s v="annulé"/>
    <d v="2025-03-31T00:00:00"/>
    <s v="annulé"/>
    <m/>
    <m/>
    <m/>
    <m/>
    <s v="Annulé"/>
    <x v="32"/>
    <x v="0"/>
    <m/>
    <s v="Passage annulé"/>
    <x v="1"/>
    <s v="What'sApp"/>
    <m/>
    <x v="0"/>
    <x v="10"/>
    <s v="Evénements Sports et Loisirs"/>
    <m/>
    <m/>
    <m/>
    <m/>
    <m/>
    <m/>
    <m/>
    <m/>
  </r>
  <r>
    <n v="2025"/>
    <x v="2"/>
    <n v="14"/>
    <s v="lundi"/>
    <s v="Tournée 224"/>
    <d v="2025-03-31T00:00:00"/>
    <s v="Thierry Maisonnier"/>
    <s v="Catherine CUQ"/>
    <s v="Guillaume Bret"/>
    <m/>
    <m/>
    <s v="Trafic Défense FT-862-AY"/>
    <x v="0"/>
    <x v="428"/>
    <m/>
    <m/>
    <x v="2"/>
    <m/>
    <m/>
    <x v="0"/>
    <x v="0"/>
    <s v="Distributeur"/>
    <m/>
    <m/>
    <m/>
    <m/>
    <m/>
    <m/>
    <m/>
    <m/>
  </r>
  <r>
    <n v="2025"/>
    <x v="2"/>
    <n v="14"/>
    <s v="lundi"/>
    <s v="Tournée 224"/>
    <d v="2025-03-31T00:00:00"/>
    <s v="Thierry Maisonnier"/>
    <s v="Catherine CUQ"/>
    <s v="Guillaume Bret"/>
    <m/>
    <m/>
    <s v="Trafic Défense FT-862-AY"/>
    <x v="1"/>
    <x v="429"/>
    <m/>
    <m/>
    <x v="2"/>
    <m/>
    <m/>
    <x v="0"/>
    <x v="0"/>
    <s v="Distributeur"/>
    <m/>
    <m/>
    <m/>
    <m/>
    <m/>
    <m/>
    <m/>
    <m/>
  </r>
  <r>
    <n v="2025"/>
    <x v="2"/>
    <n v="14"/>
    <s v="lundi"/>
    <s v="Tournée 224"/>
    <d v="2025-03-31T00:00:00"/>
    <s v="Thierry Maisonnier"/>
    <s v="Catherine CUQ"/>
    <s v="Guillaume Bret"/>
    <m/>
    <m/>
    <s v="Trafic Défense FT-862-AY"/>
    <x v="30"/>
    <x v="289"/>
    <m/>
    <m/>
    <x v="2"/>
    <m/>
    <m/>
    <x v="1"/>
    <x v="5"/>
    <s v="HALTE SOCIALE ET HEBERGEMENT"/>
    <m/>
    <m/>
    <m/>
    <m/>
    <m/>
    <m/>
    <m/>
    <s v="ok"/>
  </r>
  <r>
    <n v="2025"/>
    <x v="2"/>
    <n v="14"/>
    <s v="lundi"/>
    <s v="Tournée 224"/>
    <d v="2025-03-31T00:00:00"/>
    <s v="Thierry Maisonnier"/>
    <s v="Catherine CUQ"/>
    <s v="Guillaume Bret"/>
    <m/>
    <m/>
    <s v="Trafic Défense FT-862-AY"/>
    <x v="31"/>
    <x v="430"/>
    <m/>
    <m/>
    <x v="2"/>
    <m/>
    <m/>
    <x v="1"/>
    <x v="8"/>
    <s v="RESTAURANTS SOLIDAIRES"/>
    <m/>
    <m/>
    <m/>
    <m/>
    <m/>
    <m/>
    <m/>
    <s v="ok"/>
  </r>
  <r>
    <n v="2025"/>
    <x v="2"/>
    <n v="14"/>
    <s v="lundi"/>
    <s v="Tournée 225"/>
    <d v="2025-03-31T00:00:00"/>
    <s v="patrick postic"/>
    <s v="Inès Balaguier"/>
    <m/>
    <m/>
    <m/>
    <s v="Trafic St Ho (ex Lilas) EH-786-YB"/>
    <x v="35"/>
    <x v="431"/>
    <m/>
    <m/>
    <x v="2"/>
    <m/>
    <m/>
    <x v="0"/>
    <x v="10"/>
    <s v="Evenementiel"/>
    <m/>
    <m/>
    <m/>
    <m/>
    <m/>
    <m/>
    <m/>
    <s v="ok"/>
  </r>
  <r>
    <n v="2025"/>
    <x v="2"/>
    <n v="14"/>
    <s v="lundi"/>
    <s v="Tournée 225"/>
    <d v="2025-03-31T00:00:00"/>
    <s v="patrick postic"/>
    <s v="Inès Balaguier"/>
    <m/>
    <m/>
    <m/>
    <s v="Trafic St Ho (ex Lilas) EH-786-YB"/>
    <x v="37"/>
    <x v="432"/>
    <m/>
    <m/>
    <x v="2"/>
    <m/>
    <m/>
    <x v="1"/>
    <x v="4"/>
    <s v="Distribution Solidaire"/>
    <m/>
    <m/>
    <m/>
    <m/>
    <m/>
    <m/>
    <m/>
    <s v="ok à modifier"/>
  </r>
  <r>
    <n v="2025"/>
    <x v="2"/>
    <n v="14"/>
    <s v="lundi"/>
    <s v="Tournée 225"/>
    <d v="2025-03-31T00:00:00"/>
    <s v="patrick postic"/>
    <s v="Inès Balaguier"/>
    <m/>
    <m/>
    <m/>
    <s v="Trafic St Ho (ex Lilas) EH-786-YB"/>
    <x v="63"/>
    <x v="433"/>
    <m/>
    <m/>
    <x v="2"/>
    <m/>
    <m/>
    <x v="1"/>
    <x v="4"/>
    <n v="0"/>
    <m/>
    <m/>
    <m/>
    <m/>
    <m/>
    <m/>
    <m/>
    <s v="ok"/>
  </r>
  <r>
    <n v="2025"/>
    <x v="3"/>
    <n v="14"/>
    <s v="mardi"/>
    <s v="Tournée 226"/>
    <d v="2025-04-01T00:00:00"/>
    <s v="patrick POSTIC"/>
    <s v="Gilles Bereyziat"/>
    <m/>
    <m/>
    <m/>
    <s v="Trafic Lyonnais FZ-882-JR"/>
    <x v="6"/>
    <x v="434"/>
    <m/>
    <m/>
    <x v="2"/>
    <m/>
    <m/>
    <x v="0"/>
    <x v="0"/>
    <s v="Distributeur"/>
    <m/>
    <m/>
    <m/>
    <m/>
    <m/>
    <m/>
    <m/>
    <s v="ok à modifier"/>
  </r>
  <r>
    <n v="2025"/>
    <x v="3"/>
    <n v="14"/>
    <s v="mardi"/>
    <s v="Tournée 226"/>
    <d v="2025-04-01T00:00:00"/>
    <s v="patrick POSTIC"/>
    <s v="Gilles Bereyziat"/>
    <m/>
    <m/>
    <m/>
    <s v="Trafic Lyonnais FZ-882-JR"/>
    <x v="31"/>
    <x v="30"/>
    <m/>
    <m/>
    <x v="2"/>
    <m/>
    <m/>
    <x v="1"/>
    <x v="8"/>
    <s v="RESTAURANTS SOLIDAIRES"/>
    <m/>
    <m/>
    <m/>
    <m/>
    <m/>
    <m/>
    <m/>
    <s v="ok"/>
  </r>
  <r>
    <n v="2025"/>
    <x v="3"/>
    <n v="14"/>
    <s v="mardi"/>
    <s v="Tournée 226"/>
    <d v="2025-04-01T00:00:00"/>
    <s v="patrick POSTIC"/>
    <s v="Gilles Bereyziat"/>
    <m/>
    <m/>
    <m/>
    <s v="Trafic Lyonnais FZ-882-JR"/>
    <x v="21"/>
    <x v="435"/>
    <m/>
    <m/>
    <x v="2"/>
    <m/>
    <m/>
    <x v="1"/>
    <x v="7"/>
    <s v="HALTE SOCIALE ET HEBERGEMENT"/>
    <m/>
    <m/>
    <m/>
    <m/>
    <m/>
    <m/>
    <m/>
    <s v="ok"/>
  </r>
  <r>
    <n v="2025"/>
    <x v="3"/>
    <n v="14"/>
    <s v="mardi"/>
    <s v="Tournée 227"/>
    <d v="2025-04-01T00:00:00"/>
    <s v="Carlos Medina"/>
    <s v="Christiane Mancilla"/>
    <s v="(Wenabi) Francois MERIOT"/>
    <m/>
    <m/>
    <s v="Trafic St Ho (ex Lilas) EH-786-YB"/>
    <x v="0"/>
    <x v="436"/>
    <m/>
    <m/>
    <x v="2"/>
    <m/>
    <m/>
    <x v="0"/>
    <x v="0"/>
    <s v="Distributeur"/>
    <m/>
    <m/>
    <m/>
    <m/>
    <m/>
    <m/>
    <m/>
    <m/>
  </r>
  <r>
    <n v="2025"/>
    <x v="3"/>
    <n v="14"/>
    <s v="mardi"/>
    <s v="Tournée 227"/>
    <d v="2025-04-01T00:00:00"/>
    <s v="Carlos Medina"/>
    <s v="Christiane Mancilla"/>
    <s v="(Wenabi) Francois MERIOT"/>
    <m/>
    <m/>
    <s v="Trafic St Ho (ex Lilas) EH-786-YB"/>
    <x v="33"/>
    <x v="436"/>
    <m/>
    <m/>
    <x v="2"/>
    <m/>
    <m/>
    <x v="1"/>
    <x v="4"/>
    <s v="Distribution Solidaire"/>
    <m/>
    <m/>
    <m/>
    <m/>
    <m/>
    <m/>
    <m/>
    <m/>
  </r>
  <r>
    <n v="2025"/>
    <x v="3"/>
    <n v="14"/>
    <s v="mardi"/>
    <s v="Tournée 228"/>
    <d v="2025-04-01T00:00:00"/>
    <s v="Constantin Kozlow"/>
    <s v="Audrey Marty"/>
    <s v="(Vendredi) Chanel Molnar"/>
    <m/>
    <m/>
    <s v="Berlingo Bercy DN-583-FS"/>
    <x v="59"/>
    <x v="437"/>
    <m/>
    <m/>
    <x v="2"/>
    <m/>
    <m/>
    <x v="0"/>
    <x v="9"/>
    <s v="Producteur"/>
    <m/>
    <m/>
    <m/>
    <m/>
    <m/>
    <m/>
    <m/>
    <m/>
  </r>
  <r>
    <n v="2025"/>
    <x v="3"/>
    <n v="14"/>
    <s v="mardi"/>
    <s v="Tournée 228"/>
    <d v="2025-04-01T00:00:00"/>
    <s v="Constantin Kozlow"/>
    <s v="Audrey Marty"/>
    <s v="(Vendredi) Chanel Molnar"/>
    <m/>
    <m/>
    <s v="Berlingo Bercy DN-583-FS"/>
    <x v="17"/>
    <x v="437"/>
    <m/>
    <m/>
    <x v="2"/>
    <m/>
    <m/>
    <x v="1"/>
    <x v="8"/>
    <s v="RESTAURANTS SOLIDAIRES"/>
    <m/>
    <m/>
    <m/>
    <m/>
    <m/>
    <m/>
    <m/>
    <m/>
  </r>
  <r>
    <n v="2025"/>
    <x v="3"/>
    <n v="14"/>
    <s v="mercredi"/>
    <s v="Tournée 229"/>
    <d v="2025-04-02T00:00:00"/>
    <s v="Carlos Medina"/>
    <s v="Andrew SALENKO"/>
    <m/>
    <m/>
    <m/>
    <s v="Trafic Défense FT-862-AY"/>
    <x v="0"/>
    <x v="438"/>
    <m/>
    <m/>
    <x v="2"/>
    <m/>
    <m/>
    <x v="1"/>
    <x v="8"/>
    <s v="RESTAURANTS SOLIDAIRES"/>
    <m/>
    <m/>
    <m/>
    <m/>
    <m/>
    <m/>
    <m/>
    <m/>
  </r>
  <r>
    <n v="2025"/>
    <x v="3"/>
    <n v="14"/>
    <s v="mercredi"/>
    <s v="Tournée 229"/>
    <d v="2025-04-02T00:00:00"/>
    <s v="Carlos Medina"/>
    <s v="Andrew SALENKO"/>
    <m/>
    <m/>
    <m/>
    <s v="Trafic Défense FT-862-AY"/>
    <x v="1"/>
    <x v="439"/>
    <m/>
    <m/>
    <x v="2"/>
    <m/>
    <m/>
    <x v="0"/>
    <x v="0"/>
    <s v="Distributeur"/>
    <m/>
    <m/>
    <m/>
    <m/>
    <m/>
    <m/>
    <m/>
    <m/>
  </r>
  <r>
    <n v="2025"/>
    <x v="3"/>
    <n v="14"/>
    <s v="mercredi"/>
    <s v="Tournée 229"/>
    <d v="2025-04-02T00:00:00"/>
    <s v="Carlos Medina"/>
    <s v="Andrew SALENKO"/>
    <m/>
    <m/>
    <m/>
    <s v="Trafic Défense FT-862-AY"/>
    <x v="30"/>
    <x v="440"/>
    <m/>
    <m/>
    <x v="2"/>
    <m/>
    <m/>
    <x v="0"/>
    <x v="0"/>
    <s v="Distributeur"/>
    <m/>
    <m/>
    <m/>
    <m/>
    <m/>
    <m/>
    <m/>
    <m/>
  </r>
  <r>
    <n v="2025"/>
    <x v="3"/>
    <n v="14"/>
    <s v="mercredi"/>
    <s v="Tournée 229"/>
    <d v="2025-04-02T00:00:00"/>
    <s v="Carlos Medina"/>
    <s v="Andrew SALENKO"/>
    <m/>
    <m/>
    <m/>
    <s v="Trafic Défense FT-862-AY"/>
    <x v="21"/>
    <x v="441"/>
    <m/>
    <m/>
    <x v="2"/>
    <m/>
    <m/>
    <x v="1"/>
    <x v="5"/>
    <s v="HALTE SOCIALE ET HEBERGEMENT"/>
    <m/>
    <m/>
    <m/>
    <m/>
    <m/>
    <m/>
    <m/>
    <m/>
  </r>
  <r>
    <n v="2025"/>
    <x v="3"/>
    <n v="14"/>
    <s v="mercredi"/>
    <s v="Tournée 230"/>
    <d v="2025-04-02T00:00:00"/>
    <s v="Constantin Kozlow"/>
    <s v="Audrey Marty"/>
    <m/>
    <m/>
    <m/>
    <s v="Trafic Lyonnais FZ-882-JR"/>
    <x v="2"/>
    <x v="442"/>
    <m/>
    <m/>
    <x v="2"/>
    <m/>
    <m/>
    <x v="0"/>
    <x v="1"/>
    <s v="Restauration d'entreprise"/>
    <m/>
    <m/>
    <m/>
    <m/>
    <m/>
    <m/>
    <m/>
    <m/>
  </r>
  <r>
    <n v="2025"/>
    <x v="3"/>
    <n v="14"/>
    <s v="mercredi"/>
    <s v="Tournée 230"/>
    <d v="2025-04-02T00:00:00"/>
    <s v="Constantin Kozlow"/>
    <s v="Audrey Marty"/>
    <m/>
    <m/>
    <m/>
    <s v="Trafic Lyonnais FZ-882-JR"/>
    <x v="9"/>
    <x v="442"/>
    <m/>
    <m/>
    <x v="2"/>
    <m/>
    <m/>
    <x v="1"/>
    <x v="4"/>
    <s v="Distribution Solidaire"/>
    <m/>
    <m/>
    <m/>
    <m/>
    <m/>
    <m/>
    <m/>
    <m/>
  </r>
  <r>
    <n v="2025"/>
    <x v="3"/>
    <n v="14"/>
    <s v="mercredi"/>
    <s v="Tournée 231"/>
    <d v="2025-04-02T00:00:00"/>
    <s v="Jacques Lefèvre"/>
    <s v="Bérénice Hélion"/>
    <m/>
    <m/>
    <m/>
    <s v="Kangoo Ipsen FV-865-GP"/>
    <x v="3"/>
    <x v="443"/>
    <m/>
    <m/>
    <x v="2"/>
    <m/>
    <m/>
    <x v="0"/>
    <x v="2"/>
    <s v="Labo pour frigos connectés"/>
    <m/>
    <m/>
    <m/>
    <m/>
    <m/>
    <m/>
    <m/>
    <m/>
  </r>
  <r>
    <n v="2025"/>
    <x v="3"/>
    <n v="14"/>
    <s v="mercredi"/>
    <s v="Tournée 231"/>
    <d v="2025-04-02T00:00:00"/>
    <s v="annulé"/>
    <m/>
    <m/>
    <m/>
    <m/>
    <s v="Annulé"/>
    <x v="4"/>
    <x v="0"/>
    <m/>
    <m/>
    <x v="2"/>
    <m/>
    <m/>
    <x v="0"/>
    <x v="2"/>
    <s v="Restauration d'entreprise"/>
    <m/>
    <m/>
    <m/>
    <m/>
    <m/>
    <m/>
    <m/>
    <m/>
  </r>
  <r>
    <n v="2025"/>
    <x v="3"/>
    <n v="14"/>
    <s v="mercredi"/>
    <s v="Tournée 231"/>
    <d v="2025-04-02T00:00:00"/>
    <s v="Jacques Lefèvre"/>
    <s v="Bérénice Hélion"/>
    <m/>
    <m/>
    <m/>
    <s v="Kangoo Ipsen FV-865-GP"/>
    <x v="38"/>
    <x v="444"/>
    <m/>
    <m/>
    <x v="2"/>
    <m/>
    <m/>
    <x v="1"/>
    <x v="8"/>
    <s v="Restaurant Solidaire"/>
    <m/>
    <m/>
    <m/>
    <m/>
    <m/>
    <m/>
    <m/>
    <m/>
  </r>
  <r>
    <n v="2025"/>
    <x v="3"/>
    <n v="14"/>
    <s v="mercredi"/>
    <s v="Tournée 231"/>
    <d v="2025-04-02T00:00:00"/>
    <s v="Jacques Lefèvre"/>
    <s v="Bérénice Hélion"/>
    <m/>
    <m/>
    <m/>
    <s v="Kangoo Ipsen FV-865-GP"/>
    <x v="48"/>
    <x v="445"/>
    <m/>
    <m/>
    <x v="2"/>
    <m/>
    <m/>
    <x v="0"/>
    <x v="10"/>
    <s v="Evénements Sports et Loisirs"/>
    <m/>
    <m/>
    <m/>
    <m/>
    <m/>
    <m/>
    <m/>
    <m/>
  </r>
  <r>
    <n v="2025"/>
    <x v="3"/>
    <n v="14"/>
    <s v="jeudi"/>
    <s v="Tournée 232"/>
    <d v="2025-04-03T00:00:00"/>
    <s v="annulé"/>
    <m/>
    <m/>
    <m/>
    <m/>
    <s v="Annulé"/>
    <x v="32"/>
    <x v="0"/>
    <m/>
    <m/>
    <x v="2"/>
    <m/>
    <m/>
    <x v="1"/>
    <x v="8"/>
    <s v="RESTAURANTS SOLIDAIRES"/>
    <m/>
    <m/>
    <m/>
    <m/>
    <m/>
    <m/>
    <m/>
    <m/>
  </r>
  <r>
    <n v="2025"/>
    <x v="3"/>
    <n v="14"/>
    <s v="jeudi"/>
    <s v="Tournée 232"/>
    <d v="2025-04-03T00:00:00"/>
    <s v="Thierry Maisonnier"/>
    <s v="Magdalena Raoul"/>
    <m/>
    <m/>
    <m/>
    <s v="Trafic Lyonnais FZ-882-JR"/>
    <x v="6"/>
    <x v="26"/>
    <m/>
    <m/>
    <x v="2"/>
    <m/>
    <m/>
    <x v="0"/>
    <x v="0"/>
    <s v="Distributeur"/>
    <m/>
    <m/>
    <m/>
    <m/>
    <m/>
    <m/>
    <m/>
    <m/>
  </r>
  <r>
    <n v="2025"/>
    <x v="3"/>
    <n v="14"/>
    <s v="jeudi"/>
    <s v="Tournée 232"/>
    <d v="2025-04-03T00:00:00"/>
    <s v="Thierry Maisonnier"/>
    <s v="Magdalena Raoul"/>
    <m/>
    <m/>
    <m/>
    <s v="Trafic Lyonnais FZ-882-JR"/>
    <x v="14"/>
    <x v="26"/>
    <m/>
    <m/>
    <x v="2"/>
    <m/>
    <m/>
    <x v="1"/>
    <x v="4"/>
    <s v="Distribution Solidaire"/>
    <m/>
    <m/>
    <m/>
    <m/>
    <m/>
    <m/>
    <m/>
    <m/>
  </r>
  <r>
    <n v="2025"/>
    <x v="3"/>
    <n v="14"/>
    <s v="jeudi"/>
    <s v="Tournée 233"/>
    <d v="2025-04-03T00:00:00"/>
    <s v="Wajih Accary"/>
    <s v="Jean-Pierre Boudard"/>
    <m/>
    <m/>
    <m/>
    <s v="Trafic St Ho (ex Lilas) EH-786-YB"/>
    <x v="7"/>
    <x v="446"/>
    <m/>
    <m/>
    <x v="2"/>
    <m/>
    <m/>
    <x v="0"/>
    <x v="3"/>
    <s v="Production Aide Alim"/>
    <m/>
    <m/>
    <m/>
    <m/>
    <m/>
    <m/>
    <m/>
    <m/>
  </r>
  <r>
    <n v="2025"/>
    <x v="3"/>
    <n v="14"/>
    <s v="jeudi"/>
    <s v="Tournée 233"/>
    <d v="2025-04-03T00:00:00"/>
    <s v="Wajih Accary"/>
    <s v="Jean-Pierre Boudard"/>
    <m/>
    <m/>
    <m/>
    <s v="Trafic St Ho (ex Lilas) EH-786-YB"/>
    <x v="39"/>
    <x v="446"/>
    <m/>
    <m/>
    <x v="2"/>
    <m/>
    <m/>
    <x v="1"/>
    <x v="4"/>
    <s v="Distribution Solidaire"/>
    <m/>
    <m/>
    <m/>
    <m/>
    <m/>
    <m/>
    <m/>
    <m/>
  </r>
  <r>
    <n v="2025"/>
    <x v="3"/>
    <n v="14"/>
    <s v="jeudi"/>
    <s v="Tournée 234"/>
    <d v="2025-04-03T00:00:00"/>
    <s v="Théo Molins"/>
    <s v="Mawoussi Akoko Rose"/>
    <m/>
    <m/>
    <m/>
    <s v="Kangoo Mazars ET-665-VE"/>
    <x v="8"/>
    <x v="447"/>
    <m/>
    <m/>
    <x v="2"/>
    <m/>
    <m/>
    <x v="0"/>
    <x v="2"/>
    <s v="Restauration scolaire"/>
    <m/>
    <m/>
    <m/>
    <m/>
    <m/>
    <m/>
    <m/>
    <m/>
  </r>
  <r>
    <n v="2025"/>
    <x v="3"/>
    <n v="14"/>
    <s v="jeudi"/>
    <s v="Tournée 234"/>
    <d v="2025-04-03T00:00:00"/>
    <s v="Théo Molins"/>
    <s v="Mawoussi Akoko Rose"/>
    <m/>
    <m/>
    <m/>
    <s v="Kangoo Mazars ET-665-VE"/>
    <x v="40"/>
    <x v="447"/>
    <m/>
    <m/>
    <x v="2"/>
    <m/>
    <m/>
    <x v="1"/>
    <x v="5"/>
    <s v="HALTE SOCIALE ET HEBERGEMENT"/>
    <m/>
    <m/>
    <m/>
    <m/>
    <m/>
    <m/>
    <m/>
    <m/>
  </r>
  <r>
    <n v="2025"/>
    <x v="3"/>
    <n v="14"/>
    <s v="jeudi"/>
    <s v="Tournée 235"/>
    <d v="2025-04-03T00:00:00"/>
    <s v="patrick POSTIC"/>
    <s v="William KIM"/>
    <s v="Kim Pham"/>
    <m/>
    <m/>
    <s v="Trafic Défense FT-862-AY"/>
    <x v="35"/>
    <x v="448"/>
    <m/>
    <m/>
    <x v="2"/>
    <m/>
    <m/>
    <x v="0"/>
    <x v="10"/>
    <s v="Evenementiel"/>
    <m/>
    <m/>
    <m/>
    <m/>
    <m/>
    <m/>
    <m/>
    <m/>
  </r>
  <r>
    <n v="2025"/>
    <x v="3"/>
    <n v="14"/>
    <s v="jeudi"/>
    <s v="Tournée 235"/>
    <d v="2025-04-03T00:00:00"/>
    <s v="patrick POSTIC"/>
    <s v="William KIM"/>
    <s v="Kim Pham"/>
    <m/>
    <m/>
    <s v="Trafic Défense FT-862-AY"/>
    <x v="9"/>
    <x v="448"/>
    <m/>
    <m/>
    <x v="2"/>
    <m/>
    <m/>
    <x v="1"/>
    <x v="4"/>
    <s v="Distribution Solidaire"/>
    <m/>
    <m/>
    <m/>
    <m/>
    <m/>
    <m/>
    <m/>
    <m/>
  </r>
  <r>
    <n v="2025"/>
    <x v="3"/>
    <n v="14"/>
    <s v="vendredi"/>
    <s v="Tournée 236"/>
    <d v="2025-04-04T00:00:00"/>
    <s v="Thierry Maisonnier"/>
    <s v="Magdalena Raoul"/>
    <m/>
    <m/>
    <m/>
    <s v="Trafic St Ho (ex Lilas) EH-786-YB"/>
    <x v="0"/>
    <x v="43"/>
    <m/>
    <m/>
    <x v="2"/>
    <m/>
    <m/>
    <x v="0"/>
    <x v="0"/>
    <s v="Distributeur"/>
    <m/>
    <m/>
    <m/>
    <m/>
    <m/>
    <m/>
    <m/>
    <m/>
  </r>
  <r>
    <n v="2025"/>
    <x v="3"/>
    <n v="14"/>
    <s v="vendredi"/>
    <s v="Tournée 236"/>
    <d v="2025-04-04T00:00:00"/>
    <s v="Thierry Maisonnier"/>
    <s v="Magdalena Raoul"/>
    <m/>
    <m/>
    <m/>
    <s v="Trafic St Ho (ex Lilas) EH-786-YB"/>
    <x v="1"/>
    <x v="52"/>
    <m/>
    <m/>
    <x v="2"/>
    <m/>
    <m/>
    <x v="0"/>
    <x v="0"/>
    <s v="Distributeur"/>
    <m/>
    <m/>
    <m/>
    <m/>
    <m/>
    <m/>
    <m/>
    <m/>
  </r>
  <r>
    <n v="2025"/>
    <x v="3"/>
    <n v="14"/>
    <s v="vendredi"/>
    <s v="Tournée 236"/>
    <d v="2025-04-04T00:00:00"/>
    <s v="Thierry Maisonnier"/>
    <s v="Magdalena Raoul"/>
    <m/>
    <m/>
    <m/>
    <s v="Trafic St Ho (ex Lilas) EH-786-YB"/>
    <x v="15"/>
    <x v="248"/>
    <m/>
    <m/>
    <x v="2"/>
    <m/>
    <m/>
    <x v="1"/>
    <x v="5"/>
    <s v="HALTE SOCIALE ET HEBERGEMENT"/>
    <m/>
    <m/>
    <m/>
    <m/>
    <m/>
    <m/>
    <m/>
    <m/>
  </r>
  <r>
    <n v="2025"/>
    <x v="3"/>
    <n v="14"/>
    <s v="vendredi"/>
    <s v="Tournée 237"/>
    <d v="2025-04-04T00:00:00"/>
    <s v="patrick POSTIC"/>
    <s v="Fiacre Mun"/>
    <m/>
    <m/>
    <m/>
    <s v="Trafic Lyonnais FZ-882-JR"/>
    <x v="5"/>
    <x v="449"/>
    <m/>
    <m/>
    <x v="2"/>
    <m/>
    <m/>
    <x v="0"/>
    <x v="2"/>
    <s v="Restauration d'entreprise"/>
    <m/>
    <m/>
    <m/>
    <m/>
    <m/>
    <m/>
    <m/>
    <m/>
  </r>
  <r>
    <n v="2025"/>
    <x v="3"/>
    <n v="14"/>
    <s v="vendredi"/>
    <s v="Tournée 237"/>
    <d v="2025-04-04T00:00:00"/>
    <s v="patrick POSTIC"/>
    <s v="Fiacre Mun"/>
    <m/>
    <m/>
    <m/>
    <s v="Trafic Lyonnais FZ-882-JR"/>
    <x v="37"/>
    <x v="449"/>
    <m/>
    <m/>
    <x v="2"/>
    <m/>
    <m/>
    <x v="1"/>
    <x v="4"/>
    <s v="Distribution Solidaire"/>
    <m/>
    <m/>
    <m/>
    <m/>
    <m/>
    <m/>
    <m/>
    <m/>
  </r>
  <r>
    <n v="2025"/>
    <x v="3"/>
    <n v="14"/>
    <s v="vendredi"/>
    <s v="Tournée 238"/>
    <d v="2025-04-04T00:00:00"/>
    <s v="annulé"/>
    <m/>
    <m/>
    <m/>
    <m/>
    <s v="Annulé"/>
    <x v="41"/>
    <x v="0"/>
    <m/>
    <m/>
    <x v="2"/>
    <m/>
    <m/>
    <x v="0"/>
    <x v="2"/>
    <s v="Restauration d'entreprise"/>
    <m/>
    <m/>
    <m/>
    <m/>
    <m/>
    <m/>
    <m/>
    <m/>
  </r>
  <r>
    <n v="2025"/>
    <x v="3"/>
    <n v="14"/>
    <s v="vendredi"/>
    <s v="Tournée 238"/>
    <d v="2025-04-04T00:00:00"/>
    <s v="annulé"/>
    <m/>
    <m/>
    <m/>
    <m/>
    <s v="Annulé"/>
    <x v="42"/>
    <x v="0"/>
    <m/>
    <m/>
    <x v="2"/>
    <m/>
    <m/>
    <x v="0"/>
    <x v="2"/>
    <s v="Restauration d'entreprise"/>
    <m/>
    <m/>
    <m/>
    <m/>
    <m/>
    <m/>
    <m/>
    <m/>
  </r>
  <r>
    <n v="2025"/>
    <x v="3"/>
    <n v="14"/>
    <s v="vendredi"/>
    <s v="Tournée 238"/>
    <d v="2025-04-04T00:00:00"/>
    <s v="Interface"/>
    <m/>
    <m/>
    <m/>
    <m/>
    <s v="Kangoo Ipsen FV-865-GP"/>
    <x v="4"/>
    <x v="161"/>
    <m/>
    <m/>
    <x v="2"/>
    <m/>
    <m/>
    <x v="0"/>
    <x v="2"/>
    <s v="Restauration d'entreprise"/>
    <m/>
    <m/>
    <m/>
    <m/>
    <m/>
    <m/>
    <m/>
    <m/>
  </r>
  <r>
    <n v="2025"/>
    <x v="3"/>
    <n v="14"/>
    <s v="vendredi"/>
    <s v="Tournée 238"/>
    <d v="2024-04-04T00:00:00"/>
    <s v="Interface"/>
    <m/>
    <m/>
    <m/>
    <m/>
    <s v="Kangoo Ipsen FV-865-GP"/>
    <x v="48"/>
    <x v="161"/>
    <m/>
    <m/>
    <x v="2"/>
    <m/>
    <m/>
    <x v="0"/>
    <x v="2"/>
    <s v="Restauration scolaire"/>
    <m/>
    <m/>
    <m/>
    <m/>
    <m/>
    <m/>
    <m/>
    <m/>
  </r>
  <r>
    <n v="2025"/>
    <x v="3"/>
    <n v="14"/>
    <s v="vendredi"/>
    <s v="Tournée 239"/>
    <d v="2025-04-04T00:00:00"/>
    <s v="Constantin Kozlow"/>
    <s v="Joseph Lanney"/>
    <s v="(Wenabi) Brigitte VIDOR"/>
    <m/>
    <m/>
    <s v="Trafic Défense FT-862-AY"/>
    <x v="8"/>
    <x v="450"/>
    <m/>
    <m/>
    <x v="2"/>
    <m/>
    <m/>
    <x v="1"/>
    <x v="5"/>
    <s v="HALTE SOCIALE ET HEBERGEMENT"/>
    <m/>
    <m/>
    <m/>
    <m/>
    <m/>
    <m/>
    <m/>
    <m/>
  </r>
  <r>
    <n v="2025"/>
    <x v="3"/>
    <n v="14"/>
    <s v="vendredi"/>
    <s v="Tournée 239"/>
    <d v="2025-04-04T00:00:00"/>
    <s v="Constantin Kozlow"/>
    <s v="Joseph Lanney"/>
    <s v="(Wenabi) Brigitte VIDOR"/>
    <m/>
    <m/>
    <s v="Trafic Défense FT-862-AY"/>
    <x v="10"/>
    <x v="450"/>
    <m/>
    <m/>
    <x v="2"/>
    <m/>
    <m/>
    <x v="1"/>
    <x v="4"/>
    <s v="Distribution Solidaire"/>
    <m/>
    <m/>
    <m/>
    <m/>
    <m/>
    <m/>
    <m/>
    <m/>
  </r>
  <r>
    <n v="2025"/>
    <x v="3"/>
    <n v="14"/>
    <s v="vendredi"/>
    <s v="Tournée 240"/>
    <d v="2025-04-04T00:00:00"/>
    <s v="annulé"/>
    <m/>
    <m/>
    <m/>
    <m/>
    <s v="Annulé"/>
    <x v="43"/>
    <x v="0"/>
    <m/>
    <m/>
    <x v="2"/>
    <m/>
    <m/>
    <x v="0"/>
    <x v="2"/>
    <s v="Restauration d'entreprise"/>
    <m/>
    <m/>
    <m/>
    <m/>
    <m/>
    <m/>
    <m/>
    <m/>
  </r>
  <r>
    <n v="2025"/>
    <x v="3"/>
    <n v="14"/>
    <s v="vendredi"/>
    <s v="Tournée 240"/>
    <d v="2025-04-04T00:00:00"/>
    <s v="Éric David"/>
    <s v="maxime petit"/>
    <m/>
    <m/>
    <m/>
    <s v="Kangoo Mazars ET-665-VE"/>
    <x v="18"/>
    <x v="451"/>
    <m/>
    <m/>
    <x v="2"/>
    <m/>
    <m/>
    <x v="0"/>
    <x v="2"/>
    <s v="Restauration d'entreprise"/>
    <m/>
    <m/>
    <m/>
    <m/>
    <m/>
    <m/>
    <m/>
    <m/>
  </r>
  <r>
    <n v="2025"/>
    <x v="3"/>
    <n v="14"/>
    <s v="vendredi"/>
    <s v="Tournée 240"/>
    <d v="2025-04-04T00:00:00"/>
    <s v="annulé"/>
    <m/>
    <m/>
    <m/>
    <m/>
    <s v="Annulé"/>
    <x v="19"/>
    <x v="0"/>
    <m/>
    <m/>
    <x v="2"/>
    <m/>
    <m/>
    <x v="0"/>
    <x v="2"/>
    <s v="Restauration d'entreprise"/>
    <m/>
    <m/>
    <m/>
    <m/>
    <m/>
    <m/>
    <m/>
    <m/>
  </r>
  <r>
    <n v="2025"/>
    <x v="3"/>
    <n v="14"/>
    <s v="vendredi"/>
    <s v="Tournée 240"/>
    <d v="2025-04-04T00:00:00"/>
    <s v="annulé"/>
    <m/>
    <m/>
    <m/>
    <m/>
    <s v="Annulé"/>
    <x v="22"/>
    <x v="0"/>
    <m/>
    <m/>
    <x v="2"/>
    <m/>
    <m/>
    <x v="0"/>
    <x v="2"/>
    <s v="Restauration d'entreprise"/>
    <m/>
    <m/>
    <m/>
    <m/>
    <m/>
    <m/>
    <m/>
    <m/>
  </r>
  <r>
    <n v="2025"/>
    <x v="3"/>
    <n v="14"/>
    <s v="vendredi"/>
    <s v="Tournée 240"/>
    <d v="2025-04-04T00:00:00"/>
    <s v="annulé"/>
    <m/>
    <m/>
    <m/>
    <m/>
    <s v="Annulé"/>
    <x v="23"/>
    <x v="0"/>
    <m/>
    <m/>
    <x v="2"/>
    <m/>
    <m/>
    <x v="0"/>
    <x v="2"/>
    <s v="Restauration d'entreprise"/>
    <m/>
    <m/>
    <m/>
    <m/>
    <m/>
    <m/>
    <m/>
    <m/>
  </r>
  <r>
    <n v="2025"/>
    <x v="3"/>
    <n v="14"/>
    <s v="vendredi"/>
    <s v="Tournée 240"/>
    <d v="2025-04-04T00:00:00"/>
    <s v="Éric David"/>
    <s v="maxime petit"/>
    <m/>
    <m/>
    <m/>
    <s v="Kangoo Mazars ET-665-VE"/>
    <x v="44"/>
    <x v="152"/>
    <m/>
    <m/>
    <x v="2"/>
    <m/>
    <m/>
    <x v="0"/>
    <x v="2"/>
    <s v="Restauration d'entreprise"/>
    <m/>
    <m/>
    <m/>
    <m/>
    <m/>
    <m/>
    <m/>
    <m/>
  </r>
  <r>
    <n v="2025"/>
    <x v="3"/>
    <n v="14"/>
    <s v="vendredi"/>
    <s v="Tournée 240"/>
    <d v="2025-04-04T00:00:00"/>
    <s v="annulé"/>
    <m/>
    <m/>
    <m/>
    <m/>
    <s v="Annulé"/>
    <x v="20"/>
    <x v="0"/>
    <m/>
    <m/>
    <x v="2"/>
    <m/>
    <m/>
    <x v="0"/>
    <x v="2"/>
    <s v="Restauration d'entreprise"/>
    <m/>
    <m/>
    <m/>
    <m/>
    <m/>
    <m/>
    <m/>
    <m/>
  </r>
  <r>
    <n v="2025"/>
    <x v="3"/>
    <n v="14"/>
    <s v="vendredi"/>
    <s v="Tournée 240"/>
    <d v="2025-04-04T00:00:00"/>
    <s v="Éric David"/>
    <s v="maxime petit"/>
    <m/>
    <m/>
    <m/>
    <s v="Kangoo Mazars ET-665-VE"/>
    <x v="54"/>
    <x v="152"/>
    <m/>
    <m/>
    <x v="2"/>
    <m/>
    <m/>
    <x v="1"/>
    <x v="5"/>
    <s v="HALTE SOCIALE ET HEBERGEMENT"/>
    <m/>
    <m/>
    <m/>
    <m/>
    <m/>
    <m/>
    <m/>
    <m/>
  </r>
  <r>
    <n v="2025"/>
    <x v="3"/>
    <n v="14"/>
    <s v="vendredi"/>
    <s v="Tournée 240"/>
    <d v="2025-04-04T00:00:00"/>
    <s v="Éric David"/>
    <s v="maxime petit"/>
    <m/>
    <m/>
    <m/>
    <s v="Kangoo Mazars ET-665-VE"/>
    <x v="26"/>
    <x v="452"/>
    <m/>
    <m/>
    <x v="2"/>
    <m/>
    <m/>
    <x v="1"/>
    <x v="4"/>
    <s v="Distribution Solidaire"/>
    <m/>
    <m/>
    <m/>
    <m/>
    <m/>
    <m/>
    <m/>
    <m/>
  </r>
  <r>
    <n v="2025"/>
    <x v="3"/>
    <n v="14"/>
    <s v="vendredi"/>
    <s v="Tournée 240"/>
    <d v="2025-04-04T00:00:00"/>
    <s v="Éric David"/>
    <s v="maxime petit"/>
    <m/>
    <m/>
    <m/>
    <s v="Kangoo Mazars ET-665-VE"/>
    <x v="37"/>
    <x v="453"/>
    <m/>
    <m/>
    <x v="2"/>
    <m/>
    <m/>
    <x v="0"/>
    <x v="10"/>
    <s v="Evénements Sports et Loisirs"/>
    <m/>
    <m/>
    <m/>
    <m/>
    <m/>
    <m/>
    <m/>
    <m/>
  </r>
  <r>
    <n v="2025"/>
    <x v="3"/>
    <n v="14"/>
    <s v="samedi"/>
    <s v="Tournée 241"/>
    <d v="2025-04-05T00:00:00"/>
    <s v="annulé"/>
    <m/>
    <m/>
    <m/>
    <m/>
    <s v="Annulé"/>
    <x v="32"/>
    <x v="0"/>
    <m/>
    <m/>
    <x v="2"/>
    <m/>
    <m/>
    <x v="1"/>
    <x v="8"/>
    <s v="RESTAURANTS SOLIDAIRES"/>
    <m/>
    <m/>
    <m/>
    <m/>
    <m/>
    <m/>
    <m/>
    <m/>
  </r>
  <r>
    <n v="2025"/>
    <x v="3"/>
    <n v="15"/>
    <s v="dimanche"/>
    <s v="Tournée 242"/>
    <d v="2025-04-06T00:00:00"/>
    <s v="Mateo Cambon"/>
    <s v="Jeff Victor"/>
    <s v="Bénévoles pour collecte à Grenelle (2 max) :_x000a_Henrique Borsari"/>
    <s v="Bryan Buisson"/>
    <s v="Aymeric Champs"/>
    <s v="Trafic St Ho (ex Lilas) EH-786-YB"/>
    <x v="27"/>
    <x v="454"/>
    <m/>
    <m/>
    <x v="2"/>
    <m/>
    <m/>
    <x v="0"/>
    <x v="10"/>
    <s v="Evénements Sports et Loisirs"/>
    <m/>
    <m/>
    <m/>
    <m/>
    <m/>
    <m/>
    <m/>
    <m/>
  </r>
  <r>
    <n v="2025"/>
    <x v="3"/>
    <n v="15"/>
    <s v="dimanche"/>
    <s v="Tournée 242"/>
    <d v="2025-04-06T00:00:00"/>
    <s v="Mateo Cambon"/>
    <s v="Jeff Victor"/>
    <s v="Bénévoles pour collecte à Grenelle (2 max) :_x000a_Henrique Borsari"/>
    <s v="Bryan Buisson"/>
    <s v="Aymeric Champs"/>
    <s v="Trafic St Ho (ex Lilas) EH-786-YB"/>
    <x v="28"/>
    <x v="455"/>
    <m/>
    <m/>
    <x v="2"/>
    <m/>
    <m/>
    <x v="1"/>
    <x v="8"/>
    <s v="RESTAURANTS SOLIDAIRES"/>
    <m/>
    <m/>
    <m/>
    <m/>
    <m/>
    <m/>
    <m/>
    <m/>
  </r>
  <r>
    <n v="2025"/>
    <x v="3"/>
    <n v="14"/>
    <s v="dimanche"/>
    <s v="Tournée 242"/>
    <d v="2025-04-06T00:00:00"/>
    <s v="Mateo Cambon"/>
    <s v="Jeff Victor"/>
    <s v="Henrique Borsari"/>
    <s v="Bryan Buisson"/>
    <s v="Aymeric Champs"/>
    <s v="Trafic St Ho (ex Lilas) EH-786-YB"/>
    <x v="29"/>
    <x v="313"/>
    <m/>
    <m/>
    <x v="2"/>
    <m/>
    <m/>
    <x v="0"/>
    <x v="9"/>
    <s v="Producteur"/>
    <m/>
    <m/>
    <m/>
    <m/>
    <m/>
    <m/>
    <m/>
    <m/>
  </r>
  <r>
    <n v="2025"/>
    <x v="3"/>
    <n v="15"/>
    <s v="lundi"/>
    <s v="Tournée 243"/>
    <d v="2025-04-07T00:00:00"/>
    <s v="annulé"/>
    <m/>
    <m/>
    <m/>
    <m/>
    <s v="Annulé"/>
    <x v="32"/>
    <x v="0"/>
    <m/>
    <m/>
    <x v="2"/>
    <m/>
    <m/>
    <x v="0"/>
    <x v="9"/>
    <s v="Producteur"/>
    <m/>
    <m/>
    <m/>
    <m/>
    <m/>
    <m/>
    <m/>
    <m/>
  </r>
  <r>
    <n v="2025"/>
    <x v="3"/>
    <n v="15"/>
    <s v="lundi"/>
    <s v="Tournée 243"/>
    <d v="2025-04-07T00:00:00"/>
    <s v="Wajih Accary"/>
    <s v="Audrey Marty"/>
    <m/>
    <m/>
    <m/>
    <s v="Trafic Défense FT-862-AY"/>
    <x v="0"/>
    <x v="238"/>
    <m/>
    <m/>
    <x v="2"/>
    <m/>
    <m/>
    <x v="1"/>
    <x v="8"/>
    <s v="RESTAURANTS SOLIDAIRES"/>
    <m/>
    <m/>
    <m/>
    <m/>
    <m/>
    <m/>
    <m/>
    <m/>
  </r>
  <r>
    <n v="2025"/>
    <x v="3"/>
    <n v="15"/>
    <s v="lundi"/>
    <s v="Tournée 243"/>
    <d v="2025-04-07T00:00:00"/>
    <s v="Wajih Accary"/>
    <s v="Audrey Marty"/>
    <m/>
    <m/>
    <m/>
    <s v="Trafic Défense FT-862-AY"/>
    <x v="1"/>
    <x v="456"/>
    <m/>
    <m/>
    <x v="2"/>
    <m/>
    <m/>
    <x v="2"/>
    <x v="13"/>
    <m/>
    <m/>
    <m/>
    <m/>
    <m/>
    <m/>
    <m/>
    <m/>
    <m/>
  </r>
  <r>
    <n v="2025"/>
    <x v="3"/>
    <n v="15"/>
    <s v="lundi"/>
    <s v="Tournée 243"/>
    <d v="2025-04-07T00:00:00"/>
    <s v="Wajih Accary"/>
    <s v="Audrey Marty"/>
    <m/>
    <m/>
    <m/>
    <s v="Trafic Défense FT-862-AY"/>
    <x v="30"/>
    <x v="31"/>
    <m/>
    <m/>
    <x v="2"/>
    <m/>
    <m/>
    <x v="2"/>
    <x v="13"/>
    <m/>
    <m/>
    <m/>
    <m/>
    <m/>
    <m/>
    <m/>
    <m/>
    <m/>
  </r>
  <r>
    <n v="2025"/>
    <x v="3"/>
    <n v="15"/>
    <s v="lundi"/>
    <s v="Tournée 243"/>
    <d v="2025-04-07T00:00:00"/>
    <s v="Wajih Accary"/>
    <s v="Audrey Marty"/>
    <m/>
    <m/>
    <m/>
    <s v="Trafic Défense FT-862-AY"/>
    <x v="31"/>
    <x v="457"/>
    <m/>
    <m/>
    <x v="2"/>
    <m/>
    <m/>
    <x v="2"/>
    <x v="13"/>
    <m/>
    <m/>
    <m/>
    <m/>
    <m/>
    <m/>
    <m/>
    <m/>
    <m/>
  </r>
  <r>
    <n v="2025"/>
    <x v="3"/>
    <n v="15"/>
    <s v="mardi"/>
    <s v="Tournée 244"/>
    <d v="2025-04-08T00:00:00"/>
    <s v="Patrick Postic"/>
    <s v="Chloé Montenay"/>
    <m/>
    <m/>
    <m/>
    <s v="Trafic Lyonnais FZ-882-JR"/>
    <x v="6"/>
    <x v="142"/>
    <m/>
    <m/>
    <x v="2"/>
    <m/>
    <m/>
    <x v="2"/>
    <x v="13"/>
    <m/>
    <m/>
    <m/>
    <m/>
    <m/>
    <m/>
    <m/>
    <m/>
    <m/>
  </r>
  <r>
    <n v="2025"/>
    <x v="3"/>
    <n v="15"/>
    <s v="mardi"/>
    <s v="Tournée 244"/>
    <d v="2025-04-08T00:00:00"/>
    <s v="Patrick Postic"/>
    <s v="Chloé Montenay"/>
    <m/>
    <m/>
    <m/>
    <s v="Trafic Lyonnais FZ-882-JR"/>
    <x v="31"/>
    <x v="395"/>
    <m/>
    <m/>
    <x v="2"/>
    <m/>
    <m/>
    <x v="2"/>
    <x v="13"/>
    <m/>
    <m/>
    <m/>
    <m/>
    <m/>
    <m/>
    <m/>
    <m/>
    <m/>
  </r>
  <r>
    <n v="2025"/>
    <x v="3"/>
    <n v="15"/>
    <s v="mardi"/>
    <s v="Tournée 244"/>
    <d v="2025-04-08T00:00:00"/>
    <s v="Patrick Postic"/>
    <s v="Chloé Montenay"/>
    <m/>
    <m/>
    <m/>
    <s v="Trafic Lyonnais FZ-882-JR"/>
    <x v="47"/>
    <x v="31"/>
    <m/>
    <m/>
    <x v="2"/>
    <m/>
    <m/>
    <x v="2"/>
    <x v="13"/>
    <m/>
    <m/>
    <m/>
    <m/>
    <m/>
    <m/>
    <m/>
    <m/>
    <m/>
  </r>
  <r>
    <n v="2025"/>
    <x v="3"/>
    <n v="15"/>
    <s v="mardi"/>
    <s v="Tournée 245"/>
    <d v="2025-04-08T00:00:00"/>
    <s v="Didier Nohazic"/>
    <s v="Christiane Mancilla"/>
    <m/>
    <m/>
    <m/>
    <s v="Trafic St Ho (ex Lilas) EH-786-YB"/>
    <x v="0"/>
    <x v="141"/>
    <m/>
    <m/>
    <x v="2"/>
    <m/>
    <m/>
    <x v="2"/>
    <x v="13"/>
    <m/>
    <m/>
    <m/>
    <m/>
    <m/>
    <m/>
    <m/>
    <m/>
    <m/>
  </r>
  <r>
    <n v="2025"/>
    <x v="3"/>
    <n v="15"/>
    <s v="mardi"/>
    <s v="Tournée 245"/>
    <d v="2025-04-08T00:00:00"/>
    <s v="Didier Nohazic"/>
    <s v="Christiane Mancilla"/>
    <m/>
    <m/>
    <m/>
    <s v="Trafic St Ho (ex Lilas) EH-786-YB"/>
    <x v="8"/>
    <x v="458"/>
    <m/>
    <m/>
    <x v="2"/>
    <m/>
    <m/>
    <x v="2"/>
    <x v="13"/>
    <m/>
    <m/>
    <m/>
    <m/>
    <m/>
    <m/>
    <m/>
    <m/>
    <m/>
  </r>
  <r>
    <n v="2025"/>
    <x v="3"/>
    <n v="15"/>
    <s v="mardi"/>
    <s v="Tournée 245"/>
    <d v="2025-04-08T00:00:00"/>
    <s v="Didier Nohazic"/>
    <s v="Christiane Mancilla"/>
    <m/>
    <m/>
    <m/>
    <s v="Trafic St Ho (ex Lilas) EH-786-YB"/>
    <x v="33"/>
    <x v="459"/>
    <m/>
    <m/>
    <x v="2"/>
    <m/>
    <m/>
    <x v="2"/>
    <x v="13"/>
    <m/>
    <m/>
    <m/>
    <m/>
    <m/>
    <m/>
    <m/>
    <m/>
    <m/>
  </r>
  <r>
    <n v="2025"/>
    <x v="3"/>
    <n v="15"/>
    <s v="mardi"/>
    <s v="Tournée 246"/>
    <d v="2025-04-08T00:00:00"/>
    <s v="Frederic FEBVRE"/>
    <s v="Audrey Marty"/>
    <m/>
    <m/>
    <m/>
    <s v="Trafic Défense FT-862-AY"/>
    <x v="52"/>
    <x v="460"/>
    <m/>
    <m/>
    <x v="2"/>
    <m/>
    <m/>
    <x v="2"/>
    <x v="13"/>
    <m/>
    <m/>
    <m/>
    <m/>
    <m/>
    <m/>
    <m/>
    <m/>
    <m/>
  </r>
  <r>
    <n v="2025"/>
    <x v="3"/>
    <n v="15"/>
    <s v="mardi"/>
    <s v="Tournée 246"/>
    <d v="2025-04-08T00:00:00"/>
    <s v="Frederic FEBVRE"/>
    <s v="Audrey Marty"/>
    <m/>
    <m/>
    <m/>
    <s v="Trafic Défense FT-862-AY"/>
    <x v="25"/>
    <x v="460"/>
    <m/>
    <m/>
    <x v="2"/>
    <m/>
    <m/>
    <x v="2"/>
    <x v="13"/>
    <m/>
    <m/>
    <m/>
    <m/>
    <m/>
    <m/>
    <m/>
    <m/>
    <m/>
  </r>
  <r>
    <n v="2025"/>
    <x v="3"/>
    <n v="15"/>
    <s v="mardi"/>
    <s v="Tournée 247"/>
    <d v="2025-04-08T00:00:00"/>
    <s v="Jacques Lefèvre"/>
    <s v="Dominique Kerforn"/>
    <s v="Myriam Gueddana"/>
    <s v="(Wenabi) Keliane Cadja"/>
    <m/>
    <s v="Berlingo Bercy DN-583-FS"/>
    <x v="59"/>
    <x v="461"/>
    <m/>
    <m/>
    <x v="2"/>
    <m/>
    <m/>
    <x v="2"/>
    <x v="13"/>
    <m/>
    <m/>
    <m/>
    <m/>
    <m/>
    <m/>
    <m/>
    <m/>
    <m/>
  </r>
  <r>
    <n v="2025"/>
    <x v="3"/>
    <n v="15"/>
    <s v="mardi"/>
    <s v="Tournée 247"/>
    <d v="2025-04-08T00:00:00"/>
    <s v="Jacques Lefèvre"/>
    <s v="Dominique Kerforn"/>
    <s v="Myriam Gueddana"/>
    <s v="(Wenabi) Keliane Cadja"/>
    <m/>
    <s v="Berlingo Bercy DN-583-FS"/>
    <x v="17"/>
    <x v="461"/>
    <m/>
    <m/>
    <x v="2"/>
    <m/>
    <m/>
    <x v="2"/>
    <x v="13"/>
    <m/>
    <m/>
    <m/>
    <m/>
    <m/>
    <m/>
    <m/>
    <m/>
    <m/>
  </r>
  <r>
    <n v="2025"/>
    <x v="3"/>
    <n v="15"/>
    <s v="mercredi"/>
    <s v="Tournée 248"/>
    <d v="2025-04-09T00:00:00"/>
    <s v="annulé"/>
    <m/>
    <m/>
    <m/>
    <m/>
    <s v="Annulé"/>
    <x v="32"/>
    <x v="0"/>
    <m/>
    <m/>
    <x v="2"/>
    <m/>
    <m/>
    <x v="2"/>
    <x v="13"/>
    <m/>
    <m/>
    <m/>
    <m/>
    <m/>
    <m/>
    <m/>
    <m/>
    <m/>
  </r>
  <r>
    <n v="2025"/>
    <x v="3"/>
    <n v="15"/>
    <s v="mercredi"/>
    <s v="Tournée 248"/>
    <d v="2025-04-09T00:00:00"/>
    <s v="Magdalena Raoul"/>
    <s v="Marius Koffi"/>
    <m/>
    <m/>
    <m/>
    <s v="Trafic Défense FT-862-AY"/>
    <x v="0"/>
    <x v="462"/>
    <m/>
    <m/>
    <x v="2"/>
    <m/>
    <m/>
    <x v="2"/>
    <x v="13"/>
    <m/>
    <m/>
    <m/>
    <m/>
    <m/>
    <m/>
    <m/>
    <m/>
    <m/>
  </r>
  <r>
    <n v="2025"/>
    <x v="3"/>
    <n v="15"/>
    <s v="mercredi"/>
    <s v="Tournée 248"/>
    <d v="2025-04-09T00:00:00"/>
    <s v="Magdalena Raoul"/>
    <s v="Marius Koffi"/>
    <m/>
    <m/>
    <m/>
    <s v="Trafic Défense FT-862-AY"/>
    <x v="1"/>
    <x v="463"/>
    <m/>
    <m/>
    <x v="2"/>
    <m/>
    <m/>
    <x v="2"/>
    <x v="13"/>
    <m/>
    <m/>
    <m/>
    <m/>
    <m/>
    <m/>
    <m/>
    <m/>
    <m/>
  </r>
  <r>
    <n v="2025"/>
    <x v="3"/>
    <n v="15"/>
    <s v="mercredi"/>
    <s v="Tournée 248"/>
    <d v="2025-04-09T00:00:00"/>
    <s v="Magdalena Raoul"/>
    <s v="Marius Koffi"/>
    <m/>
    <m/>
    <m/>
    <s v="Trafic Défense FT-862-AY"/>
    <x v="30"/>
    <x v="464"/>
    <m/>
    <m/>
    <x v="2"/>
    <m/>
    <m/>
    <x v="2"/>
    <x v="13"/>
    <m/>
    <m/>
    <m/>
    <m/>
    <m/>
    <m/>
    <m/>
    <m/>
    <m/>
  </r>
  <r>
    <n v="2025"/>
    <x v="3"/>
    <n v="15"/>
    <s v="mercredi"/>
    <s v="Tournée 249"/>
    <d v="2025-04-09T00:00:00"/>
    <s v="Wajih Accary"/>
    <s v="William KIM"/>
    <s v="(Vendredi) Florian SCHMITT"/>
    <m/>
    <m/>
    <s v="Trafic Lyonnais FZ-882-JR"/>
    <x v="2"/>
    <x v="465"/>
    <m/>
    <m/>
    <x v="2"/>
    <m/>
    <m/>
    <x v="2"/>
    <x v="13"/>
    <m/>
    <m/>
    <m/>
    <m/>
    <m/>
    <m/>
    <m/>
    <m/>
    <m/>
  </r>
  <r>
    <n v="2025"/>
    <x v="3"/>
    <n v="15"/>
    <s v="mercredi"/>
    <s v="Tournée 249"/>
    <d v="2025-04-09T00:00:00"/>
    <s v="Wajih Accary"/>
    <s v="William KIM"/>
    <s v="(Vendredi) Florian SCHMITT"/>
    <m/>
    <m/>
    <s v="Trafic Lyonnais FZ-882-JR"/>
    <x v="9"/>
    <x v="465"/>
    <m/>
    <m/>
    <x v="2"/>
    <m/>
    <m/>
    <x v="2"/>
    <x v="13"/>
    <m/>
    <m/>
    <m/>
    <m/>
    <m/>
    <m/>
    <m/>
    <m/>
    <m/>
  </r>
  <r>
    <n v="2025"/>
    <x v="3"/>
    <n v="15"/>
    <s v="mercredi"/>
    <s v="Tournée 250"/>
    <d v="2025-04-09T00:00:00"/>
    <s v="annulé"/>
    <m/>
    <m/>
    <m/>
    <m/>
    <s v="Annulé"/>
    <x v="3"/>
    <x v="0"/>
    <m/>
    <m/>
    <x v="2"/>
    <m/>
    <m/>
    <x v="2"/>
    <x v="13"/>
    <m/>
    <m/>
    <m/>
    <m/>
    <m/>
    <m/>
    <m/>
    <m/>
    <m/>
  </r>
  <r>
    <n v="2025"/>
    <x v="3"/>
    <n v="15"/>
    <s v="mercredi"/>
    <s v="Tournée 250"/>
    <d v="2025-04-09T00:00:00"/>
    <s v="annulé"/>
    <m/>
    <m/>
    <m/>
    <m/>
    <s v="Annulé"/>
    <x v="4"/>
    <x v="0"/>
    <m/>
    <m/>
    <x v="2"/>
    <m/>
    <m/>
    <x v="2"/>
    <x v="13"/>
    <m/>
    <m/>
    <m/>
    <m/>
    <m/>
    <m/>
    <m/>
    <m/>
    <m/>
  </r>
  <r>
    <n v="2025"/>
    <x v="3"/>
    <n v="15"/>
    <s v="jeudi"/>
    <s v="Tournée 251"/>
    <d v="2025-04-10T00:00:00"/>
    <s v="Patrick Postic"/>
    <s v="Joseph Lanney"/>
    <s v="Hugo chauvrat"/>
    <m/>
    <m/>
    <s v="Trafic Lyonnais FZ-882-JR"/>
    <x v="32"/>
    <x v="466"/>
    <m/>
    <m/>
    <x v="2"/>
    <m/>
    <m/>
    <x v="2"/>
    <x v="13"/>
    <m/>
    <m/>
    <m/>
    <m/>
    <m/>
    <m/>
    <m/>
    <m/>
    <m/>
  </r>
  <r>
    <n v="2025"/>
    <x v="3"/>
    <n v="15"/>
    <s v="jeudi"/>
    <s v="Tournée 251"/>
    <d v="2025-04-10T00:00:00"/>
    <s v="Patrick Postic"/>
    <s v="Joseph Lanney"/>
    <s v="Hugo chauvrat"/>
    <m/>
    <m/>
    <s v="Trafic Lyonnais FZ-882-JR"/>
    <x v="46"/>
    <x v="466"/>
    <m/>
    <m/>
    <x v="2"/>
    <m/>
    <m/>
    <x v="2"/>
    <x v="13"/>
    <m/>
    <m/>
    <m/>
    <m/>
    <m/>
    <m/>
    <m/>
    <m/>
    <m/>
  </r>
  <r>
    <n v="2025"/>
    <x v="3"/>
    <n v="15"/>
    <s v="jeudi"/>
    <s v="Tournée 251"/>
    <d v="2025-04-10T00:00:00"/>
    <s v="Patrick Postic"/>
    <s v="Joseph Lanney"/>
    <s v="Hugo chauvrat"/>
    <m/>
    <m/>
    <s v="Trafic Lyonnais FZ-882-JR"/>
    <x v="6"/>
    <x v="41"/>
    <m/>
    <m/>
    <x v="2"/>
    <m/>
    <m/>
    <x v="2"/>
    <x v="13"/>
    <m/>
    <m/>
    <m/>
    <m/>
    <m/>
    <m/>
    <m/>
    <m/>
    <m/>
  </r>
  <r>
    <n v="2025"/>
    <x v="3"/>
    <n v="15"/>
    <s v="jeudi"/>
    <s v="Tournée 251"/>
    <d v="2025-04-10T00:00:00"/>
    <s v="Patrick Postic"/>
    <s v="Joseph Lanney"/>
    <s v="Hugo chauvrat"/>
    <m/>
    <m/>
    <s v="Trafic Lyonnais FZ-882-JR"/>
    <x v="14"/>
    <x v="41"/>
    <m/>
    <m/>
    <x v="2"/>
    <m/>
    <m/>
    <x v="2"/>
    <x v="13"/>
    <m/>
    <m/>
    <m/>
    <m/>
    <m/>
    <m/>
    <m/>
    <m/>
    <m/>
  </r>
  <r>
    <n v="2025"/>
    <x v="3"/>
    <n v="15"/>
    <s v="jeudi"/>
    <s v="Tournée 252"/>
    <d v="2025-04-10T00:00:00"/>
    <s v="annulé"/>
    <m/>
    <m/>
    <m/>
    <m/>
    <s v="Annulé"/>
    <x v="72"/>
    <x v="0"/>
    <m/>
    <m/>
    <x v="2"/>
    <m/>
    <m/>
    <x v="2"/>
    <x v="13"/>
    <m/>
    <m/>
    <m/>
    <m/>
    <m/>
    <m/>
    <m/>
    <m/>
    <m/>
  </r>
  <r>
    <n v="2025"/>
    <x v="3"/>
    <n v="15"/>
    <s v="jeudi"/>
    <s v="Tournée 252"/>
    <d v="2025-04-10T00:00:00"/>
    <s v="Élisa Belhocine"/>
    <s v="Mathis BENOIT"/>
    <s v="Cosmo Bordier"/>
    <m/>
    <m/>
    <s v="Trafic St Ho (ex Lilas) EH-786-YB"/>
    <x v="7"/>
    <x v="260"/>
    <m/>
    <m/>
    <x v="2"/>
    <m/>
    <m/>
    <x v="2"/>
    <x v="13"/>
    <m/>
    <m/>
    <m/>
    <m/>
    <m/>
    <m/>
    <m/>
    <m/>
    <m/>
  </r>
  <r>
    <n v="2025"/>
    <x v="3"/>
    <n v="15"/>
    <s v="jeudi"/>
    <s v="Tournée 252"/>
    <d v="2025-04-10T00:00:00"/>
    <s v="Élisa Belhocine"/>
    <s v="Mathis BENOIT"/>
    <s v="Cosmo Bordier"/>
    <m/>
    <m/>
    <s v="Trafic St Ho (ex Lilas) EH-786-YB"/>
    <x v="39"/>
    <x v="260"/>
    <m/>
    <m/>
    <x v="2"/>
    <m/>
    <m/>
    <x v="2"/>
    <x v="13"/>
    <m/>
    <m/>
    <m/>
    <m/>
    <m/>
    <m/>
    <m/>
    <m/>
    <m/>
  </r>
  <r>
    <n v="2025"/>
    <x v="3"/>
    <n v="15"/>
    <s v="jeudi"/>
    <s v="Tournée 253"/>
    <d v="2025-04-10T00:00:00"/>
    <s v="Théo Molins"/>
    <s v="Nicolas Salvin"/>
    <m/>
    <m/>
    <m/>
    <s v="Kangoo Mazars ET-665-VE"/>
    <x v="8"/>
    <x v="163"/>
    <m/>
    <m/>
    <x v="2"/>
    <m/>
    <m/>
    <x v="2"/>
    <x v="13"/>
    <m/>
    <m/>
    <m/>
    <m/>
    <m/>
    <m/>
    <m/>
    <m/>
    <m/>
  </r>
  <r>
    <n v="2025"/>
    <x v="3"/>
    <n v="15"/>
    <s v="jeudi"/>
    <s v="Tournée 253"/>
    <d v="2025-04-10T00:00:00"/>
    <s v="Théo Molins"/>
    <s v="Nicolas Salvin"/>
    <m/>
    <m/>
    <m/>
    <s v="Kangoo Mazars ET-665-VE"/>
    <x v="40"/>
    <x v="163"/>
    <m/>
    <m/>
    <x v="2"/>
    <m/>
    <m/>
    <x v="2"/>
    <x v="13"/>
    <m/>
    <m/>
    <m/>
    <m/>
    <m/>
    <m/>
    <m/>
    <m/>
    <m/>
  </r>
  <r>
    <n v="2025"/>
    <x v="3"/>
    <n v="15"/>
    <s v="jeudi"/>
    <s v="Tournée 254"/>
    <d v="2025-04-10T00:00:00"/>
    <s v="Hicham Kassa"/>
    <s v="Audrey Marty"/>
    <s v="Taha Fartaq"/>
    <m/>
    <m/>
    <s v="Trafic Défense FT-862-AY"/>
    <x v="35"/>
    <x v="467"/>
    <m/>
    <m/>
    <x v="2"/>
    <m/>
    <m/>
    <x v="2"/>
    <x v="13"/>
    <m/>
    <m/>
    <m/>
    <m/>
    <m/>
    <m/>
    <m/>
    <m/>
    <m/>
  </r>
  <r>
    <n v="2025"/>
    <x v="3"/>
    <n v="15"/>
    <s v="jeudi"/>
    <s v="Tournée 254"/>
    <d v="2025-04-10T00:00:00"/>
    <s v="Hicham Kassa"/>
    <s v="Audrey Marty"/>
    <s v="Taha Fartaq"/>
    <m/>
    <m/>
    <s v="Trafic Défense FT-862-AY"/>
    <x v="36"/>
    <x v="467"/>
    <m/>
    <m/>
    <x v="2"/>
    <m/>
    <m/>
    <x v="2"/>
    <x v="13"/>
    <m/>
    <m/>
    <m/>
    <m/>
    <m/>
    <m/>
    <m/>
    <m/>
    <m/>
  </r>
  <r>
    <n v="2025"/>
    <x v="3"/>
    <n v="15"/>
    <s v="vendredi"/>
    <s v="Tournée 255"/>
    <d v="2025-04-11T00:00:00"/>
    <s v="Patrick Postic"/>
    <s v="Audrey Marty"/>
    <m/>
    <m/>
    <m/>
    <s v="Trafic St Ho (ex Lilas) EH-786-YB"/>
    <x v="0"/>
    <x v="335"/>
    <m/>
    <m/>
    <x v="2"/>
    <m/>
    <m/>
    <x v="2"/>
    <x v="13"/>
    <m/>
    <m/>
    <m/>
    <m/>
    <m/>
    <m/>
    <m/>
    <m/>
    <m/>
  </r>
  <r>
    <n v="2025"/>
    <x v="3"/>
    <n v="15"/>
    <s v="vendredi"/>
    <s v="Tournée 255"/>
    <d v="2025-04-11T00:00:00"/>
    <s v="Patrick Postic"/>
    <s v="Audrey Marty"/>
    <m/>
    <m/>
    <m/>
    <s v="Trafic St Ho (ex Lilas) EH-786-YB"/>
    <x v="1"/>
    <x v="468"/>
    <m/>
    <m/>
    <x v="2"/>
    <m/>
    <m/>
    <x v="2"/>
    <x v="13"/>
    <m/>
    <m/>
    <m/>
    <m/>
    <m/>
    <m/>
    <m/>
    <m/>
    <m/>
  </r>
  <r>
    <n v="2025"/>
    <x v="3"/>
    <n v="15"/>
    <s v="vendredi"/>
    <s v="Tournée 255"/>
    <d v="2025-04-11T00:00:00"/>
    <s v="Patrick Postic"/>
    <s v="Audrey Marty"/>
    <m/>
    <m/>
    <m/>
    <s v="Trafic St Ho (ex Lilas) EH-786-YB"/>
    <x v="55"/>
    <x v="428"/>
    <m/>
    <m/>
    <x v="2"/>
    <m/>
    <m/>
    <x v="2"/>
    <x v="13"/>
    <m/>
    <m/>
    <m/>
    <m/>
    <m/>
    <m/>
    <m/>
    <m/>
    <m/>
  </r>
  <r>
    <n v="2025"/>
    <x v="3"/>
    <n v="15"/>
    <s v="vendredi"/>
    <s v="Tournée 255"/>
    <d v="2025-04-11T00:00:00"/>
    <s v="Patrick Postic"/>
    <s v="Audrey Marty"/>
    <m/>
    <m/>
    <m/>
    <s v="Trafic St Ho (ex Lilas) EH-786-YB"/>
    <x v="14"/>
    <x v="428"/>
    <m/>
    <m/>
    <x v="2"/>
    <m/>
    <m/>
    <x v="2"/>
    <x v="13"/>
    <m/>
    <m/>
    <m/>
    <m/>
    <m/>
    <m/>
    <m/>
    <m/>
    <m/>
  </r>
  <r>
    <n v="2025"/>
    <x v="3"/>
    <n v="15"/>
    <s v="vendredi"/>
    <s v="Tournée 255"/>
    <d v="2025-04-11T00:00:00"/>
    <s v="Patrick Postic"/>
    <s v="Audrey Marty"/>
    <m/>
    <m/>
    <m/>
    <s v="Trafic St Ho (ex Lilas) EH-786-YB"/>
    <x v="15"/>
    <x v="468"/>
    <m/>
    <m/>
    <x v="2"/>
    <m/>
    <m/>
    <x v="2"/>
    <x v="13"/>
    <m/>
    <m/>
    <m/>
    <m/>
    <m/>
    <m/>
    <m/>
    <m/>
    <m/>
  </r>
  <r>
    <n v="2025"/>
    <x v="3"/>
    <n v="15"/>
    <s v="vendredi"/>
    <m/>
    <d v="2025-04-11T00:00:00"/>
    <s v="Laurence Neveu"/>
    <s v="Hugo chauvrat"/>
    <m/>
    <m/>
    <m/>
    <s v="Trafic Lyonnais FZ-882-JR"/>
    <x v="5"/>
    <x v="469"/>
    <m/>
    <m/>
    <x v="2"/>
    <m/>
    <m/>
    <x v="2"/>
    <x v="13"/>
    <m/>
    <m/>
    <m/>
    <m/>
    <m/>
    <m/>
    <m/>
    <m/>
    <m/>
  </r>
  <r>
    <n v="2025"/>
    <x v="3"/>
    <n v="15"/>
    <s v="vendredi"/>
    <m/>
    <d v="2025-04-11T00:00:00"/>
    <s v="Laurence Neveu"/>
    <s v="Hugo chauvrat"/>
    <m/>
    <m/>
    <m/>
    <s v="Trafic Lyonnais FZ-882-JR"/>
    <x v="13"/>
    <x v="469"/>
    <m/>
    <m/>
    <x v="2"/>
    <m/>
    <m/>
    <x v="2"/>
    <x v="13"/>
    <m/>
    <m/>
    <m/>
    <m/>
    <m/>
    <m/>
    <m/>
    <m/>
    <m/>
  </r>
  <r>
    <n v="2025"/>
    <x v="3"/>
    <n v="15"/>
    <s v="vendredi"/>
    <m/>
    <d v="2025-04-11T00:00:00"/>
    <s v="Laurence Neveu"/>
    <s v="Hugo chauvrat"/>
    <m/>
    <m/>
    <m/>
    <s v="Trafic Lyonnais FZ-882-JR"/>
    <x v="10"/>
    <x v="469"/>
    <m/>
    <m/>
    <x v="2"/>
    <m/>
    <m/>
    <x v="2"/>
    <x v="13"/>
    <m/>
    <m/>
    <m/>
    <m/>
    <m/>
    <m/>
    <m/>
    <m/>
    <m/>
  </r>
  <r>
    <n v="2025"/>
    <x v="3"/>
    <n v="15"/>
    <s v="vendredi"/>
    <m/>
    <d v="2025-04-11T00:00:00"/>
    <s v="annulé"/>
    <m/>
    <m/>
    <m/>
    <m/>
    <s v="Annulé"/>
    <x v="41"/>
    <x v="0"/>
    <m/>
    <m/>
    <x v="2"/>
    <m/>
    <m/>
    <x v="2"/>
    <x v="13"/>
    <m/>
    <m/>
    <m/>
    <m/>
    <m/>
    <m/>
    <m/>
    <m/>
    <m/>
  </r>
  <r>
    <n v="2025"/>
    <x v="3"/>
    <n v="15"/>
    <s v="vendredi"/>
    <m/>
    <d v="2025-04-11T00:00:00"/>
    <s v="annulé"/>
    <m/>
    <m/>
    <m/>
    <m/>
    <s v="Annulé"/>
    <x v="42"/>
    <x v="0"/>
    <m/>
    <m/>
    <x v="2"/>
    <m/>
    <m/>
    <x v="2"/>
    <x v="13"/>
    <m/>
    <m/>
    <m/>
    <m/>
    <m/>
    <m/>
    <m/>
    <m/>
    <m/>
  </r>
  <r>
    <n v="2025"/>
    <x v="3"/>
    <n v="15"/>
    <s v="vendredi"/>
    <m/>
    <d v="2025-04-11T00:00:00"/>
    <s v="annulé"/>
    <m/>
    <m/>
    <m/>
    <m/>
    <s v="Annulé"/>
    <x v="4"/>
    <x v="0"/>
    <m/>
    <m/>
    <x v="2"/>
    <m/>
    <m/>
    <x v="2"/>
    <x v="13"/>
    <m/>
    <m/>
    <m/>
    <m/>
    <m/>
    <m/>
    <m/>
    <m/>
    <m/>
  </r>
  <r>
    <n v="2025"/>
    <x v="3"/>
    <n v="15"/>
    <s v="vendredi"/>
    <m/>
    <d v="2025-04-11T00:00:00"/>
    <s v="Hamza Jarraf"/>
    <s v="(Wenabi) Valerie Fermine"/>
    <m/>
    <m/>
    <m/>
    <s v="Trafic Défense FT-862-AY"/>
    <x v="8"/>
    <x v="469"/>
    <m/>
    <m/>
    <x v="2"/>
    <m/>
    <m/>
    <x v="2"/>
    <x v="13"/>
    <m/>
    <m/>
    <m/>
    <m/>
    <m/>
    <m/>
    <m/>
    <m/>
    <m/>
  </r>
  <r>
    <n v="2025"/>
    <x v="3"/>
    <n v="15"/>
    <s v="vendredi"/>
    <m/>
    <d v="2025-04-11T00:00:00"/>
    <s v="Hamza Jarraf"/>
    <s v="(Wenabi) Valerie Fermine"/>
    <m/>
    <m/>
    <m/>
    <s v="Trafic Défense FT-862-AY"/>
    <x v="10"/>
    <x v="469"/>
    <m/>
    <m/>
    <x v="2"/>
    <m/>
    <m/>
    <x v="2"/>
    <x v="13"/>
    <m/>
    <m/>
    <m/>
    <m/>
    <m/>
    <m/>
    <m/>
    <m/>
    <m/>
  </r>
  <r>
    <n v="2025"/>
    <x v="3"/>
    <n v="15"/>
    <s v="vendredi"/>
    <m/>
    <d v="2025-04-11T00:00:00"/>
    <s v="Hamza Jarraf"/>
    <s v="(Wenabi) Valerie Fermine"/>
    <m/>
    <m/>
    <m/>
    <s v="Trafic Défense FT-862-AY"/>
    <x v="37"/>
    <x v="469"/>
    <m/>
    <m/>
    <x v="2"/>
    <m/>
    <m/>
    <x v="2"/>
    <x v="13"/>
    <m/>
    <m/>
    <m/>
    <m/>
    <m/>
    <m/>
    <m/>
    <m/>
    <m/>
  </r>
  <r>
    <n v="2025"/>
    <x v="3"/>
    <n v="15"/>
    <s v="vendredi"/>
    <m/>
    <d v="2025-04-11T00:00:00"/>
    <s v="annulé"/>
    <m/>
    <m/>
    <m/>
    <m/>
    <s v="Annulé"/>
    <x v="43"/>
    <x v="0"/>
    <m/>
    <m/>
    <x v="2"/>
    <m/>
    <m/>
    <x v="2"/>
    <x v="13"/>
    <m/>
    <m/>
    <m/>
    <m/>
    <m/>
    <m/>
    <m/>
    <m/>
    <m/>
  </r>
  <r>
    <n v="2025"/>
    <x v="3"/>
    <n v="15"/>
    <s v="vendredi"/>
    <m/>
    <d v="2025-04-11T00:00:00"/>
    <s v="annulé"/>
    <m/>
    <m/>
    <m/>
    <m/>
    <s v="Annulé"/>
    <x v="18"/>
    <x v="0"/>
    <m/>
    <m/>
    <x v="2"/>
    <m/>
    <m/>
    <x v="2"/>
    <x v="13"/>
    <m/>
    <m/>
    <m/>
    <m/>
    <m/>
    <m/>
    <m/>
    <m/>
    <m/>
  </r>
  <r>
    <n v="2025"/>
    <x v="3"/>
    <n v="15"/>
    <s v="vendredi"/>
    <m/>
    <d v="2025-04-11T00:00:00"/>
    <s v="annulé"/>
    <m/>
    <m/>
    <m/>
    <m/>
    <s v="Annulé"/>
    <x v="19"/>
    <x v="0"/>
    <m/>
    <m/>
    <x v="2"/>
    <m/>
    <m/>
    <x v="2"/>
    <x v="13"/>
    <m/>
    <m/>
    <m/>
    <m/>
    <m/>
    <m/>
    <m/>
    <m/>
    <m/>
  </r>
  <r>
    <n v="2025"/>
    <x v="3"/>
    <n v="15"/>
    <s v="vendredi"/>
    <m/>
    <d v="2025-04-11T00:00:00"/>
    <s v="annulé"/>
    <m/>
    <m/>
    <m/>
    <m/>
    <s v="Annulé"/>
    <x v="22"/>
    <x v="0"/>
    <m/>
    <m/>
    <x v="2"/>
    <m/>
    <m/>
    <x v="2"/>
    <x v="13"/>
    <m/>
    <m/>
    <m/>
    <m/>
    <m/>
    <m/>
    <m/>
    <m/>
    <m/>
  </r>
  <r>
    <n v="2025"/>
    <x v="3"/>
    <n v="15"/>
    <s v="vendredi"/>
    <m/>
    <d v="2025-04-11T00:00:00"/>
    <s v="annulé"/>
    <m/>
    <m/>
    <m/>
    <m/>
    <s v="Annulé"/>
    <x v="23"/>
    <x v="0"/>
    <m/>
    <m/>
    <x v="2"/>
    <m/>
    <m/>
    <x v="2"/>
    <x v="13"/>
    <m/>
    <m/>
    <m/>
    <m/>
    <m/>
    <m/>
    <m/>
    <m/>
    <m/>
  </r>
  <r>
    <n v="2025"/>
    <x v="3"/>
    <n v="15"/>
    <s v="vendredi"/>
    <m/>
    <d v="2025-04-11T00:00:00"/>
    <s v="Éric David"/>
    <s v="Fabrice Quere"/>
    <m/>
    <m/>
    <m/>
    <s v="Kangoo Mazars ET-665-VE"/>
    <x v="44"/>
    <x v="418"/>
    <m/>
    <m/>
    <x v="2"/>
    <m/>
    <m/>
    <x v="2"/>
    <x v="13"/>
    <m/>
    <m/>
    <m/>
    <m/>
    <m/>
    <m/>
    <m/>
    <m/>
    <m/>
  </r>
  <r>
    <n v="2025"/>
    <x v="3"/>
    <n v="15"/>
    <s v="vendredi"/>
    <m/>
    <d v="2025-04-11T00:00:00"/>
    <s v="annulé"/>
    <m/>
    <m/>
    <m/>
    <m/>
    <s v="Annulé"/>
    <x v="20"/>
    <x v="0"/>
    <m/>
    <m/>
    <x v="2"/>
    <m/>
    <m/>
    <x v="2"/>
    <x v="13"/>
    <m/>
    <m/>
    <m/>
    <m/>
    <m/>
    <m/>
    <m/>
    <m/>
    <m/>
  </r>
  <r>
    <n v="2025"/>
    <x v="3"/>
    <n v="15"/>
    <s v="vendredi"/>
    <m/>
    <d v="2025-04-11T00:00:00"/>
    <s v="Éric David"/>
    <s v="Fabrice Quere"/>
    <m/>
    <m/>
    <m/>
    <s v="Kangoo Mazars ET-665-VE"/>
    <x v="26"/>
    <x v="418"/>
    <m/>
    <m/>
    <x v="2"/>
    <m/>
    <m/>
    <x v="2"/>
    <x v="13"/>
    <m/>
    <m/>
    <m/>
    <m/>
    <m/>
    <m/>
    <m/>
    <m/>
    <m/>
  </r>
  <r>
    <n v="2025"/>
    <x v="3"/>
    <n v="15"/>
    <s v="samedi"/>
    <m/>
    <d v="2025-04-12T00:00:00"/>
    <s v="Juliette Hadchouel"/>
    <s v="Aline Royer"/>
    <s v="Myriam HUTEAU (nouvelle)"/>
    <m/>
    <m/>
    <s v="Trafic St Ho (ex Lilas) EH-786-YB"/>
    <x v="32"/>
    <x v="469"/>
    <m/>
    <m/>
    <x v="2"/>
    <m/>
    <m/>
    <x v="2"/>
    <x v="13"/>
    <m/>
    <m/>
    <m/>
    <m/>
    <m/>
    <m/>
    <m/>
    <m/>
    <m/>
  </r>
  <r>
    <n v="2025"/>
    <x v="3"/>
    <n v="15"/>
    <s v="samedi"/>
    <m/>
    <d v="2025-04-12T00:00:00"/>
    <s v="Juliette Hadchouel"/>
    <s v="Aline Royer"/>
    <s v="Myriam HUTEAU (nouvelle)"/>
    <m/>
    <m/>
    <s v="Trafic St Ho (ex Lilas) EH-786-YB"/>
    <x v="46"/>
    <x v="469"/>
    <m/>
    <m/>
    <x v="2"/>
    <m/>
    <m/>
    <x v="2"/>
    <x v="13"/>
    <m/>
    <m/>
    <m/>
    <m/>
    <m/>
    <m/>
    <m/>
    <m/>
    <m/>
  </r>
  <r>
    <n v="2025"/>
    <x v="3"/>
    <n v="16"/>
    <s v="dimanche"/>
    <m/>
    <d v="2025-04-13T00:00:00"/>
    <s v="Patrick Postic"/>
    <s v="Jeff Victor"/>
    <s v="Dominique Kerforn"/>
    <s v="Sofiane El moumou"/>
    <s v="Marina Guede"/>
    <s v="Berlingo Bercy DN-583-FS"/>
    <x v="32"/>
    <x v="469"/>
    <m/>
    <m/>
    <x v="2"/>
    <m/>
    <m/>
    <x v="2"/>
    <x v="13"/>
    <m/>
    <m/>
    <m/>
    <m/>
    <m/>
    <m/>
    <m/>
    <m/>
    <m/>
  </r>
  <r>
    <n v="2025"/>
    <x v="3"/>
    <n v="16"/>
    <s v="dimanche"/>
    <m/>
    <d v="2025-04-13T00:00:00"/>
    <s v="Patrick Postic"/>
    <s v="Jeff Victor"/>
    <s v="Dominique Kerforn"/>
    <s v="Sofiane El moumou"/>
    <s v="Marina Guede"/>
    <s v="Berlingo Bercy DN-583-FS"/>
    <x v="46"/>
    <x v="469"/>
    <m/>
    <m/>
    <x v="2"/>
    <m/>
    <m/>
    <x v="2"/>
    <x v="13"/>
    <m/>
    <m/>
    <m/>
    <m/>
    <m/>
    <m/>
    <m/>
    <m/>
    <m/>
  </r>
  <r>
    <n v="2025"/>
    <x v="3"/>
    <n v="16"/>
    <s v="dimanche"/>
    <m/>
    <d v="2025-04-13T00:00:00"/>
    <s v="Patrick Postic"/>
    <s v="Jeff Victor"/>
    <s v="Dominique Kerforn"/>
    <s v="Sofiane El moumou"/>
    <s v="Marina Guede"/>
    <s v="Berlingo Bercy DN-583-FS"/>
    <x v="27"/>
    <x v="469"/>
    <m/>
    <m/>
    <x v="2"/>
    <m/>
    <m/>
    <x v="2"/>
    <x v="13"/>
    <m/>
    <m/>
    <m/>
    <m/>
    <m/>
    <m/>
    <m/>
    <m/>
    <m/>
  </r>
  <r>
    <n v="2025"/>
    <x v="3"/>
    <n v="16"/>
    <s v="dimanche"/>
    <m/>
    <d v="2025-04-13T00:00:00"/>
    <s v="Patrick Postic"/>
    <s v="Jeff Victor"/>
    <s v="Dominique Kerforn"/>
    <s v="Sofiane El moumou"/>
    <s v="Marina Guede"/>
    <s v="Berlingo Bercy DN-583-FS"/>
    <x v="28"/>
    <x v="469"/>
    <m/>
    <m/>
    <x v="2"/>
    <m/>
    <m/>
    <x v="2"/>
    <x v="13"/>
    <m/>
    <m/>
    <m/>
    <m/>
    <m/>
    <m/>
    <m/>
    <m/>
    <m/>
  </r>
  <r>
    <n v="2025"/>
    <x v="3"/>
    <n v="16"/>
    <s v="dimanche"/>
    <m/>
    <d v="2025-04-13T00:00:00"/>
    <s v="Patrick Postic"/>
    <s v="Jeff Victor"/>
    <s v="Dominique Kerforn"/>
    <s v="Sofiane El moumou"/>
    <s v="Marina Guede"/>
    <s v="Berlingo Bercy DN-583-FS"/>
    <x v="29"/>
    <x v="469"/>
    <m/>
    <m/>
    <x v="2"/>
    <m/>
    <m/>
    <x v="2"/>
    <x v="13"/>
    <m/>
    <m/>
    <m/>
    <m/>
    <m/>
    <m/>
    <m/>
    <m/>
    <m/>
  </r>
  <r>
    <n v="2025"/>
    <x v="3"/>
    <n v="16"/>
    <s v="dimanche"/>
    <m/>
    <d v="2025-04-13T00:00:00"/>
    <s v="Carla YOBOUE ALLANGBA "/>
    <s v="Justine Courtois"/>
    <s v="Mathis BENOIT"/>
    <s v="Elisabeth Senalus"/>
    <m/>
    <s v="Trafic Défense FT-862-AY"/>
    <x v="68"/>
    <x v="469"/>
    <m/>
    <m/>
    <x v="2"/>
    <m/>
    <m/>
    <x v="2"/>
    <x v="13"/>
    <m/>
    <m/>
    <m/>
    <m/>
    <m/>
    <m/>
    <m/>
    <m/>
    <m/>
  </r>
  <r>
    <n v="2025"/>
    <x v="3"/>
    <n v="16"/>
    <s v="dimanche"/>
    <m/>
    <d v="2025-04-13T00:00:00"/>
    <s v="Carla YOBOUE ALLANGBA "/>
    <s v="Justine Courtois"/>
    <s v="Mathis BENOIT"/>
    <s v="Elisabeth Senalus"/>
    <m/>
    <s v="Trafic Défense FT-862-AY"/>
    <x v="10"/>
    <x v="469"/>
    <m/>
    <m/>
    <x v="2"/>
    <m/>
    <m/>
    <x v="2"/>
    <x v="13"/>
    <m/>
    <m/>
    <m/>
    <m/>
    <m/>
    <m/>
    <m/>
    <m/>
    <m/>
  </r>
  <r>
    <n v="2025"/>
    <x v="3"/>
    <n v="16"/>
    <s v="lundi"/>
    <m/>
    <d v="2025-04-14T00:00:00"/>
    <s v="Thierry Maisonnier"/>
    <s v="Victor SENE"/>
    <s v="Alexandre Villeroy"/>
    <m/>
    <m/>
    <s v="Trafic Défense FT-862-AY"/>
    <x v="32"/>
    <x v="469"/>
    <m/>
    <m/>
    <x v="2"/>
    <m/>
    <m/>
    <x v="2"/>
    <x v="13"/>
    <m/>
    <m/>
    <m/>
    <m/>
    <m/>
    <m/>
    <m/>
    <m/>
    <m/>
  </r>
  <r>
    <n v="2025"/>
    <x v="3"/>
    <n v="16"/>
    <s v="lundi"/>
    <m/>
    <d v="2025-04-14T00:00:00"/>
    <s v="Thierry Maisonnier"/>
    <s v="Victor SENE"/>
    <s v="Alexandre Villeroy"/>
    <m/>
    <m/>
    <s v="Trafic Défense FT-862-AY"/>
    <x v="46"/>
    <x v="469"/>
    <m/>
    <m/>
    <x v="2"/>
    <m/>
    <m/>
    <x v="2"/>
    <x v="13"/>
    <m/>
    <m/>
    <m/>
    <m/>
    <m/>
    <m/>
    <m/>
    <m/>
    <m/>
  </r>
  <r>
    <n v="2025"/>
    <x v="3"/>
    <n v="16"/>
    <s v="lundi"/>
    <m/>
    <d v="2025-04-14T00:00:00"/>
    <s v="Thierry Maisonnier"/>
    <s v="Victor SENE"/>
    <s v="Alexandre Villeroy"/>
    <m/>
    <m/>
    <s v="Trafic Défense FT-862-AY"/>
    <x v="0"/>
    <x v="469"/>
    <m/>
    <m/>
    <x v="2"/>
    <m/>
    <m/>
    <x v="2"/>
    <x v="13"/>
    <m/>
    <m/>
    <m/>
    <m/>
    <m/>
    <m/>
    <m/>
    <m/>
    <m/>
  </r>
  <r>
    <n v="2025"/>
    <x v="3"/>
    <n v="16"/>
    <s v="lundi"/>
    <m/>
    <d v="2025-04-14T00:00:00"/>
    <s v="Thierry Maisonnier"/>
    <s v="Victor SENE"/>
    <s v="Alexandre Villeroy"/>
    <m/>
    <m/>
    <s v="Trafic Défense FT-862-AY"/>
    <x v="1"/>
    <x v="469"/>
    <m/>
    <m/>
    <x v="2"/>
    <m/>
    <m/>
    <x v="2"/>
    <x v="13"/>
    <m/>
    <m/>
    <m/>
    <m/>
    <m/>
    <m/>
    <m/>
    <m/>
    <m/>
  </r>
  <r>
    <n v="2025"/>
    <x v="3"/>
    <n v="16"/>
    <s v="lundi"/>
    <m/>
    <d v="2025-04-14T00:00:00"/>
    <s v="Thierry Maisonnier"/>
    <s v="Victor SENE"/>
    <s v="Alexandre Villeroy"/>
    <m/>
    <m/>
    <s v="Trafic Défense FT-862-AY"/>
    <x v="30"/>
    <x v="469"/>
    <m/>
    <m/>
    <x v="2"/>
    <m/>
    <m/>
    <x v="2"/>
    <x v="13"/>
    <m/>
    <m/>
    <m/>
    <m/>
    <m/>
    <m/>
    <m/>
    <m/>
    <m/>
  </r>
  <r>
    <n v="2025"/>
    <x v="3"/>
    <n v="16"/>
    <s v="lundi"/>
    <m/>
    <d v="2025-04-14T00:00:00"/>
    <s v="Thierry Maisonnier"/>
    <s v="Victor SENE"/>
    <s v="Alexandre Villeroy"/>
    <m/>
    <m/>
    <s v="Trafic Défense FT-862-AY"/>
    <x v="31"/>
    <x v="469"/>
    <m/>
    <m/>
    <x v="2"/>
    <m/>
    <m/>
    <x v="2"/>
    <x v="13"/>
    <m/>
    <m/>
    <m/>
    <m/>
    <m/>
    <m/>
    <m/>
    <m/>
    <m/>
  </r>
  <r>
    <n v="2025"/>
    <x v="3"/>
    <n v="16"/>
    <s v="mardi"/>
    <m/>
    <d v="2025-04-15T00:00:00"/>
    <s v="patrick Postic"/>
    <s v="Hugo chauvrat"/>
    <s v="Delphine Montariol"/>
    <m/>
    <m/>
    <s v="Trafic Lyonnais FZ-882-JR"/>
    <x v="6"/>
    <x v="469"/>
    <m/>
    <m/>
    <x v="2"/>
    <m/>
    <m/>
    <x v="2"/>
    <x v="13"/>
    <m/>
    <m/>
    <m/>
    <m/>
    <m/>
    <m/>
    <m/>
    <m/>
    <m/>
  </r>
  <r>
    <n v="2025"/>
    <x v="3"/>
    <n v="16"/>
    <s v="mardi"/>
    <m/>
    <d v="2025-04-15T00:00:00"/>
    <s v="patrick Postic"/>
    <s v="Hugo chauvrat"/>
    <s v="Delphine Montariol"/>
    <m/>
    <m/>
    <s v="Trafic Lyonnais FZ-882-JR"/>
    <x v="31"/>
    <x v="469"/>
    <m/>
    <m/>
    <x v="2"/>
    <m/>
    <m/>
    <x v="2"/>
    <x v="13"/>
    <m/>
    <m/>
    <m/>
    <m/>
    <m/>
    <m/>
    <m/>
    <m/>
    <m/>
  </r>
  <r>
    <n v="2025"/>
    <x v="3"/>
    <n v="16"/>
    <s v="mardi"/>
    <m/>
    <d v="2025-04-15T00:00:00"/>
    <s v="patrick Postic"/>
    <s v="Hugo chauvrat"/>
    <s v="Delphine Montariol"/>
    <m/>
    <m/>
    <s v="Trafic Lyonnais FZ-882-JR"/>
    <x v="47"/>
    <x v="469"/>
    <m/>
    <m/>
    <x v="2"/>
    <m/>
    <m/>
    <x v="2"/>
    <x v="13"/>
    <m/>
    <m/>
    <m/>
    <m/>
    <m/>
    <m/>
    <m/>
    <m/>
    <m/>
  </r>
  <r>
    <n v="2025"/>
    <x v="3"/>
    <n v="16"/>
    <s v="mardi"/>
    <m/>
    <d v="2025-04-15T00:00:00"/>
    <s v="Thierry Maisonnier"/>
    <s v="Anne Nguyen"/>
    <s v="(Wenabi) Alexandra FUENTES"/>
    <m/>
    <m/>
    <s v="Trafic St Ho (ex Lilas) EH-786-YB"/>
    <x v="0"/>
    <x v="469"/>
    <m/>
    <m/>
    <x v="2"/>
    <m/>
    <m/>
    <x v="2"/>
    <x v="13"/>
    <m/>
    <m/>
    <m/>
    <m/>
    <m/>
    <m/>
    <m/>
    <m/>
    <m/>
  </r>
  <r>
    <n v="2025"/>
    <x v="3"/>
    <n v="16"/>
    <s v="mardi"/>
    <m/>
    <d v="2025-04-15T00:00:00"/>
    <s v="Thierry Maisonnier"/>
    <s v="Anne Nguyen"/>
    <s v="(Wenabi) Alexandra FUENTES"/>
    <m/>
    <m/>
    <s v="Trafic St Ho (ex Lilas) EH-786-YB"/>
    <x v="8"/>
    <x v="469"/>
    <m/>
    <m/>
    <x v="2"/>
    <m/>
    <m/>
    <x v="2"/>
    <x v="13"/>
    <m/>
    <m/>
    <m/>
    <m/>
    <m/>
    <m/>
    <m/>
    <m/>
    <m/>
  </r>
  <r>
    <n v="2025"/>
    <x v="3"/>
    <n v="16"/>
    <s v="mardi"/>
    <m/>
    <d v="2025-04-15T00:00:00"/>
    <s v="Thierry Maisonnier"/>
    <s v="Anne Nguyen"/>
    <s v="(Wenabi) Alexandra FUENTES"/>
    <m/>
    <m/>
    <s v="Trafic St Ho (ex Lilas) EH-786-YB"/>
    <x v="33"/>
    <x v="469"/>
    <m/>
    <m/>
    <x v="2"/>
    <m/>
    <m/>
    <x v="2"/>
    <x v="13"/>
    <m/>
    <m/>
    <m/>
    <m/>
    <m/>
    <m/>
    <m/>
    <m/>
    <m/>
  </r>
  <r>
    <n v="2025"/>
    <x v="3"/>
    <n v="16"/>
    <s v="mardi"/>
    <m/>
    <d v="2025-04-15T00:00:00"/>
    <m/>
    <s v="William KIM"/>
    <s v="(Vendredi) Chanel Molnar"/>
    <s v="(Wenabi) Farid GHELAB"/>
    <m/>
    <s v="Berlingo Bercy DN-583-FS"/>
    <x v="59"/>
    <x v="469"/>
    <m/>
    <m/>
    <x v="2"/>
    <m/>
    <m/>
    <x v="2"/>
    <x v="13"/>
    <m/>
    <m/>
    <m/>
    <m/>
    <m/>
    <m/>
    <m/>
    <m/>
    <m/>
  </r>
  <r>
    <n v="2025"/>
    <x v="3"/>
    <n v="16"/>
    <s v="mardi"/>
    <m/>
    <d v="2025-04-15T00:00:00"/>
    <m/>
    <s v="William KIM"/>
    <s v="(Vendredi) Chanel Molnar"/>
    <s v="(Wenabi) Farid GHELAB"/>
    <m/>
    <s v="Berlingo Bercy DN-583-FS"/>
    <x v="66"/>
    <x v="469"/>
    <m/>
    <m/>
    <x v="2"/>
    <m/>
    <m/>
    <x v="2"/>
    <x v="13"/>
    <m/>
    <m/>
    <m/>
    <m/>
    <m/>
    <m/>
    <m/>
    <m/>
    <m/>
  </r>
  <r>
    <n v="2025"/>
    <x v="3"/>
    <n v="16"/>
    <s v="mardi"/>
    <m/>
    <d v="2025-04-15T00:00:00"/>
    <m/>
    <s v="William KIM"/>
    <s v="(Vendredi) Chanel Molnar"/>
    <s v="(Wenabi) Farid GHELAB"/>
    <m/>
    <s v="Berlingo Bercy DN-583-FS"/>
    <x v="17"/>
    <x v="469"/>
    <m/>
    <m/>
    <x v="2"/>
    <m/>
    <m/>
    <x v="2"/>
    <x v="13"/>
    <m/>
    <m/>
    <m/>
    <m/>
    <m/>
    <m/>
    <m/>
    <m/>
    <m/>
  </r>
  <r>
    <n v="2025"/>
    <x v="3"/>
    <n v="16"/>
    <s v="mercredi"/>
    <m/>
    <d v="2025-04-16T00:00:00"/>
    <s v="Constantin Kozlow"/>
    <s v="(Wenabi) Marie-Hélène COLLYN"/>
    <m/>
    <m/>
    <m/>
    <s v="Annulé"/>
    <x v="32"/>
    <x v="469"/>
    <m/>
    <m/>
    <x v="2"/>
    <m/>
    <m/>
    <x v="2"/>
    <x v="13"/>
    <m/>
    <m/>
    <m/>
    <m/>
    <m/>
    <m/>
    <m/>
    <m/>
    <m/>
  </r>
  <r>
    <n v="2025"/>
    <x v="3"/>
    <n v="16"/>
    <s v="mercredi"/>
    <m/>
    <d v="2025-04-16T00:00:00"/>
    <s v="Constantin Kozlow"/>
    <s v="(Wenabi) Marie-Hélène COLLYN"/>
    <m/>
    <m/>
    <m/>
    <s v="Trafic Défense FT-862-AY"/>
    <x v="46"/>
    <x v="469"/>
    <m/>
    <m/>
    <x v="2"/>
    <m/>
    <m/>
    <x v="2"/>
    <x v="13"/>
    <m/>
    <m/>
    <m/>
    <m/>
    <m/>
    <m/>
    <m/>
    <m/>
    <m/>
  </r>
  <r>
    <n v="2025"/>
    <x v="3"/>
    <n v="16"/>
    <s v="mercredi"/>
    <m/>
    <d v="2025-04-16T00:00:00"/>
    <s v="Constantin Kozlow"/>
    <s v="(Wenabi) Marie-Hélène COLLYN"/>
    <m/>
    <m/>
    <m/>
    <s v="Trafic Défense FT-862-AY"/>
    <x v="0"/>
    <x v="469"/>
    <m/>
    <m/>
    <x v="2"/>
    <m/>
    <m/>
    <x v="2"/>
    <x v="13"/>
    <m/>
    <m/>
    <m/>
    <m/>
    <m/>
    <m/>
    <m/>
    <m/>
    <m/>
  </r>
  <r>
    <n v="2025"/>
    <x v="3"/>
    <n v="16"/>
    <s v="mercredi"/>
    <m/>
    <d v="2025-04-16T00:00:00"/>
    <s v="Constantin Kozlow"/>
    <s v="(Wenabi) Marie-Hélène COLLYN"/>
    <m/>
    <m/>
    <m/>
    <s v="Trafic Défense FT-862-AY"/>
    <x v="1"/>
    <x v="469"/>
    <m/>
    <m/>
    <x v="2"/>
    <m/>
    <m/>
    <x v="2"/>
    <x v="13"/>
    <m/>
    <m/>
    <m/>
    <m/>
    <m/>
    <m/>
    <m/>
    <m/>
    <m/>
  </r>
  <r>
    <n v="2025"/>
    <x v="3"/>
    <n v="16"/>
    <s v="mercredi"/>
    <m/>
    <d v="2025-04-16T00:00:00"/>
    <s v="Constantin Kozlow"/>
    <s v="(Wenabi) Marie-Hélène COLLYN"/>
    <m/>
    <m/>
    <m/>
    <s v="Trafic Défense FT-862-AY"/>
    <x v="30"/>
    <x v="469"/>
    <m/>
    <m/>
    <x v="2"/>
    <m/>
    <m/>
    <x v="2"/>
    <x v="13"/>
    <m/>
    <m/>
    <m/>
    <m/>
    <m/>
    <m/>
    <m/>
    <m/>
    <m/>
  </r>
  <r>
    <n v="2025"/>
    <x v="3"/>
    <n v="16"/>
    <s v="mercredi"/>
    <m/>
    <d v="2025-04-16T00:00:00"/>
    <s v="Thierry Maisonnier"/>
    <s v="Andrew SALENKO "/>
    <m/>
    <m/>
    <m/>
    <s v="Trafic Lyonnais FZ-882-JR"/>
    <x v="2"/>
    <x v="469"/>
    <m/>
    <m/>
    <x v="2"/>
    <m/>
    <m/>
    <x v="2"/>
    <x v="13"/>
    <m/>
    <m/>
    <m/>
    <m/>
    <m/>
    <m/>
    <m/>
    <m/>
    <m/>
  </r>
  <r>
    <n v="2025"/>
    <x v="3"/>
    <n v="16"/>
    <s v="mercredi"/>
    <m/>
    <d v="2025-04-16T00:00:00"/>
    <s v="Thierry Maisonnier"/>
    <s v="Andrew SALENKO "/>
    <m/>
    <m/>
    <m/>
    <s v="Trafic Lyonnais FZ-882-JR"/>
    <x v="9"/>
    <x v="469"/>
    <m/>
    <m/>
    <x v="2"/>
    <m/>
    <m/>
    <x v="2"/>
    <x v="13"/>
    <m/>
    <m/>
    <m/>
    <m/>
    <m/>
    <m/>
    <m/>
    <m/>
    <m/>
  </r>
  <r>
    <n v="2025"/>
    <x v="3"/>
    <n v="16"/>
    <s v="mercredi"/>
    <m/>
    <d v="2025-04-16T00:00:00"/>
    <s v="Alexandre Villeroy"/>
    <s v="Hugo Chauvrat"/>
    <m/>
    <m/>
    <m/>
    <s v="Kangoo Ipsen FV-865-GP"/>
    <x v="3"/>
    <x v="469"/>
    <m/>
    <m/>
    <x v="2"/>
    <m/>
    <m/>
    <x v="2"/>
    <x v="13"/>
    <m/>
    <m/>
    <m/>
    <m/>
    <m/>
    <m/>
    <m/>
    <m/>
    <m/>
  </r>
  <r>
    <n v="2025"/>
    <x v="3"/>
    <n v="16"/>
    <s v="mercredi"/>
    <m/>
    <d v="2025-04-16T00:00:00"/>
    <s v="Alexandre Villeroy"/>
    <s v="Hugo Chauvrat"/>
    <m/>
    <m/>
    <m/>
    <s v="Kangoo Ipsen FV-865-GP"/>
    <x v="4"/>
    <x v="469"/>
    <m/>
    <m/>
    <x v="2"/>
    <m/>
    <m/>
    <x v="2"/>
    <x v="13"/>
    <m/>
    <m/>
    <m/>
    <m/>
    <m/>
    <m/>
    <m/>
    <m/>
    <m/>
  </r>
  <r>
    <n v="2025"/>
    <x v="3"/>
    <n v="16"/>
    <s v="mercredi"/>
    <m/>
    <d v="2025-04-16T00:00:00"/>
    <s v="Alexandre Villeroy"/>
    <s v="Hugo Chauvrat"/>
    <m/>
    <m/>
    <m/>
    <s v="Kangoo Ipsen FV-865-GP"/>
    <x v="38"/>
    <x v="469"/>
    <m/>
    <m/>
    <x v="2"/>
    <m/>
    <m/>
    <x v="2"/>
    <x v="13"/>
    <m/>
    <m/>
    <m/>
    <m/>
    <m/>
    <m/>
    <m/>
    <m/>
    <m/>
  </r>
  <r>
    <n v="2025"/>
    <x v="3"/>
    <n v="16"/>
    <s v="mercredi"/>
    <m/>
    <d v="2025-04-16T00:00:00"/>
    <s v="Alexandre Villeroy"/>
    <s v="Hugo Chauvrat"/>
    <m/>
    <m/>
    <m/>
    <s v="Kangoo Ipsen FV-865-GP"/>
    <x v="48"/>
    <x v="469"/>
    <m/>
    <m/>
    <x v="2"/>
    <m/>
    <m/>
    <x v="2"/>
    <x v="13"/>
    <m/>
    <m/>
    <m/>
    <m/>
    <m/>
    <m/>
    <m/>
    <m/>
    <m/>
  </r>
  <r>
    <n v="2025"/>
    <x v="3"/>
    <n v="16"/>
    <s v="jeudi"/>
    <m/>
    <d v="2025-04-17T00:00:00"/>
    <s v="Thierry Maisonnier"/>
    <s v="William KIM"/>
    <s v="Hugo chauvrat"/>
    <m/>
    <m/>
    <s v="Trafic Lyonnais FZ-882-JR"/>
    <x v="32"/>
    <x v="469"/>
    <m/>
    <m/>
    <x v="2"/>
    <m/>
    <m/>
    <x v="2"/>
    <x v="13"/>
    <m/>
    <m/>
    <m/>
    <m/>
    <m/>
    <m/>
    <m/>
    <m/>
    <m/>
  </r>
  <r>
    <n v="2025"/>
    <x v="3"/>
    <n v="16"/>
    <s v="jeudi"/>
    <m/>
    <d v="2025-04-17T00:00:00"/>
    <s v="Thierry Maisonnier"/>
    <s v="William KIM"/>
    <s v="Hugo chauvrat"/>
    <m/>
    <m/>
    <s v="Trafic Lyonnais FZ-882-JR"/>
    <x v="46"/>
    <x v="469"/>
    <m/>
    <m/>
    <x v="2"/>
    <m/>
    <m/>
    <x v="2"/>
    <x v="13"/>
    <m/>
    <m/>
    <m/>
    <m/>
    <m/>
    <m/>
    <m/>
    <m/>
    <m/>
  </r>
  <r>
    <n v="2025"/>
    <x v="3"/>
    <n v="16"/>
    <s v="jeudi"/>
    <m/>
    <d v="2025-04-17T00:00:00"/>
    <s v="Thierry Maisonnier"/>
    <s v="William KIM"/>
    <s v="Hugo chauvrat"/>
    <m/>
    <m/>
    <s v="Trafic Lyonnais FZ-882-JR"/>
    <x v="6"/>
    <x v="469"/>
    <m/>
    <m/>
    <x v="2"/>
    <m/>
    <m/>
    <x v="2"/>
    <x v="13"/>
    <m/>
    <m/>
    <m/>
    <m/>
    <m/>
    <m/>
    <m/>
    <m/>
    <m/>
  </r>
  <r>
    <n v="2025"/>
    <x v="3"/>
    <n v="16"/>
    <s v="jeudi"/>
    <m/>
    <d v="2025-04-17T00:00:00"/>
    <s v="Thierry Maisonnier"/>
    <s v="William KIM"/>
    <s v="Hugo chauvrat"/>
    <m/>
    <m/>
    <s v="Trafic Lyonnais FZ-882-JR"/>
    <x v="14"/>
    <x v="469"/>
    <m/>
    <m/>
    <x v="2"/>
    <m/>
    <m/>
    <x v="2"/>
    <x v="13"/>
    <m/>
    <m/>
    <m/>
    <m/>
    <m/>
    <m/>
    <m/>
    <m/>
    <m/>
  </r>
  <r>
    <n v="2025"/>
    <x v="3"/>
    <n v="16"/>
    <s v="jeudi"/>
    <m/>
    <d v="2025-04-17T00:00:00"/>
    <s v="patrick POSTIC"/>
    <s v="mohammed Sayat"/>
    <s v="maxime petit"/>
    <m/>
    <m/>
    <s v="Trafic St Ho (ex Lilas) EH-786-YB"/>
    <x v="72"/>
    <x v="469"/>
    <m/>
    <m/>
    <x v="2"/>
    <m/>
    <m/>
    <x v="2"/>
    <x v="13"/>
    <m/>
    <m/>
    <m/>
    <m/>
    <m/>
    <m/>
    <m/>
    <m/>
    <m/>
  </r>
  <r>
    <n v="2025"/>
    <x v="3"/>
    <n v="16"/>
    <s v="jeudi"/>
    <m/>
    <d v="2025-04-17T00:00:00"/>
    <s v="patrick POSTIC"/>
    <s v="mohammed Sayat"/>
    <s v="maxime petit"/>
    <m/>
    <m/>
    <s v="Trafic St Ho (ex Lilas) EH-786-YB"/>
    <x v="17"/>
    <x v="469"/>
    <m/>
    <m/>
    <x v="2"/>
    <m/>
    <m/>
    <x v="2"/>
    <x v="13"/>
    <m/>
    <m/>
    <m/>
    <m/>
    <m/>
    <m/>
    <m/>
    <m/>
    <m/>
  </r>
  <r>
    <n v="2025"/>
    <x v="3"/>
    <n v="16"/>
    <s v="jeudi"/>
    <m/>
    <d v="2025-04-17T00:00:00"/>
    <s v="patrick POSTIC"/>
    <s v="mohammed Sayat"/>
    <s v="maxime petit"/>
    <m/>
    <m/>
    <s v="Trafic St Ho (ex Lilas) EH-786-YB"/>
    <x v="7"/>
    <x v="469"/>
    <m/>
    <m/>
    <x v="2"/>
    <m/>
    <m/>
    <x v="2"/>
    <x v="13"/>
    <m/>
    <m/>
    <m/>
    <m/>
    <m/>
    <m/>
    <m/>
    <m/>
    <m/>
  </r>
  <r>
    <n v="2025"/>
    <x v="3"/>
    <n v="16"/>
    <s v="jeudi"/>
    <m/>
    <d v="2025-04-17T00:00:00"/>
    <s v="patrick POSTIC"/>
    <s v="mohammed Sayat"/>
    <s v="maxime petit"/>
    <m/>
    <m/>
    <s v="Trafic St Ho (ex Lilas) EH-786-YB"/>
    <x v="39"/>
    <x v="469"/>
    <m/>
    <m/>
    <x v="2"/>
    <m/>
    <m/>
    <x v="2"/>
    <x v="13"/>
    <m/>
    <m/>
    <m/>
    <m/>
    <m/>
    <m/>
    <m/>
    <m/>
    <m/>
  </r>
  <r>
    <n v="2025"/>
    <x v="3"/>
    <n v="16"/>
    <s v="jeudi"/>
    <m/>
    <d v="2025-04-17T00:00:00"/>
    <s v="Camille Francke"/>
    <s v="Vanessa Barbin"/>
    <m/>
    <m/>
    <m/>
    <s v="Trafic Défense FT-862-AY"/>
    <x v="8"/>
    <x v="469"/>
    <m/>
    <m/>
    <x v="2"/>
    <m/>
    <m/>
    <x v="2"/>
    <x v="13"/>
    <m/>
    <m/>
    <m/>
    <m/>
    <m/>
    <m/>
    <m/>
    <m/>
    <m/>
  </r>
  <r>
    <n v="2025"/>
    <x v="3"/>
    <n v="16"/>
    <s v="jeudi"/>
    <m/>
    <d v="2025-04-17T00:00:00"/>
    <s v="Camille Francke"/>
    <s v="Vanessa Barbin"/>
    <m/>
    <m/>
    <m/>
    <s v="Trafic Défense FT-862-AY"/>
    <x v="40"/>
    <x v="469"/>
    <m/>
    <m/>
    <x v="2"/>
    <m/>
    <m/>
    <x v="2"/>
    <x v="13"/>
    <m/>
    <m/>
    <m/>
    <m/>
    <m/>
    <m/>
    <m/>
    <m/>
    <m/>
  </r>
  <r>
    <n v="2025"/>
    <x v="3"/>
    <n v="16"/>
    <s v="jeudi"/>
    <m/>
    <d v="2025-04-17T00:00:00"/>
    <s v="Mateo CAMBON"/>
    <s v="Andrew SALENKO"/>
    <s v="Alexandre Pasquali"/>
    <m/>
    <m/>
    <s v="Trafic Défense FT-862-AY"/>
    <x v="73"/>
    <x v="469"/>
    <m/>
    <m/>
    <x v="2"/>
    <m/>
    <m/>
    <x v="2"/>
    <x v="13"/>
    <m/>
    <m/>
    <m/>
    <m/>
    <m/>
    <m/>
    <m/>
    <m/>
    <m/>
  </r>
  <r>
    <n v="2025"/>
    <x v="3"/>
    <n v="16"/>
    <s v="jeudi"/>
    <m/>
    <d v="2025-04-17T00:00:00"/>
    <s v="Mateo CAMBON"/>
    <s v="Andrew SALENKO"/>
    <s v="Alexandre Pasquali"/>
    <m/>
    <m/>
    <s v="Trafic Défense FT-862-AY"/>
    <x v="73"/>
    <x v="469"/>
    <m/>
    <m/>
    <x v="2"/>
    <m/>
    <m/>
    <x v="2"/>
    <x v="13"/>
    <m/>
    <m/>
    <m/>
    <m/>
    <m/>
    <m/>
    <m/>
    <m/>
    <m/>
  </r>
  <r>
    <n v="2025"/>
    <x v="3"/>
    <n v="16"/>
    <s v="vendredi"/>
    <m/>
    <d v="2025-04-18T00:00:00"/>
    <s v="Thierry Maisonnier"/>
    <s v="Patricia Rasamoely"/>
    <s v="Mathis BENOIT"/>
    <m/>
    <m/>
    <s v="Trafic St Ho (ex Lilas) EH-786-YB"/>
    <x v="0"/>
    <x v="469"/>
    <m/>
    <m/>
    <x v="2"/>
    <m/>
    <m/>
    <x v="2"/>
    <x v="13"/>
    <m/>
    <m/>
    <m/>
    <m/>
    <m/>
    <m/>
    <m/>
    <m/>
    <m/>
  </r>
  <r>
    <n v="2025"/>
    <x v="3"/>
    <n v="16"/>
    <s v="vendredi"/>
    <m/>
    <d v="2025-04-18T00:00:00"/>
    <s v="Thierry Maisonnier"/>
    <s v="Patricia Rasamoely"/>
    <s v="Mathis BENOIT"/>
    <m/>
    <m/>
    <s v="Trafic St Ho (ex Lilas) EH-786-YB"/>
    <x v="1"/>
    <x v="469"/>
    <m/>
    <m/>
    <x v="2"/>
    <m/>
    <m/>
    <x v="2"/>
    <x v="13"/>
    <m/>
    <m/>
    <m/>
    <m/>
    <m/>
    <m/>
    <m/>
    <m/>
    <m/>
  </r>
  <r>
    <n v="2025"/>
    <x v="3"/>
    <n v="16"/>
    <s v="vendredi"/>
    <m/>
    <d v="2025-04-18T00:00:00"/>
    <s v="Thierry Maisonnier"/>
    <s v="Patricia Rasamoely"/>
    <s v="Mathis BENOIT"/>
    <m/>
    <m/>
    <s v="Trafic St Ho (ex Lilas) EH-786-YB"/>
    <x v="15"/>
    <x v="469"/>
    <m/>
    <m/>
    <x v="2"/>
    <m/>
    <m/>
    <x v="2"/>
    <x v="13"/>
    <m/>
    <m/>
    <m/>
    <m/>
    <m/>
    <m/>
    <m/>
    <m/>
    <m/>
  </r>
  <r>
    <n v="2025"/>
    <x v="3"/>
    <n v="16"/>
    <s v="vendredi"/>
    <m/>
    <d v="2025-04-18T00:00:00"/>
    <s v="Thomas Landi"/>
    <s v="Kim Pham "/>
    <s v="Hugo chauvrat"/>
    <m/>
    <m/>
    <s v="Trafic Lyonnais FZ-882-JR"/>
    <x v="5"/>
    <x v="469"/>
    <m/>
    <m/>
    <x v="2"/>
    <m/>
    <m/>
    <x v="2"/>
    <x v="13"/>
    <m/>
    <m/>
    <m/>
    <m/>
    <m/>
    <m/>
    <m/>
    <m/>
    <m/>
  </r>
  <r>
    <n v="2025"/>
    <x v="3"/>
    <n v="16"/>
    <s v="vendredi"/>
    <m/>
    <d v="2025-04-18T00:00:00"/>
    <s v="Thomas Landi"/>
    <s v="Kim Pham "/>
    <s v="Hugo chauvrat"/>
    <m/>
    <m/>
    <s v="Trafic Lyonnais FZ-882-JR"/>
    <x v="13"/>
    <x v="469"/>
    <m/>
    <m/>
    <x v="2"/>
    <m/>
    <m/>
    <x v="2"/>
    <x v="13"/>
    <m/>
    <m/>
    <m/>
    <m/>
    <m/>
    <m/>
    <m/>
    <m/>
    <m/>
  </r>
  <r>
    <n v="2025"/>
    <x v="3"/>
    <n v="16"/>
    <s v="vendredi"/>
    <m/>
    <d v="2025-04-18T00:00:00"/>
    <s v="Thomas Landi"/>
    <s v="Kim Pham "/>
    <s v="Hugo chauvrat"/>
    <m/>
    <m/>
    <s v="Trafic Lyonnais FZ-882-JR"/>
    <x v="10"/>
    <x v="469"/>
    <m/>
    <m/>
    <x v="2"/>
    <m/>
    <m/>
    <x v="2"/>
    <x v="13"/>
    <m/>
    <m/>
    <m/>
    <m/>
    <m/>
    <m/>
    <m/>
    <m/>
    <m/>
  </r>
  <r>
    <n v="2025"/>
    <x v="3"/>
    <n v="16"/>
    <s v="vendredi"/>
    <m/>
    <d v="2025-04-18T00:00:00"/>
    <s v="Interface"/>
    <m/>
    <m/>
    <m/>
    <m/>
    <s v="Kangoo Ipsen FV-865-GP"/>
    <x v="41"/>
    <x v="469"/>
    <m/>
    <m/>
    <x v="2"/>
    <m/>
    <m/>
    <x v="2"/>
    <x v="13"/>
    <m/>
    <m/>
    <m/>
    <m/>
    <m/>
    <m/>
    <m/>
    <m/>
    <m/>
  </r>
  <r>
    <n v="2025"/>
    <x v="3"/>
    <n v="16"/>
    <s v="vendredi"/>
    <m/>
    <d v="2025-04-18T00:00:00"/>
    <s v="Interface"/>
    <m/>
    <m/>
    <m/>
    <m/>
    <s v="Kangoo Ipsen FV-865-GP"/>
    <x v="42"/>
    <x v="469"/>
    <m/>
    <m/>
    <x v="2"/>
    <m/>
    <m/>
    <x v="2"/>
    <x v="13"/>
    <m/>
    <m/>
    <m/>
    <m/>
    <m/>
    <m/>
    <m/>
    <m/>
    <m/>
  </r>
  <r>
    <n v="2025"/>
    <x v="3"/>
    <n v="16"/>
    <s v="vendredi"/>
    <m/>
    <d v="2025-04-18T00:00:00"/>
    <s v="Interface"/>
    <m/>
    <m/>
    <m/>
    <m/>
    <s v="Kangoo Ipsen FV-865-GP"/>
    <x v="4"/>
    <x v="469"/>
    <m/>
    <m/>
    <x v="2"/>
    <m/>
    <m/>
    <x v="2"/>
    <x v="13"/>
    <m/>
    <m/>
    <m/>
    <m/>
    <m/>
    <m/>
    <m/>
    <m/>
    <m/>
  </r>
  <r>
    <n v="2025"/>
    <x v="3"/>
    <n v="16"/>
    <s v="vendredi"/>
    <m/>
    <d v="2025-04-18T00:00:00"/>
    <s v="Interface"/>
    <m/>
    <m/>
    <m/>
    <m/>
    <s v="Kangoo Ipsen FV-865-GP"/>
    <x v="48"/>
    <x v="469"/>
    <m/>
    <m/>
    <x v="2"/>
    <m/>
    <m/>
    <x v="2"/>
    <x v="13"/>
    <m/>
    <m/>
    <m/>
    <m/>
    <m/>
    <m/>
    <m/>
    <m/>
    <m/>
  </r>
  <r>
    <n v="2025"/>
    <x v="3"/>
    <n v="16"/>
    <s v="vendredi"/>
    <m/>
    <d v="2025-04-18T00:00:00"/>
    <m/>
    <s v="William KIM "/>
    <s v="(Wenabi) Thierry ADOLPHE"/>
    <m/>
    <m/>
    <s v="Trafic Défense FT-862-AY"/>
    <x v="8"/>
    <x v="469"/>
    <m/>
    <m/>
    <x v="2"/>
    <m/>
    <m/>
    <x v="2"/>
    <x v="13"/>
    <m/>
    <m/>
    <m/>
    <m/>
    <m/>
    <m/>
    <m/>
    <m/>
    <m/>
  </r>
  <r>
    <n v="2025"/>
    <x v="3"/>
    <n v="16"/>
    <s v="vendredi"/>
    <m/>
    <d v="2025-04-18T00:00:00"/>
    <m/>
    <s v="William KIM "/>
    <s v="(Wenabi) Thierry ADOLPHE"/>
    <m/>
    <m/>
    <s v="Trafic Défense FT-862-AY"/>
    <x v="10"/>
    <x v="469"/>
    <m/>
    <m/>
    <x v="2"/>
    <m/>
    <m/>
    <x v="2"/>
    <x v="13"/>
    <m/>
    <m/>
    <m/>
    <m/>
    <m/>
    <m/>
    <m/>
    <m/>
    <m/>
  </r>
  <r>
    <n v="2025"/>
    <x v="3"/>
    <n v="16"/>
    <s v="vendredi"/>
    <m/>
    <d v="2025-04-18T00:00:00"/>
    <m/>
    <s v="William KIM "/>
    <s v="(Wenabi) Thierry ADOLPHE"/>
    <m/>
    <m/>
    <s v="Trafic Défense FT-862-AY"/>
    <x v="37"/>
    <x v="469"/>
    <m/>
    <m/>
    <x v="2"/>
    <m/>
    <m/>
    <x v="2"/>
    <x v="13"/>
    <m/>
    <m/>
    <m/>
    <m/>
    <m/>
    <m/>
    <m/>
    <m/>
    <m/>
  </r>
  <r>
    <n v="2025"/>
    <x v="3"/>
    <n v="16"/>
    <s v="vendredi"/>
    <m/>
    <d v="2025-04-18T00:00:00"/>
    <s v="Éric David"/>
    <s v="Maxime Petit"/>
    <m/>
    <m/>
    <m/>
    <s v="Kangoo Mazars ET-665-VE"/>
    <x v="43"/>
    <x v="469"/>
    <m/>
    <m/>
    <x v="2"/>
    <m/>
    <m/>
    <x v="2"/>
    <x v="13"/>
    <m/>
    <m/>
    <m/>
    <m/>
    <m/>
    <m/>
    <m/>
    <m/>
    <m/>
  </r>
  <r>
    <n v="2025"/>
    <x v="3"/>
    <n v="16"/>
    <s v="vendredi"/>
    <m/>
    <d v="2025-04-18T00:00:00"/>
    <s v="Éric David"/>
    <s v="Maxime Petit"/>
    <m/>
    <m/>
    <m/>
    <s v="Kangoo Mazars ET-665-VE"/>
    <x v="18"/>
    <x v="469"/>
    <m/>
    <m/>
    <x v="2"/>
    <m/>
    <m/>
    <x v="2"/>
    <x v="13"/>
    <m/>
    <m/>
    <m/>
    <m/>
    <m/>
    <m/>
    <m/>
    <m/>
    <m/>
  </r>
  <r>
    <n v="2025"/>
    <x v="3"/>
    <n v="16"/>
    <s v="vendredi"/>
    <m/>
    <d v="2025-04-18T00:00:00"/>
    <s v="Éric David"/>
    <s v="Maxime Petit"/>
    <m/>
    <m/>
    <m/>
    <s v="Kangoo Mazars ET-665-VE"/>
    <x v="19"/>
    <x v="469"/>
    <m/>
    <m/>
    <x v="2"/>
    <m/>
    <m/>
    <x v="2"/>
    <x v="13"/>
    <m/>
    <m/>
    <m/>
    <m/>
    <m/>
    <m/>
    <m/>
    <m/>
    <m/>
  </r>
  <r>
    <n v="2025"/>
    <x v="3"/>
    <n v="16"/>
    <s v="vendredi"/>
    <m/>
    <d v="2025-04-18T00:00:00"/>
    <s v="Éric David"/>
    <s v="Maxime Petit"/>
    <m/>
    <m/>
    <m/>
    <s v="Kangoo Mazars ET-665-VE"/>
    <x v="22"/>
    <x v="469"/>
    <m/>
    <m/>
    <x v="2"/>
    <m/>
    <m/>
    <x v="2"/>
    <x v="13"/>
    <m/>
    <m/>
    <m/>
    <m/>
    <m/>
    <m/>
    <m/>
    <m/>
    <m/>
  </r>
  <r>
    <n v="2025"/>
    <x v="3"/>
    <n v="16"/>
    <s v="vendredi"/>
    <m/>
    <d v="2025-04-18T00:00:00"/>
    <s v="Éric David"/>
    <s v="Maxime Petit"/>
    <m/>
    <m/>
    <m/>
    <s v="Kangoo Mazars ET-665-VE"/>
    <x v="23"/>
    <x v="469"/>
    <m/>
    <m/>
    <x v="2"/>
    <m/>
    <m/>
    <x v="2"/>
    <x v="13"/>
    <m/>
    <m/>
    <m/>
    <m/>
    <m/>
    <m/>
    <m/>
    <m/>
    <m/>
  </r>
  <r>
    <n v="2025"/>
    <x v="3"/>
    <n v="16"/>
    <s v="vendredi"/>
    <m/>
    <d v="2025-04-18T00:00:00"/>
    <s v="Éric David"/>
    <s v="Maxime Petit"/>
    <m/>
    <m/>
    <m/>
    <s v="Kangoo Mazars ET-665-VE"/>
    <x v="44"/>
    <x v="469"/>
    <m/>
    <m/>
    <x v="2"/>
    <m/>
    <m/>
    <x v="2"/>
    <x v="13"/>
    <m/>
    <m/>
    <m/>
    <m/>
    <m/>
    <m/>
    <m/>
    <m/>
    <m/>
  </r>
  <r>
    <n v="2025"/>
    <x v="3"/>
    <n v="16"/>
    <s v="vendredi"/>
    <m/>
    <d v="2025-04-18T00:00:00"/>
    <s v="Éric David"/>
    <s v="Maxime Petit"/>
    <m/>
    <m/>
    <m/>
    <s v="Kangoo Mazars ET-665-VE"/>
    <x v="20"/>
    <x v="469"/>
    <m/>
    <m/>
    <x v="2"/>
    <m/>
    <m/>
    <x v="2"/>
    <x v="13"/>
    <m/>
    <m/>
    <m/>
    <m/>
    <m/>
    <m/>
    <m/>
    <m/>
    <m/>
  </r>
  <r>
    <n v="2025"/>
    <x v="3"/>
    <n v="16"/>
    <s v="vendredi"/>
    <m/>
    <d v="2025-04-18T00:00:00"/>
    <s v="Éric David"/>
    <s v="Maxime Petit"/>
    <m/>
    <m/>
    <m/>
    <s v="Kangoo Mazars ET-665-VE"/>
    <x v="26"/>
    <x v="469"/>
    <m/>
    <m/>
    <x v="2"/>
    <m/>
    <m/>
    <x v="2"/>
    <x v="13"/>
    <m/>
    <m/>
    <m/>
    <m/>
    <m/>
    <m/>
    <m/>
    <m/>
    <m/>
  </r>
  <r>
    <n v="2025"/>
    <x v="3"/>
    <n v="16"/>
    <s v="vendredi"/>
    <m/>
    <d v="2025-04-18T00:00:00"/>
    <s v="Éric David"/>
    <s v="Maxime Petit"/>
    <m/>
    <m/>
    <m/>
    <s v="Kangoo Mazars ET-665-VE"/>
    <x v="48"/>
    <x v="469"/>
    <m/>
    <m/>
    <x v="2"/>
    <m/>
    <m/>
    <x v="2"/>
    <x v="13"/>
    <m/>
    <m/>
    <m/>
    <m/>
    <m/>
    <m/>
    <m/>
    <m/>
    <m/>
  </r>
  <r>
    <n v="2025"/>
    <x v="3"/>
    <n v="16"/>
    <s v="samedi"/>
    <m/>
    <d v="2025-04-19T00:00:00"/>
    <s v="Inès Balaguier"/>
    <s v="Pauline BERGAMO"/>
    <s v="Mawoussi Akoko Rose"/>
    <m/>
    <m/>
    <s v="Trafic St Ho (ex Lilas) EH-786-YB"/>
    <x v="32"/>
    <x v="469"/>
    <m/>
    <m/>
    <x v="2"/>
    <m/>
    <m/>
    <x v="2"/>
    <x v="13"/>
    <m/>
    <m/>
    <m/>
    <m/>
    <m/>
    <m/>
    <m/>
    <m/>
    <m/>
  </r>
  <r>
    <n v="2025"/>
    <x v="3"/>
    <n v="16"/>
    <s v="samedi"/>
    <m/>
    <d v="2025-04-19T00:00:00"/>
    <s v="Inès Balaguier"/>
    <s v="Pauline BERGAMO"/>
    <s v="Mawoussi Akoko Rose"/>
    <m/>
    <m/>
    <s v="Trafic St Ho (ex Lilas) EH-786-YB"/>
    <x v="46"/>
    <x v="469"/>
    <m/>
    <m/>
    <x v="2"/>
    <m/>
    <m/>
    <x v="2"/>
    <x v="13"/>
    <m/>
    <m/>
    <m/>
    <m/>
    <m/>
    <m/>
    <m/>
    <m/>
    <m/>
  </r>
  <r>
    <n v="2025"/>
    <x v="3"/>
    <n v="16"/>
    <s v="samedi"/>
    <m/>
    <d v="2025-04-19T00:00:00"/>
    <s v="Bastien Requin"/>
    <s v="Dana Ducrot"/>
    <s v="Marthe Joséphine NDEM"/>
    <m/>
    <m/>
    <s v="Trafic Lyonnais FZ-882-JR"/>
    <x v="35"/>
    <x v="469"/>
    <m/>
    <m/>
    <x v="2"/>
    <m/>
    <m/>
    <x v="2"/>
    <x v="13"/>
    <m/>
    <m/>
    <m/>
    <m/>
    <m/>
    <m/>
    <m/>
    <m/>
    <m/>
  </r>
  <r>
    <n v="2025"/>
    <x v="3"/>
    <n v="16"/>
    <s v="samedi"/>
    <m/>
    <d v="2025-04-19T00:00:00"/>
    <s v="Bastien Requin"/>
    <s v="Dana Ducrot"/>
    <s v="Marthe Joséphine NDEM"/>
    <m/>
    <m/>
    <s v="Trafic Lyonnais FZ-882-JR"/>
    <x v="73"/>
    <x v="469"/>
    <m/>
    <m/>
    <x v="2"/>
    <m/>
    <m/>
    <x v="2"/>
    <x v="13"/>
    <m/>
    <m/>
    <m/>
    <m/>
    <m/>
    <m/>
    <m/>
    <m/>
    <m/>
  </r>
  <r>
    <n v="2025"/>
    <x v="3"/>
    <n v="17"/>
    <s v="dimanche"/>
    <m/>
    <d v="2025-04-20T00:00:00"/>
    <s v="Patrick Postic"/>
    <s v="SADOUDI ABDEREZAK"/>
    <s v="HENRIQUE BORSARI"/>
    <s v="Moussa Abdoulaye"/>
    <s v="Piradiba MOUROUGANANDAME_x000a_Aline Royer"/>
    <s v="Trafic St Ho (ex Lilas) EH-786-YB"/>
    <x v="32"/>
    <x v="469"/>
    <m/>
    <m/>
    <x v="2"/>
    <m/>
    <m/>
    <x v="2"/>
    <x v="13"/>
    <m/>
    <m/>
    <m/>
    <m/>
    <m/>
    <m/>
    <m/>
    <m/>
    <m/>
  </r>
  <r>
    <n v="2025"/>
    <x v="3"/>
    <n v="17"/>
    <s v="dimanche"/>
    <m/>
    <d v="2025-04-20T00:00:00"/>
    <s v="Patrick Postic"/>
    <s v="SADOUDI ABDEREZAK"/>
    <s v="HENRIQUE BORSARI"/>
    <s v="Moussa Abdoulaye"/>
    <s v="Piradiba MOUROUGANANDAME_x000a_Aline Royer"/>
    <s v="Trafic St Ho (ex Lilas) EH-786-YB"/>
    <x v="46"/>
    <x v="469"/>
    <m/>
    <m/>
    <x v="2"/>
    <m/>
    <m/>
    <x v="2"/>
    <x v="13"/>
    <m/>
    <m/>
    <m/>
    <m/>
    <m/>
    <m/>
    <m/>
    <m/>
    <m/>
  </r>
  <r>
    <n v="2025"/>
    <x v="3"/>
    <n v="17"/>
    <s v="dimanche"/>
    <m/>
    <d v="2025-04-20T00:00:00"/>
    <s v="Patrick Postic"/>
    <s v="SADOUDI ABDEREZAK"/>
    <s v="HENRIQUE BORSARI"/>
    <s v="Moussa Abdoulaye"/>
    <s v="Piradiba MOUROUGANANDAME_x000a_Aline Royer"/>
    <s v="Trafic St Ho (ex Lilas) EH-786-YB"/>
    <x v="27"/>
    <x v="469"/>
    <m/>
    <m/>
    <x v="2"/>
    <m/>
    <m/>
    <x v="2"/>
    <x v="13"/>
    <m/>
    <m/>
    <m/>
    <m/>
    <m/>
    <m/>
    <m/>
    <m/>
    <m/>
  </r>
  <r>
    <n v="2025"/>
    <x v="3"/>
    <n v="17"/>
    <s v="dimanche"/>
    <m/>
    <d v="2025-04-20T00:00:00"/>
    <s v="Patrick Postic"/>
    <s v="SADOUDI ABDEREZAK"/>
    <s v="HENRIQUE BORSARI"/>
    <s v="Moussa Abdoulaye"/>
    <s v="Piradiba MOUROUGANANDAME_x000a_Aline Royer"/>
    <s v="Trafic St Ho (ex Lilas) EH-786-YB"/>
    <x v="28"/>
    <x v="469"/>
    <m/>
    <m/>
    <x v="2"/>
    <m/>
    <m/>
    <x v="2"/>
    <x v="13"/>
    <m/>
    <m/>
    <m/>
    <m/>
    <m/>
    <m/>
    <m/>
    <m/>
    <m/>
  </r>
  <r>
    <n v="2025"/>
    <x v="3"/>
    <n v="17"/>
    <s v="dimanche"/>
    <m/>
    <d v="2025-04-20T00:00:00"/>
    <s v="Patrick Postic"/>
    <s v="SADOUDI ABDEREZAK"/>
    <s v="HENRIQUE BORSARI"/>
    <s v="Moussa Abdoulaye"/>
    <s v="Piradiba MOUROUGANANDAME_x000a_Aline Royer"/>
    <s v="Trafic St Ho (ex Lilas) EH-786-YB"/>
    <x v="29"/>
    <x v="469"/>
    <m/>
    <m/>
    <x v="2"/>
    <m/>
    <m/>
    <x v="2"/>
    <x v="13"/>
    <m/>
    <m/>
    <m/>
    <m/>
    <m/>
    <m/>
    <m/>
    <m/>
    <m/>
  </r>
  <r>
    <n v="2025"/>
    <x v="3"/>
    <n v="17"/>
    <s v="lundi"/>
    <m/>
    <d v="2025-04-21T00:00:00"/>
    <s v="Patrick Postic"/>
    <s v="Mawoussi Akoko Rose"/>
    <s v="William KIM"/>
    <m/>
    <m/>
    <s v="Trafic Défense FT-862-AY"/>
    <x v="0"/>
    <x v="469"/>
    <m/>
    <m/>
    <x v="2"/>
    <m/>
    <m/>
    <x v="2"/>
    <x v="13"/>
    <m/>
    <m/>
    <m/>
    <m/>
    <m/>
    <m/>
    <m/>
    <m/>
    <m/>
  </r>
  <r>
    <n v="2025"/>
    <x v="3"/>
    <n v="17"/>
    <s v="lundi"/>
    <m/>
    <d v="2025-04-21T00:00:00"/>
    <s v="Patrick Postic"/>
    <s v="Mawoussi Akoko Rose"/>
    <s v="William KIM"/>
    <m/>
    <m/>
    <s v="Trafic Défense FT-862-AY"/>
    <x v="1"/>
    <x v="469"/>
    <m/>
    <m/>
    <x v="2"/>
    <m/>
    <m/>
    <x v="2"/>
    <x v="13"/>
    <m/>
    <m/>
    <m/>
    <m/>
    <m/>
    <m/>
    <m/>
    <m/>
    <m/>
  </r>
  <r>
    <n v="2025"/>
    <x v="3"/>
    <n v="17"/>
    <s v="lundi"/>
    <m/>
    <d v="2025-04-21T00:00:00"/>
    <s v="Patrick Postic"/>
    <s v="Mawoussi Akoko Rose"/>
    <s v="William KIM"/>
    <m/>
    <m/>
    <s v="Trafic Défense FT-862-AY"/>
    <x v="30"/>
    <x v="469"/>
    <m/>
    <m/>
    <x v="2"/>
    <m/>
    <m/>
    <x v="2"/>
    <x v="13"/>
    <m/>
    <m/>
    <m/>
    <m/>
    <m/>
    <m/>
    <m/>
    <m/>
    <m/>
  </r>
  <r>
    <n v="2025"/>
    <x v="3"/>
    <n v="17"/>
    <s v="lundi"/>
    <m/>
    <d v="2025-04-21T00:00:00"/>
    <s v="Patrick Postic"/>
    <s v="Mawoussi Akoko Rose"/>
    <s v="William KIM"/>
    <m/>
    <m/>
    <s v="Trafic Défense FT-862-AY"/>
    <x v="31"/>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r>
    <m/>
    <x v="4"/>
    <m/>
    <m/>
    <m/>
    <m/>
    <m/>
    <m/>
    <m/>
    <m/>
    <m/>
    <m/>
    <x v="73"/>
    <x v="469"/>
    <m/>
    <m/>
    <x v="2"/>
    <m/>
    <m/>
    <x v="2"/>
    <x v="13"/>
    <m/>
    <m/>
    <m/>
    <m/>
    <m/>
    <m/>
    <m/>
    <m/>
    <m/>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0">
  <r>
    <n v="2025"/>
    <s v="janvier"/>
    <n v="1"/>
    <s v="mercredi"/>
    <x v="0"/>
    <d v="2025-01-01T00:00:00"/>
    <s v="annulé"/>
    <m/>
    <m/>
    <m/>
    <m/>
    <s v="Annulé"/>
    <s v="Monoprix - Magasin Bellesfeuilles"/>
    <s v="annulé"/>
    <m/>
    <s v="Passage annulé"/>
    <s v="Le partenaire est fermé ou ne s'est pas présenté"/>
    <s v="Appel "/>
    <s v="Jour Férié / Pont"/>
    <x v="0"/>
    <s v="Distributeur"/>
    <s v="Distributeur"/>
  </r>
  <r>
    <n v="2025"/>
    <s v="janvier"/>
    <n v="1"/>
    <s v="mercredi"/>
    <x v="0"/>
    <d v="2025-01-01T00:00:00"/>
    <s v="annulé"/>
    <m/>
    <m/>
    <m/>
    <m/>
    <s v="Annulé"/>
    <s v="Monoprix - Magasin Courcelles"/>
    <s v="annulé"/>
    <m/>
    <s v="Passage annulé"/>
    <s v="Le partenaire est fermé ou ne s'est pas présenté"/>
    <s v="Appel "/>
    <s v="Jour Férié / Pont"/>
    <x v="0"/>
    <s v="Distributeur"/>
    <s v="Distributeur"/>
  </r>
  <r>
    <n v="2025"/>
    <s v="janvier"/>
    <n v="1"/>
    <s v="mercredi"/>
    <x v="0"/>
    <d v="2025-01-01T00:00:00"/>
    <s v="annulé"/>
    <m/>
    <m/>
    <m/>
    <m/>
    <s v="Annulé"/>
    <s v="Ideel Garden"/>
    <s v="annulé"/>
    <m/>
    <s v="Passage annulé"/>
    <s v="Le partenaire est fermé ou ne s'est pas présenté"/>
    <s v="Appel "/>
    <s v="Jour Férié / Pont"/>
    <x v="0"/>
    <s v="Industriel"/>
    <s v="Restauration d'entreprise"/>
  </r>
  <r>
    <n v="2025"/>
    <s v="janvier"/>
    <n v="1"/>
    <s v="mercredi"/>
    <x v="0"/>
    <d v="2025-01-01T00:00:00"/>
    <s v="annulé"/>
    <m/>
    <m/>
    <m/>
    <m/>
    <s v="Annulé"/>
    <s v="Le Figuier / Au panier des Halles / Jelo"/>
    <s v="annulé"/>
    <m/>
    <s v="Passage annulé"/>
    <s v="Le partenaire est fermé ou ne s'est pas présenté"/>
    <s v="What'sApp"/>
    <s v="Jour Férié / Pont"/>
    <x v="0"/>
    <s v="Restauration Collective"/>
    <s v="Labo pour frigos connectés"/>
  </r>
  <r>
    <n v="2025"/>
    <s v="janvier"/>
    <n v="1"/>
    <s v="mercredi"/>
    <x v="0"/>
    <d v="2025-01-01T00:00:00"/>
    <s v="annulé"/>
    <m/>
    <m/>
    <m/>
    <m/>
    <s v="Annulé"/>
    <s v="Sodexo Porte d'Issy - DGA (Balard)"/>
    <s v="annulé"/>
    <m/>
    <s v="Passage annulé"/>
    <s v="Le partenaire est fermé ou ne s'est pas présenté"/>
    <s v="Appel "/>
    <s v="Jour Férié / Pont"/>
    <x v="0"/>
    <s v="Restauration Collective"/>
    <s v="Restauration d'entreprise"/>
  </r>
  <r>
    <n v="2025"/>
    <s v="janvier"/>
    <n v="1"/>
    <s v="mercredi"/>
    <x v="0"/>
    <d v="2025-01-01T00:00:00"/>
    <s v="annulé"/>
    <m/>
    <m/>
    <m/>
    <m/>
    <s v="Annulé"/>
    <s v="Foodles - Hub Saint Ouen"/>
    <s v="annulé"/>
    <m/>
    <s v="Passage annulé"/>
    <s v="Le partenaire est fermé ou ne s'est pas présenté"/>
    <s v="What'sApp"/>
    <s v="Jour Férié / Pont"/>
    <x v="0"/>
    <s v="Restauration Collective"/>
    <s v="Restauration d'entreprise"/>
  </r>
  <r>
    <n v="2025"/>
    <s v="janvier"/>
    <n v="1"/>
    <s v="jeudi"/>
    <x v="0"/>
    <d v="2025-01-02T00:00:00"/>
    <s v="annulé"/>
    <m/>
    <m/>
    <m/>
    <m/>
    <s v="Annulé"/>
    <s v="MIYAM (labo) "/>
    <s v="annulé"/>
    <m/>
    <s v="Passage annulé"/>
    <s v="Pas d'invendus à donner"/>
    <s v="Appel "/>
    <m/>
    <x v="0"/>
    <s v="Distributeur"/>
    <s v="Distributeur"/>
  </r>
  <r>
    <n v="2025"/>
    <s v="janvier"/>
    <n v="1"/>
    <s v="jeudi"/>
    <x v="0"/>
    <d v="2025-01-02T00:00:00"/>
    <s v="annulé"/>
    <m/>
    <m/>
    <m/>
    <m/>
    <s v="Annulé"/>
    <s v="Refugee Food (Labo) - Production repas"/>
    <s v="annulé"/>
    <m/>
    <s v="Passage annulé"/>
    <s v="Le partenaire est fermé ou ne s'est pas présenté"/>
    <s v="What'sApp"/>
    <s v="Jour Férié / Pont"/>
    <x v="0"/>
    <s v="Commandes inter-assos"/>
    <s v="Production Aide Alim"/>
  </r>
  <r>
    <n v="2025"/>
    <s v="janvier"/>
    <n v="1"/>
    <s v="jeudi"/>
    <x v="0"/>
    <d v="2025-01-02T00:00:00"/>
    <s v="annulé"/>
    <m/>
    <m/>
    <m/>
    <m/>
    <s v="Annulé"/>
    <s v="Cuisine Centrale de Nanterre"/>
    <s v="annulé"/>
    <m/>
    <s v="Passage annulé"/>
    <s v="Pas d'invendus à donner"/>
    <s v="Appel "/>
    <m/>
    <x v="0"/>
    <s v="Restauration Collective"/>
    <s v="Restauration scolaire"/>
  </r>
  <r>
    <n v="2025"/>
    <s v="janvier"/>
    <n v="1"/>
    <s v="jeudi"/>
    <x v="1"/>
    <d v="2025-01-02T00:00:00"/>
    <s v="Thierry Maisonnier"/>
    <s v="Marius Koffi"/>
    <s v="Minas Daoud"/>
    <m/>
    <m/>
    <s v="Trafic Lyonnais FZ-882-JR"/>
    <s v="Ideel Garden"/>
    <n v="208.25"/>
    <m/>
    <m/>
    <m/>
    <m/>
    <m/>
    <x v="0"/>
    <s v="Industriel"/>
    <s v="Restauration d'entreprise"/>
  </r>
  <r>
    <n v="2025"/>
    <s v="janvier"/>
    <n v="1"/>
    <s v="jeudi"/>
    <x v="1"/>
    <d v="2025-01-02T00:00:00"/>
    <s v="Thierry Maisonnier"/>
    <s v="Marius Koffi"/>
    <s v="Minas Daoud"/>
    <m/>
    <m/>
    <s v="Trafic Lyonnais FZ-882-JR"/>
    <s v="Armée du Salut"/>
    <n v="208.25"/>
    <m/>
    <m/>
    <m/>
    <m/>
    <m/>
    <x v="1"/>
    <s v="Distribution Solidaire"/>
    <s v="Distribution Solidaire"/>
  </r>
  <r>
    <n v="2025"/>
    <s v="janvier"/>
    <n v="1"/>
    <s v="jeudi"/>
    <x v="0"/>
    <d v="2025-01-02T00:00:00"/>
    <s v="annulé"/>
    <m/>
    <m/>
    <m/>
    <m/>
    <s v="Annulé"/>
    <s v="Le Figuier / Au panier des Halles / Jelo"/>
    <s v="annulé"/>
    <m/>
    <s v="Passage annulé"/>
    <s v="Pas d'invendus à donner"/>
    <s v="Appel "/>
    <m/>
    <x v="0"/>
    <s v="Restauration Collective"/>
    <s v="Labo pour frigos connectés"/>
  </r>
  <r>
    <n v="2025"/>
    <s v="janvier"/>
    <n v="1"/>
    <s v="vendredi"/>
    <x v="2"/>
    <d v="2025-01-02T00:00:00"/>
    <s v="Laurence Neveu"/>
    <s v="Martin Potier"/>
    <m/>
    <m/>
    <m/>
    <s v="Trafic Défense FT-862-AY"/>
    <s v="Monoprix - Magasin Courcelles"/>
    <n v="71.540000000000006"/>
    <m/>
    <m/>
    <m/>
    <m/>
    <m/>
    <x v="0"/>
    <s v="Distributeur"/>
    <s v="Distributeur"/>
  </r>
  <r>
    <n v="2025"/>
    <s v="janvier"/>
    <n v="1"/>
    <s v="vendredi"/>
    <x v="2"/>
    <d v="2025-01-02T00:00:00"/>
    <s v="Laurence Neveu"/>
    <s v="Martin Potier"/>
    <m/>
    <m/>
    <m/>
    <s v="Trafic Défense FT-862-AY"/>
    <s v="ADN 93 - Amicale du Nid La Courneuve"/>
    <n v="60.17"/>
    <m/>
    <m/>
    <m/>
    <m/>
    <m/>
    <x v="1"/>
    <s v="Centre d'Hébergement"/>
    <s v="HALTE SOCIALE ET HEBERGEMENT"/>
  </r>
  <r>
    <n v="2025"/>
    <s v="janvier"/>
    <n v="1"/>
    <s v="vendredi"/>
    <x v="2"/>
    <d v="2025-01-02T00:00:00"/>
    <s v="Laurence Neveu"/>
    <s v="Martin Potier"/>
    <m/>
    <m/>
    <m/>
    <s v="Trafic Défense FT-862-AY"/>
    <s v="La Promesse de l'Aube - Aurore Auteuil"/>
    <n v="11.37"/>
    <m/>
    <m/>
    <m/>
    <m/>
    <m/>
    <x v="1"/>
    <s v="Centre d'Hébergement"/>
    <s v="HALTE SOCIALE ET HEBERGEMENT"/>
  </r>
  <r>
    <n v="2025"/>
    <s v="janvier"/>
    <n v="1"/>
    <s v="vendredi"/>
    <x v="0"/>
    <d v="2025-01-02T00:00:00"/>
    <s v="annulé"/>
    <m/>
    <m/>
    <m/>
    <m/>
    <s v="Annulé"/>
    <s v="Foodles - Hub Saint Ouen"/>
    <s v="annulé"/>
    <m/>
    <s v="Passage annulé"/>
    <s v="Pas d'invendus à donner"/>
    <s v="Appel "/>
    <m/>
    <x v="0"/>
    <s v="Restauration Collective"/>
    <s v="Restauration d'entreprise"/>
  </r>
  <r>
    <n v="2025"/>
    <s v="janvier"/>
    <n v="1"/>
    <s v="vendredi"/>
    <x v="3"/>
    <d v="2025-01-02T00:00:00"/>
    <s v="Laurence Neveu"/>
    <s v="Théo Molins"/>
    <m/>
    <m/>
    <m/>
    <s v="Trafic Défense FT-862-AY"/>
    <s v="APPUI - AU BON TRANSIT (collecte de denrées)"/>
    <n v="307"/>
    <m/>
    <m/>
    <m/>
    <m/>
    <m/>
    <x v="0"/>
    <s v="Association"/>
    <s v="Distribution Solidaire"/>
  </r>
  <r>
    <n v="2025"/>
    <s v="janvier"/>
    <n v="1"/>
    <s v="vendredi"/>
    <x v="3"/>
    <d v="2025-01-02T00:00:00"/>
    <s v="Laurence Neveu"/>
    <s v="Théo Molins"/>
    <m/>
    <m/>
    <m/>
    <s v="Trafic Défense FT-862-AY"/>
    <s v="Ikambere"/>
    <n v="307"/>
    <m/>
    <m/>
    <m/>
    <m/>
    <m/>
    <x v="1"/>
    <s v="Accueil de Jour"/>
    <s v="Accueil de Jour"/>
  </r>
  <r>
    <n v="2025"/>
    <s v="janvier"/>
    <n v="1"/>
    <s v="vendredi"/>
    <x v="4"/>
    <d v="2025-01-03T00:00:00"/>
    <s v="Carlos Medina"/>
    <s v="Patricia Rasamoely"/>
    <s v="Minas Daoud"/>
    <m/>
    <m/>
    <s v="Trafic Défense FT-862-AY"/>
    <s v="MIYAM (labo) "/>
    <n v="84.75"/>
    <m/>
    <m/>
    <m/>
    <m/>
    <m/>
    <x v="0"/>
    <s v="Distributeur"/>
    <s v="Distributeur"/>
  </r>
  <r>
    <n v="2025"/>
    <s v="janvier"/>
    <n v="1"/>
    <s v="vendredi"/>
    <x v="4"/>
    <d v="2025-01-03T00:00:00"/>
    <s v="Carlos Medina"/>
    <s v="Patricia Rasamoely"/>
    <s v="Minas Daoud"/>
    <m/>
    <m/>
    <s v="Trafic Défense FT-862-AY"/>
    <s v="L'un est l'autre"/>
    <n v="84.75"/>
    <m/>
    <m/>
    <m/>
    <m/>
    <m/>
    <x v="1"/>
    <s v="Distribution Solidaire"/>
    <s v="Distribution Solidaire"/>
  </r>
  <r>
    <n v="2025"/>
    <s v="janvier"/>
    <n v="1"/>
    <s v="vendredi"/>
    <x v="0"/>
    <d v="2025-01-03T00:00:00"/>
    <s v="Martin Potier"/>
    <s v="Inès BALAGUIER"/>
    <m/>
    <m/>
    <m/>
    <s v="Trafic Défense FT-862-AY"/>
    <s v="Cuisine Centrale de Nanterre"/>
    <n v="91.4"/>
    <m/>
    <m/>
    <m/>
    <m/>
    <m/>
    <x v="0"/>
    <s v="Restauration Collective"/>
    <s v="Restauration scolaire"/>
  </r>
  <r>
    <n v="2025"/>
    <s v="janvier"/>
    <n v="1"/>
    <s v="vendredi"/>
    <x v="0"/>
    <d v="2025-01-03T00:00:00"/>
    <s v="Martin Potier"/>
    <s v="Inès BALAGUIER"/>
    <m/>
    <m/>
    <m/>
    <s v="Trafic Défense FT-862-AY"/>
    <s v="ADN 93 - Amicale du Nid La Courneuve"/>
    <n v="91.4"/>
    <m/>
    <m/>
    <m/>
    <m/>
    <m/>
    <x v="1"/>
    <s v="Centre d'Hébergement"/>
    <s v="HALTE SOCIALE ET HEBERGEMENT"/>
  </r>
  <r>
    <n v="2025"/>
    <s v="janvier"/>
    <n v="1"/>
    <s v="vendredi"/>
    <x v="5"/>
    <d v="2025-01-03T00:00:00"/>
    <s v="Thierry Maisonnier"/>
    <s v="Hitch Menjra"/>
    <s v="Anne Nguyen"/>
    <m/>
    <m/>
    <s v="Trafic St Ho (ex Lilas) EH-786-YB"/>
    <s v="Monoprix - Magasin Bellesfeuilles"/>
    <n v="82"/>
    <m/>
    <m/>
    <m/>
    <m/>
    <m/>
    <x v="0"/>
    <s v="Distributeur"/>
    <s v="Distributeur"/>
  </r>
  <r>
    <n v="2025"/>
    <s v="janvier"/>
    <n v="1"/>
    <s v="vendredi"/>
    <x v="5"/>
    <d v="2025-01-03T00:00:00"/>
    <s v="Thierry Maisonnier"/>
    <s v="Hitch Menjra"/>
    <s v="Anne Nguyen"/>
    <m/>
    <m/>
    <s v="Trafic St Ho (ex Lilas) EH-786-YB"/>
    <s v="Monoprix - Magasin Courcelles"/>
    <n v="77"/>
    <m/>
    <m/>
    <m/>
    <m/>
    <m/>
    <x v="0"/>
    <s v="Distributeur"/>
    <s v="Distributeur"/>
  </r>
  <r>
    <n v="2025"/>
    <s v="janvier"/>
    <n v="1"/>
    <s v="vendredi"/>
    <x v="5"/>
    <d v="2025-01-03T00:00:00"/>
    <s v="Thierry Maisonnier"/>
    <s v="Hitch Menjra"/>
    <s v="Anne Nguyen"/>
    <m/>
    <m/>
    <s v="Trafic St Ho (ex Lilas) EH-786-YB"/>
    <s v="Aurore - CHU 12eme"/>
    <n v="159"/>
    <m/>
    <m/>
    <m/>
    <m/>
    <m/>
    <x v="1"/>
    <s v="Centre d'Hébergement"/>
    <s v="HALTE SOCIALE ET HEBERGEMENT"/>
  </r>
  <r>
    <n v="2025"/>
    <s v="janvier"/>
    <n v="1"/>
    <s v="vendredi"/>
    <x v="5"/>
    <d v="2025-01-03T00:00:00"/>
    <s v="Thierry Maisonnier"/>
    <s v="Hitch Menjra"/>
    <s v="Anne Nguyen"/>
    <m/>
    <m/>
    <s v="Trafic St Ho (ex Lilas) EH-786-YB"/>
    <s v="Caisse des écoles - Paris 14eme"/>
    <n v="70.099999999999994"/>
    <m/>
    <m/>
    <m/>
    <m/>
    <m/>
    <x v="0"/>
    <s v="Restauration Collective"/>
    <s v="Cuisine centrale scolaire"/>
  </r>
  <r>
    <n v="2025"/>
    <s v="janvier"/>
    <n v="1"/>
    <s v="vendredi"/>
    <x v="5"/>
    <d v="2025-01-03T00:00:00"/>
    <s v="Thierry Maisonnier"/>
    <s v="Hitch Menjra"/>
    <s v="Anne Nguyen"/>
    <m/>
    <m/>
    <s v="Trafic St Ho (ex Lilas) EH-786-YB"/>
    <s v="Refugee Food (Labo) - Livraison de denrées"/>
    <n v="70.099999999999994"/>
    <m/>
    <m/>
    <m/>
    <m/>
    <m/>
    <x v="1"/>
    <s v="Restaurant Solidaire"/>
    <s v="RESTAURANTS SOLIDAIRES"/>
  </r>
  <r>
    <n v="2025"/>
    <s v="janvier"/>
    <n v="1"/>
    <s v="vendredi"/>
    <x v="6"/>
    <d v="2025-01-03T00:00:00"/>
    <s v="Éric David"/>
    <s v="Jean-Pierre Boudard"/>
    <m/>
    <m/>
    <m/>
    <s v="Kangoo Mazars ET-665-VE"/>
    <s v="Compass - Société Générale Basalte"/>
    <n v="26"/>
    <m/>
    <m/>
    <m/>
    <m/>
    <m/>
    <x v="0"/>
    <s v="Restauration Collective"/>
    <s v="Restauration d'entreprise"/>
  </r>
  <r>
    <n v="2025"/>
    <s v="janvier"/>
    <n v="1"/>
    <s v="vendredi"/>
    <x v="6"/>
    <d v="2025-01-03T00:00:00"/>
    <s v="Éric David"/>
    <s v="Jean-Pierre Boudard"/>
    <m/>
    <m/>
    <m/>
    <s v="Kangoo Mazars ET-665-VE"/>
    <s v="Sogeres - Gecina Défense Ouest"/>
    <n v="1"/>
    <m/>
    <m/>
    <m/>
    <m/>
    <m/>
    <x v="0"/>
    <s v="Restauration Collective"/>
    <s v="Restauration d'entreprise"/>
  </r>
  <r>
    <n v="2025"/>
    <s v="janvier"/>
    <n v="1"/>
    <s v="vendredi"/>
    <x v="0"/>
    <d v="2025-01-03T00:00:00"/>
    <s v="annulé"/>
    <m/>
    <m/>
    <m/>
    <m/>
    <s v="Annulé"/>
    <s v="Compass - L'Oréal Levallois SO France"/>
    <s v="annulé"/>
    <m/>
    <s v="Passage annulé"/>
    <s v="Pas d'invendus à donner"/>
    <s v="Appel "/>
    <m/>
    <x v="0"/>
    <s v="Restauration Collective"/>
    <s v="Restauration d'entreprise"/>
  </r>
  <r>
    <n v="2025"/>
    <s v="janvier"/>
    <n v="1"/>
    <s v="vendredi"/>
    <x v="6"/>
    <d v="2025-01-03T00:00:00"/>
    <s v="Éric David"/>
    <s v="Jean-Pierre Boudard"/>
    <m/>
    <m/>
    <m/>
    <s v="Kangoo Mazars ET-665-VE"/>
    <s v="Rueil Malmaison - La boussole"/>
    <n v="27"/>
    <m/>
    <m/>
    <m/>
    <m/>
    <m/>
    <x v="1"/>
    <s v="Accueil de Jour"/>
    <s v="HALTE SOCIALE ET HEBERGEMENT"/>
  </r>
  <r>
    <n v="2025"/>
    <s v="janvier"/>
    <n v="1"/>
    <s v="vendredi"/>
    <x v="0"/>
    <d v="2025-01-03T00:00:00"/>
    <s v="annulé"/>
    <m/>
    <m/>
    <m/>
    <m/>
    <s v="Annulé"/>
    <s v="Arpège - L'Oréal Clichy CAPI"/>
    <s v="annulé"/>
    <m/>
    <s v="Passage annulé"/>
    <s v="Pas d'invendus à donner"/>
    <s v="Appel "/>
    <m/>
    <x v="0"/>
    <s v="Restauration Collective"/>
    <s v="Restauration d'entreprise"/>
  </r>
  <r>
    <n v="2025"/>
    <s v="janvier"/>
    <n v="1"/>
    <s v="vendredi"/>
    <x v="0"/>
    <d v="2025-01-03T00:00:00"/>
    <s v="annulé"/>
    <m/>
    <m/>
    <m/>
    <m/>
    <s v="Annulé"/>
    <s v="Arpège - Mazars"/>
    <s v="annulé"/>
    <m/>
    <s v="Passage annulé"/>
    <s v="Pas d'invendus à donner"/>
    <s v="Appel "/>
    <m/>
    <x v="0"/>
    <s v="Restauration Collective"/>
    <s v="Restauration d'entreprise"/>
  </r>
  <r>
    <n v="2025"/>
    <s v="janvier"/>
    <n v="1"/>
    <s v="vendredi"/>
    <x v="7"/>
    <d v="2025-01-03T00:00:00"/>
    <s v="Anne Lazzaroni"/>
    <s v="Amandine Meyer"/>
    <m/>
    <m/>
    <m/>
    <s v="Kangoo Ipsen FV-865-GP"/>
    <s v="La Table de Cana (Dons de Production)"/>
    <n v="92.75"/>
    <m/>
    <m/>
    <m/>
    <m/>
    <m/>
    <x v="0"/>
    <s v="Commandes inter-assos"/>
    <s v="Production Aide Alim"/>
  </r>
  <r>
    <n v="2025"/>
    <s v="janvier"/>
    <n v="1"/>
    <s v="vendredi"/>
    <x v="7"/>
    <d v="2025-01-03T00:00:00"/>
    <s v="Anne Lazzaroni"/>
    <s v="Amandine Meyer"/>
    <m/>
    <m/>
    <m/>
    <s v="Kangoo Ipsen FV-865-GP"/>
    <s v="Maison de l'Amitié"/>
    <n v="75.25"/>
    <m/>
    <m/>
    <m/>
    <m/>
    <m/>
    <x v="1"/>
    <s v="Accueil de Jour"/>
    <s v="Accueil de Jour"/>
  </r>
  <r>
    <n v="2025"/>
    <s v="janvier"/>
    <n v="1"/>
    <s v="vendredi"/>
    <x v="7"/>
    <d v="2025-01-03T00:00:00"/>
    <s v="Anne Lazzaroni"/>
    <s v="Amandine Meyer"/>
    <m/>
    <m/>
    <m/>
    <s v="Kangoo Ipsen FV-865-GP"/>
    <s v="Maison Hestia - Aurore La Garenne-Colombes"/>
    <n v="17.5"/>
    <m/>
    <m/>
    <m/>
    <m/>
    <m/>
    <x v="1"/>
    <s v="Centre d'Hébergement"/>
    <s v="HALTE SOCIALE ET HEBERGEMENT"/>
  </r>
  <r>
    <n v="2025"/>
    <s v="janvier"/>
    <n v="2"/>
    <s v="dimanche"/>
    <x v="8"/>
    <d v="2025-01-05T00:00:00"/>
    <s v="Hugo Terrasson"/>
    <s v="Raphael Queune"/>
    <s v="Meaghan Smadja"/>
    <s v="Dominique Kerforn"/>
    <m/>
    <s v="Trafic St Ho (ex Lilas) EH-786-YB"/>
    <s v="Marché Monge"/>
    <n v="108"/>
    <m/>
    <m/>
    <m/>
    <m/>
    <m/>
    <x v="0"/>
    <s v="Producteur"/>
    <s v="Producteur"/>
  </r>
  <r>
    <n v="2025"/>
    <s v="janvier"/>
    <n v="2"/>
    <s v="dimanche"/>
    <x v="8"/>
    <d v="2025-01-05T00:00:00"/>
    <s v="Hugo Terrasson"/>
    <s v="Raphael Queune"/>
    <s v="Meaghan Smadja"/>
    <s v="Dominique Kerforn"/>
    <m/>
    <s v="Trafic St Ho (ex Lilas) EH-786-YB"/>
    <s v="Marché Grenelle"/>
    <n v="151.5"/>
    <m/>
    <m/>
    <m/>
    <m/>
    <m/>
    <x v="0"/>
    <s v="Producteur"/>
    <s v="Producteur"/>
  </r>
  <r>
    <n v="2025"/>
    <s v="janvier"/>
    <n v="2"/>
    <s v="dimanche"/>
    <x v="8"/>
    <d v="2025-01-05T00:00:00"/>
    <s v="Hugo Terrasson"/>
    <s v="Raphael Queune"/>
    <s v="Meaghan Smadja"/>
    <s v="Dominique Kerforn"/>
    <m/>
    <s v="Trafic St Ho (ex Lilas) EH-786-YB"/>
    <s v="La Chorba"/>
    <n v="259.5"/>
    <m/>
    <m/>
    <m/>
    <m/>
    <m/>
    <x v="1"/>
    <s v="Restaurant Solidaire"/>
    <s v="RESTAURANTS SOLIDAIRES"/>
  </r>
  <r>
    <n v="2025"/>
    <s v="janvier"/>
    <n v="2"/>
    <s v="lundi"/>
    <x v="9"/>
    <d v="2025-01-06T00:00:00"/>
    <s v="Thierry Maisonnier"/>
    <s v="Hitch Menjra"/>
    <s v="Sonia Massey"/>
    <m/>
    <m/>
    <s v="Trafic Défense FT-862-AY"/>
    <s v="Monoprix - Magasin Bellesfeuilles"/>
    <n v="123"/>
    <m/>
    <m/>
    <m/>
    <m/>
    <m/>
    <x v="0"/>
    <s v="Distributeur"/>
    <s v="Distributeur"/>
  </r>
  <r>
    <n v="2025"/>
    <s v="janvier"/>
    <n v="2"/>
    <s v="lundi"/>
    <x v="9"/>
    <d v="2025-01-06T00:00:00"/>
    <s v="Thierry Maisonnier"/>
    <s v="Hitch Menjra"/>
    <s v="Sonia Massey"/>
    <m/>
    <m/>
    <s v="Trafic Défense FT-862-AY"/>
    <s v="Monoprix - Magasin Courcelles"/>
    <n v="88"/>
    <m/>
    <m/>
    <m/>
    <m/>
    <m/>
    <x v="0"/>
    <s v="Distributeur"/>
    <s v="Distributeur"/>
  </r>
  <r>
    <n v="2025"/>
    <s v="janvier"/>
    <n v="2"/>
    <s v="lundi"/>
    <x v="9"/>
    <d v="2025-01-06T00:00:00"/>
    <s v="Thierry Maisonnier"/>
    <s v="Hitch Menjra"/>
    <s v="Sonia Massey"/>
    <m/>
    <m/>
    <s v="Trafic Défense FT-862-AY"/>
    <s v="Corot Entraide Auteuil"/>
    <n v="133"/>
    <m/>
    <m/>
    <m/>
    <m/>
    <m/>
    <x v="1"/>
    <s v="Centre d'Hébergement"/>
    <s v="HALTE SOCIALE ET HEBERGEMENT"/>
  </r>
  <r>
    <n v="2025"/>
    <s v="janvier"/>
    <n v="2"/>
    <s v="lundi"/>
    <x v="9"/>
    <d v="2025-01-06T00:00:00"/>
    <s v="Thierry Maisonnier"/>
    <s v="Hitch Menjra"/>
    <s v="Sonia Massey"/>
    <m/>
    <m/>
    <s v="Trafic Défense FT-862-AY"/>
    <s v="Salle à Manger"/>
    <n v="78"/>
    <m/>
    <m/>
    <m/>
    <m/>
    <m/>
    <x v="1"/>
    <s v="Restaurant Solidaire"/>
    <s v="RESTAURANTS SOLIDAIRES"/>
  </r>
  <r>
    <n v="2025"/>
    <s v="janvier"/>
    <n v="2"/>
    <s v="mardi"/>
    <x v="10"/>
    <d v="2025-01-07T00:00:00"/>
    <s v="Patrick Postic"/>
    <s v="Alex Martinez"/>
    <s v="Rémi Godefroy"/>
    <m/>
    <m/>
    <s v="Trafic Défense FT-862-AY"/>
    <s v="MIYAM (labo) "/>
    <n v="90.5"/>
    <m/>
    <m/>
    <m/>
    <m/>
    <m/>
    <x v="0"/>
    <s v="Distributeur"/>
    <s v="Distributeur"/>
  </r>
  <r>
    <n v="2025"/>
    <s v="janvier"/>
    <n v="2"/>
    <s v="mardi"/>
    <x v="10"/>
    <d v="2025-01-07T00:00:00"/>
    <s v="Patrick Postic"/>
    <s v="Alex Martinez"/>
    <s v="Rémi Godefroy"/>
    <m/>
    <m/>
    <s v="Trafic Défense FT-862-AY"/>
    <s v="Salle à Manger"/>
    <n v="90.5"/>
    <m/>
    <m/>
    <m/>
    <m/>
    <m/>
    <x v="1"/>
    <s v="Restaurant Solidaire"/>
    <s v="RESTAURANTS SOLIDAIRES"/>
  </r>
  <r>
    <n v="2025"/>
    <s v="janvier"/>
    <n v="2"/>
    <s v="mardi"/>
    <x v="11"/>
    <d v="2025-01-07T00:00:00"/>
    <s v="Thierry Maisonnier"/>
    <s v="Hitch Menjra"/>
    <m/>
    <m/>
    <m/>
    <s v="Trafic St Ho (ex Lilas) EH-786-YB"/>
    <s v="Monoprix - Magasin Bellesfeuilles"/>
    <n v="60"/>
    <m/>
    <m/>
    <m/>
    <m/>
    <m/>
    <x v="0"/>
    <s v="Distributeur"/>
    <s v="Distributeur"/>
  </r>
  <r>
    <n v="2025"/>
    <s v="janvier"/>
    <n v="2"/>
    <s v="mardi"/>
    <x v="11"/>
    <d v="2025-01-07T00:00:00"/>
    <s v="Thierry Maisonnier"/>
    <s v="Hitch Menjra"/>
    <m/>
    <m/>
    <m/>
    <s v="Trafic St Ho (ex Lilas) EH-786-YB"/>
    <s v="Levy Restaurants - AccorHotels Arena Bercy"/>
    <n v="213.19"/>
    <m/>
    <m/>
    <m/>
    <m/>
    <m/>
    <x v="0"/>
    <s v="Evenementiel"/>
    <s v="Evénements Sports et Loisirs"/>
  </r>
  <r>
    <n v="2025"/>
    <s v="janvier"/>
    <n v="2"/>
    <s v="mardi"/>
    <x v="11"/>
    <d v="2025-01-07T00:00:00"/>
    <s v="Thierry Maisonnier"/>
    <s v="Hitch Menjra"/>
    <m/>
    <m/>
    <m/>
    <s v="Trafic St Ho (ex Lilas) EH-786-YB"/>
    <s v="Mairie du XIV - Association Yachad"/>
    <n v="273.19"/>
    <m/>
    <m/>
    <m/>
    <m/>
    <m/>
    <x v="1"/>
    <s v="Distribution Solidaire"/>
    <s v="Distribution Solidaire"/>
  </r>
  <r>
    <n v="2025"/>
    <s v="janvier"/>
    <n v="2"/>
    <s v="mardi"/>
    <x v="12"/>
    <d v="2025-01-07T00:00:00"/>
    <s v="Nesrine Joly"/>
    <m/>
    <m/>
    <m/>
    <m/>
    <s v="Kangoo Mazars ET-665-VE"/>
    <s v="Châteauform Learning Lab"/>
    <n v="5.1420000000000003"/>
    <m/>
    <m/>
    <m/>
    <m/>
    <m/>
    <x v="0"/>
    <s v="Evenementiel"/>
    <s v="Traiteur"/>
  </r>
  <r>
    <n v="2025"/>
    <s v="janvier"/>
    <n v="2"/>
    <s v="mardi"/>
    <x v="12"/>
    <d v="2025-01-07T00:00:00"/>
    <s v="Nesrine Joly"/>
    <m/>
    <m/>
    <m/>
    <m/>
    <s v="Kangoo Mazars ET-665-VE"/>
    <s v="Maison de l'Amitié"/>
    <n v="5.1420000000000003"/>
    <m/>
    <m/>
    <m/>
    <m/>
    <m/>
    <x v="1"/>
    <s v="Accueil de Jour"/>
    <s v="Accueil de Jour"/>
  </r>
  <r>
    <n v="2025"/>
    <s v="janvier"/>
    <n v="2"/>
    <s v="mercredi"/>
    <x v="13"/>
    <d v="2025-01-08T00:00:00"/>
    <s v="Marine POTEL"/>
    <s v="Théo Molins"/>
    <m/>
    <m/>
    <m/>
    <s v="Kangoo Mazars ET-665-VE"/>
    <s v="Monoprix - Magasin Bellesfeuilles"/>
    <n v="46"/>
    <m/>
    <m/>
    <m/>
    <m/>
    <m/>
    <x v="0"/>
    <s v="Distributeur"/>
    <s v="Distributeur"/>
  </r>
  <r>
    <n v="2025"/>
    <s v="janvier"/>
    <n v="2"/>
    <s v="mercredi"/>
    <x v="13"/>
    <d v="2025-01-08T00:00:00"/>
    <s v="Marine POTEL"/>
    <s v="Théo Molins"/>
    <m/>
    <m/>
    <m/>
    <s v="Kangoo Mazars ET-665-VE"/>
    <s v="Monoprix - Magasin Courcelles"/>
    <n v="22"/>
    <m/>
    <m/>
    <m/>
    <m/>
    <m/>
    <x v="0"/>
    <s v="Distributeur"/>
    <s v="Distributeur"/>
  </r>
  <r>
    <n v="2025"/>
    <s v="janvier"/>
    <n v="2"/>
    <s v="mercredi"/>
    <x v="13"/>
    <d v="2025-01-08T00:00:00"/>
    <s v="Marine POTEL"/>
    <s v="Théo Molins"/>
    <m/>
    <m/>
    <m/>
    <s v="Kangoo Mazars ET-665-VE"/>
    <s v="Corot Entraide Auteuil"/>
    <n v="54"/>
    <m/>
    <m/>
    <m/>
    <m/>
    <m/>
    <x v="1"/>
    <s v="Centre d'Hébergement"/>
    <s v="HALTE SOCIALE ET HEBERGEMENT"/>
  </r>
  <r>
    <n v="2025"/>
    <s v="janvier"/>
    <n v="2"/>
    <s v="mercredi"/>
    <x v="13"/>
    <d v="2025-01-08T00:00:00"/>
    <s v="Marine POTEL"/>
    <s v="Théo Molins"/>
    <m/>
    <m/>
    <m/>
    <s v="Kangoo Mazars ET-665-VE"/>
    <s v="Salle à Manger"/>
    <n v="14"/>
    <m/>
    <m/>
    <m/>
    <m/>
    <m/>
    <x v="1"/>
    <s v="Restaurant Solidaire"/>
    <s v="RESTAURANTS SOLIDAIRES"/>
  </r>
  <r>
    <n v="2025"/>
    <s v="janvier"/>
    <n v="2"/>
    <s v="mercredi"/>
    <x v="14"/>
    <d v="2025-01-08T00:00:00"/>
    <s v="Thierry Maisonnier"/>
    <s v="Rémi Godefroy"/>
    <s v="Baptiste Valentini"/>
    <m/>
    <m/>
    <s v="Trafic Défense FT-862-AY"/>
    <s v="Ideel Garden"/>
    <n v="142.4"/>
    <m/>
    <m/>
    <m/>
    <m/>
    <m/>
    <x v="0"/>
    <s v="Industriel"/>
    <s v="Restauration d'entreprise"/>
  </r>
  <r>
    <n v="2025"/>
    <s v="janvier"/>
    <n v="2"/>
    <s v="mercredi"/>
    <x v="14"/>
    <d v="2025-01-08T00:00:00"/>
    <s v="Thierry Maisonnier"/>
    <s v="Rémi Godefroy"/>
    <s v="Baptiste Valentini"/>
    <m/>
    <m/>
    <s v="Trafic Défense FT-862-AY"/>
    <s v="Armée du Salut"/>
    <n v="142.4"/>
    <m/>
    <m/>
    <m/>
    <m/>
    <m/>
    <x v="1"/>
    <s v="Distribution Solidaire"/>
    <s v="Distribution Solidaire"/>
  </r>
  <r>
    <n v="2025"/>
    <s v="janvier"/>
    <n v="2"/>
    <s v="mercredi"/>
    <x v="0"/>
    <d v="2025-01-08T00:00:00"/>
    <s v="annulé"/>
    <m/>
    <m/>
    <m/>
    <m/>
    <s v="Annulé"/>
    <s v="Le Figuier / Au panier des Halles / Jelo"/>
    <s v="annulé"/>
    <m/>
    <s v="Passage annulé"/>
    <s v="Pas d'invendus à donner"/>
    <s v="What'sApp"/>
    <m/>
    <x v="0"/>
    <s v="Restauration Collective"/>
    <s v="Labo pour frigos connectés"/>
  </r>
  <r>
    <n v="2025"/>
    <s v="janvier"/>
    <n v="2"/>
    <s v="mercredi"/>
    <x v="0"/>
    <d v="2025-01-08T00:00:00"/>
    <s v="annulé"/>
    <m/>
    <m/>
    <m/>
    <m/>
    <s v="Annulé"/>
    <s v="Sodexo Porte d'Issy - DGA (Balard)"/>
    <s v="annulé"/>
    <m/>
    <s v="Passage annulé"/>
    <s v="Pas d'invendus à donner"/>
    <s v="Appel "/>
    <m/>
    <x v="0"/>
    <s v="Restauration Collective"/>
    <s v="Restauration d'entreprise"/>
  </r>
  <r>
    <n v="2025"/>
    <s v="janvier"/>
    <n v="2"/>
    <s v="mercredi"/>
    <x v="15"/>
    <d v="2025-01-08T00:00:00"/>
    <s v="Martin Potier"/>
    <s v="Cherigui boussad"/>
    <m/>
    <m/>
    <m/>
    <s v="Kangoo Ipsen FV-865-GP"/>
    <s v="Boire et Manger - Stade De France"/>
    <n v="187.5"/>
    <m/>
    <m/>
    <m/>
    <m/>
    <m/>
    <x v="0"/>
    <s v="Evenementiel"/>
    <s v="Evenementiel"/>
  </r>
  <r>
    <n v="2025"/>
    <s v="janvier"/>
    <n v="2"/>
    <s v="mercredi"/>
    <x v="15"/>
    <d v="2025-01-08T00:00:00"/>
    <s v="Martin Potier"/>
    <s v="Cherigui boussad"/>
    <m/>
    <m/>
    <m/>
    <s v="Kangoo Ipsen FV-865-GP"/>
    <s v="Action 14"/>
    <n v="187.5"/>
    <m/>
    <m/>
    <m/>
    <m/>
    <m/>
    <x v="1"/>
    <s v="Distribution Solidaire"/>
    <s v="Distribution Solidaire"/>
  </r>
  <r>
    <n v="2025"/>
    <s v="janvier"/>
    <n v="2"/>
    <s v="mercredi"/>
    <x v="16"/>
    <d v="2025-01-08T00:00:00"/>
    <s v="Sophie Potteaux"/>
    <s v="Auriane Delacroix"/>
    <m/>
    <m/>
    <m/>
    <s v="Trafic Défense FT-862-AY"/>
    <s v="La Table de Cana (Dons de Production)"/>
    <n v="199.5"/>
    <m/>
    <m/>
    <m/>
    <m/>
    <m/>
    <x v="0"/>
    <s v="Commandes inter-assos"/>
    <s v="Production Aide Alim"/>
  </r>
  <r>
    <n v="2025"/>
    <s v="janvier"/>
    <n v="2"/>
    <s v="mercredi"/>
    <x v="16"/>
    <d v="2025-01-08T00:00:00"/>
    <s v="Sophie Potteaux"/>
    <s v="Auriane Delacroix"/>
    <m/>
    <m/>
    <m/>
    <s v="Trafic Défense FT-862-AY"/>
    <s v="Centre Social Landy - St Ouen"/>
    <n v="119"/>
    <m/>
    <m/>
    <m/>
    <m/>
    <m/>
    <x v="1"/>
    <s v="Distribution Solidaire"/>
    <s v="Distribution Solidaire"/>
  </r>
  <r>
    <n v="2025"/>
    <s v="janvier"/>
    <n v="2"/>
    <s v="mercredi"/>
    <x v="16"/>
    <d v="2025-01-08T00:00:00"/>
    <s v="Sophie Potteaux"/>
    <s v="Auriane Delacroix"/>
    <m/>
    <m/>
    <m/>
    <s v="Trafic Défense FT-862-AY"/>
    <s v="Maison Hestia - Aurore La Garenne-Colombes"/>
    <n v="36.5"/>
    <m/>
    <m/>
    <m/>
    <m/>
    <m/>
    <x v="1"/>
    <s v="Centre d'Hébergement"/>
    <s v="HALTE SOCIALE ET HEBERGEMENT"/>
  </r>
  <r>
    <n v="2025"/>
    <s v="janvier"/>
    <n v="2"/>
    <s v="mercredi"/>
    <x v="16"/>
    <d v="2025-01-08T00:00:00"/>
    <s v="Sophie Potteaux"/>
    <s v="Auriane Delacroix"/>
    <m/>
    <m/>
    <m/>
    <s v="Trafic Défense FT-862-AY"/>
    <s v="Magdalena Boulogne"/>
    <n v="44"/>
    <m/>
    <m/>
    <m/>
    <m/>
    <m/>
    <x v="1"/>
    <s v="Restaurant Solidaire"/>
    <s v="Restaurant Solidaire"/>
  </r>
  <r>
    <n v="2025"/>
    <s v="janvier"/>
    <n v="2"/>
    <s v="jeudi"/>
    <x v="17"/>
    <d v="2025-01-09T00:00:00"/>
    <s v="Marine POTEL"/>
    <s v="Delphine Montariol"/>
    <s v="Janelle Poussou"/>
    <m/>
    <m/>
    <s v="Trafic Défense FT-862-AY"/>
    <s v="MIYAM (labo) "/>
    <n v="125.9"/>
    <m/>
    <m/>
    <m/>
    <m/>
    <m/>
    <x v="0"/>
    <s v="Distributeur"/>
    <s v="Distributeur"/>
  </r>
  <r>
    <n v="2025"/>
    <s v="janvier"/>
    <n v="2"/>
    <s v="jeudi"/>
    <x v="17"/>
    <d v="2025-01-09T00:00:00"/>
    <s v="Marine POTEL"/>
    <s v="Delphine Montariol"/>
    <s v="Janelle Poussou"/>
    <m/>
    <m/>
    <s v="Trafic Défense FT-862-AY"/>
    <s v="L'un est l'autre"/>
    <n v="125.9"/>
    <m/>
    <m/>
    <m/>
    <m/>
    <m/>
    <x v="1"/>
    <s v="Distribution Solidaire"/>
    <s v="Distribution Solidaire"/>
  </r>
  <r>
    <n v="2025"/>
    <s v="janvier"/>
    <n v="2"/>
    <s v="jeudi"/>
    <x v="0"/>
    <d v="2025-01-09T00:00:00"/>
    <s v="annulé"/>
    <m/>
    <m/>
    <m/>
    <m/>
    <s v="Annulé"/>
    <s v="Levy Restaurants - AccorHotels Arena Bercy"/>
    <s v="annulé"/>
    <m/>
    <s v="Passage annulé"/>
    <s v="Pas d'invendus à donner"/>
    <s v="What'sApp"/>
    <m/>
    <x v="0"/>
    <s v="Evenementiel"/>
    <s v="Evénements Sports et Loisirs"/>
  </r>
  <r>
    <n v="2025"/>
    <s v="janvier"/>
    <n v="2"/>
    <s v="jeudi"/>
    <x v="18"/>
    <d v="2025-01-09T00:00:00"/>
    <s v="Audrey Bregeat"/>
    <s v="Valentin Carrez"/>
    <s v="Vincent Béranger"/>
    <m/>
    <m/>
    <s v="Trafic St Ho (ex Lilas) EH-786-YB"/>
    <s v="Refugee Food (Labo) - Production repas"/>
    <n v="70"/>
    <m/>
    <m/>
    <m/>
    <m/>
    <m/>
    <x v="0"/>
    <s v="Commandes inter-assos"/>
    <s v="Production Aide Alim"/>
  </r>
  <r>
    <n v="2025"/>
    <s v="janvier"/>
    <n v="2"/>
    <s v="jeudi"/>
    <x v="18"/>
    <d v="2025-01-09T00:00:00"/>
    <s v="Audrey Bregeat"/>
    <s v="Valentin Carrez"/>
    <s v="Vincent Béranger"/>
    <m/>
    <m/>
    <s v="Trafic St Ho (ex Lilas) EH-786-YB"/>
    <s v="Cop'1 Solidarité Etudiante"/>
    <n v="70"/>
    <m/>
    <m/>
    <m/>
    <m/>
    <m/>
    <x v="1"/>
    <s v="Distribution Solidaire"/>
    <s v="Distribution Solidaire"/>
  </r>
  <r>
    <n v="2025"/>
    <s v="janvier"/>
    <n v="2"/>
    <s v="jeudi"/>
    <x v="19"/>
    <d v="2025-01-09T00:00:00"/>
    <s v="Patrick Postic"/>
    <s v="Alex Martinez"/>
    <m/>
    <m/>
    <m/>
    <s v="Kangoo Mazars ET-665-VE"/>
    <s v="Cuisine Centrale de Nanterre"/>
    <n v="82"/>
    <m/>
    <m/>
    <m/>
    <m/>
    <m/>
    <x v="0"/>
    <s v="Restauration Collective"/>
    <s v="Restauration scolaire"/>
  </r>
  <r>
    <n v="2025"/>
    <s v="janvier"/>
    <n v="2"/>
    <s v="jeudi"/>
    <x v="19"/>
    <d v="2025-01-09T00:00:00"/>
    <s v="Patrick Postic"/>
    <s v="Alex Martinez"/>
    <m/>
    <m/>
    <m/>
    <s v="Kangoo Mazars ET-665-VE"/>
    <s v="Cdc Habitat Adoma - Foyer Sorbiers"/>
    <n v="82"/>
    <m/>
    <m/>
    <m/>
    <m/>
    <m/>
    <x v="1"/>
    <s v="Centre d'Hébergement"/>
    <s v="HALTE SOCIALE ET HEBERGEMENT"/>
  </r>
  <r>
    <n v="2025"/>
    <s v="janvier"/>
    <n v="2"/>
    <s v="jeudi"/>
    <x v="20"/>
    <d v="2025-01-09T00:00:00"/>
    <s v="Rémi Godefroy"/>
    <s v="Clément Rataj"/>
    <s v="Domitille Pradeau"/>
    <m/>
    <m/>
    <s v="Trafic Défense FT-862-AY"/>
    <s v="Boire et Manger - Stade De France"/>
    <n v="468.5"/>
    <m/>
    <m/>
    <m/>
    <m/>
    <m/>
    <x v="0"/>
    <s v="Evenementiel"/>
    <s v="Evenementiel"/>
  </r>
  <r>
    <n v="2025"/>
    <s v="janvier"/>
    <n v="2"/>
    <s v="jeudi"/>
    <x v="20"/>
    <d v="2025-01-09T00:00:00"/>
    <s v="Rémi Godefroy"/>
    <s v="Clément Rataj"/>
    <s v="Domitille Pradeau"/>
    <m/>
    <m/>
    <s v="Trafic Défense FT-862-AY"/>
    <s v="Action 14"/>
    <n v="468.5"/>
    <m/>
    <m/>
    <m/>
    <m/>
    <m/>
    <x v="1"/>
    <s v="Distribution Solidaire"/>
    <s v="Distribution Solidaire"/>
  </r>
  <r>
    <n v="2025"/>
    <s v="janvier"/>
    <n v="2"/>
    <s v="vendredi"/>
    <x v="21"/>
    <d v="2025-01-10T00:00:00"/>
    <s v="Thierry Maisonnier"/>
    <s v="Hitch Menjra"/>
    <s v="Maya Mouttapa"/>
    <m/>
    <m/>
    <s v="Trafic Défense FT-862-AY"/>
    <s v="Monoprix - Magasin Bellesfeuilles"/>
    <n v="49"/>
    <m/>
    <m/>
    <m/>
    <m/>
    <m/>
    <x v="0"/>
    <s v="Distributeur"/>
    <s v="Distributeur"/>
  </r>
  <r>
    <n v="2025"/>
    <s v="janvier"/>
    <n v="2"/>
    <s v="vendredi"/>
    <x v="21"/>
    <d v="2025-01-10T00:00:00"/>
    <s v="Thierry Maisonnier"/>
    <s v="Hitch Menjra"/>
    <s v="Maya Mouttapa"/>
    <m/>
    <m/>
    <s v="Trafic Défense FT-862-AY"/>
    <s v="Monoprix - Magasin Courcelles"/>
    <n v="80"/>
    <m/>
    <m/>
    <m/>
    <m/>
    <m/>
    <x v="0"/>
    <s v="Distributeur"/>
    <s v="Distributeur"/>
  </r>
  <r>
    <n v="2025"/>
    <s v="janvier"/>
    <n v="2"/>
    <s v="vendredi"/>
    <x v="21"/>
    <d v="2025-01-10T00:00:00"/>
    <s v="Thierry Maisonnier"/>
    <s v="Hitch Menjra"/>
    <s v="Maya Mouttapa"/>
    <m/>
    <m/>
    <s v="Trafic Défense FT-862-AY"/>
    <s v="Aurore - CHU 12eme"/>
    <n v="129"/>
    <m/>
    <m/>
    <m/>
    <m/>
    <m/>
    <x v="1"/>
    <s v="Centre d'Hébergement"/>
    <s v="HALTE SOCIALE ET HEBERGEMENT"/>
  </r>
  <r>
    <n v="2025"/>
    <s v="janvier"/>
    <n v="2"/>
    <s v="vendredi"/>
    <x v="22"/>
    <d v="2025-01-10T00:00:00"/>
    <s v="Patrick Postic"/>
    <s v="(ING) Bertrand Renault"/>
    <s v="Pierre BEURLET"/>
    <m/>
    <m/>
    <s v="Trafic St Ho (ex Lilas) EH-786-YB"/>
    <s v="Foodles - Hub Saint Ouen"/>
    <n v="123.76"/>
    <m/>
    <m/>
    <m/>
    <m/>
    <m/>
    <x v="0"/>
    <s v="Restauration Collective"/>
    <s v="Restauration d'entreprise"/>
  </r>
  <r>
    <n v="2025"/>
    <s v="janvier"/>
    <n v="2"/>
    <s v="vendredi"/>
    <x v="22"/>
    <d v="2025-01-10T00:00:00"/>
    <s v="Patrick Postic"/>
    <s v="(ING) Bertrand Renault"/>
    <s v="Pierre BEURLET"/>
    <m/>
    <m/>
    <s v="Trafic St Ho (ex Lilas) EH-786-YB"/>
    <s v="Centre Social Landy - St Ouen"/>
    <n v="123.76"/>
    <m/>
    <m/>
    <m/>
    <m/>
    <m/>
    <x v="1"/>
    <s v="Distribution Solidaire"/>
    <s v="Distribution Solidaire"/>
  </r>
  <r>
    <n v="2025"/>
    <s v="janvier"/>
    <n v="2"/>
    <s v="vendredi"/>
    <x v="0"/>
    <d v="2025-01-10T00:00:00"/>
    <s v="annulé"/>
    <m/>
    <m/>
    <m/>
    <m/>
    <s v="Annulé"/>
    <s v="Levy Restaurants - AccorHotels Arena Bercy"/>
    <s v="annulé"/>
    <m/>
    <s v="Passage annulé"/>
    <s v="Pas d'invendus à donner"/>
    <s v="What'sApp"/>
    <m/>
    <x v="0"/>
    <s v="Evenementiel"/>
    <s v="Evénements Sports et Loisirs"/>
  </r>
  <r>
    <n v="2025"/>
    <s v="janvier"/>
    <n v="2"/>
    <s v="vendredi"/>
    <x v="0"/>
    <d v="2025-01-10T00:00:00"/>
    <s v="annulé"/>
    <m/>
    <m/>
    <m/>
    <m/>
    <s v="Annulé"/>
    <s v="Cuisine Centrale de Nanterre"/>
    <s v="annulé"/>
    <m/>
    <s v="Passage annulé"/>
    <s v="Pas d'invendus à donner"/>
    <s v="Appel "/>
    <m/>
    <x v="0"/>
    <s v="Restauration Collective"/>
    <s v="Restauration scolaire"/>
  </r>
  <r>
    <n v="2025"/>
    <s v="janvier"/>
    <n v="2"/>
    <s v="vendredi"/>
    <x v="23"/>
    <d v="2025-01-10T00:00:00"/>
    <s v="Baptiste Valentini"/>
    <s v="Lucie Joyes"/>
    <m/>
    <m/>
    <m/>
    <s v="Trafic Défense FT-862-AY"/>
    <s v="Boire et Manger - Stade De France"/>
    <n v="752"/>
    <m/>
    <m/>
    <m/>
    <m/>
    <m/>
    <x v="0"/>
    <s v="Evenementiel"/>
    <s v="Evenementiel"/>
  </r>
  <r>
    <n v="2025"/>
    <s v="janvier"/>
    <n v="2"/>
    <s v="vendredi"/>
    <x v="23"/>
    <d v="2025-01-10T00:00:00"/>
    <s v="Baptiste Valentini"/>
    <s v="Lucie Joyes"/>
    <m/>
    <m/>
    <m/>
    <s v="Trafic Défense FT-862-AY"/>
    <s v="Action 14"/>
    <n v="752"/>
    <m/>
    <m/>
    <m/>
    <m/>
    <m/>
    <x v="1"/>
    <s v="Distribution Solidaire"/>
    <s v="Distribution Solidaire"/>
  </r>
  <r>
    <n v="2025"/>
    <s v="janvier"/>
    <n v="2"/>
    <s v="vendredi"/>
    <x v="0"/>
    <d v="2025-01-10T00:00:00"/>
    <s v="annulé"/>
    <m/>
    <m/>
    <m/>
    <m/>
    <s v="Annulé"/>
    <s v="MRS - Ipsen Khapa"/>
    <s v="annulé"/>
    <m/>
    <s v="Passage annulé"/>
    <s v="Pas d'invendus à donner"/>
    <s v="What'sApp"/>
    <m/>
    <x v="0"/>
    <s v="Restauration Collective"/>
    <s v="Restauration d'entreprise"/>
  </r>
  <r>
    <n v="2025"/>
    <s v="janvier"/>
    <n v="2"/>
    <s v="vendredi"/>
    <x v="0"/>
    <d v="2025-01-10T00:00:00"/>
    <s v="annulé"/>
    <m/>
    <m/>
    <m/>
    <m/>
    <s v="Annulé"/>
    <s v="Sogeres - Microsoft EOS"/>
    <s v="annulé"/>
    <m/>
    <s v="Passage annulé"/>
    <s v="Pas d'invendus à donner"/>
    <s v="What'sApp"/>
    <m/>
    <x v="0"/>
    <s v="Restauration Collective"/>
    <s v="Restauration d'entreprise"/>
  </r>
  <r>
    <n v="2025"/>
    <s v="janvier"/>
    <n v="2"/>
    <s v="vendredi"/>
    <x v="0"/>
    <d v="2025-01-10T00:00:00"/>
    <s v="annulé"/>
    <m/>
    <m/>
    <m/>
    <m/>
    <s v="Annulé"/>
    <s v="Sodexo Porte d'Issy - DGA (Balard)"/>
    <s v="annulé"/>
    <m/>
    <s v="Passage annulé"/>
    <s v="Pas d'invendus à donner"/>
    <s v="Appel "/>
    <m/>
    <x v="0"/>
    <s v="Restauration Collective"/>
    <s v="Restauration d'entreprise"/>
  </r>
  <r>
    <n v="2025"/>
    <s v="janvier"/>
    <n v="2"/>
    <s v="vendredi"/>
    <x v="24"/>
    <d v="2025-01-10T00:00:00"/>
    <s v="Wajih Accary"/>
    <s v="Marius Koffi"/>
    <m/>
    <m/>
    <m/>
    <s v="Kangoo Mazars ET-665-VE"/>
    <s v="L'Oréal Campus Clichy"/>
    <n v="106.55"/>
    <m/>
    <m/>
    <m/>
    <m/>
    <m/>
    <x v="0"/>
    <s v="Restauration Collective"/>
    <s v="Restauration d'entreprise"/>
  </r>
  <r>
    <n v="2025"/>
    <s v="janvier"/>
    <n v="2"/>
    <s v="vendredi"/>
    <x v="24"/>
    <d v="2025-01-10T00:00:00"/>
    <s v="Wajih Accary"/>
    <s v="Marius Koffi"/>
    <m/>
    <m/>
    <m/>
    <s v="Kangoo Mazars ET-665-VE"/>
    <s v="Compass - Société Générale Basalte"/>
    <n v="13.75"/>
    <m/>
    <m/>
    <m/>
    <m/>
    <m/>
    <x v="0"/>
    <s v="Restauration Collective"/>
    <s v="Restauration d'entreprise"/>
  </r>
  <r>
    <n v="2025"/>
    <s v="janvier"/>
    <n v="2"/>
    <s v="vendredi"/>
    <x v="24"/>
    <d v="2025-01-10T00:00:00"/>
    <s v="Wajih Accary"/>
    <s v="Marius Koffi"/>
    <m/>
    <m/>
    <m/>
    <s v="Kangoo Mazars ET-665-VE"/>
    <s v="Sogeres - Gecina Défense Ouest"/>
    <n v="6.5"/>
    <m/>
    <m/>
    <m/>
    <m/>
    <m/>
    <x v="0"/>
    <s v="Restauration Collective"/>
    <s v="Restauration d'entreprise"/>
  </r>
  <r>
    <n v="2025"/>
    <s v="janvier"/>
    <n v="2"/>
    <s v="vendredi"/>
    <x v="0"/>
    <d v="2025-01-10T00:00:00"/>
    <s v="annulé"/>
    <m/>
    <m/>
    <m/>
    <m/>
    <s v="Annulé"/>
    <s v="Arpège - L'Oréal Clichy CAPI"/>
    <s v="annulé"/>
    <m/>
    <s v="Passage annulé"/>
    <s v="Pas d'invendus à donner"/>
    <s v="Appel "/>
    <m/>
    <x v="0"/>
    <s v="Restauration Collective"/>
    <s v="Restauration d'entreprise"/>
  </r>
  <r>
    <n v="2025"/>
    <s v="janvier"/>
    <n v="2"/>
    <s v="vendredi"/>
    <x v="0"/>
    <d v="2025-01-10T00:00:00"/>
    <s v="annulé"/>
    <m/>
    <m/>
    <m/>
    <m/>
    <s v="Annulé"/>
    <s v="Arpège - Mazars"/>
    <s v="annulé"/>
    <m/>
    <s v="Passage annulé"/>
    <s v="Pas d'invendus à donner"/>
    <s v="Appel "/>
    <m/>
    <x v="0"/>
    <s v="Restauration Collective"/>
    <s v="Restauration d'entreprise"/>
  </r>
  <r>
    <n v="2025"/>
    <s v="janvier"/>
    <n v="2"/>
    <s v="vendredi"/>
    <x v="0"/>
    <d v="2025-01-10T00:00:00"/>
    <s v="annulé"/>
    <m/>
    <m/>
    <m/>
    <m/>
    <s v="Annulé"/>
    <s v="Arpège - L'Oréal Clichy RIO"/>
    <s v="annulé"/>
    <m/>
    <s v="Passage annulé"/>
    <s v="Pas d'invendus à donner"/>
    <s v="Appel "/>
    <m/>
    <x v="0"/>
    <s v="Restauration Collective"/>
    <s v="Restauration d'entreprise"/>
  </r>
  <r>
    <n v="2025"/>
    <s v="janvier"/>
    <n v="2"/>
    <s v="vendredi"/>
    <x v="0"/>
    <d v="2025-01-10T00:00:00"/>
    <s v="annulé"/>
    <m/>
    <m/>
    <m/>
    <m/>
    <s v="Annulé"/>
    <s v="Compass - L'Oréal Levallois SO France"/>
    <s v="annulé"/>
    <m/>
    <s v="Passage annulé"/>
    <s v="Pas d'invendus à donner"/>
    <s v="Appel "/>
    <m/>
    <x v="0"/>
    <s v="Restauration Collective"/>
    <s v="Restauration d'entreprise"/>
  </r>
  <r>
    <n v="2025"/>
    <s v="janvier"/>
    <n v="2"/>
    <s v="vendredi"/>
    <x v="24"/>
    <d v="2025-01-10T00:00:00"/>
    <s v="Wajih Accary"/>
    <s v="Marius Koffi"/>
    <m/>
    <m/>
    <m/>
    <s v="Kangoo Mazars ET-665-VE"/>
    <s v="Rueil Malmaison - La boussole"/>
    <n v="41.2"/>
    <m/>
    <m/>
    <m/>
    <m/>
    <m/>
    <x v="1"/>
    <s v="Accueil de Jour"/>
    <s v="HALTE SOCIALE ET HEBERGEMENT"/>
  </r>
  <r>
    <n v="2025"/>
    <s v="janvier"/>
    <n v="2"/>
    <s v="vendredi"/>
    <x v="24"/>
    <d v="2025-01-10T00:00:00"/>
    <s v="Wajih Accary"/>
    <s v="Marius Koffi"/>
    <m/>
    <m/>
    <m/>
    <s v="Kangoo Mazars ET-665-VE"/>
    <s v="Refettorio Paris (collecte de denrées)"/>
    <n v="57"/>
    <m/>
    <m/>
    <m/>
    <m/>
    <m/>
    <x v="0"/>
    <s v="Association"/>
    <n v="0"/>
  </r>
  <r>
    <n v="2025"/>
    <s v="janvier"/>
    <n v="2"/>
    <s v="vendredi"/>
    <x v="24"/>
    <d v="2025-01-10T00:00:00"/>
    <s v="Wajih Accary"/>
    <s v="Marius Koffi"/>
    <m/>
    <m/>
    <m/>
    <s v="Kangoo Mazars ET-665-VE"/>
    <s v="Refugee Food (Labo) - Livraison de denrées"/>
    <n v="142.6"/>
    <m/>
    <m/>
    <m/>
    <m/>
    <m/>
    <x v="1"/>
    <s v="Restaurant Solidaire"/>
    <s v="RESTAURANTS SOLIDAIRES"/>
  </r>
  <r>
    <n v="2025"/>
    <s v="janvier"/>
    <n v="2"/>
    <s v="samedi"/>
    <x v="0"/>
    <d v="2025-01-11T00:00:00"/>
    <s v="annulé"/>
    <m/>
    <m/>
    <m/>
    <m/>
    <s v="Annulé"/>
    <s v="Levy Restaurants - AccorHotels Arena Bercy"/>
    <s v="annulé"/>
    <m/>
    <s v="Passage annulé"/>
    <s v="Pas d'invendus à donner"/>
    <s v="What'sApp"/>
    <m/>
    <x v="0"/>
    <s v="Evenementiel"/>
    <s v="Evénements Sports et Loisirs"/>
  </r>
  <r>
    <n v="2025"/>
    <s v="janvier"/>
    <n v="3"/>
    <s v="dimanche"/>
    <x v="0"/>
    <d v="2025-01-12T00:00:00"/>
    <s v="annulé"/>
    <m/>
    <m/>
    <m/>
    <m/>
    <s v="Annulé"/>
    <s v="Levy Restaurants - AccorHotels Arena Bercy"/>
    <s v="annulé"/>
    <m/>
    <s v="Passage annulé"/>
    <s v="Pas d'invendus à donner"/>
    <s v="What'sApp"/>
    <m/>
    <x v="0"/>
    <s v="Evenementiel"/>
    <s v="Evénements Sports et Loisirs"/>
  </r>
  <r>
    <n v="2025"/>
    <s v="janvier"/>
    <n v="3"/>
    <s v="dimanche"/>
    <x v="25"/>
    <d v="2025-01-12T00:00:00"/>
    <s v="Patrick Postic"/>
    <s v="Dominique Kerforn"/>
    <s v="Moussa Abdoulaye"/>
    <s v="HENRIQUE BORSARI"/>
    <m/>
    <s v="Trafic St Ho (ex Lilas) EH-786-YB"/>
    <s v="Marché Monge"/>
    <n v="59"/>
    <m/>
    <m/>
    <m/>
    <m/>
    <m/>
    <x v="0"/>
    <s v="Producteur"/>
    <s v="Producteur"/>
  </r>
  <r>
    <n v="2025"/>
    <s v="janvier"/>
    <n v="3"/>
    <s v="dimanche"/>
    <x v="25"/>
    <d v="2025-01-12T00:00:00"/>
    <s v="Patrick Postic"/>
    <s v="Dominique Kerforn"/>
    <s v="Moussa Abdoulaye"/>
    <s v="HENRIQUE BORSARI"/>
    <m/>
    <s v="Trafic St Ho (ex Lilas) EH-786-YB"/>
    <s v="Marché Grenelle"/>
    <n v="37"/>
    <m/>
    <m/>
    <m/>
    <m/>
    <m/>
    <x v="0"/>
    <s v="Producteur"/>
    <s v="Producteur"/>
  </r>
  <r>
    <n v="2025"/>
    <s v="janvier"/>
    <n v="3"/>
    <s v="dimanche"/>
    <x v="25"/>
    <d v="2025-01-12T00:00:00"/>
    <s v="Patrick Postic"/>
    <s v="Dominique Kerforn"/>
    <s v="Moussa Abdoulaye"/>
    <s v="HENRIQUE BORSARI"/>
    <m/>
    <s v="Trafic St Ho (ex Lilas) EH-786-YB"/>
    <s v="La Chorba"/>
    <n v="96"/>
    <m/>
    <m/>
    <m/>
    <m/>
    <m/>
    <x v="1"/>
    <s v="Restaurant Solidaire"/>
    <s v="RESTAURANTS SOLIDAIRES"/>
  </r>
  <r>
    <n v="2025"/>
    <s v="janvier"/>
    <n v="3"/>
    <s v="lundi"/>
    <x v="26"/>
    <d v="2025-01-13T00:00:00"/>
    <s v="Thierry Maisonnier"/>
    <s v="Maya Mouttapa"/>
    <m/>
    <m/>
    <m/>
    <s v="Trafic St Ho (ex Lilas) EH-786-YB"/>
    <s v="Levy Restaurants - AccorHotels Arena Bercy"/>
    <n v="144.80000000000001"/>
    <m/>
    <m/>
    <m/>
    <m/>
    <m/>
    <x v="0"/>
    <s v="Evenementiel"/>
    <s v="Evénements Sports et Loisirs"/>
  </r>
  <r>
    <n v="2025"/>
    <s v="janvier"/>
    <n v="3"/>
    <s v="lundi"/>
    <x v="26"/>
    <d v="2025-01-13T00:00:00"/>
    <s v="Thierry Maisonnier"/>
    <s v="Maya Mouttapa"/>
    <m/>
    <m/>
    <m/>
    <s v="Trafic St Ho (ex Lilas) EH-786-YB"/>
    <s v="Aurore ESAT Santeuil "/>
    <n v="34.08"/>
    <m/>
    <m/>
    <m/>
    <m/>
    <m/>
    <x v="1"/>
    <s v="Restaurant Solidaire"/>
    <s v="RESTAURANTS SOLIDAIRES"/>
  </r>
  <r>
    <n v="2025"/>
    <s v="janvier"/>
    <n v="3"/>
    <s v="lundi"/>
    <x v="26"/>
    <d v="2025-01-13T00:00:00"/>
    <s v="Thierry Maisonnier"/>
    <s v="Maya Mouttapa"/>
    <m/>
    <m/>
    <m/>
    <s v="Trafic St Ho (ex Lilas) EH-786-YB"/>
    <s v="Refugee Food (Labo) - Livraison de denrées"/>
    <n v="110.72"/>
    <m/>
    <m/>
    <m/>
    <m/>
    <m/>
    <x v="1"/>
    <s v="Restaurant Solidaire"/>
    <s v="RESTAURANTS SOLIDAIRES"/>
  </r>
  <r>
    <n v="2025"/>
    <s v="janvier"/>
    <n v="3"/>
    <s v="lundi"/>
    <x v="26"/>
    <d v="2025-01-13T00:00:00"/>
    <s v="Thierry Maisonnier"/>
    <s v="Maya Mouttapa"/>
    <m/>
    <m/>
    <m/>
    <s v="Trafic St Ho (ex Lilas) EH-786-YB"/>
    <s v="Monoprix - Magasin Bellesfeuilles"/>
    <n v="86"/>
    <m/>
    <m/>
    <m/>
    <m/>
    <m/>
    <x v="0"/>
    <s v="Distributeur"/>
    <s v="Distributeur"/>
  </r>
  <r>
    <n v="2025"/>
    <s v="janvier"/>
    <n v="3"/>
    <s v="lundi"/>
    <x v="26"/>
    <d v="2025-01-13T00:00:00"/>
    <s v="Thierry Maisonnier"/>
    <s v="Maya Mouttapa"/>
    <m/>
    <m/>
    <m/>
    <s v="Trafic St Ho (ex Lilas) EH-786-YB"/>
    <s v="Monoprix - Magasin Courcelles"/>
    <n v="73"/>
    <m/>
    <m/>
    <m/>
    <m/>
    <m/>
    <x v="0"/>
    <s v="Distributeur"/>
    <s v="Distributeur"/>
  </r>
  <r>
    <n v="2025"/>
    <s v="janvier"/>
    <n v="3"/>
    <s v="lundi"/>
    <x v="26"/>
    <d v="2025-01-13T00:00:00"/>
    <s v="Thierry Maisonnier"/>
    <s v="Maya Mouttapa"/>
    <m/>
    <m/>
    <m/>
    <s v="Trafic St Ho (ex Lilas) EH-786-YB"/>
    <s v="Corot Entraide Auteuil"/>
    <n v="68"/>
    <m/>
    <m/>
    <m/>
    <m/>
    <m/>
    <x v="1"/>
    <s v="Centre d'Hébergement"/>
    <s v="HALTE SOCIALE ET HEBERGEMENT"/>
  </r>
  <r>
    <n v="2025"/>
    <s v="janvier"/>
    <n v="3"/>
    <s v="lundi"/>
    <x v="26"/>
    <d v="2025-01-13T00:00:00"/>
    <s v="Thierry Maisonnier"/>
    <s v="Maya Mouttapa"/>
    <m/>
    <m/>
    <m/>
    <s v="Trafic St Ho (ex Lilas) EH-786-YB"/>
    <s v="Salle à Manger"/>
    <n v="91"/>
    <m/>
    <m/>
    <m/>
    <m/>
    <m/>
    <x v="1"/>
    <s v="Restaurant Solidaire"/>
    <s v="RESTAURANTS SOLIDAIRES"/>
  </r>
  <r>
    <n v="2025"/>
    <s v="janvier"/>
    <n v="3"/>
    <s v="lundi"/>
    <x v="27"/>
    <d v="2025-01-13T00:00:00"/>
    <s v="Jean-Michel Bader"/>
    <s v="Clarisse Becquart"/>
    <m/>
    <m/>
    <m/>
    <s v="Kangoo Ipsen FV-865-GP"/>
    <s v="La Table de Cana (Dons de Production)"/>
    <n v="38.5"/>
    <m/>
    <m/>
    <m/>
    <m/>
    <m/>
    <x v="0"/>
    <s v="Commandes inter-assos"/>
    <s v="Production Aide Alim"/>
  </r>
  <r>
    <n v="2025"/>
    <s v="janvier"/>
    <n v="3"/>
    <s v="lundi"/>
    <x v="27"/>
    <d v="2025-01-13T00:00:00"/>
    <s v="Jean-Michel Bader"/>
    <s v="Clarisse Becquart"/>
    <m/>
    <m/>
    <m/>
    <s v="Kangoo Ipsen FV-865-GP"/>
    <s v="ADN 92 - Amicale du Nid Colombes"/>
    <n v="11"/>
    <m/>
    <m/>
    <m/>
    <m/>
    <m/>
    <x v="1"/>
    <s v="Centre d'Hébergement"/>
    <s v="HALTE SOCIALE ET HEBERGEMENT"/>
  </r>
  <r>
    <n v="2025"/>
    <s v="janvier"/>
    <n v="3"/>
    <s v="lundi"/>
    <x v="27"/>
    <d v="2025-01-13T00:00:00"/>
    <s v="Jean-Michel Bader"/>
    <s v="Clarisse Becquart"/>
    <m/>
    <m/>
    <m/>
    <s v="Kangoo Ipsen FV-865-GP"/>
    <s v="Maison Hestia - Aurore La Garenne-Colombes"/>
    <n v="27.5"/>
    <m/>
    <m/>
    <m/>
    <m/>
    <m/>
    <x v="1"/>
    <s v="Centre d'Hébergement"/>
    <s v="HALTE SOCIALE ET HEBERGEMENT"/>
  </r>
  <r>
    <n v="2025"/>
    <s v="janvier"/>
    <n v="3"/>
    <s v="lundi"/>
    <x v="28"/>
    <d v="2025-01-13T00:00:00"/>
    <s v="Michelle Isphording"/>
    <s v="Inès BALAGUIER"/>
    <m/>
    <m/>
    <m/>
    <s v="Trafic Défense FT-862-AY"/>
    <s v="APPUI - AU BON TRANSIT (collecte de denrées)"/>
    <n v="700"/>
    <m/>
    <m/>
    <m/>
    <m/>
    <m/>
    <x v="0"/>
    <s v="Association"/>
    <s v="Distribution Solidaire"/>
  </r>
  <r>
    <n v="2025"/>
    <s v="janvier"/>
    <n v="3"/>
    <s v="lundi"/>
    <x v="28"/>
    <d v="2025-01-13T00:00:00"/>
    <s v="Michelle Isphording"/>
    <s v="Inès BALAGUIER"/>
    <m/>
    <m/>
    <m/>
    <s v="Trafic Défense FT-862-AY"/>
    <s v="Ikambere"/>
    <n v="162.5"/>
    <m/>
    <m/>
    <m/>
    <m/>
    <m/>
    <x v="1"/>
    <s v="Accueil de Jour"/>
    <s v="Accueil de Jour"/>
  </r>
  <r>
    <n v="2025"/>
    <s v="janvier"/>
    <n v="3"/>
    <s v="lundi"/>
    <x v="28"/>
    <d v="2025-01-13T00:00:00"/>
    <s v="Michelle Isphording"/>
    <s v="Inès BALAGUIER"/>
    <m/>
    <m/>
    <m/>
    <s v="Trafic Défense FT-862-AY"/>
    <s v="Action 14"/>
    <n v="537.5"/>
    <m/>
    <m/>
    <m/>
    <m/>
    <m/>
    <x v="1"/>
    <s v="Distribution Solidaire"/>
    <s v="Distribution Solidaire"/>
  </r>
  <r>
    <n v="2025"/>
    <s v="janvier"/>
    <n v="3"/>
    <s v="mardi"/>
    <x v="29"/>
    <d v="2025-01-14T00:00:00"/>
    <s v="Constantin Kozlow"/>
    <s v="Matthias Bénédic"/>
    <s v="Clarisse Becquart"/>
    <m/>
    <m/>
    <s v="Trafic Lyonnais FZ-882-JR"/>
    <s v="MIYAM (labo) "/>
    <n v="49.5"/>
    <m/>
    <m/>
    <m/>
    <m/>
    <m/>
    <x v="0"/>
    <s v="Distributeur"/>
    <s v="Distributeur"/>
  </r>
  <r>
    <n v="2025"/>
    <s v="janvier"/>
    <n v="3"/>
    <s v="mardi"/>
    <x v="29"/>
    <d v="2025-01-14T00:00:00"/>
    <s v="Constantin Kozlow"/>
    <s v="Matthias Bénédic"/>
    <s v="Clarisse Becquart"/>
    <m/>
    <m/>
    <s v="Trafic Lyonnais FZ-882-JR"/>
    <s v="Salle à Manger"/>
    <n v="49.5"/>
    <m/>
    <m/>
    <m/>
    <m/>
    <m/>
    <x v="1"/>
    <s v="Restaurant Solidaire"/>
    <s v="RESTAURANTS SOLIDAIRES"/>
  </r>
  <r>
    <n v="2025"/>
    <s v="janvier"/>
    <n v="3"/>
    <s v="mardi"/>
    <x v="30"/>
    <d v="2025-01-14T00:00:00"/>
    <s v="Didier Nozahic"/>
    <s v="Christiane Mancilla"/>
    <s v="(Wenabi) Ouijdane Sari"/>
    <m/>
    <m/>
    <s v="Trafic St Ho (ex Lilas) EH-786-YB"/>
    <s v="Monoprix - Magasin Bellesfeuilles"/>
    <n v="60"/>
    <m/>
    <m/>
    <m/>
    <m/>
    <m/>
    <x v="0"/>
    <s v="Distributeur"/>
    <s v="Distributeur"/>
  </r>
  <r>
    <n v="2025"/>
    <s v="janvier"/>
    <n v="3"/>
    <s v="mardi"/>
    <x v="30"/>
    <d v="2025-01-14T00:00:00"/>
    <s v="Didier Nozahic"/>
    <s v="Christiane Mancilla"/>
    <s v="(Wenabi) Ouijdane Sari"/>
    <m/>
    <m/>
    <s v="Trafic St Ho (ex Lilas) EH-786-YB"/>
    <s v="Mairie du XIV - Association Yachad"/>
    <n v="60"/>
    <m/>
    <m/>
    <m/>
    <m/>
    <m/>
    <x v="1"/>
    <s v="Distribution Solidaire"/>
    <s v="Distribution Solidaire"/>
  </r>
  <r>
    <n v="2025"/>
    <s v="janvier"/>
    <n v="3"/>
    <s v="mercredi"/>
    <x v="31"/>
    <d v="2025-01-15T00:00:00"/>
    <s v="Carlos Medina"/>
    <s v="Axelle Piana"/>
    <m/>
    <m/>
    <m/>
    <s v="Kangoo Mazars ET-665-VE"/>
    <s v="Monoprix - Magasin Bellesfeuilles"/>
    <n v="54.23"/>
    <m/>
    <m/>
    <m/>
    <m/>
    <m/>
    <x v="0"/>
    <s v="Distributeur"/>
    <s v="Distributeur"/>
  </r>
  <r>
    <n v="2025"/>
    <s v="janvier"/>
    <n v="3"/>
    <s v="mercredi"/>
    <x v="31"/>
    <d v="2025-01-15T00:00:00"/>
    <s v="Carlos Medina"/>
    <s v="Axelle Piana"/>
    <m/>
    <m/>
    <m/>
    <s v="Kangoo Mazars ET-665-VE"/>
    <s v="Monoprix - Magasin Courcelles"/>
    <n v="45.73"/>
    <m/>
    <m/>
    <m/>
    <m/>
    <m/>
    <x v="0"/>
    <s v="Distributeur"/>
    <s v="Distributeur"/>
  </r>
  <r>
    <n v="2025"/>
    <s v="janvier"/>
    <n v="3"/>
    <s v="mercredi"/>
    <x v="31"/>
    <d v="2025-01-15T00:00:00"/>
    <s v="Carlos Medina"/>
    <s v="Axelle Piana"/>
    <m/>
    <m/>
    <m/>
    <s v="Kangoo Mazars ET-665-VE"/>
    <s v="Corot Entraide Auteuil"/>
    <n v="22.73"/>
    <m/>
    <m/>
    <m/>
    <m/>
    <m/>
    <x v="1"/>
    <s v="Centre d'Hébergement"/>
    <s v="HALTE SOCIALE ET HEBERGEMENT"/>
  </r>
  <r>
    <n v="2025"/>
    <s v="janvier"/>
    <n v="3"/>
    <s v="mercredi"/>
    <x v="31"/>
    <d v="2025-01-15T00:00:00"/>
    <s v="Carlos Medina"/>
    <s v="Axelle Piana"/>
    <m/>
    <m/>
    <m/>
    <s v="Kangoo Mazars ET-665-VE"/>
    <s v="Salle à Manger"/>
    <n v="77.23"/>
    <m/>
    <m/>
    <m/>
    <m/>
    <m/>
    <x v="1"/>
    <s v="Restaurant Solidaire"/>
    <s v="RESTAURANTS SOLIDAIRES"/>
  </r>
  <r>
    <n v="2025"/>
    <s v="janvier"/>
    <n v="3"/>
    <s v="mercredi"/>
    <x v="32"/>
    <d v="2025-01-15T00:00:00"/>
    <s v="Thierry Maisonnier"/>
    <s v="Clarisse Becquart"/>
    <s v="Leen Kassir"/>
    <m/>
    <m/>
    <s v="Trafic Lyonnais FZ-882-JR"/>
    <s v="Ideel Garden"/>
    <n v="105"/>
    <m/>
    <m/>
    <m/>
    <m/>
    <m/>
    <x v="0"/>
    <s v="Industriel"/>
    <s v="Restauration d'entreprise"/>
  </r>
  <r>
    <n v="2025"/>
    <s v="janvier"/>
    <n v="3"/>
    <s v="mercredi"/>
    <x v="32"/>
    <d v="2025-01-15T00:00:00"/>
    <s v="Thierry Maisonnier"/>
    <s v="Clarisse Becquart"/>
    <s v="Leen Kassir"/>
    <m/>
    <m/>
    <s v="Trafic Lyonnais FZ-882-JR"/>
    <s v="Armée du Salut"/>
    <n v="105"/>
    <m/>
    <m/>
    <m/>
    <m/>
    <m/>
    <x v="1"/>
    <s v="Distribution Solidaire"/>
    <s v="Distribution Solidaire"/>
  </r>
  <r>
    <n v="2025"/>
    <s v="janvier"/>
    <n v="3"/>
    <s v="mercredi"/>
    <x v="33"/>
    <d v="2025-01-15T00:00:00"/>
    <s v="Baptiste Valentini"/>
    <s v="(Wenabi) Soliyana Demere ANNO"/>
    <m/>
    <m/>
    <m/>
    <s v="Kangoo Ipsen FV-865-GP"/>
    <s v="Le Figuier / Au panier des Halles / Jelo"/>
    <n v="83.25"/>
    <m/>
    <m/>
    <m/>
    <m/>
    <m/>
    <x v="0"/>
    <s v="Restauration Collective"/>
    <s v="Labo pour frigos connectés"/>
  </r>
  <r>
    <n v="2025"/>
    <s v="janvier"/>
    <n v="3"/>
    <s v="mercredi"/>
    <x v="0"/>
    <d v="2025-01-15T00:00:00"/>
    <s v="annulé"/>
    <m/>
    <m/>
    <m/>
    <m/>
    <s v="Annulé"/>
    <s v="Sodexo Porte d'Issy - DGA (Balard)"/>
    <s v="annulé"/>
    <m/>
    <s v="Passage annulé"/>
    <s v="Pas d'invendus à donner"/>
    <s v="Appel "/>
    <m/>
    <x v="0"/>
    <s v="Restauration Collective"/>
    <s v="Restauration d'entreprise"/>
  </r>
  <r>
    <n v="2025"/>
    <s v="janvier"/>
    <n v="3"/>
    <s v="mercredi"/>
    <x v="33"/>
    <d v="2025-01-15T00:00:00"/>
    <s v="Baptiste Valentini"/>
    <s v="(Wenabi) Soliyana Demere ANNO"/>
    <m/>
    <m/>
    <m/>
    <s v="Kangoo Ipsen FV-865-GP"/>
    <s v="Magdalena Boulogne"/>
    <n v="40.049999999999997"/>
    <m/>
    <m/>
    <m/>
    <m/>
    <m/>
    <x v="1"/>
    <s v="Restaurant Solidaire"/>
    <s v="Restaurant Solidaire"/>
  </r>
  <r>
    <n v="2025"/>
    <s v="janvier"/>
    <n v="3"/>
    <s v="mercredi"/>
    <x v="33"/>
    <d v="2025-01-15T00:00:00"/>
    <s v="Baptiste Valentini"/>
    <s v="(Wenabi) Soliyana Demere ANNO"/>
    <m/>
    <m/>
    <m/>
    <s v="Kangoo Ipsen FV-865-GP"/>
    <s v="Ordre de Malte - Immaculee Conception"/>
    <n v="43.2"/>
    <m/>
    <m/>
    <m/>
    <m/>
    <m/>
    <x v="1"/>
    <s v="Distribution Solidaire"/>
    <s v="Distribution Solidaire"/>
  </r>
  <r>
    <n v="2025"/>
    <s v="janvier"/>
    <n v="3"/>
    <s v="mercredi"/>
    <x v="0"/>
    <d v="2025-01-15T00:00:00"/>
    <s v="annulé"/>
    <m/>
    <m/>
    <m/>
    <m/>
    <s v="Annulé"/>
    <s v="La Table de Cana (Dons de Production)"/>
    <s v="annulé"/>
    <m/>
    <s v="Passage annulé"/>
    <s v="Impossible pour le partenaire de donner"/>
    <s v="Appel "/>
    <m/>
    <x v="0"/>
    <s v="Commandes inter-assos"/>
    <s v="Production Aide Alim"/>
  </r>
  <r>
    <n v="2025"/>
    <s v="janvier"/>
    <n v="3"/>
    <s v="mercredi"/>
    <x v="34"/>
    <d v="2025-01-15T00:00:00"/>
    <s v="Justin Guillon"/>
    <s v="Cherigui boussad"/>
    <s v="Khelouat Amine"/>
    <m/>
    <m/>
    <s v="Trafic Défense FT-862-AY"/>
    <s v="Boire et Manger - Stade De France"/>
    <n v="323"/>
    <m/>
    <m/>
    <m/>
    <m/>
    <m/>
    <x v="0"/>
    <s v="Evenementiel"/>
    <s v="Evenementiel"/>
  </r>
  <r>
    <n v="2025"/>
    <s v="janvier"/>
    <n v="3"/>
    <s v="mercredi"/>
    <x v="34"/>
    <d v="2025-01-15T00:00:00"/>
    <s v="Justin Guillon"/>
    <s v="Cherigui boussad"/>
    <s v="Khelouat Amine"/>
    <m/>
    <m/>
    <s v="Trafic Défense FT-862-AY"/>
    <s v="Action 14"/>
    <n v="323"/>
    <m/>
    <m/>
    <m/>
    <m/>
    <m/>
    <x v="1"/>
    <s v="Distribution Solidaire"/>
    <s v="Distribution Solidaire"/>
  </r>
  <r>
    <n v="2025"/>
    <s v="janvier"/>
    <n v="3"/>
    <s v="mercredi"/>
    <x v="35"/>
    <d v="2025-01-15T00:00:00"/>
    <s v="Marine POTEL"/>
    <s v="Adrien maslow-saidi"/>
    <s v="Eliott Burkhart"/>
    <m/>
    <m/>
    <s v="Trafic Défense FT-862-AY"/>
    <s v="KFC La Défense"/>
    <n v="78.7"/>
    <m/>
    <m/>
    <m/>
    <m/>
    <m/>
    <x v="0"/>
    <s v="Restauration Commerciale"/>
    <s v="Restauration Commerciale"/>
  </r>
  <r>
    <n v="2025"/>
    <s v="janvier"/>
    <n v="3"/>
    <s v="mercredi"/>
    <x v="35"/>
    <d v="2025-01-15T00:00:00"/>
    <s v="Marine POTEL"/>
    <s v="Adrien maslow-saidi"/>
    <s v="Eliott Burkhart"/>
    <m/>
    <m/>
    <s v="Trafic Défense FT-862-AY"/>
    <s v="Ikambere"/>
    <n v="78.7"/>
    <m/>
    <m/>
    <m/>
    <m/>
    <m/>
    <x v="1"/>
    <s v="Accueil de Jour"/>
    <s v="Accueil de Jour"/>
  </r>
  <r>
    <n v="2025"/>
    <s v="janvier"/>
    <n v="3"/>
    <s v="jeudi"/>
    <x v="36"/>
    <d v="2025-01-16T00:00:00"/>
    <s v="Marine POTEL"/>
    <s v="Domitille PRADEAU"/>
    <s v="Baptiste de Rigaud"/>
    <m/>
    <m/>
    <s v="Trafic Lyonnais FZ-882-JR"/>
    <s v="MIYAM (labo) "/>
    <n v="47.3"/>
    <m/>
    <m/>
    <m/>
    <m/>
    <m/>
    <x v="0"/>
    <s v="Distributeur"/>
    <s v="Distributeur"/>
  </r>
  <r>
    <n v="2025"/>
    <s v="janvier"/>
    <n v="3"/>
    <s v="jeudi"/>
    <x v="36"/>
    <d v="2025-01-16T00:00:00"/>
    <s v="Marine POTEL"/>
    <s v="Domitille PRADEAU"/>
    <s v="Baptiste de Rigaud"/>
    <m/>
    <m/>
    <s v="Trafic Lyonnais FZ-882-JR"/>
    <s v="L'un est l'autre"/>
    <n v="47.3"/>
    <m/>
    <m/>
    <m/>
    <m/>
    <m/>
    <x v="1"/>
    <s v="Distribution Solidaire"/>
    <s v="Distribution Solidaire"/>
  </r>
  <r>
    <n v="2025"/>
    <s v="janvier"/>
    <n v="3"/>
    <s v="jeudi"/>
    <x v="37"/>
    <d v="2025-01-16T00:00:00"/>
    <s v="Patrick Postic"/>
    <s v="Valentin Carrez"/>
    <s v="Vincent Béranger"/>
    <m/>
    <m/>
    <s v="Trafic St Ho (ex Lilas) EH-786-YB"/>
    <s v="Refugee Food (Labo) - Production repas"/>
    <n v="70"/>
    <m/>
    <m/>
    <m/>
    <m/>
    <m/>
    <x v="0"/>
    <s v="Commandes inter-assos"/>
    <s v="Production Aide Alim"/>
  </r>
  <r>
    <n v="2025"/>
    <s v="janvier"/>
    <n v="3"/>
    <s v="jeudi"/>
    <x v="37"/>
    <d v="2025-01-16T00:00:00"/>
    <s v="Patrick Postic"/>
    <s v="Valentin Carrez"/>
    <s v="Vincent Béranger"/>
    <m/>
    <m/>
    <s v="Trafic St Ho (ex Lilas) EH-786-YB"/>
    <s v="Cop'1 Solidarité Etudiante"/>
    <n v="70"/>
    <m/>
    <m/>
    <m/>
    <m/>
    <m/>
    <x v="1"/>
    <s v="Distribution Solidaire"/>
    <s v="Distribution Solidaire"/>
  </r>
  <r>
    <n v="2025"/>
    <s v="janvier"/>
    <n v="3"/>
    <s v="jeudi"/>
    <x v="38"/>
    <d v="2025-01-16T00:00:00"/>
    <s v="Wajih Accary"/>
    <s v="Jean-Pierre Boudard"/>
    <m/>
    <m/>
    <m/>
    <s v="Kangoo Mazars ET-665-VE"/>
    <s v="Cuisine Centrale de Nanterre"/>
    <n v="47.75"/>
    <m/>
    <m/>
    <m/>
    <m/>
    <m/>
    <x v="0"/>
    <s v="Restauration Collective"/>
    <s v="Restauration scolaire"/>
  </r>
  <r>
    <n v="2025"/>
    <s v="janvier"/>
    <n v="3"/>
    <s v="jeudi"/>
    <x v="38"/>
    <d v="2025-01-16T00:00:00"/>
    <s v="Wajih Accary"/>
    <s v="Jean-Pierre Boudard"/>
    <m/>
    <m/>
    <m/>
    <s v="Kangoo Mazars ET-665-VE"/>
    <s v="Cdc Habitat Adoma - Foyer Sorbiers"/>
    <n v="47.75"/>
    <m/>
    <m/>
    <m/>
    <m/>
    <m/>
    <x v="1"/>
    <s v="Centre d'Hébergement"/>
    <s v="HALTE SOCIALE ET HEBERGEMENT"/>
  </r>
  <r>
    <n v="2025"/>
    <s v="janvier"/>
    <n v="3"/>
    <s v="vendredi"/>
    <x v="39"/>
    <d v="2025-01-17T00:00:00"/>
    <s v="Thierry Maisonnier"/>
    <s v="Hitch Menjra"/>
    <s v="Matthias Bénédic"/>
    <m/>
    <m/>
    <s v="Trafic Lyonnais FZ-882-JR"/>
    <s v="Monoprix - Magasin Bellesfeuilles"/>
    <n v="151"/>
    <m/>
    <m/>
    <m/>
    <m/>
    <m/>
    <x v="0"/>
    <s v="Distributeur"/>
    <s v="Distributeur"/>
  </r>
  <r>
    <n v="2025"/>
    <s v="janvier"/>
    <n v="3"/>
    <s v="vendredi"/>
    <x v="39"/>
    <d v="2025-01-17T00:00:00"/>
    <s v="Thierry Maisonnier"/>
    <s v="Hitch Menjra"/>
    <s v="Matthias Bénédic"/>
    <m/>
    <m/>
    <s v="Trafic Lyonnais FZ-882-JR"/>
    <s v="Monoprix - Magasin Courcelles"/>
    <n v="41"/>
    <m/>
    <m/>
    <m/>
    <m/>
    <m/>
    <x v="0"/>
    <s v="Distributeur"/>
    <s v="Distributeur"/>
  </r>
  <r>
    <n v="2025"/>
    <s v="janvier"/>
    <n v="3"/>
    <s v="vendredi"/>
    <x v="39"/>
    <d v="2025-01-17T00:00:00"/>
    <s v="Thierry Maisonnier"/>
    <s v="Hitch Menjra"/>
    <s v="Matthias Bénédic"/>
    <m/>
    <m/>
    <s v="Trafic Lyonnais FZ-882-JR"/>
    <s v="Aurore - CHU 12eme"/>
    <n v="192"/>
    <m/>
    <m/>
    <m/>
    <m/>
    <m/>
    <x v="1"/>
    <s v="Centre d'Hébergement"/>
    <s v="HALTE SOCIALE ET HEBERGEMENT"/>
  </r>
  <r>
    <n v="2025"/>
    <s v="janvier"/>
    <n v="3"/>
    <s v="vendredi"/>
    <x v="40"/>
    <d v="2025-01-17T00:00:00"/>
    <s v="Constantin Kozlow"/>
    <s v="(ING) Sophie Seugnet"/>
    <s v="Axelle Piana"/>
    <m/>
    <m/>
    <s v="Trafic St Ho (ex Lilas) EH-786-YB"/>
    <s v="Foodles - Hub Saint Ouen"/>
    <n v="90"/>
    <m/>
    <m/>
    <m/>
    <m/>
    <m/>
    <x v="0"/>
    <s v="Restauration Collective"/>
    <s v="Restauration d'entreprise"/>
  </r>
  <r>
    <n v="2025"/>
    <s v="janvier"/>
    <n v="3"/>
    <s v="vendredi"/>
    <x v="40"/>
    <d v="2025-01-17T00:00:00"/>
    <s v="Constantin Kozlow"/>
    <s v="(ING) Sophie Seugnet"/>
    <s v="Axelle Piana"/>
    <m/>
    <m/>
    <s v="Trafic St Ho (ex Lilas) EH-786-YB"/>
    <s v="Ikambere"/>
    <n v="90"/>
    <m/>
    <m/>
    <m/>
    <m/>
    <m/>
    <x v="1"/>
    <s v="Accueil de Jour"/>
    <s v="Accueil de Jour"/>
  </r>
  <r>
    <n v="2025"/>
    <s v="janvier"/>
    <n v="3"/>
    <s v="vendredi"/>
    <x v="40"/>
    <d v="2025-01-17T00:00:00"/>
    <s v="Constantin Kozlow"/>
    <s v="(ING) Sophie Seugnet"/>
    <s v="Axelle Piana"/>
    <m/>
    <m/>
    <s v="Trafic St Ho (ex Lilas) EH-786-YB"/>
    <s v="Les abattoirs de la Villette"/>
    <n v="154.69"/>
    <m/>
    <m/>
    <m/>
    <m/>
    <m/>
    <x v="0"/>
    <s v="Producteur"/>
    <s v="Producteur"/>
  </r>
  <r>
    <n v="2025"/>
    <s v="janvier"/>
    <n v="3"/>
    <s v="vendredi"/>
    <x v="40"/>
    <d v="2025-01-17T00:00:00"/>
    <s v="Constantin Kozlow"/>
    <s v="(ING) Sophie Seugnet"/>
    <s v="Axelle Piana"/>
    <m/>
    <m/>
    <s v="Trafic St Ho (ex Lilas) EH-786-YB"/>
    <s v="Refugee Food (Labo) - Livraison de denrées"/>
    <n v="154.69"/>
    <m/>
    <m/>
    <m/>
    <m/>
    <m/>
    <x v="1"/>
    <s v="Restaurant Solidaire"/>
    <s v="RESTAURANTS SOLIDAIRES"/>
  </r>
  <r>
    <n v="2025"/>
    <s v="janvier"/>
    <n v="3"/>
    <s v="vendredi"/>
    <x v="41"/>
    <d v="2025-01-17T00:00:00"/>
    <s v="Patrick Postic"/>
    <s v="Marius Koffi"/>
    <s v="Bastien GELINET"/>
    <m/>
    <m/>
    <s v="Trafic Défense FT-862-AY"/>
    <s v="Cuisine Centrale de Nanterre"/>
    <n v="85.2"/>
    <m/>
    <m/>
    <m/>
    <m/>
    <m/>
    <x v="0"/>
    <s v="Restauration Collective"/>
    <s v="Restauration scolaire"/>
  </r>
  <r>
    <n v="2025"/>
    <s v="janvier"/>
    <n v="3"/>
    <s v="vendredi"/>
    <x v="41"/>
    <d v="2025-01-17T00:00:00"/>
    <s v="Patrick Postic"/>
    <s v="Marius Koffi"/>
    <s v="Bastien GELINET"/>
    <m/>
    <m/>
    <s v="Trafic Défense FT-862-AY"/>
    <s v="ADN 93 - Amicale du Nid La Courneuve"/>
    <n v="45.25"/>
    <m/>
    <m/>
    <m/>
    <m/>
    <m/>
    <x v="1"/>
    <s v="Centre d'Hébergement"/>
    <s v="HALTE SOCIALE ET HEBERGEMENT"/>
  </r>
  <r>
    <n v="2025"/>
    <s v="janvier"/>
    <n v="3"/>
    <s v="vendredi"/>
    <x v="41"/>
    <d v="2025-01-17T00:00:00"/>
    <s v="Patrick Postic"/>
    <s v="Marius Koffi"/>
    <s v="Bastien GELINET"/>
    <m/>
    <m/>
    <s v="Trafic Défense FT-862-AY"/>
    <s v="APPUI - AU BON TRANSIT (collecte de denrées)"/>
    <n v="437.5"/>
    <m/>
    <m/>
    <m/>
    <m/>
    <m/>
    <x v="0"/>
    <s v="Association"/>
    <s v="Distribution Solidaire"/>
  </r>
  <r>
    <n v="2025"/>
    <s v="janvier"/>
    <n v="3"/>
    <s v="vendredi"/>
    <x v="41"/>
    <d v="2025-01-17T00:00:00"/>
    <s v="Patrick Postic"/>
    <s v="Marius Koffi"/>
    <s v="Bastien GELINET"/>
    <m/>
    <m/>
    <s v="Trafic Défense FT-862-AY"/>
    <s v="La Chorba (La Villette)"/>
    <n v="477.45"/>
    <m/>
    <m/>
    <m/>
    <m/>
    <m/>
    <x v="1"/>
    <s v="Restaurant Solidaire"/>
    <s v="RESTAURANTS SOLIDAIRES"/>
  </r>
  <r>
    <n v="2025"/>
    <s v="janvier"/>
    <n v="3"/>
    <s v="vendredi"/>
    <x v="0"/>
    <d v="2025-01-17T00:00:00"/>
    <s v="annulé"/>
    <m/>
    <m/>
    <m/>
    <m/>
    <s v="Annulé"/>
    <s v="MRS - Ipsen Khapa"/>
    <s v="annulé"/>
    <m/>
    <s v="Passage annulé"/>
    <s v="Pas d'invendus à donner"/>
    <s v="What'sApp"/>
    <m/>
    <x v="0"/>
    <s v="Restauration Collective"/>
    <s v="Restauration d'entreprise"/>
  </r>
  <r>
    <n v="2025"/>
    <s v="janvier"/>
    <n v="3"/>
    <s v="vendredi"/>
    <x v="0"/>
    <d v="2025-01-17T00:00:00"/>
    <s v="annulé"/>
    <m/>
    <m/>
    <m/>
    <m/>
    <s v="Annulé"/>
    <s v="Sogeres - Microsoft EOS"/>
    <s v="annulé"/>
    <m/>
    <s v="Passage annulé"/>
    <s v="Pas d'invendus à donner"/>
    <s v="What'sApp"/>
    <m/>
    <x v="0"/>
    <s v="Restauration Collective"/>
    <s v="Restauration d'entreprise"/>
  </r>
  <r>
    <n v="2025"/>
    <s v="janvier"/>
    <n v="3"/>
    <s v="vendredi"/>
    <x v="0"/>
    <d v="2025-01-17T00:00:00"/>
    <s v="annulé"/>
    <m/>
    <m/>
    <m/>
    <m/>
    <s v="Annulé"/>
    <s v="Sodexo Porte d'Issy - DGA (Balard)"/>
    <s v="annulé"/>
    <m/>
    <s v="Passage annulé"/>
    <s v="Pas d'invendus à donner"/>
    <s v="Appel "/>
    <m/>
    <x v="0"/>
    <s v="Restauration Collective"/>
    <s v="Restauration d'entreprise"/>
  </r>
  <r>
    <n v="2025"/>
    <s v="janvier"/>
    <n v="3"/>
    <s v="vendredi"/>
    <x v="0"/>
    <d v="2025-01-17T00:00:00"/>
    <s v="annulé"/>
    <m/>
    <m/>
    <m/>
    <m/>
    <s v="Annulé"/>
    <s v="L'Oréal Campus Clichy"/>
    <s v="annulé"/>
    <m/>
    <s v="Passage annulé"/>
    <s v="Pas d'invendus à donner"/>
    <s v="Appel "/>
    <m/>
    <x v="0"/>
    <s v="Restauration Collective"/>
    <s v="Restauration d'entreprise"/>
  </r>
  <r>
    <n v="2025"/>
    <s v="janvier"/>
    <n v="3"/>
    <s v="vendredi"/>
    <x v="42"/>
    <d v="2025-01-17T00:00:00"/>
    <s v="Michelle Isphording"/>
    <s v="Chayma Boda"/>
    <m/>
    <m/>
    <m/>
    <s v="Kangoo Mazars ET-665-VE"/>
    <s v="Compass - Société Générale Basalte"/>
    <n v="43.5"/>
    <m/>
    <m/>
    <m/>
    <m/>
    <m/>
    <x v="0"/>
    <s v="Restauration Collective"/>
    <s v="Restauration d'entreprise"/>
  </r>
  <r>
    <n v="2025"/>
    <s v="janvier"/>
    <n v="3"/>
    <s v="vendredi"/>
    <x v="42"/>
    <d v="2025-01-17T00:00:00"/>
    <s v="Michelle Isphording"/>
    <s v="Chayma Boda"/>
    <m/>
    <m/>
    <m/>
    <s v="Kangoo Mazars ET-665-VE"/>
    <s v="Sogeres - Gecina Défense Ouest"/>
    <n v="7.64"/>
    <m/>
    <m/>
    <m/>
    <m/>
    <m/>
    <x v="0"/>
    <s v="Restauration Collective"/>
    <s v="Restauration d'entreprise"/>
  </r>
  <r>
    <n v="2025"/>
    <s v="janvier"/>
    <n v="3"/>
    <s v="vendredi"/>
    <x v="0"/>
    <d v="2025-01-17T00:00:00"/>
    <s v="annulé"/>
    <m/>
    <m/>
    <m/>
    <m/>
    <s v="Annulé"/>
    <s v="Arpège - L'Oréal Clichy CAPI"/>
    <s v="annulé"/>
    <m/>
    <s v="Passage annulé"/>
    <s v="Pas d'invendus à donner"/>
    <s v="Appel "/>
    <m/>
    <x v="0"/>
    <s v="Restauration Collective"/>
    <s v="Restauration d'entreprise"/>
  </r>
  <r>
    <n v="2025"/>
    <s v="janvier"/>
    <n v="3"/>
    <s v="vendredi"/>
    <x v="0"/>
    <d v="2025-01-17T00:00:00"/>
    <s v="annulé"/>
    <m/>
    <m/>
    <m/>
    <m/>
    <s v="Annulé"/>
    <s v="Arpège - Mazars"/>
    <s v="annulé"/>
    <m/>
    <s v="Passage annulé"/>
    <s v="Pas d'invendus à donner"/>
    <s v="Appel "/>
    <m/>
    <x v="0"/>
    <s v="Restauration Collective"/>
    <s v="Restauration d'entreprise"/>
  </r>
  <r>
    <n v="2025"/>
    <s v="janvier"/>
    <n v="3"/>
    <s v="vendredi"/>
    <x v="42"/>
    <d v="2025-01-17T00:00:00"/>
    <s v="Michelle Isphording"/>
    <s v="Chayma Boda"/>
    <m/>
    <m/>
    <m/>
    <s v="Kangoo Mazars ET-665-VE"/>
    <s v="Arpège - L'Oréal Clichy RIO"/>
    <n v="29"/>
    <m/>
    <m/>
    <m/>
    <m/>
    <m/>
    <x v="0"/>
    <s v="Restauration Collective"/>
    <s v="Restauration d'entreprise"/>
  </r>
  <r>
    <n v="2025"/>
    <s v="janvier"/>
    <n v="3"/>
    <s v="vendredi"/>
    <x v="0"/>
    <d v="2025-01-17T00:00:00"/>
    <s v="annulé"/>
    <m/>
    <m/>
    <m/>
    <m/>
    <s v="Annulé"/>
    <s v="Compass - L'Oréal Levallois SO France"/>
    <s v="annulé"/>
    <m/>
    <s v="Passage annulé"/>
    <s v="Pas d'invendus à donner"/>
    <s v="Appel "/>
    <m/>
    <x v="0"/>
    <s v="Restauration Collective"/>
    <s v="Restauration d'entreprise"/>
  </r>
  <r>
    <n v="2025"/>
    <s v="janvier"/>
    <n v="3"/>
    <s v="vendredi"/>
    <x v="42"/>
    <d v="2025-01-17T00:00:00"/>
    <s v="Michelle Isphording"/>
    <s v="Chayma Boda"/>
    <m/>
    <m/>
    <m/>
    <s v="Kangoo Mazars ET-665-VE"/>
    <s v="Maison Hestia - Aurore La Garenne-Colombes"/>
    <n v="35"/>
    <m/>
    <m/>
    <m/>
    <m/>
    <m/>
    <x v="1"/>
    <s v="Centre d'Hébergement"/>
    <s v="HALTE SOCIALE ET HEBERGEMENT"/>
  </r>
  <r>
    <n v="2025"/>
    <s v="janvier"/>
    <n v="3"/>
    <s v="vendredi"/>
    <x v="42"/>
    <d v="2025-01-17T00:00:00"/>
    <s v="Michelle Isphording"/>
    <s v="Chayma Boda"/>
    <m/>
    <m/>
    <m/>
    <s v="Kangoo Mazars ET-665-VE"/>
    <s v="Rueil Malmaison - La boussole"/>
    <n v="45.14"/>
    <m/>
    <m/>
    <m/>
    <m/>
    <m/>
    <x v="1"/>
    <s v="Accueil de Jour"/>
    <s v="HALTE SOCIALE ET HEBERGEMENT"/>
  </r>
  <r>
    <n v="2025"/>
    <s v="janvier"/>
    <n v="4"/>
    <s v="dimanche"/>
    <x v="43"/>
    <d v="2025-01-19T00:00:00"/>
    <s v="Patrick Postic"/>
    <s v="Dana Ducros"/>
    <s v="Khelouat Amine"/>
    <s v="Moussa Abdoulaye"/>
    <m/>
    <s v="Trafic St Ho (ex Lilas) EH-786-YB"/>
    <s v="Marché Monge"/>
    <n v="33"/>
    <m/>
    <m/>
    <m/>
    <m/>
    <m/>
    <x v="0"/>
    <s v="Producteur"/>
    <s v="Producteur"/>
  </r>
  <r>
    <n v="2025"/>
    <s v="janvier"/>
    <n v="4"/>
    <s v="dimanche"/>
    <x v="43"/>
    <d v="2025-01-19T00:00:00"/>
    <s v="Patrick Postic"/>
    <s v="Dana Ducros"/>
    <s v="Khelouat Amine"/>
    <s v="Moussa Abdoulaye"/>
    <m/>
    <s v="Trafic St Ho (ex Lilas) EH-786-YB"/>
    <s v="Marché Grenelle"/>
    <n v="37"/>
    <m/>
    <m/>
    <m/>
    <m/>
    <m/>
    <x v="0"/>
    <s v="Producteur"/>
    <s v="Producteur"/>
  </r>
  <r>
    <n v="2025"/>
    <s v="janvier"/>
    <n v="4"/>
    <s v="dimanche"/>
    <x v="43"/>
    <d v="2025-01-19T00:00:00"/>
    <s v="Patrick Postic"/>
    <s v="Dana Ducros"/>
    <s v="Khelouat Amine"/>
    <s v="Moussa Abdoulaye"/>
    <m/>
    <s v="Trafic St Ho (ex Lilas) EH-786-YB"/>
    <s v="La Chorba"/>
    <n v="70"/>
    <m/>
    <m/>
    <m/>
    <m/>
    <m/>
    <x v="1"/>
    <s v="Restaurant Solidaire"/>
    <s v="RESTAURANTS SOLIDAIRES"/>
  </r>
  <r>
    <n v="2025"/>
    <s v="janvier"/>
    <n v="4"/>
    <s v="lundi"/>
    <x v="44"/>
    <d v="2025-01-20T00:00:00"/>
    <s v="Baptiste Valentini"/>
    <s v="Maya Mouttapa"/>
    <m/>
    <m/>
    <m/>
    <s v="Trafic Défense FT-862-AY"/>
    <s v="Monoprix - Magasin Bellesfeuilles"/>
    <n v="93"/>
    <m/>
    <m/>
    <m/>
    <m/>
    <m/>
    <x v="0"/>
    <s v="Distributeur"/>
    <s v="Distributeur"/>
  </r>
  <r>
    <n v="2025"/>
    <s v="janvier"/>
    <n v="4"/>
    <s v="lundi"/>
    <x v="44"/>
    <d v="2025-01-20T00:00:00"/>
    <s v="Baptiste Valentini"/>
    <s v="Maya Mouttapa"/>
    <m/>
    <m/>
    <m/>
    <s v="Trafic Défense FT-862-AY"/>
    <s v="Monoprix - Magasin Courcelles"/>
    <n v="99.9"/>
    <m/>
    <m/>
    <m/>
    <m/>
    <m/>
    <x v="0"/>
    <s v="Distributeur"/>
    <s v="Distributeur"/>
  </r>
  <r>
    <n v="2025"/>
    <s v="janvier"/>
    <n v="4"/>
    <s v="lundi"/>
    <x v="44"/>
    <d v="2025-01-20T00:00:00"/>
    <s v="Baptiste Valentini"/>
    <s v="Maya Mouttapa"/>
    <m/>
    <m/>
    <m/>
    <s v="Trafic Défense FT-862-AY"/>
    <s v="Corot Entraide Auteuil"/>
    <n v="59.8"/>
    <m/>
    <m/>
    <m/>
    <m/>
    <m/>
    <x v="1"/>
    <s v="Centre d'Hébergement"/>
    <s v="HALTE SOCIALE ET HEBERGEMENT"/>
  </r>
  <r>
    <n v="2025"/>
    <s v="janvier"/>
    <n v="4"/>
    <s v="lundi"/>
    <x v="44"/>
    <d v="2025-01-20T00:00:00"/>
    <s v="Baptiste Valentini"/>
    <s v="Maya Mouttapa"/>
    <m/>
    <m/>
    <m/>
    <s v="Trafic Défense FT-862-AY"/>
    <s v="Salle à Manger"/>
    <n v="133.1"/>
    <m/>
    <m/>
    <m/>
    <m/>
    <m/>
    <x v="1"/>
    <s v="Restaurant Solidaire"/>
    <s v="RESTAURANTS SOLIDAIRES"/>
  </r>
  <r>
    <n v="2025"/>
    <s v="janvier"/>
    <n v="4"/>
    <s v="lundi"/>
    <x v="0"/>
    <d v="2025-01-20T00:00:00"/>
    <s v="annulé"/>
    <m/>
    <m/>
    <m/>
    <m/>
    <s v="Annulé"/>
    <s v="La Table de Cana (Dons de Production)"/>
    <s v="annulé"/>
    <m/>
    <s v="Passage annulé"/>
    <s v="Impossible pour le partenaire de donner"/>
    <s v="Appel "/>
    <m/>
    <x v="0"/>
    <s v="Commandes inter-assos"/>
    <s v="Production Aide Alim"/>
  </r>
  <r>
    <n v="2025"/>
    <s v="janvier"/>
    <n v="4"/>
    <s v="lundi"/>
    <x v="45"/>
    <d v="2025-01-20T00:00:00"/>
    <s v="Jacques Lefèvre"/>
    <s v="Wajih Accary"/>
    <m/>
    <m/>
    <m/>
    <s v="Trafic St Ho (ex Lilas) EH-786-YB"/>
    <s v="Boire et Manger - Stade De France"/>
    <n v="210"/>
    <m/>
    <m/>
    <m/>
    <m/>
    <m/>
    <x v="0"/>
    <s v="Evenementiel"/>
    <s v="Evenementiel"/>
  </r>
  <r>
    <n v="2025"/>
    <s v="janvier"/>
    <n v="4"/>
    <s v="lundi"/>
    <x v="45"/>
    <d v="2025-01-20T00:00:00"/>
    <s v="Jacques Lefèvre"/>
    <s v="Wajih Accary"/>
    <m/>
    <m/>
    <m/>
    <s v="Trafic St Ho (ex Lilas) EH-786-YB"/>
    <s v="Action 14"/>
    <n v="210"/>
    <m/>
    <m/>
    <m/>
    <m/>
    <m/>
    <x v="1"/>
    <s v="Distribution Solidaire"/>
    <s v="Distribution Solidaire"/>
  </r>
  <r>
    <n v="2025"/>
    <s v="janvier"/>
    <n v="4"/>
    <s v="mardi"/>
    <x v="46"/>
    <d v="2025-01-21T00:00:00"/>
    <s v="Marine POTEL"/>
    <s v="Aymeric Champs"/>
    <s v="Clarisse Becquart"/>
    <m/>
    <m/>
    <s v="Trafic Lyonnais FZ-882-JR"/>
    <s v="MIYAM (labo) "/>
    <n v="33.75"/>
    <m/>
    <m/>
    <m/>
    <m/>
    <m/>
    <x v="0"/>
    <s v="Distributeur"/>
    <s v="Distributeur"/>
  </r>
  <r>
    <n v="2025"/>
    <s v="janvier"/>
    <n v="4"/>
    <s v="mardi"/>
    <x v="46"/>
    <d v="2025-01-21T00:00:00"/>
    <s v="Marine POTEL"/>
    <s v="Aymeric Champs"/>
    <s v="Clarisse Becquart"/>
    <m/>
    <m/>
    <s v="Trafic Lyonnais FZ-882-JR"/>
    <s v="Salle à Manger"/>
    <n v="33.75"/>
    <m/>
    <m/>
    <m/>
    <m/>
    <m/>
    <x v="1"/>
    <s v="Restaurant Solidaire"/>
    <s v="RESTAURANTS SOLIDAIRES"/>
  </r>
  <r>
    <n v="2025"/>
    <s v="janvier"/>
    <n v="4"/>
    <s v="mardi"/>
    <x v="47"/>
    <d v="2025-01-21T00:00:00"/>
    <s v="Thierry Maisonnier"/>
    <s v="Christiane Mancilla"/>
    <s v="(Wenabi) Mélanie POMIAN"/>
    <m/>
    <m/>
    <s v="Trafic St Ho (ex Lilas) EH-786-YB"/>
    <s v="Monoprix - Magasin Bellesfeuilles"/>
    <n v="121"/>
    <m/>
    <m/>
    <m/>
    <m/>
    <m/>
    <x v="0"/>
    <s v="Distributeur"/>
    <s v="Distributeur"/>
  </r>
  <r>
    <n v="2025"/>
    <s v="janvier"/>
    <n v="4"/>
    <s v="mardi"/>
    <x v="47"/>
    <d v="2025-01-21T00:00:00"/>
    <s v="Thierry Maisonnier"/>
    <s v="Christiane Mancilla"/>
    <s v="(Wenabi) Mélanie POMIAN"/>
    <m/>
    <m/>
    <s v="Trafic St Ho (ex Lilas) EH-786-YB"/>
    <s v="Mairie du XIV - Association Yachad"/>
    <n v="121"/>
    <m/>
    <m/>
    <m/>
    <m/>
    <m/>
    <x v="1"/>
    <s v="Distribution Solidaire"/>
    <s v="Distribution Solidaire"/>
  </r>
  <r>
    <n v="2025"/>
    <s v="janvier"/>
    <n v="4"/>
    <s v="mercredi"/>
    <x v="48"/>
    <d v="2025-01-22T00:00:00"/>
    <s v="Marine POTEL"/>
    <s v="Joseph Lanney"/>
    <m/>
    <m/>
    <m/>
    <s v="Kangoo Mazars ET-665-VE"/>
    <s v="Monoprix - Magasin Bellesfeuilles"/>
    <n v="49"/>
    <m/>
    <m/>
    <m/>
    <m/>
    <m/>
    <x v="0"/>
    <s v="Distributeur"/>
    <s v="Distributeur"/>
  </r>
  <r>
    <n v="2025"/>
    <s v="janvier"/>
    <n v="4"/>
    <s v="mercredi"/>
    <x v="48"/>
    <d v="2025-01-22T00:00:00"/>
    <s v="Marine POTEL"/>
    <s v="Joseph Lanney"/>
    <m/>
    <m/>
    <m/>
    <s v="Kangoo Mazars ET-665-VE"/>
    <s v="Monoprix - Magasin Courcelles"/>
    <n v="30.8"/>
    <m/>
    <m/>
    <m/>
    <m/>
    <m/>
    <x v="0"/>
    <s v="Distributeur"/>
    <s v="Distributeur"/>
  </r>
  <r>
    <n v="2025"/>
    <s v="janvier"/>
    <n v="4"/>
    <s v="mercredi"/>
    <x v="48"/>
    <d v="2025-01-22T00:00:00"/>
    <s v="Marine POTEL"/>
    <s v="Joseph Lanney"/>
    <m/>
    <m/>
    <m/>
    <s v="Kangoo Mazars ET-665-VE"/>
    <s v="Corot Entraide Auteuil"/>
    <n v="26.8"/>
    <m/>
    <m/>
    <m/>
    <m/>
    <m/>
    <x v="1"/>
    <s v="Centre d'Hébergement"/>
    <s v="HALTE SOCIALE ET HEBERGEMENT"/>
  </r>
  <r>
    <n v="2025"/>
    <s v="janvier"/>
    <n v="4"/>
    <s v="mercredi"/>
    <x v="48"/>
    <d v="2025-01-22T00:00:00"/>
    <s v="Marine POTEL"/>
    <s v="Joseph Lanney"/>
    <m/>
    <m/>
    <m/>
    <s v="Kangoo Mazars ET-665-VE"/>
    <s v="Salle à Manger"/>
    <n v="53"/>
    <m/>
    <m/>
    <m/>
    <m/>
    <m/>
    <x v="1"/>
    <s v="Restaurant Solidaire"/>
    <s v="RESTAURANTS SOLIDAIRES"/>
  </r>
  <r>
    <n v="2025"/>
    <s v="janvier"/>
    <n v="4"/>
    <s v="mercredi"/>
    <x v="49"/>
    <d v="2025-01-22T00:00:00"/>
    <s v="Thierry Maisonnier"/>
    <s v="Marius Koffi"/>
    <s v="auriane delacroix"/>
    <m/>
    <m/>
    <s v="Trafic Lyonnais FZ-882-JR"/>
    <s v="Ideel Garden"/>
    <n v="191.2"/>
    <m/>
    <m/>
    <m/>
    <m/>
    <m/>
    <x v="0"/>
    <s v="Industriel"/>
    <s v="Restauration d'entreprise"/>
  </r>
  <r>
    <n v="2025"/>
    <s v="janvier"/>
    <n v="4"/>
    <s v="mercredi"/>
    <x v="49"/>
    <d v="2025-01-22T00:00:00"/>
    <s v="Thierry Maisonnier"/>
    <s v="Marius Koffi"/>
    <s v="auriane delacroix"/>
    <m/>
    <m/>
    <s v="Trafic Lyonnais FZ-882-JR"/>
    <s v="Armée du Salut"/>
    <n v="191.2"/>
    <m/>
    <m/>
    <m/>
    <m/>
    <m/>
    <x v="1"/>
    <s v="Distribution Solidaire"/>
    <s v="Distribution Solidaire"/>
  </r>
  <r>
    <n v="2025"/>
    <s v="janvier"/>
    <n v="4"/>
    <s v="mercredi"/>
    <x v="50"/>
    <d v="2025-01-22T00:00:00"/>
    <s v="Patrick Postic"/>
    <s v="Clarisse Becquart"/>
    <m/>
    <m/>
    <m/>
    <s v="Kangoo Ipsen FV-865-GP"/>
    <s v="Le Figuier / Au panier des Halles / Jelo"/>
    <n v="96.75"/>
    <m/>
    <m/>
    <m/>
    <m/>
    <m/>
    <x v="0"/>
    <s v="Restauration Collective"/>
    <s v="Labo pour frigos connectés"/>
  </r>
  <r>
    <n v="2025"/>
    <s v="janvier"/>
    <n v="4"/>
    <s v="mercredi"/>
    <x v="0"/>
    <d v="2025-01-22T00:00:00"/>
    <s v="annulé"/>
    <m/>
    <m/>
    <m/>
    <m/>
    <s v="Annulé"/>
    <s v="Sodexo Porte d'Issy - DGA (Balard)"/>
    <s v="annulé"/>
    <m/>
    <s v="Passage annulé"/>
    <s v="Pas d'invendus à donner"/>
    <s v="Appel "/>
    <m/>
    <x v="0"/>
    <s v="Restauration Collective"/>
    <s v="Restauration d'entreprise"/>
  </r>
  <r>
    <n v="2025"/>
    <s v="janvier"/>
    <n v="4"/>
    <s v="mercredi"/>
    <x v="50"/>
    <d v="2025-01-22T00:00:00"/>
    <s v="Patrick Postic"/>
    <s v="Clarisse Becquart"/>
    <m/>
    <m/>
    <m/>
    <s v="Kangoo Ipsen FV-865-GP"/>
    <s v="Magdalena Boulogne"/>
    <n v="79"/>
    <m/>
    <m/>
    <m/>
    <m/>
    <m/>
    <x v="1"/>
    <s v="Restaurant Solidaire"/>
    <s v="Restaurant Solidaire"/>
  </r>
  <r>
    <n v="2025"/>
    <s v="janvier"/>
    <n v="4"/>
    <s v="mercredi"/>
    <x v="50"/>
    <d v="2025-01-22T00:00:00"/>
    <s v="Patrick Postic"/>
    <s v="Clarisse Becquart"/>
    <m/>
    <m/>
    <m/>
    <s v="Kangoo Ipsen FV-865-GP"/>
    <s v="Ordre de Malte - Immaculee Conception"/>
    <n v="17.75"/>
    <m/>
    <m/>
    <m/>
    <m/>
    <m/>
    <x v="1"/>
    <s v="Distribution Solidaire"/>
    <s v="Distribution Solidaire"/>
  </r>
  <r>
    <n v="2025"/>
    <s v="janvier"/>
    <n v="4"/>
    <s v="mercredi"/>
    <x v="0"/>
    <d v="2025-01-22T00:00:00"/>
    <s v="annulé"/>
    <m/>
    <m/>
    <m/>
    <m/>
    <s v="Annulé"/>
    <s v="La Table de Cana (Dons de Production)"/>
    <s v="annulé"/>
    <m/>
    <s v="Passage annulé"/>
    <s v="Impossible pour le partenaire de donner"/>
    <s v="Appel "/>
    <m/>
    <x v="0"/>
    <s v="Commandes inter-assos"/>
    <s v="Production Aide Alim"/>
  </r>
  <r>
    <n v="2025"/>
    <s v="janvier"/>
    <n v="4"/>
    <s v="mercredi"/>
    <x v="51"/>
    <d v="2025-01-22T00:00:00"/>
    <s v="Matthias Cortin"/>
    <s v="Salarié MDA"/>
    <m/>
    <m/>
    <m/>
    <s v="Trafic Défense FT-862-AY"/>
    <s v="BAPIF Genevilliers (collecte)"/>
    <n v="356"/>
    <m/>
    <m/>
    <m/>
    <m/>
    <m/>
    <x v="0"/>
    <s v="Association"/>
    <n v="0"/>
  </r>
  <r>
    <n v="2025"/>
    <s v="janvier"/>
    <n v="4"/>
    <s v="mercredi"/>
    <x v="51"/>
    <d v="2025-01-22T00:00:00"/>
    <s v="Matthias Cortin"/>
    <s v="Salarié MDA"/>
    <m/>
    <m/>
    <m/>
    <s v="Trafic Défense FT-862-AY"/>
    <s v="Maison de l'Amitié"/>
    <n v="356"/>
    <m/>
    <m/>
    <m/>
    <m/>
    <m/>
    <x v="1"/>
    <s v="Accueil de Jour"/>
    <s v="Accueil de Jour"/>
  </r>
  <r>
    <n v="2025"/>
    <s v="janvier"/>
    <n v="4"/>
    <s v="jeudi"/>
    <x v="52"/>
    <d v="2025-01-23T00:00:00"/>
    <s v="Jean-Michel Bader"/>
    <s v="Marius Koffi"/>
    <s v="Bastien GELINET"/>
    <m/>
    <m/>
    <s v="Trafic Lyonnais FZ-882-JR"/>
    <s v="MIYAM (labo) "/>
    <n v="42.79"/>
    <m/>
    <m/>
    <m/>
    <m/>
    <m/>
    <x v="0"/>
    <s v="Distributeur"/>
    <s v="Distributeur"/>
  </r>
  <r>
    <n v="2025"/>
    <s v="janvier"/>
    <n v="4"/>
    <s v="jeudi"/>
    <x v="52"/>
    <d v="2025-01-23T00:00:00"/>
    <s v="Jean-Michel Bader"/>
    <s v="Marius Koffi"/>
    <s v="Bastien GELINET"/>
    <m/>
    <m/>
    <s v="Trafic Lyonnais FZ-882-JR"/>
    <s v="L'un est l'autre"/>
    <n v="42.79"/>
    <m/>
    <m/>
    <m/>
    <m/>
    <m/>
    <x v="1"/>
    <s v="Distribution Solidaire"/>
    <s v="Distribution Solidaire"/>
  </r>
  <r>
    <n v="2025"/>
    <s v="janvier"/>
    <n v="4"/>
    <s v="jeudi"/>
    <x v="53"/>
    <d v="2025-01-23T00:00:00"/>
    <s v="Thierry Maisonnier"/>
    <s v="Valentin Carrez"/>
    <s v="Vincent Béranger"/>
    <m/>
    <m/>
    <s v="Trafic St Ho (ex Lilas) EH-786-YB"/>
    <s v="Caisse des écoles - Paris 14eme"/>
    <n v="4.5"/>
    <m/>
    <m/>
    <m/>
    <m/>
    <m/>
    <x v="0"/>
    <s v="Restauration Collective"/>
    <s v="Cuisine centrale scolaire"/>
  </r>
  <r>
    <n v="2025"/>
    <s v="janvier"/>
    <n v="4"/>
    <s v="jeudi"/>
    <x v="53"/>
    <d v="2025-01-23T00:00:00"/>
    <s v="Thierry Maisonnier"/>
    <s v="Valentin Carrez"/>
    <s v="Vincent Béranger"/>
    <m/>
    <m/>
    <s v="Trafic St Ho (ex Lilas) EH-786-YB"/>
    <s v="Refugee Food (Labo) - Livraison de denrées"/>
    <n v="4.5"/>
    <m/>
    <m/>
    <m/>
    <m/>
    <m/>
    <x v="1"/>
    <s v="Restaurant Solidaire"/>
    <s v="RESTAURANTS SOLIDAIRES"/>
  </r>
  <r>
    <n v="2025"/>
    <s v="janvier"/>
    <n v="4"/>
    <s v="jeudi"/>
    <x v="53"/>
    <d v="2025-01-23T00:00:00"/>
    <s v="Thierry Maisonnier"/>
    <s v="Valentin Carrez"/>
    <s v="Vincent Béranger"/>
    <m/>
    <m/>
    <s v="Trafic St Ho (ex Lilas) EH-786-YB"/>
    <s v="Refugee Food (Labo) - Production repas"/>
    <n v="70"/>
    <m/>
    <m/>
    <m/>
    <m/>
    <m/>
    <x v="0"/>
    <s v="Commandes inter-assos"/>
    <s v="Production Aide Alim"/>
  </r>
  <r>
    <n v="2025"/>
    <s v="janvier"/>
    <n v="4"/>
    <s v="jeudi"/>
    <x v="53"/>
    <d v="2025-01-23T00:00:00"/>
    <s v="Thierry Maisonnier"/>
    <s v="Valentin Carrez"/>
    <s v="Vincent Béranger"/>
    <m/>
    <m/>
    <s v="Trafic St Ho (ex Lilas) EH-786-YB"/>
    <s v="Cop'1 Solidarité Etudiante"/>
    <n v="70"/>
    <m/>
    <m/>
    <m/>
    <m/>
    <m/>
    <x v="1"/>
    <s v="Distribution Solidaire"/>
    <s v="Distribution Solidaire"/>
  </r>
  <r>
    <n v="2025"/>
    <s v="janvier"/>
    <n v="4"/>
    <s v="jeudi"/>
    <x v="54"/>
    <d v="2025-01-23T00:00:00"/>
    <s v="Constantin Kozlow"/>
    <s v="Cherigui Boussad"/>
    <m/>
    <m/>
    <m/>
    <s v="Kangoo Mazars ET-665-VE"/>
    <s v="Cuisine Centrale de Nanterre"/>
    <n v="102.3"/>
    <m/>
    <m/>
    <m/>
    <m/>
    <m/>
    <x v="0"/>
    <s v="Restauration Collective"/>
    <s v="Restauration scolaire"/>
  </r>
  <r>
    <n v="2025"/>
    <s v="janvier"/>
    <n v="4"/>
    <s v="jeudi"/>
    <x v="54"/>
    <d v="2025-01-23T00:00:00"/>
    <s v="Constantin Kozlow"/>
    <s v="Cherigui Boussad"/>
    <m/>
    <m/>
    <m/>
    <s v="Kangoo Mazars ET-665-VE"/>
    <s v="Cdc Habitat Adoma - Foyer Sorbiers"/>
    <n v="102.3"/>
    <m/>
    <m/>
    <m/>
    <m/>
    <m/>
    <x v="1"/>
    <s v="Centre d'Hébergement"/>
    <s v="HALTE SOCIALE ET HEBERGEMENT"/>
  </r>
  <r>
    <n v="2025"/>
    <s v="janvier"/>
    <n v="4"/>
    <s v="vendredi"/>
    <x v="55"/>
    <d v="2025-01-24T00:00:00"/>
    <s v="Thierry Maisonnier"/>
    <s v="HENRIQUE BORSARI"/>
    <m/>
    <m/>
    <m/>
    <s v="Trafic Lyonnais FZ-882-JR"/>
    <s v="Monoprix - Magasin Bellesfeuilles"/>
    <n v="40"/>
    <m/>
    <m/>
    <m/>
    <m/>
    <m/>
    <x v="0"/>
    <s v="Distributeur"/>
    <s v="Distributeur"/>
  </r>
  <r>
    <n v="2025"/>
    <s v="janvier"/>
    <n v="4"/>
    <s v="vendredi"/>
    <x v="55"/>
    <d v="2025-01-24T00:00:00"/>
    <s v="Thierry Maisonnier"/>
    <s v="HENRIQUE BORSARI"/>
    <m/>
    <m/>
    <m/>
    <s v="Trafic Lyonnais FZ-882-JR"/>
    <s v="Monoprix - Magasin Bellesfeuilles"/>
    <n v="37"/>
    <m/>
    <m/>
    <m/>
    <m/>
    <m/>
    <x v="0"/>
    <s v="Distributeur"/>
    <s v="Distributeur"/>
  </r>
  <r>
    <n v="2025"/>
    <s v="janvier"/>
    <n v="4"/>
    <s v="vendredi"/>
    <x v="55"/>
    <d v="2025-01-24T00:00:00"/>
    <s v="Thierry Maisonnier"/>
    <s v="HENRIQUE BORSARI"/>
    <m/>
    <m/>
    <m/>
    <s v="Trafic Lyonnais FZ-882-JR"/>
    <s v="Aurore - CHU 12eme"/>
    <n v="77"/>
    <m/>
    <m/>
    <m/>
    <m/>
    <m/>
    <x v="1"/>
    <s v="Centre d'Hébergement"/>
    <s v="HALTE SOCIALE ET HEBERGEMENT"/>
  </r>
  <r>
    <n v="2025"/>
    <s v="janvier"/>
    <n v="4"/>
    <s v="vendredi"/>
    <x v="56"/>
    <d v="2025-01-24T00:00:00"/>
    <s v="Patrick Postic"/>
    <s v="Félicie Pène"/>
    <s v="Pierre BEURLET"/>
    <m/>
    <m/>
    <s v="Trafic St Ho (ex Lilas) EH-786-YB"/>
    <s v="Levy Restaurants - AccorHotels Arena Bercy"/>
    <n v="31.18"/>
    <m/>
    <m/>
    <m/>
    <m/>
    <m/>
    <x v="0"/>
    <s v="Evenementiel"/>
    <s v="Evénements Sports et Loisirs"/>
  </r>
  <r>
    <n v="2025"/>
    <s v="janvier"/>
    <n v="4"/>
    <s v="vendredi"/>
    <x v="56"/>
    <d v="2025-01-24T00:00:00"/>
    <s v="Patrick Postic"/>
    <s v="Félicie Pène"/>
    <s v="Pierre BEURLET"/>
    <m/>
    <m/>
    <s v="Trafic St Ho (ex Lilas) EH-786-YB"/>
    <s v="Aurore ESAT Santeuil "/>
    <n v="31.18"/>
    <m/>
    <m/>
    <m/>
    <m/>
    <m/>
    <x v="1"/>
    <s v="Restaurant Solidaire"/>
    <s v="RESTAURANTS SOLIDAIRES"/>
  </r>
  <r>
    <n v="2025"/>
    <s v="janvier"/>
    <n v="4"/>
    <s v="vendredi"/>
    <x v="56"/>
    <d v="2025-01-24T00:00:00"/>
    <s v="Patrick Postic"/>
    <s v="Félicie Pène"/>
    <s v="Pierre BEURLET"/>
    <m/>
    <m/>
    <s v="Trafic St Ho (ex Lilas) EH-786-YB"/>
    <s v="Foodles - Hub Saint Ouen"/>
    <n v="122"/>
    <m/>
    <m/>
    <m/>
    <m/>
    <m/>
    <x v="0"/>
    <s v="Restauration Collective"/>
    <s v="Restauration d'entreprise"/>
  </r>
  <r>
    <n v="2025"/>
    <s v="janvier"/>
    <n v="4"/>
    <s v="vendredi"/>
    <x v="56"/>
    <d v="2025-01-24T00:00:00"/>
    <s v="Patrick Postic"/>
    <s v="Félicie Pène"/>
    <s v="Pierre BEURLET"/>
    <m/>
    <m/>
    <s v="Trafic St Ho (ex Lilas) EH-786-YB"/>
    <s v="Centre Social Landy - St Ouen"/>
    <n v="122"/>
    <m/>
    <m/>
    <m/>
    <m/>
    <m/>
    <x v="1"/>
    <s v="Distribution Solidaire"/>
    <s v="Distribution Solidaire"/>
  </r>
  <r>
    <n v="2025"/>
    <s v="janvier"/>
    <n v="4"/>
    <s v="vendredi"/>
    <x v="57"/>
    <d v="2025-01-24T00:00:00"/>
    <s v="Michelle Isphording"/>
    <s v="Manon Ducrot"/>
    <s v="(Wenabi) Delphine Julien"/>
    <m/>
    <m/>
    <s v="Trafic Défense FT-862-AY"/>
    <s v="Cuisine Centrale de Nanterre"/>
    <n v="85.3"/>
    <m/>
    <m/>
    <m/>
    <m/>
    <m/>
    <x v="0"/>
    <s v="Restauration Collective"/>
    <s v="Restauration scolaire"/>
  </r>
  <r>
    <n v="2025"/>
    <s v="janvier"/>
    <n v="4"/>
    <s v="vendredi"/>
    <x v="57"/>
    <d v="2025-01-24T00:00:00"/>
    <s v="Michelle Isphording"/>
    <s v="Manon Ducrot"/>
    <s v="(Wenabi) Delphine Julien"/>
    <m/>
    <m/>
    <s v="Trafic Défense FT-862-AY"/>
    <s v="APPUI - AU BON TRANSIT (collecte de denrées)"/>
    <n v="278"/>
    <m/>
    <m/>
    <m/>
    <m/>
    <m/>
    <x v="0"/>
    <s v="Association"/>
    <s v="Distribution Solidaire"/>
  </r>
  <r>
    <n v="2025"/>
    <s v="janvier"/>
    <n v="4"/>
    <s v="vendredi"/>
    <x v="57"/>
    <d v="2025-01-24T00:00:00"/>
    <s v="Michelle Isphording"/>
    <s v="Manon Ducrot"/>
    <s v="(Wenabi) Delphine Julien"/>
    <m/>
    <m/>
    <s v="Trafic Défense FT-862-AY"/>
    <s v="ADN 93 - Amicale du Nid La Courneuve"/>
    <n v="62.95"/>
    <m/>
    <m/>
    <m/>
    <m/>
    <m/>
    <x v="1"/>
    <s v="Centre d'Hébergement"/>
    <s v="HALTE SOCIALE ET HEBERGEMENT"/>
  </r>
  <r>
    <n v="2025"/>
    <s v="janvier"/>
    <n v="4"/>
    <s v="vendredi"/>
    <x v="57"/>
    <d v="2025-01-24T00:00:00"/>
    <s v="Michelle Isphording"/>
    <s v="Manon Ducrot"/>
    <s v="(Wenabi) Delphine Julien"/>
    <m/>
    <m/>
    <s v="Trafic Défense FT-862-AY"/>
    <s v="La Chorba"/>
    <n v="300.35000000000002"/>
    <m/>
    <m/>
    <m/>
    <m/>
    <m/>
    <x v="1"/>
    <s v="Restaurant Solidaire"/>
    <s v="RESTAURANTS SOLIDAIRES"/>
  </r>
  <r>
    <n v="2025"/>
    <s v="janvier"/>
    <n v="4"/>
    <s v="vendredi"/>
    <x v="0"/>
    <d v="2025-01-24T00:00:00"/>
    <s v="annulé"/>
    <m/>
    <m/>
    <m/>
    <m/>
    <s v="Annulé"/>
    <s v="MRS - Ipsen Khapa"/>
    <s v="annulé"/>
    <m/>
    <s v="Passage annulé"/>
    <s v="Pas d'invendus à donner"/>
    <s v="What'sApp"/>
    <m/>
    <x v="0"/>
    <s v="Restauration Collective"/>
    <s v="Restauration d'entreprise"/>
  </r>
  <r>
    <n v="2025"/>
    <s v="janvier"/>
    <n v="4"/>
    <s v="vendredi"/>
    <x v="0"/>
    <d v="2025-01-24T00:00:00"/>
    <s v="annulé"/>
    <m/>
    <m/>
    <m/>
    <m/>
    <s v="Annulé"/>
    <s v="Sogeres - Microsoft EOS"/>
    <s v="annulé"/>
    <m/>
    <s v="Passage annulé"/>
    <s v="Pas d'invendus à donner"/>
    <s v="What'sApp"/>
    <m/>
    <x v="0"/>
    <s v="Restauration Collective"/>
    <s v="Restauration d'entreprise"/>
  </r>
  <r>
    <n v="2025"/>
    <s v="janvier"/>
    <n v="4"/>
    <s v="vendredi"/>
    <x v="0"/>
    <d v="2025-01-24T00:00:00"/>
    <s v="annulé"/>
    <m/>
    <m/>
    <m/>
    <m/>
    <s v="Annulé"/>
    <s v="Sodexo Porte d'Issy - DGA (Balard)"/>
    <s v="annulé"/>
    <m/>
    <s v="Passage annulé"/>
    <s v="Impossible pour le partenaire de donner"/>
    <s v="Appel "/>
    <m/>
    <x v="0"/>
    <s v="Restauration Collective"/>
    <s v="Restauration d'entreprise"/>
  </r>
  <r>
    <n v="2025"/>
    <s v="janvier"/>
    <n v="4"/>
    <s v="vendredi"/>
    <x v="58"/>
    <d v="2025-01-24T00:00:00"/>
    <s v="Interface"/>
    <m/>
    <m/>
    <m/>
    <m/>
    <s v="Kangoo Ipsen FV-865-GP"/>
    <s v="Sodexo Sports &amp; Loisirs - Site Roland Garros - Economat SL"/>
    <n v="109"/>
    <m/>
    <m/>
    <m/>
    <m/>
    <m/>
    <x v="0"/>
    <s v="Evenementiel"/>
    <s v="Evénements Sports et Loisirs"/>
  </r>
  <r>
    <n v="2025"/>
    <s v="janvier"/>
    <n v="4"/>
    <s v="vendredi"/>
    <x v="58"/>
    <d v="2025-01-24T00:00:00"/>
    <s v="Interface"/>
    <m/>
    <m/>
    <m/>
    <m/>
    <s v="Kangoo Ipsen FV-865-GP"/>
    <s v="Ordre de Malte - Immaculee Conception"/>
    <n v="109"/>
    <m/>
    <m/>
    <m/>
    <m/>
    <m/>
    <x v="1"/>
    <s v="Distribution Solidaire"/>
    <s v="Distribution Solidaire"/>
  </r>
  <r>
    <n v="2025"/>
    <s v="janvier"/>
    <n v="4"/>
    <s v="vendredi"/>
    <x v="0"/>
    <d v="2025-01-24T00:00:00"/>
    <s v="annulé"/>
    <m/>
    <m/>
    <m/>
    <m/>
    <s v="Annulé"/>
    <s v="L'Oréal Campus Clichy"/>
    <s v="annulé"/>
    <m/>
    <s v="Passage annulé"/>
    <s v="Impossible pour le partenaire de donner"/>
    <s v="Appel "/>
    <m/>
    <x v="0"/>
    <s v="Restauration Collective"/>
    <s v="Restauration d'entreprise"/>
  </r>
  <r>
    <n v="2025"/>
    <s v="janvier"/>
    <n v="4"/>
    <s v="vendredi"/>
    <x v="0"/>
    <d v="2025-01-24T00:00:00"/>
    <s v="annulé"/>
    <m/>
    <m/>
    <m/>
    <m/>
    <s v="Annulé"/>
    <s v="Compass - Société Générale Basalte"/>
    <s v="annulé"/>
    <m/>
    <s v="Passage annulé"/>
    <s v="Impossible pour le partenaire de donner"/>
    <s v="Appel "/>
    <m/>
    <x v="0"/>
    <s v="Restauration Collective"/>
    <s v="Restauration d'entreprise"/>
  </r>
  <r>
    <n v="2025"/>
    <s v="janvier"/>
    <n v="4"/>
    <s v="vendredi"/>
    <x v="0"/>
    <d v="2025-01-24T00:00:00"/>
    <s v="annulé"/>
    <m/>
    <m/>
    <m/>
    <m/>
    <s v="Annulé"/>
    <s v="Sogeres - Gecina Défense Ouest"/>
    <s v="annulé"/>
    <m/>
    <s v="Passage annulé"/>
    <s v="Impossible pour le partenaire de donner"/>
    <s v="Appel "/>
    <m/>
    <x v="0"/>
    <s v="Restauration Collective"/>
    <s v="Restauration d'entreprise"/>
  </r>
  <r>
    <n v="2025"/>
    <s v="janvier"/>
    <n v="4"/>
    <s v="vendredi"/>
    <x v="0"/>
    <d v="2025-01-24T00:00:00"/>
    <s v="annulé"/>
    <m/>
    <m/>
    <m/>
    <m/>
    <s v="Annulé"/>
    <s v="Arpège - L'Oréal Clichy CAPI"/>
    <s v="annulé"/>
    <m/>
    <s v="Passage annulé"/>
    <s v="Impossible pour le partenaire de donner"/>
    <s v="Appel "/>
    <m/>
    <x v="0"/>
    <s v="Restauration Collective"/>
    <s v="Restauration d'entreprise"/>
  </r>
  <r>
    <n v="2025"/>
    <s v="janvier"/>
    <n v="4"/>
    <s v="vendredi"/>
    <x v="0"/>
    <d v="2025-01-24T00:00:00"/>
    <s v="annulé"/>
    <m/>
    <m/>
    <m/>
    <m/>
    <s v="Annulé"/>
    <s v="Arpège - Mazars"/>
    <s v="annulé"/>
    <m/>
    <s v="Passage annulé"/>
    <s v="Impossible pour le partenaire de donner"/>
    <s v="Appel "/>
    <m/>
    <x v="0"/>
    <s v="Restauration Collective"/>
    <s v="Restauration d'entreprise"/>
  </r>
  <r>
    <n v="2025"/>
    <s v="janvier"/>
    <n v="4"/>
    <s v="vendredi"/>
    <x v="59"/>
    <d v="2025-01-24T00:00:00"/>
    <s v="Constantin Kozlow"/>
    <s v="Alexandre PASQUALI"/>
    <m/>
    <m/>
    <m/>
    <s v="Kangoo Mazars ET-665-VE"/>
    <s v="Arpège - L'Oréal Clichy RIO"/>
    <n v="65"/>
    <m/>
    <m/>
    <m/>
    <m/>
    <m/>
    <x v="0"/>
    <s v="Restauration Collective"/>
    <s v="Restauration d'entreprise"/>
  </r>
  <r>
    <n v="2025"/>
    <s v="janvier"/>
    <n v="4"/>
    <s v="vendredi"/>
    <x v="59"/>
    <d v="2025-01-24T00:00:00"/>
    <s v="Constantin Kozlow"/>
    <s v="Alexandre PASQUALI"/>
    <m/>
    <m/>
    <m/>
    <s v="Kangoo Mazars ET-665-VE"/>
    <s v="Compass - L'Oréal Levallois SO France"/>
    <n v="35.22"/>
    <m/>
    <m/>
    <m/>
    <m/>
    <m/>
    <x v="0"/>
    <s v="Restauration Collective"/>
    <s v="Restauration d'entreprise"/>
  </r>
  <r>
    <n v="2025"/>
    <s v="janvier"/>
    <n v="4"/>
    <s v="vendredi"/>
    <x v="59"/>
    <d v="2025-01-24T00:00:00"/>
    <s v="Constantin Kozlow"/>
    <s v="Alexandre PASQUALI"/>
    <m/>
    <m/>
    <m/>
    <s v="Kangoo Mazars ET-665-VE"/>
    <s v="Maison Hestia - Aurore La Garenne-Colombes"/>
    <n v="47.14"/>
    <m/>
    <m/>
    <m/>
    <m/>
    <m/>
    <x v="1"/>
    <s v="Centre d'Hébergement"/>
    <s v="HALTE SOCIALE ET HEBERGEMENT"/>
  </r>
  <r>
    <n v="2025"/>
    <s v="janvier"/>
    <n v="4"/>
    <s v="vendredi"/>
    <x v="59"/>
    <d v="2025-01-24T00:00:00"/>
    <s v="Constantin Kozlow"/>
    <s v="Alexandre PASQUALI"/>
    <m/>
    <m/>
    <m/>
    <s v="Kangoo Mazars ET-665-VE"/>
    <s v="Aurore - PF Boréal"/>
    <n v="35.630000000000003"/>
    <m/>
    <m/>
    <m/>
    <m/>
    <m/>
    <x v="1"/>
    <s v="Centre d'Hébergement"/>
    <s v="HALTE SOCIALE ET HEBERGEMENT"/>
  </r>
  <r>
    <n v="2025"/>
    <s v="janvier"/>
    <n v="4"/>
    <s v="vendredi"/>
    <x v="59"/>
    <d v="2025-01-24T00:00:00"/>
    <s v="Constantin Kozlow"/>
    <s v="Alexandre PASQUALI"/>
    <m/>
    <m/>
    <m/>
    <s v="Kangoo Mazars ET-665-VE"/>
    <s v="Centre Social Landy - St Ouen"/>
    <n v="17.45"/>
    <m/>
    <m/>
    <m/>
    <m/>
    <m/>
    <x v="1"/>
    <s v="Distribution Solidaire"/>
    <s v="Distribution Solidaire"/>
  </r>
  <r>
    <n v="2025"/>
    <s v="janvier"/>
    <n v="4"/>
    <s v="samedi"/>
    <x v="60"/>
    <d v="2025-01-25T00:00:00"/>
    <s v="Mehdi Mirali"/>
    <s v="Jonathan Coppé"/>
    <s v="Domitille Pradeau"/>
    <m/>
    <m/>
    <s v="Trafic St Ho (ex Lilas) EH-786-YB"/>
    <s v="Levy Restaurants - AccorHotels Arena Bercy"/>
    <n v="67.88"/>
    <m/>
    <m/>
    <m/>
    <m/>
    <m/>
    <x v="0"/>
    <s v="Evenementiel"/>
    <s v="Evénements Sports et Loisirs"/>
  </r>
  <r>
    <n v="2025"/>
    <s v="janvier"/>
    <n v="4"/>
    <s v="samedi"/>
    <x v="60"/>
    <d v="2025-01-25T00:00:00"/>
    <s v="Mehdi Mirali"/>
    <s v="Jonathan Coppé"/>
    <s v="Domitille Pradeau"/>
    <m/>
    <m/>
    <s v="Trafic St Ho (ex Lilas) EH-786-YB"/>
    <s v="Aurore ESAT Santeuil "/>
    <n v="67.88"/>
    <m/>
    <m/>
    <m/>
    <m/>
    <m/>
    <x v="1"/>
    <s v="Restaurant Solidaire"/>
    <s v="RESTAURANTS SOLIDAIRES"/>
  </r>
  <r>
    <n v="2025"/>
    <s v="janvier"/>
    <n v="5"/>
    <s v="dimanche"/>
    <x v="0"/>
    <d v="2025-01-26T00:00:00"/>
    <s v="annulé"/>
    <m/>
    <m/>
    <m/>
    <m/>
    <s v="Annulé"/>
    <s v="Levy Restaurants - AccorHotels Arena Bercy"/>
    <s v="annulé"/>
    <m/>
    <s v="Passage annulé"/>
    <s v="Pas d'invendus à donner"/>
    <s v="What'sApp"/>
    <m/>
    <x v="0"/>
    <s v="Evenementiel"/>
    <s v="Evénements Sports et Loisirs"/>
  </r>
  <r>
    <n v="2025"/>
    <s v="janvier"/>
    <n v="5"/>
    <s v="dimanche"/>
    <x v="61"/>
    <d v="2025-01-26T00:00:00"/>
    <s v="Sophie Potteaux"/>
    <s v="Dominique Kerforn"/>
    <s v="Juliette Hadchouel"/>
    <s v="Aymeric Champs"/>
    <m/>
    <s v="Trafic St Ho (ex Lilas) EH-786-YB"/>
    <s v="Marché Monge"/>
    <n v="31.5"/>
    <m/>
    <m/>
    <m/>
    <m/>
    <m/>
    <x v="0"/>
    <s v="Producteur"/>
    <s v="Producteur"/>
  </r>
  <r>
    <n v="2025"/>
    <s v="janvier"/>
    <n v="5"/>
    <s v="dimanche"/>
    <x v="61"/>
    <d v="2025-01-26T00:00:00"/>
    <s v="Sophie Potteaux"/>
    <s v="Dominique Kerforn"/>
    <s v="Juliette Hadchouel"/>
    <s v="Aymeric Champs"/>
    <m/>
    <s v="Trafic St Ho (ex Lilas) EH-786-YB"/>
    <s v="Marché Grenelle"/>
    <n v="43"/>
    <m/>
    <m/>
    <m/>
    <m/>
    <m/>
    <x v="0"/>
    <s v="Producteur"/>
    <s v="Producteur"/>
  </r>
  <r>
    <n v="2025"/>
    <s v="janvier"/>
    <n v="5"/>
    <s v="dimanche"/>
    <x v="61"/>
    <d v="2025-01-26T00:00:00"/>
    <s v="Sophie Potteaux"/>
    <s v="Dominique Kerforn"/>
    <s v="Juliette Hadchouel"/>
    <s v="Aymeric Champs"/>
    <m/>
    <s v="Trafic St Ho (ex Lilas) EH-786-YB"/>
    <s v="La Chorba"/>
    <n v="74.5"/>
    <m/>
    <m/>
    <m/>
    <m/>
    <m/>
    <x v="1"/>
    <s v="Restaurant Solidaire"/>
    <s v="RESTAURANTS SOLIDAIRES"/>
  </r>
  <r>
    <n v="2025"/>
    <s v="janvier"/>
    <n v="5"/>
    <s v="lundi"/>
    <x v="62"/>
    <d v="2025-01-27T00:00:00"/>
    <s v="Clément Rataj"/>
    <s v="Domitille Pradeau"/>
    <s v="Baptiste de Rigaud"/>
    <m/>
    <m/>
    <s v="Trafic Défense FT-862-AY"/>
    <s v="Monoprix - Magasin Bellesfeuilles"/>
    <n v="65"/>
    <m/>
    <m/>
    <m/>
    <m/>
    <m/>
    <x v="0"/>
    <s v="Distributeur"/>
    <s v="Distributeur"/>
  </r>
  <r>
    <n v="2025"/>
    <s v="janvier"/>
    <n v="5"/>
    <s v="lundi"/>
    <x v="62"/>
    <d v="2025-01-27T00:00:00"/>
    <s v="Clément Rataj"/>
    <s v="Domitille Pradeau"/>
    <s v="Baptiste de Rigaud"/>
    <m/>
    <m/>
    <s v="Trafic Défense FT-862-AY"/>
    <s v="Monoprix - Magasin Courcelles"/>
    <n v="36.369999999999997"/>
    <m/>
    <m/>
    <m/>
    <m/>
    <m/>
    <x v="0"/>
    <s v="Distributeur"/>
    <s v="Distributeur"/>
  </r>
  <r>
    <n v="2025"/>
    <s v="janvier"/>
    <n v="5"/>
    <s v="lundi"/>
    <x v="62"/>
    <d v="2025-01-27T00:00:00"/>
    <s v="Clément Rataj"/>
    <s v="Domitille Pradeau"/>
    <s v="Baptiste de Rigaud"/>
    <m/>
    <m/>
    <s v="Trafic Défense FT-862-AY"/>
    <s v="Corot Entraide Auteuil"/>
    <n v="22.37"/>
    <m/>
    <m/>
    <m/>
    <m/>
    <m/>
    <x v="1"/>
    <s v="Centre d'Hébergement"/>
    <s v="HALTE SOCIALE ET HEBERGEMENT"/>
  </r>
  <r>
    <n v="2025"/>
    <s v="janvier"/>
    <n v="5"/>
    <s v="lundi"/>
    <x v="62"/>
    <d v="2025-01-27T00:00:00"/>
    <s v="Clément Rataj"/>
    <s v="Domitille Pradeau"/>
    <s v="Baptiste de Rigaud"/>
    <m/>
    <m/>
    <s v="Trafic Défense FT-862-AY"/>
    <s v="Salle à Manger"/>
    <n v="79"/>
    <m/>
    <m/>
    <m/>
    <m/>
    <m/>
    <x v="1"/>
    <s v="Restaurant Solidaire"/>
    <s v="RESTAURANTS SOLIDAIRES"/>
  </r>
  <r>
    <n v="2025"/>
    <s v="janvier"/>
    <n v="5"/>
    <s v="mardi"/>
    <x v="63"/>
    <d v="2025-01-28T00:00:00"/>
    <s v="Baptiste Valentini"/>
    <s v="GELINET Bastien"/>
    <s v="Aymeric Champs"/>
    <m/>
    <m/>
    <s v="Trafic Lyonnais FZ-882-JR"/>
    <s v="MIYAM (labo) "/>
    <n v="105.19"/>
    <m/>
    <m/>
    <m/>
    <m/>
    <m/>
    <x v="0"/>
    <s v="Distributeur"/>
    <s v="Distributeur"/>
  </r>
  <r>
    <n v="2025"/>
    <s v="janvier"/>
    <n v="5"/>
    <s v="mardi"/>
    <x v="63"/>
    <d v="2025-01-28T00:00:00"/>
    <s v="Baptiste Valentini"/>
    <s v="GELINET Bastien"/>
    <s v="Aymeric Champs"/>
    <m/>
    <m/>
    <s v="Trafic Lyonnais FZ-882-JR"/>
    <s v="Salle à Manger"/>
    <n v="86.39"/>
    <m/>
    <m/>
    <m/>
    <m/>
    <m/>
    <x v="1"/>
    <s v="Restaurant Solidaire"/>
    <s v="RESTAURANTS SOLIDAIRES"/>
  </r>
  <r>
    <n v="2025"/>
    <s v="janvier"/>
    <n v="5"/>
    <s v="mardi"/>
    <x v="63"/>
    <d v="2025-01-28T00:00:00"/>
    <s v="Baptiste Valentini"/>
    <s v="GELINET Bastien"/>
    <s v="Aymeric Champs"/>
    <m/>
    <m/>
    <s v="Trafic Lyonnais FZ-882-JR"/>
    <s v="ADN 93 - Amicale du Nid La Courneuve"/>
    <n v="18.8"/>
    <m/>
    <m/>
    <m/>
    <m/>
    <m/>
    <x v="1"/>
    <s v="Centre d'Hébergement"/>
    <s v="HALTE SOCIALE ET HEBERGEMENT"/>
  </r>
  <r>
    <n v="2025"/>
    <s v="janvier"/>
    <n v="5"/>
    <s v="mardi"/>
    <x v="64"/>
    <d v="2025-01-28T00:00:00"/>
    <s v="Thierry Maisonnier"/>
    <s v="Christiane Mancilla"/>
    <s v="(Wenabi) Jonathan YAPOUDJIAN"/>
    <m/>
    <m/>
    <s v="Trafic St Ho (ex Lilas) EH-786-YB"/>
    <s v="Potel &amp; Chabot - Site Chaillot"/>
    <n v="150"/>
    <m/>
    <m/>
    <m/>
    <m/>
    <m/>
    <x v="0"/>
    <s v="Evenementiel"/>
    <s v="Traiteur Réception"/>
  </r>
  <r>
    <n v="2025"/>
    <s v="janvier"/>
    <n v="5"/>
    <s v="mardi"/>
    <x v="64"/>
    <d v="2025-01-28T00:00:00"/>
    <s v="Thierry Maisonnier"/>
    <s v="Christiane Mancilla"/>
    <s v="(Wenabi) Jonathan YAPOUDJIAN"/>
    <m/>
    <m/>
    <s v="Trafic St Ho (ex Lilas) EH-786-YB"/>
    <s v="Monoprix - Magasin Bellesfeuilles"/>
    <n v="72"/>
    <m/>
    <m/>
    <m/>
    <m/>
    <m/>
    <x v="0"/>
    <s v="Distributeur"/>
    <s v="Distributeur"/>
  </r>
  <r>
    <n v="2025"/>
    <s v="janvier"/>
    <n v="5"/>
    <s v="mardi"/>
    <x v="64"/>
    <d v="2025-01-28T00:00:00"/>
    <s v="Thierry Maisonnier"/>
    <s v="Christiane Mancilla"/>
    <s v="(Wenabi) Jonathan YAPOUDJIAN"/>
    <m/>
    <m/>
    <s v="Trafic St Ho (ex Lilas) EH-786-YB"/>
    <s v="Mairie du XIV - Association Yachad"/>
    <n v="222"/>
    <m/>
    <m/>
    <m/>
    <m/>
    <m/>
    <x v="1"/>
    <s v="Distribution Solidaire"/>
    <s v="Distribution Solidaire"/>
  </r>
  <r>
    <n v="2025"/>
    <s v="janvier"/>
    <n v="5"/>
    <s v="mercredi"/>
    <x v="65"/>
    <d v="2025-01-29T00:00:00"/>
    <s v="Marine POTEL"/>
    <s v="Fiacre Mun"/>
    <m/>
    <m/>
    <m/>
    <s v="Kangoo Mazars ET-665-VE"/>
    <s v="Monoprix - Magasin Bellesfeuilles"/>
    <n v="65"/>
    <m/>
    <m/>
    <m/>
    <m/>
    <m/>
    <x v="0"/>
    <s v="Distributeur"/>
    <s v="Distributeur"/>
  </r>
  <r>
    <n v="2025"/>
    <s v="janvier"/>
    <n v="5"/>
    <s v="mercredi"/>
    <x v="65"/>
    <d v="2025-01-29T00:00:00"/>
    <s v="Marine POTEL"/>
    <s v="Fiacre Mun"/>
    <m/>
    <m/>
    <m/>
    <s v="Kangoo Mazars ET-665-VE"/>
    <s v="Monoprix - Magasin Courcelles"/>
    <n v="42"/>
    <m/>
    <m/>
    <m/>
    <m/>
    <m/>
    <x v="0"/>
    <s v="Distributeur"/>
    <s v="Distributeur"/>
  </r>
  <r>
    <n v="2025"/>
    <s v="janvier"/>
    <n v="5"/>
    <s v="mercredi"/>
    <x v="65"/>
    <d v="2025-01-29T00:00:00"/>
    <s v="Marine POTEL"/>
    <s v="Fiacre Mun"/>
    <m/>
    <m/>
    <m/>
    <s v="Kangoo Mazars ET-665-VE"/>
    <s v="Corot Entraide Auteuil"/>
    <n v="46"/>
    <m/>
    <m/>
    <m/>
    <m/>
    <m/>
    <x v="1"/>
    <s v="Centre d'Hébergement"/>
    <s v="HALTE SOCIALE ET HEBERGEMENT"/>
  </r>
  <r>
    <n v="2025"/>
    <s v="janvier"/>
    <n v="5"/>
    <s v="mercredi"/>
    <x v="65"/>
    <d v="2025-01-29T00:00:00"/>
    <s v="Marine POTEL"/>
    <s v="Fiacre Mun"/>
    <m/>
    <m/>
    <m/>
    <s v="Kangoo Mazars ET-665-VE"/>
    <s v="Salle à Manger"/>
    <n v="61"/>
    <m/>
    <m/>
    <m/>
    <m/>
    <m/>
    <x v="1"/>
    <s v="Restaurant Solidaire"/>
    <s v="RESTAURANTS SOLIDAIRES"/>
  </r>
  <r>
    <n v="2025"/>
    <s v="janvier"/>
    <n v="5"/>
    <s v="mercredi"/>
    <x v="66"/>
    <d v="2025-01-29T00:00:00"/>
    <s v="Thierry Maisonnier"/>
    <s v="Nil Augé-Dedieu"/>
    <m/>
    <m/>
    <m/>
    <s v="Trafic Lyonnais FZ-882-JR"/>
    <s v="Ideel Garden"/>
    <n v="142.55000000000001"/>
    <m/>
    <m/>
    <m/>
    <m/>
    <m/>
    <x v="0"/>
    <s v="Industriel"/>
    <s v="Restauration d'entreprise"/>
  </r>
  <r>
    <n v="2025"/>
    <s v="janvier"/>
    <n v="5"/>
    <s v="mercredi"/>
    <x v="66"/>
    <d v="2025-01-29T00:00:00"/>
    <s v="Thierry Maisonnier"/>
    <s v="Nil Augé-Dedieu"/>
    <m/>
    <m/>
    <m/>
    <s v="Trafic Lyonnais FZ-882-JR"/>
    <s v="Armée du Salut"/>
    <n v="142.55000000000001"/>
    <m/>
    <m/>
    <m/>
    <m/>
    <m/>
    <x v="1"/>
    <s v="Distribution Solidaire"/>
    <s v="Distribution Solidaire"/>
  </r>
  <r>
    <n v="2025"/>
    <s v="janvier"/>
    <n v="5"/>
    <s v="mercredi"/>
    <x v="67"/>
    <d v="2025-01-29T00:00:00"/>
    <s v="Élisa Belhocine"/>
    <s v="FFT"/>
    <s v="FFT"/>
    <m/>
    <m/>
    <s v="Trafic Défense FT-862-AY"/>
    <s v="Le Figuier / Au panier des Halles / Jelo"/>
    <n v="34.58"/>
    <m/>
    <m/>
    <m/>
    <m/>
    <m/>
    <x v="0"/>
    <s v="Restauration Collective"/>
    <s v="Labo pour frigos connectés"/>
  </r>
  <r>
    <n v="2025"/>
    <s v="janvier"/>
    <n v="5"/>
    <s v="mercredi"/>
    <x v="67"/>
    <d v="2025-01-29T00:00:00"/>
    <s v="Élisa Belhocine"/>
    <s v="FFT"/>
    <s v="FFT"/>
    <m/>
    <m/>
    <s v="Trafic Défense FT-862-AY"/>
    <s v="Sodexo Porte d'Issy - DGA (Balard)"/>
    <n v="16.2"/>
    <m/>
    <m/>
    <m/>
    <m/>
    <m/>
    <x v="0"/>
    <s v="Restauration Collective"/>
    <s v="Restauration d'entreprise"/>
  </r>
  <r>
    <n v="2025"/>
    <s v="janvier"/>
    <n v="5"/>
    <s v="mercredi"/>
    <x v="67"/>
    <d v="2025-01-29T00:00:00"/>
    <s v="Élisa Belhocine"/>
    <s v="FFT"/>
    <s v="FFT"/>
    <m/>
    <m/>
    <s v="Trafic Défense FT-862-AY"/>
    <s v="Magdalena Boulogne"/>
    <n v="16.2"/>
    <m/>
    <m/>
    <m/>
    <m/>
    <m/>
    <x v="1"/>
    <s v="Restaurant Solidaire"/>
    <s v="Restaurant Solidaire"/>
  </r>
  <r>
    <n v="2025"/>
    <s v="janvier"/>
    <n v="5"/>
    <s v="mercredi"/>
    <x v="67"/>
    <d v="2025-01-29T00:00:00"/>
    <s v="Élisa Belhocine"/>
    <s v="FFT"/>
    <s v="FFT"/>
    <m/>
    <m/>
    <s v="Trafic Défense FT-862-AY"/>
    <s v="Maison Hestia - Aurore La Garenne-Colombes"/>
    <n v="34.58"/>
    <m/>
    <m/>
    <m/>
    <m/>
    <m/>
    <x v="1"/>
    <s v="Centre d'Hébergement"/>
    <s v="HALTE SOCIALE ET HEBERGEMENT"/>
  </r>
  <r>
    <n v="2025"/>
    <s v="janvier"/>
    <n v="5"/>
    <s v="mercredi"/>
    <x v="68"/>
    <d v="2025-01-29T00:00:00"/>
    <s v="Patrick Postic"/>
    <s v="(Wenabi) Sarah Pecot"/>
    <s v="Clarisse Becquart"/>
    <m/>
    <m/>
    <s v="Trafic St Ho (ex Lilas) EH-786-YB"/>
    <s v="Boire et Manger - Stade De France"/>
    <n v="425"/>
    <m/>
    <m/>
    <m/>
    <m/>
    <m/>
    <x v="0"/>
    <s v="Evenementiel"/>
    <s v="Evenementiel"/>
  </r>
  <r>
    <n v="2025"/>
    <s v="janvier"/>
    <n v="5"/>
    <s v="mercredi"/>
    <x v="68"/>
    <d v="2025-01-29T00:00:00"/>
    <s v="Patrick Postic"/>
    <s v="(Wenabi) Sarah Pecot"/>
    <s v="Clarisse Becquart"/>
    <m/>
    <m/>
    <s v="Trafic St Ho (ex Lilas) EH-786-YB"/>
    <s v="Action 14"/>
    <n v="425"/>
    <m/>
    <m/>
    <m/>
    <m/>
    <m/>
    <x v="1"/>
    <s v="Distribution Solidaire"/>
    <s v="Distribution Solidaire"/>
  </r>
  <r>
    <n v="2025"/>
    <s v="janvier"/>
    <n v="5"/>
    <s v="jeudi"/>
    <x v="69"/>
    <d v="2025-01-30T00:00:00"/>
    <s v="Thierry Maisonnier"/>
    <s v="Keli Xaviera Dzouossia Mozie"/>
    <s v="Bastien GELINET"/>
    <m/>
    <m/>
    <s v="Trafic Lyonnais FZ-882-JR"/>
    <s v="MIYAM (labo) "/>
    <n v="120.93"/>
    <m/>
    <m/>
    <m/>
    <m/>
    <m/>
    <x v="0"/>
    <s v="Distributeur"/>
    <s v="Distributeur"/>
  </r>
  <r>
    <n v="2025"/>
    <s v="janvier"/>
    <n v="5"/>
    <s v="jeudi"/>
    <x v="69"/>
    <d v="2025-01-30T00:00:00"/>
    <s v="Thierry Maisonnier"/>
    <s v="Keli Xaviera Dzouossia Mozie"/>
    <s v="Bastien GELINET"/>
    <m/>
    <m/>
    <s v="Trafic Lyonnais FZ-882-JR"/>
    <s v="L'un est l'autre"/>
    <n v="120.93"/>
    <m/>
    <m/>
    <m/>
    <m/>
    <m/>
    <x v="1"/>
    <s v="Distribution Solidaire"/>
    <s v="Distribution Solidaire"/>
  </r>
  <r>
    <n v="2025"/>
    <s v="janvier"/>
    <n v="5"/>
    <s v="jeudi"/>
    <x v="70"/>
    <d v="2025-01-30T00:00:00"/>
    <s v="Constantin Kozlow"/>
    <s v="Clarisse Becquart"/>
    <m/>
    <m/>
    <m/>
    <s v="Trafic St Ho (ex Lilas) EH-786-YB"/>
    <s v="Refugee Food (Labo) - Production repas"/>
    <n v="70"/>
    <m/>
    <m/>
    <m/>
    <m/>
    <m/>
    <x v="0"/>
    <s v="Commandes inter-assos"/>
    <s v="Production Aide Alim"/>
  </r>
  <r>
    <n v="2025"/>
    <s v="janvier"/>
    <n v="5"/>
    <s v="jeudi"/>
    <x v="70"/>
    <d v="2025-01-30T00:00:00"/>
    <s v="Constantin Kozlow"/>
    <s v="Clarisse Becquart"/>
    <m/>
    <m/>
    <m/>
    <s v="Trafic St Ho (ex Lilas) EH-786-YB"/>
    <s v="Cop'1 Solidarité Etudiante"/>
    <n v="70"/>
    <m/>
    <m/>
    <m/>
    <m/>
    <m/>
    <x v="1"/>
    <s v="Distribution Solidaire"/>
    <s v="Distribution Solidaire"/>
  </r>
  <r>
    <n v="2025"/>
    <s v="janvier"/>
    <n v="5"/>
    <s v="jeudi"/>
    <x v="71"/>
    <d v="2025-01-30T00:00:00"/>
    <s v="Élisa Belhocine"/>
    <s v="FFT"/>
    <s v="FFT"/>
    <m/>
    <m/>
    <s v="Trafic Défense FT-862-AY"/>
    <s v="Cuisine Centrale de Nanterre"/>
    <n v="45.85"/>
    <m/>
    <m/>
    <m/>
    <m/>
    <m/>
    <x v="0"/>
    <s v="Restauration Collective"/>
    <s v="Restauration scolaire"/>
  </r>
  <r>
    <n v="2025"/>
    <s v="janvier"/>
    <n v="5"/>
    <s v="jeudi"/>
    <x v="71"/>
    <d v="2025-01-30T00:00:00"/>
    <s v="Élisa Belhocine"/>
    <s v="FFT"/>
    <s v="FFT"/>
    <m/>
    <m/>
    <s v="Trafic Défense FT-862-AY"/>
    <s v="Rueil Malmaison - La boussole"/>
    <n v="45.85"/>
    <m/>
    <m/>
    <m/>
    <m/>
    <m/>
    <x v="1"/>
    <s v="Accueil de Jour"/>
    <s v="HALTE SOCIALE ET HEBERGEMENT"/>
  </r>
  <r>
    <n v="2025"/>
    <s v="janvier"/>
    <n v="5"/>
    <s v="jeudi"/>
    <x v="72"/>
    <d v="2025-01-30T00:00:00"/>
    <s v="Jean-Michel Bader"/>
    <s v="Khelouat Amine"/>
    <m/>
    <m/>
    <m/>
    <s v="Kangoo Ipsen FV-865-GP"/>
    <s v="Les Pyramides Congrès - EKO"/>
    <n v="37.9"/>
    <m/>
    <m/>
    <m/>
    <m/>
    <m/>
    <x v="0"/>
    <s v="Evenementiel"/>
    <s v="Site événementiel - Salon professionnel"/>
  </r>
  <r>
    <n v="2025"/>
    <s v="janvier"/>
    <n v="5"/>
    <s v="jeudi"/>
    <x v="72"/>
    <d v="2025-01-30T00:00:00"/>
    <s v="Jean-Michel Bader"/>
    <s v="Khelouat Amine"/>
    <m/>
    <m/>
    <m/>
    <s v="Kangoo Ipsen FV-865-GP"/>
    <s v="Ikambere"/>
    <n v="37.9"/>
    <m/>
    <m/>
    <m/>
    <m/>
    <m/>
    <x v="1"/>
    <s v="Accueil de Jour"/>
    <s v="Accueil de Jour"/>
  </r>
  <r>
    <n v="2025"/>
    <s v="janvier"/>
    <n v="5"/>
    <s v="vendredi"/>
    <x v="73"/>
    <d v="2025-01-31T00:00:00"/>
    <s v="Carlos Medina"/>
    <s v="Hitch Menjra"/>
    <s v="Arthur de Bigault"/>
    <m/>
    <m/>
    <s v="Trafic Défense FT-862-AY"/>
    <s v="Monoprix - Magasin Bellesfeuilles"/>
    <n v="60"/>
    <m/>
    <m/>
    <m/>
    <m/>
    <m/>
    <x v="0"/>
    <s v="Distributeur"/>
    <s v="Distributeur"/>
  </r>
  <r>
    <n v="2025"/>
    <s v="janvier"/>
    <n v="5"/>
    <s v="vendredi"/>
    <x v="73"/>
    <d v="2025-01-31T00:00:00"/>
    <s v="Carlos Medina"/>
    <s v="Hitch Menjra"/>
    <s v="Arthur de Bigault"/>
    <m/>
    <m/>
    <s v="Trafic Défense FT-862-AY"/>
    <s v="Monoprix - Magasin Courcelles"/>
    <n v="40"/>
    <m/>
    <m/>
    <m/>
    <m/>
    <m/>
    <x v="0"/>
    <s v="Distributeur"/>
    <s v="Distributeur"/>
  </r>
  <r>
    <n v="2025"/>
    <s v="janvier"/>
    <n v="5"/>
    <s v="vendredi"/>
    <x v="73"/>
    <d v="2025-01-31T00:00:00"/>
    <s v="Carlos Medina"/>
    <s v="Hitch Menjra"/>
    <s v="Arthur de Bigault"/>
    <m/>
    <m/>
    <s v="Trafic Défense FT-862-AY"/>
    <s v="Franprix - Avenue de Versailles"/>
    <n v="20.5"/>
    <m/>
    <m/>
    <m/>
    <m/>
    <m/>
    <x v="0"/>
    <s v="Distributeur"/>
    <s v="Distributeur"/>
  </r>
  <r>
    <n v="2025"/>
    <s v="janvier"/>
    <n v="5"/>
    <s v="vendredi"/>
    <x v="73"/>
    <d v="2025-01-31T00:00:00"/>
    <s v="Carlos Medina"/>
    <s v="Hitch Menjra"/>
    <s v="Arthur de Bigault"/>
    <m/>
    <m/>
    <s v="Trafic Défense FT-862-AY"/>
    <s v="Aurore - CHU 12eme"/>
    <n v="120.5"/>
    <m/>
    <m/>
    <m/>
    <m/>
    <m/>
    <x v="1"/>
    <s v="Centre d'Hébergement"/>
    <s v="HALTE SOCIALE ET HEBERGEMENT"/>
  </r>
  <r>
    <n v="2025"/>
    <s v="janvier"/>
    <n v="5"/>
    <s v="vendredi"/>
    <x v="74"/>
    <d v="2025-01-31T00:00:00"/>
    <s v="Thierry Maisonnier"/>
    <s v="(ING) Stephanie Lagrange"/>
    <s v="(ING) Christelle Ennouni"/>
    <m/>
    <m/>
    <s v="Trafic St Ho (ex Lilas) EH-786-YB"/>
    <s v="APPUI - AU BON TRANSIT (collecte de denrées)"/>
    <n v="50"/>
    <m/>
    <m/>
    <m/>
    <m/>
    <m/>
    <x v="0"/>
    <s v="Association"/>
    <s v="Distribution Solidaire"/>
  </r>
  <r>
    <n v="2025"/>
    <s v="janvier"/>
    <n v="5"/>
    <s v="vendredi"/>
    <x v="74"/>
    <d v="2025-01-31T00:00:00"/>
    <s v="Thierry Maisonnier"/>
    <s v="(ING) Stephanie Lagrange"/>
    <s v="(ING) Christelle Ennouni"/>
    <m/>
    <m/>
    <s v="Trafic St Ho (ex Lilas) EH-786-YB"/>
    <s v="Ikambere"/>
    <n v="50"/>
    <m/>
    <m/>
    <m/>
    <m/>
    <m/>
    <x v="1"/>
    <s v="Accueil de Jour"/>
    <s v="Accueil de Jour"/>
  </r>
  <r>
    <n v="2025"/>
    <s v="janvier"/>
    <n v="5"/>
    <s v="vendredi"/>
    <x v="74"/>
    <d v="2025-01-31T00:00:00"/>
    <s v="Thierry Maisonnier"/>
    <s v="(ING) Stephanie Lagrange"/>
    <s v="(ING) Christelle Ennouni"/>
    <m/>
    <m/>
    <s v="Trafic St Ho (ex Lilas) EH-786-YB"/>
    <s v="Foodles - Hub Saint Ouen"/>
    <n v="96.95"/>
    <m/>
    <m/>
    <m/>
    <m/>
    <m/>
    <x v="0"/>
    <s v="Restauration Collective"/>
    <s v="Restauration d'entreprise"/>
  </r>
  <r>
    <n v="2025"/>
    <s v="janvier"/>
    <n v="5"/>
    <s v="vendredi"/>
    <x v="74"/>
    <d v="2025-01-31T00:00:00"/>
    <s v="Thierry Maisonnier"/>
    <s v="(ING) Stephanie Lagrange"/>
    <s v="(ING) Christelle Ennouni"/>
    <m/>
    <m/>
    <s v="Trafic St Ho (ex Lilas) EH-786-YB"/>
    <s v="ADN 93 - Amicale du Nid La Courneuve"/>
    <n v="73.3"/>
    <m/>
    <m/>
    <m/>
    <m/>
    <m/>
    <x v="1"/>
    <s v="Centre d'Hébergement"/>
    <s v="HALTE SOCIALE ET HEBERGEMENT"/>
  </r>
  <r>
    <n v="2025"/>
    <s v="janvier"/>
    <n v="5"/>
    <s v="vendredi"/>
    <x v="74"/>
    <d v="2025-01-31T00:00:00"/>
    <s v="Thierry Maisonnier"/>
    <s v="(ING) Stephanie Lagrange"/>
    <s v="(ING) Christelle Ennouni"/>
    <m/>
    <m/>
    <s v="Trafic St Ho (ex Lilas) EH-786-YB"/>
    <s v="Centre Social Landy - St Ouen"/>
    <n v="23.65"/>
    <m/>
    <m/>
    <m/>
    <m/>
    <m/>
    <x v="1"/>
    <s v="Distribution Solidaire"/>
    <s v="Distribution Solidaire"/>
  </r>
  <r>
    <n v="2025"/>
    <s v="janvier"/>
    <n v="5"/>
    <s v="vendredi"/>
    <x v="0"/>
    <d v="2025-01-31T00:00:00"/>
    <s v="annulé"/>
    <m/>
    <m/>
    <m/>
    <m/>
    <s v="Annulé"/>
    <s v="Cuisine Centrale de Nanterre"/>
    <s v="annulé"/>
    <m/>
    <s v="Passage annulé"/>
    <s v="Impossible pour le partenaire de donner"/>
    <s v="Appel "/>
    <m/>
    <x v="0"/>
    <s v="Restauration Collective"/>
    <s v="Restauration scolaire"/>
  </r>
  <r>
    <n v="2025"/>
    <s v="janvier"/>
    <n v="5"/>
    <s v="vendredi"/>
    <x v="75"/>
    <d v="2025-01-31T00:00:00"/>
    <s v="Patrick Postic"/>
    <s v="Manon Ducrot"/>
    <m/>
    <m/>
    <m/>
    <s v="Trafic Défense FT-862-AY"/>
    <s v="Arpège - Mazars"/>
    <n v="36"/>
    <m/>
    <m/>
    <m/>
    <m/>
    <m/>
    <x v="0"/>
    <s v="Restauration Collective"/>
    <s v="Restauration d'entreprise"/>
  </r>
  <r>
    <n v="2025"/>
    <s v="janvier"/>
    <n v="5"/>
    <s v="vendredi"/>
    <x v="75"/>
    <d v="2025-01-31T00:00:00"/>
    <s v="Patrick Postic"/>
    <s v="Manon Ducrot"/>
    <m/>
    <m/>
    <m/>
    <s v="Trafic Défense FT-862-AY"/>
    <s v="Maison Hestia - Aurore La Garenne-Colombes"/>
    <n v="18.75"/>
    <m/>
    <m/>
    <m/>
    <m/>
    <m/>
    <x v="1"/>
    <s v="Centre d'Hébergement"/>
    <s v="HALTE SOCIALE ET HEBERGEMENT"/>
  </r>
  <r>
    <n v="2025"/>
    <s v="janvier"/>
    <n v="5"/>
    <s v="vendredi"/>
    <x v="75"/>
    <d v="2025-01-31T00:00:00"/>
    <s v="Patrick Postic"/>
    <s v="Manon Ducrot"/>
    <m/>
    <m/>
    <m/>
    <s v="Trafic Défense FT-862-AY"/>
    <s v="Maison de l'Amitié"/>
    <n v="9.75"/>
    <m/>
    <m/>
    <m/>
    <m/>
    <m/>
    <x v="1"/>
    <s v="Accueil de Jour"/>
    <s v="Accueil de Jour"/>
  </r>
  <r>
    <n v="2025"/>
    <s v="janvier"/>
    <n v="5"/>
    <s v="vendredi"/>
    <x v="75"/>
    <d v="2025-01-31T00:00:00"/>
    <s v="Patrick Postic"/>
    <s v="Manon Ducrot"/>
    <m/>
    <m/>
    <m/>
    <s v="Trafic Défense FT-862-AY"/>
    <s v="Rueil Malmaison - La boussole"/>
    <n v="7.5"/>
    <m/>
    <m/>
    <m/>
    <m/>
    <m/>
    <x v="1"/>
    <s v="Accueil de Jour"/>
    <s v="HALTE SOCIALE ET HEBERGEMENT"/>
  </r>
  <r>
    <n v="2025"/>
    <s v="janvier"/>
    <n v="5"/>
    <s v="vendredi"/>
    <x v="0"/>
    <d v="2025-01-31T00:00:00"/>
    <s v="annulé"/>
    <m/>
    <m/>
    <m/>
    <m/>
    <s v="Annulé"/>
    <s v="MRS - Ipsen Khapa"/>
    <s v="annulé"/>
    <m/>
    <s v="Passage annulé"/>
    <s v="Pas d'invendus à donner"/>
    <s v="What'sApp"/>
    <m/>
    <x v="0"/>
    <s v="Restauration Collective"/>
    <s v="Restauration d'entreprise"/>
  </r>
  <r>
    <n v="2025"/>
    <s v="janvier"/>
    <n v="5"/>
    <s v="vendredi"/>
    <x v="0"/>
    <d v="2025-01-31T00:00:00"/>
    <s v="annulé"/>
    <m/>
    <m/>
    <m/>
    <m/>
    <s v="Annulé"/>
    <s v="Sogeres - Microsoft EOS"/>
    <s v="annulé"/>
    <m/>
    <s v="Passage annulé"/>
    <s v="Pas d'invendus à donner"/>
    <s v="What'sApp"/>
    <m/>
    <x v="0"/>
    <s v="Restauration Collective"/>
    <s v="Restauration d'entreprise"/>
  </r>
  <r>
    <n v="2025"/>
    <s v="janvier"/>
    <n v="5"/>
    <s v="vendredi"/>
    <x v="76"/>
    <d v="2025-01-31T00:00:00"/>
    <s v="Interface"/>
    <m/>
    <m/>
    <m/>
    <m/>
    <s v="Kangoo Ipsen FV-865-GP"/>
    <s v="Sodexo Porte d'Issy - DGA (Balard)"/>
    <n v="4.3"/>
    <m/>
    <m/>
    <m/>
    <m/>
    <m/>
    <x v="0"/>
    <s v="Restauration Collective"/>
    <s v="Restauration d'entreprise"/>
  </r>
  <r>
    <n v="2025"/>
    <s v="janvier"/>
    <n v="5"/>
    <s v="vendredi"/>
    <x v="76"/>
    <d v="2025-01-31T00:00:00"/>
    <s v="Interface"/>
    <m/>
    <m/>
    <m/>
    <m/>
    <s v="Kangoo Ipsen FV-865-GP"/>
    <s v="Ordre de Malte - Immaculee Conception"/>
    <n v="4.3"/>
    <m/>
    <m/>
    <m/>
    <m/>
    <m/>
    <x v="1"/>
    <s v="Distribution Solidaire"/>
    <s v="Distribution Solidaire"/>
  </r>
  <r>
    <n v="2025"/>
    <s v="janvier"/>
    <n v="5"/>
    <s v="vendredi"/>
    <x v="0"/>
    <d v="2025-01-31T00:00:00"/>
    <s v="annulé"/>
    <m/>
    <m/>
    <m/>
    <m/>
    <s v="Annulé"/>
    <s v="L'Oréal Campus Clichy"/>
    <s v="annulé"/>
    <m/>
    <s v="Passage annulé"/>
    <s v="Impossible pour le partenaire de donner"/>
    <s v="Appel "/>
    <m/>
    <x v="0"/>
    <s v="Restauration Collective"/>
    <s v="Restauration d'entreprise"/>
  </r>
  <r>
    <n v="2025"/>
    <s v="janvier"/>
    <n v="5"/>
    <s v="vendredi"/>
    <x v="77"/>
    <d v="2025-01-31T00:00:00"/>
    <s v="Baptiste Valentini"/>
    <s v="Eléonore Crane"/>
    <m/>
    <m/>
    <m/>
    <s v="Kangoo Mazars ET-665-VE"/>
    <s v="Compass - Société Générale Basalte"/>
    <n v="13"/>
    <m/>
    <m/>
    <m/>
    <m/>
    <m/>
    <x v="0"/>
    <s v="Restauration Collective"/>
    <s v="Restauration d'entreprise"/>
  </r>
  <r>
    <n v="2025"/>
    <s v="janvier"/>
    <n v="5"/>
    <s v="vendredi"/>
    <x v="77"/>
    <d v="2025-01-31T00:00:00"/>
    <s v="Baptiste Valentini"/>
    <s v="Eléonore Crane"/>
    <m/>
    <m/>
    <m/>
    <s v="Kangoo Mazars ET-665-VE"/>
    <s v="Sogeres - Gecina Défense Ouest"/>
    <n v="4.4000000000000004"/>
    <m/>
    <m/>
    <m/>
    <m/>
    <m/>
    <x v="0"/>
    <s v="Restauration Collective"/>
    <s v="Restauration d'entreprise"/>
  </r>
  <r>
    <n v="2025"/>
    <s v="janvier"/>
    <n v="5"/>
    <s v="vendredi"/>
    <x v="0"/>
    <d v="2025-01-31T00:00:00"/>
    <s v="annulé"/>
    <m/>
    <m/>
    <m/>
    <m/>
    <s v="Annulé"/>
    <s v="Arpège - L'Oréal Clichy CAPI"/>
    <s v="annulé"/>
    <m/>
    <s v="Passage annulé"/>
    <s v="Impossible pour le partenaire de donner"/>
    <s v="Appel "/>
    <m/>
    <x v="0"/>
    <s v="Restauration Collective"/>
    <s v="Restauration d'entreprise"/>
  </r>
  <r>
    <n v="2025"/>
    <s v="janvier"/>
    <n v="5"/>
    <s v="vendredi"/>
    <x v="0"/>
    <d v="2025-01-31T00:00:00"/>
    <s v="annulé"/>
    <m/>
    <m/>
    <m/>
    <m/>
    <s v="Annulé"/>
    <s v="Arpège - Mazars"/>
    <s v="annulé"/>
    <m/>
    <s v="Passage annulé"/>
    <s v="Impossible pour le partenaire de donner"/>
    <s v="Appel "/>
    <m/>
    <x v="0"/>
    <s v="Restauration Collective"/>
    <s v="Restauration d'entreprise"/>
  </r>
  <r>
    <n v="2025"/>
    <s v="janvier"/>
    <n v="5"/>
    <s v="vendredi"/>
    <x v="77"/>
    <d v="2025-01-31T00:00:00"/>
    <s v="Baptiste Valentini"/>
    <s v="Eléonore Crane"/>
    <m/>
    <m/>
    <m/>
    <s v="Kangoo Mazars ET-665-VE"/>
    <s v="Arpège - L'Oréal Clichy RIO"/>
    <n v="22"/>
    <m/>
    <m/>
    <m/>
    <m/>
    <m/>
    <x v="0"/>
    <s v="Restauration Collective"/>
    <s v="Restauration d'entreprise"/>
  </r>
  <r>
    <n v="2025"/>
    <s v="janvier"/>
    <n v="5"/>
    <s v="vendredi"/>
    <x v="0"/>
    <d v="2025-01-31T00:00:00"/>
    <s v="annulé"/>
    <m/>
    <m/>
    <m/>
    <m/>
    <s v="Annulé"/>
    <s v="Compass - L'Oréal Levallois SO France"/>
    <s v="annulé"/>
    <m/>
    <s v="Passage annulé"/>
    <s v="Impossible pour le partenaire de donner"/>
    <s v="Appel "/>
    <m/>
    <x v="0"/>
    <s v="Restauration Collective"/>
    <s v="Restauration d'entreprise"/>
  </r>
  <r>
    <n v="2025"/>
    <s v="janvier"/>
    <n v="5"/>
    <s v="vendredi"/>
    <x v="77"/>
    <d v="2025-01-31T00:00:00"/>
    <s v="Baptiste Valentini"/>
    <s v="Eléonore Crane"/>
    <m/>
    <m/>
    <m/>
    <s v="Kangoo Mazars ET-665-VE"/>
    <s v="Aurore - PF Rue D'aubervilliers"/>
    <n v="39.4"/>
    <m/>
    <m/>
    <m/>
    <m/>
    <m/>
    <x v="1"/>
    <s v="Centre d'Hébergement"/>
    <s v="HALTE SOCIALE ET HEBERGEMENT"/>
  </r>
  <r>
    <n v="2025"/>
    <s v="février"/>
    <n v="5"/>
    <s v="samedi"/>
    <x v="78"/>
    <d v="2025-02-01T00:00:00"/>
    <s v="Mehdi Mirali"/>
    <s v="YOBOUE Carla"/>
    <s v="Aymeric Champs"/>
    <m/>
    <m/>
    <s v="Trafic Lyonnais FZ-882-JR"/>
    <s v="Boire et Manger - Stade De France"/>
    <n v="596.36"/>
    <m/>
    <m/>
    <m/>
    <m/>
    <m/>
    <x v="0"/>
    <s v="Evenementiel"/>
    <s v="Evenementiel"/>
  </r>
  <r>
    <n v="2025"/>
    <s v="février"/>
    <n v="5"/>
    <s v="samedi"/>
    <x v="78"/>
    <d v="2025-02-01T00:00:00"/>
    <s v="Mehdi Mirali"/>
    <s v="YOBOUE Carla"/>
    <s v="Aymeric Champs"/>
    <m/>
    <m/>
    <s v="Trafic Lyonnais FZ-882-JR"/>
    <s v="Action 14"/>
    <n v="596.36"/>
    <m/>
    <m/>
    <m/>
    <m/>
    <m/>
    <x v="1"/>
    <s v="Distribution Solidaire"/>
    <s v="Distribution Solidaire"/>
  </r>
  <r>
    <n v="2025"/>
    <s v="février"/>
    <n v="6"/>
    <s v="dimanche"/>
    <x v="79"/>
    <d v="2025-02-02T00:00:00"/>
    <s v="annulé"/>
    <m/>
    <m/>
    <m/>
    <m/>
    <s v="Annulé"/>
    <s v="Levy Restaurants - AccorHotels Arena Bercy"/>
    <s v="annulé"/>
    <m/>
    <s v="Passage annulé"/>
    <s v="Pas d'invendus à donner"/>
    <s v="What'sApp"/>
    <m/>
    <x v="0"/>
    <s v="Evenementiel"/>
    <s v="Evénements Sports et Loisirs"/>
  </r>
  <r>
    <n v="2025"/>
    <s v="février"/>
    <n v="6"/>
    <s v="dimanche"/>
    <x v="79"/>
    <d v="2025-02-02T00:00:00"/>
    <s v="Patrick Postic"/>
    <s v="Dana Ducros"/>
    <s v="HENRIQUE BORSARI"/>
    <s v="Alexandre PASQUALI"/>
    <s v="Aline Royer"/>
    <s v="Trafic St Ho (ex Lilas) EH-786-YB"/>
    <s v="Marché Monge"/>
    <n v="42"/>
    <m/>
    <m/>
    <m/>
    <m/>
    <m/>
    <x v="0"/>
    <s v="Producteur"/>
    <s v="Producteur"/>
  </r>
  <r>
    <n v="2025"/>
    <s v="février"/>
    <n v="6"/>
    <s v="dimanche"/>
    <x v="79"/>
    <d v="2025-02-02T00:00:00"/>
    <s v="Patrick Postic"/>
    <s v="Dana Ducros"/>
    <s v="HENRIQUE BORSARI"/>
    <s v="Alexandre PASQUALI"/>
    <s v="Aline Royer"/>
    <s v="Trafic St Ho (ex Lilas) EH-786-YB"/>
    <s v="Marché Grenelle"/>
    <n v="56.5"/>
    <m/>
    <m/>
    <m/>
    <m/>
    <m/>
    <x v="0"/>
    <s v="Producteur"/>
    <s v="Producteur"/>
  </r>
  <r>
    <n v="2025"/>
    <s v="février"/>
    <n v="6"/>
    <s v="dimanche"/>
    <x v="79"/>
    <d v="2025-02-02T00:00:00"/>
    <s v="Patrick Postic"/>
    <s v="Dana Ducros"/>
    <s v="HENRIQUE BORSARI"/>
    <s v="Alexandre PASQUALI"/>
    <s v="Aline Royer"/>
    <s v="Trafic St Ho (ex Lilas) EH-786-YB"/>
    <s v="La Chorba"/>
    <n v="98.5"/>
    <m/>
    <m/>
    <m/>
    <m/>
    <m/>
    <x v="1"/>
    <s v="Restaurant Solidaire"/>
    <s v="RESTAURANTS SOLIDAIRES"/>
  </r>
  <r>
    <n v="2025"/>
    <s v="février"/>
    <n v="6"/>
    <s v="lundi"/>
    <x v="80"/>
    <d v="2025-02-03T00:00:00"/>
    <s v="annulé"/>
    <m/>
    <m/>
    <m/>
    <m/>
    <s v="Annulé"/>
    <s v="Levy Restaurants - AccorHotels Arena Bercy"/>
    <s v="annulé"/>
    <m/>
    <s v="Passage annulé"/>
    <s v="Pas d'invendus à donner"/>
    <s v="What'sApp"/>
    <m/>
    <x v="0"/>
    <s v="Evenementiel"/>
    <s v="Evénements Sports et Loisirs"/>
  </r>
  <r>
    <n v="2025"/>
    <s v="février"/>
    <n v="6"/>
    <s v="lundi"/>
    <x v="80"/>
    <d v="2025-02-03T00:00:00"/>
    <s v="Thierry Maisonnier"/>
    <s v="Vincent Béranger"/>
    <s v="Valentin Carrez"/>
    <m/>
    <m/>
    <s v="Trafic Défense FT-862-AY"/>
    <s v="Monoprix - Magasin Bellesfeuilles"/>
    <n v="11.75"/>
    <m/>
    <m/>
    <m/>
    <m/>
    <m/>
    <x v="0"/>
    <s v="Distributeur"/>
    <s v="Distributeur"/>
  </r>
  <r>
    <n v="2025"/>
    <s v="février"/>
    <n v="6"/>
    <s v="lundi"/>
    <x v="80"/>
    <d v="2025-02-03T00:00:00"/>
    <s v="Thierry Maisonnier"/>
    <s v="Vincent Béranger"/>
    <s v="Valentin Carrez"/>
    <m/>
    <m/>
    <s v="Trafic Défense FT-862-AY"/>
    <s v="Monoprix - Magasin Courcelles"/>
    <n v="146.4"/>
    <m/>
    <m/>
    <m/>
    <m/>
    <m/>
    <x v="0"/>
    <s v="Distributeur"/>
    <s v="Distributeur"/>
  </r>
  <r>
    <n v="2025"/>
    <s v="février"/>
    <n v="6"/>
    <s v="lundi"/>
    <x v="80"/>
    <d v="2025-02-03T00:00:00"/>
    <s v="Thierry Maisonnier"/>
    <s v="Vincent Béranger"/>
    <s v="Valentin Carrez"/>
    <m/>
    <m/>
    <s v="Trafic Défense FT-862-AY"/>
    <s v="Corot Entraide Auteuil"/>
    <n v="67.150000000000006"/>
    <m/>
    <m/>
    <m/>
    <m/>
    <m/>
    <x v="1"/>
    <s v="Centre d'Hébergement"/>
    <s v="HALTE SOCIALE ET HEBERGEMENT"/>
  </r>
  <r>
    <n v="2025"/>
    <s v="février"/>
    <n v="6"/>
    <s v="lundi"/>
    <x v="80"/>
    <d v="2025-02-03T00:00:00"/>
    <s v="Thierry Maisonnier"/>
    <s v="Vincent Béranger"/>
    <s v="Valentin Carrez"/>
    <m/>
    <m/>
    <s v="Trafic Défense FT-862-AY"/>
    <s v="Salle à Manger"/>
    <n v="91"/>
    <m/>
    <m/>
    <m/>
    <m/>
    <m/>
    <x v="1"/>
    <s v="Restaurant Solidaire"/>
    <s v="RESTAURANTS SOLIDAIRES"/>
  </r>
  <r>
    <n v="2025"/>
    <s v="février"/>
    <n v="6"/>
    <s v="lundi"/>
    <x v="81"/>
    <d v="2025-02-03T00:00:00"/>
    <s v="Thierry Maisonnier"/>
    <m/>
    <m/>
    <m/>
    <m/>
    <s v="Trafic Défense FT-862-AY"/>
    <s v="Cuisine Centrale de Nanterre"/>
    <n v="146.9"/>
    <m/>
    <m/>
    <m/>
    <m/>
    <m/>
    <x v="0"/>
    <s v="Restauration Collective"/>
    <s v="Restauration scolaire"/>
  </r>
  <r>
    <n v="2025"/>
    <s v="février"/>
    <n v="6"/>
    <s v="lundi"/>
    <x v="81"/>
    <d v="2025-02-03T00:00:00"/>
    <s v="Thierry Maisonnier"/>
    <m/>
    <m/>
    <m/>
    <m/>
    <s v="Trafic Défense FT-862-AY"/>
    <s v="Ikambere"/>
    <n v="52.9"/>
    <m/>
    <m/>
    <m/>
    <m/>
    <m/>
    <x v="1"/>
    <s v="Accueil de Jour"/>
    <s v="Accueil de Jour"/>
  </r>
  <r>
    <n v="2025"/>
    <s v="février"/>
    <n v="6"/>
    <s v="lundi"/>
    <x v="81"/>
    <d v="2025-02-03T00:00:00"/>
    <s v="Thierry Maisonnier"/>
    <m/>
    <m/>
    <m/>
    <m/>
    <s v="Trafic Défense FT-862-AY"/>
    <s v="Centre Social Landy - St Ouen"/>
    <n v="94"/>
    <m/>
    <m/>
    <m/>
    <m/>
    <m/>
    <x v="1"/>
    <s v="Distribution Solidaire"/>
    <s v="Distribution Solidaire"/>
  </r>
  <r>
    <n v="2025"/>
    <s v="février"/>
    <n v="6"/>
    <s v="mardi"/>
    <x v="82"/>
    <d v="2025-02-04T00:00:00"/>
    <s v="Thierry Maisonnier"/>
    <s v="Arthur de Bigault de Granrut"/>
    <m/>
    <m/>
    <m/>
    <s v="Trafic Lyonnais FZ-882-JR"/>
    <s v="MIYAM (labo) "/>
    <n v="35.299999999999997"/>
    <m/>
    <m/>
    <m/>
    <m/>
    <m/>
    <x v="0"/>
    <s v="Distributeur"/>
    <s v="Distributeur"/>
  </r>
  <r>
    <n v="2025"/>
    <s v="février"/>
    <n v="6"/>
    <s v="mardi"/>
    <x v="82"/>
    <d v="2025-02-04T00:00:00"/>
    <s v="Thierry Maisonnier"/>
    <s v="Arthur de Bigault de Granrut"/>
    <m/>
    <m/>
    <m/>
    <s v="Trafic Lyonnais FZ-882-JR"/>
    <s v="Salle à Manger"/>
    <n v="35.299999999999997"/>
    <m/>
    <m/>
    <m/>
    <m/>
    <m/>
    <x v="1"/>
    <s v="Restaurant Solidaire"/>
    <s v="RESTAURANTS SOLIDAIRES"/>
  </r>
  <r>
    <n v="2025"/>
    <s v="février"/>
    <n v="6"/>
    <s v="mardi"/>
    <x v="83"/>
    <d v="2025-02-04T00:00:00"/>
    <s v="Patrick Postic"/>
    <s v="Christiane Mancilla"/>
    <s v="(Wenabi) Flora CHAUCHIS"/>
    <m/>
    <m/>
    <s v="Trafic St Ho (ex Lilas) EH-786-YB"/>
    <s v="Monoprix - Magasin Bellesfeuilles"/>
    <n v="132"/>
    <m/>
    <m/>
    <m/>
    <m/>
    <m/>
    <x v="0"/>
    <s v="Distributeur"/>
    <s v="Distributeur"/>
  </r>
  <r>
    <n v="2025"/>
    <s v="février"/>
    <n v="6"/>
    <s v="mardi"/>
    <x v="83"/>
    <d v="2025-02-04T00:00:00"/>
    <s v="Patrick Postic"/>
    <s v="Christiane Mancilla"/>
    <s v="(Wenabi) Flora CHAUCHIS"/>
    <m/>
    <m/>
    <s v="Trafic St Ho (ex Lilas) EH-786-YB"/>
    <s v="Mairie du XIV - Association Yachad"/>
    <n v="132"/>
    <m/>
    <m/>
    <m/>
    <m/>
    <m/>
    <x v="1"/>
    <s v="Distribution Solidaire"/>
    <s v="Distribution Solidaire"/>
  </r>
  <r>
    <n v="2025"/>
    <s v="février"/>
    <n v="6"/>
    <s v="mardi"/>
    <x v="0"/>
    <d v="2025-02-04T00:00:00"/>
    <s v="annulé"/>
    <m/>
    <m/>
    <m/>
    <m/>
    <s v="Annulé"/>
    <s v="BAPIF Genevilliers (collecte)"/>
    <s v="annulé"/>
    <m/>
    <s v="Passage annulé"/>
    <s v="Pas d'invendus à donner"/>
    <s v="What'sApp"/>
    <m/>
    <x v="0"/>
    <s v="Association"/>
    <n v="0"/>
  </r>
  <r>
    <n v="2025"/>
    <s v="février"/>
    <n v="6"/>
    <s v="mardi"/>
    <x v="84"/>
    <d v="2025-02-04T00:00:00"/>
    <s v="Michelle Isphording"/>
    <s v="Maya Mouttapa"/>
    <m/>
    <m/>
    <m/>
    <s v="Trafic Défense FT-862-AY"/>
    <s v="Boire et Manger - Stade De France"/>
    <n v="16"/>
    <m/>
    <m/>
    <m/>
    <m/>
    <m/>
    <x v="0"/>
    <s v="Evenementiel"/>
    <s v="Evenementiel"/>
  </r>
  <r>
    <n v="2025"/>
    <s v="février"/>
    <n v="6"/>
    <s v="mardi"/>
    <x v="84"/>
    <d v="2025-02-04T00:00:00"/>
    <s v="Michelle Isphording"/>
    <s v="Maya Mouttapa"/>
    <m/>
    <m/>
    <m/>
    <s v="Trafic Défense FT-862-AY"/>
    <s v="Maison Hestia - Aurore La Garenne-Colombes"/>
    <n v="16"/>
    <m/>
    <m/>
    <m/>
    <m/>
    <m/>
    <x v="1"/>
    <s v="Centre d'Hébergement"/>
    <s v="HALTE SOCIALE ET HEBERGEMENT"/>
  </r>
  <r>
    <n v="2025"/>
    <s v="février"/>
    <n v="6"/>
    <s v="mardi"/>
    <x v="85"/>
    <d v="2025-02-04T00:00:00"/>
    <s v="Élisa Belhocine"/>
    <m/>
    <m/>
    <m/>
    <m/>
    <s v="Berlingo Bercy DN-583-FS"/>
    <s v="Marché d'Aligre"/>
    <n v="58.28"/>
    <m/>
    <m/>
    <m/>
    <m/>
    <m/>
    <x v="0"/>
    <s v="Producteur"/>
    <s v="Producteur"/>
  </r>
  <r>
    <n v="2025"/>
    <s v="février"/>
    <n v="6"/>
    <s v="mardi"/>
    <x v="85"/>
    <d v="2025-02-04T00:00:00"/>
    <s v="Élisa Belhocine"/>
    <m/>
    <m/>
    <m/>
    <m/>
    <s v="Berlingo Bercy DN-583-FS"/>
    <s v="Refugee Food (Labo) - Livraison de denrées"/>
    <n v="58.28"/>
    <m/>
    <m/>
    <m/>
    <m/>
    <m/>
    <x v="1"/>
    <s v="Restaurant Solidaire"/>
    <s v="RESTAURANTS SOLIDAIRES"/>
  </r>
  <r>
    <n v="2025"/>
    <s v="février"/>
    <n v="6"/>
    <s v="mercredi"/>
    <x v="86"/>
    <d v="2025-02-05T00:00:00"/>
    <s v="Thierry Maisonnier"/>
    <s v="Maria Balzano"/>
    <s v="Jeanne stage ING"/>
    <m/>
    <m/>
    <s v="Trafic St Ho (ex Lilas) EH-786-YB"/>
    <s v="Levy Restaurants - AccorHotels Arena Bercy"/>
    <n v="23.4"/>
    <m/>
    <m/>
    <m/>
    <m/>
    <m/>
    <x v="0"/>
    <s v="Evenementiel"/>
    <s v="Evénements Sports et Loisirs"/>
  </r>
  <r>
    <n v="2025"/>
    <s v="février"/>
    <n v="6"/>
    <s v="mercredi"/>
    <x v="86"/>
    <d v="2025-02-05T00:00:00"/>
    <s v="Thierry Maisonnier"/>
    <s v="Maria Balzano"/>
    <s v="Jeanne stage ING"/>
    <m/>
    <m/>
    <s v="Trafic St Ho (ex Lilas) EH-786-YB"/>
    <s v="Aurore ESAT Santeuil "/>
    <n v="23.4"/>
    <m/>
    <m/>
    <m/>
    <m/>
    <m/>
    <x v="1"/>
    <s v="Restaurant Solidaire"/>
    <s v="RESTAURANTS SOLIDAIRES"/>
  </r>
  <r>
    <n v="2025"/>
    <s v="février"/>
    <n v="6"/>
    <s v="mercredi"/>
    <x v="86"/>
    <d v="2025-02-05T00:00:00"/>
    <s v="Thierry Maisonnier"/>
    <s v="Maria Balzano"/>
    <s v="Jeanne stage ING"/>
    <m/>
    <m/>
    <s v="Trafic St Ho (ex Lilas) EH-786-YB"/>
    <s v="Monoprix - Magasin Bellesfeuilles"/>
    <n v="25.6"/>
    <m/>
    <m/>
    <m/>
    <m/>
    <m/>
    <x v="0"/>
    <s v="Distributeur"/>
    <s v="Distributeur"/>
  </r>
  <r>
    <n v="2025"/>
    <s v="février"/>
    <n v="6"/>
    <s v="mercredi"/>
    <x v="86"/>
    <d v="2025-02-05T00:00:00"/>
    <s v="Thierry Maisonnier"/>
    <s v="Maria Balzano"/>
    <s v="Jeanne stage ING"/>
    <m/>
    <m/>
    <s v="Trafic St Ho (ex Lilas) EH-786-YB"/>
    <s v="Monoprix - Magasin Courcelles"/>
    <n v="112.8"/>
    <m/>
    <m/>
    <m/>
    <m/>
    <m/>
    <x v="0"/>
    <s v="Distributeur"/>
    <s v="Distributeur"/>
  </r>
  <r>
    <n v="2025"/>
    <s v="février"/>
    <n v="6"/>
    <s v="mercredi"/>
    <x v="86"/>
    <d v="2025-02-05T00:00:00"/>
    <s v="Thierry Maisonnier"/>
    <s v="Maria Balzano"/>
    <s v="Jeanne stage ING"/>
    <m/>
    <m/>
    <s v="Trafic St Ho (ex Lilas) EH-786-YB"/>
    <s v="Corot Entraide Auteuil"/>
    <n v="91.95"/>
    <m/>
    <m/>
    <m/>
    <m/>
    <m/>
    <x v="1"/>
    <s v="Centre d'Hébergement"/>
    <s v="HALTE SOCIALE ET HEBERGEMENT"/>
  </r>
  <r>
    <n v="2025"/>
    <s v="février"/>
    <n v="6"/>
    <s v="mercredi"/>
    <x v="86"/>
    <d v="2025-02-05T00:00:00"/>
    <s v="Thierry Maisonnier"/>
    <s v="Maria Balzano"/>
    <s v="Jeanne stage ING"/>
    <m/>
    <m/>
    <s v="Trafic St Ho (ex Lilas) EH-786-YB"/>
    <s v="Salle à Manger"/>
    <n v="46.45"/>
    <m/>
    <m/>
    <m/>
    <m/>
    <m/>
    <x v="1"/>
    <s v="Restaurant Solidaire"/>
    <s v="RESTAURANTS SOLIDAIRES"/>
  </r>
  <r>
    <n v="2025"/>
    <s v="février"/>
    <n v="6"/>
    <s v="mercredi"/>
    <x v="87"/>
    <d v="2025-02-05T00:00:00"/>
    <s v="Baptiste Valentini"/>
    <s v="Arthur de Bigault de Granrut"/>
    <s v="(Vendredi) Arnaud Plonévez"/>
    <m/>
    <m/>
    <s v="Trafic Lyonnais FZ-882-JR"/>
    <s v="Ideel Garden"/>
    <n v="99.2"/>
    <m/>
    <m/>
    <m/>
    <m/>
    <m/>
    <x v="0"/>
    <s v="Industriel"/>
    <s v="Restauration d'entreprise"/>
  </r>
  <r>
    <n v="2025"/>
    <s v="février"/>
    <n v="6"/>
    <s v="mercredi"/>
    <x v="87"/>
    <d v="2025-02-05T00:00:00"/>
    <s v="Baptiste Valentini"/>
    <s v="Arthur de Bigault de Granrut"/>
    <s v="(Vendredi) Arnaud Plonévez"/>
    <m/>
    <m/>
    <s v="Trafic Lyonnais FZ-882-JR"/>
    <s v="Armée du Salut"/>
    <n v="99.2"/>
    <m/>
    <m/>
    <m/>
    <m/>
    <m/>
    <x v="1"/>
    <s v="Distribution Solidaire"/>
    <s v="Distribution Solidaire"/>
  </r>
  <r>
    <n v="2025"/>
    <s v="février"/>
    <n v="6"/>
    <s v="mercredi"/>
    <x v="88"/>
    <d v="2025-02-05T00:00:00"/>
    <s v="Patrick Postic"/>
    <s v="FFT"/>
    <s v="FFT"/>
    <m/>
    <m/>
    <s v="Trafic Défense FT-862-AY"/>
    <s v="Le Figuier / Au panier des Halles / Jelo"/>
    <n v="50.88"/>
    <m/>
    <m/>
    <m/>
    <m/>
    <m/>
    <x v="0"/>
    <s v="Restauration Collective"/>
    <s v="Labo pour frigos connectés"/>
  </r>
  <r>
    <n v="2025"/>
    <s v="février"/>
    <n v="6"/>
    <s v="mercredi"/>
    <x v="0"/>
    <d v="2025-02-05T00:00:00"/>
    <s v="annulé"/>
    <m/>
    <m/>
    <m/>
    <m/>
    <s v="Annulé"/>
    <s v="Sodexo Porte d'Issy - DGA (Balard)"/>
    <s v="annulé"/>
    <m/>
    <s v="Passage annulé"/>
    <s v="Pas d'invendus à donner"/>
    <s v="Appel "/>
    <m/>
    <x v="0"/>
    <s v="Restauration Collective"/>
    <s v="Restauration d'entreprise"/>
  </r>
  <r>
    <n v="2025"/>
    <s v="février"/>
    <n v="6"/>
    <s v="mercredi"/>
    <x v="88"/>
    <d v="2025-02-05T00:00:00"/>
    <s v="Patrick Postic"/>
    <s v="FFT"/>
    <s v="FFT"/>
    <m/>
    <m/>
    <s v="Trafic Défense FT-862-AY"/>
    <s v="Maison Hestia - Aurore La Garenne-Colombes"/>
    <n v="50.88"/>
    <m/>
    <m/>
    <m/>
    <m/>
    <m/>
    <x v="1"/>
    <s v="Centre d'Hébergement"/>
    <s v="HALTE SOCIALE ET HEBERGEMENT"/>
  </r>
  <r>
    <n v="2025"/>
    <s v="février"/>
    <n v="6"/>
    <s v="mercredi"/>
    <x v="89"/>
    <d v="2025-02-05T00:00:00"/>
    <s v="Marine POTEL"/>
    <s v="(Wenabi) Faradj TAYAT"/>
    <s v="Khelouat Amine"/>
    <m/>
    <m/>
    <s v="Trafic Lyonnais FZ-882-JR"/>
    <s v="Sodexo Sports &amp; Loisirs - Site Roland Garros - Economat SL"/>
    <n v="153.56"/>
    <m/>
    <m/>
    <m/>
    <m/>
    <m/>
    <x v="0"/>
    <s v="Evenementiel"/>
    <s v="Evénements Sports et Loisirs"/>
  </r>
  <r>
    <n v="2025"/>
    <s v="février"/>
    <n v="6"/>
    <s v="mercredi"/>
    <x v="89"/>
    <d v="2025-02-05T00:00:00"/>
    <s v="Marine POTEL"/>
    <s v="(Wenabi) Faradj TAYAT"/>
    <s v="Khelouat Amine"/>
    <m/>
    <m/>
    <s v="Trafic Lyonnais FZ-882-JR"/>
    <s v="L'un est l'autre"/>
    <n v="128.56"/>
    <m/>
    <m/>
    <m/>
    <m/>
    <m/>
    <x v="1"/>
    <s v="Distribution Solidaire"/>
    <s v="Distribution Solidaire"/>
  </r>
  <r>
    <n v="2025"/>
    <s v="février"/>
    <n v="6"/>
    <s v="mercredi"/>
    <x v="89"/>
    <d v="2025-02-05T00:00:00"/>
    <s v="Marine POTEL"/>
    <s v="(Wenabi) Faradj TAYAT"/>
    <s v="Khelouat Amine"/>
    <m/>
    <m/>
    <s v="Trafic Lyonnais FZ-882-JR"/>
    <s v="Le Chainon Manquant"/>
    <n v="25"/>
    <m/>
    <m/>
    <m/>
    <m/>
    <m/>
    <x v="1"/>
    <s v="Autre association"/>
    <n v="0"/>
  </r>
  <r>
    <n v="2025"/>
    <s v="février"/>
    <n v="6"/>
    <s v="jeudi"/>
    <x v="90"/>
    <d v="2025-02-06T00:00:00"/>
    <s v="Constantin Kozlow"/>
    <s v="FFT"/>
    <s v="FFT"/>
    <m/>
    <m/>
    <s v="Trafic Défense FT-862-AY"/>
    <s v="MIYAM (labo) "/>
    <n v="61.6"/>
    <m/>
    <m/>
    <m/>
    <m/>
    <m/>
    <x v="0"/>
    <s v="Distributeur"/>
    <s v="Distributeur"/>
  </r>
  <r>
    <n v="2025"/>
    <s v="février"/>
    <n v="6"/>
    <s v="jeudi"/>
    <x v="90"/>
    <d v="2025-02-06T00:00:00"/>
    <s v="Constantin Kozlow"/>
    <s v="FFT"/>
    <s v="FFT"/>
    <m/>
    <m/>
    <s v="Trafic Défense FT-862-AY"/>
    <s v="L'un est l'autre"/>
    <n v="61.6"/>
    <m/>
    <m/>
    <m/>
    <m/>
    <m/>
    <x v="1"/>
    <s v="Distribution Solidaire"/>
    <s v="Distribution Solidaire"/>
  </r>
  <r>
    <n v="2025"/>
    <s v="février"/>
    <n v="6"/>
    <s v="jeudi"/>
    <x v="91"/>
    <d v="2025-02-06T00:00:00"/>
    <s v="Thierry Maisonnier"/>
    <s v="Vincent Béranger"/>
    <s v="Alexandre GALLEGO-GONZALEZ"/>
    <m/>
    <m/>
    <s v="Trafic St Ho (ex Lilas) EH-786-YB"/>
    <s v="Refugee Food (Labo) - Production repas"/>
    <n v="70"/>
    <m/>
    <m/>
    <m/>
    <m/>
    <m/>
    <x v="0"/>
    <s v="Commandes inter-assos"/>
    <s v="Production Aide Alim"/>
  </r>
  <r>
    <n v="2025"/>
    <s v="février"/>
    <n v="6"/>
    <s v="jeudi"/>
    <x v="91"/>
    <d v="2025-02-06T00:00:00"/>
    <s v="Thierry Maisonnier"/>
    <s v="Vincent Béranger"/>
    <s v="Alexandre GALLEGO-GONZALEZ"/>
    <m/>
    <m/>
    <s v="Trafic St Ho (ex Lilas) EH-786-YB"/>
    <s v="Cop'1 Solidarité Etudiante"/>
    <n v="70"/>
    <m/>
    <m/>
    <m/>
    <m/>
    <m/>
    <x v="1"/>
    <s v="Distribution Solidaire"/>
    <s v="Distribution Solidaire"/>
  </r>
  <r>
    <n v="2025"/>
    <s v="février"/>
    <n v="6"/>
    <s v="jeudi"/>
    <x v="92"/>
    <d v="2025-02-06T00:00:00"/>
    <s v="Carlos Medina"/>
    <s v="Maria Balzano"/>
    <s v="Jeanne stage ING"/>
    <m/>
    <m/>
    <s v="Trafic Défense FT-862-AY"/>
    <s v="Cuisine Centrale de Nanterre"/>
    <n v="92.6"/>
    <m/>
    <m/>
    <m/>
    <m/>
    <m/>
    <x v="0"/>
    <s v="Restauration Collective"/>
    <s v="Restauration scolaire"/>
  </r>
  <r>
    <n v="2025"/>
    <s v="février"/>
    <n v="6"/>
    <s v="jeudi"/>
    <x v="92"/>
    <d v="2025-02-06T00:00:00"/>
    <s v="Carlos Medina"/>
    <s v="Maria Balzano"/>
    <s v="Jeanne stage ING"/>
    <m/>
    <m/>
    <s v="Trafic Défense FT-862-AY"/>
    <s v="Cdc Habitat Adoma - Foyer Sorbiers"/>
    <n v="68.599999999999994"/>
    <m/>
    <m/>
    <m/>
    <m/>
    <m/>
    <x v="1"/>
    <s v="Centre d'Hébergement"/>
    <s v="HALTE SOCIALE ET HEBERGEMENT"/>
  </r>
  <r>
    <n v="2025"/>
    <s v="février"/>
    <n v="6"/>
    <s v="jeudi"/>
    <x v="92"/>
    <d v="2025-02-06T00:00:00"/>
    <s v="Carlos Medina"/>
    <s v="Maria Balzano"/>
    <s v="Jeanne stage ING"/>
    <m/>
    <m/>
    <s v="Trafic Défense FT-862-AY"/>
    <s v="Maison Hestia - Aurore La Garenne-Colombes"/>
    <n v="12"/>
    <m/>
    <m/>
    <m/>
    <m/>
    <m/>
    <x v="1"/>
    <s v="Centre d'Hébergement"/>
    <s v="HALTE SOCIALE ET HEBERGEMENT"/>
  </r>
  <r>
    <n v="2025"/>
    <s v="février"/>
    <n v="6"/>
    <s v="jeudi"/>
    <x v="92"/>
    <d v="2025-02-06T00:00:00"/>
    <s v="Carlos Medina"/>
    <s v="Maria Balzano"/>
    <s v="Jeanne stage ING"/>
    <m/>
    <m/>
    <s v="Trafic Défense FT-862-AY"/>
    <s v="Rueil Malmaison - La boussole"/>
    <n v="12"/>
    <m/>
    <m/>
    <m/>
    <m/>
    <m/>
    <x v="1"/>
    <s v="Accueil de Jour"/>
    <s v="HALTE SOCIALE ET HEBERGEMENT"/>
  </r>
  <r>
    <n v="2025"/>
    <s v="février"/>
    <n v="6"/>
    <s v="vendredi"/>
    <x v="93"/>
    <d v="2025-02-07T00:00:00"/>
    <s v="Baptiste Valentini"/>
    <s v="Joseph Lanney"/>
    <s v="Hitch Menjra"/>
    <m/>
    <m/>
    <s v="Trafic Défense FT-862-AY"/>
    <s v="Franprix - Avenue de Versailles"/>
    <n v="3"/>
    <m/>
    <m/>
    <m/>
    <m/>
    <m/>
    <x v="0"/>
    <s v="Distributeur"/>
    <s v="Distributeur"/>
  </r>
  <r>
    <n v="2025"/>
    <s v="février"/>
    <n v="6"/>
    <s v="vendredi"/>
    <x v="93"/>
    <d v="2025-02-07T00:00:00"/>
    <s v="Baptiste Valentini"/>
    <s v="Joseph Lanney"/>
    <s v="Hitch Menjra"/>
    <m/>
    <m/>
    <s v="Trafic Défense FT-862-AY"/>
    <s v="Monoprix - Magasin Bellesfeuilles"/>
    <n v="87"/>
    <m/>
    <m/>
    <m/>
    <m/>
    <m/>
    <x v="0"/>
    <s v="Distributeur"/>
    <s v="Distributeur"/>
  </r>
  <r>
    <n v="2025"/>
    <s v="février"/>
    <n v="6"/>
    <s v="vendredi"/>
    <x v="93"/>
    <d v="2025-02-07T00:00:00"/>
    <s v="Baptiste Valentini"/>
    <s v="Joseph Lanney"/>
    <s v="Hitch Menjra"/>
    <m/>
    <m/>
    <s v="Trafic Défense FT-862-AY"/>
    <s v="Monoprix - Magasin Courcelles"/>
    <n v="152.19999999999999"/>
    <m/>
    <m/>
    <m/>
    <m/>
    <m/>
    <x v="0"/>
    <s v="Distributeur"/>
    <s v="Distributeur"/>
  </r>
  <r>
    <n v="2025"/>
    <s v="février"/>
    <n v="6"/>
    <s v="vendredi"/>
    <x v="93"/>
    <d v="2025-02-07T00:00:00"/>
    <s v="Baptiste Valentini"/>
    <s v="Joseph Lanney"/>
    <s v="Hitch Menjra"/>
    <m/>
    <m/>
    <s v="Trafic Défense FT-862-AY"/>
    <s v="Aurore - CHU 12eme"/>
    <n v="242.2"/>
    <m/>
    <m/>
    <m/>
    <m/>
    <m/>
    <x v="1"/>
    <s v="Centre d'Hébergement"/>
    <s v="HALTE SOCIALE ET HEBERGEMENT"/>
  </r>
  <r>
    <n v="2025"/>
    <s v="février"/>
    <n v="6"/>
    <s v="vendredi"/>
    <x v="94"/>
    <d v="2025-02-07T00:00:00"/>
    <s v="Constantin Kozlow"/>
    <s v="(ING) Marie Hardy"/>
    <s v="Jeanne stage ING"/>
    <m/>
    <m/>
    <s v="Trafic St Ho (ex Lilas) EH-786-YB"/>
    <s v="Foodles Clichy"/>
    <n v="15.45"/>
    <m/>
    <m/>
    <m/>
    <m/>
    <m/>
    <x v="0"/>
    <s v="Restauration Collective"/>
    <s v="Restauration d'entreprise"/>
  </r>
  <r>
    <n v="2025"/>
    <s v="février"/>
    <n v="6"/>
    <s v="vendredi"/>
    <x v="94"/>
    <d v="2025-02-07T00:00:00"/>
    <s v="Constantin Kozlow"/>
    <s v="(ING) Marie Hardy"/>
    <s v="Jeanne stage ING"/>
    <m/>
    <m/>
    <s v="Trafic St Ho (ex Lilas) EH-786-YB"/>
    <s v="Foodles - Hub Saint Ouen"/>
    <n v="153.4"/>
    <m/>
    <m/>
    <m/>
    <m/>
    <m/>
    <x v="0"/>
    <s v="Restauration Collective"/>
    <s v="Restauration d'entreprise"/>
  </r>
  <r>
    <n v="2025"/>
    <s v="février"/>
    <n v="6"/>
    <s v="vendredi"/>
    <x v="94"/>
    <d v="2025-02-07T00:00:00"/>
    <s v="Constantin Kozlow"/>
    <s v="(ING) Marie Hardy"/>
    <s v="Jeanne stage ING"/>
    <m/>
    <m/>
    <s v="Trafic St Ho (ex Lilas) EH-786-YB"/>
    <s v="Ikambere"/>
    <n v="99.6"/>
    <m/>
    <m/>
    <m/>
    <m/>
    <m/>
    <x v="1"/>
    <s v="Accueil de Jour"/>
    <s v="Accueil de Jour"/>
  </r>
  <r>
    <n v="2025"/>
    <s v="février"/>
    <n v="6"/>
    <s v="vendredi"/>
    <x v="94"/>
    <d v="2025-02-07T00:00:00"/>
    <s v="Constantin Kozlow"/>
    <s v="(ING) Marie Hardy"/>
    <s v="Jeanne stage ING"/>
    <m/>
    <m/>
    <s v="Trafic St Ho (ex Lilas) EH-786-YB"/>
    <s v="Centre Social Landy - St Ouen"/>
    <n v="69.25"/>
    <m/>
    <m/>
    <m/>
    <m/>
    <m/>
    <x v="1"/>
    <s v="Distribution Solidaire"/>
    <s v="Distribution Solidaire"/>
  </r>
  <r>
    <n v="2025"/>
    <s v="février"/>
    <n v="6"/>
    <s v="vendredi"/>
    <x v="95"/>
    <d v="2025-02-07T00:00:00"/>
    <s v="Patrick Postic"/>
    <s v="Alice MOUCHEL"/>
    <s v="Maria Artsruni"/>
    <m/>
    <m/>
    <s v="Trafic Défense FT-862-AY"/>
    <s v="Cuisine Centrale de Nanterre"/>
    <n v="103.6"/>
    <m/>
    <m/>
    <m/>
    <m/>
    <m/>
    <x v="0"/>
    <s v="Restauration Collective"/>
    <s v="Restauration scolaire"/>
  </r>
  <r>
    <n v="2025"/>
    <s v="février"/>
    <n v="6"/>
    <s v="vendredi"/>
    <x v="95"/>
    <d v="2025-02-07T00:00:00"/>
    <s v="Patrick Postic"/>
    <s v="Alice MOUCHEL"/>
    <s v="Maria Artsruni"/>
    <m/>
    <m/>
    <s v="Trafic Défense FT-862-AY"/>
    <s v="Centre Social Landy - St Ouen"/>
    <n v="103.6"/>
    <m/>
    <m/>
    <m/>
    <m/>
    <m/>
    <x v="1"/>
    <s v="Distribution Solidaire"/>
    <s v="Distribution Solidaire"/>
  </r>
  <r>
    <n v="2025"/>
    <s v="février"/>
    <n v="6"/>
    <s v="vendredi"/>
    <x v="96"/>
    <d v="2025-02-07T00:00:00"/>
    <s v="annulé"/>
    <m/>
    <m/>
    <m/>
    <m/>
    <s v="Annulé"/>
    <s v="MRS - Ipsen Khapa"/>
    <s v="annulé"/>
    <m/>
    <s v="Passage annulé"/>
    <s v="Pas d'invendus à donner"/>
    <s v="What'sApp"/>
    <m/>
    <x v="0"/>
    <s v="Restauration Collective"/>
    <s v="Restauration d'entreprise"/>
  </r>
  <r>
    <n v="2025"/>
    <s v="février"/>
    <n v="6"/>
    <s v="vendredi"/>
    <x v="96"/>
    <d v="2025-02-07T00:00:00"/>
    <s v="annulé"/>
    <m/>
    <m/>
    <m/>
    <m/>
    <s v="Annulé"/>
    <s v="Sogeres - Microsoft EOS"/>
    <s v="annulé"/>
    <m/>
    <s v="Passage annulé"/>
    <s v="Pas d'invendus à donner"/>
    <s v="What'sApp"/>
    <m/>
    <x v="0"/>
    <s v="Restauration Collective"/>
    <s v="Restauration d'entreprise"/>
  </r>
  <r>
    <n v="2025"/>
    <s v="février"/>
    <n v="6"/>
    <s v="vendredi"/>
    <x v="96"/>
    <d v="2025-02-07T00:00:00"/>
    <s v="Interface"/>
    <m/>
    <m/>
    <m/>
    <m/>
    <s v="Kangoo Ipsen FV-865-GP"/>
    <s v="Sodexo Porte d'Issy - DGA (Balard)"/>
    <n v="60"/>
    <m/>
    <m/>
    <m/>
    <m/>
    <m/>
    <x v="0"/>
    <s v="Restauration Collective"/>
    <s v="Restauration d'entreprise"/>
  </r>
  <r>
    <n v="2025"/>
    <s v="février"/>
    <n v="6"/>
    <s v="vendredi"/>
    <x v="96"/>
    <d v="2025-02-07T00:00:00"/>
    <s v="Interface"/>
    <m/>
    <m/>
    <m/>
    <m/>
    <s v="Kangoo Ipsen FV-865-GP"/>
    <s v="Potel &amp; Chabot - Site Chaillot"/>
    <n v="65"/>
    <m/>
    <m/>
    <m/>
    <m/>
    <m/>
    <x v="0"/>
    <s v="Evenementiel"/>
    <s v="Traiteur Réception"/>
  </r>
  <r>
    <n v="2025"/>
    <s v="février"/>
    <n v="6"/>
    <s v="vendredi"/>
    <x v="96"/>
    <d v="2025-02-07T00:00:00"/>
    <s v="Interface"/>
    <m/>
    <m/>
    <m/>
    <m/>
    <s v="Kangoo Ipsen FV-865-GP"/>
    <s v="Ordre de Malte - Immaculee Conception"/>
    <n v="61.5"/>
    <m/>
    <m/>
    <m/>
    <m/>
    <m/>
    <x v="1"/>
    <s v="Distribution Solidaire"/>
    <s v="Distribution Solidaire"/>
  </r>
  <r>
    <n v="2025"/>
    <s v="février"/>
    <n v="6"/>
    <s v="vendredi"/>
    <x v="96"/>
    <d v="2025-02-07T00:00:00"/>
    <s v="Interface"/>
    <m/>
    <m/>
    <m/>
    <m/>
    <s v="Kangoo Ipsen FV-865-GP"/>
    <s v="L'un est l'autre"/>
    <n v="63.5"/>
    <m/>
    <m/>
    <m/>
    <m/>
    <m/>
    <x v="1"/>
    <s v="Distribution Solidaire"/>
    <s v="Distribution Solidaire"/>
  </r>
  <r>
    <n v="2025"/>
    <s v="février"/>
    <n v="6"/>
    <s v="vendredi"/>
    <x v="0"/>
    <d v="2025-02-07T00:00:00"/>
    <s v="annulé"/>
    <m/>
    <m/>
    <m/>
    <m/>
    <s v="Annulé"/>
    <s v="L'Oréal Campus Clichy"/>
    <s v="annulé"/>
    <m/>
    <s v="Passage annulé"/>
    <s v="Pas d'invendus à donner"/>
    <s v="Appel "/>
    <m/>
    <x v="0"/>
    <s v="Restauration Collective"/>
    <s v="Restauration d'entreprise"/>
  </r>
  <r>
    <n v="2025"/>
    <s v="février"/>
    <n v="6"/>
    <s v="vendredi"/>
    <x v="97"/>
    <d v="2025-02-07T00:00:00"/>
    <s v="Arthur de Bigault de Granrut"/>
    <s v="Maxime Petit"/>
    <m/>
    <m/>
    <m/>
    <s v="Kangoo Mazars ET-665-VE"/>
    <s v="Compass - Société Générale Basalte"/>
    <n v="46"/>
    <m/>
    <m/>
    <m/>
    <m/>
    <m/>
    <x v="0"/>
    <s v="Restauration Collective"/>
    <s v="Restauration d'entreprise"/>
  </r>
  <r>
    <n v="2025"/>
    <s v="février"/>
    <n v="6"/>
    <s v="vendredi"/>
    <x v="0"/>
    <d v="2025-02-07T00:00:00"/>
    <s v="annulé"/>
    <m/>
    <m/>
    <m/>
    <m/>
    <s v="Annulé"/>
    <s v="Sogeres - Gecina Défense Ouest"/>
    <s v="annulé"/>
    <m/>
    <s v="Passage annulé"/>
    <s v="Pas d'invendus à donner"/>
    <s v="Appel "/>
    <m/>
    <x v="0"/>
    <s v="Restauration Collective"/>
    <s v="Restauration d'entreprise"/>
  </r>
  <r>
    <n v="2025"/>
    <s v="février"/>
    <n v="6"/>
    <s v="vendredi"/>
    <x v="97"/>
    <d v="2025-02-07T00:00:00"/>
    <s v="Arthur de Bigault de Granrut"/>
    <s v="Maxime Petit"/>
    <m/>
    <m/>
    <m/>
    <s v="Kangoo Mazars ET-665-VE"/>
    <s v="Arpège - L'Oréal Clichy CAPI"/>
    <n v="15"/>
    <m/>
    <m/>
    <m/>
    <m/>
    <m/>
    <x v="0"/>
    <s v="Restauration Collective"/>
    <s v="Restauration d'entreprise"/>
  </r>
  <r>
    <n v="2025"/>
    <s v="février"/>
    <n v="6"/>
    <s v="vendredi"/>
    <x v="0"/>
    <d v="2025-02-07T00:00:00"/>
    <s v="annulé"/>
    <m/>
    <m/>
    <m/>
    <m/>
    <s v="Annulé"/>
    <s v="Arpège - Mazars"/>
    <s v="annulé"/>
    <m/>
    <s v="Passage annulé"/>
    <s v="Pas d'invendus à donner"/>
    <s v="Appel "/>
    <m/>
    <x v="0"/>
    <s v="Restauration Collective"/>
    <s v="Restauration d'entreprise"/>
  </r>
  <r>
    <n v="2025"/>
    <s v="février"/>
    <n v="6"/>
    <s v="vendredi"/>
    <x v="97"/>
    <d v="2025-02-07T00:00:00"/>
    <s v="Arthur de Bigault de Granrut"/>
    <s v="Maxime Petit"/>
    <m/>
    <m/>
    <m/>
    <s v="Kangoo Mazars ET-665-VE"/>
    <s v="Arpège - L'Oréal Clichy RIO"/>
    <n v="46"/>
    <m/>
    <m/>
    <m/>
    <m/>
    <m/>
    <x v="0"/>
    <s v="Restauration Collective"/>
    <s v="Restauration d'entreprise"/>
  </r>
  <r>
    <n v="2025"/>
    <s v="février"/>
    <n v="6"/>
    <s v="vendredi"/>
    <x v="0"/>
    <d v="2025-02-07T00:00:00"/>
    <s v="annulé"/>
    <m/>
    <m/>
    <m/>
    <m/>
    <s v="Annulé"/>
    <s v="Compass - L'Oréal Levallois SO France"/>
    <s v="annulé"/>
    <m/>
    <s v="Passage annulé"/>
    <s v="Pas d'invendus à donner"/>
    <s v="Appel "/>
    <m/>
    <x v="0"/>
    <s v="Restauration Collective"/>
    <s v="Restauration d'entreprise"/>
  </r>
  <r>
    <n v="2025"/>
    <s v="février"/>
    <n v="6"/>
    <s v="vendredi"/>
    <x v="97"/>
    <d v="2025-02-07T00:00:00"/>
    <s v="Arthur de Bigault de Granrut"/>
    <s v="Maxime Petit"/>
    <m/>
    <m/>
    <m/>
    <s v="Kangoo Mazars ET-665-VE"/>
    <s v="Aurore - PF Rue D'aubervilliers"/>
    <n v="107"/>
    <m/>
    <m/>
    <m/>
    <m/>
    <m/>
    <x v="1"/>
    <s v="Centre d'Hébergement"/>
    <s v="HALTE SOCIALE ET HEBERGEMENT"/>
  </r>
  <r>
    <n v="2025"/>
    <s v="février"/>
    <n v="7"/>
    <s v="dimanche"/>
    <x v="98"/>
    <d v="2025-02-09T00:00:00"/>
    <s v="Mateo Cambon"/>
    <s v="Dominique Kerforn"/>
    <s v="Lehna Drissi"/>
    <s v="Alexandre PASQUALI"/>
    <s v="HENRIQUE BORSARI"/>
    <s v="Trafic St Ho (ex Lilas) EH-786-YB"/>
    <s v="Marché Monge"/>
    <n v="62.75"/>
    <m/>
    <m/>
    <m/>
    <m/>
    <m/>
    <x v="0"/>
    <s v="Producteur"/>
    <s v="Producteur"/>
  </r>
  <r>
    <n v="2025"/>
    <s v="février"/>
    <n v="7"/>
    <s v="dimanche"/>
    <x v="98"/>
    <d v="2025-02-09T00:00:00"/>
    <s v="Mateo Cambon"/>
    <s v="Dominique Kerforn"/>
    <s v="Lehna Drissi"/>
    <s v="Alexandre PASQUALI"/>
    <s v="HENRIQUE BORSARI"/>
    <s v="Trafic St Ho (ex Lilas) EH-786-YB"/>
    <s v="Marché Grenelle"/>
    <n v="42"/>
    <m/>
    <m/>
    <m/>
    <m/>
    <m/>
    <x v="0"/>
    <s v="Producteur"/>
    <s v="Producteur"/>
  </r>
  <r>
    <n v="2025"/>
    <s v="février"/>
    <n v="7"/>
    <s v="dimanche"/>
    <x v="98"/>
    <d v="2025-02-09T00:00:00"/>
    <s v="Mateo Cambon"/>
    <s v="Dominique Kerforn"/>
    <s v="Lehna Drissi"/>
    <s v="Alexandre PASQUALI"/>
    <s v="HENRIQUE BORSARI"/>
    <s v="Trafic St Ho (ex Lilas) EH-786-YB"/>
    <s v="La Chorba"/>
    <n v="104.75"/>
    <m/>
    <m/>
    <m/>
    <m/>
    <m/>
    <x v="1"/>
    <s v="Restaurant Solidaire"/>
    <s v="RESTAURANTS SOLIDAIRES"/>
  </r>
  <r>
    <n v="2025"/>
    <s v="février"/>
    <n v="7"/>
    <s v="lundi"/>
    <x v="0"/>
    <d v="2025-02-10T00:00:00"/>
    <s v="annulé"/>
    <m/>
    <m/>
    <m/>
    <m/>
    <s v="Annulé"/>
    <s v="Levy Restaurants - AccorHotels Arena Bercy"/>
    <s v="annulé"/>
    <m/>
    <s v="Passage annulé"/>
    <s v="Pas d'invendus à donner"/>
    <s v="What'sApp"/>
    <m/>
    <x v="0"/>
    <s v="Evenementiel"/>
    <s v="Evénements Sports et Loisirs"/>
  </r>
  <r>
    <n v="2025"/>
    <s v="février"/>
    <n v="7"/>
    <s v="lundi"/>
    <x v="99"/>
    <d v="2025-02-10T00:00:00"/>
    <s v="Hamza Jarraf"/>
    <s v="Célestine stagiaire 3e"/>
    <s v="Hitch Menjra"/>
    <m/>
    <m/>
    <s v="Trafic St Ho (ex Lilas) EH-786-YB"/>
    <s v="Franprix - Avenue de Versailles"/>
    <n v="9"/>
    <m/>
    <m/>
    <m/>
    <m/>
    <m/>
    <x v="0"/>
    <s v="Distributeur"/>
    <s v="Distributeur"/>
  </r>
  <r>
    <n v="2025"/>
    <s v="février"/>
    <n v="7"/>
    <s v="lundi"/>
    <x v="99"/>
    <d v="2025-02-10T00:00:00"/>
    <s v="Hamza Jarraf"/>
    <s v="Célestine stagiaire 3e"/>
    <s v="Hitch Menjra"/>
    <m/>
    <m/>
    <s v="Trafic St Ho (ex Lilas) EH-786-YB"/>
    <s v="Monoprix - Magasin Bellesfeuilles"/>
    <n v="174"/>
    <m/>
    <m/>
    <m/>
    <m/>
    <m/>
    <x v="0"/>
    <s v="Distributeur"/>
    <s v="Distributeur"/>
  </r>
  <r>
    <n v="2025"/>
    <s v="février"/>
    <n v="7"/>
    <s v="lundi"/>
    <x v="99"/>
    <d v="2025-02-10T00:00:00"/>
    <s v="Hamza Jarraf"/>
    <s v="Célestine stagiaire 3e"/>
    <s v="Hitch Menjra"/>
    <m/>
    <m/>
    <s v="Trafic St Ho (ex Lilas) EH-786-YB"/>
    <s v="Monoprix - Magasin Courcelles"/>
    <n v="116"/>
    <m/>
    <m/>
    <m/>
    <m/>
    <m/>
    <x v="0"/>
    <s v="Distributeur"/>
    <s v="Distributeur"/>
  </r>
  <r>
    <n v="2025"/>
    <s v="février"/>
    <n v="7"/>
    <s v="lundi"/>
    <x v="99"/>
    <d v="2025-02-10T00:00:00"/>
    <s v="Hamza Jarraf"/>
    <s v="Célestine stagiaire 3e"/>
    <s v="Hitch Menjra"/>
    <m/>
    <m/>
    <s v="Trafic St Ho (ex Lilas) EH-786-YB"/>
    <s v="Corot Entraide Auteuil"/>
    <n v="83"/>
    <m/>
    <m/>
    <m/>
    <m/>
    <m/>
    <x v="1"/>
    <s v="Centre d'Hébergement"/>
    <s v="HALTE SOCIALE ET HEBERGEMENT"/>
  </r>
  <r>
    <n v="2025"/>
    <s v="février"/>
    <n v="7"/>
    <s v="lundi"/>
    <x v="99"/>
    <d v="2025-02-10T00:00:00"/>
    <s v="Hamza Jarraf"/>
    <s v="Célestine stagiaire 3e"/>
    <s v="Hitch Menjra"/>
    <m/>
    <m/>
    <s v="Trafic St Ho (ex Lilas) EH-786-YB"/>
    <s v="Salle à Manger"/>
    <n v="216"/>
    <m/>
    <m/>
    <m/>
    <m/>
    <m/>
    <x v="1"/>
    <s v="Restaurant Solidaire"/>
    <s v="RESTAURANTS SOLIDAIRES"/>
  </r>
  <r>
    <n v="2025"/>
    <s v="février"/>
    <n v="7"/>
    <s v="lundi"/>
    <x v="100"/>
    <d v="2025-02-10T00:00:00"/>
    <s v="Elnaz Shakouri"/>
    <s v="Fiacre Mun"/>
    <s v="Ithiel GNASSINGBE"/>
    <m/>
    <m/>
    <s v="Trafic Défense FT-862-AY"/>
    <s v="Cuisine Centrale de Nanterre"/>
    <n v="53.3"/>
    <m/>
    <m/>
    <m/>
    <m/>
    <m/>
    <x v="0"/>
    <s v="Restauration Collective"/>
    <s v="Restauration scolaire"/>
  </r>
  <r>
    <n v="2025"/>
    <s v="février"/>
    <n v="7"/>
    <s v="lundi"/>
    <x v="100"/>
    <d v="2025-02-10T00:00:00"/>
    <s v="Elnaz Shakouri"/>
    <s v="Fiacre Mun"/>
    <s v="Ithiel GNASSINGBE"/>
    <m/>
    <m/>
    <s v="Trafic Défense FT-862-AY"/>
    <s v="Maison Hestia - Aurore La Garenne-Colombes"/>
    <n v="26.65"/>
    <m/>
    <m/>
    <m/>
    <m/>
    <m/>
    <x v="1"/>
    <s v="Centre d'Hébergement"/>
    <s v="HALTE SOCIALE ET HEBERGEMENT"/>
  </r>
  <r>
    <n v="2025"/>
    <s v="février"/>
    <n v="7"/>
    <s v="lundi"/>
    <x v="100"/>
    <d v="2025-02-10T00:00:00"/>
    <s v="Elnaz Shakouri"/>
    <s v="Fiacre Mun"/>
    <s v="Ithiel GNASSINGBE"/>
    <m/>
    <m/>
    <s v="Trafic Défense FT-862-AY"/>
    <s v="ADN 92 - Amicale du Nid Colombes"/>
    <n v="26.65"/>
    <m/>
    <m/>
    <m/>
    <m/>
    <m/>
    <x v="1"/>
    <s v="Centre d'Hébergement"/>
    <s v="HALTE SOCIALE ET HEBERGEMENT"/>
  </r>
  <r>
    <n v="2025"/>
    <s v="février"/>
    <n v="7"/>
    <s v="mardi"/>
    <x v="101"/>
    <d v="2025-02-11T00:00:00"/>
    <s v="Patrick Postic"/>
    <s v="FFT"/>
    <s v="FFT"/>
    <m/>
    <m/>
    <s v="Trafic Défense FT-862-AY"/>
    <s v="MIYAM (labo) "/>
    <n v="41"/>
    <m/>
    <m/>
    <m/>
    <m/>
    <m/>
    <x v="0"/>
    <s v="Distributeur"/>
    <s v="Distributeur"/>
  </r>
  <r>
    <n v="2025"/>
    <s v="février"/>
    <n v="7"/>
    <s v="mardi"/>
    <x v="101"/>
    <d v="2025-02-11T00:00:00"/>
    <s v="Patrick Postic"/>
    <s v="FFT"/>
    <s v="FFT"/>
    <m/>
    <m/>
    <s v="Trafic Défense FT-862-AY"/>
    <s v="Salle à Manger"/>
    <n v="41"/>
    <m/>
    <m/>
    <m/>
    <m/>
    <m/>
    <x v="1"/>
    <s v="Restaurant Solidaire"/>
    <s v="RESTAURANTS SOLIDAIRES"/>
  </r>
  <r>
    <n v="2025"/>
    <s v="février"/>
    <n v="7"/>
    <s v="mardi"/>
    <x v="102"/>
    <d v="2025-02-11T00:00:00"/>
    <s v="Didier Nozahic"/>
    <s v="Christiane Mancilla"/>
    <s v="Célestine stagiaire 3e"/>
    <m/>
    <m/>
    <s v="Trafic St Ho (ex Lilas) EH-786-YB"/>
    <s v="Monoprix - Magasin Bellesfeuilles"/>
    <n v="61"/>
    <m/>
    <m/>
    <m/>
    <m/>
    <m/>
    <x v="0"/>
    <s v="Distributeur"/>
    <s v="Distributeur"/>
  </r>
  <r>
    <n v="2025"/>
    <s v="février"/>
    <n v="7"/>
    <s v="mardi"/>
    <x v="102"/>
    <d v="2025-02-11T00:00:00"/>
    <s v="Didier Nozahic"/>
    <s v="Christiane Mancilla"/>
    <s v="Célestine stagiaire 3e"/>
    <m/>
    <m/>
    <s v="Trafic St Ho (ex Lilas) EH-786-YB"/>
    <s v="Mairie du XIV - Association Yachad"/>
    <n v="61"/>
    <m/>
    <m/>
    <m/>
    <m/>
    <m/>
    <x v="1"/>
    <s v="Distribution Solidaire"/>
    <s v="Distribution Solidaire"/>
  </r>
  <r>
    <n v="2025"/>
    <s v="février"/>
    <n v="7"/>
    <s v="mardi"/>
    <x v="103"/>
    <d v="2025-02-11T00:00:00"/>
    <s v="Jean-Michel Bader"/>
    <s v="Michelle Isphording"/>
    <s v="Céline Faucon"/>
    <s v="Dominique Kerforn"/>
    <m/>
    <s v="Berlingo Bercy DN-583-FS"/>
    <s v="Marché d'Aligre"/>
    <n v="26.2"/>
    <m/>
    <m/>
    <m/>
    <m/>
    <m/>
    <x v="0"/>
    <s v="Producteur"/>
    <s v="Producteur"/>
  </r>
  <r>
    <n v="2025"/>
    <s v="février"/>
    <n v="7"/>
    <s v="mardi"/>
    <x v="103"/>
    <d v="2025-02-11T00:00:00"/>
    <s v="Jean-Michel Bader"/>
    <s v="Michelle Isphording"/>
    <s v="Céline Faucon"/>
    <s v="Dominique Kerforn"/>
    <m/>
    <s v="Berlingo Bercy DN-583-FS"/>
    <s v="Refugee Food (Labo) - Livraison de denrées"/>
    <n v="26.2"/>
    <m/>
    <m/>
    <m/>
    <m/>
    <m/>
    <x v="1"/>
    <s v="Restaurant Solidaire"/>
    <s v="RESTAURANTS SOLIDAIRES"/>
  </r>
  <r>
    <n v="2025"/>
    <s v="février"/>
    <n v="7"/>
    <s v="mercredi"/>
    <x v="104"/>
    <d v="2025-02-12T00:00:00"/>
    <s v="Elnaz Shakouri"/>
    <s v="Célestine stagiaire 3e"/>
    <m/>
    <m/>
    <m/>
    <s v="Trafic Défense FT-862-AY"/>
    <s v="Monoprix - Magasin Bellesfeuilles"/>
    <n v="55.7"/>
    <m/>
    <m/>
    <m/>
    <m/>
    <m/>
    <x v="0"/>
    <s v="Distributeur"/>
    <s v="Distributeur"/>
  </r>
  <r>
    <n v="2025"/>
    <s v="février"/>
    <n v="7"/>
    <s v="mercredi"/>
    <x v="104"/>
    <d v="2025-02-12T00:00:00"/>
    <s v="Elnaz Shakouri"/>
    <s v="Célestine stagiaire 3e"/>
    <m/>
    <m/>
    <m/>
    <s v="Trafic Défense FT-862-AY"/>
    <s v="Monoprix - Magasin Courcelles"/>
    <n v="36.950000000000003"/>
    <m/>
    <m/>
    <m/>
    <m/>
    <m/>
    <x v="0"/>
    <s v="Distributeur"/>
    <s v="Distributeur"/>
  </r>
  <r>
    <n v="2025"/>
    <s v="février"/>
    <n v="7"/>
    <s v="mercredi"/>
    <x v="104"/>
    <d v="2025-02-12T00:00:00"/>
    <s v="Elnaz Shakouri"/>
    <s v="Célestine stagiaire 3e"/>
    <m/>
    <m/>
    <m/>
    <s v="Trafic Défense FT-862-AY"/>
    <s v="Corot Entraide Auteuil"/>
    <n v="45.95"/>
    <m/>
    <m/>
    <m/>
    <m/>
    <m/>
    <x v="1"/>
    <s v="Centre d'Hébergement"/>
    <s v="HALTE SOCIALE ET HEBERGEMENT"/>
  </r>
  <r>
    <n v="2025"/>
    <s v="février"/>
    <n v="7"/>
    <s v="mercredi"/>
    <x v="104"/>
    <d v="2025-02-12T00:00:00"/>
    <s v="Elnaz Shakouri"/>
    <s v="Célestine stagiaire 3e"/>
    <m/>
    <m/>
    <m/>
    <s v="Trafic Défense FT-862-AY"/>
    <s v="Salle à Manger"/>
    <n v="46.7"/>
    <m/>
    <m/>
    <m/>
    <m/>
    <m/>
    <x v="1"/>
    <s v="Restaurant Solidaire"/>
    <s v="RESTAURANTS SOLIDAIRES"/>
  </r>
  <r>
    <n v="2025"/>
    <s v="février"/>
    <n v="7"/>
    <s v="mercredi"/>
    <x v="105"/>
    <d v="2025-02-12T00:00:00"/>
    <s v="Baptiste Valentini"/>
    <s v="Marius Koffi"/>
    <m/>
    <m/>
    <m/>
    <s v="Trafic Lyonnais FZ-882-JR"/>
    <s v="Ideel Garden"/>
    <n v="142.80000000000001"/>
    <m/>
    <m/>
    <m/>
    <m/>
    <m/>
    <x v="0"/>
    <s v="Industriel"/>
    <s v="Restauration d'entreprise"/>
  </r>
  <r>
    <n v="2025"/>
    <s v="février"/>
    <n v="7"/>
    <s v="mercredi"/>
    <x v="105"/>
    <d v="2025-02-12T00:00:00"/>
    <s v="Baptiste Valentini"/>
    <s v="Marius Koffi"/>
    <m/>
    <m/>
    <m/>
    <s v="Trafic Lyonnais FZ-882-JR"/>
    <s v="Armée du Salut"/>
    <n v="142.80000000000001"/>
    <m/>
    <m/>
    <m/>
    <m/>
    <m/>
    <x v="1"/>
    <s v="Distribution Solidaire"/>
    <s v="Distribution Solidaire"/>
  </r>
  <r>
    <n v="2025"/>
    <s v="février"/>
    <n v="7"/>
    <s v="mercredi"/>
    <x v="0"/>
    <d v="2025-02-12T00:00:00"/>
    <s v="annulé"/>
    <m/>
    <m/>
    <m/>
    <m/>
    <s v="Annulé"/>
    <s v="Le Figuier / Au panier des Halles / Jelo"/>
    <s v="annulé"/>
    <m/>
    <s v="Passage annulé"/>
    <s v="Pas d'invendus à donner"/>
    <s v="What'sApp"/>
    <m/>
    <x v="0"/>
    <s v="Restauration Collective"/>
    <s v="Labo pour frigos connectés"/>
  </r>
  <r>
    <n v="2025"/>
    <s v="février"/>
    <n v="7"/>
    <s v="mercredi"/>
    <x v="106"/>
    <d v="2025-02-12T00:00:00"/>
    <s v="Baptiste Valentini"/>
    <s v="Célestine stagiaire 3e"/>
    <m/>
    <m/>
    <m/>
    <s v="Kangoo Ipsen FV-865-GP"/>
    <s v="Sodexo Porte d'Issy - DGA (Balard)"/>
    <n v="23.4"/>
    <m/>
    <m/>
    <m/>
    <m/>
    <m/>
    <x v="0"/>
    <s v="Restauration Collective"/>
    <s v="Restauration d'entreprise"/>
  </r>
  <r>
    <n v="2025"/>
    <s v="février"/>
    <n v="7"/>
    <s v="mercredi"/>
    <x v="106"/>
    <d v="2025-02-12T00:00:00"/>
    <s v="Baptiste Valentini"/>
    <s v="Célestine stagiaire 3e"/>
    <m/>
    <m/>
    <m/>
    <s v="Kangoo Ipsen FV-865-GP"/>
    <s v="Magdalena Boulogne"/>
    <n v="14.8"/>
    <m/>
    <m/>
    <m/>
    <m/>
    <m/>
    <x v="1"/>
    <s v="Restaurant Solidaire"/>
    <s v="Restaurant Solidaire"/>
  </r>
  <r>
    <n v="2025"/>
    <s v="février"/>
    <n v="7"/>
    <s v="mercredi"/>
    <x v="106"/>
    <d v="2025-02-12T00:00:00"/>
    <s v="Baptiste Valentini"/>
    <s v="Célestine stagiaire 3e"/>
    <m/>
    <m/>
    <m/>
    <s v="Kangoo Ipsen FV-865-GP"/>
    <s v="Ordre de Malte - Immaculee Conception"/>
    <n v="8.6"/>
    <m/>
    <m/>
    <m/>
    <m/>
    <m/>
    <x v="1"/>
    <s v="Distribution Solidaire"/>
    <s v="Distribution Solidaire"/>
  </r>
  <r>
    <n v="2025"/>
    <s v="février"/>
    <n v="7"/>
    <s v="jeudi"/>
    <x v="107"/>
    <d v="2025-02-13T00:00:00"/>
    <s v="Constantin Kozlow"/>
    <s v="Célestine stagiaire 3e"/>
    <s v="Ikililou Adamou"/>
    <m/>
    <m/>
    <s v="Trafic Lyonnais FZ-882-JR"/>
    <s v="MIYAM (labo) "/>
    <n v="31.37"/>
    <m/>
    <m/>
    <m/>
    <m/>
    <m/>
    <x v="0"/>
    <s v="Distributeur"/>
    <s v="Distributeur"/>
  </r>
  <r>
    <n v="2025"/>
    <s v="février"/>
    <n v="7"/>
    <s v="jeudi"/>
    <x v="107"/>
    <d v="2025-02-13T00:00:00"/>
    <s v="Constantin Kozlow"/>
    <s v="Célestine stagiaire 3e"/>
    <s v="Ikililou Adamou"/>
    <m/>
    <m/>
    <s v="Trafic Lyonnais FZ-882-JR"/>
    <s v="L'un est l'autre"/>
    <n v="31.37"/>
    <m/>
    <m/>
    <m/>
    <m/>
    <m/>
    <x v="1"/>
    <s v="Distribution Solidaire"/>
    <s v="Distribution Solidaire"/>
  </r>
  <r>
    <n v="2025"/>
    <s v="février"/>
    <n v="7"/>
    <s v="jeudi"/>
    <x v="108"/>
    <d v="2025-02-13T00:00:00"/>
    <s v="Patrick Postic"/>
    <s v="jeff victor"/>
    <m/>
    <m/>
    <m/>
    <s v="Trafic St Ho (ex Lilas) EH-786-YB"/>
    <s v="Caisse des écoles - Paris 14eme"/>
    <n v="11"/>
    <m/>
    <m/>
    <m/>
    <m/>
    <m/>
    <x v="0"/>
    <s v="Restauration Collective"/>
    <s v="Cuisine centrale scolaire"/>
  </r>
  <r>
    <n v="2025"/>
    <s v="février"/>
    <n v="7"/>
    <s v="jeudi"/>
    <x v="108"/>
    <d v="2025-02-13T00:00:00"/>
    <s v="Patrick Postic"/>
    <s v="jeff victor"/>
    <m/>
    <m/>
    <m/>
    <s v="Trafic St Ho (ex Lilas) EH-786-YB"/>
    <s v="Refugee Food (Labo) - Livraison de denrées"/>
    <n v="11"/>
    <m/>
    <m/>
    <m/>
    <m/>
    <m/>
    <x v="1"/>
    <s v="Restaurant Solidaire"/>
    <s v="RESTAURANTS SOLIDAIRES"/>
  </r>
  <r>
    <n v="2025"/>
    <s v="février"/>
    <n v="7"/>
    <s v="jeudi"/>
    <x v="108"/>
    <d v="2025-02-13T00:00:00"/>
    <s v="Patrick Postic"/>
    <s v="jeff victor"/>
    <m/>
    <m/>
    <m/>
    <s v="Trafic St Ho (ex Lilas) EH-786-YB"/>
    <s v="Refugee Food (Labo) - Production repas"/>
    <n v="70"/>
    <m/>
    <m/>
    <m/>
    <m/>
    <m/>
    <x v="0"/>
    <s v="Commandes inter-assos"/>
    <s v="Production Aide Alim"/>
  </r>
  <r>
    <n v="2025"/>
    <s v="février"/>
    <n v="7"/>
    <s v="jeudi"/>
    <x v="108"/>
    <d v="2025-02-13T00:00:00"/>
    <s v="Patrick Postic"/>
    <s v="jeff victor"/>
    <m/>
    <m/>
    <m/>
    <s v="Trafic St Ho (ex Lilas) EH-786-YB"/>
    <s v="Cop'1 Solidarité Etudiante"/>
    <n v="70"/>
    <m/>
    <m/>
    <m/>
    <m/>
    <m/>
    <x v="1"/>
    <s v="Distribution Solidaire"/>
    <s v="Distribution Solidaire"/>
  </r>
  <r>
    <n v="2025"/>
    <s v="février"/>
    <n v="7"/>
    <s v="jeudi"/>
    <x v="109"/>
    <d v="2025-02-13T00:00:00"/>
    <s v="Michelle Isphording"/>
    <s v="Célestine stagiaire 3e"/>
    <m/>
    <m/>
    <m/>
    <s v="Kangoo Mazars ET-665-VE"/>
    <s v="HORETO - Parc des Exposition Versailles"/>
    <n v="215.2"/>
    <m/>
    <m/>
    <m/>
    <m/>
    <m/>
    <x v="0"/>
    <s v="Evenementiel"/>
    <s v="traiteur reception"/>
  </r>
  <r>
    <n v="2025"/>
    <s v="février"/>
    <n v="7"/>
    <s v="jeudi"/>
    <x v="109"/>
    <d v="2025-02-13T00:00:00"/>
    <s v="Michelle Isphording"/>
    <s v="Célestine stagiaire 3e"/>
    <m/>
    <m/>
    <m/>
    <s v="Kangoo Mazars ET-665-VE"/>
    <s v="Ordre de Malte - Immaculee Conception"/>
    <n v="81.7"/>
    <m/>
    <m/>
    <m/>
    <m/>
    <m/>
    <x v="1"/>
    <s v="Distribution Solidaire"/>
    <s v="Distribution Solidaire"/>
  </r>
  <r>
    <n v="2025"/>
    <s v="février"/>
    <n v="7"/>
    <s v="jeudi"/>
    <x v="109"/>
    <d v="2025-02-13T00:00:00"/>
    <s v="Michelle Isphording"/>
    <s v="Célestine stagiaire 3e"/>
    <m/>
    <m/>
    <m/>
    <s v="Kangoo Mazars ET-665-VE"/>
    <s v="L'un est l'autre"/>
    <n v="133.5"/>
    <m/>
    <m/>
    <m/>
    <m/>
    <m/>
    <x v="1"/>
    <s v="Distribution Solidaire"/>
    <s v="Distribution Solidaire"/>
  </r>
  <r>
    <n v="2025"/>
    <s v="février"/>
    <n v="7"/>
    <s v="jeudi"/>
    <x v="109"/>
    <d v="2025-02-13T00:00:00"/>
    <s v="Michelle Isphording"/>
    <s v="Célestine stagiaire 3e"/>
    <m/>
    <m/>
    <m/>
    <s v="Kangoo Mazars ET-665-VE"/>
    <s v="Cuisine Centrale de Nanterre"/>
    <n v="18"/>
    <m/>
    <m/>
    <m/>
    <m/>
    <m/>
    <x v="0"/>
    <s v="Restauration Collective"/>
    <s v="Restauration scolaire"/>
  </r>
  <r>
    <n v="2025"/>
    <s v="février"/>
    <n v="7"/>
    <s v="jeudi"/>
    <x v="109"/>
    <d v="2025-02-13T00:00:00"/>
    <s v="Michelle Isphording"/>
    <s v="Célestine stagiaire 3e"/>
    <m/>
    <m/>
    <m/>
    <s v="Kangoo Mazars ET-665-VE"/>
    <s v="Cdc Habitat Adoma - Foyer Sorbiers"/>
    <n v="18"/>
    <m/>
    <m/>
    <m/>
    <m/>
    <m/>
    <x v="1"/>
    <s v="Centre d'Hébergement"/>
    <s v="HALTE SOCIALE ET HEBERGEMENT"/>
  </r>
  <r>
    <n v="2025"/>
    <s v="février"/>
    <n v="7"/>
    <s v="vendredi"/>
    <x v="110"/>
    <d v="2025-02-14T00:00:00"/>
    <s v="Gabrielle Petot"/>
    <s v="Clémence Schell"/>
    <s v="Hitch Menjra"/>
    <m/>
    <m/>
    <s v="Trafic Défense FT-862-AY"/>
    <s v="Monoprix - Magasin Bellesfeuilles"/>
    <n v="70"/>
    <m/>
    <m/>
    <m/>
    <m/>
    <m/>
    <x v="0"/>
    <s v="Distributeur"/>
    <s v="Distributeur"/>
  </r>
  <r>
    <n v="2025"/>
    <s v="février"/>
    <n v="7"/>
    <s v="vendredi"/>
    <x v="110"/>
    <d v="2025-02-14T00:00:00"/>
    <s v="Gabrielle Petot"/>
    <s v="Clémence Schell"/>
    <s v="Hitch Menjra"/>
    <m/>
    <m/>
    <s v="Trafic Défense FT-862-AY"/>
    <s v="Monoprix - Magasin Courcelles"/>
    <n v="60"/>
    <m/>
    <m/>
    <m/>
    <m/>
    <m/>
    <x v="0"/>
    <s v="Distributeur"/>
    <s v="Distributeur"/>
  </r>
  <r>
    <n v="2025"/>
    <s v="février"/>
    <n v="7"/>
    <s v="vendredi"/>
    <x v="110"/>
    <d v="2025-02-14T00:00:00"/>
    <s v="Gabrielle Petot"/>
    <s v="Clémence Schell"/>
    <s v="Hitch Menjra"/>
    <m/>
    <m/>
    <s v="Trafic Défense FT-862-AY"/>
    <s v="Aurore - CHU 12eme"/>
    <n v="130"/>
    <m/>
    <m/>
    <m/>
    <m/>
    <m/>
    <x v="1"/>
    <s v="Centre d'Hébergement"/>
    <s v="HALTE SOCIALE ET HEBERGEMENT"/>
  </r>
  <r>
    <n v="2025"/>
    <s v="février"/>
    <n v="7"/>
    <s v="vendredi"/>
    <x v="111"/>
    <d v="2025-02-14T00:00:00"/>
    <s v="patrick POSTIC"/>
    <s v="(ING) Ridha Khalfet"/>
    <s v="(ING) Bertrand Renault"/>
    <m/>
    <m/>
    <s v="Trafic St Ho (ex Lilas) EH-786-YB"/>
    <s v="Foodles - Hub Saint Ouen"/>
    <n v="82.25"/>
    <m/>
    <m/>
    <m/>
    <m/>
    <m/>
    <x v="0"/>
    <s v="Restauration Collective"/>
    <s v="Restauration d'entreprise"/>
  </r>
  <r>
    <n v="2025"/>
    <s v="février"/>
    <n v="7"/>
    <s v="vendredi"/>
    <x v="111"/>
    <d v="2025-02-14T00:00:00"/>
    <s v="patrick POSTIC"/>
    <s v="(ING) Ridha Khalfet"/>
    <s v="(ING) Bertrand Renault"/>
    <m/>
    <m/>
    <s v="Trafic St Ho (ex Lilas) EH-786-YB"/>
    <s v="Ikambere"/>
    <n v="44.25"/>
    <m/>
    <m/>
    <m/>
    <m/>
    <m/>
    <x v="1"/>
    <s v="Accueil de Jour"/>
    <s v="Accueil de Jour"/>
  </r>
  <r>
    <n v="2025"/>
    <s v="février"/>
    <n v="7"/>
    <s v="vendredi"/>
    <x v="111"/>
    <d v="2025-02-14T00:00:00"/>
    <s v="patrick POSTIC"/>
    <s v="(ING) Ridha Khalfet"/>
    <s v="(ING) Bertrand Renault"/>
    <m/>
    <m/>
    <s v="Trafic St Ho (ex Lilas) EH-786-YB"/>
    <s v="Centre Social Landy - St Ouen"/>
    <n v="38"/>
    <m/>
    <m/>
    <m/>
    <m/>
    <m/>
    <x v="1"/>
    <s v="Distribution Solidaire"/>
    <s v="Distribution Solidaire"/>
  </r>
  <r>
    <n v="2025"/>
    <s v="février"/>
    <n v="7"/>
    <s v="vendredi"/>
    <x v="112"/>
    <d v="2025-02-14T00:00:00"/>
    <s v="FFT"/>
    <s v="FFT"/>
    <s v="FFT"/>
    <m/>
    <m/>
    <s v="Trafic Défense FT-862-AY"/>
    <s v="Boire et Manger - Stade De France"/>
    <n v="630.5"/>
    <m/>
    <m/>
    <m/>
    <m/>
    <m/>
    <x v="0"/>
    <s v="Evenementiel"/>
    <s v="Evenementiel"/>
  </r>
  <r>
    <n v="2025"/>
    <s v="février"/>
    <n v="7"/>
    <s v="vendredi"/>
    <x v="112"/>
    <d v="2025-02-14T00:00:00"/>
    <s v="FFT"/>
    <s v="FFT"/>
    <s v="FFT"/>
    <m/>
    <m/>
    <s v="Trafic Défense FT-862-AY"/>
    <s v="APPUI - AU BON TRANSIT (livraison de denrées)"/>
    <n v="17"/>
    <m/>
    <m/>
    <m/>
    <m/>
    <m/>
    <x v="1"/>
    <s v="Distribution Solidaire"/>
    <n v="0"/>
  </r>
  <r>
    <n v="2025"/>
    <s v="février"/>
    <n v="7"/>
    <s v="vendredi"/>
    <x v="112"/>
    <d v="2025-02-14T00:00:00"/>
    <s v="FFT"/>
    <s v="FFT"/>
    <s v="FFT"/>
    <m/>
    <m/>
    <s v="Trafic Défense FT-862-AY"/>
    <s v="Ikambere"/>
    <n v="216"/>
    <m/>
    <m/>
    <m/>
    <m/>
    <m/>
    <x v="1"/>
    <s v="Accueil de Jour"/>
    <s v="Accueil de Jour"/>
  </r>
  <r>
    <n v="2025"/>
    <s v="février"/>
    <n v="7"/>
    <s v="vendredi"/>
    <x v="112"/>
    <d v="2025-02-14T00:00:00"/>
    <s v="FFT"/>
    <s v="FFT"/>
    <s v="FFT"/>
    <m/>
    <m/>
    <s v="Trafic Défense FT-862-AY"/>
    <s v="Centre Social Landy - St Ouen"/>
    <n v="397.5"/>
    <m/>
    <m/>
    <m/>
    <m/>
    <m/>
    <x v="1"/>
    <s v="Distribution Solidaire"/>
    <s v="Distribution Solidaire"/>
  </r>
  <r>
    <n v="2025"/>
    <s v="février"/>
    <n v="7"/>
    <s v="vendredi"/>
    <x v="0"/>
    <d v="2025-02-14T00:00:00"/>
    <s v="annulé"/>
    <m/>
    <m/>
    <m/>
    <m/>
    <s v="Annulé"/>
    <s v="MRS - Ipsen Khapa"/>
    <s v="annulé"/>
    <m/>
    <s v="Passage annulé"/>
    <s v="Pas d'invendus à donner"/>
    <s v="What'sApp"/>
    <m/>
    <x v="0"/>
    <s v="Restauration Collective"/>
    <s v="Restauration d'entreprise"/>
  </r>
  <r>
    <n v="2025"/>
    <s v="février"/>
    <n v="7"/>
    <s v="vendredi"/>
    <x v="0"/>
    <d v="2025-02-14T00:00:00"/>
    <s v="annulé"/>
    <m/>
    <m/>
    <m/>
    <m/>
    <s v="Annulé"/>
    <s v="Sogeres - Microsoft EOS"/>
    <s v="annulé"/>
    <m/>
    <s v="Passage annulé"/>
    <s v="Pas d'invendus à donner"/>
    <s v="What'sApp"/>
    <m/>
    <x v="0"/>
    <s v="Restauration Collective"/>
    <s v="Restauration d'entreprise"/>
  </r>
  <r>
    <n v="2025"/>
    <s v="février"/>
    <n v="7"/>
    <s v="vendredi"/>
    <x v="0"/>
    <d v="2025-02-14T00:00:00"/>
    <s v="annulé"/>
    <m/>
    <m/>
    <m/>
    <m/>
    <s v="Annulé"/>
    <s v="Sodexo Porte d'Issy - DGA (Balard)"/>
    <s v="annulé"/>
    <m/>
    <s v="Passage annulé"/>
    <s v="Pas d'invendus à donner"/>
    <s v="Appel "/>
    <m/>
    <x v="0"/>
    <s v="Restauration Collective"/>
    <s v="Restauration d'entreprise"/>
  </r>
  <r>
    <n v="2025"/>
    <s v="février"/>
    <n v="7"/>
    <s v="vendredi"/>
    <x v="113"/>
    <d v="2025-02-14T00:00:00"/>
    <s v="Interface"/>
    <m/>
    <m/>
    <m/>
    <m/>
    <s v="Kangoo Ipsen FV-865-GP"/>
    <s v="Cuisine Centrale de Nanterre"/>
    <n v="70.819999999999993"/>
    <m/>
    <m/>
    <m/>
    <m/>
    <m/>
    <x v="0"/>
    <s v="Restauration Collective"/>
    <s v="Restauration scolaire"/>
  </r>
  <r>
    <n v="2025"/>
    <s v="février"/>
    <n v="7"/>
    <s v="vendredi"/>
    <x v="113"/>
    <d v="2025-02-14T00:00:00"/>
    <s v="Interface"/>
    <m/>
    <m/>
    <m/>
    <m/>
    <s v="Kangoo Ipsen FV-865-GP"/>
    <s v="L'un est l'autre"/>
    <n v="70.819999999999993"/>
    <m/>
    <m/>
    <m/>
    <m/>
    <m/>
    <x v="1"/>
    <s v="Distribution Solidaire"/>
    <s v="Distribution Solidaire"/>
  </r>
  <r>
    <n v="2025"/>
    <s v="février"/>
    <n v="7"/>
    <s v="vendredi"/>
    <x v="114"/>
    <d v="2025-02-14T00:00:00"/>
    <s v="Michelle Isphording"/>
    <s v="Célestine stagiaire 3e"/>
    <m/>
    <m/>
    <m/>
    <s v="Kangoo Mazars ET-665-VE"/>
    <s v="L'Oréal Campus Clichy"/>
    <n v="60.5"/>
    <m/>
    <m/>
    <m/>
    <m/>
    <m/>
    <x v="0"/>
    <s v="Restauration Collective"/>
    <s v="Restauration d'entreprise"/>
  </r>
  <r>
    <n v="2025"/>
    <s v="février"/>
    <n v="7"/>
    <s v="vendredi"/>
    <x v="114"/>
    <d v="2025-02-14T00:00:00"/>
    <s v="Michelle Isphording"/>
    <s v="Célestine stagiaire 3e"/>
    <m/>
    <m/>
    <m/>
    <s v="Kangoo Mazars ET-665-VE"/>
    <s v="Compass - Société Générale Basalte"/>
    <n v="41.1"/>
    <m/>
    <m/>
    <m/>
    <m/>
    <m/>
    <x v="0"/>
    <s v="Restauration Collective"/>
    <s v="Restauration d'entreprise"/>
  </r>
  <r>
    <n v="2025"/>
    <s v="février"/>
    <n v="7"/>
    <s v="vendredi"/>
    <x v="0"/>
    <d v="2025-02-14T00:00:00"/>
    <s v="annulé"/>
    <m/>
    <m/>
    <m/>
    <m/>
    <s v="Annulé"/>
    <s v="Sogeres - Gecina Défense Ouest"/>
    <s v="annulé"/>
    <m/>
    <s v="Passage annulé"/>
    <s v="Pas d'invendus à donner"/>
    <s v="Appel "/>
    <m/>
    <x v="0"/>
    <s v="Restauration Collective"/>
    <s v="Restauration d'entreprise"/>
  </r>
  <r>
    <n v="2025"/>
    <s v="février"/>
    <n v="7"/>
    <s v="vendredi"/>
    <x v="0"/>
    <d v="2025-02-14T00:00:00"/>
    <s v="annulé"/>
    <m/>
    <m/>
    <m/>
    <m/>
    <s v="Annulé"/>
    <s v="Arpège - L'Oréal Clichy CAPI"/>
    <s v="annulé"/>
    <m/>
    <s v="Passage annulé"/>
    <s v="Pas d'invendus à donner"/>
    <s v="Appel "/>
    <m/>
    <x v="0"/>
    <s v="Restauration Collective"/>
    <s v="Restauration d'entreprise"/>
  </r>
  <r>
    <n v="2025"/>
    <s v="février"/>
    <n v="7"/>
    <s v="vendredi"/>
    <x v="0"/>
    <d v="2025-02-14T00:00:00"/>
    <s v="annulé"/>
    <m/>
    <m/>
    <m/>
    <m/>
    <s v="Annulé"/>
    <s v="Arpège - Mazars"/>
    <s v="annulé"/>
    <m/>
    <s v="Passage annulé"/>
    <s v="Pas d'invendus à donner"/>
    <s v="Appel "/>
    <m/>
    <x v="0"/>
    <s v="Restauration Collective"/>
    <s v="Restauration d'entreprise"/>
  </r>
  <r>
    <n v="2025"/>
    <s v="février"/>
    <n v="7"/>
    <s v="vendredi"/>
    <x v="0"/>
    <d v="2025-02-14T00:00:00"/>
    <s v="annulé"/>
    <m/>
    <m/>
    <m/>
    <m/>
    <s v="Annulé"/>
    <s v="Arpège - L'Oréal Clichy RIO"/>
    <s v="annulé"/>
    <m/>
    <s v="Passage annulé"/>
    <s v="Pas d'invendus à donner"/>
    <s v="Appel "/>
    <m/>
    <x v="0"/>
    <s v="Restauration Collective"/>
    <s v="Restauration d'entreprise"/>
  </r>
  <r>
    <n v="2025"/>
    <s v="février"/>
    <n v="7"/>
    <s v="vendredi"/>
    <x v="0"/>
    <d v="2025-02-14T00:00:00"/>
    <s v="annulé"/>
    <m/>
    <m/>
    <m/>
    <m/>
    <s v="Annulé"/>
    <s v="Compass - L'Oréal Levallois SO France"/>
    <s v="annulé"/>
    <m/>
    <s v="Passage annulé"/>
    <s v="Pas d'invendus à donner"/>
    <s v="Appel "/>
    <m/>
    <x v="0"/>
    <s v="Restauration Collective"/>
    <s v="Restauration d'entreprise"/>
  </r>
  <r>
    <n v="2025"/>
    <s v="février"/>
    <n v="7"/>
    <s v="vendredi"/>
    <x v="114"/>
    <d v="2025-02-14T00:00:00"/>
    <s v="Michelle Isphording"/>
    <s v="Célestine stagiaire 3e"/>
    <m/>
    <m/>
    <m/>
    <s v="Kangoo Mazars ET-665-VE"/>
    <s v="Aurore - PF Primavera"/>
    <n v="25.6"/>
    <m/>
    <m/>
    <m/>
    <m/>
    <m/>
    <x v="1"/>
    <s v="Centre d'Hébergement"/>
    <s v="HALTE SOCIALE ET HEBERGEMENT"/>
  </r>
  <r>
    <n v="2025"/>
    <s v="février"/>
    <n v="7"/>
    <s v="vendredi"/>
    <x v="114"/>
    <d v="2025-02-14T00:00:00"/>
    <s v="Michelle Isphording"/>
    <s v="Célestine stagiaire 3e"/>
    <m/>
    <m/>
    <m/>
    <s v="Kangoo Mazars ET-665-VE"/>
    <s v="Aurore - PF Boréal"/>
    <n v="52.9"/>
    <m/>
    <m/>
    <m/>
    <m/>
    <m/>
    <x v="1"/>
    <s v="Centre d'Hébergement"/>
    <s v="HALTE SOCIALE ET HEBERGEMENT"/>
  </r>
  <r>
    <n v="2025"/>
    <s v="février"/>
    <n v="7"/>
    <s v="vendredi"/>
    <x v="114"/>
    <d v="2025-02-14T00:00:00"/>
    <s v="Michelle Isphording"/>
    <s v="Célestine stagiaire 3e"/>
    <m/>
    <m/>
    <m/>
    <s v="Kangoo Mazars ET-665-VE"/>
    <s v="Centre Social Landy - St Ouen"/>
    <n v="23.1"/>
    <m/>
    <m/>
    <m/>
    <m/>
    <m/>
    <x v="1"/>
    <s v="Distribution Solidaire"/>
    <s v="Distribution Solidaire"/>
  </r>
  <r>
    <n v="2025"/>
    <s v="février"/>
    <n v="8"/>
    <s v="dimanche"/>
    <x v="115"/>
    <d v="2025-02-16T00:00:00"/>
    <s v="Patrick Postic"/>
    <s v="Juliette Hadchouel"/>
    <s v="Edouard Demoy"/>
    <s v="Alexandre GALLEGO-GONZALEZ"/>
    <s v="Hugo Chauvrat_x000a_Aline Royer"/>
    <s v="Trafic St Ho (ex Lilas) EH-786-YB"/>
    <s v="Marché Monge"/>
    <n v="48"/>
    <m/>
    <m/>
    <m/>
    <m/>
    <m/>
    <x v="0"/>
    <s v="Producteur"/>
    <s v="Producteur"/>
  </r>
  <r>
    <n v="2025"/>
    <s v="février"/>
    <n v="8"/>
    <s v="dimanche"/>
    <x v="115"/>
    <d v="2025-02-16T00:00:00"/>
    <s v="Patrick Postic"/>
    <s v="Juliette Hadchouel"/>
    <s v="Edouard Demoy"/>
    <s v="Alexandre GALLEGO-GONZALEZ"/>
    <s v="Hugo Chauvrat_x000a_Aline Royer"/>
    <s v="Trafic St Ho (ex Lilas) EH-786-YB"/>
    <s v="Marché Grenelle"/>
    <n v="67"/>
    <m/>
    <m/>
    <m/>
    <m/>
    <m/>
    <x v="0"/>
    <s v="Producteur"/>
    <s v="Producteur"/>
  </r>
  <r>
    <n v="2025"/>
    <s v="février"/>
    <n v="8"/>
    <s v="dimanche"/>
    <x v="115"/>
    <d v="2025-02-16T00:00:00"/>
    <s v="Patrick Postic"/>
    <s v="Juliette Hadchouel"/>
    <s v="Edouard Demoy"/>
    <s v="Alexandre GALLEGO-GONZALEZ"/>
    <s v="Hugo Chauvrat_x000a_Aline Royer"/>
    <s v="Trafic St Ho (ex Lilas) EH-786-YB"/>
    <s v="La Chorba"/>
    <n v="115"/>
    <m/>
    <m/>
    <m/>
    <m/>
    <m/>
    <x v="1"/>
    <s v="Restaurant Solidaire"/>
    <s v="RESTAURANTS SOLIDAIRES"/>
  </r>
  <r>
    <n v="2025"/>
    <s v="février"/>
    <n v="8"/>
    <s v="lundi"/>
    <x v="0"/>
    <d v="2025-02-17T00:00:00"/>
    <s v="annulé"/>
    <m/>
    <m/>
    <m/>
    <m/>
    <s v="Annulé"/>
    <s v="Levy Restaurants - AccorHotels Arena Bercy"/>
    <s v="annulé"/>
    <m/>
    <s v="Passage annulé"/>
    <s v="Pas d'invendus à donner"/>
    <s v="What'sApp"/>
    <m/>
    <x v="0"/>
    <s v="Evenementiel"/>
    <s v="Evénements Sports et Loisirs"/>
  </r>
  <r>
    <n v="2025"/>
    <s v="février"/>
    <n v="8"/>
    <s v="lundi"/>
    <x v="116"/>
    <d v="2025-02-17T00:00:00"/>
    <s v="Thierry Maisonnier"/>
    <s v="Axel Dupont-Franklin"/>
    <s v="Alexandre GALLEGO-GONZALEZ"/>
    <m/>
    <m/>
    <s v="Trafic Défense FT-862-AY"/>
    <s v="Monoprix - Magasin Bellesfeuilles"/>
    <n v="105.9"/>
    <m/>
    <m/>
    <m/>
    <m/>
    <m/>
    <x v="0"/>
    <s v="Distributeur"/>
    <s v="Distributeur"/>
  </r>
  <r>
    <n v="2025"/>
    <s v="février"/>
    <n v="8"/>
    <s v="lundi"/>
    <x v="116"/>
    <d v="2025-02-17T00:00:00"/>
    <s v="Thierry Maisonnier"/>
    <s v="Axel Dupont-Franklin"/>
    <s v="Alexandre GALLEGO-GONZALEZ"/>
    <m/>
    <m/>
    <s v="Trafic Défense FT-862-AY"/>
    <s v="Monoprix - Magasin Courcelles"/>
    <n v="62.85"/>
    <m/>
    <m/>
    <m/>
    <m/>
    <m/>
    <x v="0"/>
    <s v="Distributeur"/>
    <s v="Distributeur"/>
  </r>
  <r>
    <n v="2025"/>
    <s v="février"/>
    <n v="8"/>
    <s v="lundi"/>
    <x v="116"/>
    <d v="2025-02-17T00:00:00"/>
    <s v="Thierry Maisonnier"/>
    <s v="Axel Dupont-Franklin"/>
    <s v="Alexandre GALLEGO-GONZALEZ"/>
    <m/>
    <m/>
    <s v="Trafic Défense FT-862-AY"/>
    <s v="Corot Entraide Auteuil"/>
    <n v="27.5"/>
    <m/>
    <m/>
    <m/>
    <m/>
    <m/>
    <x v="1"/>
    <s v="Centre d'Hébergement"/>
    <s v="HALTE SOCIALE ET HEBERGEMENT"/>
  </r>
  <r>
    <n v="2025"/>
    <s v="février"/>
    <n v="8"/>
    <s v="lundi"/>
    <x v="116"/>
    <d v="2025-02-17T00:00:00"/>
    <s v="Thierry Maisonnier"/>
    <s v="Axel Dupont-Franklin"/>
    <s v="Alexandre GALLEGO-GONZALEZ"/>
    <m/>
    <m/>
    <s v="Trafic Défense FT-862-AY"/>
    <s v="Salle à Manger"/>
    <n v="141.25"/>
    <m/>
    <m/>
    <m/>
    <m/>
    <m/>
    <x v="1"/>
    <s v="Restaurant Solidaire"/>
    <s v="RESTAURANTS SOLIDAIRES"/>
  </r>
  <r>
    <n v="2025"/>
    <s v="février"/>
    <n v="8"/>
    <s v="lundi"/>
    <x v="117"/>
    <d v="2025-02-17T00:00:00"/>
    <s v="Patrick Postic"/>
    <s v="Anne NGUYEN"/>
    <m/>
    <m/>
    <m/>
    <s v="Trafic Lyonnais FZ-882-JR"/>
    <s v="Sodexo Sports &amp; Loisirs - Site S. Lenglen Roland Garros"/>
    <n v="305"/>
    <m/>
    <m/>
    <m/>
    <m/>
    <m/>
    <x v="0"/>
    <s v="Evenementiel"/>
    <s v="Evénements Sports et Loisirs"/>
  </r>
  <r>
    <n v="2025"/>
    <s v="février"/>
    <n v="8"/>
    <s v="lundi"/>
    <x v="117"/>
    <d v="2025-02-17T00:00:00"/>
    <s v="Patrick Postic"/>
    <s v="Anne NGUYEN"/>
    <m/>
    <m/>
    <m/>
    <s v="Trafic Lyonnais FZ-882-JR"/>
    <s v="L'un est l'autre"/>
    <n v="305"/>
    <m/>
    <m/>
    <m/>
    <m/>
    <m/>
    <x v="1"/>
    <s v="Distribution Solidaire"/>
    <s v="Distribution Solidaire"/>
  </r>
  <r>
    <n v="2025"/>
    <s v="février"/>
    <n v="8"/>
    <s v="mardi"/>
    <x v="118"/>
    <d v="2025-02-18T00:00:00"/>
    <s v="Jean-Michel Bader"/>
    <s v="aymeric champs"/>
    <s v="Nil Augé-Dedieu"/>
    <m/>
    <m/>
    <s v="Trafic Lyonnais FZ-882-JR"/>
    <s v="MIYAM (labo) "/>
    <n v="63.7"/>
    <m/>
    <m/>
    <m/>
    <m/>
    <m/>
    <x v="0"/>
    <s v="Distributeur"/>
    <s v="Distributeur"/>
  </r>
  <r>
    <n v="2025"/>
    <s v="février"/>
    <n v="8"/>
    <s v="mardi"/>
    <x v="118"/>
    <d v="2025-02-18T00:00:00"/>
    <s v="Jean-Michel Bader"/>
    <s v="aymeric champs"/>
    <s v="Nil Augé-Dedieu"/>
    <m/>
    <m/>
    <s v="Trafic Lyonnais FZ-882-JR"/>
    <s v="Salle à Manger"/>
    <n v="4.54"/>
    <m/>
    <m/>
    <m/>
    <m/>
    <m/>
    <x v="1"/>
    <s v="Restaurant Solidaire"/>
    <s v="RESTAURANTS SOLIDAIRES"/>
  </r>
  <r>
    <n v="2025"/>
    <s v="février"/>
    <n v="8"/>
    <s v="mardi"/>
    <x v="118"/>
    <d v="2025-02-18T00:00:00"/>
    <s v="Jean-Michel Bader"/>
    <s v="aymeric champs"/>
    <s v="Nil Augé-Dedieu"/>
    <m/>
    <m/>
    <s v="Trafic Lyonnais FZ-882-JR"/>
    <s v="La Chorba"/>
    <n v="59.16"/>
    <m/>
    <m/>
    <m/>
    <m/>
    <m/>
    <x v="1"/>
    <s v="Restaurant Solidaire"/>
    <s v="RESTAURANTS SOLIDAIRES"/>
  </r>
  <r>
    <n v="2025"/>
    <s v="février"/>
    <n v="8"/>
    <s v="mardi"/>
    <x v="119"/>
    <d v="2025-02-18T00:00:00"/>
    <s v="Thierry Maisonnier"/>
    <s v="Christiane Mancilla"/>
    <s v="(Wenabi) My-Lien Nguyen-Pascal"/>
    <m/>
    <m/>
    <s v="Trafic St Ho (ex Lilas) EH-786-YB"/>
    <s v="Potel &amp; Chabot - Site Chaillot"/>
    <n v="50"/>
    <m/>
    <m/>
    <m/>
    <m/>
    <m/>
    <x v="0"/>
    <s v="Evenementiel"/>
    <s v="Traiteur Réception"/>
  </r>
  <r>
    <n v="2025"/>
    <s v="février"/>
    <n v="8"/>
    <s v="mardi"/>
    <x v="119"/>
    <d v="2025-02-18T00:00:00"/>
    <s v="Thierry Maisonnier"/>
    <s v="Christiane Mancilla"/>
    <s v="(Wenabi) My-Lien Nguyen-Pascal"/>
    <m/>
    <m/>
    <s v="Trafic St Ho (ex Lilas) EH-786-YB"/>
    <s v="Monoprix - Magasin Bellesfeuilles"/>
    <n v="56"/>
    <m/>
    <m/>
    <m/>
    <m/>
    <m/>
    <x v="0"/>
    <s v="Distributeur"/>
    <s v="Distributeur"/>
  </r>
  <r>
    <n v="2025"/>
    <s v="février"/>
    <n v="8"/>
    <s v="mardi"/>
    <x v="119"/>
    <d v="2025-02-18T00:00:00"/>
    <s v="Thierry Maisonnier"/>
    <s v="Christiane Mancilla"/>
    <s v="(Wenabi) My-Lien Nguyen-Pascal"/>
    <m/>
    <m/>
    <s v="Trafic St Ho (ex Lilas) EH-786-YB"/>
    <s v="Mairie du XIV - Association Yachad"/>
    <n v="106"/>
    <m/>
    <m/>
    <m/>
    <m/>
    <m/>
    <x v="1"/>
    <s v="Distribution Solidaire"/>
    <s v="Distribution Solidaire"/>
  </r>
  <r>
    <n v="2025"/>
    <s v="février"/>
    <n v="8"/>
    <s v="mardi"/>
    <x v="120"/>
    <d v="2025-02-18T00:00:00"/>
    <s v="Grégoire Genouville"/>
    <s v="Némo Benoît "/>
    <s v="Céline Faucon"/>
    <m/>
    <m/>
    <s v="Berlingo Bercy DN-583-FS"/>
    <s v="Marché d'Aligre"/>
    <n v="133.5"/>
    <m/>
    <m/>
    <m/>
    <m/>
    <m/>
    <x v="0"/>
    <s v="Producteur"/>
    <s v="Producteur"/>
  </r>
  <r>
    <n v="2025"/>
    <s v="février"/>
    <n v="8"/>
    <s v="mardi"/>
    <x v="120"/>
    <d v="2025-02-18T00:00:00"/>
    <s v="Grégoire Genouville"/>
    <s v="Némo Benoît "/>
    <s v="Céline Faucon"/>
    <m/>
    <m/>
    <s v="Berlingo Bercy DN-583-FS"/>
    <s v="Refugee Food (Labo) - Livraison de denrées"/>
    <n v="133.5"/>
    <m/>
    <m/>
    <m/>
    <m/>
    <m/>
    <x v="1"/>
    <s v="Restaurant Solidaire"/>
    <s v="RESTAURANTS SOLIDAIRES"/>
  </r>
  <r>
    <n v="2025"/>
    <s v="février"/>
    <n v="8"/>
    <s v="mardi"/>
    <x v="121"/>
    <d v="2025-02-18T00:00:00"/>
    <s v="Sophie Potteaux"/>
    <s v="Bastien GELINET"/>
    <s v="Fabrice Quere"/>
    <m/>
    <m/>
    <s v="Trafic Défense FT-862-AY"/>
    <s v="Boire et Manger - Stade De France"/>
    <n v="407.78"/>
    <m/>
    <m/>
    <m/>
    <m/>
    <m/>
    <x v="0"/>
    <s v="Evenementiel"/>
    <s v="Evenementiel"/>
  </r>
  <r>
    <n v="2025"/>
    <s v="février"/>
    <n v="8"/>
    <s v="mardi"/>
    <x v="121"/>
    <d v="2025-02-18T00:00:00"/>
    <s v="Sophie Potteaux"/>
    <s v="Bastien GELINET"/>
    <s v="Fabrice Quere"/>
    <m/>
    <m/>
    <s v="Trafic Défense FT-862-AY"/>
    <s v="Action 14"/>
    <n v="407.78"/>
    <m/>
    <m/>
    <m/>
    <m/>
    <m/>
    <x v="1"/>
    <s v="Distribution Solidaire"/>
    <s v="Distribution Solidaire"/>
  </r>
  <r>
    <n v="2025"/>
    <s v="février"/>
    <n v="8"/>
    <s v="mercredi"/>
    <x v="122"/>
    <d v="2025-02-19T00:00:00"/>
    <s v="(Wenabi) Carole VIALLETTE"/>
    <s v="(Wenabi) Marion GERBAULT"/>
    <m/>
    <m/>
    <m/>
    <s v="Kangoo Mazars ET-665-VE"/>
    <s v="Levy Restaurants - AccorHotels Arena Bercy"/>
    <n v="9.3800000000000008"/>
    <m/>
    <m/>
    <m/>
    <m/>
    <m/>
    <x v="0"/>
    <s v="Evenementiel"/>
    <s v="Evénements Sports et Loisirs"/>
  </r>
  <r>
    <n v="2025"/>
    <s v="février"/>
    <n v="8"/>
    <s v="mercredi"/>
    <x v="122"/>
    <d v="2025-02-19T00:00:00"/>
    <s v="(Wenabi) Carole VIALLETTE"/>
    <s v="(Wenabi) Marion GERBAULT"/>
    <m/>
    <m/>
    <m/>
    <s v="Kangoo Mazars ET-665-VE"/>
    <s v="Aurore ESAT Santeuil "/>
    <n v="9.3800000000000008"/>
    <m/>
    <m/>
    <m/>
    <m/>
    <m/>
    <x v="1"/>
    <s v="Restaurant Solidaire"/>
    <s v="RESTAURANTS SOLIDAIRES"/>
  </r>
  <r>
    <n v="2025"/>
    <s v="février"/>
    <n v="8"/>
    <s v="mercredi"/>
    <x v="122"/>
    <d v="2025-02-19T00:00:00"/>
    <s v="(Wenabi) Carole VIALLETTE"/>
    <s v="(Wenabi) Marion GERBAULT"/>
    <m/>
    <m/>
    <m/>
    <s v="Kangoo Mazars ET-665-VE"/>
    <s v="Monoprix - Magasin Bellesfeuilles"/>
    <n v="33.82"/>
    <m/>
    <m/>
    <m/>
    <m/>
    <m/>
    <x v="0"/>
    <s v="Distributeur"/>
    <s v="Distributeur"/>
  </r>
  <r>
    <n v="2025"/>
    <s v="février"/>
    <n v="8"/>
    <s v="mercredi"/>
    <x v="122"/>
    <d v="2025-02-19T00:00:00"/>
    <s v="(Wenabi) Carole VIALLETTE"/>
    <s v="(Wenabi) Marion GERBAULT"/>
    <m/>
    <m/>
    <m/>
    <s v="Kangoo Mazars ET-665-VE"/>
    <s v="Monoprix - Magasin Courcelles"/>
    <n v="85.98"/>
    <m/>
    <m/>
    <m/>
    <m/>
    <m/>
    <x v="0"/>
    <s v="Distributeur"/>
    <s v="Distributeur"/>
  </r>
  <r>
    <n v="2025"/>
    <s v="février"/>
    <n v="8"/>
    <s v="mercredi"/>
    <x v="122"/>
    <d v="2025-02-19T00:00:00"/>
    <s v="(Wenabi) Carole VIALLETTE"/>
    <s v="(Wenabi) Marion GERBAULT"/>
    <m/>
    <m/>
    <m/>
    <s v="Kangoo Mazars ET-665-VE"/>
    <s v="Corot Entraide Auteuil"/>
    <n v="25.3"/>
    <m/>
    <m/>
    <m/>
    <m/>
    <m/>
    <x v="1"/>
    <s v="Centre d'Hébergement"/>
    <s v="HALTE SOCIALE ET HEBERGEMENT"/>
  </r>
  <r>
    <n v="2025"/>
    <s v="février"/>
    <n v="8"/>
    <s v="mercredi"/>
    <x v="122"/>
    <d v="2025-02-19T00:00:00"/>
    <s v="(Wenabi) Carole VIALLETTE"/>
    <s v="(Wenabi) Marion GERBAULT"/>
    <m/>
    <m/>
    <m/>
    <s v="Kangoo Mazars ET-665-VE"/>
    <s v="Salle à Manger"/>
    <n v="82.35"/>
    <m/>
    <m/>
    <m/>
    <m/>
    <m/>
    <x v="1"/>
    <s v="Restaurant Solidaire"/>
    <s v="RESTAURANTS SOLIDAIRES"/>
  </r>
  <r>
    <n v="2025"/>
    <s v="février"/>
    <n v="8"/>
    <s v="mercredi"/>
    <x v="122"/>
    <d v="2025-02-19T00:00:00"/>
    <s v="(Wenabi) Carole VIALLETTE"/>
    <s v="(Wenabi) Marion GERBAULT"/>
    <m/>
    <m/>
    <m/>
    <s v="Kangoo Mazars ET-665-VE"/>
    <s v="ADN 92 - Amicale du Nid Colombes"/>
    <n v="12.15"/>
    <m/>
    <m/>
    <m/>
    <m/>
    <m/>
    <x v="1"/>
    <s v="Centre d'Hébergement"/>
    <s v="HALTE SOCIALE ET HEBERGEMENT"/>
  </r>
  <r>
    <n v="2025"/>
    <s v="février"/>
    <n v="8"/>
    <s v="mercredi"/>
    <x v="123"/>
    <d v="2025-02-19T00:00:00"/>
    <s v="Patrick Postic"/>
    <s v="Baptiste Valentini"/>
    <s v="(Vendredi) Arnaud Plonévez"/>
    <m/>
    <m/>
    <s v="Trafic Lyonnais FZ-882-JR"/>
    <s v="Ideel Garden"/>
    <n v="276"/>
    <m/>
    <m/>
    <m/>
    <m/>
    <m/>
    <x v="0"/>
    <s v="Industriel"/>
    <s v="Restauration d'entreprise"/>
  </r>
  <r>
    <n v="2025"/>
    <s v="février"/>
    <n v="8"/>
    <s v="mercredi"/>
    <x v="123"/>
    <d v="2025-02-19T00:00:00"/>
    <s v="Patrick Postic"/>
    <s v="Baptiste Valentini"/>
    <s v="(Vendredi) Arnaud Plonévez"/>
    <m/>
    <m/>
    <s v="Trafic Lyonnais FZ-882-JR"/>
    <s v="Armée du Salut"/>
    <n v="276"/>
    <m/>
    <m/>
    <m/>
    <m/>
    <m/>
    <x v="1"/>
    <s v="Distribution Solidaire"/>
    <s v="Distribution Solidaire"/>
  </r>
  <r>
    <n v="2025"/>
    <s v="février"/>
    <n v="8"/>
    <s v="mercredi"/>
    <x v="0"/>
    <d v="2025-02-19T00:00:00"/>
    <s v="annulé"/>
    <m/>
    <m/>
    <m/>
    <m/>
    <s v="Annulé"/>
    <s v="Le Figuier / Au panier des Halles / Jelo"/>
    <s v="annulé"/>
    <m/>
    <s v="Passage annulé"/>
    <s v="Pas d'invendus à donner"/>
    <s v="What'sApp"/>
    <m/>
    <x v="0"/>
    <s v="Restauration Collective"/>
    <s v="Labo pour frigos connectés"/>
  </r>
  <r>
    <n v="2025"/>
    <s v="février"/>
    <n v="8"/>
    <s v="mercredi"/>
    <x v="124"/>
    <d v="2025-02-19T00:00:00"/>
    <s v="Baptiste Valentini"/>
    <s v="(Wenabi) Marine BOUGRASSA"/>
    <m/>
    <m/>
    <m/>
    <s v="Kangoo Ipsen FV-865-GP"/>
    <s v="Sodexo Porte d'Issy - DGA (Balard)"/>
    <n v="30"/>
    <m/>
    <m/>
    <m/>
    <m/>
    <m/>
    <x v="0"/>
    <s v="Restauration Collective"/>
    <s v="Restauration d'entreprise"/>
  </r>
  <r>
    <n v="2025"/>
    <s v="février"/>
    <n v="8"/>
    <s v="mercredi"/>
    <x v="124"/>
    <d v="2025-02-19T00:00:00"/>
    <s v="Baptiste Valentini"/>
    <s v="(Wenabi) Marine BOUGRASSA"/>
    <m/>
    <m/>
    <m/>
    <s v="Kangoo Ipsen FV-865-GP"/>
    <s v="Magdalena Boulogne"/>
    <n v="15"/>
    <m/>
    <m/>
    <m/>
    <m/>
    <m/>
    <x v="1"/>
    <s v="Restaurant Solidaire"/>
    <s v="Restaurant Solidaire"/>
  </r>
  <r>
    <n v="2025"/>
    <s v="février"/>
    <n v="8"/>
    <s v="mercredi"/>
    <x v="124"/>
    <d v="2025-02-19T00:00:00"/>
    <s v="Baptiste Valentini"/>
    <s v="(Wenabi) Marine BOUGRASSA"/>
    <m/>
    <m/>
    <m/>
    <s v="Kangoo Ipsen FV-865-GP"/>
    <s v="Ordre de Malte - Immaculee Conception"/>
    <n v="15"/>
    <m/>
    <m/>
    <m/>
    <m/>
    <m/>
    <x v="1"/>
    <s v="Distribution Solidaire"/>
    <s v="Distribution Solidaire"/>
  </r>
  <r>
    <n v="2025"/>
    <s v="février"/>
    <n v="8"/>
    <s v="jeudi"/>
    <x v="125"/>
    <d v="2025-02-20T00:00:00"/>
    <s v="Thierry Maisonnier"/>
    <s v="Marius Koffi"/>
    <s v="Nil Augé-Dedieu"/>
    <m/>
    <m/>
    <s v="Trafic Lyonnais FZ-882-JR"/>
    <s v="Levy Restaurants - AccorHotels Arena Bercy"/>
    <n v="18.91"/>
    <m/>
    <m/>
    <m/>
    <m/>
    <m/>
    <x v="0"/>
    <s v="Evenementiel"/>
    <s v="Evénements Sports et Loisirs"/>
  </r>
  <r>
    <n v="2025"/>
    <s v="février"/>
    <n v="8"/>
    <s v="jeudi"/>
    <x v="125"/>
    <d v="2025-02-20T00:00:00"/>
    <s v="Thierry Maisonnier"/>
    <s v="Marius Koffi"/>
    <s v="Nil Augé-Dedieu"/>
    <m/>
    <m/>
    <s v="Trafic Lyonnais FZ-882-JR"/>
    <s v="Aurore ESAT Santeuil "/>
    <n v="18.91"/>
    <m/>
    <m/>
    <m/>
    <m/>
    <m/>
    <x v="1"/>
    <s v="Restaurant Solidaire"/>
    <s v="RESTAURANTS SOLIDAIRES"/>
  </r>
  <r>
    <n v="2025"/>
    <s v="février"/>
    <n v="8"/>
    <s v="jeudi"/>
    <x v="125"/>
    <d v="2025-02-20T00:00:00"/>
    <s v="Thierry Maisonnier"/>
    <s v="Marius Koffi"/>
    <s v="Nil Augé-Dedieu"/>
    <m/>
    <m/>
    <s v="Trafic Lyonnais FZ-882-JR"/>
    <s v="MIYAM (labo) "/>
    <n v="49.55"/>
    <m/>
    <m/>
    <m/>
    <m/>
    <m/>
    <x v="0"/>
    <s v="Distributeur"/>
    <s v="Distributeur"/>
  </r>
  <r>
    <n v="2025"/>
    <s v="février"/>
    <n v="8"/>
    <s v="jeudi"/>
    <x v="125"/>
    <d v="2025-02-20T00:00:00"/>
    <s v="Thierry Maisonnier"/>
    <s v="Marius Koffi"/>
    <s v="Nil Augé-Dedieu"/>
    <m/>
    <m/>
    <s v="Trafic Lyonnais FZ-882-JR"/>
    <s v="L'un est l'autre"/>
    <n v="49.55"/>
    <m/>
    <m/>
    <m/>
    <m/>
    <m/>
    <x v="1"/>
    <s v="Distribution Solidaire"/>
    <s v="Distribution Solidaire"/>
  </r>
  <r>
    <n v="2025"/>
    <s v="février"/>
    <n v="8"/>
    <s v="jeudi"/>
    <x v="126"/>
    <d v="2025-02-20T00:00:00"/>
    <s v="Sophie Potteaux"/>
    <s v="Khelouat Amine"/>
    <s v="jeff victor"/>
    <m/>
    <m/>
    <s v="Trafic St Ho (ex Lilas) EH-786-YB"/>
    <s v="Refugee Food (Labo) - Production repas"/>
    <n v="87.5"/>
    <m/>
    <m/>
    <m/>
    <m/>
    <m/>
    <x v="0"/>
    <s v="Commandes inter-assos"/>
    <s v="Production Aide Alim"/>
  </r>
  <r>
    <n v="2025"/>
    <s v="février"/>
    <n v="8"/>
    <s v="jeudi"/>
    <x v="126"/>
    <d v="2025-02-20T00:00:00"/>
    <s v="Sophie Potteaux"/>
    <s v="Khelouat Amine"/>
    <s v="jeff victor"/>
    <m/>
    <m/>
    <s v="Trafic St Ho (ex Lilas) EH-786-YB"/>
    <s v="Cop'1 Solidarité Etudiante"/>
    <n v="87.5"/>
    <m/>
    <m/>
    <m/>
    <m/>
    <m/>
    <x v="1"/>
    <s v="Distribution Solidaire"/>
    <s v="Distribution Solidaire"/>
  </r>
  <r>
    <n v="2025"/>
    <s v="février"/>
    <n v="8"/>
    <s v="jeudi"/>
    <x v="127"/>
    <d v="2025-02-20T00:00:00"/>
    <s v="Michelle Isphording"/>
    <s v="Bérénice Helion"/>
    <m/>
    <m/>
    <m/>
    <s v="Trafic Défense FT-862-AY"/>
    <s v="Boire et Manger - Stade De France"/>
    <n v="670"/>
    <m/>
    <m/>
    <m/>
    <m/>
    <m/>
    <x v="0"/>
    <s v="Evenementiel"/>
    <s v="Evenementiel"/>
  </r>
  <r>
    <n v="2025"/>
    <s v="février"/>
    <n v="8"/>
    <s v="jeudi"/>
    <x v="127"/>
    <d v="2025-02-20T00:00:00"/>
    <s v="Michelle Isphording"/>
    <s v="Bérénice Helion"/>
    <m/>
    <m/>
    <m/>
    <s v="Trafic Défense FT-862-AY"/>
    <s v="Action 14"/>
    <n v="670"/>
    <m/>
    <m/>
    <m/>
    <m/>
    <m/>
    <x v="1"/>
    <s v="Distribution Solidaire"/>
    <s v="Distribution Solidaire"/>
  </r>
  <r>
    <n v="2025"/>
    <s v="février"/>
    <n v="8"/>
    <s v="jeudi"/>
    <x v="0"/>
    <d v="2025-02-20T00:00:00"/>
    <s v="annulé"/>
    <m/>
    <m/>
    <m/>
    <m/>
    <s v="Annulé"/>
    <s v="Cuisine Centrale de Nanterre"/>
    <s v="annulé"/>
    <m/>
    <s v="Passage annulé"/>
    <s v="Pas d'invendus à donner"/>
    <s v="Appel "/>
    <m/>
    <x v="0"/>
    <s v="Restauration Collective"/>
    <s v="Restauration scolaire"/>
  </r>
  <r>
    <n v="2025"/>
    <s v="février"/>
    <n v="8"/>
    <s v="jeudi"/>
    <x v="128"/>
    <d v="2025-02-20T00:00:00"/>
    <s v="Wilson Noël"/>
    <m/>
    <m/>
    <m/>
    <m/>
    <s v="Kangoo Mazars ET-665-VE"/>
    <s v="BAPIF Genevilliers (collecte)"/>
    <n v="475"/>
    <m/>
    <m/>
    <m/>
    <m/>
    <m/>
    <x v="0"/>
    <s v="Association"/>
    <n v="0"/>
  </r>
  <r>
    <n v="2025"/>
    <s v="février"/>
    <n v="8"/>
    <s v="jeudi"/>
    <x v="128"/>
    <d v="2025-02-20T00:00:00"/>
    <s v="Wilson Noël"/>
    <m/>
    <m/>
    <m/>
    <m/>
    <s v="Kangoo Mazars ET-665-VE"/>
    <s v="Maison de l'Amitié"/>
    <n v="475"/>
    <m/>
    <m/>
    <m/>
    <m/>
    <m/>
    <x v="1"/>
    <s v="Accueil de Jour"/>
    <s v="Accueil de Jour"/>
  </r>
  <r>
    <n v="2025"/>
    <s v="février"/>
    <n v="8"/>
    <s v="jeudi"/>
    <x v="129"/>
    <d v="2025-02-21T00:00:00"/>
    <s v="Thierry Maisonnier"/>
    <s v="aymeric champs"/>
    <s v="Alexandre GALLEGO-GONZALEZ"/>
    <m/>
    <m/>
    <s v="Trafic Défense FT-862-AY"/>
    <s v="Monoprix - Magasin Bellesfeuilles"/>
    <n v="157.69999999999999"/>
    <m/>
    <m/>
    <m/>
    <m/>
    <m/>
    <x v="0"/>
    <s v="Distributeur"/>
    <s v="Distributeur"/>
  </r>
  <r>
    <n v="2025"/>
    <s v="février"/>
    <n v="8"/>
    <s v="vendredi"/>
    <x v="129"/>
    <d v="2025-02-21T00:00:00"/>
    <s v="Thierry Maisonnier"/>
    <s v="aymeric champs"/>
    <s v="Alexandre GALLEGO-GONZALEZ"/>
    <m/>
    <m/>
    <s v="Trafic Défense FT-862-AY"/>
    <s v="Monoprix - Magasin Courcelles"/>
    <n v="55"/>
    <m/>
    <m/>
    <m/>
    <m/>
    <m/>
    <x v="0"/>
    <s v="Distributeur"/>
    <s v="Distributeur"/>
  </r>
  <r>
    <n v="2025"/>
    <s v="février"/>
    <n v="8"/>
    <s v="vendredi"/>
    <x v="129"/>
    <d v="2025-02-21T00:00:00"/>
    <s v="Thierry Maisonnier"/>
    <s v="aymeric champs"/>
    <s v="Alexandre GALLEGO-GONZALEZ"/>
    <m/>
    <m/>
    <s v="Trafic Défense FT-862-AY"/>
    <s v="Aurore - CHU 12eme"/>
    <n v="212.7"/>
    <m/>
    <m/>
    <m/>
    <m/>
    <m/>
    <x v="1"/>
    <s v="Centre d'Hébergement"/>
    <s v="HALTE SOCIALE ET HEBERGEMENT"/>
  </r>
  <r>
    <n v="2025"/>
    <s v="février"/>
    <n v="8"/>
    <s v="vendredi"/>
    <x v="129"/>
    <d v="2025-02-21T00:00:00"/>
    <s v="Thierry Maisonnier"/>
    <s v="aymeric champs"/>
    <s v="Alexandre GALLEGO-GONZALEZ"/>
    <m/>
    <m/>
    <s v="Trafic Défense FT-862-AY"/>
    <s v="Caisse des écoles - Paris 14eme"/>
    <n v="30"/>
    <m/>
    <m/>
    <m/>
    <m/>
    <m/>
    <x v="0"/>
    <s v="Restauration Collective"/>
    <s v="Cuisine centrale scolaire"/>
  </r>
  <r>
    <n v="2025"/>
    <s v="février"/>
    <n v="8"/>
    <s v="vendredi"/>
    <x v="129"/>
    <d v="2025-02-21T00:00:00"/>
    <s v="Thierry Maisonnier"/>
    <s v="aymeric champs"/>
    <s v="Alexandre GALLEGO-GONZALEZ"/>
    <m/>
    <m/>
    <s v="Trafic Défense FT-862-AY"/>
    <s v="La Chorba"/>
    <n v="30"/>
    <m/>
    <m/>
    <m/>
    <m/>
    <m/>
    <x v="1"/>
    <s v="Restaurant Solidaire"/>
    <s v="RESTAURANTS SOLIDAIRES"/>
  </r>
  <r>
    <n v="2025"/>
    <s v="février"/>
    <n v="8"/>
    <s v="vendredi"/>
    <x v="130"/>
    <d v="2025-02-21T00:00:00"/>
    <s v="Constantin Kozlow"/>
    <s v="FFT"/>
    <s v="FFT"/>
    <m/>
    <m/>
    <s v="Trafic Défense FT-862-AY"/>
    <s v="Foodles - Hub Saint Ouen"/>
    <n v="66.099999999999994"/>
    <m/>
    <m/>
    <m/>
    <m/>
    <m/>
    <x v="0"/>
    <s v="Restauration Collective"/>
    <s v="Restauration d'entreprise"/>
  </r>
  <r>
    <n v="2025"/>
    <s v="février"/>
    <n v="8"/>
    <s v="vendredi"/>
    <x v="130"/>
    <d v="2025-02-21T00:00:00"/>
    <s v="Constantin Kozlow"/>
    <s v="FFT"/>
    <s v="FFT"/>
    <m/>
    <m/>
    <s v="Trafic Défense FT-862-AY"/>
    <s v="Centre Social Landy - St Ouen"/>
    <n v="66.099999999999994"/>
    <m/>
    <m/>
    <m/>
    <m/>
    <m/>
    <x v="1"/>
    <s v="Distribution Solidaire"/>
    <s v="Distribution Solidaire"/>
  </r>
  <r>
    <n v="2025"/>
    <s v="février"/>
    <n v="8"/>
    <s v="vendredi"/>
    <x v="0"/>
    <d v="2025-02-21T00:00:00"/>
    <s v="annulé"/>
    <m/>
    <m/>
    <m/>
    <m/>
    <s v="Annulé"/>
    <s v="MRS - Ipsen Khapa"/>
    <s v="annulé"/>
    <m/>
    <s v="Passage annulé"/>
    <s v="Pas d'invendus à donner"/>
    <s v="What'sApp"/>
    <m/>
    <x v="0"/>
    <s v="Restauration Collective"/>
    <s v="Restauration d'entreprise"/>
  </r>
  <r>
    <n v="2025"/>
    <s v="février"/>
    <n v="8"/>
    <s v="vendredi"/>
    <x v="0"/>
    <d v="2025-02-21T00:00:00"/>
    <s v="annulé"/>
    <m/>
    <m/>
    <m/>
    <m/>
    <s v="Annulé"/>
    <s v="Sogeres - Microsoft EOS"/>
    <s v="annulé"/>
    <m/>
    <s v="Passage annulé"/>
    <s v="Pas d'invendus à donner"/>
    <s v="What'sApp"/>
    <m/>
    <x v="0"/>
    <s v="Restauration Collective"/>
    <s v="Restauration d'entreprise"/>
  </r>
  <r>
    <n v="2025"/>
    <s v="février"/>
    <n v="8"/>
    <s v="vendredi"/>
    <x v="0"/>
    <d v="2025-02-21T00:00:00"/>
    <s v="annulé"/>
    <m/>
    <m/>
    <m/>
    <m/>
    <s v="Annulé"/>
    <s v="Sodexo Porte d'Issy - DGA (Balard)"/>
    <s v="annulé"/>
    <m/>
    <s v="Passage annulé"/>
    <s v="Pas d'invendus à donner"/>
    <s v="Appel "/>
    <m/>
    <x v="0"/>
    <s v="Restauration Collective"/>
    <s v="Restauration d'entreprise"/>
  </r>
  <r>
    <n v="2025"/>
    <s v="février"/>
    <n v="8"/>
    <s v="vendredi"/>
    <x v="0"/>
    <d v="2025-02-21T00:00:00"/>
    <s v="annulé"/>
    <m/>
    <m/>
    <m/>
    <m/>
    <s v="Annulé"/>
    <s v="Cuisine Centrale de Nanterre"/>
    <s v="annulé"/>
    <m/>
    <s v="Passage annulé"/>
    <s v="Pas d'invendus à donner"/>
    <s v="Appel "/>
    <m/>
    <x v="0"/>
    <s v="Restauration Collective"/>
    <s v="Restauration scolaire"/>
  </r>
  <r>
    <n v="2025"/>
    <s v="février"/>
    <n v="8"/>
    <s v="vendredi"/>
    <x v="131"/>
    <d v="2025-02-21T00:00:00"/>
    <s v="annulé"/>
    <m/>
    <m/>
    <m/>
    <m/>
    <s v="Annulé"/>
    <s v="L'Oréal Campus Clichy"/>
    <s v="annulé"/>
    <m/>
    <s v="Passage annulé"/>
    <s v="Pas d'invendus à donner"/>
    <s v="Appel "/>
    <m/>
    <x v="0"/>
    <s v="Restauration Collective"/>
    <s v="Restauration d'entreprise"/>
  </r>
  <r>
    <n v="2025"/>
    <s v="février"/>
    <n v="8"/>
    <s v="vendredi"/>
    <x v="131"/>
    <d v="2025-02-21T00:00:00"/>
    <s v="Michelle Isphording"/>
    <s v="Céline Faucon"/>
    <m/>
    <m/>
    <m/>
    <s v="Kangoo Mazars ET-665-VE"/>
    <s v="Compass - Société Générale Basalte"/>
    <n v="12.1"/>
    <m/>
    <m/>
    <m/>
    <m/>
    <m/>
    <x v="0"/>
    <s v="Restauration Collective"/>
    <s v="Restauration d'entreprise"/>
  </r>
  <r>
    <n v="2025"/>
    <s v="février"/>
    <n v="8"/>
    <s v="vendredi"/>
    <x v="131"/>
    <d v="2025-02-21T00:00:00"/>
    <s v="Michelle Isphording"/>
    <s v="Céline Faucon"/>
    <m/>
    <m/>
    <m/>
    <s v="Kangoo Mazars ET-665-VE"/>
    <s v="Sogeres - Gecina Défense Ouest"/>
    <n v="11.6"/>
    <m/>
    <m/>
    <m/>
    <m/>
    <m/>
    <x v="0"/>
    <s v="Restauration Collective"/>
    <s v="Restauration d'entreprise"/>
  </r>
  <r>
    <n v="2025"/>
    <s v="février"/>
    <n v="8"/>
    <s v="vendredi"/>
    <x v="131"/>
    <d v="2025-02-21T00:00:00"/>
    <s v="annulé"/>
    <m/>
    <m/>
    <m/>
    <m/>
    <s v="Annulé"/>
    <s v="Arpège - L'Oréal Clichy CAPI"/>
    <s v="annulé"/>
    <m/>
    <s v="Passage annulé"/>
    <s v="Pas d'invendus à donner"/>
    <s v="Appel "/>
    <m/>
    <x v="0"/>
    <s v="Restauration Collective"/>
    <s v="Restauration d'entreprise"/>
  </r>
  <r>
    <n v="2025"/>
    <s v="février"/>
    <n v="8"/>
    <s v="vendredi"/>
    <x v="131"/>
    <d v="2025-02-21T00:00:00"/>
    <s v="annulé"/>
    <m/>
    <m/>
    <m/>
    <m/>
    <s v="Annulé"/>
    <s v="Arpège - Mazars"/>
    <s v="annulé"/>
    <m/>
    <s v="Passage annulé"/>
    <s v="Pas d'invendus à donner"/>
    <s v="Appel "/>
    <m/>
    <x v="0"/>
    <s v="Restauration Collective"/>
    <s v="Restauration d'entreprise"/>
  </r>
  <r>
    <n v="2025"/>
    <s v="février"/>
    <n v="8"/>
    <s v="vendredi"/>
    <x v="131"/>
    <d v="2025-02-21T00:00:00"/>
    <s v="annulé"/>
    <m/>
    <m/>
    <m/>
    <m/>
    <s v="Annulé"/>
    <s v="Arpège - L'Oréal Clichy RIO"/>
    <s v="annulé"/>
    <m/>
    <s v="Passage annulé"/>
    <s v="Pas d'invendus à donner"/>
    <s v="Appel "/>
    <m/>
    <x v="0"/>
    <s v="Restauration Collective"/>
    <s v="Restauration d'entreprise"/>
  </r>
  <r>
    <n v="2025"/>
    <s v="février"/>
    <n v="8"/>
    <s v="vendredi"/>
    <x v="131"/>
    <d v="2025-02-21T00:00:00"/>
    <s v="Michelle Isphording"/>
    <s v="Céline Faucon"/>
    <m/>
    <m/>
    <m/>
    <s v="Kangoo Mazars ET-665-VE"/>
    <s v="Compass - L'Oréal Levallois SO France"/>
    <n v="29.3"/>
    <m/>
    <m/>
    <m/>
    <m/>
    <m/>
    <x v="0"/>
    <s v="Restauration Collective"/>
    <s v="Restauration d'entreprise"/>
  </r>
  <r>
    <n v="2025"/>
    <s v="février"/>
    <n v="8"/>
    <s v="vendredi"/>
    <x v="131"/>
    <d v="2025-02-21T00:00:00"/>
    <s v="Michelle Isphording"/>
    <s v="Céline Faucon"/>
    <m/>
    <m/>
    <m/>
    <s v="Kangoo Mazars ET-665-VE"/>
    <s v="Aurore - PF Boréal"/>
    <n v="53"/>
    <m/>
    <m/>
    <m/>
    <m/>
    <m/>
    <x v="1"/>
    <s v="Centre d'Hébergement"/>
    <s v="HALTE SOCIALE ET HEBERGEMENT"/>
  </r>
  <r>
    <n v="2025"/>
    <s v="février"/>
    <n v="8"/>
    <s v="vendredi"/>
    <x v="132"/>
    <d v="2025-02-21T00:00:00"/>
    <s v="Patrick Postic"/>
    <s v="Dominique Kerforn"/>
    <s v="Alexandre GALLEGO-GONZALEZ"/>
    <s v="Moussa Abdoulaye"/>
    <s v="Edouard Demoy"/>
    <s v="Trafic St Ho (ex Lilas) EH-786-YB"/>
    <s v="Marché Monge"/>
    <n v="37"/>
    <m/>
    <m/>
    <m/>
    <m/>
    <m/>
    <x v="0"/>
    <s v="Producteur"/>
    <s v="Producteur"/>
  </r>
  <r>
    <n v="2025"/>
    <s v="février"/>
    <n v="9"/>
    <s v="dimanche"/>
    <x v="132"/>
    <d v="2025-02-23T00:00:00"/>
    <s v="Patrick Postic"/>
    <s v="Dominique Kerforn"/>
    <s v="Alexandre GALLEGO-GONZALEZ"/>
    <s v="Moussa Abdoulaye"/>
    <s v="Edouard Demoy"/>
    <s v="Trafic St Ho (ex Lilas) EH-786-YB"/>
    <s v="Marché Grenelle"/>
    <n v="48"/>
    <m/>
    <m/>
    <m/>
    <m/>
    <m/>
    <x v="0"/>
    <s v="Producteur"/>
    <s v="Producteur"/>
  </r>
  <r>
    <n v="2025"/>
    <s v="février"/>
    <n v="9"/>
    <s v="dimanche"/>
    <x v="132"/>
    <d v="2025-02-23T00:00:00"/>
    <s v="Patrick Postic"/>
    <s v="Dominique Kerforn"/>
    <s v="Alexandre GALLEGO-GONZALEZ"/>
    <s v="Moussa Abdoulaye"/>
    <s v="Edouard Demoy"/>
    <s v="Trafic St Ho (ex Lilas) EH-786-YB"/>
    <s v="La Chorba"/>
    <n v="85"/>
    <m/>
    <m/>
    <m/>
    <m/>
    <m/>
    <x v="1"/>
    <s v="Restaurant Solidaire"/>
    <s v="RESTAURANTS SOLIDAIRES"/>
  </r>
  <r>
    <n v="2025"/>
    <s v="février"/>
    <n v="9"/>
    <s v="dimanche"/>
    <x v="0"/>
    <d v="2025-02-23T00:00:00"/>
    <s v="annulé"/>
    <m/>
    <m/>
    <m/>
    <m/>
    <s v="Annulé"/>
    <s v="Levy Restaurants - AccorHotels Arena Bercy"/>
    <s v="annulé"/>
    <m/>
    <s v="Passage annulé"/>
    <s v="Pas d'invendus à donner"/>
    <s v="What'sApp"/>
    <m/>
    <x v="0"/>
    <s v="Evenementiel"/>
    <s v="Evénements Sports et Loisirs"/>
  </r>
  <r>
    <n v="2025"/>
    <s v="février"/>
    <n v="9"/>
    <s v="lundi"/>
    <x v="133"/>
    <d v="2025-02-24T00:00:00"/>
    <s v="Baptiste Valentini"/>
    <s v="Axel Dupont-Franklin"/>
    <s v="Alexandre GALLEGO-GONZALEZ"/>
    <m/>
    <m/>
    <s v="Trafic Défense FT-862-AY"/>
    <s v="Monoprix - Magasin Bellesfeuilles"/>
    <n v="170"/>
    <m/>
    <m/>
    <m/>
    <m/>
    <m/>
    <x v="0"/>
    <s v="Distributeur"/>
    <s v="Distributeur"/>
  </r>
  <r>
    <n v="2025"/>
    <s v="février"/>
    <n v="9"/>
    <s v="lundi"/>
    <x v="133"/>
    <d v="2025-02-24T00:00:00"/>
    <s v="Baptiste Valentini"/>
    <s v="Axel Dupont-Franklin"/>
    <s v="Alexandre GALLEGO-GONZALEZ"/>
    <m/>
    <m/>
    <s v="Trafic Défense FT-862-AY"/>
    <s v="Monoprix - Magasin Courcelles"/>
    <n v="50"/>
    <m/>
    <m/>
    <m/>
    <m/>
    <m/>
    <x v="0"/>
    <s v="Distributeur"/>
    <s v="Distributeur"/>
  </r>
  <r>
    <n v="2025"/>
    <s v="février"/>
    <n v="9"/>
    <s v="lundi"/>
    <x v="133"/>
    <d v="2025-02-24T00:00:00"/>
    <s v="Baptiste Valentini"/>
    <s v="Axel Dupont-Franklin"/>
    <s v="Alexandre GALLEGO-GONZALEZ"/>
    <m/>
    <m/>
    <s v="Trafic Défense FT-862-AY"/>
    <s v="Corot Entraide Auteuil"/>
    <n v="70"/>
    <m/>
    <m/>
    <m/>
    <m/>
    <m/>
    <x v="1"/>
    <s v="Centre d'Hébergement"/>
    <s v="HALTE SOCIALE ET HEBERGEMENT"/>
  </r>
  <r>
    <n v="2025"/>
    <s v="février"/>
    <n v="9"/>
    <s v="lundi"/>
    <x v="133"/>
    <d v="2025-02-24T00:00:00"/>
    <s v="Baptiste Valentini"/>
    <s v="Axel Dupont-Franklin"/>
    <s v="Alexandre GALLEGO-GONZALEZ"/>
    <m/>
    <m/>
    <s v="Trafic Défense FT-862-AY"/>
    <s v="Aurore ESAT Santeuil "/>
    <n v="150"/>
    <m/>
    <m/>
    <m/>
    <m/>
    <m/>
    <x v="1"/>
    <s v="Restaurant Solidaire"/>
    <s v="RESTAURANTS SOLIDAIRES"/>
  </r>
  <r>
    <n v="2025"/>
    <s v="février"/>
    <n v="9"/>
    <s v="mardi"/>
    <x v="134"/>
    <d v="2025-02-25T00:00:00"/>
    <s v="Patrick Postic"/>
    <s v="FFT"/>
    <s v="FFT"/>
    <m/>
    <m/>
    <s v="Trafic Défense FT-862-AY"/>
    <s v="MIYAM (labo) "/>
    <n v="44"/>
    <m/>
    <m/>
    <m/>
    <m/>
    <m/>
    <x v="0"/>
    <s v="Distributeur"/>
    <s v="Distributeur"/>
  </r>
  <r>
    <n v="2025"/>
    <s v="février"/>
    <n v="9"/>
    <s v="mardi"/>
    <x v="134"/>
    <d v="2025-02-25T00:00:00"/>
    <s v="Patrick Postic"/>
    <s v="FFT"/>
    <s v="FFT"/>
    <m/>
    <m/>
    <s v="Trafic Défense FT-862-AY"/>
    <s v="Salle à Manger"/>
    <n v="31.5"/>
    <m/>
    <m/>
    <m/>
    <m/>
    <m/>
    <x v="1"/>
    <s v="Restaurant Solidaire"/>
    <s v="RESTAURANTS SOLIDAIRES"/>
  </r>
  <r>
    <n v="2025"/>
    <s v="février"/>
    <n v="9"/>
    <s v="mardi"/>
    <x v="134"/>
    <d v="2025-02-25T00:00:00"/>
    <s v="Patrick Postic"/>
    <s v="FFT"/>
    <s v="FFT"/>
    <m/>
    <m/>
    <s v="Trafic Défense FT-862-AY"/>
    <s v="ADN 92 - Amicale du Nid Colombes"/>
    <n v="12.5"/>
    <m/>
    <m/>
    <m/>
    <m/>
    <m/>
    <x v="1"/>
    <s v="Centre d'Hébergement"/>
    <s v="HALTE SOCIALE ET HEBERGEMENT"/>
  </r>
  <r>
    <n v="2025"/>
    <s v="février"/>
    <n v="9"/>
    <s v="mardi"/>
    <x v="135"/>
    <d v="2025-02-25T00:00:00"/>
    <s v="Thierry Maisonnier"/>
    <s v="Cosmo BORDIER"/>
    <s v="(Wenabi) Philippe CHESSERON"/>
    <m/>
    <m/>
    <s v="Trafic St Ho (ex Lilas) EH-786-YB"/>
    <s v="Levy Restaurants - AccorHotels Arena Bercy"/>
    <n v="15.06"/>
    <m/>
    <m/>
    <m/>
    <m/>
    <m/>
    <x v="0"/>
    <s v="Evenementiel"/>
    <s v="Evénements Sports et Loisirs"/>
  </r>
  <r>
    <n v="2025"/>
    <s v="février"/>
    <n v="9"/>
    <s v="mardi"/>
    <x v="135"/>
    <d v="2025-02-25T00:00:00"/>
    <s v="Thierry Maisonnier"/>
    <s v="Cosmo BORDIER"/>
    <s v="(Wenabi) Philippe CHESSERON"/>
    <m/>
    <m/>
    <s v="Trafic St Ho (ex Lilas) EH-786-YB"/>
    <s v="Monoprix - Magasin Bellesfeuilles"/>
    <n v="85.94"/>
    <m/>
    <m/>
    <m/>
    <m/>
    <m/>
    <x v="0"/>
    <s v="Distributeur"/>
    <s v="Distributeur"/>
  </r>
  <r>
    <n v="2025"/>
    <s v="février"/>
    <n v="9"/>
    <s v="mardi"/>
    <x v="135"/>
    <d v="2025-02-25T00:00:00"/>
    <s v="Thierry Maisonnier"/>
    <s v="Cosmo BORDIER"/>
    <s v="(Wenabi) Philippe CHESSERON"/>
    <m/>
    <m/>
    <s v="Trafic St Ho (ex Lilas) EH-786-YB"/>
    <s v="Mairie du XIV - Association Yachad"/>
    <n v="101"/>
    <m/>
    <m/>
    <m/>
    <m/>
    <m/>
    <x v="1"/>
    <s v="Distribution Solidaire"/>
    <s v="Distribution Solidaire"/>
  </r>
  <r>
    <n v="2025"/>
    <s v="février"/>
    <n v="9"/>
    <s v="mardi"/>
    <x v="136"/>
    <d v="2025-02-25T00:00:00"/>
    <s v="Baptiste Valentini"/>
    <s v="Tom PETITJEAN"/>
    <s v="Bérénice Helion"/>
    <s v="Nesrine Joly"/>
    <m/>
    <s v="Berlingo Bercy DN-583-FS"/>
    <s v="Marché d'Aligre"/>
    <n v="32"/>
    <m/>
    <m/>
    <m/>
    <m/>
    <m/>
    <x v="0"/>
    <s v="Producteur"/>
    <s v="Producteur"/>
  </r>
  <r>
    <n v="2025"/>
    <s v="février"/>
    <n v="9"/>
    <s v="mardi"/>
    <x v="136"/>
    <d v="2025-02-25T00:00:00"/>
    <s v="Baptiste Valentini"/>
    <s v="Tom PETITJEAN"/>
    <s v="Bérénice Helion"/>
    <s v="Nesrine Joly"/>
    <m/>
    <s v="Berlingo Bercy DN-583-FS"/>
    <s v="La Cop1ne"/>
    <n v="8"/>
    <m/>
    <m/>
    <m/>
    <m/>
    <m/>
    <x v="1"/>
    <s v="Restaurant Solidaire"/>
    <s v="RESTAURANTS SOLIDAIRES"/>
  </r>
  <r>
    <n v="2025"/>
    <s v="février"/>
    <n v="9"/>
    <s v="mardi"/>
    <x v="136"/>
    <d v="2025-02-25T00:00:00"/>
    <s v="Baptiste Valentini"/>
    <s v="Tom PETITJEAN"/>
    <s v="Bérénice Helion"/>
    <s v="Nesrine Joly"/>
    <m/>
    <s v="Berlingo Bercy DN-583-FS"/>
    <s v="La Chorba"/>
    <n v="24"/>
    <m/>
    <m/>
    <m/>
    <m/>
    <m/>
    <x v="1"/>
    <s v="Restaurant Solidaire"/>
    <s v="RESTAURANTS SOLIDAIRES"/>
  </r>
  <r>
    <n v="2025"/>
    <s v="février"/>
    <n v="9"/>
    <s v="mercredi"/>
    <x v="137"/>
    <d v="2025-02-26T00:00:00"/>
    <s v="Thierry Maisonnier"/>
    <s v="boussad cherigui"/>
    <m/>
    <m/>
    <m/>
    <s v="Trafic Défense FT-862-AY"/>
    <s v="Levy Restaurants - AccorHotels Arena Bercy"/>
    <n v="23.43"/>
    <m/>
    <m/>
    <m/>
    <m/>
    <m/>
    <x v="0"/>
    <s v="Evenementiel"/>
    <s v="Evénements Sports et Loisirs"/>
  </r>
  <r>
    <n v="2025"/>
    <s v="février"/>
    <n v="9"/>
    <s v="mercredi"/>
    <x v="137"/>
    <d v="2025-02-26T00:00:00"/>
    <s v="Thierry Maisonnier"/>
    <s v="boussad cherigui"/>
    <m/>
    <m/>
    <m/>
    <s v="Trafic Défense FT-862-AY"/>
    <s v="Monoprix - Magasin Bellesfeuilles"/>
    <n v="98.5"/>
    <m/>
    <m/>
    <m/>
    <m/>
    <m/>
    <x v="0"/>
    <s v="Distributeur"/>
    <s v="Distributeur"/>
  </r>
  <r>
    <n v="2025"/>
    <s v="février"/>
    <n v="9"/>
    <s v="mercredi"/>
    <x v="137"/>
    <d v="2025-02-26T00:00:00"/>
    <s v="Thierry Maisonnier"/>
    <s v="boussad cherigui"/>
    <m/>
    <m/>
    <m/>
    <s v="Trafic Défense FT-862-AY"/>
    <s v="Monoprix - Magasin Courcelles"/>
    <n v="29"/>
    <m/>
    <m/>
    <m/>
    <m/>
    <m/>
    <x v="0"/>
    <s v="Distributeur"/>
    <s v="Distributeur"/>
  </r>
  <r>
    <n v="2025"/>
    <s v="février"/>
    <n v="9"/>
    <s v="mercredi"/>
    <x v="137"/>
    <d v="2025-02-26T00:00:00"/>
    <s v="Thierry Maisonnier"/>
    <s v="boussad cherigui"/>
    <m/>
    <m/>
    <m/>
    <s v="Trafic Défense FT-862-AY"/>
    <s v="Corot Entraide Auteuil"/>
    <n v="65.930000000000007"/>
    <m/>
    <m/>
    <m/>
    <m/>
    <m/>
    <x v="1"/>
    <s v="Centre d'Hébergement"/>
    <s v="HALTE SOCIALE ET HEBERGEMENT"/>
  </r>
  <r>
    <n v="2025"/>
    <s v="février"/>
    <n v="9"/>
    <s v="mercredi"/>
    <x v="137"/>
    <d v="2025-02-26T00:00:00"/>
    <s v="Thierry Maisonnier"/>
    <s v="boussad cherigui"/>
    <m/>
    <m/>
    <m/>
    <s v="Trafic Défense FT-862-AY"/>
    <s v="Salle à Manger"/>
    <n v="85"/>
    <m/>
    <m/>
    <m/>
    <m/>
    <m/>
    <x v="1"/>
    <s v="Restaurant Solidaire"/>
    <s v="RESTAURANTS SOLIDAIRES"/>
  </r>
  <r>
    <n v="2025"/>
    <s v="février"/>
    <n v="9"/>
    <s v="mercredi"/>
    <x v="138"/>
    <d v="2025-02-26T00:00:00"/>
    <s v="Baptiste Valentini"/>
    <s v="Maria Artsruni"/>
    <s v="Cosmo BORDIER"/>
    <m/>
    <m/>
    <s v="Trafic Lyonnais FZ-882-JR"/>
    <s v="Ideel Garden"/>
    <n v="100.7"/>
    <m/>
    <m/>
    <m/>
    <m/>
    <m/>
    <x v="0"/>
    <s v="Industriel"/>
    <s v="Restauration d'entreprise"/>
  </r>
  <r>
    <n v="2025"/>
    <s v="février"/>
    <n v="9"/>
    <s v="mercredi"/>
    <x v="138"/>
    <d v="2025-02-26T00:00:00"/>
    <s v="Baptiste Valentini"/>
    <s v="Maria Artsruni"/>
    <s v="Cosmo BORDIER"/>
    <m/>
    <m/>
    <s v="Trafic Lyonnais FZ-882-JR"/>
    <s v="Armée du Salut"/>
    <n v="100.7"/>
    <m/>
    <m/>
    <m/>
    <m/>
    <m/>
    <x v="1"/>
    <s v="Distribution Solidaire"/>
    <s v="Distribution Solidaire"/>
  </r>
  <r>
    <n v="2025"/>
    <s v="février"/>
    <n v="9"/>
    <s v="mercredi"/>
    <x v="139"/>
    <d v="2025-02-26T00:00:00"/>
    <s v="Elnaz Shakouri"/>
    <s v="FFT"/>
    <s v="FFT"/>
    <m/>
    <m/>
    <s v="Trafic Défense FT-862-AY"/>
    <s v="Le Figuier / Au panier des Halles / Jelo"/>
    <n v="58.32"/>
    <m/>
    <m/>
    <m/>
    <m/>
    <m/>
    <x v="0"/>
    <s v="Restauration Collective"/>
    <s v="Labo pour frigos connectés"/>
  </r>
  <r>
    <n v="2025"/>
    <s v="février"/>
    <n v="9"/>
    <s v="mercredi"/>
    <x v="139"/>
    <d v="2025-02-26T00:00:00"/>
    <s v="Elnaz Shakouri"/>
    <s v="FFT"/>
    <s v="FFT"/>
    <m/>
    <m/>
    <s v="Trafic Défense FT-862-AY"/>
    <s v="Sodexo Porte d'Issy - DGA (Balard)"/>
    <n v="22"/>
    <m/>
    <m/>
    <m/>
    <m/>
    <m/>
    <x v="0"/>
    <s v="Restauration Collective"/>
    <s v="Restauration d'entreprise"/>
  </r>
  <r>
    <n v="2025"/>
    <s v="février"/>
    <n v="9"/>
    <s v="mercredi"/>
    <x v="139"/>
    <d v="2025-02-26T00:00:00"/>
    <s v="Elnaz Shakouri"/>
    <s v="FFT"/>
    <s v="FFT"/>
    <m/>
    <m/>
    <s v="Trafic Défense FT-862-AY"/>
    <s v="Magdalena Boulogne"/>
    <n v="29.52"/>
    <m/>
    <m/>
    <m/>
    <m/>
    <m/>
    <x v="1"/>
    <s v="Restaurant Solidaire"/>
    <s v="Restaurant Solidaire"/>
  </r>
  <r>
    <n v="2025"/>
    <s v="février"/>
    <n v="9"/>
    <s v="mercredi"/>
    <x v="139"/>
    <d v="2025-02-26T00:00:00"/>
    <s v="Elnaz Shakouri"/>
    <s v="FFT"/>
    <s v="FFT"/>
    <m/>
    <m/>
    <s v="Trafic Défense FT-862-AY"/>
    <s v="Ordre de Malte - Immaculee Conception"/>
    <n v="47.8"/>
    <m/>
    <m/>
    <m/>
    <m/>
    <m/>
    <x v="1"/>
    <s v="Distribution Solidaire"/>
    <s v="Distribution Solidaire"/>
  </r>
  <r>
    <n v="2025"/>
    <s v="février"/>
    <n v="9"/>
    <s v="mercredi"/>
    <x v="139"/>
    <d v="2025-02-26T00:00:00"/>
    <s v="Elnaz Shakouri"/>
    <s v="FFT"/>
    <s v="FFT"/>
    <m/>
    <m/>
    <s v="Trafic Défense FT-862-AY"/>
    <s v="Maison Hestia - Aurore La Garenne-Colombes"/>
    <n v="3"/>
    <m/>
    <m/>
    <m/>
    <m/>
    <m/>
    <x v="1"/>
    <s v="Centre d'Hébergement"/>
    <s v="HALTE SOCIALE ET HEBERGEMENT"/>
  </r>
  <r>
    <n v="2025"/>
    <s v="février"/>
    <n v="9"/>
    <s v="jeudi"/>
    <x v="140"/>
    <d v="2025-02-27T00:00:00"/>
    <s v="Patrick Postic"/>
    <s v="Nil Augé-Dedieu"/>
    <s v="Bérénice Helion"/>
    <m/>
    <m/>
    <s v="Trafic Lyonnais FZ-882-JR"/>
    <s v="MIYAM (labo) "/>
    <n v="118"/>
    <m/>
    <m/>
    <m/>
    <m/>
    <m/>
    <x v="0"/>
    <s v="Distributeur"/>
    <s v="Distributeur"/>
  </r>
  <r>
    <n v="2025"/>
    <s v="février"/>
    <n v="9"/>
    <s v="jeudi"/>
    <x v="140"/>
    <d v="2025-02-27T00:00:00"/>
    <s v="Patrick Postic"/>
    <s v="Nil Augé-Dedieu"/>
    <s v="Bérénice Helion"/>
    <m/>
    <m/>
    <s v="Trafic Lyonnais FZ-882-JR"/>
    <s v="L'un est l'autre"/>
    <n v="118"/>
    <m/>
    <m/>
    <m/>
    <m/>
    <m/>
    <x v="1"/>
    <s v="Distribution Solidaire"/>
    <s v="Distribution Solidaire"/>
  </r>
  <r>
    <n v="2025"/>
    <s v="février"/>
    <n v="9"/>
    <s v="jeudi"/>
    <x v="141"/>
    <d v="2025-02-27T00:00:00"/>
    <s v="Jacques Lefèvre"/>
    <s v="Cosmo BORDIER"/>
    <s v="jeff victor"/>
    <m/>
    <m/>
    <s v="Trafic St Ho (ex Lilas) EH-786-YB"/>
    <s v="Refugee Food (Labo) - Production repas"/>
    <n v="87.5"/>
    <m/>
    <m/>
    <m/>
    <m/>
    <m/>
    <x v="0"/>
    <s v="Commandes inter-assos"/>
    <s v="Production Aide Alim"/>
  </r>
  <r>
    <n v="2025"/>
    <s v="février"/>
    <n v="9"/>
    <s v="jeudi"/>
    <x v="141"/>
    <d v="2025-02-27T00:00:00"/>
    <s v="Jacques Lefèvre"/>
    <s v="Cosmo BORDIER"/>
    <s v="jeff victor"/>
    <m/>
    <m/>
    <s v="Trafic St Ho (ex Lilas) EH-786-YB"/>
    <s v="Cop'1 Solidarité Etudiante"/>
    <n v="87.5"/>
    <m/>
    <m/>
    <m/>
    <m/>
    <m/>
    <x v="1"/>
    <s v="Distribution Solidaire"/>
    <s v="Distribution Solidaire"/>
  </r>
  <r>
    <n v="2025"/>
    <s v="février"/>
    <n v="9"/>
    <s v="jeudi"/>
    <x v="142"/>
    <d v="2025-02-27T00:00:00"/>
    <s v="Thierry Maisonnier"/>
    <s v="Fiacre Mun"/>
    <s v="Maya Mouttapa"/>
    <m/>
    <m/>
    <s v="Trafic Défense FT-862-AY"/>
    <s v="KFC La Défense"/>
    <n v="111.7"/>
    <m/>
    <m/>
    <m/>
    <m/>
    <m/>
    <x v="0"/>
    <s v="Restauration Commerciale"/>
    <s v="Restauration Commerciale"/>
  </r>
  <r>
    <n v="2025"/>
    <s v="février"/>
    <n v="9"/>
    <s v="jeudi"/>
    <x v="142"/>
    <d v="2025-02-27T00:00:00"/>
    <s v="Thierry Maisonnier"/>
    <s v="Fiacre Mun"/>
    <s v="Maya Mouttapa"/>
    <m/>
    <m/>
    <s v="Trafic Défense FT-862-AY"/>
    <s v="Ikambere"/>
    <n v="111.7"/>
    <m/>
    <m/>
    <m/>
    <m/>
    <m/>
    <x v="1"/>
    <s v="Accueil de Jour"/>
    <s v="Accueil de Jour"/>
  </r>
  <r>
    <n v="2025"/>
    <s v="février"/>
    <n v="9"/>
    <s v="jeudi"/>
    <x v="143"/>
    <d v="2025-02-27T00:00:00"/>
    <s v="Valentin Cadoret"/>
    <s v="Florian Martin"/>
    <m/>
    <m/>
    <m/>
    <s v="Kangoo Mazars ET-665-VE"/>
    <s v="Cuisine Centrale de Nanterre"/>
    <n v="43.9"/>
    <m/>
    <m/>
    <m/>
    <m/>
    <m/>
    <x v="0"/>
    <s v="Restauration Collective"/>
    <s v="Restauration scolaire"/>
  </r>
  <r>
    <n v="2025"/>
    <s v="février"/>
    <n v="9"/>
    <s v="jeudi"/>
    <x v="143"/>
    <d v="2025-02-27T00:00:00"/>
    <s v="Valentin Cadoret"/>
    <s v="Florian Martin"/>
    <m/>
    <m/>
    <m/>
    <s v="Kangoo Mazars ET-665-VE"/>
    <s v="Cdc Habitat Adoma - Foyer Sorbiers"/>
    <n v="43.9"/>
    <m/>
    <m/>
    <m/>
    <m/>
    <m/>
    <x v="1"/>
    <s v="Centre d'Hébergement"/>
    <s v="HALTE SOCIALE ET HEBERGEMENT"/>
  </r>
  <r>
    <n v="2025"/>
    <s v="février"/>
    <n v="9"/>
    <s v="vendredi"/>
    <x v="0"/>
    <d v="2025-02-28T00:00:00"/>
    <s v="annulé"/>
    <m/>
    <m/>
    <m/>
    <m/>
    <s v="Annulé"/>
    <s v="Levy Restaurants - AccorHotels Arena Bercy"/>
    <s v="annulé"/>
    <m/>
    <s v="Passage annulé"/>
    <s v="Pas d'invendus à donner"/>
    <s v="What'sApp"/>
    <m/>
    <x v="0"/>
    <s v="Evenementiel"/>
    <s v="Evénements Sports et Loisirs"/>
  </r>
  <r>
    <n v="2025"/>
    <s v="février"/>
    <n v="9"/>
    <s v="vendredi"/>
    <x v="144"/>
    <d v="2025-02-28T00:00:00"/>
    <s v="Thierry Maisonnier"/>
    <s v="Gaël P"/>
    <s v="Maya Mouttapa"/>
    <m/>
    <m/>
    <s v="Trafic St Ho (ex Lilas) EH-786-YB"/>
    <s v="Monoprix - Magasin Bellesfeuilles"/>
    <n v="120.7"/>
    <m/>
    <m/>
    <m/>
    <m/>
    <m/>
    <x v="0"/>
    <s v="Distributeur"/>
    <s v="Distributeur"/>
  </r>
  <r>
    <n v="2025"/>
    <s v="février"/>
    <n v="9"/>
    <s v="vendredi"/>
    <x v="144"/>
    <d v="2025-02-28T00:00:00"/>
    <s v="Thierry Maisonnier"/>
    <s v="Gaël P"/>
    <s v="Maya Mouttapa"/>
    <m/>
    <m/>
    <s v="Trafic St Ho (ex Lilas) EH-786-YB"/>
    <s v="Monoprix - Magasin Courcelles"/>
    <n v="51"/>
    <m/>
    <m/>
    <m/>
    <m/>
    <m/>
    <x v="0"/>
    <s v="Distributeur"/>
    <s v="Distributeur"/>
  </r>
  <r>
    <n v="2025"/>
    <s v="février"/>
    <n v="9"/>
    <s v="vendredi"/>
    <x v="144"/>
    <d v="2025-02-28T00:00:00"/>
    <s v="Thierry Maisonnier"/>
    <s v="Gaël P"/>
    <s v="Maya Mouttapa"/>
    <m/>
    <m/>
    <s v="Trafic St Ho (ex Lilas) EH-786-YB"/>
    <s v="Aurore - CHU 12eme"/>
    <n v="171.7"/>
    <m/>
    <m/>
    <m/>
    <m/>
    <m/>
    <x v="1"/>
    <s v="Centre d'Hébergement"/>
    <s v="HALTE SOCIALE ET HEBERGEMENT"/>
  </r>
  <r>
    <n v="2025"/>
    <s v="février"/>
    <n v="9"/>
    <s v="vendredi"/>
    <x v="145"/>
    <d v="2025-02-28T00:00:00"/>
    <s v="Laurence Neveu"/>
    <s v="Bérénice Helion"/>
    <s v="Nil Augé-Dedieu"/>
    <m/>
    <m/>
    <s v="Trafic Lyonnais FZ-882-JR"/>
    <s v="Foodles - Hub Saint Ouen"/>
    <n v="75"/>
    <m/>
    <m/>
    <m/>
    <m/>
    <m/>
    <x v="0"/>
    <s v="Restauration Collective"/>
    <s v="Restauration d'entreprise"/>
  </r>
  <r>
    <n v="2025"/>
    <s v="février"/>
    <n v="9"/>
    <s v="vendredi"/>
    <x v="145"/>
    <d v="2025-02-28T00:00:00"/>
    <s v="Laurence Neveu"/>
    <s v="Bérénice Helion"/>
    <s v="Nil Augé-Dedieu"/>
    <m/>
    <m/>
    <s v="Trafic Lyonnais FZ-882-JR"/>
    <s v="Ikambere"/>
    <n v="68.2"/>
    <m/>
    <m/>
    <m/>
    <m/>
    <m/>
    <x v="1"/>
    <s v="Accueil de Jour"/>
    <s v="Accueil de Jour"/>
  </r>
  <r>
    <n v="2025"/>
    <s v="février"/>
    <n v="9"/>
    <s v="vendredi"/>
    <x v="145"/>
    <d v="2025-02-28T00:00:00"/>
    <s v="Laurence Neveu"/>
    <s v="Bérénice Helion"/>
    <s v="Nil Augé-Dedieu"/>
    <m/>
    <m/>
    <s v="Trafic Lyonnais FZ-882-JR"/>
    <s v="Centre Social Landy - St Ouen"/>
    <n v="6.8"/>
    <m/>
    <m/>
    <m/>
    <m/>
    <m/>
    <x v="1"/>
    <s v="Distribution Solidaire"/>
    <s v="Distribution Solidaire"/>
  </r>
  <r>
    <n v="2025"/>
    <s v="février"/>
    <n v="9"/>
    <s v="vendredi"/>
    <x v="0"/>
    <d v="2025-02-28T00:00:00"/>
    <s v="annulé"/>
    <m/>
    <m/>
    <m/>
    <m/>
    <s v="Annulé"/>
    <s v="MRS - Ipsen Khapa"/>
    <s v="annulé"/>
    <m/>
    <s v="Passage annulé"/>
    <s v="Pas d'invendus à donner"/>
    <s v="What'sApp"/>
    <m/>
    <x v="0"/>
    <s v="Restauration Collective"/>
    <s v="Restauration d'entreprise"/>
  </r>
  <r>
    <n v="2025"/>
    <s v="février"/>
    <n v="9"/>
    <s v="vendredi"/>
    <x v="0"/>
    <d v="2025-02-28T00:00:00"/>
    <s v="annulé"/>
    <m/>
    <m/>
    <m/>
    <m/>
    <s v="Annulé"/>
    <s v="Sogeres - Microsoft EOS"/>
    <s v="annulé"/>
    <m/>
    <s v="Passage annulé"/>
    <s v="Pas d'invendus à donner"/>
    <s v="What'sApp"/>
    <m/>
    <x v="0"/>
    <s v="Restauration Collective"/>
    <s v="Restauration d'entreprise"/>
  </r>
  <r>
    <n v="2025"/>
    <s v="février"/>
    <n v="9"/>
    <s v="vendredi"/>
    <x v="0"/>
    <d v="2025-02-28T00:00:00"/>
    <s v="annulé"/>
    <m/>
    <m/>
    <m/>
    <m/>
    <s v="Annulé"/>
    <s v="Sodexo Porte d'Issy - DGA (Balard)"/>
    <s v="annulé"/>
    <m/>
    <s v="Passage annulé"/>
    <s v="Pas d'invendus à donner"/>
    <s v="Appel "/>
    <m/>
    <x v="0"/>
    <s v="Restauration Collective"/>
    <s v="Restauration d'entreprise"/>
  </r>
  <r>
    <n v="2025"/>
    <s v="février"/>
    <n v="9"/>
    <s v="vendredi"/>
    <x v="146"/>
    <d v="2025-02-28T00:00:00"/>
    <s v="Constantin Kozlow"/>
    <s v="FFT"/>
    <s v="FFT"/>
    <m/>
    <m/>
    <s v="Trafic Défense FT-862-AY"/>
    <s v="Cuisine Centrale de Nanterre"/>
    <n v="35.630000000000003"/>
    <m/>
    <m/>
    <m/>
    <m/>
    <m/>
    <x v="0"/>
    <s v="Restauration Collective"/>
    <s v="Restauration scolaire"/>
  </r>
  <r>
    <n v="2025"/>
    <s v="février"/>
    <n v="9"/>
    <s v="vendredi"/>
    <x v="146"/>
    <d v="2025-02-28T00:00:00"/>
    <s v="Constantin Kozlow"/>
    <s v="FFT"/>
    <s v="FFT"/>
    <m/>
    <m/>
    <s v="Trafic Défense FT-862-AY"/>
    <s v="ADN 93 - Amicale du Nid La Courneuve"/>
    <n v="35.630000000000003"/>
    <m/>
    <m/>
    <m/>
    <m/>
    <m/>
    <x v="1"/>
    <s v="Centre d'Hébergement"/>
    <s v="HALTE SOCIALE ET HEBERGEMENT"/>
  </r>
  <r>
    <n v="2025"/>
    <s v="février"/>
    <n v="9"/>
    <s v="vendredi"/>
    <x v="0"/>
    <d v="2025-02-28T00:00:00"/>
    <s v="annulé"/>
    <m/>
    <m/>
    <m/>
    <m/>
    <s v="Annulé"/>
    <s v="L'Oréal Campus Clichy"/>
    <s v="annulé"/>
    <m/>
    <s v="Passage annulé"/>
    <s v="Pas d'invendus à donner"/>
    <s v="Appel "/>
    <m/>
    <x v="0"/>
    <s v="Restauration Collective"/>
    <s v="Restauration d'entreprise"/>
  </r>
  <r>
    <n v="2025"/>
    <s v="février"/>
    <n v="9"/>
    <s v="vendredi"/>
    <x v="147"/>
    <d v="2025-02-28T00:00:00"/>
    <s v="Sophie Potteaux"/>
    <s v="Michelle Isphording"/>
    <m/>
    <m/>
    <m/>
    <s v="Kangoo Mazars ET-665-VE"/>
    <s v="Compass - Société Générale Basalte"/>
    <n v="68.8"/>
    <m/>
    <m/>
    <m/>
    <m/>
    <m/>
    <x v="0"/>
    <s v="Restauration Collective"/>
    <s v="Restauration d'entreprise"/>
  </r>
  <r>
    <n v="2025"/>
    <s v="février"/>
    <n v="9"/>
    <s v="vendredi"/>
    <x v="147"/>
    <d v="2025-02-28T00:00:00"/>
    <s v="Sophie Potteaux"/>
    <s v="Michelle Isphording"/>
    <m/>
    <m/>
    <m/>
    <s v="Kangoo Mazars ET-665-VE"/>
    <s v="Sogeres - Gecina Défense Ouest"/>
    <n v="8.1999999999999993"/>
    <m/>
    <m/>
    <m/>
    <m/>
    <m/>
    <x v="0"/>
    <s v="Restauration Collective"/>
    <s v="Restauration d'entreprise"/>
  </r>
  <r>
    <n v="2025"/>
    <s v="février"/>
    <n v="9"/>
    <s v="vendredi"/>
    <x v="147"/>
    <d v="2025-02-28T00:00:00"/>
    <s v="annulé"/>
    <m/>
    <m/>
    <m/>
    <m/>
    <s v="Annulé"/>
    <s v="Arpège - L'Oréal Clichy CAPI"/>
    <s v="annulé"/>
    <m/>
    <s v="Passage annulé"/>
    <s v="Pas d'invendus à donner"/>
    <s v="Appel "/>
    <m/>
    <x v="0"/>
    <s v="Restauration Collective"/>
    <s v="Restauration d'entreprise"/>
  </r>
  <r>
    <n v="2025"/>
    <s v="février"/>
    <n v="9"/>
    <s v="vendredi"/>
    <x v="147"/>
    <d v="2025-02-28T00:00:00"/>
    <s v="annulé"/>
    <m/>
    <m/>
    <m/>
    <m/>
    <s v="Annulé"/>
    <s v="Arpège - Mazars"/>
    <s v="annulé"/>
    <m/>
    <s v="Passage annulé"/>
    <s v="Pas d'invendus à donner"/>
    <s v="Appel "/>
    <m/>
    <x v="0"/>
    <s v="Restauration Collective"/>
    <s v="Restauration d'entreprise"/>
  </r>
  <r>
    <n v="2025"/>
    <s v="février"/>
    <n v="9"/>
    <s v="vendredi"/>
    <x v="147"/>
    <d v="2025-02-28T00:00:00"/>
    <s v="annulé"/>
    <m/>
    <m/>
    <m/>
    <m/>
    <s v="Annulé"/>
    <s v="Arpège - L'Oréal Clichy RIO"/>
    <s v="annulé"/>
    <m/>
    <s v="Passage annulé"/>
    <s v="Pas d'invendus à donner"/>
    <s v="Appel "/>
    <m/>
    <x v="0"/>
    <s v="Restauration Collective"/>
    <s v="Restauration d'entreprise"/>
  </r>
  <r>
    <n v="2025"/>
    <s v="février"/>
    <n v="9"/>
    <s v="vendredi"/>
    <x v="147"/>
    <d v="2025-02-28T00:00:00"/>
    <s v="annulé"/>
    <m/>
    <m/>
    <m/>
    <m/>
    <s v="Annulé"/>
    <s v="Compass - L'Oréal Levallois SO France"/>
    <s v="annulé"/>
    <m/>
    <s v="Passage annulé"/>
    <s v="Pas d'invendus à donner"/>
    <s v="Appel "/>
    <m/>
    <x v="0"/>
    <s v="Restauration Collective"/>
    <s v="Restauration d'entreprise"/>
  </r>
  <r>
    <n v="2025"/>
    <s v="février"/>
    <n v="9"/>
    <s v="vendredi"/>
    <x v="147"/>
    <d v="2025-02-28T00:00:00"/>
    <s v="Sophie Potteaux"/>
    <s v="Michelle Isphording"/>
    <m/>
    <m/>
    <m/>
    <s v="Kangoo Mazars ET-665-VE"/>
    <s v="Maison Hestia - Aurore La Garenne-Colombes"/>
    <n v="51.6"/>
    <m/>
    <m/>
    <m/>
    <m/>
    <m/>
    <x v="1"/>
    <s v="Centre d'Hébergement"/>
    <s v="HALTE SOCIALE ET HEBERGEMENT"/>
  </r>
  <r>
    <n v="2025"/>
    <s v="février"/>
    <n v="9"/>
    <s v="vendredi"/>
    <x v="147"/>
    <d v="2025-02-28T00:00:00"/>
    <s v="Sophie Potteaux"/>
    <s v="Michelle Isphording"/>
    <m/>
    <m/>
    <m/>
    <s v="Kangoo Mazars ET-665-VE"/>
    <s v="Aurore - PF Boréal"/>
    <n v="25.4"/>
    <m/>
    <m/>
    <m/>
    <m/>
    <m/>
    <x v="1"/>
    <s v="Centre d'Hébergement"/>
    <s v="HALTE SOCIALE ET HEBERGEMENT"/>
  </r>
  <r>
    <n v="2025"/>
    <s v="mars"/>
    <n v="9"/>
    <s v="samedi"/>
    <x v="0"/>
    <d v="2025-03-01T00:00:00"/>
    <s v="annulé"/>
    <m/>
    <m/>
    <m/>
    <m/>
    <s v="Annulé"/>
    <s v="Levy Restaurants - AccorHotels Arena Bercy"/>
    <s v="annulé"/>
    <m/>
    <s v="Passage annulé"/>
    <s v="Pas d'invendus à donner"/>
    <s v="What'sApp"/>
    <m/>
    <x v="0"/>
    <s v="Evenementiel"/>
    <s v="Evénements Sports et Loisirs"/>
  </r>
  <r>
    <n v="2025"/>
    <s v="mars"/>
    <n v="9"/>
    <s v="samedi"/>
    <x v="148"/>
    <d v="2025-03-01T00:00:00"/>
    <s v="Kester Lovelace"/>
    <s v="Dana Ducros"/>
    <s v="Alexandre GALLEGO-GONZALEZ"/>
    <m/>
    <m/>
    <s v="Trafic St Ho (ex Lilas) EH-786-YB"/>
    <s v="Potel &amp; Chabot - Site Chaillot"/>
    <n v="360"/>
    <m/>
    <m/>
    <m/>
    <m/>
    <m/>
    <x v="0"/>
    <s v="Evenementiel"/>
    <s v="Traiteur Réception"/>
  </r>
  <r>
    <n v="2025"/>
    <s v="mars"/>
    <n v="9"/>
    <s v="samedi"/>
    <x v="148"/>
    <d v="2025-03-01T00:00:00"/>
    <s v="Kester Lovelace"/>
    <s v="Dana Ducros"/>
    <s v="Alexandre GALLEGO-GONZALEZ"/>
    <m/>
    <m/>
    <s v="Trafic St Ho (ex Lilas) EH-786-YB"/>
    <s v="Aurore ESAT Santeuil "/>
    <n v="360"/>
    <m/>
    <m/>
    <m/>
    <m/>
    <m/>
    <x v="1"/>
    <s v="Restaurant Solidaire"/>
    <s v="RESTAURANTS SOLIDAIRES"/>
  </r>
  <r>
    <n v="2025"/>
    <s v="mars"/>
    <n v="10"/>
    <s v="dimanche"/>
    <x v="149"/>
    <d v="2025-03-02T00:00:00"/>
    <s v="Patrick Postic"/>
    <s v="HENRIQUE BORSARI"/>
    <s v="Mateo Cambon"/>
    <s v="Alexandre PASQUALI"/>
    <s v="Aline Royer"/>
    <s v="Trafic St Ho (ex Lilas) EH-786-YB"/>
    <s v="Marché Monge"/>
    <n v="29"/>
    <m/>
    <m/>
    <m/>
    <m/>
    <m/>
    <x v="0"/>
    <s v="Producteur"/>
    <s v="Producteur"/>
  </r>
  <r>
    <n v="2025"/>
    <s v="mars"/>
    <n v="10"/>
    <s v="dimanche"/>
    <x v="149"/>
    <d v="2025-03-02T00:00:00"/>
    <s v="Patrick Postic"/>
    <s v="HENRIQUE BORSARI"/>
    <s v="Mateo Cambon"/>
    <s v="Alexandre PASQUALI"/>
    <s v="Aline Royer"/>
    <s v="Trafic St Ho (ex Lilas) EH-786-YB"/>
    <s v="Marché Grenelle"/>
    <n v="55.1"/>
    <m/>
    <m/>
    <m/>
    <m/>
    <m/>
    <x v="0"/>
    <s v="Producteur"/>
    <s v="Producteur"/>
  </r>
  <r>
    <n v="2025"/>
    <s v="mars"/>
    <n v="10"/>
    <s v="dimanche"/>
    <x v="149"/>
    <d v="2025-03-02T00:00:00"/>
    <s v="Patrick Postic"/>
    <s v="HENRIQUE BORSARI"/>
    <s v="Mateo Cambon"/>
    <s v="Alexandre PASQUALI"/>
    <s v="Aline Royer"/>
    <s v="Trafic St Ho (ex Lilas) EH-786-YB"/>
    <s v="La Chorba"/>
    <n v="84.1"/>
    <m/>
    <m/>
    <m/>
    <m/>
    <m/>
    <x v="1"/>
    <s v="Restaurant Solidaire"/>
    <s v="RESTAURANTS SOLIDAIRES"/>
  </r>
  <r>
    <n v="2025"/>
    <s v="mars"/>
    <n v="10"/>
    <s v="lundi"/>
    <x v="150"/>
    <d v="2025-03-03T00:00:00"/>
    <s v="Céline Faucon"/>
    <m/>
    <m/>
    <m/>
    <m/>
    <s v="Berlingo Bercy DN-583-FS"/>
    <s v="Levy Restaurants - AccorHotels Arena Bercy"/>
    <n v="26.44"/>
    <m/>
    <m/>
    <m/>
    <m/>
    <m/>
    <x v="0"/>
    <s v="Evenementiel"/>
    <s v="Evénements Sports et Loisirs"/>
  </r>
  <r>
    <n v="2025"/>
    <s v="mars"/>
    <n v="10"/>
    <s v="lundi"/>
    <x v="150"/>
    <d v="2025-03-03T00:00:00"/>
    <s v="Céline Faucon"/>
    <m/>
    <m/>
    <m/>
    <m/>
    <s v="Berlingo Bercy DN-583-FS"/>
    <s v="La Chorba"/>
    <n v="26.44"/>
    <m/>
    <m/>
    <m/>
    <m/>
    <m/>
    <x v="1"/>
    <s v="Restaurant Solidaire"/>
    <s v="RESTAURANTS SOLIDAIRES"/>
  </r>
  <r>
    <n v="2025"/>
    <s v="mars"/>
    <n v="10"/>
    <s v="lundi"/>
    <x v="151"/>
    <d v="2025-03-03T00:00:00"/>
    <s v="Thierry Maisonnier"/>
    <s v="Axel Dupont-Franklin"/>
    <s v="Inès Balaguier"/>
    <m/>
    <m/>
    <s v="Trafic Défense FT-862-AY"/>
    <s v="Monoprix - Magasin Bellesfeuilles"/>
    <n v="139"/>
    <m/>
    <m/>
    <m/>
    <m/>
    <m/>
    <x v="0"/>
    <s v="Distributeur"/>
    <s v="Distributeur"/>
  </r>
  <r>
    <n v="2025"/>
    <s v="mars"/>
    <n v="10"/>
    <s v="lundi"/>
    <x v="151"/>
    <d v="2025-03-03T00:00:00"/>
    <s v="Thierry Maisonnier"/>
    <s v="Axel Dupont-Franklin"/>
    <s v="Inès Balaguier"/>
    <m/>
    <m/>
    <s v="Trafic Défense FT-862-AY"/>
    <s v="Monoprix - Magasin Courcelles"/>
    <n v="166"/>
    <m/>
    <m/>
    <m/>
    <m/>
    <m/>
    <x v="0"/>
    <s v="Distributeur"/>
    <s v="Distributeur"/>
  </r>
  <r>
    <n v="2025"/>
    <s v="mars"/>
    <n v="10"/>
    <s v="lundi"/>
    <x v="151"/>
    <d v="2025-03-03T00:00:00"/>
    <s v="Thierry Maisonnier"/>
    <s v="Axel Dupont-Franklin"/>
    <s v="Inès Balaguier"/>
    <m/>
    <m/>
    <s v="Trafic Défense FT-862-AY"/>
    <s v="Corot Entraide Auteuil"/>
    <n v="125"/>
    <m/>
    <m/>
    <m/>
    <m/>
    <m/>
    <x v="1"/>
    <s v="Centre d'Hébergement"/>
    <s v="HALTE SOCIALE ET HEBERGEMENT"/>
  </r>
  <r>
    <n v="2025"/>
    <s v="mars"/>
    <n v="10"/>
    <s v="lundi"/>
    <x v="151"/>
    <d v="2025-03-03T00:00:00"/>
    <s v="Thierry Maisonnier"/>
    <s v="Axel Dupont-Franklin"/>
    <s v="Inès Balaguier"/>
    <m/>
    <m/>
    <s v="Trafic Défense FT-862-AY"/>
    <s v="Salle à Manger"/>
    <n v="180"/>
    <m/>
    <m/>
    <m/>
    <m/>
    <m/>
    <x v="1"/>
    <s v="Restaurant Solidaire"/>
    <s v="RESTAURANTS SOLIDAIRES"/>
  </r>
  <r>
    <n v="2025"/>
    <s v="mars"/>
    <n v="10"/>
    <s v="lundi"/>
    <x v="152"/>
    <d v="2025-03-03T00:00:00"/>
    <s v="Jean-Michel Bader"/>
    <s v="Matthias Benedict"/>
    <m/>
    <m/>
    <m/>
    <s v="Trafic St Ho (ex Lilas) EH-786-YB"/>
    <s v="HORETO - Parc des Exposition Versailles"/>
    <n v="31.65"/>
    <m/>
    <m/>
    <m/>
    <m/>
    <m/>
    <x v="0"/>
    <s v="Evenementiel"/>
    <s v="traiteur reception"/>
  </r>
  <r>
    <n v="2025"/>
    <s v="mars"/>
    <n v="10"/>
    <s v="lundi"/>
    <x v="152"/>
    <d v="2025-03-03T00:00:00"/>
    <s v="Jean-Michel Bader"/>
    <s v="Matthias Benedict"/>
    <m/>
    <m/>
    <m/>
    <s v="Trafic St Ho (ex Lilas) EH-786-YB"/>
    <s v="Maison Hestia - Aurore La Garenne-Colombes"/>
    <n v="13.65"/>
    <m/>
    <m/>
    <m/>
    <m/>
    <m/>
    <x v="1"/>
    <s v="Centre d'Hébergement"/>
    <s v="HALTE SOCIALE ET HEBERGEMENT"/>
  </r>
  <r>
    <n v="2025"/>
    <s v="mars"/>
    <n v="10"/>
    <s v="lundi"/>
    <x v="152"/>
    <d v="2025-03-03T00:00:00"/>
    <s v="Jean-Michel Bader"/>
    <s v="Matthias Benedict"/>
    <m/>
    <m/>
    <m/>
    <s v="Trafic St Ho (ex Lilas) EH-786-YB"/>
    <s v="Corot Entraide Auteuil"/>
    <n v="18"/>
    <m/>
    <m/>
    <m/>
    <m/>
    <m/>
    <x v="1"/>
    <s v="Centre d'Hébergement"/>
    <s v="HALTE SOCIALE ET HEBERGEMENT"/>
  </r>
  <r>
    <n v="2025"/>
    <s v="mars"/>
    <n v="10"/>
    <s v="mardi"/>
    <x v="153"/>
    <d v="2025-03-04T00:00:00"/>
    <s v="Patrick Postic"/>
    <s v="Pierre BEURLET"/>
    <m/>
    <m/>
    <m/>
    <s v="Trafic Lyonnais FZ-882-JR"/>
    <s v="MIYAM (labo) "/>
    <n v="105"/>
    <m/>
    <m/>
    <m/>
    <m/>
    <m/>
    <x v="0"/>
    <s v="Distributeur"/>
    <s v="Distributeur"/>
  </r>
  <r>
    <n v="2025"/>
    <s v="mars"/>
    <n v="10"/>
    <s v="mardi"/>
    <x v="153"/>
    <d v="2025-03-04T00:00:00"/>
    <s v="Patrick Postic"/>
    <s v="Pierre BEURLET"/>
    <m/>
    <m/>
    <m/>
    <s v="Trafic Lyonnais FZ-882-JR"/>
    <s v="Salle à Manger"/>
    <n v="105"/>
    <m/>
    <m/>
    <m/>
    <m/>
    <m/>
    <x v="1"/>
    <s v="Restaurant Solidaire"/>
    <s v="RESTAURANTS SOLIDAIRES"/>
  </r>
  <r>
    <n v="2025"/>
    <s v="mars"/>
    <n v="10"/>
    <s v="mardi"/>
    <x v="154"/>
    <d v="2025-03-04T00:00:00"/>
    <s v="Didier Nozahic"/>
    <s v="Christiane Mancilla"/>
    <m/>
    <m/>
    <m/>
    <s v="Trafic St Ho (ex Lilas) EH-786-YB"/>
    <s v="Cuisine Centrale de Nanterre"/>
    <n v="123"/>
    <m/>
    <m/>
    <m/>
    <m/>
    <m/>
    <x v="0"/>
    <s v="Restauration Collective"/>
    <s v="Restauration scolaire"/>
  </r>
  <r>
    <n v="2025"/>
    <s v="mars"/>
    <n v="10"/>
    <s v="mardi"/>
    <x v="154"/>
    <d v="2025-03-04T00:00:00"/>
    <s v="Didier Nozahic"/>
    <s v="Christiane Mancilla"/>
    <m/>
    <m/>
    <m/>
    <s v="Trafic St Ho (ex Lilas) EH-786-YB"/>
    <s v="Ordre de Malte - Immaculee Conception"/>
    <n v="123"/>
    <m/>
    <m/>
    <m/>
    <m/>
    <m/>
    <x v="1"/>
    <s v="Distribution Solidaire"/>
    <s v="Distribution Solidaire"/>
  </r>
  <r>
    <n v="2025"/>
    <s v="mars"/>
    <n v="10"/>
    <s v="mardi"/>
    <x v="154"/>
    <d v="2025-03-04T00:00:00"/>
    <s v="Didier Nozahic"/>
    <s v="Christiane Mancilla"/>
    <m/>
    <m/>
    <m/>
    <s v="Trafic St Ho (ex Lilas) EH-786-YB"/>
    <s v="Monoprix - Magasin Bellesfeuilles"/>
    <n v="115"/>
    <m/>
    <m/>
    <m/>
    <m/>
    <m/>
    <x v="0"/>
    <s v="Distributeur"/>
    <s v="Distributeur"/>
  </r>
  <r>
    <n v="2025"/>
    <s v="mars"/>
    <n v="10"/>
    <s v="mardi"/>
    <x v="154"/>
    <d v="2025-03-04T00:00:00"/>
    <s v="Didier Nozahic"/>
    <s v="Christiane Mancilla"/>
    <m/>
    <m/>
    <m/>
    <s v="Trafic St Ho (ex Lilas) EH-786-YB"/>
    <s v="Mairie du XIV - Association Yachad"/>
    <n v="115"/>
    <m/>
    <m/>
    <m/>
    <m/>
    <m/>
    <x v="1"/>
    <s v="Distribution Solidaire"/>
    <s v="Distribution Solidaire"/>
  </r>
  <r>
    <n v="2025"/>
    <s v="mars"/>
    <n v="10"/>
    <s v="mardi"/>
    <x v="155"/>
    <d v="2025-03-04T00:00:00"/>
    <s v="Jacques Lefèvre"/>
    <s v="Marius Koffi"/>
    <s v="Driss Gouch"/>
    <s v="Guillaume le Page"/>
    <m/>
    <s v="Berlingo Bercy DN-583-FS"/>
    <s v="Marché d'Aligre"/>
    <n v="104.5"/>
    <m/>
    <m/>
    <m/>
    <m/>
    <m/>
    <x v="0"/>
    <s v="Producteur"/>
    <s v="Producteur"/>
  </r>
  <r>
    <n v="2025"/>
    <s v="mars"/>
    <n v="10"/>
    <s v="mardi"/>
    <x v="155"/>
    <d v="2025-03-04T00:00:00"/>
    <s v="Jacques Lefèvre"/>
    <s v="Marius Koffi"/>
    <s v="Driss Gouch"/>
    <s v="Guillaume le Page"/>
    <m/>
    <s v="Berlingo Bercy DN-583-FS"/>
    <s v="La Cop1ne"/>
    <n v="73.5"/>
    <m/>
    <m/>
    <m/>
    <m/>
    <m/>
    <x v="1"/>
    <s v="Restaurant Solidaire"/>
    <s v="RESTAURANTS SOLIDAIRES"/>
  </r>
  <r>
    <n v="2025"/>
    <s v="mars"/>
    <n v="10"/>
    <s v="mardi"/>
    <x v="155"/>
    <d v="2025-03-04T00:00:00"/>
    <s v="Jacques Lefèvre"/>
    <s v="Marius Koffi"/>
    <s v="Driss Gouch"/>
    <s v="Guillaume le Page"/>
    <m/>
    <s v="Berlingo Bercy DN-583-FS"/>
    <s v="Refugee Food (Labo) - Livraison de denrées"/>
    <n v="31"/>
    <m/>
    <m/>
    <m/>
    <m/>
    <m/>
    <x v="1"/>
    <s v="Restaurant Solidaire"/>
    <s v="RESTAURANTS SOLIDAIRES"/>
  </r>
  <r>
    <n v="2025"/>
    <s v="mars"/>
    <n v="10"/>
    <s v="mardi"/>
    <x v="156"/>
    <d v="2025-03-04T00:00:00"/>
    <s v="Constantin Kozlow"/>
    <s v="Louisa PENICAUT"/>
    <m/>
    <m/>
    <m/>
    <s v="Trafic Défense FT-862-AY"/>
    <s v="Sodexo Sports &amp; Loisirs - Site Roland Garros - Economat SL"/>
    <n v="961.9"/>
    <m/>
    <m/>
    <m/>
    <m/>
    <m/>
    <x v="0"/>
    <s v="Evenementiel"/>
    <s v="Evénements Sports et Loisirs"/>
  </r>
  <r>
    <n v="2025"/>
    <s v="mars"/>
    <n v="10"/>
    <s v="mardi"/>
    <x v="156"/>
    <d v="2025-03-04T00:00:00"/>
    <s v="Constantin Kozlow"/>
    <s v="Louisa PENICAUT"/>
    <m/>
    <m/>
    <m/>
    <s v="Trafic Défense FT-862-AY"/>
    <s v="Action 14"/>
    <n v="961.9"/>
    <m/>
    <m/>
    <m/>
    <m/>
    <m/>
    <x v="1"/>
    <s v="Distribution Solidaire"/>
    <s v="Distribution Solidaire"/>
  </r>
  <r>
    <n v="2025"/>
    <s v="mars"/>
    <n v="10"/>
    <s v="mercredi"/>
    <x v="157"/>
    <d v="2025-03-05T00:00:00"/>
    <s v="Thierry Maisonnier"/>
    <s v="Lucie Joyes"/>
    <m/>
    <m/>
    <m/>
    <s v="Trafic Défense FT-862-AY"/>
    <s v="Monoprix - Magasin Bellesfeuilles"/>
    <n v="64.7"/>
    <m/>
    <m/>
    <m/>
    <m/>
    <m/>
    <x v="0"/>
    <s v="Distributeur"/>
    <s v="Distributeur"/>
  </r>
  <r>
    <n v="2025"/>
    <s v="mars"/>
    <n v="10"/>
    <s v="mercredi"/>
    <x v="157"/>
    <d v="2025-03-05T00:00:00"/>
    <s v="Thierry Maisonnier"/>
    <s v="Lucie Joyes"/>
    <m/>
    <m/>
    <m/>
    <s v="Trafic Défense FT-862-AY"/>
    <s v="Monoprix - Magasin Courcelles"/>
    <n v="64.7"/>
    <m/>
    <m/>
    <m/>
    <m/>
    <m/>
    <x v="0"/>
    <s v="Distributeur"/>
    <s v="Distributeur"/>
  </r>
  <r>
    <n v="2025"/>
    <s v="mars"/>
    <n v="10"/>
    <s v="mercredi"/>
    <x v="157"/>
    <d v="2025-03-05T00:00:00"/>
    <s v="Thierry Maisonnier"/>
    <s v="Lucie Joyes"/>
    <m/>
    <m/>
    <m/>
    <s v="Trafic Défense FT-862-AY"/>
    <s v="Corot Entraide Auteuil"/>
    <n v="129.4"/>
    <m/>
    <m/>
    <m/>
    <m/>
    <m/>
    <x v="1"/>
    <s v="Centre d'Hébergement"/>
    <s v="HALTE SOCIALE ET HEBERGEMENT"/>
  </r>
  <r>
    <n v="2025"/>
    <s v="mars"/>
    <n v="10"/>
    <s v="mercredi"/>
    <x v="158"/>
    <d v="2025-03-05T00:00:00"/>
    <s v="Baptiste Valentini"/>
    <s v="Alice MOUCHEL"/>
    <m/>
    <m/>
    <m/>
    <s v="Trafic Lyonnais FZ-882-JR"/>
    <s v="Ideel Garden"/>
    <n v="58.5"/>
    <m/>
    <m/>
    <m/>
    <m/>
    <m/>
    <x v="0"/>
    <s v="Industriel"/>
    <s v="Restauration d'entreprise"/>
  </r>
  <r>
    <n v="2025"/>
    <s v="mars"/>
    <n v="10"/>
    <s v="mercredi"/>
    <x v="158"/>
    <d v="2025-03-05T00:00:00"/>
    <s v="Baptiste Valentini"/>
    <s v="Alice MOUCHEL"/>
    <m/>
    <m/>
    <m/>
    <s v="Trafic Lyonnais FZ-882-JR"/>
    <s v="Armée du Salut"/>
    <n v="58.5"/>
    <m/>
    <m/>
    <m/>
    <m/>
    <m/>
    <x v="1"/>
    <s v="Distribution Solidaire"/>
    <s v="Distribution Solidaire"/>
  </r>
  <r>
    <n v="2025"/>
    <s v="mars"/>
    <n v="10"/>
    <s v="mercredi"/>
    <x v="0"/>
    <d v="2025-03-05T00:00:00"/>
    <s v="annulé"/>
    <m/>
    <m/>
    <m/>
    <m/>
    <s v="Annulé"/>
    <s v="Le Figuier / Au panier des Halles / Jelo"/>
    <s v="annulé"/>
    <m/>
    <s v="Passage annulé"/>
    <s v="Pas d'invendus à donner"/>
    <s v="What'sApp"/>
    <m/>
    <x v="0"/>
    <s v="Restauration Collective"/>
    <s v="Labo pour frigos connectés"/>
  </r>
  <r>
    <n v="2025"/>
    <s v="mars"/>
    <n v="10"/>
    <s v="mercredi"/>
    <x v="159"/>
    <d v="2025-03-05T00:00:00"/>
    <s v="Baptiste Valentini"/>
    <s v="(Wenabi) Damien RESSOUCHES"/>
    <m/>
    <m/>
    <m/>
    <s v="Kangoo Ipsen FV-865-GP"/>
    <s v="Sodexo Porte d'Issy - DGA (Balard)"/>
    <n v="12"/>
    <m/>
    <m/>
    <m/>
    <m/>
    <m/>
    <x v="0"/>
    <s v="Restauration Collective"/>
    <s v="Restauration d'entreprise"/>
  </r>
  <r>
    <n v="2025"/>
    <s v="mars"/>
    <n v="10"/>
    <s v="mercredi"/>
    <x v="159"/>
    <d v="2025-03-05T00:00:00"/>
    <s v="Baptiste Valentini"/>
    <s v="(Wenabi) Damien RESSOUCHES"/>
    <m/>
    <m/>
    <m/>
    <s v="Kangoo Ipsen FV-865-GP"/>
    <s v="Magdalena Boulogne"/>
    <n v="12"/>
    <m/>
    <m/>
    <m/>
    <m/>
    <m/>
    <x v="1"/>
    <s v="Restaurant Solidaire"/>
    <s v="Restaurant Solidaire"/>
  </r>
  <r>
    <n v="2025"/>
    <s v="mars"/>
    <n v="10"/>
    <s v="jeudi"/>
    <x v="160"/>
    <d v="2025-03-06T00:00:00"/>
    <s v="Thierry Maisonnier"/>
    <s v="Hugo chauvrat"/>
    <m/>
    <m/>
    <m/>
    <s v="Trafic Lyonnais FZ-882-JR"/>
    <s v="MIYAM (labo) "/>
    <n v="93.1"/>
    <m/>
    <m/>
    <m/>
    <m/>
    <m/>
    <x v="0"/>
    <s v="Distributeur"/>
    <s v="Distributeur"/>
  </r>
  <r>
    <n v="2025"/>
    <s v="mars"/>
    <n v="10"/>
    <s v="jeudi"/>
    <x v="160"/>
    <d v="2025-03-06T00:00:00"/>
    <s v="Thierry Maisonnier"/>
    <s v="Hugo chauvrat"/>
    <m/>
    <m/>
    <m/>
    <s v="Trafic Lyonnais FZ-882-JR"/>
    <s v="L'un est l'autre"/>
    <n v="93.1"/>
    <m/>
    <m/>
    <m/>
    <m/>
    <m/>
    <x v="1"/>
    <s v="Distribution Solidaire"/>
    <s v="Distribution Solidaire"/>
  </r>
  <r>
    <n v="2025"/>
    <s v="mars"/>
    <n v="10"/>
    <s v="jeudi"/>
    <x v="0"/>
    <d v="2025-03-06T00:00:00"/>
    <s v="annulé"/>
    <m/>
    <m/>
    <m/>
    <m/>
    <s v="Annulé"/>
    <s v="Levy Restaurants - AccorHotels Arena Bercy"/>
    <s v="annulé"/>
    <m/>
    <s v="Passage annulé"/>
    <s v="Pas d'invendus à donner"/>
    <s v="What'sApp"/>
    <m/>
    <x v="0"/>
    <s v="Evenementiel"/>
    <s v="Evénements Sports et Loisirs"/>
  </r>
  <r>
    <n v="2025"/>
    <s v="mars"/>
    <n v="10"/>
    <s v="jeudi"/>
    <x v="161"/>
    <d v="2025-03-06T00:00:00"/>
    <s v="Patrick POSTIC"/>
    <s v="Maxime Petit"/>
    <s v="Victor jeff"/>
    <m/>
    <m/>
    <s v="Trafic St Ho (ex Lilas) EH-786-YB"/>
    <s v="Refugee Food (Labo) - Production repas"/>
    <n v="87.5"/>
    <m/>
    <m/>
    <m/>
    <m/>
    <m/>
    <x v="0"/>
    <s v="Commandes inter-assos"/>
    <s v="Production Aide Alim"/>
  </r>
  <r>
    <n v="2025"/>
    <s v="mars"/>
    <n v="10"/>
    <s v="jeudi"/>
    <x v="161"/>
    <d v="2025-03-06T00:00:00"/>
    <s v="Patrick POSTIC"/>
    <s v="Maxime Petit"/>
    <s v="Victor jeff"/>
    <m/>
    <m/>
    <s v="Trafic St Ho (ex Lilas) EH-786-YB"/>
    <s v="Cop'1 Solidarité Etudiante"/>
    <n v="87.5"/>
    <m/>
    <m/>
    <m/>
    <m/>
    <m/>
    <x v="1"/>
    <s v="Distribution Solidaire"/>
    <s v="Distribution Solidaire"/>
  </r>
  <r>
    <n v="2025"/>
    <s v="mars"/>
    <n v="10"/>
    <s v="jeudi"/>
    <x v="162"/>
    <d v="2025-03-06T00:00:00"/>
    <s v="Constantin Kozlow"/>
    <s v="Alice MOUCHEL"/>
    <s v="Violette FACHE"/>
    <m/>
    <m/>
    <s v="Trafic Défense FT-862-AY"/>
    <s v="Topivo - Paris La Défense Arena"/>
    <n v="48.6"/>
    <m/>
    <m/>
    <m/>
    <m/>
    <m/>
    <x v="0"/>
    <s v="Evenementiel"/>
    <s v="Evénements Sports et Loisirs"/>
  </r>
  <r>
    <n v="2025"/>
    <s v="mars"/>
    <n v="10"/>
    <s v="jeudi"/>
    <x v="162"/>
    <d v="2025-03-06T00:00:00"/>
    <s v="Constantin Kozlow"/>
    <s v="Alice MOUCHEL"/>
    <s v="Violette FACHE"/>
    <m/>
    <m/>
    <s v="Trafic Défense FT-862-AY"/>
    <s v="APPUI - AU BON TRANSIT (livraison de denrées)"/>
    <n v="48.6"/>
    <m/>
    <m/>
    <m/>
    <m/>
    <m/>
    <x v="1"/>
    <s v="Distribution Solidaire"/>
    <n v="0"/>
  </r>
  <r>
    <n v="2025"/>
    <s v="mars"/>
    <n v="10"/>
    <s v="jeudi"/>
    <x v="162"/>
    <d v="2025-03-06T00:00:00"/>
    <s v="Constantin Kozlow"/>
    <s v="Alice MOUCHEL"/>
    <s v="Violette FACHE"/>
    <m/>
    <m/>
    <s v="Trafic Défense FT-862-AY"/>
    <s v="Cuisine Centrale de Nanterre"/>
    <n v="183.48"/>
    <m/>
    <m/>
    <m/>
    <m/>
    <m/>
    <x v="0"/>
    <s v="Restauration Collective"/>
    <s v="Restauration scolaire"/>
  </r>
  <r>
    <n v="2025"/>
    <s v="mars"/>
    <n v="10"/>
    <s v="jeudi"/>
    <x v="162"/>
    <d v="2025-03-06T00:00:00"/>
    <s v="Constantin Kozlow"/>
    <s v="Alice MOUCHEL"/>
    <s v="Violette FACHE"/>
    <m/>
    <m/>
    <s v="Trafic Défense FT-862-AY"/>
    <s v="Cdc Habitat Adoma - Foyer Sorbiers"/>
    <n v="106.98"/>
    <m/>
    <m/>
    <m/>
    <m/>
    <m/>
    <x v="1"/>
    <s v="Centre d'Hébergement"/>
    <s v="HALTE SOCIALE ET HEBERGEMENT"/>
  </r>
  <r>
    <n v="2025"/>
    <s v="mars"/>
    <n v="10"/>
    <s v="jeudi"/>
    <x v="162"/>
    <d v="2025-03-06T00:00:00"/>
    <s v="Constantin Kozlow"/>
    <s v="Alice MOUCHEL"/>
    <s v="Violette FACHE"/>
    <m/>
    <m/>
    <s v="Trafic Défense FT-862-AY"/>
    <s v="Maison Hestia - Aurore La Garenne-Colombes"/>
    <n v="39.299999999999997"/>
    <m/>
    <m/>
    <m/>
    <m/>
    <m/>
    <x v="1"/>
    <s v="Centre d'Hébergement"/>
    <s v="HALTE SOCIALE ET HEBERGEMENT"/>
  </r>
  <r>
    <n v="2025"/>
    <s v="mars"/>
    <n v="10"/>
    <s v="jeudi"/>
    <x v="162"/>
    <d v="2025-03-06T00:00:00"/>
    <s v="Constantin Kozlow"/>
    <s v="Alice MOUCHEL"/>
    <s v="Violette FACHE"/>
    <m/>
    <m/>
    <s v="Trafic Défense FT-862-AY"/>
    <s v="Centre Social Landy - St Ouen"/>
    <n v="37.200000000000003"/>
    <m/>
    <m/>
    <m/>
    <m/>
    <m/>
    <x v="1"/>
    <s v="Distribution Solidaire"/>
    <s v="Distribution Solidaire"/>
  </r>
  <r>
    <n v="2025"/>
    <s v="mars"/>
    <n v="10"/>
    <s v="vendredi"/>
    <x v="0"/>
    <d v="2025-03-07T00:00:00"/>
    <s v="annulé"/>
    <m/>
    <m/>
    <m/>
    <m/>
    <s v="Annulé"/>
    <s v="Levy Restaurants - AccorHotels Arena Bercy"/>
    <s v="annulé"/>
    <m/>
    <s v="Passage annulé"/>
    <s v="Pas d'invendus à donner"/>
    <s v="What'sApp"/>
    <m/>
    <x v="0"/>
    <s v="Evenementiel"/>
    <s v="Evénements Sports et Loisirs"/>
  </r>
  <r>
    <n v="2025"/>
    <s v="mars"/>
    <n v="10"/>
    <s v="vendredi"/>
    <x v="163"/>
    <d v="2025-03-07T00:00:00"/>
    <s v="Thierry Maisonnier"/>
    <s v="Baptiste Valentini"/>
    <m/>
    <m/>
    <m/>
    <s v="Trafic St Ho (ex Lilas) EH-786-YB"/>
    <s v="Monoprix - Magasin Bellesfeuilles"/>
    <n v="151.19999999999999"/>
    <m/>
    <m/>
    <m/>
    <m/>
    <m/>
    <x v="0"/>
    <s v="Distributeur"/>
    <s v="Distributeur"/>
  </r>
  <r>
    <n v="2025"/>
    <s v="mars"/>
    <n v="10"/>
    <s v="vendredi"/>
    <x v="163"/>
    <d v="2025-03-07T00:00:00"/>
    <s v="Thierry Maisonnier"/>
    <s v="Baptiste Valentini"/>
    <m/>
    <m/>
    <m/>
    <s v="Trafic St Ho (ex Lilas) EH-786-YB"/>
    <s v="Monoprix - Magasin Courcelles"/>
    <n v="46"/>
    <m/>
    <m/>
    <m/>
    <m/>
    <m/>
    <x v="0"/>
    <s v="Distributeur"/>
    <s v="Distributeur"/>
  </r>
  <r>
    <n v="2025"/>
    <s v="mars"/>
    <n v="10"/>
    <s v="vendredi"/>
    <x v="163"/>
    <d v="2025-03-07T00:00:00"/>
    <s v="Thierry Maisonnier"/>
    <s v="Baptiste Valentini"/>
    <m/>
    <m/>
    <m/>
    <s v="Trafic St Ho (ex Lilas) EH-786-YB"/>
    <s v="Aurore - CHU 12eme"/>
    <n v="197.2"/>
    <m/>
    <m/>
    <m/>
    <m/>
    <m/>
    <x v="1"/>
    <s v="Centre d'Hébergement"/>
    <s v="HALTE SOCIALE ET HEBERGEMENT"/>
  </r>
  <r>
    <n v="2025"/>
    <s v="mars"/>
    <n v="10"/>
    <s v="vendredi"/>
    <x v="164"/>
    <d v="2025-03-07T00:00:00"/>
    <s v="Michelle Isphording"/>
    <s v="Marius Koffi"/>
    <m/>
    <m/>
    <m/>
    <s v="Trafic Lyonnais FZ-882-JR"/>
    <s v="Foodles - Hub Saint Ouen"/>
    <n v="54.1"/>
    <m/>
    <m/>
    <m/>
    <m/>
    <m/>
    <x v="0"/>
    <s v="Restauration Collective"/>
    <s v="Restauration d'entreprise"/>
  </r>
  <r>
    <n v="2025"/>
    <s v="mars"/>
    <n v="10"/>
    <s v="vendredi"/>
    <x v="164"/>
    <d v="2025-03-07T00:00:00"/>
    <s v="Michelle Isphording"/>
    <s v="Marius Koffi"/>
    <m/>
    <m/>
    <m/>
    <s v="Trafic Lyonnais FZ-882-JR"/>
    <s v="Centre Social Landy - St Ouen"/>
    <n v="54.1"/>
    <m/>
    <m/>
    <m/>
    <m/>
    <m/>
    <x v="1"/>
    <s v="Distribution Solidaire"/>
    <s v="Distribution Solidaire"/>
  </r>
  <r>
    <n v="2025"/>
    <s v="mars"/>
    <n v="10"/>
    <s v="vendredi"/>
    <x v="0"/>
    <d v="2025-03-07T00:00:00"/>
    <s v="annulé"/>
    <m/>
    <m/>
    <m/>
    <m/>
    <s v="Annulé"/>
    <s v="MRS - Ipsen Khapa"/>
    <s v="annulé"/>
    <m/>
    <s v="Passage annulé"/>
    <s v="Pas d'invendus à donner"/>
    <s v="What'sApp"/>
    <m/>
    <x v="0"/>
    <s v="Restauration Collective"/>
    <s v="Restauration d'entreprise"/>
  </r>
  <r>
    <n v="2025"/>
    <s v="mars"/>
    <n v="10"/>
    <s v="vendredi"/>
    <x v="0"/>
    <d v="2025-03-07T00:00:00"/>
    <s v="annulé"/>
    <m/>
    <m/>
    <m/>
    <m/>
    <s v="Annulé"/>
    <s v="Sogeres - Microsoft EOS"/>
    <s v="annulé"/>
    <m/>
    <s v="Passage annulé"/>
    <s v="Pas d'invendus à donner"/>
    <s v="What'sApp"/>
    <m/>
    <x v="0"/>
    <s v="Restauration Collective"/>
    <s v="Restauration d'entreprise"/>
  </r>
  <r>
    <n v="2025"/>
    <s v="mars"/>
    <n v="10"/>
    <s v="vendredi"/>
    <x v="0"/>
    <d v="2025-03-07T00:00:00"/>
    <s v="annulé"/>
    <m/>
    <m/>
    <m/>
    <m/>
    <s v="Annulé"/>
    <s v="Sodexo Porte d'Issy - DGA (Balard)"/>
    <s v="annulé"/>
    <m/>
    <s v="Passage annulé"/>
    <s v="Pas d'invendus à donner"/>
    <s v="Appel "/>
    <m/>
    <x v="0"/>
    <s v="Restauration Collective"/>
    <s v="Restauration d'entreprise"/>
  </r>
  <r>
    <n v="2025"/>
    <s v="mars"/>
    <n v="10"/>
    <s v="vendredi"/>
    <x v="165"/>
    <d v="2025-03-07T00:00:00"/>
    <s v="patrick postic"/>
    <s v="Gody Djoman"/>
    <s v="(Wenabi) Hassanatou BA"/>
    <m/>
    <m/>
    <s v="Trafic Défense FT-862-AY"/>
    <s v="Cuisine Centrale de Nanterre"/>
    <n v="152.1"/>
    <m/>
    <m/>
    <m/>
    <m/>
    <m/>
    <x v="0"/>
    <s v="Restauration Collective"/>
    <s v="Restauration scolaire"/>
  </r>
  <r>
    <n v="2025"/>
    <s v="mars"/>
    <n v="10"/>
    <s v="vendredi"/>
    <x v="165"/>
    <d v="2025-03-07T00:00:00"/>
    <s v="patrick postic"/>
    <s v="Gody Djoman"/>
    <s v="(Wenabi) Hassanatou BA"/>
    <m/>
    <m/>
    <s v="Trafic Défense FT-862-AY"/>
    <s v="ADN 93 - Amicale du Nid La Courneuve"/>
    <n v="38.5"/>
    <m/>
    <m/>
    <m/>
    <m/>
    <m/>
    <x v="1"/>
    <s v="Centre d'Hébergement"/>
    <s v="HALTE SOCIALE ET HEBERGEMENT"/>
  </r>
  <r>
    <n v="2025"/>
    <s v="mars"/>
    <n v="10"/>
    <s v="vendredi"/>
    <x v="165"/>
    <d v="2025-03-07T00:00:00"/>
    <s v="patrick postic"/>
    <s v="Gody Djoman"/>
    <s v="(Wenabi) Hassanatou BA"/>
    <m/>
    <m/>
    <s v="Trafic Défense FT-862-AY"/>
    <s v="Centre Social Landy - St Ouen"/>
    <n v="113.6"/>
    <m/>
    <m/>
    <m/>
    <m/>
    <m/>
    <x v="1"/>
    <s v="Distribution Solidaire"/>
    <s v="Distribution Solidaire"/>
  </r>
  <r>
    <n v="2025"/>
    <s v="mars"/>
    <n v="10"/>
    <s v="vendredi"/>
    <x v="0"/>
    <d v="2025-03-07T00:00:00"/>
    <s v="annulé"/>
    <m/>
    <m/>
    <m/>
    <m/>
    <s v="Annulé"/>
    <s v="L'Oréal Campus Clichy"/>
    <s v="annulé"/>
    <m/>
    <s v="Passage annulé"/>
    <s v="Impossible pour le Chainon de collecter"/>
    <s v="Appel "/>
    <s v="Trafic routier trop dense"/>
    <x v="0"/>
    <s v="Restauration Collective"/>
    <s v="Restauration d'entreprise"/>
  </r>
  <r>
    <n v="2025"/>
    <s v="mars"/>
    <n v="10"/>
    <s v="vendredi"/>
    <x v="0"/>
    <d v="2025-03-07T00:00:00"/>
    <s v="annulé"/>
    <m/>
    <m/>
    <m/>
    <m/>
    <s v="Annulé"/>
    <s v="Compass - Société Générale Basalte"/>
    <s v="annulé"/>
    <m/>
    <s v="Passage annulé"/>
    <s v="Impossible pour le Chainon de collecter"/>
    <s v="Appel "/>
    <s v="Trafic routier trop dense"/>
    <x v="0"/>
    <s v="Restauration Collective"/>
    <s v="Restauration d'entreprise"/>
  </r>
  <r>
    <n v="2025"/>
    <s v="mars"/>
    <n v="10"/>
    <s v="vendredi"/>
    <x v="0"/>
    <d v="2025-03-07T00:00:00"/>
    <s v="annulé"/>
    <m/>
    <m/>
    <m/>
    <m/>
    <s v="Annulé"/>
    <s v="Sogeres - Gecina Défense Ouest"/>
    <s v="annulé"/>
    <m/>
    <s v="Passage annulé"/>
    <s v="Impossible pour le Chainon de collecter"/>
    <s v="Appel "/>
    <s v="Trafic routier trop dense"/>
    <x v="0"/>
    <s v="Restauration Collective"/>
    <s v="Restauration d'entreprise"/>
  </r>
  <r>
    <n v="2025"/>
    <s v="mars"/>
    <n v="10"/>
    <s v="vendredi"/>
    <x v="0"/>
    <d v="2025-03-07T00:00:00"/>
    <s v="annulé"/>
    <m/>
    <m/>
    <m/>
    <m/>
    <s v="Annulé"/>
    <s v="Arpège - L'Oréal Clichy CAPI"/>
    <s v="annulé"/>
    <m/>
    <s v="Passage annulé"/>
    <s v="Pas d'invendus à donner"/>
    <s v="Appel "/>
    <m/>
    <x v="0"/>
    <s v="Restauration Collective"/>
    <s v="Restauration d'entreprise"/>
  </r>
  <r>
    <n v="2025"/>
    <s v="mars"/>
    <n v="10"/>
    <s v="vendredi"/>
    <x v="0"/>
    <d v="2025-03-07T00:00:00"/>
    <s v="annulé"/>
    <m/>
    <m/>
    <m/>
    <m/>
    <s v="Annulé"/>
    <s v="Arpège - Mazars"/>
    <s v="annulé"/>
    <m/>
    <s v="Passage annulé"/>
    <s v="Pas d'invendus à donner"/>
    <s v="Appel "/>
    <m/>
    <x v="0"/>
    <s v="Restauration Collective"/>
    <s v="Restauration d'entreprise"/>
  </r>
  <r>
    <n v="2025"/>
    <s v="mars"/>
    <n v="10"/>
    <s v="vendredi"/>
    <x v="0"/>
    <d v="2025-03-07T00:00:00"/>
    <s v="annulé"/>
    <m/>
    <m/>
    <m/>
    <m/>
    <s v="Annulé"/>
    <s v="Arpège - L'Oréal Clichy RIO"/>
    <s v="annulé"/>
    <m/>
    <s v="Passage annulé"/>
    <s v="Impossible pour le Chainon de collecter"/>
    <s v="Appel "/>
    <s v="Trafic routier trop dense"/>
    <x v="0"/>
    <s v="Restauration Collective"/>
    <s v="Restauration d'entreprise"/>
  </r>
  <r>
    <n v="2025"/>
    <s v="mars"/>
    <n v="10"/>
    <s v="vendredi"/>
    <x v="166"/>
    <d v="2025-03-07T00:00:00"/>
    <s v="Éric David"/>
    <s v="Fiacre Mun"/>
    <m/>
    <m/>
    <m/>
    <s v="Kangoo Mazars ET-665-VE"/>
    <s v="Compass - L'Oréal Levallois SO France"/>
    <n v="60.57"/>
    <m/>
    <m/>
    <m/>
    <m/>
    <m/>
    <x v="0"/>
    <s v="Restauration Collective"/>
    <s v="Restauration d'entreprise"/>
  </r>
  <r>
    <n v="2025"/>
    <s v="mars"/>
    <n v="10"/>
    <s v="vendredi"/>
    <x v="166"/>
    <d v="2025-03-07T00:00:00"/>
    <s v="Éric David"/>
    <s v="Fiacre Mun"/>
    <m/>
    <m/>
    <m/>
    <s v="Kangoo Mazars ET-665-VE"/>
    <s v="Maison Hestia - Aurore La Garenne-Colombes"/>
    <n v="39.96"/>
    <m/>
    <m/>
    <m/>
    <m/>
    <m/>
    <x v="1"/>
    <s v="Centre d'Hébergement"/>
    <s v="HALTE SOCIALE ET HEBERGEMENT"/>
  </r>
  <r>
    <n v="2025"/>
    <s v="mars"/>
    <n v="10"/>
    <s v="vendredi"/>
    <x v="166"/>
    <d v="2025-03-07T00:00:00"/>
    <s v="Éric David"/>
    <s v="Fiacre Mun"/>
    <m/>
    <m/>
    <m/>
    <s v="Kangoo Mazars ET-665-VE"/>
    <s v="Ordre de Malte - Immaculee Conception"/>
    <n v="20.61"/>
    <m/>
    <m/>
    <m/>
    <m/>
    <m/>
    <x v="1"/>
    <s v="Distribution Solidaire"/>
    <s v="Distribution Solidaire"/>
  </r>
  <r>
    <n v="2025"/>
    <s v="mars"/>
    <n v="10"/>
    <s v="samedi"/>
    <x v="0"/>
    <d v="2025-03-08T00:00:00"/>
    <s v="annulé"/>
    <m/>
    <m/>
    <m/>
    <m/>
    <s v="Annulé"/>
    <s v="Levy Restaurants - AccorHotels Arena Bercy"/>
    <s v="annulé"/>
    <m/>
    <s v="Passage annulé"/>
    <s v="Pas d'invendus à donner"/>
    <s v="What'sApp"/>
    <m/>
    <x v="0"/>
    <s v="Evenementiel"/>
    <s v="Evénements Sports et Loisirs"/>
  </r>
  <r>
    <n v="2025"/>
    <s v="mars"/>
    <n v="11"/>
    <s v="dimanche"/>
    <x v="0"/>
    <d v="2025-03-09T00:00:00"/>
    <s v="annulé"/>
    <m/>
    <m/>
    <m/>
    <m/>
    <s v="Annulé"/>
    <s v="Levy Restaurants - AccorHotels Arena Bercy"/>
    <s v="annulé"/>
    <m/>
    <s v="Passage annulé"/>
    <s v="Pas d'invendus à donner"/>
    <s v="What'sApp"/>
    <m/>
    <x v="0"/>
    <s v="Evenementiel"/>
    <s v="Evénements Sports et Loisirs"/>
  </r>
  <r>
    <n v="2025"/>
    <s v="mars"/>
    <n v="11"/>
    <s v="dimanche"/>
    <x v="167"/>
    <d v="2025-03-09T00:00:00"/>
    <s v="Patrick POSTIC"/>
    <s v="HENRIQUE BORSARI"/>
    <s v="Alexandre PASQUALI "/>
    <s v="Alexandre GALLEGO-GONZALEZ"/>
    <m/>
    <s v="Trafic St Ho (ex Lilas) EH-786-YB"/>
    <s v="Marché Monge"/>
    <n v="88"/>
    <m/>
    <m/>
    <m/>
    <m/>
    <m/>
    <x v="0"/>
    <s v="Producteur"/>
    <s v="Producteur"/>
  </r>
  <r>
    <n v="2025"/>
    <s v="mars"/>
    <n v="11"/>
    <s v="dimanche"/>
    <x v="167"/>
    <d v="2025-03-09T00:00:00"/>
    <s v="Patrick POSTIC"/>
    <s v="HENRIQUE BORSARI"/>
    <s v="Alexandre PASQUALI "/>
    <s v="Alexandre GALLEGO-GONZALEZ"/>
    <m/>
    <s v="Trafic St Ho (ex Lilas) EH-786-YB"/>
    <s v="Marché Grenelle"/>
    <n v="36"/>
    <m/>
    <m/>
    <m/>
    <m/>
    <m/>
    <x v="0"/>
    <s v="Producteur"/>
    <s v="Producteur"/>
  </r>
  <r>
    <n v="2025"/>
    <s v="mars"/>
    <n v="11"/>
    <s v="dimanche"/>
    <x v="167"/>
    <d v="2025-03-09T00:00:00"/>
    <s v="Patrick POSTIC"/>
    <s v="HENRIQUE BORSARI"/>
    <s v="Alexandre PASQUALI "/>
    <s v="Alexandre GALLEGO-GONZALEZ"/>
    <m/>
    <s v="Trafic St Ho (ex Lilas) EH-786-YB"/>
    <s v="La Chorba"/>
    <n v="124"/>
    <m/>
    <m/>
    <m/>
    <m/>
    <m/>
    <x v="1"/>
    <s v="Restaurant Solidaire"/>
    <s v="RESTAURANTS SOLIDAIRES"/>
  </r>
  <r>
    <n v="2025"/>
    <s v="mars"/>
    <n v="11"/>
    <s v="dimanche"/>
    <x v="168"/>
    <d v="2025-03-09T00:00:00"/>
    <s v="Hugo Chauvrat"/>
    <s v="Alexandre Villeroy"/>
    <m/>
    <m/>
    <m/>
    <s v="Berlingo Bercy DN-583-FS"/>
    <s v="Sodexo Sports &amp; Loisirs - Marathon Paris"/>
    <n v="91.84"/>
    <m/>
    <m/>
    <m/>
    <m/>
    <m/>
    <x v="0"/>
    <s v="Evenementiel"/>
    <s v="Evénements Sports et Loisirs"/>
  </r>
  <r>
    <n v="2025"/>
    <s v="mars"/>
    <n v="11"/>
    <s v="dimanche"/>
    <x v="168"/>
    <d v="2025-03-09T00:00:00"/>
    <s v="Hugo Chauvrat"/>
    <s v="Alexandre Villeroy"/>
    <m/>
    <m/>
    <m/>
    <s v="Berlingo Bercy DN-583-FS"/>
    <s v="La Chorba"/>
    <n v="91.84"/>
    <m/>
    <m/>
    <m/>
    <m/>
    <m/>
    <x v="1"/>
    <s v="Restaurant Solidaire"/>
    <s v="RESTAURANTS SOLIDAIRES"/>
  </r>
  <r>
    <n v="2025"/>
    <s v="mars"/>
    <n v="11"/>
    <s v="lundi"/>
    <x v="169"/>
    <d v="2025-03-10T00:00:00"/>
    <s v="Thierry Maisonnier"/>
    <s v="Ikililou Adamou"/>
    <m/>
    <m/>
    <m/>
    <s v="Trafic Défense FT-862-AY"/>
    <s v="Monoprix - Magasin Bellesfeuilles"/>
    <n v="114"/>
    <m/>
    <m/>
    <m/>
    <m/>
    <m/>
    <x v="0"/>
    <s v="Distributeur"/>
    <s v="Distributeur"/>
  </r>
  <r>
    <n v="2025"/>
    <s v="mars"/>
    <n v="11"/>
    <s v="lundi"/>
    <x v="169"/>
    <d v="2025-03-10T00:00:00"/>
    <s v="Thierry Maisonnier"/>
    <s v="Ikililou Adamou"/>
    <m/>
    <m/>
    <m/>
    <s v="Trafic Défense FT-862-AY"/>
    <s v="Monoprix - Magasin Courcelles"/>
    <n v="114"/>
    <m/>
    <m/>
    <m/>
    <m/>
    <m/>
    <x v="0"/>
    <s v="Distributeur"/>
    <s v="Distributeur"/>
  </r>
  <r>
    <n v="2025"/>
    <s v="mars"/>
    <n v="11"/>
    <s v="lundi"/>
    <x v="169"/>
    <d v="2025-03-10T00:00:00"/>
    <s v="Thierry Maisonnier"/>
    <s v="Ikililou Adamou"/>
    <m/>
    <m/>
    <m/>
    <s v="Trafic Défense FT-862-AY"/>
    <s v="Corot Entraide Auteuil"/>
    <n v="126.7"/>
    <m/>
    <m/>
    <m/>
    <m/>
    <m/>
    <x v="1"/>
    <s v="Centre d'Hébergement"/>
    <s v="HALTE SOCIALE ET HEBERGEMENT"/>
  </r>
  <r>
    <n v="2025"/>
    <s v="mars"/>
    <n v="11"/>
    <s v="lundi"/>
    <x v="169"/>
    <d v="2025-03-10T00:00:00"/>
    <s v="Thierry Maisonnier"/>
    <s v="Ikililou Adamou"/>
    <m/>
    <m/>
    <m/>
    <s v="Trafic Défense FT-862-AY"/>
    <s v="Salle à Manger"/>
    <n v="152"/>
    <m/>
    <m/>
    <m/>
    <m/>
    <m/>
    <x v="1"/>
    <s v="Restaurant Solidaire"/>
    <s v="RESTAURANTS SOLIDAIRES"/>
  </r>
  <r>
    <n v="2025"/>
    <s v="mars"/>
    <n v="11"/>
    <s v="lundi"/>
    <x v="169"/>
    <d v="2025-03-10T00:00:00"/>
    <s v="Thierry Maisonnier"/>
    <s v="Ikililou Adamou"/>
    <m/>
    <m/>
    <m/>
    <s v="Trafic Défense FT-862-AY"/>
    <s v="HORETO - Parc des Exposition Versailles"/>
    <n v="50.7"/>
    <m/>
    <m/>
    <m/>
    <m/>
    <m/>
    <x v="0"/>
    <s v="Evenementiel"/>
    <s v="traiteur reception"/>
  </r>
  <r>
    <n v="2025"/>
    <s v="mars"/>
    <n v="11"/>
    <s v="mardi"/>
    <x v="170"/>
    <d v="2025-03-11T00:00:00"/>
    <s v="Patrick POSTIC"/>
    <s v="Gody DJOMAN"/>
    <s v="Delphine Montariol"/>
    <m/>
    <m/>
    <s v="Trafic Lyonnais FZ-882-JR"/>
    <s v="Action 14"/>
    <n v="0"/>
    <m/>
    <m/>
    <m/>
    <m/>
    <m/>
    <x v="1"/>
    <s v="Distribution Solidaire"/>
    <s v="Distribution Solidaire"/>
  </r>
  <r>
    <n v="2025"/>
    <s v="mars"/>
    <n v="11"/>
    <s v="mardi"/>
    <x v="170"/>
    <d v="2025-03-11T00:00:00"/>
    <s v="Patrick POSTIC"/>
    <s v="Gody DJOMAN"/>
    <s v="Delphine Montariol"/>
    <m/>
    <m/>
    <s v="Trafic Lyonnais FZ-882-JR"/>
    <s v="Salle à Manger"/>
    <n v="21.6"/>
    <m/>
    <m/>
    <m/>
    <m/>
    <m/>
    <x v="1"/>
    <s v="Restaurant Solidaire"/>
    <s v="RESTAURANTS SOLIDAIRES"/>
  </r>
  <r>
    <n v="2025"/>
    <s v="mars"/>
    <n v="11"/>
    <s v="mardi"/>
    <x v="170"/>
    <d v="2025-03-11T00:00:00"/>
    <s v="Patrick POSTIC"/>
    <s v="Gody DJOMAN"/>
    <s v="Delphine Montariol"/>
    <m/>
    <m/>
    <s v="Trafic Lyonnais FZ-882-JR"/>
    <s v="MIYAM (labo) "/>
    <n v="21.6"/>
    <m/>
    <m/>
    <m/>
    <m/>
    <m/>
    <x v="0"/>
    <s v="Distributeur"/>
    <s v="Distributeur"/>
  </r>
  <r>
    <n v="2025"/>
    <s v="mars"/>
    <n v="11"/>
    <s v="mardi"/>
    <x v="171"/>
    <d v="2025-03-11T00:00:00"/>
    <s v="Thierry Maisonnier"/>
    <s v="Christiane Mancilla"/>
    <s v="Jose Taylor"/>
    <m/>
    <m/>
    <s v="Trafic St Ho (ex Lilas) EH-786-YB"/>
    <s v="Mairie du XIV - Association Yachad"/>
    <n v="104"/>
    <m/>
    <m/>
    <m/>
    <m/>
    <m/>
    <x v="1"/>
    <s v="Distribution Solidaire"/>
    <s v="Distribution Solidaire"/>
  </r>
  <r>
    <n v="2025"/>
    <s v="mars"/>
    <n v="11"/>
    <s v="mardi"/>
    <x v="171"/>
    <d v="2025-03-11T00:00:00"/>
    <s v="Thierry Maisonnier"/>
    <s v="Christiane Mancilla"/>
    <s v="Jose Taylor"/>
    <m/>
    <m/>
    <s v="Trafic St Ho (ex Lilas) EH-786-YB"/>
    <s v="Monoprix - Magasin Bellesfeuilles"/>
    <n v="104"/>
    <m/>
    <m/>
    <m/>
    <m/>
    <m/>
    <x v="0"/>
    <s v="Distributeur"/>
    <s v="Distributeur"/>
  </r>
  <r>
    <n v="2025"/>
    <s v="mars"/>
    <n v="11"/>
    <s v="mardi"/>
    <x v="172"/>
    <d v="2025-03-11T00:00:00"/>
    <s v="Jacques Lefèvre"/>
    <s v="Dominique K"/>
    <s v="Nesrine Joly"/>
    <m/>
    <m/>
    <s v="Berlingo Bercy DN-583-FS"/>
    <s v="La Cop1ne"/>
    <n v="78"/>
    <m/>
    <m/>
    <m/>
    <m/>
    <m/>
    <x v="1"/>
    <s v="Restaurant Solidaire"/>
    <s v="RESTAURANTS SOLIDAIRES"/>
  </r>
  <r>
    <n v="2025"/>
    <s v="mars"/>
    <n v="11"/>
    <s v="mardi"/>
    <x v="172"/>
    <d v="2025-03-11T00:00:00"/>
    <s v="Jacques Lefèvre"/>
    <s v="Dominique K"/>
    <s v="Nesrine Joly"/>
    <m/>
    <m/>
    <s v="Berlingo Bercy DN-583-FS"/>
    <s v="Refugee Food (Labo) - Livraison de denrées"/>
    <n v="65.5"/>
    <m/>
    <m/>
    <m/>
    <m/>
    <m/>
    <x v="1"/>
    <s v="Restaurant Solidaire"/>
    <s v="RESTAURANTS SOLIDAIRES"/>
  </r>
  <r>
    <n v="2025"/>
    <s v="mars"/>
    <n v="11"/>
    <s v="mardi"/>
    <x v="172"/>
    <d v="2025-03-11T00:00:00"/>
    <s v="Jacques Lefèvre"/>
    <s v="Dominique K"/>
    <s v="Nesrine Joly"/>
    <m/>
    <m/>
    <s v="Berlingo Bercy DN-583-FS"/>
    <s v="Marché d'Aligre"/>
    <n v="143.5"/>
    <m/>
    <m/>
    <m/>
    <m/>
    <m/>
    <x v="0"/>
    <s v="Producteur"/>
    <s v="Producteur"/>
  </r>
  <r>
    <n v="2025"/>
    <s v="mars"/>
    <n v="11"/>
    <s v="mardi"/>
    <x v="173"/>
    <d v="2025-03-11T00:00:00"/>
    <s v="Wilson Noël"/>
    <m/>
    <m/>
    <m/>
    <m/>
    <s v="Trafic Défense FT-862-AY"/>
    <s v="Maison de l'Amitié"/>
    <n v="268.5"/>
    <m/>
    <m/>
    <m/>
    <m/>
    <m/>
    <x v="1"/>
    <s v="Accueil de Jour"/>
    <s v="Accueil de Jour"/>
  </r>
  <r>
    <n v="2025"/>
    <s v="mars"/>
    <n v="11"/>
    <s v="mardi"/>
    <x v="173"/>
    <d v="2025-03-11T00:00:00"/>
    <s v="Wilson Noël"/>
    <m/>
    <m/>
    <m/>
    <m/>
    <s v="Trafic Défense FT-862-AY"/>
    <s v="BAPIF Genevilliers (collecte)"/>
    <n v="268.5"/>
    <m/>
    <m/>
    <m/>
    <m/>
    <m/>
    <x v="0"/>
    <s v="Association"/>
    <n v="0"/>
  </r>
  <r>
    <n v="2025"/>
    <s v="mars"/>
    <n v="11"/>
    <s v="mercredi"/>
    <x v="174"/>
    <d v="2025-03-12T00:00:00"/>
    <s v="Elnaz Shakouri"/>
    <s v="Jose Taylor"/>
    <m/>
    <m/>
    <m/>
    <s v="Trafic Défense FT-862-AY"/>
    <s v="Levy Restaurants - AccorHotels Arena Bercy"/>
    <n v="25.2"/>
    <m/>
    <m/>
    <m/>
    <m/>
    <m/>
    <x v="0"/>
    <s v="Evenementiel"/>
    <s v="Evénements Sports et Loisirs"/>
  </r>
  <r>
    <n v="2025"/>
    <s v="mars"/>
    <n v="11"/>
    <s v="mercredi"/>
    <x v="174"/>
    <d v="2025-03-12T00:00:00"/>
    <s v="Elnaz Shakouri"/>
    <s v="Jose Taylor"/>
    <m/>
    <m/>
    <m/>
    <s v="Trafic Défense FT-862-AY"/>
    <s v="Monoprix - Magasin Bellesfeuilles"/>
    <n v="6.98"/>
    <m/>
    <m/>
    <m/>
    <m/>
    <m/>
    <x v="0"/>
    <s v="Distributeur"/>
    <s v="Distributeur"/>
  </r>
  <r>
    <n v="2025"/>
    <s v="mars"/>
    <n v="11"/>
    <s v="mercredi"/>
    <x v="174"/>
    <d v="2025-03-12T00:00:00"/>
    <s v="Elnaz Shakouri"/>
    <s v="Jose Taylor"/>
    <m/>
    <m/>
    <m/>
    <s v="Trafic Défense FT-862-AY"/>
    <s v="Corot Entraide Auteuil"/>
    <n v="60.23"/>
    <m/>
    <m/>
    <m/>
    <m/>
    <m/>
    <x v="1"/>
    <s v="Centre d'Hébergement"/>
    <s v="HALTE SOCIALE ET HEBERGEMENT"/>
  </r>
  <r>
    <n v="2025"/>
    <s v="mars"/>
    <n v="11"/>
    <s v="mercredi"/>
    <x v="174"/>
    <d v="2025-03-12T00:00:00"/>
    <s v="Elnaz Shakouri"/>
    <s v="Jose Taylor"/>
    <m/>
    <m/>
    <m/>
    <s v="Trafic Défense FT-862-AY"/>
    <s v="Maison Hestia - Aurore La Garenne-Colombes"/>
    <n v="25.2"/>
    <m/>
    <m/>
    <m/>
    <m/>
    <m/>
    <x v="1"/>
    <s v="Centre d'Hébergement"/>
    <s v="HALTE SOCIALE ET HEBERGEMENT"/>
  </r>
  <r>
    <n v="2025"/>
    <s v="mars"/>
    <n v="11"/>
    <s v="mercredi"/>
    <x v="174"/>
    <d v="2025-03-12T00:00:00"/>
    <s v="Elnaz Shakouri"/>
    <s v="Jose Taylor"/>
    <m/>
    <m/>
    <m/>
    <s v="Trafic Défense FT-862-AY"/>
    <s v="Monoprix - Magasin Courcelles"/>
    <n v="53.25"/>
    <m/>
    <m/>
    <m/>
    <m/>
    <m/>
    <x v="0"/>
    <s v="Distributeur"/>
    <s v="Distributeur"/>
  </r>
  <r>
    <n v="2025"/>
    <s v="mars"/>
    <n v="11"/>
    <s v="mercredi"/>
    <x v="175"/>
    <d v="2025-03-12T00:00:00"/>
    <s v="Thierry Maisonnier"/>
    <s v="Nil Augé-Dedieu"/>
    <s v="(Vendredi) Yannick GOPY"/>
    <m/>
    <m/>
    <s v="Trafic St Ho (ex Lilas) EH-786-YB"/>
    <s v="Armée du Salut"/>
    <n v="47.44"/>
    <m/>
    <m/>
    <m/>
    <m/>
    <m/>
    <x v="1"/>
    <s v="Distribution Solidaire"/>
    <s v="Distribution Solidaire"/>
  </r>
  <r>
    <n v="2025"/>
    <s v="mars"/>
    <n v="11"/>
    <s v="mercredi"/>
    <x v="175"/>
    <d v="2025-03-12T00:00:00"/>
    <s v="Thierry Maisonnier"/>
    <s v="Nil Augé-Dedieu"/>
    <s v="(Vendredi) Yannick GOPY"/>
    <m/>
    <m/>
    <s v="Trafic St Ho (ex Lilas) EH-786-YB"/>
    <s v="Ideel Garden"/>
    <n v="47.44"/>
    <m/>
    <m/>
    <m/>
    <m/>
    <m/>
    <x v="0"/>
    <s v="Industriel"/>
    <s v="Restauration d'entreprise"/>
  </r>
  <r>
    <n v="2025"/>
    <s v="mars"/>
    <n v="11"/>
    <s v="mercredi"/>
    <x v="176"/>
    <d v="2025-03-12T00:00:00"/>
    <s v="Constantin Kozlow"/>
    <s v="Stanislas DUVAL"/>
    <m/>
    <m/>
    <m/>
    <s v="Kangoo Ipsen FV-865-GP"/>
    <s v="Le Figuier / Au panier des Halles / Jelo"/>
    <n v="61.17"/>
    <m/>
    <m/>
    <m/>
    <m/>
    <m/>
    <x v="0"/>
    <s v="Restauration Collective"/>
    <s v="Labo pour frigos connectés"/>
  </r>
  <r>
    <n v="2025"/>
    <s v="mars"/>
    <n v="11"/>
    <s v="mercredi"/>
    <x v="176"/>
    <d v="2025-03-12T00:00:00"/>
    <s v="Constantin Kozlow"/>
    <s v="Stanislas DUVAL"/>
    <m/>
    <m/>
    <m/>
    <s v="Kangoo Ipsen FV-865-GP"/>
    <s v="Magdalena Boulogne"/>
    <n v="5.8"/>
    <m/>
    <m/>
    <m/>
    <m/>
    <m/>
    <x v="1"/>
    <s v="Restaurant Solidaire"/>
    <s v="Restaurant Solidaire"/>
  </r>
  <r>
    <n v="2025"/>
    <s v="mars"/>
    <n v="11"/>
    <s v="mercredi"/>
    <x v="176"/>
    <d v="2025-03-12T00:00:00"/>
    <s v="Constantin Kozlow"/>
    <s v="Stanislas DUVAL"/>
    <m/>
    <m/>
    <m/>
    <s v="Kangoo Ipsen FV-865-GP"/>
    <s v="Ordre de Malte - Immaculee Conception"/>
    <n v="55.37"/>
    <m/>
    <m/>
    <m/>
    <m/>
    <m/>
    <x v="1"/>
    <s v="Distribution Solidaire"/>
    <s v="Distribution Solidaire"/>
  </r>
  <r>
    <n v="2025"/>
    <s v="mars"/>
    <n v="11"/>
    <s v="mercredi"/>
    <x v="0"/>
    <d v="2025-03-12T00:00:00"/>
    <s v="annulé"/>
    <m/>
    <m/>
    <m/>
    <m/>
    <s v="Annulé"/>
    <s v="Sodexo Porte d'Issy - DGA (Balard)"/>
    <s v="annulé"/>
    <m/>
    <s v="Passage annulé"/>
    <s v="Pas d'invendus à donner"/>
    <s v="Appel "/>
    <m/>
    <x v="0"/>
    <s v="Restauration Collective"/>
    <s v="Restauration d'entreprise"/>
  </r>
  <r>
    <n v="2025"/>
    <s v="mars"/>
    <n v="11"/>
    <s v="jeudi"/>
    <x v="177"/>
    <d v="2025-03-13T00:00:00"/>
    <s v="Constantin Kozlow"/>
    <s v="Jose Taylor"/>
    <m/>
    <m/>
    <m/>
    <s v="Trafic Lyonnais FZ-882-JR"/>
    <s v="L'un est l'autre"/>
    <n v="47.05"/>
    <m/>
    <m/>
    <m/>
    <m/>
    <m/>
    <x v="1"/>
    <s v="Distribution Solidaire"/>
    <s v="Distribution Solidaire"/>
  </r>
  <r>
    <n v="2025"/>
    <s v="mars"/>
    <n v="11"/>
    <s v="jeudi"/>
    <x v="177"/>
    <d v="2025-03-13T00:00:00"/>
    <s v="Constantin Kozlow"/>
    <s v="Jose Taylor"/>
    <m/>
    <m/>
    <m/>
    <s v="Trafic Lyonnais FZ-882-JR"/>
    <s v="MIYAM (labo) "/>
    <n v="47.05"/>
    <m/>
    <m/>
    <m/>
    <m/>
    <m/>
    <x v="0"/>
    <s v="Distributeur"/>
    <s v="Distributeur"/>
  </r>
  <r>
    <n v="2025"/>
    <s v="mars"/>
    <n v="11"/>
    <s v="jeudi"/>
    <x v="178"/>
    <d v="2025-03-13T00:00:00"/>
    <s v="patrick Postic"/>
    <s v="Alice MOUCHEL"/>
    <s v="jeff victor"/>
    <m/>
    <m/>
    <s v="Trafic St Ho (ex Lilas) EH-786-YB"/>
    <s v="Cop'1 Solidarité Etudiante"/>
    <n v="87.5"/>
    <m/>
    <m/>
    <m/>
    <m/>
    <m/>
    <x v="1"/>
    <s v="Distribution Solidaire"/>
    <s v="Distribution Solidaire"/>
  </r>
  <r>
    <n v="2025"/>
    <s v="mars"/>
    <n v="11"/>
    <s v="jeudi"/>
    <x v="178"/>
    <d v="2025-03-13T00:00:00"/>
    <s v="patrick Postic"/>
    <s v="Alice MOUCHEL"/>
    <s v="jeff victor"/>
    <m/>
    <m/>
    <s v="Trafic St Ho (ex Lilas) EH-786-YB"/>
    <s v="Refugee Food (Labo) - Production repas"/>
    <n v="87.5"/>
    <m/>
    <m/>
    <m/>
    <m/>
    <m/>
    <x v="0"/>
    <s v="Commandes inter-assos"/>
    <s v="Production Aide Alim"/>
  </r>
  <r>
    <n v="2025"/>
    <s v="mars"/>
    <n v="11"/>
    <s v="jeudi"/>
    <x v="179"/>
    <d v="2025-03-13T00:00:00"/>
    <s v="Molins Théo"/>
    <s v="Mara Dobrescu"/>
    <m/>
    <m/>
    <m/>
    <s v="Kangoo Mazars ET-665-VE"/>
    <s v="Cuisine Centrale de Nanterre"/>
    <n v="36"/>
    <m/>
    <m/>
    <m/>
    <m/>
    <m/>
    <x v="0"/>
    <s v="Restauration Collective"/>
    <s v="Restauration scolaire"/>
  </r>
  <r>
    <n v="2025"/>
    <s v="mars"/>
    <n v="11"/>
    <s v="jeudi"/>
    <x v="179"/>
    <d v="2025-03-13T00:00:00"/>
    <s v="Molins Théo"/>
    <s v="Mara Dobrescu"/>
    <m/>
    <m/>
    <m/>
    <s v="Kangoo Mazars ET-665-VE"/>
    <s v="Cdc Habitat Adoma - Foyer Sorbiers"/>
    <n v="36"/>
    <m/>
    <m/>
    <m/>
    <m/>
    <m/>
    <x v="1"/>
    <s v="Centre d'Hébergement"/>
    <s v="HALTE SOCIALE ET HEBERGEMENT"/>
  </r>
  <r>
    <n v="2025"/>
    <s v="mars"/>
    <n v="11"/>
    <s v="jeudi"/>
    <x v="180"/>
    <d v="2025-03-13T00:00:00"/>
    <s v="Taha FARTAQ"/>
    <s v="Hicham Kassa"/>
    <m/>
    <m/>
    <m/>
    <s v="Trafic Défense FT-862-AY"/>
    <s v="L'un est l'autre"/>
    <n v="936.45"/>
    <m/>
    <m/>
    <m/>
    <m/>
    <m/>
    <x v="1"/>
    <s v="Distribution Solidaire"/>
    <s v="Distribution Solidaire"/>
  </r>
  <r>
    <n v="2025"/>
    <s v="mars"/>
    <n v="11"/>
    <s v="jeudi"/>
    <x v="180"/>
    <d v="2025-03-13T00:00:00"/>
    <s v="Taha FARTAQ"/>
    <s v="Hicham Kassa"/>
    <m/>
    <m/>
    <m/>
    <s v="Trafic Défense FT-862-AY"/>
    <s v="Sodexo Sports &amp; Loisirs - Site Roland Garros - ORGA MEDIA"/>
    <n v="936.45"/>
    <m/>
    <m/>
    <m/>
    <m/>
    <m/>
    <x v="0"/>
    <s v="Evenementiel"/>
    <s v="Evénements Sports et Loisirs"/>
  </r>
  <r>
    <n v="2025"/>
    <s v="mars"/>
    <n v="11"/>
    <s v="vendredi"/>
    <x v="181"/>
    <d v="2025-03-14T00:00:00"/>
    <s v="Laurence Neveu"/>
    <s v="Violette Fache"/>
    <s v="Timothée Levionnais"/>
    <m/>
    <m/>
    <s v="Trafic St Ho (ex Lilas) EH-786-YB"/>
    <s v="Monoprix - Magasin Bellesfeuilles"/>
    <n v="45.35"/>
    <m/>
    <m/>
    <m/>
    <m/>
    <m/>
    <x v="0"/>
    <s v="Distributeur"/>
    <s v="Distributeur"/>
  </r>
  <r>
    <n v="2025"/>
    <s v="mars"/>
    <n v="11"/>
    <s v="vendredi"/>
    <x v="181"/>
    <d v="2025-03-14T00:00:00"/>
    <s v="Laurence Neveu"/>
    <s v="Violette Fache"/>
    <s v="Timothée Levionnais"/>
    <m/>
    <m/>
    <s v="Trafic St Ho (ex Lilas) EH-786-YB"/>
    <s v="Aurore - CHU 12eme"/>
    <n v="105.65"/>
    <m/>
    <m/>
    <m/>
    <m/>
    <m/>
    <x v="1"/>
    <s v="Centre d'Hébergement"/>
    <s v="HALTE SOCIALE ET HEBERGEMENT"/>
  </r>
  <r>
    <n v="2025"/>
    <s v="mars"/>
    <n v="11"/>
    <s v="vendredi"/>
    <x v="181"/>
    <d v="2025-03-14T00:00:00"/>
    <s v="Laurence Neveu"/>
    <s v="Violette Fache"/>
    <s v="Timothée Levionnais"/>
    <m/>
    <m/>
    <s v="Trafic St Ho (ex Lilas) EH-786-YB"/>
    <s v="Monoprix - Magasin Courcelles"/>
    <n v="60.3"/>
    <m/>
    <m/>
    <m/>
    <m/>
    <m/>
    <x v="0"/>
    <s v="Distributeur"/>
    <s v="Distributeur"/>
  </r>
  <r>
    <n v="2025"/>
    <s v="mars"/>
    <n v="11"/>
    <s v="vendredi"/>
    <x v="182"/>
    <d v="2025-03-14T00:00:00"/>
    <s v="Wajih Accary"/>
    <s v="Adrien Maslow Saidi"/>
    <s v="Eliott Burkhart"/>
    <m/>
    <m/>
    <s v="Trafic Lyonnais FZ-882-JR"/>
    <s v="Centre Social Landy - St Ouen"/>
    <n v="44.4"/>
    <m/>
    <m/>
    <m/>
    <m/>
    <m/>
    <x v="1"/>
    <s v="Distribution Solidaire"/>
    <s v="Distribution Solidaire"/>
  </r>
  <r>
    <n v="2025"/>
    <s v="mars"/>
    <n v="11"/>
    <s v="vendredi"/>
    <x v="182"/>
    <d v="2025-03-14T00:00:00"/>
    <s v="Wajih Accary"/>
    <s v="Adrien Maslow Saidi"/>
    <s v="Eliott Burkhart"/>
    <m/>
    <m/>
    <s v="Trafic Lyonnais FZ-882-JR"/>
    <s v="Foodles - Hub Saint Ouen"/>
    <n v="44.4"/>
    <m/>
    <m/>
    <m/>
    <m/>
    <m/>
    <x v="0"/>
    <s v="Restauration Collective"/>
    <s v="Restauration d'entreprise"/>
  </r>
  <r>
    <n v="2025"/>
    <s v="mars"/>
    <n v="11"/>
    <s v="vendredi"/>
    <x v="0"/>
    <d v="2025-03-14T00:00:00"/>
    <s v="annulé"/>
    <m/>
    <m/>
    <m/>
    <m/>
    <s v="Annulé"/>
    <s v="MRS - Ipsen Khapa"/>
    <s v="annulé"/>
    <m/>
    <s v="Passage annulé"/>
    <s v="Pas d'invendus à donner"/>
    <s v="What'sApp"/>
    <m/>
    <x v="0"/>
    <s v="Restauration Collective"/>
    <s v="Restauration d'entreprise"/>
  </r>
  <r>
    <n v="2025"/>
    <s v="mars"/>
    <n v="11"/>
    <s v="vendredi"/>
    <x v="0"/>
    <d v="2025-03-14T00:00:00"/>
    <s v="annulé"/>
    <m/>
    <m/>
    <m/>
    <m/>
    <s v="Annulé"/>
    <s v="Sogeres - Microsoft EOS"/>
    <s v="annulé"/>
    <m/>
    <s v="Passage annulé"/>
    <s v="Pas d'invendus à donner"/>
    <s v="What'sApp"/>
    <m/>
    <x v="0"/>
    <s v="Restauration Collective"/>
    <s v="Restauration d'entreprise"/>
  </r>
  <r>
    <n v="2025"/>
    <s v="mars"/>
    <n v="11"/>
    <s v="vendredi"/>
    <x v="0"/>
    <d v="2025-03-14T00:00:00"/>
    <s v="annulé"/>
    <m/>
    <m/>
    <m/>
    <m/>
    <s v="Annulé"/>
    <s v="Sodexo Porte d'Issy - DGA (Balard)"/>
    <s v="annulé"/>
    <m/>
    <s v="Passage annulé"/>
    <s v="Pas d'invendus à donner"/>
    <s v="What'sApp"/>
    <m/>
    <x v="0"/>
    <s v="Restauration Collective"/>
    <s v="Restauration d'entreprise"/>
  </r>
  <r>
    <n v="2025"/>
    <s v="mars"/>
    <n v="11"/>
    <s v="vendredi"/>
    <x v="183"/>
    <d v="2025-03-14T00:00:00"/>
    <s v="Interface"/>
    <m/>
    <m/>
    <m/>
    <m/>
    <s v="Kangoo Ipsen FV-865-GP"/>
    <s v="Le Vélo du Soir - Qube Research &amp; Technologies"/>
    <n v="15"/>
    <m/>
    <m/>
    <m/>
    <m/>
    <m/>
    <x v="0"/>
    <s v="Restauration Collective"/>
    <s v="Restauration collective"/>
  </r>
  <r>
    <n v="2025"/>
    <s v="mars"/>
    <n v="11"/>
    <s v="vendredi"/>
    <x v="183"/>
    <d v="2025-03-14T00:00:00"/>
    <s v="Interface"/>
    <m/>
    <m/>
    <m/>
    <m/>
    <s v="Kangoo Ipsen FV-865-GP"/>
    <s v="Ordre de Malte - Immaculee Conception"/>
    <n v="15"/>
    <m/>
    <m/>
    <m/>
    <m/>
    <m/>
    <x v="1"/>
    <s v="Distribution Solidaire"/>
    <s v="Distribution Solidaire"/>
  </r>
  <r>
    <n v="2025"/>
    <s v="mars"/>
    <n v="11"/>
    <s v="vendredi"/>
    <x v="184"/>
    <d v="2025-03-14T00:00:00"/>
    <s v="Patrick Postic"/>
    <s v="Farid ARDJOUNE"/>
    <m/>
    <m/>
    <m/>
    <s v="Trafic Défense FT-862-AY"/>
    <s v="Cuisine Centrale de Nanterre"/>
    <n v="117.1"/>
    <m/>
    <m/>
    <m/>
    <m/>
    <m/>
    <x v="0"/>
    <s v="Restauration Collective"/>
    <s v="Restauration scolaire"/>
  </r>
  <r>
    <n v="2025"/>
    <s v="mars"/>
    <n v="11"/>
    <s v="vendredi"/>
    <x v="184"/>
    <d v="2025-03-14T00:00:00"/>
    <s v="Patrick Postic"/>
    <s v="Farid ARDJOUNE"/>
    <m/>
    <m/>
    <m/>
    <s v="Trafic Défense FT-862-AY"/>
    <s v="ADN 93 - Amicale du Nid La Courneuve"/>
    <n v="37"/>
    <m/>
    <m/>
    <m/>
    <m/>
    <m/>
    <x v="1"/>
    <s v="Centre d'Hébergement"/>
    <s v="HALTE SOCIALE ET HEBERGEMENT"/>
  </r>
  <r>
    <n v="2025"/>
    <s v="mars"/>
    <n v="11"/>
    <s v="vendredi"/>
    <x v="184"/>
    <d v="2025-03-14T00:00:00"/>
    <s v="Patrick Postic"/>
    <s v="Farid ARDJOUNE"/>
    <m/>
    <m/>
    <m/>
    <s v="Trafic Défense FT-862-AY"/>
    <s v="Centre Social Landy - St Ouen"/>
    <n v="80.099999999999994"/>
    <m/>
    <m/>
    <m/>
    <m/>
    <m/>
    <x v="1"/>
    <s v="Distribution Solidaire"/>
    <s v="Distribution Solidaire"/>
  </r>
  <r>
    <n v="2025"/>
    <s v="mars"/>
    <n v="11"/>
    <s v="vendredi"/>
    <x v="0"/>
    <d v="2025-03-14T00:00:00"/>
    <s v="annulé"/>
    <m/>
    <m/>
    <m/>
    <m/>
    <s v="Annulé"/>
    <s v="L'Oréal Campus Clichy"/>
    <s v="annulé"/>
    <m/>
    <s v="Passage annulé"/>
    <s v="Pas d'invendus à donner"/>
    <s v="Appel "/>
    <m/>
    <x v="0"/>
    <s v="Restauration Collective"/>
    <s v="Restauration d'entreprise"/>
  </r>
  <r>
    <n v="2025"/>
    <s v="mars"/>
    <n v="11"/>
    <s v="vendredi"/>
    <x v="185"/>
    <d v="2025-03-14T00:00:00"/>
    <s v="Elnaz Shakouri"/>
    <s v="Maxime Petit "/>
    <m/>
    <m/>
    <m/>
    <s v="Kangoo Mazars ET-665-VE"/>
    <s v="Compass - Société Générale Basalte"/>
    <n v="60.75"/>
    <m/>
    <m/>
    <m/>
    <m/>
    <m/>
    <x v="0"/>
    <s v="Restauration Collective"/>
    <s v="Restauration d'entreprise"/>
  </r>
  <r>
    <n v="2025"/>
    <s v="mars"/>
    <n v="11"/>
    <s v="vendredi"/>
    <x v="185"/>
    <d v="2025-03-14T00:00:00"/>
    <s v="Elnaz Shakouri"/>
    <s v="Maxime Petit "/>
    <m/>
    <m/>
    <m/>
    <s v="Kangoo Mazars ET-665-VE"/>
    <s v="Sogeres - Gecina Défense Ouest"/>
    <n v="7"/>
    <m/>
    <m/>
    <m/>
    <m/>
    <m/>
    <x v="0"/>
    <s v="Restauration Collective"/>
    <s v="Restauration d'entreprise"/>
  </r>
  <r>
    <n v="2025"/>
    <s v="mars"/>
    <n v="11"/>
    <s v="vendredi"/>
    <x v="0"/>
    <d v="2025-03-14T00:00:00"/>
    <s v="annulé"/>
    <m/>
    <m/>
    <m/>
    <m/>
    <s v="Annulé"/>
    <s v="Arpège - L'Oréal Clichy CAPI"/>
    <s v="annulé"/>
    <m/>
    <s v="Passage annulé"/>
    <s v="Pas d'invendus à donner"/>
    <s v="Appel "/>
    <m/>
    <x v="0"/>
    <s v="Restauration Collective"/>
    <s v="Restauration d'entreprise"/>
  </r>
  <r>
    <n v="2025"/>
    <s v="mars"/>
    <n v="11"/>
    <s v="vendredi"/>
    <x v="0"/>
    <d v="2025-03-14T00:00:00"/>
    <s v="annulé"/>
    <m/>
    <m/>
    <m/>
    <m/>
    <s v="Annulé"/>
    <s v="Arpège - Mazars"/>
    <s v="annulé"/>
    <m/>
    <s v="Passage annulé"/>
    <s v="Pas d'invendus à donner"/>
    <s v="Appel "/>
    <m/>
    <x v="0"/>
    <s v="Restauration Collective"/>
    <s v="Restauration d'entreprise"/>
  </r>
  <r>
    <n v="2025"/>
    <s v="mars"/>
    <n v="11"/>
    <s v="vendredi"/>
    <x v="0"/>
    <d v="2025-03-14T00:00:00"/>
    <s v="annulé"/>
    <m/>
    <m/>
    <m/>
    <m/>
    <s v="Annulé"/>
    <s v="Arpège - L'Oréal Clichy RIO"/>
    <s v="annulé"/>
    <m/>
    <s v="Passage annulé"/>
    <s v="Collecte suspendue"/>
    <s v="Appel "/>
    <s v="Produits jetés"/>
    <x v="0"/>
    <s v="Restauration Collective"/>
    <s v="Restauration d'entreprise"/>
  </r>
  <r>
    <n v="2025"/>
    <s v="mars"/>
    <n v="11"/>
    <s v="vendredi"/>
    <x v="0"/>
    <d v="2025-03-14T00:00:00"/>
    <s v="annulé"/>
    <m/>
    <m/>
    <m/>
    <m/>
    <s v="Annulé"/>
    <s v="Compass - L'Oréal Levallois SO France"/>
    <s v="annulé"/>
    <m/>
    <s v="Passage annulé"/>
    <s v="Pas d'invendus à donner"/>
    <s v="Appel "/>
    <m/>
    <x v="0"/>
    <s v="Restauration Collective"/>
    <s v="Restauration d'entreprise"/>
  </r>
  <r>
    <n v="2025"/>
    <s v="mars"/>
    <n v="11"/>
    <s v="vendredi"/>
    <x v="185"/>
    <d v="2025-03-14T00:00:00"/>
    <s v="Elnaz Shakouri"/>
    <s v="Maxime Petit "/>
    <m/>
    <m/>
    <m/>
    <s v="Kangoo Mazars ET-665-VE"/>
    <s v="Aurore - PF Boréal"/>
    <n v="67.75"/>
    <m/>
    <m/>
    <m/>
    <m/>
    <m/>
    <x v="1"/>
    <s v="Centre d'Hébergement"/>
    <s v="HALTE SOCIALE ET HEBERGEMENT"/>
  </r>
  <r>
    <n v="2025"/>
    <s v="mars"/>
    <n v="12"/>
    <s v="dimanche"/>
    <x v="0"/>
    <d v="2025-03-16T00:00:00"/>
    <s v="annulé"/>
    <m/>
    <m/>
    <m/>
    <m/>
    <s v="Annulé"/>
    <s v="Levy Restaurants - AccorHotels Arena Bercy"/>
    <s v="annulé"/>
    <m/>
    <s v="Passage annulé"/>
    <s v="Pas d'invendus à donner"/>
    <s v="What'sApp"/>
    <m/>
    <x v="0"/>
    <s v="Evenementiel"/>
    <s v="Evénements Sports et Loisirs"/>
  </r>
  <r>
    <n v="2025"/>
    <s v="mars"/>
    <n v="12"/>
    <s v="dimanche"/>
    <x v="186"/>
    <d v="2025-03-16T00:00:00"/>
    <s v="Patrick Postic"/>
    <s v="Alexandre GALLEGO-GONZALEZ"/>
    <s v="Aline Royer"/>
    <s v="Moussa"/>
    <s v="Victor Jeff_x000a_Sonia Massey"/>
    <s v="Trafic St Ho (ex Lilas) EH-786-YB"/>
    <s v="Marché Monge"/>
    <n v="122"/>
    <m/>
    <m/>
    <m/>
    <m/>
    <m/>
    <x v="0"/>
    <s v="Producteur"/>
    <s v="Producteur"/>
  </r>
  <r>
    <n v="2025"/>
    <s v="mars"/>
    <n v="12"/>
    <s v="dimanche"/>
    <x v="186"/>
    <d v="2025-03-16T00:00:00"/>
    <s v="Patrick Postic"/>
    <s v="Alexandre GALLEGO-GONZALEZ"/>
    <s v="Aline Royer"/>
    <s v="Moussa"/>
    <s v="Victor Jeff_x000a_Sonia Massey"/>
    <s v="Trafic St Ho (ex Lilas) EH-786-YB"/>
    <s v="Marché Grenelle"/>
    <n v="42"/>
    <m/>
    <m/>
    <m/>
    <m/>
    <m/>
    <x v="0"/>
    <s v="Producteur"/>
    <s v="Producteur"/>
  </r>
  <r>
    <n v="2025"/>
    <s v="mars"/>
    <n v="12"/>
    <s v="dimanche"/>
    <x v="186"/>
    <d v="2025-03-16T00:00:00"/>
    <s v="Patrick Postic"/>
    <s v="Alexandre GALLEGO-GONZALEZ"/>
    <s v="Aline Royer"/>
    <s v="Moussa"/>
    <s v="Victor Jeff_x000a_Sonia Massey"/>
    <s v="Trafic St Ho (ex Lilas) EH-786-YB"/>
    <s v="La Chorba"/>
    <n v="164"/>
    <m/>
    <m/>
    <m/>
    <m/>
    <m/>
    <x v="1"/>
    <s v="Restaurant Solidaire"/>
    <s v="RESTAURANTS SOLIDAIRES"/>
  </r>
  <r>
    <n v="2025"/>
    <s v="mars"/>
    <n v="12"/>
    <s v="dimanche"/>
    <x v="0"/>
    <d v="2025-03-16T00:00:00"/>
    <s v="annulé"/>
    <m/>
    <m/>
    <m/>
    <m/>
    <s v="Annulé"/>
    <s v="Boire et Manger - Stade de France"/>
    <s v="annulé"/>
    <m/>
    <s v="Passage annulé"/>
    <s v="Impossible pour le partenaire de donner"/>
    <s v="What'sApp"/>
    <s v="Produits donnés à une autre association"/>
    <x v="0"/>
    <s v="Evenementiel"/>
    <s v="Evenementiel"/>
  </r>
  <r>
    <n v="2025"/>
    <s v="mars"/>
    <n v="12"/>
    <s v="lundi"/>
    <x v="0"/>
    <d v="2025-03-17T00:00:00"/>
    <s v="annulé"/>
    <m/>
    <m/>
    <m/>
    <m/>
    <s v="Annulé"/>
    <s v="Levy Restaurants - AccorHotels Arena Bercy"/>
    <s v="annulé"/>
    <m/>
    <s v="Passage annulé"/>
    <s v="Pas d'invendus à donner"/>
    <s v="What'sApp"/>
    <m/>
    <x v="0"/>
    <s v="Evenementiel"/>
    <s v="Evénements Sports et Loisirs"/>
  </r>
  <r>
    <n v="2025"/>
    <s v="mars"/>
    <n v="12"/>
    <s v="lundi"/>
    <x v="187"/>
    <d v="2025-03-17T00:00:00"/>
    <s v="Constantin Kozlow"/>
    <s v="Axel Dupont-Franklin"/>
    <s v="Alice ZAPATA"/>
    <m/>
    <m/>
    <s v="Trafic Défense FT-862-AY"/>
    <s v="Monoprix - Magasin Bellesfeuilles"/>
    <n v="109.46"/>
    <m/>
    <m/>
    <m/>
    <m/>
    <m/>
    <x v="0"/>
    <s v="Distributeur"/>
    <s v="Distributeur"/>
  </r>
  <r>
    <n v="2025"/>
    <s v="mars"/>
    <n v="12"/>
    <s v="lundi"/>
    <x v="187"/>
    <d v="2025-03-17T00:00:00"/>
    <s v="Constantin Kozlow"/>
    <s v="Axel Dupont-Franklin"/>
    <s v="Alice ZAPATA"/>
    <m/>
    <m/>
    <s v="Trafic Défense FT-862-AY"/>
    <s v="Monoprix - Magasin Courcelles"/>
    <n v="43.75"/>
    <m/>
    <m/>
    <m/>
    <m/>
    <m/>
    <x v="0"/>
    <s v="Distributeur"/>
    <s v="Distributeur"/>
  </r>
  <r>
    <n v="2025"/>
    <s v="mars"/>
    <n v="12"/>
    <s v="lundi"/>
    <x v="187"/>
    <d v="2025-03-17T00:00:00"/>
    <s v="Constantin Kozlow"/>
    <s v="Axel Dupont-Franklin"/>
    <s v="Alice ZAPATA"/>
    <m/>
    <m/>
    <s v="Trafic Défense FT-862-AY"/>
    <s v="Corot Entraide Auteuil"/>
    <n v="46.21"/>
    <m/>
    <m/>
    <m/>
    <m/>
    <m/>
    <x v="1"/>
    <s v="Centre d'Hébergement"/>
    <s v="HALTE SOCIALE ET HEBERGEMENT"/>
  </r>
  <r>
    <n v="2025"/>
    <s v="mars"/>
    <n v="12"/>
    <s v="lundi"/>
    <x v="187"/>
    <d v="2025-03-17T00:00:00"/>
    <s v="Constantin Kozlow"/>
    <s v="Axel Dupont-Franklin"/>
    <s v="Alice ZAPATA"/>
    <m/>
    <m/>
    <s v="Trafic Défense FT-862-AY"/>
    <s v="Salle à Manger"/>
    <n v="107"/>
    <m/>
    <m/>
    <m/>
    <m/>
    <m/>
    <x v="1"/>
    <s v="Restaurant Solidaire"/>
    <s v="RESTAURANTS SOLIDAIRES"/>
  </r>
  <r>
    <n v="2025"/>
    <s v="mars"/>
    <n v="12"/>
    <s v="mardi"/>
    <x v="188"/>
    <d v="2025-03-18T00:00:00"/>
    <s v="Patrick Postic"/>
    <s v="Nil Augé-Dedieu"/>
    <m/>
    <m/>
    <m/>
    <s v="Trafic Lyonnais FZ-882-JR"/>
    <s v="MIYAM (labo) "/>
    <n v="102"/>
    <m/>
    <m/>
    <m/>
    <m/>
    <m/>
    <x v="0"/>
    <s v="Distributeur"/>
    <s v="Distributeur"/>
  </r>
  <r>
    <n v="2025"/>
    <s v="mars"/>
    <n v="12"/>
    <s v="mardi"/>
    <x v="188"/>
    <d v="2025-03-18T00:00:00"/>
    <s v="Patrick Postic"/>
    <s v="Nil Augé-Dedieu"/>
    <m/>
    <m/>
    <m/>
    <s v="Trafic Lyonnais FZ-882-JR"/>
    <s v="Salle à Manger"/>
    <n v="91"/>
    <m/>
    <m/>
    <m/>
    <m/>
    <m/>
    <x v="1"/>
    <s v="Restaurant Solidaire"/>
    <s v="RESTAURANTS SOLIDAIRES"/>
  </r>
  <r>
    <n v="2025"/>
    <s v="mars"/>
    <n v="12"/>
    <s v="mardi"/>
    <x v="188"/>
    <d v="2025-03-18T00:00:00"/>
    <s v="Patrick Postic"/>
    <s v="Nil Augé-Dedieu"/>
    <m/>
    <m/>
    <m/>
    <s v="Trafic Lyonnais FZ-882-JR"/>
    <s v="Cuisine Centrale de Nanterre"/>
    <n v="51.6"/>
    <m/>
    <m/>
    <m/>
    <m/>
    <m/>
    <x v="0"/>
    <s v="Restauration Collective"/>
    <s v="Restauration scolaire"/>
  </r>
  <r>
    <n v="2025"/>
    <s v="mars"/>
    <n v="12"/>
    <s v="mardi"/>
    <x v="188"/>
    <d v="2025-03-18T00:00:00"/>
    <s v="Patrick Postic"/>
    <s v="Nil Augé-Dedieu"/>
    <m/>
    <m/>
    <m/>
    <s v="Trafic Lyonnais FZ-882-JR"/>
    <s v="ADN 92 - Amicale du Nid Colombes"/>
    <n v="62.6"/>
    <m/>
    <m/>
    <m/>
    <m/>
    <m/>
    <x v="1"/>
    <s v="Centre d'Hébergement"/>
    <s v="HALTE SOCIALE ET HEBERGEMENT"/>
  </r>
  <r>
    <n v="2025"/>
    <s v="mars"/>
    <n v="12"/>
    <s v="mardi"/>
    <x v="0"/>
    <d v="2025-03-18T00:00:00"/>
    <s v="annulé"/>
    <m/>
    <m/>
    <m/>
    <m/>
    <s v="Annulé"/>
    <s v="Levy Restaurants - AccorHotels Arena Bercy"/>
    <s v="annulé"/>
    <m/>
    <s v="Passage annulé"/>
    <s v="Pas d'invendus à donner"/>
    <s v="What'sApp"/>
    <m/>
    <x v="0"/>
    <s v="Evenementiel"/>
    <s v="Evénements Sports et Loisirs"/>
  </r>
  <r>
    <n v="2025"/>
    <s v="mars"/>
    <n v="12"/>
    <s v="mardi"/>
    <x v="189"/>
    <d v="2025-03-18T00:00:00"/>
    <s v="Thierry Maisonnier"/>
    <s v="Christiane Mancilla"/>
    <s v="(Wenabi) Damien RESSOUCHES"/>
    <m/>
    <m/>
    <s v="Trafic St Ho (ex Lilas) EH-786-YB"/>
    <s v="Monoprix - Magasin Bellesfeuilles"/>
    <n v="61"/>
    <m/>
    <m/>
    <m/>
    <m/>
    <m/>
    <x v="0"/>
    <s v="Distributeur"/>
    <s v="Distributeur"/>
  </r>
  <r>
    <n v="2025"/>
    <s v="mars"/>
    <n v="12"/>
    <s v="mardi"/>
    <x v="189"/>
    <d v="2025-03-18T00:00:00"/>
    <s v="Thierry Maisonnier"/>
    <s v="Christiane Mancilla"/>
    <s v="(Wenabi) Damien RESSOUCHES"/>
    <m/>
    <m/>
    <s v="Trafic St Ho (ex Lilas) EH-786-YB"/>
    <s v="Mairie du XIV - Association Yachad"/>
    <n v="61"/>
    <m/>
    <m/>
    <m/>
    <m/>
    <m/>
    <x v="1"/>
    <s v="Distribution Solidaire"/>
    <s v="Distribution Solidaire"/>
  </r>
  <r>
    <n v="2025"/>
    <s v="mars"/>
    <n v="12"/>
    <s v="mardi"/>
    <x v="190"/>
    <d v="2025-03-18T00:00:00"/>
    <s v="Grégoire Genouville"/>
    <s v="Adrien Maslow Saidi"/>
    <s v="Eliott Burkhart"/>
    <m/>
    <m/>
    <s v="Berlingo Bercy DN-583-FS"/>
    <s v="Marché d'Aligre"/>
    <n v="116.6"/>
    <m/>
    <m/>
    <m/>
    <m/>
    <m/>
    <x v="0"/>
    <s v="Producteur"/>
    <s v="Producteur"/>
  </r>
  <r>
    <n v="2025"/>
    <s v="mars"/>
    <n v="12"/>
    <s v="mardi"/>
    <x v="190"/>
    <d v="2025-03-18T00:00:00"/>
    <s v="Grégoire Genouville"/>
    <s v="Adrien Maslow Saidi"/>
    <s v="Eliott Burkhart"/>
    <m/>
    <m/>
    <s v="Berlingo Bercy DN-583-FS"/>
    <s v="La Cop1ne"/>
    <n v="51.2"/>
    <m/>
    <m/>
    <m/>
    <m/>
    <m/>
    <x v="1"/>
    <s v="Restaurant Solidaire"/>
    <s v="RESTAURANTS SOLIDAIRES"/>
  </r>
  <r>
    <n v="2025"/>
    <s v="mars"/>
    <n v="12"/>
    <s v="mardi"/>
    <x v="190"/>
    <d v="2025-03-18T00:00:00"/>
    <s v="Grégoire Genouville"/>
    <s v="Adrien Maslow Saidi"/>
    <s v="Eliott Burkhart"/>
    <m/>
    <m/>
    <s v="Berlingo Bercy DN-583-FS"/>
    <s v="Refugee Food (Labo) - Livraison de denrées"/>
    <n v="65.400000000000006"/>
    <m/>
    <m/>
    <m/>
    <m/>
    <m/>
    <x v="1"/>
    <s v="Restaurant Solidaire"/>
    <s v="RESTAURANTS SOLIDAIRES"/>
  </r>
  <r>
    <n v="2025"/>
    <s v="mars"/>
    <n v="12"/>
    <s v="mercredi"/>
    <x v="0"/>
    <d v="2025-03-19T00:00:00"/>
    <s v="annulé"/>
    <m/>
    <m/>
    <m/>
    <m/>
    <s v="Annulé"/>
    <s v="Levy Restaurants - AccorHotels Arena Bercy"/>
    <s v="annulé"/>
    <m/>
    <s v="Passage annulé"/>
    <s v="Pas d'invendus à donner"/>
    <s v="What'sApp"/>
    <m/>
    <x v="0"/>
    <s v="Evenementiel"/>
    <s v="Evénements Sports et Loisirs"/>
  </r>
  <r>
    <n v="2025"/>
    <s v="mars"/>
    <n v="12"/>
    <s v="mercredi"/>
    <x v="191"/>
    <d v="2025-03-19T00:00:00"/>
    <s v="Thomas Landy"/>
    <s v="Jean-Pierre Boudard"/>
    <m/>
    <m/>
    <m/>
    <s v="Kangoo Mazars ET-665-VE"/>
    <s v="Monoprix - Magasin Bellesfeuilles"/>
    <n v="82"/>
    <m/>
    <m/>
    <m/>
    <m/>
    <m/>
    <x v="0"/>
    <s v="Distributeur"/>
    <s v="Distributeur"/>
  </r>
  <r>
    <n v="2025"/>
    <s v="mars"/>
    <n v="12"/>
    <s v="mercredi"/>
    <x v="191"/>
    <d v="2025-03-19T00:00:00"/>
    <s v="Thomas Landy"/>
    <s v="Jean-Pierre Boudard"/>
    <m/>
    <m/>
    <m/>
    <s v="Kangoo Mazars ET-665-VE"/>
    <s v="Monoprix - Magasin Courcelles"/>
    <n v="4"/>
    <m/>
    <m/>
    <m/>
    <m/>
    <m/>
    <x v="0"/>
    <s v="Distributeur"/>
    <s v="Distributeur"/>
  </r>
  <r>
    <n v="2025"/>
    <s v="mars"/>
    <n v="12"/>
    <s v="mercredi"/>
    <x v="191"/>
    <d v="2025-03-19T00:00:00"/>
    <s v="Thomas Landy"/>
    <s v="Jean-Pierre Boudard"/>
    <m/>
    <m/>
    <m/>
    <s v="Kangoo Mazars ET-665-VE"/>
    <s v="Corot Entraide Auteuil"/>
    <n v="86"/>
    <m/>
    <m/>
    <m/>
    <m/>
    <m/>
    <x v="1"/>
    <s v="Centre d'Hébergement"/>
    <s v="HALTE SOCIALE ET HEBERGEMENT"/>
  </r>
  <r>
    <n v="2025"/>
    <s v="mars"/>
    <n v="12"/>
    <s v="mercredi"/>
    <x v="192"/>
    <d v="2025-03-19T00:00:00"/>
    <s v="Thierry Maisonnier"/>
    <s v="Alice ZAPATA"/>
    <s v="(Vendredi) Yannick GOPY"/>
    <m/>
    <m/>
    <s v="Trafic Lyonnais FZ-882-JR"/>
    <s v="Ideel Garden"/>
    <n v="118.14"/>
    <m/>
    <m/>
    <m/>
    <m/>
    <m/>
    <x v="0"/>
    <s v="Industriel"/>
    <s v="Restauration d'entreprise"/>
  </r>
  <r>
    <n v="2025"/>
    <s v="mars"/>
    <n v="12"/>
    <s v="mercredi"/>
    <x v="192"/>
    <d v="2025-03-19T00:00:00"/>
    <s v="Thierry Maisonnier"/>
    <s v="Alice ZAPATA"/>
    <s v="(Vendredi) Yannick GOPY"/>
    <m/>
    <m/>
    <s v="Trafic Lyonnais FZ-882-JR"/>
    <s v="Armée du Salut"/>
    <n v="118.14"/>
    <m/>
    <m/>
    <m/>
    <m/>
    <m/>
    <x v="1"/>
    <s v="Distribution Solidaire"/>
    <s v="Distribution Solidaire"/>
  </r>
  <r>
    <n v="2025"/>
    <s v="mars"/>
    <n v="12"/>
    <s v="mercredi"/>
    <x v="0"/>
    <d v="2025-03-19T00:00:00"/>
    <s v="annulé"/>
    <m/>
    <m/>
    <m/>
    <m/>
    <s v="Annulé"/>
    <s v="Le Figuier / Au panier des Halles / Jelo"/>
    <s v="annulé"/>
    <m/>
    <s v="Passage annulé"/>
    <s v="Pas d'invendus à donner"/>
    <s v="What'sApp"/>
    <m/>
    <x v="0"/>
    <s v="Restauration Collective"/>
    <s v="Labo pour frigos connectés"/>
  </r>
  <r>
    <n v="2025"/>
    <s v="mars"/>
    <n v="12"/>
    <s v="mercredi"/>
    <x v="193"/>
    <d v="2025-03-19T00:00:00"/>
    <s v="Élisa Belhocine"/>
    <m/>
    <m/>
    <m/>
    <m/>
    <s v="Trafic Défense FT-862-AY"/>
    <s v="Sodexo Porte d'Issy - DGA (Balard)"/>
    <n v="30"/>
    <m/>
    <m/>
    <m/>
    <m/>
    <m/>
    <x v="0"/>
    <s v="Restauration Collective"/>
    <s v="Restauration d'entreprise"/>
  </r>
  <r>
    <n v="2025"/>
    <s v="mars"/>
    <n v="12"/>
    <s v="mercredi"/>
    <x v="193"/>
    <d v="2025-03-19T00:00:00"/>
    <s v="Élisa Belhocine"/>
    <m/>
    <m/>
    <m/>
    <m/>
    <s v="Trafic Défense FT-862-AY"/>
    <s v="Cuisine Centrale de Nanterre"/>
    <n v="47.5"/>
    <m/>
    <m/>
    <m/>
    <m/>
    <m/>
    <x v="0"/>
    <s v="Restauration Collective"/>
    <s v="Restauration scolaire"/>
  </r>
  <r>
    <n v="2025"/>
    <s v="mars"/>
    <n v="12"/>
    <s v="mercredi"/>
    <x v="193"/>
    <d v="2025-03-19T00:00:00"/>
    <s v="Élisa Belhocine"/>
    <m/>
    <m/>
    <m/>
    <m/>
    <s v="Trafic Défense FT-862-AY"/>
    <s v="Magdalena Boulogne"/>
    <n v="59.4"/>
    <m/>
    <m/>
    <m/>
    <m/>
    <m/>
    <x v="1"/>
    <s v="Restaurant Solidaire"/>
    <s v="Restaurant Solidaire"/>
  </r>
  <r>
    <n v="2025"/>
    <s v="mars"/>
    <n v="12"/>
    <s v="mercredi"/>
    <x v="193"/>
    <d v="2025-03-19T00:00:00"/>
    <s v="Élisa Belhocine"/>
    <m/>
    <m/>
    <m/>
    <m/>
    <s v="Trafic Défense FT-862-AY"/>
    <s v="Ordre de Malte - Immaculee Conception"/>
    <n v="18.100000000000001"/>
    <m/>
    <m/>
    <m/>
    <m/>
    <m/>
    <x v="1"/>
    <s v="Restaurant Solidaire"/>
    <s v="Restaurant Solidaire"/>
  </r>
  <r>
    <n v="2025"/>
    <s v="mars"/>
    <n v="12"/>
    <s v="jeudi"/>
    <x v="194"/>
    <d v="2025-03-20T00:00:00"/>
    <s v="Patrick Postic"/>
    <s v="Jose Taylor"/>
    <m/>
    <m/>
    <m/>
    <s v="Trafic Lyonnais FZ-882-JR"/>
    <s v="MIYAM (labo) "/>
    <n v="140"/>
    <m/>
    <m/>
    <m/>
    <m/>
    <m/>
    <x v="0"/>
    <s v="Distributeur"/>
    <s v="Distributeur"/>
  </r>
  <r>
    <n v="2025"/>
    <s v="mars"/>
    <n v="12"/>
    <s v="jeudi"/>
    <x v="194"/>
    <d v="2025-03-20T00:00:00"/>
    <s v="Patrick Postic"/>
    <s v="Jose Taylor"/>
    <m/>
    <m/>
    <m/>
    <s v="Trafic Lyonnais FZ-882-JR"/>
    <s v="L'un est l'autre"/>
    <n v="140"/>
    <m/>
    <m/>
    <m/>
    <m/>
    <m/>
    <x v="1"/>
    <s v="Distribution Solidaire"/>
    <s v="Distribution Solidaire"/>
  </r>
  <r>
    <n v="2025"/>
    <s v="mars"/>
    <n v="12"/>
    <s v="jeudi"/>
    <x v="195"/>
    <d v="2025-03-20T00:00:00"/>
    <s v="Jacques Lefèvre"/>
    <s v="Alice MOUCHEL"/>
    <s v="Victor Jeff"/>
    <m/>
    <m/>
    <s v="Trafic St Ho (ex Lilas) EH-786-YB"/>
    <s v="Refugee Food (Labo) - Production repas"/>
    <n v="87.5"/>
    <m/>
    <m/>
    <m/>
    <m/>
    <m/>
    <x v="0"/>
    <s v="Commandes inter-assos"/>
    <s v="Production Aide Alim"/>
  </r>
  <r>
    <n v="2025"/>
    <s v="mars"/>
    <n v="12"/>
    <s v="jeudi"/>
    <x v="195"/>
    <d v="2025-03-20T00:00:00"/>
    <s v="Jacques Lefèvre"/>
    <s v="Alice MOUCHEL"/>
    <s v="Victor Jeff"/>
    <m/>
    <m/>
    <s v="Trafic St Ho (ex Lilas) EH-786-YB"/>
    <s v="Cop'1 Solidarité Etudiante"/>
    <n v="87.5"/>
    <m/>
    <m/>
    <m/>
    <m/>
    <m/>
    <x v="1"/>
    <s v="Distribution Solidaire"/>
    <s v="Distribution Solidaire"/>
  </r>
  <r>
    <n v="2025"/>
    <s v="mars"/>
    <n v="12"/>
    <s v="jeudi"/>
    <x v="196"/>
    <d v="2025-03-20T00:00:00"/>
    <s v="Théo Molins"/>
    <s v="William Kim"/>
    <m/>
    <m/>
    <m/>
    <s v="Kangoo Mazars ET-665-VE"/>
    <s v="Cuisine Centrale de Nanterre"/>
    <n v="35.65"/>
    <m/>
    <m/>
    <m/>
    <m/>
    <m/>
    <x v="0"/>
    <s v="Restauration Collective"/>
    <s v="Restauration scolaire"/>
  </r>
  <r>
    <n v="2025"/>
    <s v="mars"/>
    <n v="12"/>
    <s v="jeudi"/>
    <x v="196"/>
    <d v="2025-03-20T00:00:00"/>
    <s v="Théo Molins"/>
    <s v="William Kim"/>
    <m/>
    <m/>
    <m/>
    <s v="Kangoo Mazars ET-665-VE"/>
    <s v="Cdc Habitat Adoma - Foyer Sorbiers"/>
    <n v="35.65"/>
    <m/>
    <m/>
    <m/>
    <m/>
    <m/>
    <x v="1"/>
    <s v="Centre d'Hébergement"/>
    <s v="HALTE SOCIALE ET HEBERGEMENT"/>
  </r>
  <r>
    <n v="2025"/>
    <s v="mars"/>
    <n v="12"/>
    <s v="jeudi"/>
    <x v="196"/>
    <d v="2025-03-20T00:00:00"/>
    <s v="Théo Molins"/>
    <s v="William Kim"/>
    <m/>
    <m/>
    <m/>
    <s v="Kangoo Mazars ET-665-VE"/>
    <s v="KFC La Défense"/>
    <n v="16"/>
    <m/>
    <m/>
    <m/>
    <m/>
    <m/>
    <x v="0"/>
    <s v="Restauration Commerciale"/>
    <s v="Restauration Commerciale"/>
  </r>
  <r>
    <n v="2025"/>
    <s v="mars"/>
    <n v="12"/>
    <s v="jeudi"/>
    <x v="196"/>
    <d v="2025-03-20T00:00:00"/>
    <s v="Théo Molins"/>
    <s v="William Kim"/>
    <m/>
    <m/>
    <m/>
    <s v="Kangoo Mazars ET-665-VE"/>
    <s v="L'un est l'autre"/>
    <n v="16"/>
    <m/>
    <m/>
    <m/>
    <m/>
    <m/>
    <x v="1"/>
    <s v="Distribution Solidaire"/>
    <s v="Distribution Solidaire"/>
  </r>
  <r>
    <n v="2025"/>
    <s v="mars"/>
    <n v="12"/>
    <s v="jeudi"/>
    <x v="197"/>
    <d v="2025-03-20T00:00:00"/>
    <s v="Michelle Isphording"/>
    <s v="Alice ZAPATA"/>
    <m/>
    <m/>
    <m/>
    <s v="Trafic Défense FT-862-AY"/>
    <s v="Boire et Manger - Stade De France"/>
    <n v="59.5"/>
    <m/>
    <m/>
    <m/>
    <m/>
    <m/>
    <x v="0"/>
    <s v="Evenementiel"/>
    <s v="Evenementiel"/>
  </r>
  <r>
    <n v="2025"/>
    <s v="mars"/>
    <n v="12"/>
    <s v="jeudi"/>
    <x v="197"/>
    <d v="2025-03-20T00:00:00"/>
    <s v="Michelle Isphording"/>
    <s v="Alice ZAPATA"/>
    <m/>
    <m/>
    <m/>
    <s v="Trafic Défense FT-862-AY"/>
    <s v="Action 14"/>
    <n v="59.5"/>
    <m/>
    <m/>
    <m/>
    <m/>
    <m/>
    <x v="1"/>
    <s v="Distribution Solidaire"/>
    <s v="Distribution Solidaire"/>
  </r>
  <r>
    <n v="2025"/>
    <s v="mars"/>
    <n v="12"/>
    <s v="vendredi"/>
    <x v="198"/>
    <d v="2025-03-21T00:00:00"/>
    <s v="Constantin Kozlow"/>
    <s v="Thomas DROUAULT"/>
    <m/>
    <m/>
    <m/>
    <s v="Trafic St Ho (ex Lilas) EH-786-YB"/>
    <s v="Monoprix - Magasin Bellesfeuilles"/>
    <n v="85.34"/>
    <m/>
    <m/>
    <m/>
    <m/>
    <m/>
    <x v="0"/>
    <s v="Distributeur"/>
    <s v="Distributeur"/>
  </r>
  <r>
    <n v="2025"/>
    <s v="mars"/>
    <n v="12"/>
    <s v="vendredi"/>
    <x v="198"/>
    <d v="2025-03-21T00:00:00"/>
    <s v="Constantin Kozlow"/>
    <s v="Thomas DROUAULT"/>
    <m/>
    <m/>
    <m/>
    <s v="Trafic St Ho (ex Lilas) EH-786-YB"/>
    <s v="Monoprix - Magasin Courcelles"/>
    <n v="81.2"/>
    <m/>
    <m/>
    <m/>
    <m/>
    <m/>
    <x v="0"/>
    <s v="Distributeur"/>
    <s v="Distributeur"/>
  </r>
  <r>
    <n v="2025"/>
    <s v="mars"/>
    <n v="12"/>
    <s v="vendredi"/>
    <x v="198"/>
    <d v="2025-03-21T00:00:00"/>
    <s v="Constantin Kozlow"/>
    <s v="Thomas DROUAULT"/>
    <m/>
    <m/>
    <m/>
    <s v="Trafic St Ho (ex Lilas) EH-786-YB"/>
    <s v="Aurore - CHU 12eme"/>
    <n v="166.54"/>
    <m/>
    <m/>
    <m/>
    <m/>
    <m/>
    <x v="1"/>
    <s v="Centre d'Hébergement"/>
    <s v="HALTE SOCIALE ET HEBERGEMENT"/>
  </r>
  <r>
    <n v="2025"/>
    <s v="mars"/>
    <n v="12"/>
    <s v="vendredi"/>
    <x v="199"/>
    <d v="2025-03-21T00:00:00"/>
    <s v="Jean-Michel Bader"/>
    <s v="jean-pierre Boudard"/>
    <m/>
    <m/>
    <m/>
    <s v="Trafic Lyonnais FZ-882-JR"/>
    <s v="Foodles - Hub Saint Ouen"/>
    <n v="72.099999999999994"/>
    <m/>
    <m/>
    <m/>
    <m/>
    <m/>
    <x v="0"/>
    <s v="Restauration Collective"/>
    <s v="Restauration d'entreprise"/>
  </r>
  <r>
    <n v="2025"/>
    <s v="mars"/>
    <n v="12"/>
    <s v="vendredi"/>
    <x v="199"/>
    <d v="2025-03-21T00:00:00"/>
    <s v="Jean-Michel Bader"/>
    <s v="jean-pierre Boudard"/>
    <m/>
    <m/>
    <m/>
    <s v="Trafic Lyonnais FZ-882-JR"/>
    <s v="Centre Social Landy - St Ouen"/>
    <n v="72.099999999999994"/>
    <m/>
    <m/>
    <m/>
    <m/>
    <m/>
    <x v="1"/>
    <s v="Distribution Solidaire"/>
    <s v="Distribution Solidaire"/>
  </r>
  <r>
    <n v="2025"/>
    <s v="mars"/>
    <n v="12"/>
    <s v="vendredi"/>
    <x v="0"/>
    <d v="2025-03-21T00:00:00"/>
    <s v="annulé"/>
    <m/>
    <m/>
    <m/>
    <m/>
    <s v="Annulé"/>
    <s v="MRS - Ipsen Khapa"/>
    <s v="annulé"/>
    <m/>
    <s v="Passage annulé"/>
    <s v="Pas d'invendus à donner"/>
    <s v="What'sApp"/>
    <m/>
    <x v="0"/>
    <s v="Restauration Collective"/>
    <s v="Restauration d'entreprise"/>
  </r>
  <r>
    <n v="2025"/>
    <s v="mars"/>
    <n v="12"/>
    <s v="vendredi"/>
    <x v="0"/>
    <d v="2025-03-21T00:00:00"/>
    <s v="annulé"/>
    <m/>
    <m/>
    <m/>
    <m/>
    <s v="Annulé"/>
    <s v="Sogeres - Microsoft EOS"/>
    <s v="annulé"/>
    <m/>
    <s v="Passage annulé"/>
    <s v="Pas d'invendus à donner"/>
    <s v="What'sApp"/>
    <m/>
    <x v="0"/>
    <s v="Restauration Collective"/>
    <s v="Restauration d'entreprise"/>
  </r>
  <r>
    <n v="2025"/>
    <s v="mars"/>
    <n v="12"/>
    <s v="vendredi"/>
    <x v="200"/>
    <d v="2025-03-21T00:00:00"/>
    <s v="Interface"/>
    <m/>
    <m/>
    <m/>
    <m/>
    <s v="Kangoo Ipsen FV-865-GP"/>
    <s v="Sodexo Porte d'Issy - DGA (Balard)"/>
    <n v="19.2"/>
    <m/>
    <m/>
    <m/>
    <m/>
    <m/>
    <x v="0"/>
    <s v="Restauration Collective"/>
    <s v="Restauration d'entreprise"/>
  </r>
  <r>
    <n v="2025"/>
    <s v="mars"/>
    <n v="12"/>
    <s v="vendredi"/>
    <x v="200"/>
    <d v="2025-03-21T00:00:00"/>
    <s v="Interface"/>
    <m/>
    <m/>
    <m/>
    <m/>
    <s v="Kangoo Ipsen FV-865-GP"/>
    <s v="Ordre de Malte - Immaculee Conception"/>
    <n v="19.2"/>
    <m/>
    <m/>
    <m/>
    <m/>
    <m/>
    <x v="1"/>
    <s v="Distribution Solidaire"/>
    <s v="Distribution Solidaire"/>
  </r>
  <r>
    <n v="2025"/>
    <s v="mars"/>
    <n v="12"/>
    <s v="vendredi"/>
    <x v="201"/>
    <d v="2025-03-21T00:00:00"/>
    <s v="Michelle Isphording"/>
    <s v="Nil Augé-Dedieu"/>
    <s v="(Wenabi) Edouard Bouley"/>
    <m/>
    <m/>
    <s v="Trafic Défense FT-862-AY"/>
    <s v="Cuisine Centrale de Nanterre"/>
    <n v="40.65"/>
    <m/>
    <m/>
    <m/>
    <m/>
    <m/>
    <x v="0"/>
    <s v="Restauration Collective"/>
    <s v="Restauration scolaire"/>
  </r>
  <r>
    <n v="2025"/>
    <s v="mars"/>
    <n v="12"/>
    <s v="vendredi"/>
    <x v="201"/>
    <d v="2025-03-21T00:00:00"/>
    <s v="Michelle Isphording"/>
    <s v="Nil Augé-Dedieu"/>
    <s v="(Wenabi) Edouard Bouley"/>
    <m/>
    <m/>
    <s v="Trafic Défense FT-862-AY"/>
    <s v="ADN 93 - Amicale du Nid La Courneuve"/>
    <n v="15.65"/>
    <m/>
    <m/>
    <m/>
    <m/>
    <m/>
    <x v="1"/>
    <s v="Centre d'Hébergement"/>
    <s v="HALTE SOCIALE ET HEBERGEMENT"/>
  </r>
  <r>
    <n v="2025"/>
    <s v="mars"/>
    <n v="12"/>
    <s v="vendredi"/>
    <x v="202"/>
    <d v="2025-03-21T00:00:00"/>
    <s v="Éric David"/>
    <s v="Alice MOUCHEL"/>
    <m/>
    <m/>
    <m/>
    <s v="Kangoo Mazars ET-665-VE"/>
    <s v="Ikambere"/>
    <n v="25"/>
    <m/>
    <m/>
    <m/>
    <m/>
    <m/>
    <x v="1"/>
    <s v="Accueil de Jour"/>
    <s v="Accueil de Jour"/>
  </r>
  <r>
    <n v="2025"/>
    <s v="mars"/>
    <n v="12"/>
    <s v="vendredi"/>
    <x v="0"/>
    <d v="2025-03-21T00:00:00"/>
    <s v="annulé"/>
    <m/>
    <m/>
    <m/>
    <m/>
    <s v="Annulé"/>
    <s v="L'Oréal Campus Clichy"/>
    <s v="annulé"/>
    <m/>
    <s v="Passage annulé"/>
    <s v="Pas d'invendus à donner"/>
    <s v="Appel "/>
    <m/>
    <x v="0"/>
    <s v="Restauration Collective"/>
    <s v="Restauration d'entreprise"/>
  </r>
  <r>
    <n v="2025"/>
    <s v="mars"/>
    <n v="12"/>
    <s v="vendredi"/>
    <x v="202"/>
    <d v="2025-03-21T00:00:00"/>
    <s v="Éric David"/>
    <s v="Alice MOUCHEL"/>
    <m/>
    <m/>
    <m/>
    <s v="Kangoo Mazars ET-665-VE"/>
    <s v="Compass - Société Générale Basalte"/>
    <n v="14"/>
    <m/>
    <m/>
    <m/>
    <m/>
    <m/>
    <x v="0"/>
    <s v="Restauration Collective"/>
    <s v="Restauration d'entreprise"/>
  </r>
  <r>
    <n v="2025"/>
    <s v="mars"/>
    <n v="12"/>
    <s v="vendredi"/>
    <x v="202"/>
    <d v="2025-03-21T00:00:00"/>
    <s v="Éric David"/>
    <s v="Alice MOUCHEL"/>
    <m/>
    <m/>
    <m/>
    <s v="Kangoo Mazars ET-665-VE"/>
    <s v="Sogeres - Gecina Défense Ouest"/>
    <n v="5.3"/>
    <m/>
    <m/>
    <m/>
    <m/>
    <m/>
    <x v="0"/>
    <s v="Restauration Collective"/>
    <s v="Restauration d'entreprise"/>
  </r>
  <r>
    <n v="2025"/>
    <s v="mars"/>
    <n v="12"/>
    <s v="vendredi"/>
    <x v="0"/>
    <d v="2025-03-21T00:00:00"/>
    <s v="annulé"/>
    <m/>
    <m/>
    <m/>
    <m/>
    <s v="Annulé"/>
    <s v="Arpège - L'Oréal Clichy CAPI"/>
    <s v="annulé"/>
    <m/>
    <s v="Passage annulé"/>
    <s v="Pas d'invendus à donner"/>
    <s v="Appel "/>
    <m/>
    <x v="0"/>
    <s v="Restauration Collective"/>
    <s v="Restauration d'entreprise"/>
  </r>
  <r>
    <n v="2025"/>
    <s v="mars"/>
    <n v="12"/>
    <s v="vendredi"/>
    <x v="0"/>
    <d v="2025-03-21T00:00:00"/>
    <s v="annulé"/>
    <m/>
    <m/>
    <m/>
    <m/>
    <s v="Annulé"/>
    <s v="Arpège - Mazars"/>
    <s v="annulé"/>
    <m/>
    <s v="Passage annulé"/>
    <s v="Pas d'invendus à donner"/>
    <s v="Appel "/>
    <m/>
    <x v="0"/>
    <s v="Restauration Collective"/>
    <s v="Restauration d'entreprise"/>
  </r>
  <r>
    <n v="2025"/>
    <s v="mars"/>
    <n v="12"/>
    <s v="vendredi"/>
    <x v="202"/>
    <d v="2025-03-21T00:00:00"/>
    <s v="Éric David"/>
    <s v="Alice MOUCHEL"/>
    <m/>
    <m/>
    <m/>
    <s v="Kangoo Mazars ET-665-VE"/>
    <s v="Arpège - L'Oréal Clichy RIO"/>
    <n v="45"/>
    <m/>
    <m/>
    <m/>
    <m/>
    <m/>
    <x v="0"/>
    <s v="Restauration Collective"/>
    <s v="Restauration d'entreprise"/>
  </r>
  <r>
    <n v="2025"/>
    <s v="mars"/>
    <n v="12"/>
    <s v="vendredi"/>
    <x v="0"/>
    <d v="2025-03-21T00:00:00"/>
    <s v="annulé"/>
    <m/>
    <m/>
    <m/>
    <m/>
    <s v="Annulé"/>
    <s v="Compass - L'Oréal Levallois SO France"/>
    <s v="annulé"/>
    <m/>
    <s v="Passage annulé"/>
    <s v="Pas d'invendus à donner"/>
    <s v="Appel "/>
    <m/>
    <x v="0"/>
    <s v="Restauration Collective"/>
    <s v="Restauration d'entreprise"/>
  </r>
  <r>
    <n v="2025"/>
    <s v="mars"/>
    <n v="12"/>
    <s v="vendredi"/>
    <x v="202"/>
    <d v="2025-03-21T00:00:00"/>
    <s v="Éric David"/>
    <s v="Alice MOUCHEL"/>
    <m/>
    <m/>
    <m/>
    <s v="Kangoo Mazars ET-665-VE"/>
    <s v="Aurore - PF Boréal"/>
    <n v="64.3"/>
    <m/>
    <m/>
    <m/>
    <m/>
    <m/>
    <x v="1"/>
    <s v="Centre d'Hébergement"/>
    <s v="HALTE SOCIALE ET HEBERGEMENT"/>
  </r>
  <r>
    <n v="2025"/>
    <s v="mars"/>
    <n v="12"/>
    <s v="samedi"/>
    <x v="0"/>
    <d v="2025-03-22T00:00:00"/>
    <s v="annulé"/>
    <m/>
    <m/>
    <m/>
    <m/>
    <s v="Annulé"/>
    <s v="Levy Restaurants - AccorHotels Arena Bercy"/>
    <s v="annulé"/>
    <m/>
    <s v="Passage annulé"/>
    <s v="Pas d'invendus à donner"/>
    <s v="What'sApp"/>
    <m/>
    <x v="0"/>
    <s v="Evenementiel"/>
    <s v="Evénements Sports et Loisirs"/>
  </r>
  <r>
    <n v="2025"/>
    <s v="mars"/>
    <n v="13"/>
    <s v="dimanche"/>
    <x v="0"/>
    <d v="2025-03-23T00:00:00"/>
    <s v="annulé"/>
    <m/>
    <m/>
    <m/>
    <m/>
    <s v="Annulé"/>
    <s v="Levy Restaurants - AccorHotels Arena Bercy"/>
    <s v="annulé"/>
    <m/>
    <s v="Passage annulé"/>
    <s v="Pas d'invendus à donner"/>
    <s v="What'sApp"/>
    <m/>
    <x v="0"/>
    <s v="Evenementiel"/>
    <s v="Evénements Sports et Loisirs"/>
  </r>
  <r>
    <n v="2025"/>
    <s v="mars"/>
    <n v="13"/>
    <s v="dimanche"/>
    <x v="203"/>
    <d v="2025-03-23T00:00:00"/>
    <s v="Patrick Postic"/>
    <s v="HENRIQUE BORSARI"/>
    <s v="Marina Guede"/>
    <s v="Aymeric Champs"/>
    <s v="Bérénice HELION_x000a_Alexandre PASQUALI"/>
    <s v="Trafic St Ho (ex Lilas) EH-786-YB"/>
    <s v="Marché Monge"/>
    <n v="50"/>
    <m/>
    <m/>
    <m/>
    <m/>
    <m/>
    <x v="0"/>
    <s v="Producteur"/>
    <s v="Producteur"/>
  </r>
  <r>
    <n v="2025"/>
    <s v="mars"/>
    <n v="13"/>
    <s v="dimanche"/>
    <x v="203"/>
    <d v="2025-03-23T00:00:00"/>
    <s v="Patrick Postic"/>
    <s v="HENRIQUE BORSARI"/>
    <s v="Marina Guede"/>
    <s v="Aymeric Champs"/>
    <s v="Bérénice HELION_x000a_Alexandre PASQUALI"/>
    <s v="Trafic St Ho (ex Lilas) EH-786-YB"/>
    <s v="Marché Grenelle"/>
    <n v="63"/>
    <m/>
    <m/>
    <m/>
    <m/>
    <m/>
    <x v="0"/>
    <s v="Producteur"/>
    <s v="Producteur"/>
  </r>
  <r>
    <n v="2025"/>
    <s v="mars"/>
    <n v="13"/>
    <s v="dimanche"/>
    <x v="203"/>
    <d v="2025-03-23T00:00:00"/>
    <s v="Patrick Postic"/>
    <s v="HENRIQUE BORSARI"/>
    <s v="Marina Guede"/>
    <s v="Aymeric Champs"/>
    <s v="Bérénice HELION_x000a_Alexandre PASQUALI"/>
    <s v="Trafic St Ho (ex Lilas) EH-786-YB"/>
    <s v="La Chorba"/>
    <n v="113"/>
    <m/>
    <m/>
    <m/>
    <m/>
    <m/>
    <x v="1"/>
    <s v="Restaurant Solidaire"/>
    <s v="RESTAURANTS SOLIDAIRES"/>
  </r>
  <r>
    <n v="2025"/>
    <s v="mars"/>
    <n v="13"/>
    <s v="lundi"/>
    <x v="204"/>
    <d v="2025-03-24T00:00:00"/>
    <s v="Thierry Maisonnier"/>
    <s v="Axel Dupont-Franklin"/>
    <s v="Vanessa Barbin"/>
    <m/>
    <m/>
    <s v="Trafic Défense FT-862-AY"/>
    <s v="Levy Restaurants - AccorHotels Arena Bercy"/>
    <n v="12.37"/>
    <m/>
    <m/>
    <m/>
    <m/>
    <m/>
    <x v="0"/>
    <s v="Evenementiel"/>
    <s v="Evénements Sports et Loisirs"/>
  </r>
  <r>
    <n v="2025"/>
    <s v="mars"/>
    <n v="13"/>
    <s v="lundi"/>
    <x v="204"/>
    <d v="2025-03-24T00:00:00"/>
    <s v="Thierry Maisonnier"/>
    <s v="Axel Dupont-Franklin"/>
    <s v="Vanessa Barbin"/>
    <m/>
    <m/>
    <s v="Trafic Défense FT-862-AY"/>
    <s v="Aurore ESAT Santeuil "/>
    <n v="12.37"/>
    <m/>
    <m/>
    <m/>
    <m/>
    <m/>
    <x v="1"/>
    <s v="Restaurant Solidaire"/>
    <s v="RESTAURANTS SOLIDAIRES"/>
  </r>
  <r>
    <n v="2025"/>
    <s v="mars"/>
    <n v="13"/>
    <s v="lundi"/>
    <x v="204"/>
    <d v="2025-03-24T00:00:00"/>
    <s v="Thierry Maisonnier"/>
    <s v="Axel Dupont-Franklin"/>
    <s v="Vanessa Barbin"/>
    <m/>
    <m/>
    <s v="Trafic Défense FT-862-AY"/>
    <s v="Monoprix - Magasin Bellesfeuilles"/>
    <n v="87.5"/>
    <m/>
    <m/>
    <m/>
    <m/>
    <m/>
    <x v="0"/>
    <s v="Distributeur"/>
    <s v="Distributeur"/>
  </r>
  <r>
    <n v="2025"/>
    <s v="mars"/>
    <n v="13"/>
    <s v="lundi"/>
    <x v="204"/>
    <d v="2025-03-24T00:00:00"/>
    <s v="Thierry Maisonnier"/>
    <s v="Axel Dupont-Franklin"/>
    <s v="Vanessa Barbin"/>
    <m/>
    <m/>
    <s v="Trafic Défense FT-862-AY"/>
    <s v="Monoprix - Magasin Courcelles"/>
    <n v="87.5"/>
    <m/>
    <m/>
    <m/>
    <m/>
    <m/>
    <x v="0"/>
    <s v="Distributeur"/>
    <s v="Distributeur"/>
  </r>
  <r>
    <n v="2025"/>
    <s v="mars"/>
    <n v="13"/>
    <s v="lundi"/>
    <x v="204"/>
    <d v="2025-03-24T00:00:00"/>
    <s v="Thierry Maisonnier"/>
    <s v="Axel Dupont-Franklin"/>
    <s v="Vanessa Barbin"/>
    <m/>
    <m/>
    <s v="Trafic Défense FT-862-AY"/>
    <s v="Corot Entraide Auteuil"/>
    <n v="48"/>
    <m/>
    <m/>
    <m/>
    <m/>
    <m/>
    <x v="1"/>
    <s v="Centre d'Hébergement"/>
    <s v="HALTE SOCIALE ET HEBERGEMENT"/>
  </r>
  <r>
    <n v="2025"/>
    <s v="mars"/>
    <n v="13"/>
    <s v="lundi"/>
    <x v="204"/>
    <d v="2025-03-24T00:00:00"/>
    <s v="Thierry Maisonnier"/>
    <s v="Axel Dupont-Franklin"/>
    <s v="Vanessa Barbin"/>
    <m/>
    <m/>
    <s v="Trafic Défense FT-862-AY"/>
    <s v="ADN 92 - Amicale du Nid Colombes"/>
    <n v="127"/>
    <m/>
    <m/>
    <m/>
    <m/>
    <m/>
    <x v="1"/>
    <s v="Centre d'Hébergement"/>
    <s v="HALTE SOCIALE ET HEBERGEMENT"/>
  </r>
  <r>
    <n v="2025"/>
    <s v="mars"/>
    <n v="13"/>
    <s v="lundi"/>
    <x v="205"/>
    <d v="2025-03-24T00:00:00"/>
    <s v="Michelle Isphording"/>
    <s v="Andrew Salenko"/>
    <m/>
    <m/>
    <m/>
    <s v="Trafic Défense FT-862-AY"/>
    <s v="Boire et Manger - Stade De France"/>
    <n v="338.75"/>
    <m/>
    <m/>
    <m/>
    <m/>
    <m/>
    <x v="0"/>
    <s v="Evenementiel"/>
    <s v="Evenementiel"/>
  </r>
  <r>
    <n v="2025"/>
    <s v="mars"/>
    <n v="13"/>
    <s v="lundi"/>
    <x v="205"/>
    <d v="2025-03-24T00:00:00"/>
    <s v="Michelle Isphording"/>
    <s v="Andrew Salenko"/>
    <m/>
    <m/>
    <m/>
    <s v="Trafic Défense FT-862-AY"/>
    <s v="ADN 93 - Amicale du Nid La Courneuve"/>
    <n v="95.75"/>
    <m/>
    <m/>
    <m/>
    <m/>
    <m/>
    <x v="1"/>
    <s v="Centre d'Hébergement"/>
    <s v="HALTE SOCIALE ET HEBERGEMENT"/>
  </r>
  <r>
    <n v="2025"/>
    <s v="mars"/>
    <n v="13"/>
    <s v="lundi"/>
    <x v="205"/>
    <d v="2025-03-24T00:00:00"/>
    <s v="Michelle Isphording"/>
    <s v="Andrew Salenko"/>
    <m/>
    <m/>
    <m/>
    <s v="Trafic Défense FT-862-AY"/>
    <s v="APPUI - AU BON TRANSIT (livraison de denrées)"/>
    <n v="243"/>
    <m/>
    <m/>
    <m/>
    <m/>
    <m/>
    <x v="1"/>
    <s v="Distribution Solidaire"/>
    <n v="0"/>
  </r>
  <r>
    <n v="2025"/>
    <s v="mars"/>
    <n v="13"/>
    <s v="mardi"/>
    <x v="206"/>
    <d v="2025-03-25T00:00:00"/>
    <s v="Patrick Postic"/>
    <s v="Jose Taylor"/>
    <m/>
    <m/>
    <m/>
    <s v="Trafic Lyonnais FZ-882-JR"/>
    <s v="MIYAM (labo) "/>
    <n v="141"/>
    <m/>
    <m/>
    <m/>
    <m/>
    <m/>
    <x v="0"/>
    <s v="Distributeur"/>
    <s v="Distributeur"/>
  </r>
  <r>
    <n v="2025"/>
    <s v="mars"/>
    <n v="13"/>
    <s v="mardi"/>
    <x v="206"/>
    <d v="2025-03-25T00:00:00"/>
    <s v="Patrick Postic"/>
    <s v="Jose Taylor"/>
    <m/>
    <m/>
    <m/>
    <s v="Trafic Lyonnais FZ-882-JR"/>
    <s v="Salle à Manger"/>
    <n v="73"/>
    <m/>
    <m/>
    <m/>
    <m/>
    <m/>
    <x v="1"/>
    <s v="Restaurant Solidaire"/>
    <s v="RESTAURANTS SOLIDAIRES"/>
  </r>
  <r>
    <n v="2025"/>
    <s v="mars"/>
    <n v="13"/>
    <s v="mardi"/>
    <x v="206"/>
    <d v="2025-03-25T00:00:00"/>
    <s v="Patrick Postic"/>
    <s v="Jose Taylor"/>
    <m/>
    <m/>
    <m/>
    <s v="Trafic Lyonnais FZ-882-JR"/>
    <s v="ADN 92 - Amicale du Nid Colombes"/>
    <n v="68"/>
    <m/>
    <m/>
    <m/>
    <m/>
    <m/>
    <x v="1"/>
    <s v="Centre d'Hébergement"/>
    <s v="HALTE SOCIALE ET HEBERGEMENT"/>
  </r>
  <r>
    <n v="2025"/>
    <s v="mars"/>
    <n v="13"/>
    <s v="mardi"/>
    <x v="207"/>
    <d v="2025-03-25T00:00:00"/>
    <s v="Thierry Maisonnier"/>
    <s v="Christiane Mancilla"/>
    <s v="(Wenabi) Gonzalo Urquijo"/>
    <m/>
    <m/>
    <s v="Trafic St Ho (ex Lilas) EH-786-YB"/>
    <s v="Cuisine Centrale de Nanterre"/>
    <n v="39"/>
    <m/>
    <m/>
    <m/>
    <m/>
    <m/>
    <x v="0"/>
    <s v="Restauration Collective"/>
    <s v="Restauration scolaire"/>
  </r>
  <r>
    <n v="2025"/>
    <s v="mars"/>
    <n v="13"/>
    <s v="mardi"/>
    <x v="207"/>
    <d v="2025-03-25T00:00:00"/>
    <s v="Thierry Maisonnier"/>
    <s v="Christiane Mancilla"/>
    <s v="(Wenabi) Gonzalo Urquijo"/>
    <m/>
    <m/>
    <s v="Trafic St Ho (ex Lilas) EH-786-YB"/>
    <s v="Monoprix - Magasin Bellesfeuilles"/>
    <n v="84"/>
    <m/>
    <m/>
    <m/>
    <m/>
    <m/>
    <x v="0"/>
    <s v="Distributeur"/>
    <s v="Distributeur"/>
  </r>
  <r>
    <n v="2025"/>
    <s v="mars"/>
    <n v="13"/>
    <s v="mardi"/>
    <x v="207"/>
    <d v="2025-03-25T00:00:00"/>
    <s v="Thierry Maisonnier"/>
    <s v="Christiane Mancilla"/>
    <s v="(Wenabi) Gonzalo Urquijo"/>
    <m/>
    <m/>
    <s v="Trafic St Ho (ex Lilas) EH-786-YB"/>
    <s v="Mairie du XIV - Association Yachad"/>
    <n v="123"/>
    <m/>
    <m/>
    <m/>
    <m/>
    <m/>
    <x v="1"/>
    <s v="Distribution Solidaire"/>
    <s v="Distribution Solidaire"/>
  </r>
  <r>
    <n v="2025"/>
    <s v="mars"/>
    <n v="13"/>
    <s v="mardi"/>
    <x v="208"/>
    <d v="2025-03-25T00:00:00"/>
    <s v="Élisa Belhocine"/>
    <s v="Mara Dobrescu"/>
    <m/>
    <m/>
    <m/>
    <s v="Berlingo Bercy DN-583-FS"/>
    <s v="Marché d'Aligre"/>
    <n v="72.84"/>
    <m/>
    <m/>
    <m/>
    <m/>
    <m/>
    <x v="0"/>
    <s v="Producteur"/>
    <s v="Producteur"/>
  </r>
  <r>
    <n v="2025"/>
    <s v="mars"/>
    <n v="13"/>
    <s v="mardi"/>
    <x v="208"/>
    <d v="2025-03-25T00:00:00"/>
    <s v="Élisa Belhocine"/>
    <s v="Mara Dobrescu"/>
    <m/>
    <m/>
    <m/>
    <s v="Berlingo Bercy DN-583-FS"/>
    <s v="La Cop1ne"/>
    <n v="40.4"/>
    <m/>
    <m/>
    <m/>
    <m/>
    <m/>
    <x v="1"/>
    <s v="Restaurant Solidaire"/>
    <s v="RESTAURANTS SOLIDAIRES"/>
  </r>
  <r>
    <n v="2025"/>
    <s v="mars"/>
    <n v="13"/>
    <s v="mardi"/>
    <x v="208"/>
    <d v="2025-03-25T00:00:00"/>
    <s v="Élisa Belhocine"/>
    <s v="Mara Dobrescu"/>
    <m/>
    <m/>
    <m/>
    <s v="Berlingo Bercy DN-583-FS"/>
    <s v="Refugee Food (Labo) - Livraison de denrées"/>
    <n v="32.44"/>
    <m/>
    <m/>
    <m/>
    <m/>
    <m/>
    <x v="1"/>
    <s v="Restaurant Solidaire"/>
    <s v="RESTAURANTS SOLIDAIRES"/>
  </r>
  <r>
    <n v="2025"/>
    <s v="mars"/>
    <n v="13"/>
    <s v="mardi"/>
    <x v="209"/>
    <d v="2025-03-25T00:00:00"/>
    <s v="Constantin Kozlow"/>
    <s v="Meroine toughzaoui"/>
    <s v="Guillaume Bret"/>
    <m/>
    <m/>
    <s v="Trafic Défense FT-862-AY"/>
    <s v="BAPIF Genevilliers (collecte)"/>
    <n v="389"/>
    <m/>
    <m/>
    <m/>
    <m/>
    <m/>
    <x v="0"/>
    <s v="Association"/>
    <n v="0"/>
  </r>
  <r>
    <n v="2025"/>
    <s v="mars"/>
    <n v="13"/>
    <s v="mardi"/>
    <x v="209"/>
    <d v="2025-03-25T00:00:00"/>
    <s v="Constantin Kozlow"/>
    <s v="Meroine toughzaoui"/>
    <s v="Guillaume Bret"/>
    <m/>
    <m/>
    <s v="Trafic Défense FT-862-AY"/>
    <s v="Maison de l'Amitié"/>
    <n v="389"/>
    <m/>
    <m/>
    <m/>
    <m/>
    <m/>
    <x v="1"/>
    <s v="Accueil de Jour"/>
    <s v="Accueil de Jour"/>
  </r>
  <r>
    <n v="2025"/>
    <s v="mars"/>
    <n v="13"/>
    <s v="mercredi"/>
    <x v="210"/>
    <d v="2025-03-26T00:00:00"/>
    <s v="Carlos Medina"/>
    <s v="Marius Koffi"/>
    <m/>
    <m/>
    <m/>
    <s v="Kangoo Mazars ET-665-VE"/>
    <s v="Monoprix - Magasin Bellesfeuilles"/>
    <n v="53.21"/>
    <m/>
    <m/>
    <m/>
    <m/>
    <m/>
    <x v="0"/>
    <s v="Distributeur"/>
    <s v="Distributeur"/>
  </r>
  <r>
    <n v="2025"/>
    <s v="mars"/>
    <n v="13"/>
    <s v="mercredi"/>
    <x v="210"/>
    <d v="2025-03-26T00:00:00"/>
    <s v="Carlos Medina"/>
    <s v="Marius Koffi"/>
    <m/>
    <m/>
    <m/>
    <s v="Kangoo Mazars ET-665-VE"/>
    <s v="Monoprix - Magasin Courcelles"/>
    <n v="18.64"/>
    <m/>
    <m/>
    <m/>
    <m/>
    <m/>
    <x v="0"/>
    <s v="Distributeur"/>
    <s v="Distributeur"/>
  </r>
  <r>
    <n v="2025"/>
    <s v="mars"/>
    <n v="13"/>
    <s v="mercredi"/>
    <x v="210"/>
    <d v="2025-03-26T00:00:00"/>
    <s v="Carlos Medina"/>
    <s v="Marius Koffi"/>
    <m/>
    <m/>
    <m/>
    <s v="Kangoo Mazars ET-665-VE"/>
    <s v="Corot Entraide Auteuil"/>
    <n v="14.3"/>
    <m/>
    <m/>
    <m/>
    <m/>
    <m/>
    <x v="1"/>
    <s v="Centre d'Hébergement"/>
    <s v="HALTE SOCIALE ET HEBERGEMENT"/>
  </r>
  <r>
    <n v="2025"/>
    <s v="mars"/>
    <n v="13"/>
    <s v="mercredi"/>
    <x v="210"/>
    <d v="2025-03-26T00:00:00"/>
    <s v="Carlos Medina"/>
    <s v="Marius Koffi"/>
    <m/>
    <m/>
    <m/>
    <s v="Kangoo Mazars ET-665-VE"/>
    <s v="Rueil Malmaison - La boussole"/>
    <n v="57.55"/>
    <m/>
    <m/>
    <m/>
    <m/>
    <m/>
    <x v="1"/>
    <s v="Centre d'Hébergement"/>
    <s v="HALTE SOCIALE ET HEBERGEMENT"/>
  </r>
  <r>
    <n v="2025"/>
    <s v="mars"/>
    <n v="13"/>
    <s v="mercredi"/>
    <x v="211"/>
    <d v="2025-03-26T00:00:00"/>
    <s v="Thierry Maisonnier"/>
    <s v="Audrey Marty"/>
    <m/>
    <m/>
    <m/>
    <s v="Trafic St Ho (ex Lilas) EH-786-YB"/>
    <s v="Ideel Garden"/>
    <n v="76.48"/>
    <m/>
    <m/>
    <m/>
    <m/>
    <m/>
    <x v="0"/>
    <s v="Industriel"/>
    <s v="Restauration d'entreprise"/>
  </r>
  <r>
    <n v="2025"/>
    <s v="mars"/>
    <n v="13"/>
    <s v="mercredi"/>
    <x v="211"/>
    <d v="2025-03-26T00:00:00"/>
    <s v="Thierry Maisonnier"/>
    <s v="Audrey Marty"/>
    <m/>
    <m/>
    <m/>
    <s v="Trafic St Ho (ex Lilas) EH-786-YB"/>
    <s v="Armée du Salut"/>
    <n v="76.48"/>
    <m/>
    <m/>
    <m/>
    <m/>
    <m/>
    <x v="1"/>
    <s v="Distribution Solidaire"/>
    <s v="Distribution Solidaire"/>
  </r>
  <r>
    <n v="2025"/>
    <s v="mars"/>
    <n v="13"/>
    <s v="mercredi"/>
    <x v="212"/>
    <d v="2025-03-26T00:00:00"/>
    <s v="Gaël Poncel"/>
    <s v="Alice MOUCHEL"/>
    <s v="Mohammed HAOU"/>
    <m/>
    <m/>
    <s v="Trafic St Ho (ex Lilas) EH-786-YB"/>
    <s v="Topivo - Paris La Défense Arena"/>
    <n v="148.6"/>
    <m/>
    <m/>
    <m/>
    <m/>
    <m/>
    <x v="0"/>
    <s v="Evenementiel"/>
    <s v="Evénements Sports et Loisirs"/>
  </r>
  <r>
    <n v="2025"/>
    <s v="mars"/>
    <n v="13"/>
    <s v="mercredi"/>
    <x v="212"/>
    <d v="2025-03-26T00:00:00"/>
    <s v="Gaël Poncel"/>
    <s v="Alice MOUCHEL"/>
    <s v="Mohammed HAOU"/>
    <m/>
    <m/>
    <s v="Trafic St Ho (ex Lilas) EH-786-YB"/>
    <s v="Action 14"/>
    <n v="148.6"/>
    <m/>
    <m/>
    <m/>
    <m/>
    <m/>
    <x v="1"/>
    <s v="Distribution Solidaire"/>
    <s v="Distribution Solidaire"/>
  </r>
  <r>
    <n v="2025"/>
    <s v="mars"/>
    <n v="13"/>
    <s v="mercredi"/>
    <x v="213"/>
    <d v="2025-03-26T00:00:00"/>
    <s v="Jacques Lefèvre"/>
    <s v="(Wenabi) TITI RAWYA TITIKPINA"/>
    <m/>
    <m/>
    <m/>
    <s v="Kangoo Ipsen FV-865-GP"/>
    <s v="Le Figuier / Au panier des Halles / Jelo"/>
    <n v="118.84"/>
    <m/>
    <m/>
    <m/>
    <m/>
    <m/>
    <x v="0"/>
    <s v="Restauration Collective"/>
    <s v="Labo pour frigos connectés"/>
  </r>
  <r>
    <n v="2025"/>
    <s v="mars"/>
    <n v="13"/>
    <s v="mercredi"/>
    <x v="213"/>
    <d v="2025-03-26T00:00:00"/>
    <s v="Jacques Lefèvre"/>
    <s v="(Wenabi) TITI RAWYA TITIKPINA"/>
    <m/>
    <m/>
    <m/>
    <s v="Kangoo Ipsen FV-865-GP"/>
    <s v="Sodexo Porte d'Issy - DGA (Balard)"/>
    <n v="17.5"/>
    <m/>
    <m/>
    <m/>
    <m/>
    <m/>
    <x v="0"/>
    <s v="Restauration Collective"/>
    <s v="Restauration d'entreprise"/>
  </r>
  <r>
    <n v="2025"/>
    <s v="mars"/>
    <n v="13"/>
    <s v="mercredi"/>
    <x v="213"/>
    <d v="2025-03-26T00:00:00"/>
    <s v="Jacques Lefèvre"/>
    <s v="(Wenabi) TITI RAWYA TITIKPINA"/>
    <m/>
    <m/>
    <m/>
    <s v="Kangoo Ipsen FV-865-GP"/>
    <s v="Magdalena Boulogne"/>
    <n v="77.680000000000007"/>
    <m/>
    <m/>
    <m/>
    <m/>
    <m/>
    <x v="1"/>
    <s v="Restaurant Solidaire"/>
    <s v="Restaurant Solidaire"/>
  </r>
  <r>
    <n v="2025"/>
    <s v="mars"/>
    <n v="13"/>
    <s v="mercredi"/>
    <x v="213"/>
    <d v="2025-03-26T00:00:00"/>
    <s v="Jacques Lefèvre"/>
    <s v="(Wenabi) TITI RAWYA TITIKPINA"/>
    <m/>
    <m/>
    <m/>
    <s v="Kangoo Ipsen FV-865-GP"/>
    <s v="Ordre de Malte - Immaculee Conception"/>
    <n v="58.66"/>
    <m/>
    <m/>
    <m/>
    <m/>
    <m/>
    <x v="1"/>
    <s v="Distribution Solidaire"/>
    <s v="Distribution Solidaire"/>
  </r>
  <r>
    <n v="2025"/>
    <s v="mars"/>
    <n v="13"/>
    <s v="jeudi"/>
    <x v="214"/>
    <d v="2025-03-27T00:00:00"/>
    <s v="Thierry Maisonnier"/>
    <s v="Alice ZAPATA"/>
    <s v="Maria Artsruni"/>
    <m/>
    <m/>
    <s v="Trafic Lyonnais FZ-882-JR"/>
    <s v="Levy Restaurants - AccorHotels Arena Bercy"/>
    <n v="12.08"/>
    <m/>
    <m/>
    <m/>
    <m/>
    <m/>
    <x v="0"/>
    <s v="Evenementiel"/>
    <s v="Evénements Sports et Loisirs"/>
  </r>
  <r>
    <n v="2025"/>
    <s v="mars"/>
    <n v="13"/>
    <s v="jeudi"/>
    <x v="214"/>
    <d v="2025-03-27T00:00:00"/>
    <s v="Thierry Maisonnier"/>
    <s v="Alice ZAPATA"/>
    <s v="Maria Artsruni"/>
    <m/>
    <m/>
    <s v="Trafic Lyonnais FZ-882-JR"/>
    <s v="Aurore ESAT Santeuil "/>
    <n v="12.08"/>
    <m/>
    <m/>
    <m/>
    <m/>
    <m/>
    <x v="1"/>
    <s v="Restaurant Solidaire"/>
    <s v="RESTAURANTS SOLIDAIRES"/>
  </r>
  <r>
    <n v="2025"/>
    <s v="mars"/>
    <n v="13"/>
    <s v="jeudi"/>
    <x v="214"/>
    <d v="2025-03-27T00:00:00"/>
    <s v="Thierry Maisonnier"/>
    <s v="Alice ZAPATA"/>
    <s v="Maria Artsruni"/>
    <m/>
    <m/>
    <s v="Trafic Lyonnais FZ-882-JR"/>
    <s v="MIYAM (labo) "/>
    <n v="72.3"/>
    <m/>
    <m/>
    <m/>
    <m/>
    <m/>
    <x v="0"/>
    <s v="Distributeur"/>
    <s v="Distributeur"/>
  </r>
  <r>
    <n v="2025"/>
    <s v="mars"/>
    <n v="13"/>
    <s v="jeudi"/>
    <x v="214"/>
    <d v="2025-03-27T00:00:00"/>
    <s v="Thierry Maisonnier"/>
    <s v="Alice ZAPATA"/>
    <s v="Maria Artsruni"/>
    <m/>
    <m/>
    <s v="Trafic Lyonnais FZ-882-JR"/>
    <s v="L'un est l'autre"/>
    <n v="72.3"/>
    <m/>
    <m/>
    <m/>
    <m/>
    <m/>
    <x v="1"/>
    <s v="Distribution Solidaire"/>
    <s v="Distribution Solidaire"/>
  </r>
  <r>
    <n v="2025"/>
    <s v="mars"/>
    <n v="13"/>
    <s v="jeudi"/>
    <x v="215"/>
    <d v="2025-03-27T00:00:00"/>
    <s v="Patrick Postic"/>
    <s v="Alice MOUCHEL"/>
    <s v="Audrey Marty"/>
    <m/>
    <m/>
    <s v="Trafic St Ho (ex Lilas) EH-786-YB"/>
    <s v="Refugee Food (Labo) - Production repas"/>
    <n v="87.5"/>
    <m/>
    <m/>
    <m/>
    <m/>
    <m/>
    <x v="0"/>
    <s v="Commandes inter-assos"/>
    <s v="Production Aide Alim"/>
  </r>
  <r>
    <n v="2025"/>
    <s v="mars"/>
    <n v="13"/>
    <s v="jeudi"/>
    <x v="215"/>
    <d v="2025-03-27T00:00:00"/>
    <s v="Patrick Postic"/>
    <s v="Alice MOUCHEL"/>
    <s v="Audrey Marty"/>
    <m/>
    <m/>
    <s v="Trafic St Ho (ex Lilas) EH-786-YB"/>
    <s v="Cop'1 Solidarité Etudiante"/>
    <n v="87.5"/>
    <m/>
    <m/>
    <m/>
    <m/>
    <m/>
    <x v="1"/>
    <s v="Distribution Solidaire"/>
    <s v="Distribution Solidaire"/>
  </r>
  <r>
    <n v="2025"/>
    <s v="mars"/>
    <n v="13"/>
    <s v="jeudi"/>
    <x v="216"/>
    <d v="2025-03-27T00:00:00"/>
    <s v="Théo Molins"/>
    <s v="Jean-Pierre Boudard"/>
    <m/>
    <m/>
    <m/>
    <s v="Kangoo Mazars ET-665-VE"/>
    <s v="Cuisine Centrale de Nanterre"/>
    <n v="84.8"/>
    <m/>
    <m/>
    <m/>
    <m/>
    <m/>
    <x v="0"/>
    <s v="Restauration Collective"/>
    <s v="Restauration scolaire"/>
  </r>
  <r>
    <n v="2025"/>
    <s v="mars"/>
    <n v="13"/>
    <s v="jeudi"/>
    <x v="216"/>
    <d v="2025-03-27T00:00:00"/>
    <s v="Théo Molins"/>
    <s v="Jean-Pierre Boudard"/>
    <m/>
    <m/>
    <m/>
    <s v="Kangoo Mazars ET-665-VE"/>
    <s v="Cdc Habitat Adoma - Foyer Sorbiers"/>
    <n v="84.8"/>
    <m/>
    <m/>
    <m/>
    <m/>
    <m/>
    <x v="1"/>
    <s v="Centre d'Hébergement"/>
    <s v="HALTE SOCIALE ET HEBERGEMENT"/>
  </r>
  <r>
    <n v="2025"/>
    <s v="mars"/>
    <n v="13"/>
    <s v="jeudi"/>
    <x v="217"/>
    <d v="2025-03-27T00:00:00"/>
    <s v="Taha FARTAQ"/>
    <s v="Hicham Kassa"/>
    <m/>
    <m/>
    <m/>
    <s v="Trafic Défense FT-862-AY"/>
    <s v="Sodexo Sports &amp; Loisirs - Site Roland Garros - Economat SL"/>
    <n v="509.4"/>
    <m/>
    <m/>
    <m/>
    <m/>
    <m/>
    <x v="0"/>
    <s v="Evenementiel"/>
    <s v="Evénements Sports et Loisirs"/>
  </r>
  <r>
    <n v="2025"/>
    <s v="mars"/>
    <n v="13"/>
    <s v="jeudi"/>
    <x v="217"/>
    <d v="2025-03-27T00:00:00"/>
    <s v="Taha FARTAQ"/>
    <s v="Hicham Kassa"/>
    <m/>
    <m/>
    <m/>
    <s v="Trafic Défense FT-862-AY"/>
    <s v="L'un est l'autre"/>
    <n v="509.4"/>
    <m/>
    <m/>
    <m/>
    <m/>
    <m/>
    <x v="1"/>
    <s v="Distribution Solidaire"/>
    <s v="Distribution Solidaire"/>
  </r>
  <r>
    <n v="2025"/>
    <s v="mars"/>
    <n v="13"/>
    <s v="vendredi"/>
    <x v="218"/>
    <d v="2025-03-28T00:00:00"/>
    <s v="Thierry Maisonnier"/>
    <s v="Alice ZAPATA"/>
    <s v="(ING) Marc Dano"/>
    <m/>
    <m/>
    <s v="Trafic St Ho (ex Lilas) EH-786-YB"/>
    <s v="Levy Restaurants - AccorHotels Arena Bercy"/>
    <n v="11.55"/>
    <m/>
    <m/>
    <m/>
    <m/>
    <m/>
    <x v="0"/>
    <s v="Evenementiel"/>
    <s v="Evénements Sports et Loisirs"/>
  </r>
  <r>
    <n v="2025"/>
    <s v="mars"/>
    <n v="13"/>
    <s v="vendredi"/>
    <x v="218"/>
    <d v="2025-03-28T00:00:00"/>
    <s v="Thierry Maisonnier"/>
    <s v="Alice ZAPATA"/>
    <s v="(ING) Marc Dano"/>
    <m/>
    <m/>
    <s v="Trafic St Ho (ex Lilas) EH-786-YB"/>
    <s v="Aurore ESAT Santeuil "/>
    <n v="11.55"/>
    <m/>
    <m/>
    <m/>
    <m/>
    <m/>
    <x v="1"/>
    <s v="Restaurant Solidaire"/>
    <s v="RESTAURANTS SOLIDAIRES"/>
  </r>
  <r>
    <n v="2025"/>
    <s v="mars"/>
    <n v="13"/>
    <s v="vendredi"/>
    <x v="218"/>
    <d v="2025-03-28T00:00:00"/>
    <s v="Thierry Maisonnier"/>
    <s v="Alice ZAPATA"/>
    <s v="(ING) Marc Dano"/>
    <m/>
    <m/>
    <s v="Trafic St Ho (ex Lilas) EH-786-YB"/>
    <s v="Monoprix - Magasin Bellesfeuilles"/>
    <n v="75.900000000000006"/>
    <m/>
    <m/>
    <m/>
    <m/>
    <m/>
    <x v="0"/>
    <s v="Distributeur"/>
    <s v="Distributeur"/>
  </r>
  <r>
    <n v="2025"/>
    <s v="mars"/>
    <n v="13"/>
    <s v="vendredi"/>
    <x v="218"/>
    <d v="2025-03-28T00:00:00"/>
    <s v="Thierry Maisonnier"/>
    <s v="Alice ZAPATA"/>
    <s v="(ING) Marc Dano"/>
    <m/>
    <m/>
    <s v="Trafic St Ho (ex Lilas) EH-786-YB"/>
    <s v="Monoprix - Magasin Courcelles"/>
    <n v="58.8"/>
    <m/>
    <m/>
    <m/>
    <m/>
    <m/>
    <x v="0"/>
    <s v="Distributeur"/>
    <s v="Distributeur"/>
  </r>
  <r>
    <n v="2025"/>
    <s v="mars"/>
    <n v="13"/>
    <s v="vendredi"/>
    <x v="218"/>
    <d v="2025-03-28T00:00:00"/>
    <s v="Thierry Maisonnier"/>
    <s v="Alice ZAPATA"/>
    <s v="(ING) Marc Dano"/>
    <m/>
    <m/>
    <s v="Trafic St Ho (ex Lilas) EH-786-YB"/>
    <s v="Aurore - CHU 12eme"/>
    <n v="134.69999999999999"/>
    <m/>
    <m/>
    <m/>
    <m/>
    <m/>
    <x v="1"/>
    <s v="Centre d'Hébergement"/>
    <s v="HALTE SOCIALE ET HEBERGEMENT"/>
  </r>
  <r>
    <n v="2025"/>
    <s v="mars"/>
    <n v="13"/>
    <s v="vendredi"/>
    <x v="219"/>
    <d v="2025-03-28T00:00:00"/>
    <s v="Wajih Accary"/>
    <s v="Laurence Neveu"/>
    <m/>
    <m/>
    <m/>
    <s v="Trafic Lyonnais FZ-882-JR"/>
    <s v="Foodles - Hub Saint Ouen"/>
    <n v="43.9"/>
    <m/>
    <m/>
    <m/>
    <m/>
    <m/>
    <x v="0"/>
    <s v="Restauration Collective"/>
    <s v="Restauration d'entreprise"/>
  </r>
  <r>
    <n v="2025"/>
    <s v="mars"/>
    <n v="13"/>
    <s v="vendredi"/>
    <x v="219"/>
    <d v="2025-03-28T00:00:00"/>
    <s v="Wajih Accary"/>
    <s v="Laurence Neveu"/>
    <m/>
    <m/>
    <m/>
    <s v="Trafic Lyonnais FZ-882-JR"/>
    <s v="Potel &amp; Chabot - Site Chaillot"/>
    <n v="70"/>
    <m/>
    <m/>
    <m/>
    <m/>
    <m/>
    <x v="0"/>
    <s v="Evenementiel"/>
    <s v="Traiteur Réception"/>
  </r>
  <r>
    <n v="2025"/>
    <s v="mars"/>
    <n v="13"/>
    <s v="vendredi"/>
    <x v="219"/>
    <d v="2025-03-28T00:00:00"/>
    <s v="Wajih Accary"/>
    <s v="Laurence Neveu"/>
    <m/>
    <m/>
    <m/>
    <s v="Trafic Lyonnais FZ-882-JR"/>
    <s v="APPUI - AU BON TRANSIT (livraison de denrées)"/>
    <n v="70"/>
    <m/>
    <m/>
    <m/>
    <m/>
    <m/>
    <x v="1"/>
    <s v="Distribution Solidaire"/>
    <n v="0"/>
  </r>
  <r>
    <n v="2025"/>
    <s v="mars"/>
    <n v="13"/>
    <s v="vendredi"/>
    <x v="219"/>
    <d v="2025-03-28T00:00:00"/>
    <s v="Wajih Accary"/>
    <s v="Laurence Neveu"/>
    <m/>
    <m/>
    <m/>
    <s v="Trafic Lyonnais FZ-882-JR"/>
    <s v="Centre Social Landy - St Ouen"/>
    <n v="43.9"/>
    <m/>
    <m/>
    <m/>
    <m/>
    <m/>
    <x v="1"/>
    <s v="Distribution Solidaire"/>
    <s v="Distribution Solidaire"/>
  </r>
  <r>
    <n v="2025"/>
    <s v="mars"/>
    <n v="13"/>
    <s v="vendredi"/>
    <x v="0"/>
    <d v="2025-03-28T00:00:00"/>
    <s v="annulé"/>
    <m/>
    <m/>
    <m/>
    <m/>
    <s v="Annulé"/>
    <s v="MRS - Ipsen Khapa"/>
    <s v="annulé"/>
    <m/>
    <s v="Passage annulé"/>
    <s v="Pas d'invendus à donner"/>
    <s v="What'sApp"/>
    <m/>
    <x v="0"/>
    <s v="Restauration Collective"/>
    <s v="Restauration d'entreprise"/>
  </r>
  <r>
    <n v="2025"/>
    <s v="mars"/>
    <n v="13"/>
    <s v="vendredi"/>
    <x v="0"/>
    <d v="2025-03-28T00:00:00"/>
    <s v="annulé"/>
    <m/>
    <m/>
    <m/>
    <m/>
    <s v="Annulé"/>
    <s v="Sogeres - Microsoft EOS"/>
    <s v="annulé"/>
    <m/>
    <s v="Passage annulé"/>
    <s v="Pas d'invendus à donner"/>
    <s v="What'sApp"/>
    <m/>
    <x v="0"/>
    <s v="Restauration Collective"/>
    <s v="Restauration d'entreprise"/>
  </r>
  <r>
    <n v="2025"/>
    <s v="mars"/>
    <n v="13"/>
    <s v="vendredi"/>
    <x v="220"/>
    <d v="2025-03-28T00:00:00"/>
    <s v="Interface"/>
    <m/>
    <m/>
    <m/>
    <m/>
    <s v="Kangoo Ipsen FV-865-GP"/>
    <s v="Sodexo Porte d'Issy - DGA (Balard)"/>
    <n v="20"/>
    <m/>
    <m/>
    <m/>
    <m/>
    <m/>
    <x v="0"/>
    <s v="Restauration Collective"/>
    <s v="Restauration d'entreprise"/>
  </r>
  <r>
    <n v="2025"/>
    <s v="mars"/>
    <n v="13"/>
    <s v="vendredi"/>
    <x v="220"/>
    <d v="2025-03-28T00:00:00"/>
    <s v="Interface"/>
    <m/>
    <m/>
    <m/>
    <m/>
    <s v="Kangoo Ipsen FV-865-GP"/>
    <s v="Ordre de Malte - Immaculee Conception"/>
    <n v="20"/>
    <m/>
    <m/>
    <m/>
    <m/>
    <m/>
    <x v="1"/>
    <s v="Distribution Solidaire"/>
    <s v="Distribution Solidaire"/>
  </r>
  <r>
    <n v="2025"/>
    <s v="mars"/>
    <n v="13"/>
    <s v="vendredi"/>
    <x v="221"/>
    <d v="2025-03-28T00:00:00"/>
    <s v="Michelle Isphording"/>
    <s v="Maxime Petit"/>
    <s v="(Wenabi) Nathalie KEOHAVONG"/>
    <m/>
    <m/>
    <s v="Trafic Défense FT-862-AY"/>
    <s v="Cuisine Centrale de Nanterre"/>
    <n v="53.75"/>
    <m/>
    <m/>
    <m/>
    <m/>
    <m/>
    <x v="0"/>
    <s v="Restauration Collective"/>
    <s v="Restauration scolaire"/>
  </r>
  <r>
    <n v="2025"/>
    <s v="mars"/>
    <n v="13"/>
    <s v="vendredi"/>
    <x v="221"/>
    <d v="2025-03-28T00:00:00"/>
    <s v="Michelle Isphording"/>
    <s v="Maxime Petit"/>
    <s v="(Wenabi) Nathalie KEOHAVONG"/>
    <m/>
    <m/>
    <s v="Trafic Défense FT-862-AY"/>
    <s v="ADN 93 - Amicale du Nid La Courneuve"/>
    <n v="12.5"/>
    <m/>
    <m/>
    <m/>
    <m/>
    <m/>
    <x v="1"/>
    <s v="Centre d'Hébergement"/>
    <s v="HALTE SOCIALE ET HEBERGEMENT"/>
  </r>
  <r>
    <n v="2025"/>
    <s v="mars"/>
    <n v="13"/>
    <s v="vendredi"/>
    <x v="221"/>
    <d v="2025-03-28T00:00:00"/>
    <s v="Michelle Isphording"/>
    <s v="Maxime Petit"/>
    <s v="(Wenabi) Nathalie KEOHAVONG"/>
    <m/>
    <m/>
    <s v="Trafic Défense FT-862-AY"/>
    <s v="Ikambere"/>
    <n v="24.05"/>
    <m/>
    <m/>
    <m/>
    <m/>
    <m/>
    <x v="1"/>
    <s v="Accueil de Jour"/>
    <s v="Accueil de Jour"/>
  </r>
  <r>
    <n v="2025"/>
    <s v="mars"/>
    <n v="13"/>
    <s v="vendredi"/>
    <x v="221"/>
    <d v="2025-03-28T00:00:00"/>
    <s v="Michelle Isphording"/>
    <s v="Maxime Petit"/>
    <s v="(Wenabi) Nathalie KEOHAVONG"/>
    <m/>
    <m/>
    <s v="Trafic Défense FT-862-AY"/>
    <s v="Centre Social Landy - St Ouen"/>
    <n v="17.2"/>
    <m/>
    <m/>
    <m/>
    <m/>
    <m/>
    <x v="1"/>
    <s v="Distribution Solidaire"/>
    <s v="Distribution Solidaire"/>
  </r>
  <r>
    <n v="2025"/>
    <s v="mars"/>
    <n v="13"/>
    <s v="vendredi"/>
    <x v="222"/>
    <d v="2025-03-28T00:00:00"/>
    <s v="Éric David"/>
    <s v="Céline Faucon"/>
    <m/>
    <m/>
    <m/>
    <s v="Kangoo Mazars ET-665-VE"/>
    <s v="L'Oréal Campus Clichy"/>
    <n v="73.599999999999994"/>
    <m/>
    <m/>
    <m/>
    <m/>
    <m/>
    <x v="0"/>
    <s v="Restauration Collective"/>
    <s v="Restauration d'entreprise"/>
  </r>
  <r>
    <n v="2025"/>
    <s v="mars"/>
    <n v="13"/>
    <s v="vendredi"/>
    <x v="222"/>
    <d v="2025-03-28T00:00:00"/>
    <s v="Éric David"/>
    <s v="Céline Faucon"/>
    <m/>
    <m/>
    <m/>
    <s v="Kangoo Mazars ET-665-VE"/>
    <s v="Compass - Société Générale Basalte"/>
    <n v="61.2"/>
    <m/>
    <m/>
    <m/>
    <m/>
    <m/>
    <x v="0"/>
    <s v="Restauration Collective"/>
    <s v="Restauration d'entreprise"/>
  </r>
  <r>
    <n v="2025"/>
    <s v="mars"/>
    <n v="13"/>
    <s v="vendredi"/>
    <x v="222"/>
    <d v="2025-03-28T00:00:00"/>
    <s v="Éric David"/>
    <s v="Céline Faucon"/>
    <m/>
    <m/>
    <m/>
    <s v="Kangoo Mazars ET-665-VE"/>
    <s v="Sogeres - Gecina Défense Ouest"/>
    <n v="10"/>
    <m/>
    <m/>
    <m/>
    <m/>
    <m/>
    <x v="0"/>
    <s v="Restauration Collective"/>
    <s v="Restauration d'entreprise"/>
  </r>
  <r>
    <n v="2025"/>
    <s v="mars"/>
    <n v="13"/>
    <s v="vendredi"/>
    <x v="0"/>
    <d v="2025-03-28T00:00:00"/>
    <s v="annulé"/>
    <m/>
    <m/>
    <m/>
    <m/>
    <s v="Annulé"/>
    <s v="Arpège - L'Oréal Clichy CAPI"/>
    <s v="annulé"/>
    <m/>
    <s v="Passage annulé"/>
    <s v="Pas d'invendus à donner"/>
    <s v="Appel "/>
    <m/>
    <x v="0"/>
    <s v="Restauration Collective"/>
    <s v="Restauration d'entreprise"/>
  </r>
  <r>
    <n v="2025"/>
    <s v="mars"/>
    <n v="13"/>
    <s v="vendredi"/>
    <x v="0"/>
    <d v="2025-03-28T00:00:00"/>
    <s v="annulé"/>
    <m/>
    <m/>
    <m/>
    <m/>
    <s v="Annulé"/>
    <s v="Arpège - Mazars"/>
    <s v="annulé"/>
    <m/>
    <s v="Passage annulé"/>
    <s v="Pas d'invendus à donner"/>
    <s v="Appel "/>
    <m/>
    <x v="0"/>
    <s v="Restauration Collective"/>
    <s v="Restauration d'entreprise"/>
  </r>
  <r>
    <n v="2025"/>
    <s v="mars"/>
    <n v="13"/>
    <s v="vendredi"/>
    <x v="0"/>
    <d v="2025-03-28T00:00:00"/>
    <s v="annulé"/>
    <m/>
    <m/>
    <m/>
    <m/>
    <s v="Annulé"/>
    <s v="Arpège - L'Oréal Clichy RIO"/>
    <s v="annulé"/>
    <m/>
    <s v="Passage annulé"/>
    <s v="Pas d'invendus à donner"/>
    <s v="Appel "/>
    <m/>
    <x v="0"/>
    <s v="Restauration Collective"/>
    <s v="Restauration d'entreprise"/>
  </r>
  <r>
    <n v="2025"/>
    <s v="mars"/>
    <n v="13"/>
    <s v="vendredi"/>
    <x v="0"/>
    <d v="2025-03-28T00:00:00"/>
    <s v="annulé"/>
    <m/>
    <m/>
    <m/>
    <m/>
    <s v="Annulé"/>
    <s v="Compass - L'Oréal Levallois SO France"/>
    <s v="annulé"/>
    <m/>
    <s v="Passage annulé"/>
    <s v="Pas d'invendus à donner"/>
    <s v="Appel "/>
    <m/>
    <x v="0"/>
    <s v="Restauration Collective"/>
    <s v="Restauration d'entreprise"/>
  </r>
  <r>
    <n v="2025"/>
    <s v="mars"/>
    <n v="13"/>
    <s v="vendredi"/>
    <x v="222"/>
    <d v="2025-03-28T00:00:00"/>
    <s v="Éric David"/>
    <s v="Céline Faucon"/>
    <m/>
    <m/>
    <m/>
    <s v="Kangoo Mazars ET-665-VE"/>
    <s v="Aurore - PF Saint-Just"/>
    <n v="8.1999999999999993"/>
    <m/>
    <m/>
    <m/>
    <m/>
    <m/>
    <x v="1"/>
    <s v="Centre d'Hébergement"/>
    <s v="HALTE SOCIALE ET HEBERGEMENT"/>
  </r>
  <r>
    <n v="2025"/>
    <s v="mars"/>
    <n v="13"/>
    <s v="vendredi"/>
    <x v="222"/>
    <d v="2025-03-28T00:00:00"/>
    <s v="Éric David"/>
    <s v="Céline Faucon"/>
    <m/>
    <m/>
    <m/>
    <s v="Kangoo Mazars ET-665-VE"/>
    <s v="Aurore - PF Boréal"/>
    <n v="84.1"/>
    <m/>
    <m/>
    <m/>
    <m/>
    <m/>
    <x v="1"/>
    <s v="Centre d'Hébergement"/>
    <s v="HALTE SOCIALE ET HEBERGEMENT"/>
  </r>
  <r>
    <n v="2025"/>
    <s v="mars"/>
    <n v="13"/>
    <s v="vendredi"/>
    <x v="222"/>
    <d v="2025-03-28T00:00:00"/>
    <s v="Éric David"/>
    <s v="Céline Faucon"/>
    <m/>
    <m/>
    <m/>
    <s v="Kangoo Mazars ET-665-VE"/>
    <s v="Maison Hestia - Aurore La Garenne-Colombes"/>
    <n v="52.5"/>
    <m/>
    <m/>
    <m/>
    <m/>
    <m/>
    <x v="1"/>
    <s v="Centre d'Hébergement"/>
    <s v="HALTE SOCIALE ET HEBERGEMENT"/>
  </r>
  <r>
    <n v="2025"/>
    <s v="mars"/>
    <n v="14"/>
    <s v="dimanche"/>
    <x v="0"/>
    <d v="2025-03-30T00:00:00"/>
    <s v="annulé"/>
    <m/>
    <m/>
    <m/>
    <m/>
    <s v="Annulé"/>
    <s v="Levy Restaurants - AccorHotels Arena Bercy"/>
    <s v="annulé"/>
    <m/>
    <s v="Passage annulé"/>
    <s v="Pas d'invendus à donner"/>
    <s v="What'sApp"/>
    <m/>
    <x v="0"/>
    <s v="Evenementiel"/>
    <s v="Evénements Sports et Loisirs"/>
  </r>
  <r>
    <n v="2025"/>
    <s v="mars"/>
    <n v="14"/>
    <s v="dimanche"/>
    <x v="223"/>
    <d v="2025-03-30T00:00:00"/>
    <s v="Mateo CAMBON"/>
    <s v="HENRIQUE BORSARI"/>
    <s v="Alexandre PASQUALI"/>
    <s v="Yoshua TSARAMANANA"/>
    <s v="Jeanne Rival"/>
    <s v="Trafic St Ho (ex Lilas) EH-786-YB"/>
    <s v="Marché Monge"/>
    <n v="40"/>
    <m/>
    <m/>
    <m/>
    <m/>
    <m/>
    <x v="0"/>
    <s v="Producteur"/>
    <s v="Producteur"/>
  </r>
  <r>
    <n v="2025"/>
    <s v="mars"/>
    <n v="14"/>
    <s v="dimanche"/>
    <x v="223"/>
    <d v="2025-03-30T00:00:00"/>
    <s v="Mateo CAMBON"/>
    <s v="HENRIQUE BORSARI"/>
    <s v="Alexandre PASQUALI"/>
    <s v="Yoshua TSARAMANANA"/>
    <s v="Jeanne Rival"/>
    <s v="Trafic St Ho (ex Lilas) EH-786-YB"/>
    <s v="Marché Grenelle"/>
    <n v="47.6"/>
    <m/>
    <m/>
    <m/>
    <m/>
    <m/>
    <x v="0"/>
    <s v="Producteur"/>
    <s v="Producteur"/>
  </r>
  <r>
    <n v="2025"/>
    <s v="mars"/>
    <n v="14"/>
    <s v="dimanche"/>
    <x v="223"/>
    <d v="2025-03-30T00:00:00"/>
    <s v="Mateo CAMBON"/>
    <s v="HENRIQUE BORSARI"/>
    <s v="Alexandre PASQUALI"/>
    <s v="Yoshua TSARAMANANA"/>
    <s v="Jeanne Rival"/>
    <s v="Trafic St Ho (ex Lilas) EH-786-YB"/>
    <s v="La Chorba"/>
    <n v="87.6"/>
    <m/>
    <m/>
    <m/>
    <m/>
    <m/>
    <x v="1"/>
    <s v="Restaurant Solidaire"/>
    <s v="RESTAURANTS SOLIDAIRES"/>
  </r>
  <r>
    <n v="2025"/>
    <s v="mars"/>
    <n v="14"/>
    <s v="lundi"/>
    <x v="0"/>
    <d v="2025-03-31T00:00:00"/>
    <s v="annulé"/>
    <m/>
    <m/>
    <m/>
    <m/>
    <s v="Annulé"/>
    <s v="Levy Restaurants - AccorHotels Arena Bercy"/>
    <s v="annulé"/>
    <m/>
    <s v="Passage annulé"/>
    <s v="Pas d'invendus à donner"/>
    <s v="What'sApp"/>
    <m/>
    <x v="0"/>
    <s v="Evenementiel"/>
    <s v="Evénements Sports et Loisirs"/>
  </r>
  <r>
    <n v="2025"/>
    <s v="mars"/>
    <n v="14"/>
    <s v="lundi"/>
    <x v="224"/>
    <d v="2025-03-31T00:00:00"/>
    <s v="Thierry Maisonnier"/>
    <s v="Catherine CUQ"/>
    <s v="Guillaume Bret"/>
    <m/>
    <m/>
    <s v="Trafic Défense FT-862-AY"/>
    <s v="Monoprix - Magasin Bellesfeuilles"/>
    <n v="110"/>
    <m/>
    <m/>
    <m/>
    <m/>
    <m/>
    <x v="0"/>
    <s v="Distributeur"/>
    <s v="Distributeur"/>
  </r>
  <r>
    <n v="2025"/>
    <s v="mars"/>
    <n v="14"/>
    <s v="lundi"/>
    <x v="224"/>
    <d v="2025-03-31T00:00:00"/>
    <s v="Thierry Maisonnier"/>
    <s v="Catherine CUQ"/>
    <s v="Guillaume Bret"/>
    <m/>
    <m/>
    <s v="Trafic Défense FT-862-AY"/>
    <s v="Monoprix - Magasin Courcelles"/>
    <n v="95"/>
    <m/>
    <m/>
    <m/>
    <m/>
    <m/>
    <x v="0"/>
    <s v="Distributeur"/>
    <s v="Distributeur"/>
  </r>
  <r>
    <n v="2025"/>
    <s v="mars"/>
    <n v="14"/>
    <s v="lundi"/>
    <x v="224"/>
    <d v="2025-03-31T00:00:00"/>
    <s v="Thierry Maisonnier"/>
    <s v="Catherine CUQ"/>
    <s v="Guillaume Bret"/>
    <m/>
    <m/>
    <s v="Trafic Défense FT-862-AY"/>
    <s v="Corot Entraide Auteuil"/>
    <n v="51"/>
    <m/>
    <m/>
    <m/>
    <m/>
    <m/>
    <x v="1"/>
    <s v="Centre d'Hébergement"/>
    <s v="HALTE SOCIALE ET HEBERGEMENT"/>
  </r>
  <r>
    <n v="2025"/>
    <s v="mars"/>
    <n v="14"/>
    <s v="lundi"/>
    <x v="224"/>
    <d v="2025-03-31T00:00:00"/>
    <s v="Thierry Maisonnier"/>
    <s v="Catherine CUQ"/>
    <s v="Guillaume Bret"/>
    <m/>
    <m/>
    <s v="Trafic Défense FT-862-AY"/>
    <s v="Salle à Manger"/>
    <n v="154"/>
    <m/>
    <m/>
    <m/>
    <m/>
    <m/>
    <x v="1"/>
    <s v="Restaurant Solidaire"/>
    <s v="RESTAURANTS SOLIDAIRES"/>
  </r>
  <r>
    <n v="2025"/>
    <s v="mars"/>
    <n v="14"/>
    <s v="lundi"/>
    <x v="225"/>
    <d v="2025-03-31T00:00:00"/>
    <s v="patrick postic"/>
    <s v="Inès Balaguier"/>
    <m/>
    <m/>
    <m/>
    <s v="Trafic St Ho (ex Lilas) EH-786-YB"/>
    <s v="Boire et Manger - Stade De France"/>
    <n v="344.4"/>
    <m/>
    <m/>
    <m/>
    <m/>
    <m/>
    <x v="0"/>
    <s v="Evenementiel"/>
    <s v="Evenementiel"/>
  </r>
  <r>
    <n v="2025"/>
    <s v="mars"/>
    <n v="14"/>
    <s v="lundi"/>
    <x v="225"/>
    <d v="2025-03-31T00:00:00"/>
    <s v="patrick postic"/>
    <s v="Inès Balaguier"/>
    <m/>
    <m/>
    <m/>
    <s v="Trafic St Ho (ex Lilas) EH-786-YB"/>
    <s v="Centre Social Landy - St Ouen"/>
    <n v="229.6"/>
    <m/>
    <m/>
    <m/>
    <m/>
    <m/>
    <x v="1"/>
    <s v="Distribution Solidaire"/>
    <s v="Distribution Solidaire"/>
  </r>
  <r>
    <n v="2025"/>
    <s v="mars"/>
    <n v="14"/>
    <s v="lundi"/>
    <x v="225"/>
    <d v="2025-03-31T00:00:00"/>
    <s v="patrick postic"/>
    <s v="Inès Balaguier"/>
    <m/>
    <m/>
    <m/>
    <s v="Trafic St Ho (ex Lilas) EH-786-YB"/>
    <s v="APPUI - AU BON TRANSIT (livraison de denrées)"/>
    <n v="114.8"/>
    <m/>
    <m/>
    <m/>
    <m/>
    <m/>
    <x v="1"/>
    <s v="Distribution Solidaire"/>
    <n v="0"/>
  </r>
  <r>
    <n v="2025"/>
    <s v="avril"/>
    <n v="14"/>
    <s v="mardi"/>
    <x v="226"/>
    <d v="2025-04-01T00:00:00"/>
    <s v="patrick POSTIC"/>
    <s v="Gilles Bereyziat"/>
    <m/>
    <m/>
    <m/>
    <s v="Trafic Lyonnais FZ-882-JR"/>
    <s v="MIYAM (labo) "/>
    <n v="78.5"/>
    <m/>
    <m/>
    <m/>
    <m/>
    <m/>
    <x v="0"/>
    <s v="Distributeur"/>
    <s v="Distributeur"/>
  </r>
  <r>
    <n v="2025"/>
    <s v="avril"/>
    <n v="14"/>
    <s v="mardi"/>
    <x v="226"/>
    <d v="2025-04-01T00:00:00"/>
    <s v="patrick POSTIC"/>
    <s v="Gilles Bereyziat"/>
    <m/>
    <m/>
    <m/>
    <s v="Trafic Lyonnais FZ-882-JR"/>
    <s v="Salle à Manger"/>
    <n v="46"/>
    <m/>
    <m/>
    <m/>
    <m/>
    <m/>
    <x v="1"/>
    <s v="Restaurant Solidaire"/>
    <s v="RESTAURANTS SOLIDAIRES"/>
  </r>
  <r>
    <n v="2025"/>
    <s v="avril"/>
    <n v="14"/>
    <s v="mardi"/>
    <x v="226"/>
    <d v="2025-04-01T00:00:00"/>
    <s v="patrick POSTIC"/>
    <s v="Gilles Bereyziat"/>
    <m/>
    <m/>
    <m/>
    <s v="Trafic Lyonnais FZ-882-JR"/>
    <s v="Rueil Malmaison - La boussole"/>
    <n v="32.5"/>
    <m/>
    <m/>
    <m/>
    <m/>
    <m/>
    <x v="1"/>
    <s v="Accueil de Jour"/>
    <s v="HALTE SOCIALE ET HEBERGEMENT"/>
  </r>
  <r>
    <n v="2025"/>
    <s v="avril"/>
    <n v="14"/>
    <s v="mardi"/>
    <x v="227"/>
    <d v="2025-04-01T00:00:00"/>
    <s v="Carlos Medina"/>
    <s v="Christiane Mancilla"/>
    <s v="(Wenabi) Francois MERIOT"/>
    <m/>
    <m/>
    <s v="Trafic St Ho (ex Lilas) EH-786-YB"/>
    <s v="Monoprix - Magasin Bellesfeuilles"/>
    <n v="64"/>
    <m/>
    <m/>
    <m/>
    <m/>
    <m/>
    <x v="0"/>
    <s v="Distributeur"/>
    <s v="Distributeur"/>
  </r>
  <r>
    <n v="2025"/>
    <s v="avril"/>
    <n v="14"/>
    <s v="mardi"/>
    <x v="227"/>
    <d v="2025-04-01T00:00:00"/>
    <s v="Carlos Medina"/>
    <s v="Christiane Mancilla"/>
    <s v="(Wenabi) Francois MERIOT"/>
    <m/>
    <m/>
    <s v="Trafic St Ho (ex Lilas) EH-786-YB"/>
    <s v="Mairie du XIV - Association Yachad"/>
    <n v="64"/>
    <m/>
    <m/>
    <m/>
    <m/>
    <m/>
    <x v="1"/>
    <s v="Distribution Solidaire"/>
    <s v="Distribution Solidaire"/>
  </r>
  <r>
    <n v="2025"/>
    <s v="avril"/>
    <n v="14"/>
    <s v="mardi"/>
    <x v="228"/>
    <d v="2025-04-01T00:00:00"/>
    <s v="Constantin Kozlow"/>
    <s v="Audrey Marty"/>
    <s v="(Vendredi) Chanel Molnar"/>
    <m/>
    <m/>
    <s v="Berlingo Bercy DN-583-FS"/>
    <s v="Marché d'Aligre"/>
    <n v="211.4"/>
    <m/>
    <m/>
    <m/>
    <m/>
    <m/>
    <x v="0"/>
    <s v="Producteur"/>
    <s v="Producteur"/>
  </r>
  <r>
    <n v="2025"/>
    <s v="avril"/>
    <n v="14"/>
    <s v="mardi"/>
    <x v="228"/>
    <d v="2025-04-01T00:00:00"/>
    <s v="Constantin Kozlow"/>
    <s v="Audrey Marty"/>
    <s v="(Vendredi) Chanel Molnar"/>
    <m/>
    <m/>
    <s v="Berlingo Bercy DN-583-FS"/>
    <s v="Refugee Food (Labo) - Livraison de denrées"/>
    <n v="211.4"/>
    <m/>
    <m/>
    <m/>
    <m/>
    <m/>
    <x v="1"/>
    <s v="Restaurant Solidaire"/>
    <s v="RESTAURANTS SOLIDAIRES"/>
  </r>
  <r>
    <n v="2025"/>
    <s v="avril"/>
    <n v="14"/>
    <s v="mercredi"/>
    <x v="229"/>
    <d v="2025-04-02T00:00:00"/>
    <s v="Carlos Medina"/>
    <s v="Andrew SALENKO"/>
    <m/>
    <m/>
    <m/>
    <s v="Trafic Défense FT-862-AY"/>
    <s v="Monoprix - Magasin Bellesfeuilles"/>
    <n v="75.45"/>
    <m/>
    <m/>
    <m/>
    <m/>
    <m/>
    <x v="1"/>
    <s v="Restaurant Solidaire"/>
    <s v="RESTAURANTS SOLIDAIRES"/>
  </r>
  <r>
    <n v="2025"/>
    <s v="avril"/>
    <n v="14"/>
    <s v="mercredi"/>
    <x v="229"/>
    <d v="2025-04-02T00:00:00"/>
    <s v="Carlos Medina"/>
    <s v="Andrew SALENKO"/>
    <m/>
    <m/>
    <m/>
    <s v="Trafic Défense FT-862-AY"/>
    <s v="Monoprix - Magasin Courcelles"/>
    <n v="110.25"/>
    <m/>
    <m/>
    <m/>
    <m/>
    <m/>
    <x v="0"/>
    <s v="Distributeur"/>
    <s v="Distributeur"/>
  </r>
  <r>
    <n v="2025"/>
    <s v="avril"/>
    <n v="14"/>
    <s v="mercredi"/>
    <x v="229"/>
    <d v="2025-04-02T00:00:00"/>
    <s v="Carlos Medina"/>
    <s v="Andrew SALENKO"/>
    <m/>
    <m/>
    <m/>
    <s v="Trafic Défense FT-862-AY"/>
    <s v="Corot Entraide Auteuil"/>
    <n v="24.4"/>
    <m/>
    <m/>
    <m/>
    <m/>
    <m/>
    <x v="0"/>
    <s v="Distributeur"/>
    <s v="Distributeur"/>
  </r>
  <r>
    <n v="2025"/>
    <s v="avril"/>
    <n v="14"/>
    <s v="mercredi"/>
    <x v="229"/>
    <d v="2025-04-02T00:00:00"/>
    <s v="Carlos Medina"/>
    <s v="Andrew SALENKO"/>
    <m/>
    <m/>
    <m/>
    <s v="Trafic Défense FT-862-AY"/>
    <s v="Rueil Malmaison - La boussole"/>
    <n v="161.30000000000001"/>
    <m/>
    <m/>
    <m/>
    <m/>
    <m/>
    <x v="1"/>
    <s v="Centre d'Hébergement"/>
    <s v="HALTE SOCIALE ET HEBERGEMENT"/>
  </r>
  <r>
    <n v="2025"/>
    <s v="avril"/>
    <n v="14"/>
    <s v="mercredi"/>
    <x v="230"/>
    <d v="2025-04-02T00:00:00"/>
    <s v="Constantin Kozlow"/>
    <s v="Audrey Marty"/>
    <m/>
    <m/>
    <m/>
    <s v="Trafic Lyonnais FZ-882-JR"/>
    <s v="Ideel Garden"/>
    <n v="166.98"/>
    <m/>
    <m/>
    <m/>
    <m/>
    <m/>
    <x v="0"/>
    <s v="Industriel"/>
    <s v="Restauration d'entreprise"/>
  </r>
  <r>
    <n v="2025"/>
    <s v="avril"/>
    <n v="14"/>
    <s v="mercredi"/>
    <x v="230"/>
    <d v="2025-04-02T00:00:00"/>
    <s v="Constantin Kozlow"/>
    <s v="Audrey Marty"/>
    <m/>
    <m/>
    <m/>
    <s v="Trafic Lyonnais FZ-882-JR"/>
    <s v="Armée du Salut"/>
    <n v="166.98"/>
    <m/>
    <m/>
    <m/>
    <m/>
    <m/>
    <x v="1"/>
    <s v="Distribution Solidaire"/>
    <s v="Distribution Solidaire"/>
  </r>
  <r>
    <n v="2025"/>
    <s v="avril"/>
    <n v="14"/>
    <s v="mercredi"/>
    <x v="231"/>
    <d v="2025-04-02T00:00:00"/>
    <s v="Jacques Lefèvre"/>
    <s v="Bérénice Hélion"/>
    <m/>
    <m/>
    <m/>
    <s v="Kangoo Ipsen FV-865-GP"/>
    <s v="Le Figuier / Au panier des Halles / Jelo"/>
    <n v="50.49"/>
    <m/>
    <m/>
    <m/>
    <m/>
    <m/>
    <x v="0"/>
    <s v="Restauration Collective"/>
    <s v="Labo pour frigos connectés"/>
  </r>
  <r>
    <n v="2025"/>
    <s v="avril"/>
    <n v="14"/>
    <s v="mercredi"/>
    <x v="231"/>
    <d v="2025-04-02T00:00:00"/>
    <s v="annulé"/>
    <m/>
    <m/>
    <m/>
    <m/>
    <s v="Annulé"/>
    <s v="Sodexo Porte d'Issy - DGA (Balard)"/>
    <s v="annulé"/>
    <m/>
    <m/>
    <m/>
    <m/>
    <m/>
    <x v="0"/>
    <s v="Restauration Collective"/>
    <s v="Restauration d'entreprise"/>
  </r>
  <r>
    <n v="2025"/>
    <s v="avril"/>
    <n v="14"/>
    <s v="mercredi"/>
    <x v="231"/>
    <d v="2025-04-02T00:00:00"/>
    <s v="Jacques Lefèvre"/>
    <s v="Bérénice Hélion"/>
    <m/>
    <m/>
    <m/>
    <s v="Kangoo Ipsen FV-865-GP"/>
    <s v="Magdalena Boulogne"/>
    <n v="38.880000000000003"/>
    <m/>
    <m/>
    <m/>
    <m/>
    <m/>
    <x v="1"/>
    <s v="Restaurant Solidaire"/>
    <s v="Restaurant Solidaire"/>
  </r>
  <r>
    <n v="2025"/>
    <s v="avril"/>
    <n v="14"/>
    <s v="mercredi"/>
    <x v="231"/>
    <d v="2025-04-02T00:00:00"/>
    <s v="Jacques Lefèvre"/>
    <s v="Bérénice Hélion"/>
    <m/>
    <m/>
    <m/>
    <s v="Kangoo Ipsen FV-865-GP"/>
    <s v="Ordre de Malte - Immaculee Conception"/>
    <n v="11.61"/>
    <m/>
    <m/>
    <m/>
    <m/>
    <m/>
    <x v="0"/>
    <s v="Evenementiel"/>
    <s v="Evénements Sports et Loisirs"/>
  </r>
  <r>
    <n v="2025"/>
    <s v="avril"/>
    <n v="14"/>
    <s v="jeudi"/>
    <x v="232"/>
    <d v="2025-04-03T00:00:00"/>
    <s v="annulé"/>
    <m/>
    <m/>
    <m/>
    <m/>
    <s v="Annulé"/>
    <s v="Levy Restaurants - AccorHotels Arena Bercy"/>
    <s v="annulé"/>
    <m/>
    <m/>
    <m/>
    <m/>
    <m/>
    <x v="1"/>
    <s v="Restaurant Solidaire"/>
    <s v="RESTAURANTS SOLIDAIRES"/>
  </r>
  <r>
    <n v="2025"/>
    <s v="avril"/>
    <n v="14"/>
    <s v="jeudi"/>
    <x v="232"/>
    <d v="2025-04-03T00:00:00"/>
    <s v="Thierry Maisonnier"/>
    <s v="Magdalena Raoul"/>
    <m/>
    <m/>
    <m/>
    <s v="Trafic Lyonnais FZ-882-JR"/>
    <s v="MIYAM (labo) "/>
    <n v="60"/>
    <m/>
    <m/>
    <m/>
    <m/>
    <m/>
    <x v="0"/>
    <s v="Distributeur"/>
    <s v="Distributeur"/>
  </r>
  <r>
    <n v="2025"/>
    <s v="avril"/>
    <n v="14"/>
    <s v="jeudi"/>
    <x v="232"/>
    <d v="2025-04-03T00:00:00"/>
    <s v="Thierry Maisonnier"/>
    <s v="Magdalena Raoul"/>
    <m/>
    <m/>
    <m/>
    <s v="Trafic Lyonnais FZ-882-JR"/>
    <s v="L'un est l'autre"/>
    <n v="60"/>
    <m/>
    <m/>
    <m/>
    <m/>
    <m/>
    <x v="1"/>
    <s v="Distribution Solidaire"/>
    <s v="Distribution Solidaire"/>
  </r>
  <r>
    <n v="2025"/>
    <s v="avril"/>
    <n v="14"/>
    <s v="jeudi"/>
    <x v="233"/>
    <d v="2025-04-03T00:00:00"/>
    <s v="Wajih Accary"/>
    <s v="Jean-Pierre Boudard"/>
    <m/>
    <m/>
    <m/>
    <s v="Trafic St Ho (ex Lilas) EH-786-YB"/>
    <s v="Refugee Food (Labo) - Production repas"/>
    <n v="96.3"/>
    <m/>
    <m/>
    <m/>
    <m/>
    <m/>
    <x v="0"/>
    <s v="Commandes inter-assos"/>
    <s v="Production Aide Alim"/>
  </r>
  <r>
    <n v="2025"/>
    <s v="avril"/>
    <n v="14"/>
    <s v="jeudi"/>
    <x v="233"/>
    <d v="2025-04-03T00:00:00"/>
    <s v="Wajih Accary"/>
    <s v="Jean-Pierre Boudard"/>
    <m/>
    <m/>
    <m/>
    <s v="Trafic St Ho (ex Lilas) EH-786-YB"/>
    <s v="Cop'1 Solidarité Etudiante"/>
    <n v="96.3"/>
    <m/>
    <m/>
    <m/>
    <m/>
    <m/>
    <x v="1"/>
    <s v="Distribution Solidaire"/>
    <s v="Distribution Solidaire"/>
  </r>
  <r>
    <n v="2025"/>
    <s v="avril"/>
    <n v="14"/>
    <s v="jeudi"/>
    <x v="234"/>
    <d v="2025-04-03T00:00:00"/>
    <s v="Théo Molins"/>
    <s v="Mawoussi Akoko Rose"/>
    <m/>
    <m/>
    <m/>
    <s v="Kangoo Mazars ET-665-VE"/>
    <s v="Cuisine Centrale de Nanterre"/>
    <n v="53.88"/>
    <m/>
    <m/>
    <m/>
    <m/>
    <m/>
    <x v="0"/>
    <s v="Restauration Collective"/>
    <s v="Restauration scolaire"/>
  </r>
  <r>
    <n v="2025"/>
    <s v="avril"/>
    <n v="14"/>
    <s v="jeudi"/>
    <x v="234"/>
    <d v="2025-04-03T00:00:00"/>
    <s v="Théo Molins"/>
    <s v="Mawoussi Akoko Rose"/>
    <m/>
    <m/>
    <m/>
    <s v="Kangoo Mazars ET-665-VE"/>
    <s v="Cdc Habitat Adoma - Foyer Sorbiers"/>
    <n v="53.88"/>
    <m/>
    <m/>
    <m/>
    <m/>
    <m/>
    <x v="1"/>
    <s v="Centre d'Hébergement"/>
    <s v="HALTE SOCIALE ET HEBERGEMENT"/>
  </r>
  <r>
    <n v="2025"/>
    <s v="avril"/>
    <n v="14"/>
    <s v="jeudi"/>
    <x v="235"/>
    <d v="2025-04-03T00:00:00"/>
    <s v="patrick POSTIC"/>
    <s v="William KIM"/>
    <s v="Kim Pham"/>
    <m/>
    <m/>
    <s v="Trafic Défense FT-862-AY"/>
    <s v="Boire et Manger - Stade De France"/>
    <n v="708.8"/>
    <m/>
    <m/>
    <m/>
    <m/>
    <m/>
    <x v="0"/>
    <s v="Evenementiel"/>
    <s v="Evenementiel"/>
  </r>
  <r>
    <n v="2025"/>
    <s v="avril"/>
    <n v="14"/>
    <s v="jeudi"/>
    <x v="235"/>
    <d v="2025-04-03T00:00:00"/>
    <s v="patrick POSTIC"/>
    <s v="William KIM"/>
    <s v="Kim Pham"/>
    <m/>
    <m/>
    <s v="Trafic Défense FT-862-AY"/>
    <s v="Armée du Salut"/>
    <n v="708.8"/>
    <m/>
    <m/>
    <m/>
    <m/>
    <m/>
    <x v="1"/>
    <s v="Distribution Solidaire"/>
    <s v="Distribution Solidaire"/>
  </r>
  <r>
    <n v="2025"/>
    <s v="avril"/>
    <n v="14"/>
    <s v="vendredi"/>
    <x v="236"/>
    <d v="2025-04-04T00:00:00"/>
    <s v="Thierry Maisonnier"/>
    <s v="Magdalena Raoul"/>
    <m/>
    <m/>
    <m/>
    <s v="Trafic St Ho (ex Lilas) EH-786-YB"/>
    <s v="Monoprix - Magasin Bellesfeuilles"/>
    <n v="49"/>
    <m/>
    <m/>
    <m/>
    <m/>
    <m/>
    <x v="0"/>
    <s v="Distributeur"/>
    <s v="Distributeur"/>
  </r>
  <r>
    <n v="2025"/>
    <s v="avril"/>
    <n v="14"/>
    <s v="vendredi"/>
    <x v="236"/>
    <d v="2025-04-04T00:00:00"/>
    <s v="Thierry Maisonnier"/>
    <s v="Magdalena Raoul"/>
    <m/>
    <m/>
    <m/>
    <s v="Trafic St Ho (ex Lilas) EH-786-YB"/>
    <s v="Monoprix - Magasin Courcelles"/>
    <n v="57"/>
    <m/>
    <m/>
    <m/>
    <m/>
    <m/>
    <x v="0"/>
    <s v="Distributeur"/>
    <s v="Distributeur"/>
  </r>
  <r>
    <n v="2025"/>
    <s v="avril"/>
    <n v="14"/>
    <s v="vendredi"/>
    <x v="236"/>
    <d v="2025-04-04T00:00:00"/>
    <s v="Thierry Maisonnier"/>
    <s v="Magdalena Raoul"/>
    <m/>
    <m/>
    <m/>
    <s v="Trafic St Ho (ex Lilas) EH-786-YB"/>
    <s v="Aurore - CHU 12eme"/>
    <n v="106"/>
    <m/>
    <m/>
    <m/>
    <m/>
    <m/>
    <x v="1"/>
    <s v="Centre d'Hébergement"/>
    <s v="HALTE SOCIALE ET HEBERGEMENT"/>
  </r>
  <r>
    <n v="2025"/>
    <s v="avril"/>
    <n v="14"/>
    <s v="vendredi"/>
    <x v="237"/>
    <d v="2025-04-04T00:00:00"/>
    <s v="patrick POSTIC"/>
    <s v="Fiacre Mun"/>
    <m/>
    <m/>
    <m/>
    <s v="Trafic Lyonnais FZ-882-JR"/>
    <s v="Foodles - Hub Saint Ouen"/>
    <n v="75.400000000000006"/>
    <m/>
    <m/>
    <m/>
    <m/>
    <m/>
    <x v="0"/>
    <s v="Restauration Collective"/>
    <s v="Restauration d'entreprise"/>
  </r>
  <r>
    <n v="2025"/>
    <s v="avril"/>
    <n v="14"/>
    <s v="vendredi"/>
    <x v="237"/>
    <d v="2025-04-04T00:00:00"/>
    <s v="patrick POSTIC"/>
    <s v="Fiacre Mun"/>
    <m/>
    <m/>
    <m/>
    <s v="Trafic Lyonnais FZ-882-JR"/>
    <s v="Centre Social Landy - St Ouen"/>
    <n v="75.400000000000006"/>
    <m/>
    <m/>
    <m/>
    <m/>
    <m/>
    <x v="1"/>
    <s v="Distribution Solidaire"/>
    <s v="Distribution Solidaire"/>
  </r>
  <r>
    <n v="2025"/>
    <s v="avril"/>
    <n v="14"/>
    <s v="vendredi"/>
    <x v="238"/>
    <d v="2025-04-04T00:00:00"/>
    <s v="annulé"/>
    <m/>
    <m/>
    <m/>
    <m/>
    <s v="Annulé"/>
    <s v="MRS - Ipsen Khapa"/>
    <s v="annulé"/>
    <m/>
    <m/>
    <m/>
    <m/>
    <m/>
    <x v="0"/>
    <s v="Restauration Collective"/>
    <s v="Restauration d'entreprise"/>
  </r>
  <r>
    <n v="2025"/>
    <s v="avril"/>
    <n v="14"/>
    <s v="vendredi"/>
    <x v="238"/>
    <d v="2025-04-04T00:00:00"/>
    <s v="annulé"/>
    <m/>
    <m/>
    <m/>
    <m/>
    <s v="Annulé"/>
    <s v="Sogeres - Microsoft EOS"/>
    <s v="annulé"/>
    <m/>
    <m/>
    <m/>
    <m/>
    <m/>
    <x v="0"/>
    <s v="Restauration Collective"/>
    <s v="Restauration d'entreprise"/>
  </r>
  <r>
    <n v="2025"/>
    <s v="avril"/>
    <n v="14"/>
    <s v="vendredi"/>
    <x v="238"/>
    <d v="2025-04-04T00:00:00"/>
    <s v="Interface"/>
    <m/>
    <m/>
    <m/>
    <m/>
    <s v="Kangoo Ipsen FV-865-GP"/>
    <s v="Sodexo Porte d'Issy - DGA (Balard)"/>
    <n v="13"/>
    <m/>
    <m/>
    <m/>
    <m/>
    <m/>
    <x v="0"/>
    <s v="Restauration Collective"/>
    <s v="Restauration d'entreprise"/>
  </r>
  <r>
    <n v="2025"/>
    <s v="avril"/>
    <n v="14"/>
    <s v="vendredi"/>
    <x v="238"/>
    <d v="2024-04-04T00:00:00"/>
    <s v="Interface"/>
    <m/>
    <m/>
    <m/>
    <m/>
    <s v="Kangoo Ipsen FV-865-GP"/>
    <s v="Ordre de Malte - Immaculee Conception"/>
    <n v="13"/>
    <m/>
    <m/>
    <m/>
    <m/>
    <m/>
    <x v="0"/>
    <s v="Restauration Collective"/>
    <s v="Restauration scolaire"/>
  </r>
  <r>
    <n v="2025"/>
    <s v="avril"/>
    <n v="14"/>
    <s v="vendredi"/>
    <x v="239"/>
    <d v="2025-04-04T00:00:00"/>
    <s v="Constantin Kozlow"/>
    <s v="Joseph Lanney"/>
    <s v="(Wenabi) Brigitte VIDOR"/>
    <m/>
    <m/>
    <s v="Trafic Défense FT-862-AY"/>
    <s v="Cuisine Centrale de Nanterre"/>
    <n v="34.270000000000003"/>
    <m/>
    <m/>
    <m/>
    <m/>
    <m/>
    <x v="1"/>
    <s v="Centre d'Hébergement"/>
    <s v="HALTE SOCIALE ET HEBERGEMENT"/>
  </r>
  <r>
    <n v="2025"/>
    <s v="avril"/>
    <n v="14"/>
    <s v="vendredi"/>
    <x v="239"/>
    <d v="2025-04-04T00:00:00"/>
    <s v="Constantin Kozlow"/>
    <s v="Joseph Lanney"/>
    <s v="(Wenabi) Brigitte VIDOR"/>
    <m/>
    <m/>
    <s v="Trafic Défense FT-862-AY"/>
    <s v="ADN 93 - Amicale du Nid La Courneuve"/>
    <n v="34.270000000000003"/>
    <m/>
    <m/>
    <m/>
    <m/>
    <m/>
    <x v="1"/>
    <s v="Distribution Solidaire"/>
    <s v="Distribution Solidaire"/>
  </r>
  <r>
    <n v="2025"/>
    <s v="avril"/>
    <n v="14"/>
    <s v="vendredi"/>
    <x v="240"/>
    <d v="2025-04-04T00:00:00"/>
    <s v="annulé"/>
    <m/>
    <m/>
    <m/>
    <m/>
    <s v="Annulé"/>
    <s v="L'Oréal Campus Clichy"/>
    <s v="annulé"/>
    <m/>
    <m/>
    <m/>
    <m/>
    <m/>
    <x v="0"/>
    <s v="Restauration Collective"/>
    <s v="Restauration d'entreprise"/>
  </r>
  <r>
    <n v="2025"/>
    <s v="avril"/>
    <n v="14"/>
    <s v="vendredi"/>
    <x v="240"/>
    <d v="2025-04-04T00:00:00"/>
    <s v="Éric David"/>
    <s v="maxime petit"/>
    <m/>
    <m/>
    <m/>
    <s v="Kangoo Mazars ET-665-VE"/>
    <s v="Compass - Société Générale Basalte"/>
    <n v="43.15"/>
    <m/>
    <m/>
    <m/>
    <m/>
    <m/>
    <x v="0"/>
    <s v="Restauration Collective"/>
    <s v="Restauration d'entreprise"/>
  </r>
  <r>
    <n v="2025"/>
    <s v="avril"/>
    <n v="14"/>
    <s v="vendredi"/>
    <x v="240"/>
    <d v="2025-04-04T00:00:00"/>
    <s v="annulé"/>
    <m/>
    <m/>
    <m/>
    <m/>
    <s v="Annulé"/>
    <s v="Sogeres - Gecina Défense Ouest"/>
    <s v="annulé"/>
    <m/>
    <m/>
    <m/>
    <m/>
    <m/>
    <x v="0"/>
    <s v="Restauration Collective"/>
    <s v="Restauration d'entreprise"/>
  </r>
  <r>
    <n v="2025"/>
    <s v="avril"/>
    <n v="14"/>
    <s v="vendredi"/>
    <x v="240"/>
    <d v="2025-04-04T00:00:00"/>
    <s v="annulé"/>
    <m/>
    <m/>
    <m/>
    <m/>
    <s v="Annulé"/>
    <s v="Arpège - L'Oréal Clichy CAPI"/>
    <s v="annulé"/>
    <m/>
    <m/>
    <m/>
    <m/>
    <m/>
    <x v="0"/>
    <s v="Restauration Collective"/>
    <s v="Restauration d'entreprise"/>
  </r>
  <r>
    <n v="2025"/>
    <s v="avril"/>
    <n v="14"/>
    <s v="vendredi"/>
    <x v="240"/>
    <d v="2025-04-04T00:00:00"/>
    <s v="annulé"/>
    <m/>
    <m/>
    <m/>
    <m/>
    <s v="Annulé"/>
    <s v="Arpège - Mazars"/>
    <s v="annulé"/>
    <m/>
    <m/>
    <m/>
    <m/>
    <m/>
    <x v="0"/>
    <s v="Restauration Collective"/>
    <s v="Restauration d'entreprise"/>
  </r>
  <r>
    <n v="2025"/>
    <s v="avril"/>
    <n v="14"/>
    <s v="vendredi"/>
    <x v="240"/>
    <d v="2025-04-04T00:00:00"/>
    <s v="Éric David"/>
    <s v="maxime petit"/>
    <m/>
    <m/>
    <m/>
    <s v="Kangoo Mazars ET-665-VE"/>
    <s v="Arpège - L'Oréal Clichy RIO"/>
    <n v="50"/>
    <m/>
    <m/>
    <m/>
    <m/>
    <m/>
    <x v="0"/>
    <s v="Restauration Collective"/>
    <s v="Restauration d'entreprise"/>
  </r>
  <r>
    <n v="2025"/>
    <s v="avril"/>
    <n v="14"/>
    <s v="vendredi"/>
    <x v="240"/>
    <d v="2025-04-04T00:00:00"/>
    <s v="annulé"/>
    <m/>
    <m/>
    <m/>
    <m/>
    <s v="Annulé"/>
    <s v="Compass - L'Oréal Levallois SO France"/>
    <s v="annulé"/>
    <m/>
    <m/>
    <m/>
    <m/>
    <m/>
    <x v="0"/>
    <s v="Restauration Collective"/>
    <s v="Restauration d'entreprise"/>
  </r>
  <r>
    <n v="2025"/>
    <s v="avril"/>
    <n v="14"/>
    <s v="vendredi"/>
    <x v="240"/>
    <d v="2025-04-04T00:00:00"/>
    <s v="Éric David"/>
    <s v="maxime petit"/>
    <m/>
    <m/>
    <m/>
    <s v="Kangoo Mazars ET-665-VE"/>
    <s v="Aurore - PF Boréal"/>
    <n v="50"/>
    <m/>
    <m/>
    <m/>
    <m/>
    <m/>
    <x v="1"/>
    <s v="Centre d'Hébergement"/>
    <s v="HALTE SOCIALE ET HEBERGEMENT"/>
  </r>
  <r>
    <n v="2025"/>
    <s v="avril"/>
    <n v="14"/>
    <s v="vendredi"/>
    <x v="240"/>
    <d v="2025-04-04T00:00:00"/>
    <s v="Éric David"/>
    <s v="maxime petit"/>
    <m/>
    <m/>
    <m/>
    <s v="Kangoo Mazars ET-665-VE"/>
    <s v="Maison Hestia - Aurore La Garenne-Colombes"/>
    <n v="26.75"/>
    <m/>
    <m/>
    <m/>
    <m/>
    <m/>
    <x v="1"/>
    <s v="Distribution Solidaire"/>
    <s v="Distribution Solidaire"/>
  </r>
  <r>
    <n v="2025"/>
    <s v="avril"/>
    <n v="14"/>
    <s v="vendredi"/>
    <x v="240"/>
    <d v="2025-04-04T00:00:00"/>
    <s v="Éric David"/>
    <s v="maxime petit"/>
    <m/>
    <m/>
    <m/>
    <s v="Kangoo Mazars ET-665-VE"/>
    <s v="Centre Social Landy - St Ouen"/>
    <n v="16.399999999999999"/>
    <m/>
    <m/>
    <m/>
    <m/>
    <m/>
    <x v="0"/>
    <s v="Evenementiel"/>
    <s v="Evénements Sports et Loisirs"/>
  </r>
  <r>
    <n v="2025"/>
    <s v="avril"/>
    <n v="14"/>
    <s v="samedi"/>
    <x v="241"/>
    <d v="2025-04-05T00:00:00"/>
    <s v="annulé"/>
    <m/>
    <m/>
    <m/>
    <m/>
    <s v="Annulé"/>
    <s v="Levy Restaurants - AccorHotels Arena Bercy"/>
    <s v="annulé"/>
    <m/>
    <m/>
    <m/>
    <m/>
    <m/>
    <x v="1"/>
    <s v="Restaurant Solidaire"/>
    <s v="RESTAURANTS SOLIDAIRES"/>
  </r>
  <r>
    <n v="2025"/>
    <s v="avril"/>
    <n v="15"/>
    <s v="dimanche"/>
    <x v="242"/>
    <d v="2025-04-06T00:00:00"/>
    <s v="Mateo Cambon"/>
    <s v="Jeff Victor"/>
    <s v="Bénévoles pour collecte à Grenelle (2 max) :_x000a_Henrique Borsari"/>
    <s v="Bryan Buisson"/>
    <s v="Aymeric Champs"/>
    <s v="Trafic St Ho (ex Lilas) EH-786-YB"/>
    <s v="Marché Monge"/>
    <n v="30.5"/>
    <m/>
    <m/>
    <m/>
    <m/>
    <m/>
    <x v="0"/>
    <s v="Evenementiel"/>
    <s v="Evénements Sports et Loisirs"/>
  </r>
  <r>
    <n v="2025"/>
    <s v="avril"/>
    <n v="15"/>
    <s v="dimanche"/>
    <x v="242"/>
    <d v="2025-04-06T00:00:00"/>
    <s v="Mateo Cambon"/>
    <s v="Jeff Victor"/>
    <s v="Bénévoles pour collecte à Grenelle (2 max) :_x000a_Henrique Borsari"/>
    <s v="Bryan Buisson"/>
    <s v="Aymeric Champs"/>
    <s v="Trafic St Ho (ex Lilas) EH-786-YB"/>
    <s v="Marché Grenelle"/>
    <n v="98.9"/>
    <m/>
    <m/>
    <m/>
    <m/>
    <m/>
    <x v="1"/>
    <s v="Restaurant Solidaire"/>
    <s v="RESTAURANTS SOLIDAIRES"/>
  </r>
  <r>
    <n v="2025"/>
    <s v="avril"/>
    <n v="14"/>
    <s v="dimanche"/>
    <x v="242"/>
    <d v="2025-04-06T00:00:00"/>
    <s v="Mateo Cambon"/>
    <s v="Jeff Victor"/>
    <s v="Henrique Borsari"/>
    <s v="Bryan Buisson"/>
    <s v="Aymeric Champs"/>
    <s v="Trafic St Ho (ex Lilas) EH-786-YB"/>
    <s v="La Chorba"/>
    <n v="129.4"/>
    <m/>
    <m/>
    <m/>
    <m/>
    <m/>
    <x v="0"/>
    <s v="Producteur"/>
    <s v="Producteur"/>
  </r>
  <r>
    <n v="2025"/>
    <s v="avril"/>
    <n v="15"/>
    <s v="lundi"/>
    <x v="243"/>
    <d v="2025-04-07T00:00:00"/>
    <s v="annulé"/>
    <m/>
    <m/>
    <m/>
    <m/>
    <s v="Annulé"/>
    <s v="Levy Restaurants - AccorHotels Arena Bercy"/>
    <s v="annulé"/>
    <m/>
    <m/>
    <m/>
    <m/>
    <m/>
    <x v="0"/>
    <s v="Producteur"/>
    <s v="Producteur"/>
  </r>
  <r>
    <n v="2025"/>
    <s v="avril"/>
    <n v="15"/>
    <s v="lundi"/>
    <x v="243"/>
    <d v="2025-04-07T00:00:00"/>
    <s v="Wajih Accary"/>
    <s v="Audrey Marty"/>
    <m/>
    <m/>
    <m/>
    <s v="Trafic Défense FT-862-AY"/>
    <s v="Monoprix - Magasin Bellesfeuilles"/>
    <n v="67"/>
    <m/>
    <m/>
    <m/>
    <m/>
    <m/>
    <x v="1"/>
    <s v="Restaurant Solidaire"/>
    <s v="RESTAURANTS SOLIDAIRES"/>
  </r>
  <r>
    <n v="2025"/>
    <s v="avril"/>
    <n v="15"/>
    <s v="lundi"/>
    <x v="243"/>
    <d v="2025-04-07T00:00:00"/>
    <s v="Wajih Accary"/>
    <s v="Audrey Marty"/>
    <m/>
    <m/>
    <m/>
    <s v="Trafic Défense FT-862-AY"/>
    <s v="Monoprix - Magasin Courcelles"/>
    <n v="100"/>
    <m/>
    <m/>
    <m/>
    <m/>
    <m/>
    <x v="2"/>
    <m/>
    <m/>
  </r>
  <r>
    <n v="2025"/>
    <s v="avril"/>
    <n v="15"/>
    <s v="lundi"/>
    <x v="243"/>
    <d v="2025-04-07T00:00:00"/>
    <s v="Wajih Accary"/>
    <s v="Audrey Marty"/>
    <m/>
    <m/>
    <m/>
    <s v="Trafic Défense FT-862-AY"/>
    <s v="Corot Entraide Auteuil"/>
    <n v="22"/>
    <m/>
    <m/>
    <m/>
    <m/>
    <m/>
    <x v="2"/>
    <m/>
    <m/>
  </r>
  <r>
    <n v="2025"/>
    <s v="avril"/>
    <n v="15"/>
    <s v="lundi"/>
    <x v="243"/>
    <d v="2025-04-07T00:00:00"/>
    <s v="Wajih Accary"/>
    <s v="Audrey Marty"/>
    <m/>
    <m/>
    <m/>
    <s v="Trafic Défense FT-862-AY"/>
    <s v="Salle à Manger"/>
    <n v="145"/>
    <m/>
    <m/>
    <m/>
    <m/>
    <m/>
    <x v="2"/>
    <m/>
    <m/>
  </r>
  <r>
    <n v="2025"/>
    <s v="avril"/>
    <n v="15"/>
    <s v="mardi"/>
    <x v="244"/>
    <d v="2025-04-08T00:00:00"/>
    <s v="Patrick Postic"/>
    <s v="Chloé Montenay"/>
    <m/>
    <m/>
    <m/>
    <s v="Trafic Lyonnais FZ-882-JR"/>
    <s v="MIYAM (labo) "/>
    <n v="61"/>
    <m/>
    <m/>
    <m/>
    <m/>
    <m/>
    <x v="2"/>
    <m/>
    <m/>
  </r>
  <r>
    <n v="2025"/>
    <s v="avril"/>
    <n v="15"/>
    <s v="mardi"/>
    <x v="244"/>
    <d v="2025-04-08T00:00:00"/>
    <s v="Patrick Postic"/>
    <s v="Chloé Montenay"/>
    <m/>
    <m/>
    <m/>
    <s v="Trafic Lyonnais FZ-882-JR"/>
    <s v="Salle à Manger"/>
    <n v="39"/>
    <m/>
    <m/>
    <m/>
    <m/>
    <m/>
    <x v="2"/>
    <m/>
    <m/>
  </r>
  <r>
    <n v="2025"/>
    <s v="avril"/>
    <n v="15"/>
    <s v="mardi"/>
    <x v="244"/>
    <d v="2025-04-08T00:00:00"/>
    <s v="Patrick Postic"/>
    <s v="Chloé Montenay"/>
    <m/>
    <m/>
    <m/>
    <s v="Trafic Lyonnais FZ-882-JR"/>
    <s v="ADN 92 - Amicale du Nid Colombes"/>
    <n v="22"/>
    <m/>
    <m/>
    <m/>
    <m/>
    <m/>
    <x v="2"/>
    <m/>
    <m/>
  </r>
  <r>
    <n v="2025"/>
    <s v="avril"/>
    <n v="15"/>
    <s v="mardi"/>
    <x v="245"/>
    <d v="2025-04-08T00:00:00"/>
    <s v="Didier Nohazic"/>
    <s v="Christiane Mancilla"/>
    <m/>
    <m/>
    <m/>
    <s v="Trafic St Ho (ex Lilas) EH-786-YB"/>
    <s v="Monoprix - Magasin Bellesfeuilles"/>
    <n v="42"/>
    <m/>
    <m/>
    <m/>
    <m/>
    <m/>
    <x v="2"/>
    <m/>
    <m/>
  </r>
  <r>
    <n v="2025"/>
    <s v="avril"/>
    <n v="15"/>
    <s v="mardi"/>
    <x v="245"/>
    <d v="2025-04-08T00:00:00"/>
    <s v="Didier Nohazic"/>
    <s v="Christiane Mancilla"/>
    <m/>
    <m/>
    <m/>
    <s v="Trafic St Ho (ex Lilas) EH-786-YB"/>
    <s v="Cuisine Centrale de Nanterre"/>
    <n v="34"/>
    <m/>
    <m/>
    <m/>
    <m/>
    <m/>
    <x v="2"/>
    <m/>
    <m/>
  </r>
  <r>
    <n v="2025"/>
    <s v="avril"/>
    <n v="15"/>
    <s v="mardi"/>
    <x v="245"/>
    <d v="2025-04-08T00:00:00"/>
    <s v="Didier Nohazic"/>
    <s v="Christiane Mancilla"/>
    <m/>
    <m/>
    <m/>
    <s v="Trafic St Ho (ex Lilas) EH-786-YB"/>
    <s v="Mairie du XIV - Association Yachad"/>
    <n v="76"/>
    <m/>
    <m/>
    <m/>
    <m/>
    <m/>
    <x v="2"/>
    <m/>
    <m/>
  </r>
  <r>
    <n v="2025"/>
    <s v="avril"/>
    <n v="15"/>
    <s v="mardi"/>
    <x v="246"/>
    <d v="2025-04-08T00:00:00"/>
    <s v="Frederic FEBVRE"/>
    <s v="Audrey Marty"/>
    <m/>
    <m/>
    <m/>
    <s v="Trafic Défense FT-862-AY"/>
    <s v="BAPIF Genevilliers (collecte)"/>
    <n v="287.88"/>
    <m/>
    <m/>
    <m/>
    <m/>
    <m/>
    <x v="2"/>
    <m/>
    <m/>
  </r>
  <r>
    <n v="2025"/>
    <s v="avril"/>
    <n v="15"/>
    <s v="mardi"/>
    <x v="246"/>
    <d v="2025-04-08T00:00:00"/>
    <s v="Frederic FEBVRE"/>
    <s v="Audrey Marty"/>
    <m/>
    <m/>
    <m/>
    <s v="Trafic Défense FT-862-AY"/>
    <s v="Maison de l'Amitié"/>
    <n v="287.88"/>
    <m/>
    <m/>
    <m/>
    <m/>
    <m/>
    <x v="2"/>
    <m/>
    <m/>
  </r>
  <r>
    <n v="2025"/>
    <s v="avril"/>
    <n v="15"/>
    <s v="mardi"/>
    <x v="247"/>
    <d v="2025-04-08T00:00:00"/>
    <s v="Jacques Lefèvre"/>
    <s v="Dominique Kerforn"/>
    <s v="Myriam Gueddana"/>
    <s v="(Wenabi) Keliane Cadja"/>
    <m/>
    <s v="Berlingo Bercy DN-583-FS"/>
    <s v="Marché d'Aligre"/>
    <n v="159.19999999999999"/>
    <m/>
    <m/>
    <m/>
    <m/>
    <m/>
    <x v="2"/>
    <m/>
    <m/>
  </r>
  <r>
    <n v="2025"/>
    <s v="avril"/>
    <n v="15"/>
    <s v="mardi"/>
    <x v="247"/>
    <d v="2025-04-08T00:00:00"/>
    <s v="Jacques Lefèvre"/>
    <s v="Dominique Kerforn"/>
    <s v="Myriam Gueddana"/>
    <s v="(Wenabi) Keliane Cadja"/>
    <m/>
    <s v="Berlingo Bercy DN-583-FS"/>
    <s v="Refugee Food (Labo) - Livraison de denrées"/>
    <n v="159.19999999999999"/>
    <m/>
    <m/>
    <m/>
    <m/>
    <m/>
    <x v="2"/>
    <m/>
    <m/>
  </r>
  <r>
    <n v="2025"/>
    <s v="avril"/>
    <n v="15"/>
    <s v="mercredi"/>
    <x v="248"/>
    <d v="2025-04-09T00:00:00"/>
    <s v="annulé"/>
    <m/>
    <m/>
    <m/>
    <m/>
    <s v="Annulé"/>
    <s v="Levy Restaurants - AccorHotels Arena Bercy"/>
    <s v="annulé"/>
    <m/>
    <m/>
    <m/>
    <m/>
    <m/>
    <x v="2"/>
    <m/>
    <m/>
  </r>
  <r>
    <n v="2025"/>
    <s v="avril"/>
    <n v="15"/>
    <s v="mercredi"/>
    <x v="248"/>
    <d v="2025-04-09T00:00:00"/>
    <s v="Magdalena Raoul"/>
    <s v="Marius Koffi"/>
    <m/>
    <m/>
    <m/>
    <s v="Trafic Défense FT-862-AY"/>
    <s v="Monoprix - Magasin Bellesfeuilles"/>
    <n v="40.75"/>
    <m/>
    <m/>
    <m/>
    <m/>
    <m/>
    <x v="2"/>
    <m/>
    <m/>
  </r>
  <r>
    <n v="2025"/>
    <s v="avril"/>
    <n v="15"/>
    <s v="mercredi"/>
    <x v="248"/>
    <d v="2025-04-09T00:00:00"/>
    <s v="Magdalena Raoul"/>
    <s v="Marius Koffi"/>
    <m/>
    <m/>
    <m/>
    <s v="Trafic Défense FT-862-AY"/>
    <s v="Monoprix - Magasin Courcelles"/>
    <n v="42.35"/>
    <m/>
    <m/>
    <m/>
    <m/>
    <m/>
    <x v="2"/>
    <m/>
    <m/>
  </r>
  <r>
    <n v="2025"/>
    <s v="avril"/>
    <n v="15"/>
    <s v="mercredi"/>
    <x v="248"/>
    <d v="2025-04-09T00:00:00"/>
    <s v="Magdalena Raoul"/>
    <s v="Marius Koffi"/>
    <m/>
    <m/>
    <m/>
    <s v="Trafic Défense FT-862-AY"/>
    <s v="Corot Entraide Auteuil"/>
    <n v="83.1"/>
    <m/>
    <m/>
    <m/>
    <m/>
    <m/>
    <x v="2"/>
    <m/>
    <m/>
  </r>
  <r>
    <n v="2025"/>
    <s v="avril"/>
    <n v="15"/>
    <s v="mercredi"/>
    <x v="249"/>
    <d v="2025-04-09T00:00:00"/>
    <s v="Wajih Accary"/>
    <s v="William KIM"/>
    <s v="(Vendredi) Florian SCHMITT"/>
    <m/>
    <m/>
    <s v="Trafic Lyonnais FZ-882-JR"/>
    <s v="Ideel Garden"/>
    <n v="115.8"/>
    <m/>
    <m/>
    <m/>
    <m/>
    <m/>
    <x v="2"/>
    <m/>
    <m/>
  </r>
  <r>
    <n v="2025"/>
    <s v="avril"/>
    <n v="15"/>
    <s v="mercredi"/>
    <x v="249"/>
    <d v="2025-04-09T00:00:00"/>
    <s v="Wajih Accary"/>
    <s v="William KIM"/>
    <s v="(Vendredi) Florian SCHMITT"/>
    <m/>
    <m/>
    <s v="Trafic Lyonnais FZ-882-JR"/>
    <s v="Armée du Salut"/>
    <n v="115.8"/>
    <m/>
    <m/>
    <m/>
    <m/>
    <m/>
    <x v="2"/>
    <m/>
    <m/>
  </r>
  <r>
    <n v="2025"/>
    <s v="avril"/>
    <n v="15"/>
    <s v="mercredi"/>
    <x v="250"/>
    <d v="2025-04-09T00:00:00"/>
    <s v="annulé"/>
    <m/>
    <m/>
    <m/>
    <m/>
    <s v="Annulé"/>
    <s v="Le Figuier / Au panier des Halles / Jelo"/>
    <s v="annulé"/>
    <m/>
    <m/>
    <m/>
    <m/>
    <m/>
    <x v="2"/>
    <m/>
    <m/>
  </r>
  <r>
    <n v="2025"/>
    <s v="avril"/>
    <n v="15"/>
    <s v="mercredi"/>
    <x v="250"/>
    <d v="2025-04-09T00:00:00"/>
    <s v="annulé"/>
    <m/>
    <m/>
    <m/>
    <m/>
    <s v="Annulé"/>
    <s v="Sodexo Porte d'Issy - DGA (Balard)"/>
    <s v="annulé"/>
    <m/>
    <m/>
    <m/>
    <m/>
    <m/>
    <x v="2"/>
    <m/>
    <m/>
  </r>
  <r>
    <n v="2025"/>
    <s v="avril"/>
    <n v="15"/>
    <s v="jeudi"/>
    <x v="251"/>
    <d v="2025-04-10T00:00:00"/>
    <s v="Patrick Postic"/>
    <s v="Joseph Lanney"/>
    <s v="Hugo chauvrat"/>
    <m/>
    <m/>
    <s v="Trafic Lyonnais FZ-882-JR"/>
    <s v="Levy Restaurants - AccorHotels Arena Bercy"/>
    <n v="161.79"/>
    <m/>
    <m/>
    <m/>
    <m/>
    <m/>
    <x v="2"/>
    <m/>
    <m/>
  </r>
  <r>
    <n v="2025"/>
    <s v="avril"/>
    <n v="15"/>
    <s v="jeudi"/>
    <x v="251"/>
    <d v="2025-04-10T00:00:00"/>
    <s v="Patrick Postic"/>
    <s v="Joseph Lanney"/>
    <s v="Hugo chauvrat"/>
    <m/>
    <m/>
    <s v="Trafic Lyonnais FZ-882-JR"/>
    <s v="Aurore ESAT Santeuil "/>
    <n v="161.79"/>
    <m/>
    <m/>
    <m/>
    <m/>
    <m/>
    <x v="2"/>
    <m/>
    <m/>
  </r>
  <r>
    <n v="2025"/>
    <s v="avril"/>
    <n v="15"/>
    <s v="jeudi"/>
    <x v="251"/>
    <d v="2025-04-10T00:00:00"/>
    <s v="Patrick Postic"/>
    <s v="Joseph Lanney"/>
    <s v="Hugo chauvrat"/>
    <m/>
    <m/>
    <s v="Trafic Lyonnais FZ-882-JR"/>
    <s v="MIYAM (labo) "/>
    <n v="70"/>
    <m/>
    <m/>
    <m/>
    <m/>
    <m/>
    <x v="2"/>
    <m/>
    <m/>
  </r>
  <r>
    <n v="2025"/>
    <s v="avril"/>
    <n v="15"/>
    <s v="jeudi"/>
    <x v="251"/>
    <d v="2025-04-10T00:00:00"/>
    <s v="Patrick Postic"/>
    <s v="Joseph Lanney"/>
    <s v="Hugo chauvrat"/>
    <m/>
    <m/>
    <s v="Trafic Lyonnais FZ-882-JR"/>
    <s v="L'un est l'autre"/>
    <n v="70"/>
    <m/>
    <m/>
    <m/>
    <m/>
    <m/>
    <x v="2"/>
    <m/>
    <m/>
  </r>
  <r>
    <n v="2025"/>
    <s v="avril"/>
    <n v="15"/>
    <s v="jeudi"/>
    <x v="252"/>
    <d v="2025-04-10T00:00:00"/>
    <s v="annulé"/>
    <m/>
    <m/>
    <m/>
    <m/>
    <s v="Annulé"/>
    <s v="Le Bristol Paris"/>
    <s v="annulé"/>
    <m/>
    <m/>
    <m/>
    <m/>
    <m/>
    <x v="2"/>
    <m/>
    <m/>
  </r>
  <r>
    <n v="2025"/>
    <s v="avril"/>
    <n v="15"/>
    <s v="jeudi"/>
    <x v="252"/>
    <d v="2025-04-10T00:00:00"/>
    <s v="Élisa Belhocine"/>
    <s v="Mathis BENOIT"/>
    <s v="Cosmo Bordier"/>
    <m/>
    <m/>
    <s v="Trafic St Ho (ex Lilas) EH-786-YB"/>
    <s v="Refugee Food (Labo) - Production repas"/>
    <n v="87.5"/>
    <m/>
    <m/>
    <m/>
    <m/>
    <m/>
    <x v="2"/>
    <m/>
    <m/>
  </r>
  <r>
    <n v="2025"/>
    <s v="avril"/>
    <n v="15"/>
    <s v="jeudi"/>
    <x v="252"/>
    <d v="2025-04-10T00:00:00"/>
    <s v="Élisa Belhocine"/>
    <s v="Mathis BENOIT"/>
    <s v="Cosmo Bordier"/>
    <m/>
    <m/>
    <s v="Trafic St Ho (ex Lilas) EH-786-YB"/>
    <s v="Cop'1 Solidarité Etudiante"/>
    <n v="87.5"/>
    <m/>
    <m/>
    <m/>
    <m/>
    <m/>
    <x v="2"/>
    <m/>
    <m/>
  </r>
  <r>
    <n v="2025"/>
    <s v="avril"/>
    <n v="15"/>
    <s v="jeudi"/>
    <x v="253"/>
    <d v="2025-04-10T00:00:00"/>
    <s v="Théo Molins"/>
    <s v="Nicolas Salvin"/>
    <m/>
    <m/>
    <m/>
    <s v="Kangoo Mazars ET-665-VE"/>
    <s v="Cuisine Centrale de Nanterre"/>
    <n v="39.4"/>
    <m/>
    <m/>
    <m/>
    <m/>
    <m/>
    <x v="2"/>
    <m/>
    <m/>
  </r>
  <r>
    <n v="2025"/>
    <s v="avril"/>
    <n v="15"/>
    <s v="jeudi"/>
    <x v="253"/>
    <d v="2025-04-10T00:00:00"/>
    <s v="Théo Molins"/>
    <s v="Nicolas Salvin"/>
    <m/>
    <m/>
    <m/>
    <s v="Kangoo Mazars ET-665-VE"/>
    <s v="Cdc Habitat Adoma - Foyer Sorbiers"/>
    <n v="39.4"/>
    <m/>
    <m/>
    <m/>
    <m/>
    <m/>
    <x v="2"/>
    <m/>
    <m/>
  </r>
  <r>
    <n v="2025"/>
    <s v="avril"/>
    <n v="15"/>
    <s v="jeudi"/>
    <x v="254"/>
    <d v="2025-04-10T00:00:00"/>
    <s v="Hicham Kassa"/>
    <s v="Audrey Marty"/>
    <s v="Taha Fartaq"/>
    <m/>
    <m/>
    <s v="Trafic Défense FT-862-AY"/>
    <s v="Boire et Manger - Stade De France"/>
    <n v="803"/>
    <m/>
    <m/>
    <m/>
    <m/>
    <m/>
    <x v="2"/>
    <m/>
    <m/>
  </r>
  <r>
    <n v="2025"/>
    <s v="avril"/>
    <n v="15"/>
    <s v="jeudi"/>
    <x v="254"/>
    <d v="2025-04-10T00:00:00"/>
    <s v="Hicham Kassa"/>
    <s v="Audrey Marty"/>
    <s v="Taha Fartaq"/>
    <m/>
    <m/>
    <s v="Trafic Défense FT-862-AY"/>
    <s v="Action 14"/>
    <n v="803"/>
    <m/>
    <m/>
    <m/>
    <m/>
    <m/>
    <x v="2"/>
    <m/>
    <m/>
  </r>
  <r>
    <n v="2025"/>
    <s v="avril"/>
    <n v="15"/>
    <s v="vendredi"/>
    <x v="255"/>
    <d v="2025-04-11T00:00:00"/>
    <s v="Patrick Postic"/>
    <s v="Audrey Marty"/>
    <m/>
    <m/>
    <m/>
    <s v="Trafic St Ho (ex Lilas) EH-786-YB"/>
    <s v="Monoprix - Magasin Bellesfeuilles"/>
    <n v="0"/>
    <m/>
    <m/>
    <m/>
    <m/>
    <m/>
    <x v="2"/>
    <m/>
    <m/>
  </r>
  <r>
    <n v="2025"/>
    <s v="avril"/>
    <n v="15"/>
    <s v="vendredi"/>
    <x v="255"/>
    <d v="2025-04-11T00:00:00"/>
    <s v="Patrick Postic"/>
    <s v="Audrey Marty"/>
    <m/>
    <m/>
    <m/>
    <s v="Trafic St Ho (ex Lilas) EH-786-YB"/>
    <s v="Monoprix - Magasin Courcelles"/>
    <n v="37.5"/>
    <m/>
    <m/>
    <m/>
    <m/>
    <m/>
    <x v="2"/>
    <m/>
    <m/>
  </r>
  <r>
    <n v="2025"/>
    <s v="avril"/>
    <n v="15"/>
    <s v="vendredi"/>
    <x v="255"/>
    <d v="2025-04-11T00:00:00"/>
    <s v="Patrick Postic"/>
    <s v="Audrey Marty"/>
    <m/>
    <m/>
    <m/>
    <s v="Trafic St Ho (ex Lilas) EH-786-YB"/>
    <s v="Potel &amp; Chabot - Site Chaillot"/>
    <n v="110"/>
    <m/>
    <m/>
    <m/>
    <m/>
    <m/>
    <x v="2"/>
    <m/>
    <m/>
  </r>
  <r>
    <n v="2025"/>
    <s v="avril"/>
    <n v="15"/>
    <s v="vendredi"/>
    <x v="255"/>
    <d v="2025-04-11T00:00:00"/>
    <s v="Patrick Postic"/>
    <s v="Audrey Marty"/>
    <m/>
    <m/>
    <m/>
    <s v="Trafic St Ho (ex Lilas) EH-786-YB"/>
    <s v="L'un est l'autre"/>
    <n v="110"/>
    <m/>
    <m/>
    <m/>
    <m/>
    <m/>
    <x v="2"/>
    <m/>
    <m/>
  </r>
  <r>
    <n v="2025"/>
    <s v="avril"/>
    <n v="15"/>
    <s v="vendredi"/>
    <x v="255"/>
    <d v="2025-04-11T00:00:00"/>
    <s v="Patrick Postic"/>
    <s v="Audrey Marty"/>
    <m/>
    <m/>
    <m/>
    <s v="Trafic St Ho (ex Lilas) EH-786-YB"/>
    <s v="Aurore - CHU 12eme"/>
    <n v="37.5"/>
    <m/>
    <m/>
    <m/>
    <m/>
    <m/>
    <x v="2"/>
    <m/>
    <m/>
  </r>
  <r>
    <n v="2025"/>
    <s v="avril"/>
    <n v="15"/>
    <s v="vendredi"/>
    <x v="256"/>
    <d v="2025-04-11T00:00:00"/>
    <s v="Laurence Neveu"/>
    <s v="Hugo chauvrat"/>
    <m/>
    <m/>
    <m/>
    <s v="Trafic Lyonnais FZ-882-JR"/>
    <s v="Foodles - Hub Saint Ouen"/>
    <m/>
    <m/>
    <m/>
    <m/>
    <m/>
    <m/>
    <x v="2"/>
    <m/>
    <m/>
  </r>
  <r>
    <n v="2025"/>
    <s v="avril"/>
    <n v="15"/>
    <s v="vendredi"/>
    <x v="256"/>
    <d v="2025-04-11T00:00:00"/>
    <s v="Laurence Neveu"/>
    <s v="Hugo chauvrat"/>
    <m/>
    <m/>
    <m/>
    <s v="Trafic Lyonnais FZ-882-JR"/>
    <s v="Ikambere"/>
    <m/>
    <m/>
    <m/>
    <m/>
    <m/>
    <m/>
    <x v="2"/>
    <m/>
    <m/>
  </r>
  <r>
    <n v="2025"/>
    <s v="avril"/>
    <n v="15"/>
    <s v="vendredi"/>
    <x v="256"/>
    <d v="2025-04-11T00:00:00"/>
    <s v="Laurence Neveu"/>
    <s v="Hugo chauvrat"/>
    <m/>
    <m/>
    <m/>
    <s v="Trafic Lyonnais FZ-882-JR"/>
    <s v="ADN 93 - Amicale du Nid La Courneuve"/>
    <m/>
    <m/>
    <m/>
    <m/>
    <m/>
    <m/>
    <x v="2"/>
    <m/>
    <m/>
  </r>
  <r>
    <n v="2025"/>
    <s v="avril"/>
    <n v="15"/>
    <s v="vendredi"/>
    <x v="256"/>
    <d v="2025-04-11T00:00:00"/>
    <s v="annulé"/>
    <m/>
    <m/>
    <m/>
    <m/>
    <s v="Annulé"/>
    <s v="MRS - Ipsen Khapa"/>
    <s v="annulé"/>
    <m/>
    <m/>
    <m/>
    <m/>
    <m/>
    <x v="2"/>
    <m/>
    <m/>
  </r>
  <r>
    <n v="2025"/>
    <s v="avril"/>
    <n v="15"/>
    <s v="vendredi"/>
    <x v="256"/>
    <d v="2025-04-11T00:00:00"/>
    <s v="annulé"/>
    <m/>
    <m/>
    <m/>
    <m/>
    <s v="Annulé"/>
    <s v="Sogeres - Microsoft EOS"/>
    <s v="annulé"/>
    <m/>
    <m/>
    <m/>
    <m/>
    <m/>
    <x v="2"/>
    <m/>
    <m/>
  </r>
  <r>
    <n v="2025"/>
    <s v="avril"/>
    <n v="15"/>
    <s v="vendredi"/>
    <x v="256"/>
    <d v="2025-04-11T00:00:00"/>
    <s v="annulé"/>
    <m/>
    <m/>
    <m/>
    <m/>
    <s v="Annulé"/>
    <s v="Sodexo Porte d'Issy - DGA (Balard)"/>
    <s v="annulé"/>
    <m/>
    <m/>
    <m/>
    <m/>
    <m/>
    <x v="2"/>
    <m/>
    <m/>
  </r>
  <r>
    <n v="2025"/>
    <s v="avril"/>
    <n v="15"/>
    <s v="vendredi"/>
    <x v="256"/>
    <d v="2025-04-11T00:00:00"/>
    <s v="Hamza Jarraf"/>
    <s v="(Wenabi) Valerie Fermine"/>
    <m/>
    <m/>
    <m/>
    <s v="Trafic Défense FT-862-AY"/>
    <s v="Cuisine Centrale de Nanterre"/>
    <m/>
    <m/>
    <m/>
    <m/>
    <m/>
    <m/>
    <x v="2"/>
    <m/>
    <m/>
  </r>
  <r>
    <n v="2025"/>
    <s v="avril"/>
    <n v="15"/>
    <s v="vendredi"/>
    <x v="256"/>
    <d v="2025-04-11T00:00:00"/>
    <s v="Hamza Jarraf"/>
    <s v="(Wenabi) Valerie Fermine"/>
    <m/>
    <m/>
    <m/>
    <s v="Trafic Défense FT-862-AY"/>
    <s v="ADN 93 - Amicale du Nid La Courneuve"/>
    <m/>
    <m/>
    <m/>
    <m/>
    <m/>
    <m/>
    <x v="2"/>
    <m/>
    <m/>
  </r>
  <r>
    <n v="2025"/>
    <s v="avril"/>
    <n v="15"/>
    <s v="vendredi"/>
    <x v="256"/>
    <d v="2025-04-11T00:00:00"/>
    <s v="Hamza Jarraf"/>
    <s v="(Wenabi) Valerie Fermine"/>
    <m/>
    <m/>
    <m/>
    <s v="Trafic Défense FT-862-AY"/>
    <s v="Centre Social Landy - St Ouen"/>
    <m/>
    <m/>
    <m/>
    <m/>
    <m/>
    <m/>
    <x v="2"/>
    <m/>
    <m/>
  </r>
  <r>
    <n v="2025"/>
    <s v="avril"/>
    <n v="15"/>
    <s v="vendredi"/>
    <x v="256"/>
    <d v="2025-04-11T00:00:00"/>
    <s v="annulé"/>
    <m/>
    <m/>
    <m/>
    <m/>
    <s v="Annulé"/>
    <s v="L'Oréal Campus Clichy"/>
    <s v="annulé"/>
    <m/>
    <m/>
    <m/>
    <m/>
    <m/>
    <x v="2"/>
    <m/>
    <m/>
  </r>
  <r>
    <n v="2025"/>
    <s v="avril"/>
    <n v="15"/>
    <s v="vendredi"/>
    <x v="256"/>
    <d v="2025-04-11T00:00:00"/>
    <s v="annulé"/>
    <m/>
    <m/>
    <m/>
    <m/>
    <s v="Annulé"/>
    <s v="Compass - Société Générale Basalte"/>
    <s v="annulé"/>
    <m/>
    <m/>
    <m/>
    <m/>
    <m/>
    <x v="2"/>
    <m/>
    <m/>
  </r>
  <r>
    <n v="2025"/>
    <s v="avril"/>
    <n v="15"/>
    <s v="vendredi"/>
    <x v="256"/>
    <d v="2025-04-11T00:00:00"/>
    <s v="annulé"/>
    <m/>
    <m/>
    <m/>
    <m/>
    <s v="Annulé"/>
    <s v="Sogeres - Gecina Défense Ouest"/>
    <s v="annulé"/>
    <m/>
    <m/>
    <m/>
    <m/>
    <m/>
    <x v="2"/>
    <m/>
    <m/>
  </r>
  <r>
    <n v="2025"/>
    <s v="avril"/>
    <n v="15"/>
    <s v="vendredi"/>
    <x v="256"/>
    <d v="2025-04-11T00:00:00"/>
    <s v="annulé"/>
    <m/>
    <m/>
    <m/>
    <m/>
    <s v="Annulé"/>
    <s v="Arpège - L'Oréal Clichy CAPI"/>
    <s v="annulé"/>
    <m/>
    <m/>
    <m/>
    <m/>
    <m/>
    <x v="2"/>
    <m/>
    <m/>
  </r>
  <r>
    <n v="2025"/>
    <s v="avril"/>
    <n v="15"/>
    <s v="vendredi"/>
    <x v="256"/>
    <d v="2025-04-11T00:00:00"/>
    <s v="annulé"/>
    <m/>
    <m/>
    <m/>
    <m/>
    <s v="Annulé"/>
    <s v="Arpège - Mazars"/>
    <s v="annulé"/>
    <m/>
    <m/>
    <m/>
    <m/>
    <m/>
    <x v="2"/>
    <m/>
    <m/>
  </r>
  <r>
    <n v="2025"/>
    <s v="avril"/>
    <n v="15"/>
    <s v="vendredi"/>
    <x v="256"/>
    <d v="2025-04-11T00:00:00"/>
    <s v="Éric David"/>
    <s v="Fabrice Quere"/>
    <m/>
    <m/>
    <m/>
    <s v="Kangoo Mazars ET-665-VE"/>
    <s v="Arpège - L'Oréal Clichy RIO"/>
    <n v="20"/>
    <m/>
    <m/>
    <m/>
    <m/>
    <m/>
    <x v="2"/>
    <m/>
    <m/>
  </r>
  <r>
    <n v="2025"/>
    <s v="avril"/>
    <n v="15"/>
    <s v="vendredi"/>
    <x v="256"/>
    <d v="2025-04-11T00:00:00"/>
    <s v="annulé"/>
    <m/>
    <m/>
    <m/>
    <m/>
    <s v="Annulé"/>
    <s v="Compass - L'Oréal Levallois SO France"/>
    <s v="annulé"/>
    <m/>
    <m/>
    <m/>
    <m/>
    <m/>
    <x v="2"/>
    <m/>
    <m/>
  </r>
  <r>
    <n v="2025"/>
    <s v="avril"/>
    <n v="15"/>
    <s v="vendredi"/>
    <x v="256"/>
    <d v="2025-04-11T00:00:00"/>
    <s v="Éric David"/>
    <s v="Fabrice Quere"/>
    <m/>
    <m/>
    <m/>
    <s v="Kangoo Mazars ET-665-VE"/>
    <s v="Maison Hestia - Aurore La Garenne-Colombes"/>
    <n v="20"/>
    <m/>
    <m/>
    <m/>
    <m/>
    <m/>
    <x v="2"/>
    <m/>
    <m/>
  </r>
  <r>
    <n v="2025"/>
    <s v="avril"/>
    <n v="15"/>
    <s v="samedi"/>
    <x v="256"/>
    <d v="2025-04-12T00:00:00"/>
    <s v="Juliette Hadchouel"/>
    <s v="Aline Royer"/>
    <s v="Myriam HUTEAU (nouvelle)"/>
    <m/>
    <m/>
    <s v="Trafic St Ho (ex Lilas) EH-786-YB"/>
    <s v="Levy Restaurants - AccorHotels Arena Bercy"/>
    <m/>
    <m/>
    <m/>
    <m/>
    <m/>
    <m/>
    <x v="2"/>
    <m/>
    <m/>
  </r>
  <r>
    <n v="2025"/>
    <s v="avril"/>
    <n v="15"/>
    <s v="samedi"/>
    <x v="256"/>
    <d v="2025-04-12T00:00:00"/>
    <s v="Juliette Hadchouel"/>
    <s v="Aline Royer"/>
    <s v="Myriam HUTEAU (nouvelle)"/>
    <m/>
    <m/>
    <s v="Trafic St Ho (ex Lilas) EH-786-YB"/>
    <s v="Aurore ESAT Santeuil "/>
    <m/>
    <m/>
    <m/>
    <m/>
    <m/>
    <m/>
    <x v="2"/>
    <m/>
    <m/>
  </r>
  <r>
    <n v="2025"/>
    <s v="avril"/>
    <n v="16"/>
    <s v="dimanche"/>
    <x v="256"/>
    <d v="2025-04-13T00:00:00"/>
    <s v="Patrick Postic"/>
    <s v="Jeff Victor"/>
    <s v="Dominique Kerforn"/>
    <s v="Sofiane El moumou"/>
    <s v="Marina Guede"/>
    <s v="Berlingo Bercy DN-583-FS"/>
    <s v="Levy Restaurants - AccorHotels Arena Bercy"/>
    <m/>
    <m/>
    <m/>
    <m/>
    <m/>
    <m/>
    <x v="2"/>
    <m/>
    <m/>
  </r>
  <r>
    <n v="2025"/>
    <s v="avril"/>
    <n v="16"/>
    <s v="dimanche"/>
    <x v="256"/>
    <d v="2025-04-13T00:00:00"/>
    <s v="Patrick Postic"/>
    <s v="Jeff Victor"/>
    <s v="Dominique Kerforn"/>
    <s v="Sofiane El moumou"/>
    <s v="Marina Guede"/>
    <s v="Berlingo Bercy DN-583-FS"/>
    <s v="Aurore ESAT Santeuil "/>
    <m/>
    <m/>
    <m/>
    <m/>
    <m/>
    <m/>
    <x v="2"/>
    <m/>
    <m/>
  </r>
  <r>
    <n v="2025"/>
    <s v="avril"/>
    <n v="16"/>
    <s v="dimanche"/>
    <x v="256"/>
    <d v="2025-04-13T00:00:00"/>
    <s v="Patrick Postic"/>
    <s v="Jeff Victor"/>
    <s v="Dominique Kerforn"/>
    <s v="Sofiane El moumou"/>
    <s v="Marina Guede"/>
    <s v="Berlingo Bercy DN-583-FS"/>
    <s v="Marché Monge"/>
    <m/>
    <m/>
    <m/>
    <m/>
    <m/>
    <m/>
    <x v="2"/>
    <m/>
    <m/>
  </r>
  <r>
    <n v="2025"/>
    <s v="avril"/>
    <n v="16"/>
    <s v="dimanche"/>
    <x v="256"/>
    <d v="2025-04-13T00:00:00"/>
    <s v="Patrick Postic"/>
    <s v="Jeff Victor"/>
    <s v="Dominique Kerforn"/>
    <s v="Sofiane El moumou"/>
    <s v="Marina Guede"/>
    <s v="Berlingo Bercy DN-583-FS"/>
    <s v="Marché Grenelle"/>
    <m/>
    <m/>
    <m/>
    <m/>
    <m/>
    <m/>
    <x v="2"/>
    <m/>
    <m/>
  </r>
  <r>
    <n v="2025"/>
    <s v="avril"/>
    <n v="16"/>
    <s v="dimanche"/>
    <x v="256"/>
    <d v="2025-04-13T00:00:00"/>
    <s v="Patrick Postic"/>
    <s v="Jeff Victor"/>
    <s v="Dominique Kerforn"/>
    <s v="Sofiane El moumou"/>
    <s v="Marina Guede"/>
    <s v="Berlingo Bercy DN-583-FS"/>
    <s v="La Chorba"/>
    <m/>
    <m/>
    <m/>
    <m/>
    <m/>
    <m/>
    <x v="2"/>
    <m/>
    <m/>
  </r>
  <r>
    <n v="2025"/>
    <s v="avril"/>
    <n v="16"/>
    <s v="dimanche"/>
    <x v="256"/>
    <d v="2025-04-13T00:00:00"/>
    <s v="Carla YOBOUE ALLANGBA "/>
    <s v="Justine Courtois"/>
    <s v="Mathis BENOIT"/>
    <s v="Elisabeth Senalus"/>
    <m/>
    <s v="Trafic Défense FT-862-AY"/>
    <s v="Sodexo Sports &amp; Loisirs - Marathon Paris"/>
    <m/>
    <m/>
    <m/>
    <m/>
    <m/>
    <m/>
    <x v="2"/>
    <m/>
    <m/>
  </r>
  <r>
    <n v="2025"/>
    <s v="avril"/>
    <n v="16"/>
    <s v="dimanche"/>
    <x v="256"/>
    <d v="2025-04-13T00:00:00"/>
    <s v="Carla YOBOUE ALLANGBA "/>
    <s v="Justine Courtois"/>
    <s v="Mathis BENOIT"/>
    <s v="Elisabeth Senalus"/>
    <m/>
    <s v="Trafic Défense FT-862-AY"/>
    <s v="ADN 93 - Amicale du Nid La Courneuve"/>
    <m/>
    <m/>
    <m/>
    <m/>
    <m/>
    <m/>
    <x v="2"/>
    <m/>
    <m/>
  </r>
  <r>
    <n v="2025"/>
    <s v="avril"/>
    <n v="16"/>
    <s v="lundi"/>
    <x v="256"/>
    <d v="2025-04-14T00:00:00"/>
    <s v="Thierry Maisonnier"/>
    <s v="Victor SENE"/>
    <s v="Alexandre Villeroy"/>
    <m/>
    <m/>
    <s v="Trafic Défense FT-862-AY"/>
    <s v="Levy Restaurants - AccorHotels Arena Bercy"/>
    <m/>
    <m/>
    <m/>
    <m/>
    <m/>
    <m/>
    <x v="2"/>
    <m/>
    <m/>
  </r>
  <r>
    <n v="2025"/>
    <s v="avril"/>
    <n v="16"/>
    <s v="lundi"/>
    <x v="256"/>
    <d v="2025-04-14T00:00:00"/>
    <s v="Thierry Maisonnier"/>
    <s v="Victor SENE"/>
    <s v="Alexandre Villeroy"/>
    <m/>
    <m/>
    <s v="Trafic Défense FT-862-AY"/>
    <s v="Aurore ESAT Santeuil "/>
    <m/>
    <m/>
    <m/>
    <m/>
    <m/>
    <m/>
    <x v="2"/>
    <m/>
    <m/>
  </r>
  <r>
    <n v="2025"/>
    <s v="avril"/>
    <n v="16"/>
    <s v="lundi"/>
    <x v="256"/>
    <d v="2025-04-14T00:00:00"/>
    <s v="Thierry Maisonnier"/>
    <s v="Victor SENE"/>
    <s v="Alexandre Villeroy"/>
    <m/>
    <m/>
    <s v="Trafic Défense FT-862-AY"/>
    <s v="Monoprix - Magasin Bellesfeuilles"/>
    <m/>
    <m/>
    <m/>
    <m/>
    <m/>
    <m/>
    <x v="2"/>
    <m/>
    <m/>
  </r>
  <r>
    <n v="2025"/>
    <s v="avril"/>
    <n v="16"/>
    <s v="lundi"/>
    <x v="256"/>
    <d v="2025-04-14T00:00:00"/>
    <s v="Thierry Maisonnier"/>
    <s v="Victor SENE"/>
    <s v="Alexandre Villeroy"/>
    <m/>
    <m/>
    <s v="Trafic Défense FT-862-AY"/>
    <s v="Monoprix - Magasin Courcelles"/>
    <m/>
    <m/>
    <m/>
    <m/>
    <m/>
    <m/>
    <x v="2"/>
    <m/>
    <m/>
  </r>
  <r>
    <n v="2025"/>
    <s v="avril"/>
    <n v="16"/>
    <s v="lundi"/>
    <x v="256"/>
    <d v="2025-04-14T00:00:00"/>
    <s v="Thierry Maisonnier"/>
    <s v="Victor SENE"/>
    <s v="Alexandre Villeroy"/>
    <m/>
    <m/>
    <s v="Trafic Défense FT-862-AY"/>
    <s v="Corot Entraide Auteuil"/>
    <m/>
    <m/>
    <m/>
    <m/>
    <m/>
    <m/>
    <x v="2"/>
    <m/>
    <m/>
  </r>
  <r>
    <n v="2025"/>
    <s v="avril"/>
    <n v="16"/>
    <s v="lundi"/>
    <x v="256"/>
    <d v="2025-04-14T00:00:00"/>
    <s v="Thierry Maisonnier"/>
    <s v="Victor SENE"/>
    <s v="Alexandre Villeroy"/>
    <m/>
    <m/>
    <s v="Trafic Défense FT-862-AY"/>
    <s v="Salle à Manger"/>
    <m/>
    <m/>
    <m/>
    <m/>
    <m/>
    <m/>
    <x v="2"/>
    <m/>
    <m/>
  </r>
  <r>
    <n v="2025"/>
    <s v="avril"/>
    <n v="16"/>
    <s v="mardi"/>
    <x v="256"/>
    <d v="2025-04-15T00:00:00"/>
    <s v="patrick Postic"/>
    <s v="Hugo chauvrat"/>
    <s v="Delphine Montariol"/>
    <m/>
    <m/>
    <s v="Trafic Lyonnais FZ-882-JR"/>
    <s v="MIYAM (labo) "/>
    <m/>
    <m/>
    <m/>
    <m/>
    <m/>
    <m/>
    <x v="2"/>
    <m/>
    <m/>
  </r>
  <r>
    <n v="2025"/>
    <s v="avril"/>
    <n v="16"/>
    <s v="mardi"/>
    <x v="256"/>
    <d v="2025-04-15T00:00:00"/>
    <s v="patrick Postic"/>
    <s v="Hugo chauvrat"/>
    <s v="Delphine Montariol"/>
    <m/>
    <m/>
    <s v="Trafic Lyonnais FZ-882-JR"/>
    <s v="Salle à Manger"/>
    <m/>
    <m/>
    <m/>
    <m/>
    <m/>
    <m/>
    <x v="2"/>
    <m/>
    <m/>
  </r>
  <r>
    <n v="2025"/>
    <s v="avril"/>
    <n v="16"/>
    <s v="mardi"/>
    <x v="256"/>
    <d v="2025-04-15T00:00:00"/>
    <s v="patrick Postic"/>
    <s v="Hugo chauvrat"/>
    <s v="Delphine Montariol"/>
    <m/>
    <m/>
    <s v="Trafic Lyonnais FZ-882-JR"/>
    <s v="ADN 92 - Amicale du Nid Colombes"/>
    <m/>
    <m/>
    <m/>
    <m/>
    <m/>
    <m/>
    <x v="2"/>
    <m/>
    <m/>
  </r>
  <r>
    <n v="2025"/>
    <s v="avril"/>
    <n v="16"/>
    <s v="mardi"/>
    <x v="256"/>
    <d v="2025-04-15T00:00:00"/>
    <s v="Thierry Maisonnier"/>
    <s v="Anne Nguyen"/>
    <s v="(Wenabi) Alexandra FUENTES"/>
    <m/>
    <m/>
    <s v="Trafic St Ho (ex Lilas) EH-786-YB"/>
    <s v="Monoprix - Magasin Bellesfeuilles"/>
    <m/>
    <m/>
    <m/>
    <m/>
    <m/>
    <m/>
    <x v="2"/>
    <m/>
    <m/>
  </r>
  <r>
    <n v="2025"/>
    <s v="avril"/>
    <n v="16"/>
    <s v="mardi"/>
    <x v="256"/>
    <d v="2025-04-15T00:00:00"/>
    <s v="Thierry Maisonnier"/>
    <s v="Anne Nguyen"/>
    <s v="(Wenabi) Alexandra FUENTES"/>
    <m/>
    <m/>
    <s v="Trafic St Ho (ex Lilas) EH-786-YB"/>
    <s v="Cuisine Centrale de Nanterre"/>
    <m/>
    <m/>
    <m/>
    <m/>
    <m/>
    <m/>
    <x v="2"/>
    <m/>
    <m/>
  </r>
  <r>
    <n v="2025"/>
    <s v="avril"/>
    <n v="16"/>
    <s v="mardi"/>
    <x v="256"/>
    <d v="2025-04-15T00:00:00"/>
    <s v="Thierry Maisonnier"/>
    <s v="Anne Nguyen"/>
    <s v="(Wenabi) Alexandra FUENTES"/>
    <m/>
    <m/>
    <s v="Trafic St Ho (ex Lilas) EH-786-YB"/>
    <s v="Mairie du XIV - Association Yachad"/>
    <m/>
    <m/>
    <m/>
    <m/>
    <m/>
    <m/>
    <x v="2"/>
    <m/>
    <m/>
  </r>
  <r>
    <n v="2025"/>
    <s v="avril"/>
    <n v="16"/>
    <s v="mardi"/>
    <x v="256"/>
    <d v="2025-04-15T00:00:00"/>
    <m/>
    <s v="William KIM"/>
    <s v="(Vendredi) Chanel Molnar"/>
    <s v="(Wenabi) Farid GHELAB"/>
    <m/>
    <s v="Berlingo Bercy DN-583-FS"/>
    <s v="Marché d'Aligre"/>
    <m/>
    <m/>
    <m/>
    <m/>
    <m/>
    <m/>
    <x v="2"/>
    <m/>
    <m/>
  </r>
  <r>
    <n v="2025"/>
    <s v="avril"/>
    <n v="16"/>
    <s v="mardi"/>
    <x v="256"/>
    <d v="2025-04-15T00:00:00"/>
    <m/>
    <s v="William KIM"/>
    <s v="(Vendredi) Chanel Molnar"/>
    <s v="(Wenabi) Farid GHELAB"/>
    <m/>
    <s v="Berlingo Bercy DN-583-FS"/>
    <s v="La Cop1ne"/>
    <m/>
    <m/>
    <m/>
    <m/>
    <m/>
    <m/>
    <x v="2"/>
    <m/>
    <m/>
  </r>
  <r>
    <n v="2025"/>
    <s v="avril"/>
    <n v="16"/>
    <s v="mardi"/>
    <x v="256"/>
    <d v="2025-04-15T00:00:00"/>
    <m/>
    <s v="William KIM"/>
    <s v="(Vendredi) Chanel Molnar"/>
    <s v="(Wenabi) Farid GHELAB"/>
    <m/>
    <s v="Berlingo Bercy DN-583-FS"/>
    <s v="Refugee Food (Labo) - Livraison de denrées"/>
    <m/>
    <m/>
    <m/>
    <m/>
    <m/>
    <m/>
    <x v="2"/>
    <m/>
    <m/>
  </r>
  <r>
    <n v="2025"/>
    <s v="avril"/>
    <n v="16"/>
    <s v="mercredi"/>
    <x v="256"/>
    <d v="2025-04-16T00:00:00"/>
    <s v="Constantin Kozlow"/>
    <s v="(Wenabi) Marie-Hélène COLLYN"/>
    <m/>
    <m/>
    <m/>
    <s v="Annulé"/>
    <s v="Levy Restaurants - AccorHotels Arena Bercy"/>
    <m/>
    <m/>
    <m/>
    <m/>
    <m/>
    <m/>
    <x v="2"/>
    <m/>
    <m/>
  </r>
  <r>
    <n v="2025"/>
    <s v="avril"/>
    <n v="16"/>
    <s v="mercredi"/>
    <x v="256"/>
    <d v="2025-04-16T00:00:00"/>
    <s v="Constantin Kozlow"/>
    <s v="(Wenabi) Marie-Hélène COLLYN"/>
    <m/>
    <m/>
    <m/>
    <s v="Trafic Défense FT-862-AY"/>
    <s v="Aurore ESAT Santeuil "/>
    <m/>
    <m/>
    <m/>
    <m/>
    <m/>
    <m/>
    <x v="2"/>
    <m/>
    <m/>
  </r>
  <r>
    <n v="2025"/>
    <s v="avril"/>
    <n v="16"/>
    <s v="mercredi"/>
    <x v="256"/>
    <d v="2025-04-16T00:00:00"/>
    <s v="Constantin Kozlow"/>
    <s v="(Wenabi) Marie-Hélène COLLYN"/>
    <m/>
    <m/>
    <m/>
    <s v="Trafic Défense FT-862-AY"/>
    <s v="Monoprix - Magasin Bellesfeuilles"/>
    <m/>
    <m/>
    <m/>
    <m/>
    <m/>
    <m/>
    <x v="2"/>
    <m/>
    <m/>
  </r>
  <r>
    <n v="2025"/>
    <s v="avril"/>
    <n v="16"/>
    <s v="mercredi"/>
    <x v="256"/>
    <d v="2025-04-16T00:00:00"/>
    <s v="Constantin Kozlow"/>
    <s v="(Wenabi) Marie-Hélène COLLYN"/>
    <m/>
    <m/>
    <m/>
    <s v="Trafic Défense FT-862-AY"/>
    <s v="Monoprix - Magasin Courcelles"/>
    <m/>
    <m/>
    <m/>
    <m/>
    <m/>
    <m/>
    <x v="2"/>
    <m/>
    <m/>
  </r>
  <r>
    <n v="2025"/>
    <s v="avril"/>
    <n v="16"/>
    <s v="mercredi"/>
    <x v="256"/>
    <d v="2025-04-16T00:00:00"/>
    <s v="Constantin Kozlow"/>
    <s v="(Wenabi) Marie-Hélène COLLYN"/>
    <m/>
    <m/>
    <m/>
    <s v="Trafic Défense FT-862-AY"/>
    <s v="Corot Entraide Auteuil"/>
    <m/>
    <m/>
    <m/>
    <m/>
    <m/>
    <m/>
    <x v="2"/>
    <m/>
    <m/>
  </r>
  <r>
    <n v="2025"/>
    <s v="avril"/>
    <n v="16"/>
    <s v="mercredi"/>
    <x v="256"/>
    <d v="2025-04-16T00:00:00"/>
    <s v="Thierry Maisonnier"/>
    <s v="Andrew SALENKO "/>
    <m/>
    <m/>
    <m/>
    <s v="Trafic Lyonnais FZ-882-JR"/>
    <s v="Ideel Garden"/>
    <m/>
    <m/>
    <m/>
    <m/>
    <m/>
    <m/>
    <x v="2"/>
    <m/>
    <m/>
  </r>
  <r>
    <n v="2025"/>
    <s v="avril"/>
    <n v="16"/>
    <s v="mercredi"/>
    <x v="256"/>
    <d v="2025-04-16T00:00:00"/>
    <s v="Thierry Maisonnier"/>
    <s v="Andrew SALENKO "/>
    <m/>
    <m/>
    <m/>
    <s v="Trafic Lyonnais FZ-882-JR"/>
    <s v="Armée du Salut"/>
    <m/>
    <m/>
    <m/>
    <m/>
    <m/>
    <m/>
    <x v="2"/>
    <m/>
    <m/>
  </r>
  <r>
    <n v="2025"/>
    <s v="avril"/>
    <n v="16"/>
    <s v="mercredi"/>
    <x v="256"/>
    <d v="2025-04-16T00:00:00"/>
    <s v="Alexandre Villeroy"/>
    <s v="Hugo Chauvrat"/>
    <m/>
    <m/>
    <m/>
    <s v="Kangoo Ipsen FV-865-GP"/>
    <s v="Le Figuier / Au panier des Halles / Jelo"/>
    <m/>
    <m/>
    <m/>
    <m/>
    <m/>
    <m/>
    <x v="2"/>
    <m/>
    <m/>
  </r>
  <r>
    <n v="2025"/>
    <s v="avril"/>
    <n v="16"/>
    <s v="mercredi"/>
    <x v="256"/>
    <d v="2025-04-16T00:00:00"/>
    <s v="Alexandre Villeroy"/>
    <s v="Hugo Chauvrat"/>
    <m/>
    <m/>
    <m/>
    <s v="Kangoo Ipsen FV-865-GP"/>
    <s v="Sodexo Porte d'Issy - DGA (Balard)"/>
    <m/>
    <m/>
    <m/>
    <m/>
    <m/>
    <m/>
    <x v="2"/>
    <m/>
    <m/>
  </r>
  <r>
    <n v="2025"/>
    <s v="avril"/>
    <n v="16"/>
    <s v="mercredi"/>
    <x v="256"/>
    <d v="2025-04-16T00:00:00"/>
    <s v="Alexandre Villeroy"/>
    <s v="Hugo Chauvrat"/>
    <m/>
    <m/>
    <m/>
    <s v="Kangoo Ipsen FV-865-GP"/>
    <s v="Magdalena Boulogne"/>
    <m/>
    <m/>
    <m/>
    <m/>
    <m/>
    <m/>
    <x v="2"/>
    <m/>
    <m/>
  </r>
  <r>
    <n v="2025"/>
    <s v="avril"/>
    <n v="16"/>
    <s v="mercredi"/>
    <x v="256"/>
    <d v="2025-04-16T00:00:00"/>
    <s v="Alexandre Villeroy"/>
    <s v="Hugo Chauvrat"/>
    <m/>
    <m/>
    <m/>
    <s v="Kangoo Ipsen FV-865-GP"/>
    <s v="Ordre de Malte - Immaculee Conception"/>
    <m/>
    <m/>
    <m/>
    <m/>
    <m/>
    <m/>
    <x v="2"/>
    <m/>
    <m/>
  </r>
  <r>
    <n v="2025"/>
    <s v="avril"/>
    <n v="16"/>
    <s v="jeudi"/>
    <x v="256"/>
    <d v="2025-04-17T00:00:00"/>
    <s v="Thierry Maisonnier"/>
    <s v="William KIM"/>
    <s v="Hugo chauvrat"/>
    <m/>
    <m/>
    <s v="Trafic Lyonnais FZ-882-JR"/>
    <s v="Levy Restaurants - AccorHotels Arena Bercy"/>
    <m/>
    <m/>
    <m/>
    <m/>
    <m/>
    <m/>
    <x v="2"/>
    <m/>
    <m/>
  </r>
  <r>
    <n v="2025"/>
    <s v="avril"/>
    <n v="16"/>
    <s v="jeudi"/>
    <x v="256"/>
    <d v="2025-04-17T00:00:00"/>
    <s v="Thierry Maisonnier"/>
    <s v="William KIM"/>
    <s v="Hugo chauvrat"/>
    <m/>
    <m/>
    <s v="Trafic Lyonnais FZ-882-JR"/>
    <s v="Aurore ESAT Santeuil "/>
    <m/>
    <m/>
    <m/>
    <m/>
    <m/>
    <m/>
    <x v="2"/>
    <m/>
    <m/>
  </r>
  <r>
    <n v="2025"/>
    <s v="avril"/>
    <n v="16"/>
    <s v="jeudi"/>
    <x v="256"/>
    <d v="2025-04-17T00:00:00"/>
    <s v="Thierry Maisonnier"/>
    <s v="William KIM"/>
    <s v="Hugo chauvrat"/>
    <m/>
    <m/>
    <s v="Trafic Lyonnais FZ-882-JR"/>
    <s v="MIYAM (labo) "/>
    <m/>
    <m/>
    <m/>
    <m/>
    <m/>
    <m/>
    <x v="2"/>
    <m/>
    <m/>
  </r>
  <r>
    <n v="2025"/>
    <s v="avril"/>
    <n v="16"/>
    <s v="jeudi"/>
    <x v="256"/>
    <d v="2025-04-17T00:00:00"/>
    <s v="Thierry Maisonnier"/>
    <s v="William KIM"/>
    <s v="Hugo chauvrat"/>
    <m/>
    <m/>
    <s v="Trafic Lyonnais FZ-882-JR"/>
    <s v="L'un est l'autre"/>
    <m/>
    <m/>
    <m/>
    <m/>
    <m/>
    <m/>
    <x v="2"/>
    <m/>
    <m/>
  </r>
  <r>
    <n v="2025"/>
    <s v="avril"/>
    <n v="16"/>
    <s v="jeudi"/>
    <x v="256"/>
    <d v="2025-04-17T00:00:00"/>
    <s v="patrick POSTIC"/>
    <s v="mohammed Sayat"/>
    <s v="maxime petit"/>
    <m/>
    <m/>
    <s v="Trafic St Ho (ex Lilas) EH-786-YB"/>
    <s v="Le Bristol Paris"/>
    <m/>
    <m/>
    <m/>
    <m/>
    <m/>
    <m/>
    <x v="2"/>
    <m/>
    <m/>
  </r>
  <r>
    <n v="2025"/>
    <s v="avril"/>
    <n v="16"/>
    <s v="jeudi"/>
    <x v="256"/>
    <d v="2025-04-17T00:00:00"/>
    <s v="patrick POSTIC"/>
    <s v="mohammed Sayat"/>
    <s v="maxime petit"/>
    <m/>
    <m/>
    <s v="Trafic St Ho (ex Lilas) EH-786-YB"/>
    <s v="Refugee Food (Labo) - Livraison de denrées"/>
    <m/>
    <m/>
    <m/>
    <m/>
    <m/>
    <m/>
    <x v="2"/>
    <m/>
    <m/>
  </r>
  <r>
    <n v="2025"/>
    <s v="avril"/>
    <n v="16"/>
    <s v="jeudi"/>
    <x v="256"/>
    <d v="2025-04-17T00:00:00"/>
    <s v="patrick POSTIC"/>
    <s v="mohammed Sayat"/>
    <s v="maxime petit"/>
    <m/>
    <m/>
    <s v="Trafic St Ho (ex Lilas) EH-786-YB"/>
    <s v="Refugee Food (Labo) - Production repas"/>
    <m/>
    <m/>
    <m/>
    <m/>
    <m/>
    <m/>
    <x v="2"/>
    <m/>
    <m/>
  </r>
  <r>
    <n v="2025"/>
    <s v="avril"/>
    <n v="16"/>
    <s v="jeudi"/>
    <x v="256"/>
    <d v="2025-04-17T00:00:00"/>
    <s v="patrick POSTIC"/>
    <s v="mohammed Sayat"/>
    <s v="maxime petit"/>
    <m/>
    <m/>
    <s v="Trafic St Ho (ex Lilas) EH-786-YB"/>
    <s v="Cop'1 Solidarité Etudiante"/>
    <m/>
    <m/>
    <m/>
    <m/>
    <m/>
    <m/>
    <x v="2"/>
    <m/>
    <m/>
  </r>
  <r>
    <n v="2025"/>
    <s v="avril"/>
    <n v="16"/>
    <s v="jeudi"/>
    <x v="256"/>
    <d v="2025-04-17T00:00:00"/>
    <s v="Camille Francke"/>
    <s v="Vanessa Barbin"/>
    <m/>
    <m/>
    <m/>
    <s v="Trafic Défense FT-862-AY"/>
    <s v="Cuisine Centrale de Nanterre"/>
    <m/>
    <m/>
    <m/>
    <m/>
    <m/>
    <m/>
    <x v="2"/>
    <m/>
    <m/>
  </r>
  <r>
    <n v="2025"/>
    <s v="avril"/>
    <n v="16"/>
    <s v="jeudi"/>
    <x v="256"/>
    <d v="2025-04-17T00:00:00"/>
    <s v="Camille Francke"/>
    <s v="Vanessa Barbin"/>
    <m/>
    <m/>
    <m/>
    <s v="Trafic Défense FT-862-AY"/>
    <s v="Cdc Habitat Adoma - Foyer Sorbiers"/>
    <m/>
    <m/>
    <m/>
    <m/>
    <m/>
    <m/>
    <x v="2"/>
    <m/>
    <m/>
  </r>
  <r>
    <n v="2025"/>
    <s v="avril"/>
    <n v="16"/>
    <s v="jeudi"/>
    <x v="256"/>
    <d v="2025-04-17T00:00:00"/>
    <s v="Mateo CAMBON"/>
    <s v="Andrew SALENKO"/>
    <s v="Alexandre Pasquali"/>
    <m/>
    <m/>
    <s v="Trafic Défense FT-862-AY"/>
    <m/>
    <m/>
    <m/>
    <m/>
    <m/>
    <m/>
    <m/>
    <x v="2"/>
    <m/>
    <m/>
  </r>
  <r>
    <n v="2025"/>
    <s v="avril"/>
    <n v="16"/>
    <s v="jeudi"/>
    <x v="256"/>
    <d v="2025-04-17T00:00:00"/>
    <s v="Mateo CAMBON"/>
    <s v="Andrew SALENKO"/>
    <s v="Alexandre Pasquali"/>
    <m/>
    <m/>
    <s v="Trafic Défense FT-862-AY"/>
    <m/>
    <m/>
    <m/>
    <m/>
    <m/>
    <m/>
    <m/>
    <x v="2"/>
    <m/>
    <m/>
  </r>
  <r>
    <n v="2025"/>
    <s v="avril"/>
    <n v="16"/>
    <s v="vendredi"/>
    <x v="256"/>
    <d v="2025-04-18T00:00:00"/>
    <s v="Thierry Maisonnier"/>
    <s v="Patricia Rasamoely"/>
    <s v="Mathis BENOIT"/>
    <m/>
    <m/>
    <s v="Trafic St Ho (ex Lilas) EH-786-YB"/>
    <s v="Monoprix - Magasin Bellesfeuilles"/>
    <m/>
    <m/>
    <m/>
    <m/>
    <m/>
    <m/>
    <x v="2"/>
    <m/>
    <m/>
  </r>
  <r>
    <n v="2025"/>
    <s v="avril"/>
    <n v="16"/>
    <s v="vendredi"/>
    <x v="256"/>
    <d v="2025-04-18T00:00:00"/>
    <s v="Thierry Maisonnier"/>
    <s v="Patricia Rasamoely"/>
    <s v="Mathis BENOIT"/>
    <m/>
    <m/>
    <s v="Trafic St Ho (ex Lilas) EH-786-YB"/>
    <s v="Monoprix - Magasin Courcelles"/>
    <m/>
    <m/>
    <m/>
    <m/>
    <m/>
    <m/>
    <x v="2"/>
    <m/>
    <m/>
  </r>
  <r>
    <n v="2025"/>
    <s v="avril"/>
    <n v="16"/>
    <s v="vendredi"/>
    <x v="256"/>
    <d v="2025-04-18T00:00:00"/>
    <s v="Thierry Maisonnier"/>
    <s v="Patricia Rasamoely"/>
    <s v="Mathis BENOIT"/>
    <m/>
    <m/>
    <s v="Trafic St Ho (ex Lilas) EH-786-YB"/>
    <s v="Aurore - CHU 12eme"/>
    <m/>
    <m/>
    <m/>
    <m/>
    <m/>
    <m/>
    <x v="2"/>
    <m/>
    <m/>
  </r>
  <r>
    <n v="2025"/>
    <s v="avril"/>
    <n v="16"/>
    <s v="vendredi"/>
    <x v="256"/>
    <d v="2025-04-18T00:00:00"/>
    <s v="Thomas Landi"/>
    <s v="Kim Pham "/>
    <s v="Hugo chauvrat"/>
    <m/>
    <m/>
    <s v="Trafic Lyonnais FZ-882-JR"/>
    <s v="Foodles - Hub Saint Ouen"/>
    <m/>
    <m/>
    <m/>
    <m/>
    <m/>
    <m/>
    <x v="2"/>
    <m/>
    <m/>
  </r>
  <r>
    <n v="2025"/>
    <s v="avril"/>
    <n v="16"/>
    <s v="vendredi"/>
    <x v="256"/>
    <d v="2025-04-18T00:00:00"/>
    <s v="Thomas Landi"/>
    <s v="Kim Pham "/>
    <s v="Hugo chauvrat"/>
    <m/>
    <m/>
    <s v="Trafic Lyonnais FZ-882-JR"/>
    <s v="Ikambere"/>
    <m/>
    <m/>
    <m/>
    <m/>
    <m/>
    <m/>
    <x v="2"/>
    <m/>
    <m/>
  </r>
  <r>
    <n v="2025"/>
    <s v="avril"/>
    <n v="16"/>
    <s v="vendredi"/>
    <x v="256"/>
    <d v="2025-04-18T00:00:00"/>
    <s v="Thomas Landi"/>
    <s v="Kim Pham "/>
    <s v="Hugo chauvrat"/>
    <m/>
    <m/>
    <s v="Trafic Lyonnais FZ-882-JR"/>
    <s v="ADN 93 - Amicale du Nid La Courneuve"/>
    <m/>
    <m/>
    <m/>
    <m/>
    <m/>
    <m/>
    <x v="2"/>
    <m/>
    <m/>
  </r>
  <r>
    <n v="2025"/>
    <s v="avril"/>
    <n v="16"/>
    <s v="vendredi"/>
    <x v="256"/>
    <d v="2025-04-18T00:00:00"/>
    <s v="Interface"/>
    <m/>
    <m/>
    <m/>
    <m/>
    <s v="Kangoo Ipsen FV-865-GP"/>
    <s v="MRS - Ipsen Khapa"/>
    <m/>
    <m/>
    <m/>
    <m/>
    <m/>
    <m/>
    <x v="2"/>
    <m/>
    <m/>
  </r>
  <r>
    <n v="2025"/>
    <s v="avril"/>
    <n v="16"/>
    <s v="vendredi"/>
    <x v="256"/>
    <d v="2025-04-18T00:00:00"/>
    <s v="Interface"/>
    <m/>
    <m/>
    <m/>
    <m/>
    <s v="Kangoo Ipsen FV-865-GP"/>
    <s v="Sogeres - Microsoft EOS"/>
    <m/>
    <m/>
    <m/>
    <m/>
    <m/>
    <m/>
    <x v="2"/>
    <m/>
    <m/>
  </r>
  <r>
    <n v="2025"/>
    <s v="avril"/>
    <n v="16"/>
    <s v="vendredi"/>
    <x v="256"/>
    <d v="2025-04-18T00:00:00"/>
    <s v="Interface"/>
    <m/>
    <m/>
    <m/>
    <m/>
    <s v="Kangoo Ipsen FV-865-GP"/>
    <s v="Sodexo Porte d'Issy - DGA (Balard)"/>
    <m/>
    <m/>
    <m/>
    <m/>
    <m/>
    <m/>
    <x v="2"/>
    <m/>
    <m/>
  </r>
  <r>
    <n v="2025"/>
    <s v="avril"/>
    <n v="16"/>
    <s v="vendredi"/>
    <x v="256"/>
    <d v="2025-04-18T00:00:00"/>
    <s v="Interface"/>
    <m/>
    <m/>
    <m/>
    <m/>
    <s v="Kangoo Ipsen FV-865-GP"/>
    <s v="Ordre de Malte - Immaculee Conception"/>
    <m/>
    <m/>
    <m/>
    <m/>
    <m/>
    <m/>
    <x v="2"/>
    <m/>
    <m/>
  </r>
  <r>
    <n v="2025"/>
    <s v="avril"/>
    <n v="16"/>
    <s v="vendredi"/>
    <x v="256"/>
    <d v="2025-04-18T00:00:00"/>
    <m/>
    <s v="William KIM "/>
    <s v="(Wenabi) Thierry ADOLPHE"/>
    <m/>
    <m/>
    <s v="Trafic Défense FT-862-AY"/>
    <s v="Cuisine Centrale de Nanterre"/>
    <m/>
    <m/>
    <m/>
    <m/>
    <m/>
    <m/>
    <x v="2"/>
    <m/>
    <m/>
  </r>
  <r>
    <n v="2025"/>
    <s v="avril"/>
    <n v="16"/>
    <s v="vendredi"/>
    <x v="256"/>
    <d v="2025-04-18T00:00:00"/>
    <m/>
    <s v="William KIM "/>
    <s v="(Wenabi) Thierry ADOLPHE"/>
    <m/>
    <m/>
    <s v="Trafic Défense FT-862-AY"/>
    <s v="ADN 93 - Amicale du Nid La Courneuve"/>
    <m/>
    <m/>
    <m/>
    <m/>
    <m/>
    <m/>
    <x v="2"/>
    <m/>
    <m/>
  </r>
  <r>
    <n v="2025"/>
    <s v="avril"/>
    <n v="16"/>
    <s v="vendredi"/>
    <x v="256"/>
    <d v="2025-04-18T00:00:00"/>
    <m/>
    <s v="William KIM "/>
    <s v="(Wenabi) Thierry ADOLPHE"/>
    <m/>
    <m/>
    <s v="Trafic Défense FT-862-AY"/>
    <s v="Centre Social Landy - St Ouen"/>
    <m/>
    <m/>
    <m/>
    <m/>
    <m/>
    <m/>
    <x v="2"/>
    <m/>
    <m/>
  </r>
  <r>
    <n v="2025"/>
    <s v="avril"/>
    <n v="16"/>
    <s v="vendredi"/>
    <x v="256"/>
    <d v="2025-04-18T00:00:00"/>
    <s v="Éric David"/>
    <s v="Maxime Petit"/>
    <m/>
    <m/>
    <m/>
    <s v="Kangoo Mazars ET-665-VE"/>
    <s v="L'Oréal Campus Clichy"/>
    <m/>
    <m/>
    <m/>
    <m/>
    <m/>
    <m/>
    <x v="2"/>
    <m/>
    <m/>
  </r>
  <r>
    <n v="2025"/>
    <s v="avril"/>
    <n v="16"/>
    <s v="vendredi"/>
    <x v="256"/>
    <d v="2025-04-18T00:00:00"/>
    <s v="Éric David"/>
    <s v="Maxime Petit"/>
    <m/>
    <m/>
    <m/>
    <s v="Kangoo Mazars ET-665-VE"/>
    <s v="Compass - Société Générale Basalte"/>
    <m/>
    <m/>
    <m/>
    <m/>
    <m/>
    <m/>
    <x v="2"/>
    <m/>
    <m/>
  </r>
  <r>
    <n v="2025"/>
    <s v="avril"/>
    <n v="16"/>
    <s v="vendredi"/>
    <x v="256"/>
    <d v="2025-04-18T00:00:00"/>
    <s v="Éric David"/>
    <s v="Maxime Petit"/>
    <m/>
    <m/>
    <m/>
    <s v="Kangoo Mazars ET-665-VE"/>
    <s v="Sogeres - Gecina Défense Ouest"/>
    <m/>
    <m/>
    <m/>
    <m/>
    <m/>
    <m/>
    <x v="2"/>
    <m/>
    <m/>
  </r>
  <r>
    <n v="2025"/>
    <s v="avril"/>
    <n v="16"/>
    <s v="vendredi"/>
    <x v="256"/>
    <d v="2025-04-18T00:00:00"/>
    <s v="Éric David"/>
    <s v="Maxime Petit"/>
    <m/>
    <m/>
    <m/>
    <s v="Kangoo Mazars ET-665-VE"/>
    <s v="Arpège - L'Oréal Clichy CAPI"/>
    <m/>
    <m/>
    <m/>
    <m/>
    <m/>
    <m/>
    <x v="2"/>
    <m/>
    <m/>
  </r>
  <r>
    <n v="2025"/>
    <s v="avril"/>
    <n v="16"/>
    <s v="vendredi"/>
    <x v="256"/>
    <d v="2025-04-18T00:00:00"/>
    <s v="Éric David"/>
    <s v="Maxime Petit"/>
    <m/>
    <m/>
    <m/>
    <s v="Kangoo Mazars ET-665-VE"/>
    <s v="Arpège - Mazars"/>
    <m/>
    <m/>
    <m/>
    <m/>
    <m/>
    <m/>
    <x v="2"/>
    <m/>
    <m/>
  </r>
  <r>
    <n v="2025"/>
    <s v="avril"/>
    <n v="16"/>
    <s v="vendredi"/>
    <x v="256"/>
    <d v="2025-04-18T00:00:00"/>
    <s v="Éric David"/>
    <s v="Maxime Petit"/>
    <m/>
    <m/>
    <m/>
    <s v="Kangoo Mazars ET-665-VE"/>
    <s v="Arpège - L'Oréal Clichy RIO"/>
    <m/>
    <m/>
    <m/>
    <m/>
    <m/>
    <m/>
    <x v="2"/>
    <m/>
    <m/>
  </r>
  <r>
    <n v="2025"/>
    <s v="avril"/>
    <n v="16"/>
    <s v="vendredi"/>
    <x v="256"/>
    <d v="2025-04-18T00:00:00"/>
    <s v="Éric David"/>
    <s v="Maxime Petit"/>
    <m/>
    <m/>
    <m/>
    <s v="Kangoo Mazars ET-665-VE"/>
    <s v="Compass - L'Oréal Levallois SO France"/>
    <m/>
    <m/>
    <m/>
    <m/>
    <m/>
    <m/>
    <x v="2"/>
    <m/>
    <m/>
  </r>
  <r>
    <n v="2025"/>
    <s v="avril"/>
    <n v="16"/>
    <s v="vendredi"/>
    <x v="256"/>
    <d v="2025-04-18T00:00:00"/>
    <s v="Éric David"/>
    <s v="Maxime Petit"/>
    <m/>
    <m/>
    <m/>
    <s v="Kangoo Mazars ET-665-VE"/>
    <s v="Maison Hestia - Aurore La Garenne-Colombes"/>
    <m/>
    <m/>
    <m/>
    <m/>
    <m/>
    <m/>
    <x v="2"/>
    <m/>
    <m/>
  </r>
  <r>
    <n v="2025"/>
    <s v="avril"/>
    <n v="16"/>
    <s v="vendredi"/>
    <x v="256"/>
    <d v="2025-04-18T00:00:00"/>
    <s v="Éric David"/>
    <s v="Maxime Petit"/>
    <m/>
    <m/>
    <m/>
    <s v="Kangoo Mazars ET-665-VE"/>
    <s v="Ordre de Malte - Immaculee Conception"/>
    <m/>
    <m/>
    <m/>
    <m/>
    <m/>
    <m/>
    <x v="2"/>
    <m/>
    <m/>
  </r>
  <r>
    <n v="2025"/>
    <s v="avril"/>
    <n v="16"/>
    <s v="samedi"/>
    <x v="256"/>
    <d v="2025-04-19T00:00:00"/>
    <s v="Inès Balaguier"/>
    <s v="Pauline BERGAMO"/>
    <s v="Mawoussi Akoko Rose"/>
    <m/>
    <m/>
    <s v="Trafic St Ho (ex Lilas) EH-786-YB"/>
    <s v="Levy Restaurants - AccorHotels Arena Bercy"/>
    <m/>
    <m/>
    <m/>
    <m/>
    <m/>
    <m/>
    <x v="2"/>
    <m/>
    <m/>
  </r>
  <r>
    <n v="2025"/>
    <s v="avril"/>
    <n v="16"/>
    <s v="samedi"/>
    <x v="256"/>
    <d v="2025-04-19T00:00:00"/>
    <s v="Inès Balaguier"/>
    <s v="Pauline BERGAMO"/>
    <s v="Mawoussi Akoko Rose"/>
    <m/>
    <m/>
    <s v="Trafic St Ho (ex Lilas) EH-786-YB"/>
    <s v="Aurore ESAT Santeuil "/>
    <m/>
    <m/>
    <m/>
    <m/>
    <m/>
    <m/>
    <x v="2"/>
    <m/>
    <m/>
  </r>
  <r>
    <n v="2025"/>
    <s v="avril"/>
    <n v="16"/>
    <s v="samedi"/>
    <x v="256"/>
    <d v="2025-04-19T00:00:00"/>
    <s v="Bastien Requin"/>
    <s v="Dana Ducrot"/>
    <s v="Marthe Joséphine NDEM"/>
    <m/>
    <m/>
    <s v="Trafic Lyonnais FZ-882-JR"/>
    <s v="Boire et Manger - Stade De France"/>
    <m/>
    <m/>
    <m/>
    <m/>
    <m/>
    <m/>
    <x v="2"/>
    <m/>
    <m/>
  </r>
  <r>
    <n v="2025"/>
    <s v="avril"/>
    <n v="16"/>
    <s v="samedi"/>
    <x v="256"/>
    <d v="2025-04-19T00:00:00"/>
    <s v="Bastien Requin"/>
    <s v="Dana Ducrot"/>
    <s v="Marthe Joséphine NDEM"/>
    <m/>
    <m/>
    <s v="Trafic Lyonnais FZ-882-JR"/>
    <m/>
    <m/>
    <m/>
    <m/>
    <m/>
    <m/>
    <m/>
    <x v="2"/>
    <m/>
    <m/>
  </r>
  <r>
    <n v="2025"/>
    <s v="avril"/>
    <n v="17"/>
    <s v="dimanche"/>
    <x v="256"/>
    <d v="2025-04-20T00:00:00"/>
    <s v="Patrick Postic"/>
    <s v="SADOUDI ABDEREZAK"/>
    <s v="HENRIQUE BORSARI"/>
    <s v="Moussa Abdoulaye"/>
    <s v="Piradiba MOUROUGANANDAME_x000a_Aline Royer"/>
    <s v="Trafic St Ho (ex Lilas) EH-786-YB"/>
    <s v="Levy Restaurants - AccorHotels Arena Bercy"/>
    <m/>
    <m/>
    <m/>
    <m/>
    <m/>
    <m/>
    <x v="2"/>
    <m/>
    <m/>
  </r>
  <r>
    <n v="2025"/>
    <s v="avril"/>
    <n v="17"/>
    <s v="dimanche"/>
    <x v="256"/>
    <d v="2025-04-20T00:00:00"/>
    <s v="Patrick Postic"/>
    <s v="SADOUDI ABDEREZAK"/>
    <s v="HENRIQUE BORSARI"/>
    <s v="Moussa Abdoulaye"/>
    <s v="Piradiba MOUROUGANANDAME_x000a_Aline Royer"/>
    <s v="Trafic St Ho (ex Lilas) EH-786-YB"/>
    <s v="Aurore ESAT Santeuil "/>
    <m/>
    <m/>
    <m/>
    <m/>
    <m/>
    <m/>
    <x v="2"/>
    <m/>
    <m/>
  </r>
  <r>
    <n v="2025"/>
    <s v="avril"/>
    <n v="17"/>
    <s v="dimanche"/>
    <x v="256"/>
    <d v="2025-04-20T00:00:00"/>
    <s v="Patrick Postic"/>
    <s v="SADOUDI ABDEREZAK"/>
    <s v="HENRIQUE BORSARI"/>
    <s v="Moussa Abdoulaye"/>
    <s v="Piradiba MOUROUGANANDAME_x000a_Aline Royer"/>
    <s v="Trafic St Ho (ex Lilas) EH-786-YB"/>
    <s v="Marché Monge"/>
    <m/>
    <m/>
    <m/>
    <m/>
    <m/>
    <m/>
    <x v="2"/>
    <m/>
    <m/>
  </r>
  <r>
    <n v="2025"/>
    <s v="avril"/>
    <n v="17"/>
    <s v="dimanche"/>
    <x v="256"/>
    <d v="2025-04-20T00:00:00"/>
    <s v="Patrick Postic"/>
    <s v="SADOUDI ABDEREZAK"/>
    <s v="HENRIQUE BORSARI"/>
    <s v="Moussa Abdoulaye"/>
    <s v="Piradiba MOUROUGANANDAME_x000a_Aline Royer"/>
    <s v="Trafic St Ho (ex Lilas) EH-786-YB"/>
    <s v="Marché Grenelle"/>
    <m/>
    <m/>
    <m/>
    <m/>
    <m/>
    <m/>
    <x v="2"/>
    <m/>
    <m/>
  </r>
  <r>
    <n v="2025"/>
    <s v="avril"/>
    <n v="17"/>
    <s v="dimanche"/>
    <x v="256"/>
    <d v="2025-04-20T00:00:00"/>
    <s v="Patrick Postic"/>
    <s v="SADOUDI ABDEREZAK"/>
    <s v="HENRIQUE BORSARI"/>
    <s v="Moussa Abdoulaye"/>
    <s v="Piradiba MOUROUGANANDAME_x000a_Aline Royer"/>
    <s v="Trafic St Ho (ex Lilas) EH-786-YB"/>
    <s v="La Chorba"/>
    <m/>
    <m/>
    <m/>
    <m/>
    <m/>
    <m/>
    <x v="2"/>
    <m/>
    <m/>
  </r>
  <r>
    <n v="2025"/>
    <s v="avril"/>
    <n v="17"/>
    <s v="lundi"/>
    <x v="256"/>
    <d v="2025-04-21T00:00:00"/>
    <s v="Patrick Postic"/>
    <s v="Mawoussi Akoko Rose"/>
    <s v="William KIM"/>
    <m/>
    <m/>
    <s v="Trafic Défense FT-862-AY"/>
    <s v="Monoprix - Magasin Bellesfeuilles"/>
    <m/>
    <m/>
    <m/>
    <m/>
    <m/>
    <m/>
    <x v="2"/>
    <m/>
    <m/>
  </r>
  <r>
    <n v="2025"/>
    <s v="avril"/>
    <n v="17"/>
    <s v="lundi"/>
    <x v="256"/>
    <d v="2025-04-21T00:00:00"/>
    <s v="Patrick Postic"/>
    <s v="Mawoussi Akoko Rose"/>
    <s v="William KIM"/>
    <m/>
    <m/>
    <s v="Trafic Défense FT-862-AY"/>
    <s v="Monoprix - Magasin Courcelles"/>
    <m/>
    <m/>
    <m/>
    <m/>
    <m/>
    <m/>
    <x v="2"/>
    <m/>
    <m/>
  </r>
  <r>
    <n v="2025"/>
    <s v="avril"/>
    <n v="17"/>
    <s v="lundi"/>
    <x v="256"/>
    <d v="2025-04-21T00:00:00"/>
    <s v="Patrick Postic"/>
    <s v="Mawoussi Akoko Rose"/>
    <s v="William KIM"/>
    <m/>
    <m/>
    <s v="Trafic Défense FT-862-AY"/>
    <s v="Corot Entraide Auteuil"/>
    <m/>
    <m/>
    <m/>
    <m/>
    <m/>
    <m/>
    <x v="2"/>
    <m/>
    <m/>
  </r>
  <r>
    <n v="2025"/>
    <s v="avril"/>
    <n v="17"/>
    <s v="lundi"/>
    <x v="256"/>
    <d v="2025-04-21T00:00:00"/>
    <s v="Patrick Postic"/>
    <s v="Mawoussi Akoko Rose"/>
    <s v="William KIM"/>
    <m/>
    <m/>
    <s v="Trafic Défense FT-862-AY"/>
    <s v="Salle à Manger"/>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r>
    <m/>
    <m/>
    <m/>
    <m/>
    <x v="256"/>
    <m/>
    <m/>
    <m/>
    <m/>
    <m/>
    <m/>
    <m/>
    <m/>
    <m/>
    <m/>
    <m/>
    <m/>
    <m/>
    <m/>
    <x v="2"/>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E045AA6-2350-4624-B229-8C27C70F6E72}" name="PivotTable34" cacheId="11" applyNumberFormats="0" applyBorderFormats="0" applyFontFormats="0" applyPatternFormats="0" applyAlignmentFormats="0" applyWidthHeightFormats="1" dataCaption="Values" tag="5263b1ca-70d7-4d71-a7c3-e2301f43bd34" updatedVersion="7" minRefreshableVersion="3" useAutoFormatting="1" subtotalHiddenItems="1" itemPrintTitles="1" createdVersion="8" indent="0" outline="1" outlineData="1" multipleFieldFilters="0" chartFormat="4">
  <location ref="T4:U15" firstHeaderRow="1" firstDataRow="1" firstDataCol="1" rowPageCount="2" colPageCount="1"/>
  <pivotFields count="4">
    <pivotField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2"/>
  </rowFields>
  <rowItems count="11">
    <i>
      <x v="5"/>
    </i>
    <i>
      <x v="3"/>
    </i>
    <i>
      <x v="4"/>
    </i>
    <i>
      <x v="8"/>
    </i>
    <i>
      <x v="1"/>
    </i>
    <i>
      <x v="9"/>
    </i>
    <i>
      <x v="7"/>
    </i>
    <i>
      <x v="6"/>
    </i>
    <i>
      <x/>
    </i>
    <i>
      <x v="2"/>
    </i>
    <i t="grand">
      <x/>
    </i>
  </rowItems>
  <colItems count="1">
    <i/>
  </colItems>
  <pageFields count="2">
    <pageField fld="0" hier="15" name="[Range].[Type].&amp;[Association]" cap="Association"/>
    <pageField fld="1" hier="27" name="[Range].[3semaines].&amp;[Afficher]" cap="Afficher"/>
  </pageFields>
  <dataFields count="1">
    <dataField name="Sum of Poids (Kg)" fld="3" baseField="0" baseItem="0"/>
  </dataFields>
  <chartFormats count="1">
    <chartFormat chart="2"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ange].[Type].&amp;[Associatio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3" level="1">
        <member name="[Range].[3semaines].&amp;[Afficher]"/>
        <member name="[Range].[3semaines].&amp;[AfficherPro]"/>
        <member name="[Range].[3semaines].&amp;[AfficherAnnul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count" id="1" iMeasureHier="46">
      <autoFilter ref="A1">
        <filterColumn colId="0">
          <top10 val="10" filterVal="10"/>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ableau de Suivi!$A:$AI">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5872F6C-B350-4121-A79D-45D4E2597DFC}" name="PivotTable33" cacheId="14" applyNumberFormats="0" applyBorderFormats="0" applyFontFormats="0" applyPatternFormats="0" applyAlignmentFormats="0" applyWidthHeightFormats="1" dataCaption="Values" tag="45124633-6369-4165-909a-a156d86ae168" updatedVersion="7" minRefreshableVersion="3" useAutoFormatting="1" subtotalHiddenItems="1" itemPrintTitles="1" createdVersion="8" indent="0" outline="1" outlineData="1" multipleFieldFilters="0" chartFormat="3">
  <location ref="P4:Q15" firstHeaderRow="1" firstDataRow="1" firstDataCol="1" rowPageCount="2" colPageCount="1"/>
  <pivotFields count="4">
    <pivotField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2"/>
  </rowFields>
  <rowItems count="11">
    <i>
      <x v="8"/>
    </i>
    <i>
      <x v="2"/>
    </i>
    <i>
      <x v="3"/>
    </i>
    <i>
      <x v="4"/>
    </i>
    <i>
      <x v="5"/>
    </i>
    <i>
      <x v="9"/>
    </i>
    <i>
      <x v="7"/>
    </i>
    <i>
      <x/>
    </i>
    <i>
      <x v="6"/>
    </i>
    <i>
      <x v="1"/>
    </i>
    <i t="grand">
      <x/>
    </i>
  </rowItems>
  <colItems count="1">
    <i/>
  </colItems>
  <pageFields count="2">
    <pageField fld="0" hier="27" name="[Range].[3semaines].&amp;[Afficher]" cap="Afficher"/>
    <pageField fld="1" hier="15" name="[Range].[Type].&amp;[Professionnel]" cap="Professionnel"/>
  </pageFields>
  <dataFields count="1">
    <dataField name="Sum of Poids (Kg)" fld="3" baseField="0" baseItem="0"/>
  </dataFields>
  <chartFormats count="1">
    <chartFormat chart="2"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ange].[Type].&amp;[Professionne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3" level="1">
        <member name="[Range].[3semaines].&amp;[Afficher]"/>
        <member name="[Range].[3semaines].&amp;[AfficherPro]"/>
        <member name="[Range].[3semaines].&amp;[AfficherAnnul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count" id="1" iMeasureHier="46">
      <autoFilter ref="A1">
        <filterColumn colId="0">
          <top10 val="10" filterVal="10"/>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ableau de Suivi!$A:$AI">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28FA971-D028-42BA-A5BF-01F19A413198}" name="PivotTable32" cacheId="13" applyNumberFormats="0" applyBorderFormats="0" applyFontFormats="0" applyPatternFormats="0" applyAlignmentFormats="0" applyWidthHeightFormats="1" dataCaption="Values" grandTotalCaption="Total" tag="f228bf73-2219-4ef7-b539-ccfbf0763113" updatedVersion="7" minRefreshableVersion="3" useAutoFormatting="1" subtotalHiddenItems="1" itemPrintTitles="1" createdVersion="8" indent="0" outline="1" outlineData="1" multipleFieldFilters="0">
  <location ref="H4:L19" firstHeaderRow="1" firstDataRow="2" firstDataCol="1" rowPageCount="2" colPageCount="1"/>
  <pivotFields count="5">
    <pivotField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sortType="descending" defaultSubtotal="0" defaultAttributeDrillState="1">
      <items count="13">
        <item x="0"/>
        <item x="1"/>
        <item x="2"/>
        <item x="3"/>
        <item x="4"/>
        <item x="5"/>
        <item x="6"/>
        <item x="7"/>
        <item x="8"/>
        <item x="9"/>
        <item x="10"/>
        <item x="11"/>
        <item x="12"/>
      </items>
      <autoSortScope>
        <pivotArea dataOnly="0" outline="0" fieldPosition="0">
          <references count="1">
            <reference field="4294967294" count="1" selected="0">
              <x v="0"/>
            </reference>
          </references>
        </pivotArea>
      </autoSortScope>
    </pivotField>
    <pivotField axis="axisCol" allDrilled="1" subtotalTop="0" showAll="0" dataSourceSort="1" defaultSubtotal="0" defaultAttributeDrillState="1">
      <items count="3">
        <item x="0"/>
        <item x="1"/>
        <item x="2"/>
      </items>
    </pivotField>
    <pivotField dataField="1" subtotalTop="0" showAll="0" defaultSubtotal="0"/>
  </pivotFields>
  <rowFields count="1">
    <field x="2"/>
  </rowFields>
  <rowItems count="14">
    <i>
      <x v="7"/>
    </i>
    <i>
      <x v="9"/>
    </i>
    <i>
      <x/>
    </i>
    <i>
      <x v="2"/>
    </i>
    <i>
      <x v="10"/>
    </i>
    <i>
      <x v="3"/>
    </i>
    <i>
      <x v="12"/>
    </i>
    <i>
      <x v="11"/>
    </i>
    <i>
      <x v="8"/>
    </i>
    <i>
      <x v="1"/>
    </i>
    <i>
      <x v="4"/>
    </i>
    <i>
      <x v="5"/>
    </i>
    <i>
      <x v="6"/>
    </i>
    <i t="grand">
      <x/>
    </i>
  </rowItems>
  <colFields count="1">
    <field x="3"/>
  </colFields>
  <colItems count="4">
    <i>
      <x/>
    </i>
    <i>
      <x v="1"/>
    </i>
    <i>
      <x v="2"/>
    </i>
    <i t="grand">
      <x/>
    </i>
  </colItems>
  <pageFields count="2">
    <pageField fld="0" hier="11" name="[Range].[Annulé].&amp;[1]" cap="1"/>
    <pageField fld="1" hier="27" name="[Range].[3semaines].&amp;[AfficherAnnule]" cap="AfficherAnnule"/>
  </pageFields>
  <dataFields count="1">
    <dataField name="Count of Partenaires / Associations" fld="4" subtotal="count" baseField="0" baseItem="0"/>
  </dataField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ange].[Annulé].&amp;[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ange].[3semaines].&amp;[AfficherAnnul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1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ableau de Suivi!$A:$AI">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6A95961-9129-4CC5-A8A7-98670FEC6DF1}" name="PivotTable31" cacheId="12" applyNumberFormats="0" applyBorderFormats="0" applyFontFormats="0" applyPatternFormats="0" applyAlignmentFormats="0" applyWidthHeightFormats="1" dataCaption="Values" tag="1202522d-e01a-44d6-b3b6-83da639f7d44" updatedVersion="7" minRefreshableVersion="3" useAutoFormatting="1" subtotalHiddenItems="1" itemPrintTitles="1" createdVersion="8" indent="0" outline="1" outlineData="1" multipleFieldFilters="0" chartFormat="5">
  <location ref="A4:E9" firstHeaderRow="1" firstDataRow="2" firstDataCol="1" rowPageCount="2" colPageCount="1"/>
  <pivotFields count="5">
    <pivotField axis="axisPage" allDrilled="1" subtotalTop="0" showAll="0" dataSourceSort="1" defaultSubtotal="0" defaultAttributeDrillState="1"/>
    <pivotField axis="axisPage" allDrilled="1" subtotalTop="0" showAll="0" dataSourceSort="1" defaultSubtotal="0" defaultAttributeDrillState="1"/>
    <pivotField axis="axisRow" allDrilled="1" subtotalTop="0" showAll="0" dataSourceSort="1" defaultSubtotal="0" defaultAttributeDrillState="1">
      <items count="3">
        <item x="0"/>
        <item x="1"/>
        <item x="2"/>
      </items>
    </pivotField>
    <pivotField axis="axisCol" allDrilled="1" subtotalTop="0" showAll="0" dataSourceSort="1" defaultSubtotal="0" defaultAttributeDrillState="1">
      <items count="3">
        <item x="0"/>
        <item x="1"/>
        <item x="2"/>
      </items>
    </pivotField>
    <pivotField dataField="1" subtotalTop="0" showAll="0" defaultSubtotal="0"/>
  </pivotFields>
  <rowFields count="1">
    <field x="2"/>
  </rowFields>
  <rowItems count="4">
    <i>
      <x/>
    </i>
    <i>
      <x v="1"/>
    </i>
    <i>
      <x v="2"/>
    </i>
    <i t="grand">
      <x/>
    </i>
  </rowItems>
  <colFields count="1">
    <field x="3"/>
  </colFields>
  <colItems count="4">
    <i>
      <x/>
    </i>
    <i>
      <x v="1"/>
    </i>
    <i>
      <x v="2"/>
    </i>
    <i t="grand">
      <x/>
    </i>
  </colItems>
  <pageFields count="2">
    <pageField fld="0" hier="27" name="[Range].[3semaines].&amp;[AfficherPro]" cap="AfficherPro"/>
    <pageField fld="1" hier="15" name="[Range].[Type].&amp;[Professionnel]" cap="Professionnel"/>
  </pageFields>
  <dataFields count="1">
    <dataField name="Sum of Poids (Kg)" fld="4" showDataAs="percentOfRow" baseField="2" baseItem="2" numFmtId="10"/>
  </dataFields>
  <chartFormats count="3">
    <chartFormat chart="3" format="6" series="1">
      <pivotArea type="data" outline="0" fieldPosition="0">
        <references count="2">
          <reference field="4294967294" count="1" selected="0">
            <x v="0"/>
          </reference>
          <reference field="3" count="1" selected="0">
            <x v="0"/>
          </reference>
        </references>
      </pivotArea>
    </chartFormat>
    <chartFormat chart="3" format="7" series="1">
      <pivotArea type="data" outline="0" fieldPosition="0">
        <references count="2">
          <reference field="4294967294" count="1" selected="0">
            <x v="0"/>
          </reference>
          <reference field="3" count="1" selected="0">
            <x v="1"/>
          </reference>
        </references>
      </pivotArea>
    </chartFormat>
    <chartFormat chart="3" format="8" series="1">
      <pivotArea type="data" outline="0" fieldPosition="0">
        <references count="2">
          <reference field="4294967294" count="1" selected="0">
            <x v="0"/>
          </reference>
          <reference field="3" count="1" selected="0">
            <x v="2"/>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ange].[Type].&amp;[Professionne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ange].[3semaines].&amp;[AfficherPr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ableau de Suivi!$A:$AI">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5B75CBF-9264-4E73-969D-EFA20429D4CA}" name="PivotTable29" cacheId="39" applyNumberFormats="0" applyBorderFormats="0" applyFontFormats="0" applyPatternFormats="0" applyAlignmentFormats="0" applyWidthHeightFormats="1" dataCaption="Values" tag="9c9f3db8-4dd5-403a-8e09-a7d00f3f34bc" updatedVersion="7" minRefreshableVersion="3" useAutoFormatting="1" subtotalHiddenItems="1" itemPrintTitles="1" createdVersion="8" indent="0" outline="1" outlineData="1" multipleFieldFilters="0" chartFormat="10">
  <location ref="O3:P7" firstHeaderRow="1" firstDataRow="1" firstDataCol="1" rowPageCount="1" colPageCount="1"/>
  <pivotFields count="3">
    <pivotField axis="axisRow" allDrilled="1" subtotalTop="0" showAll="0" dataSourceSort="1" defaultSubtotal="0" defaultAttributeDrillState="1">
      <items count="3">
        <item x="0"/>
        <item x="1"/>
        <item x="2"/>
      </items>
    </pivotField>
    <pivotField dataField="1" subtotalTop="0" showAll="0" defaultSubtotal="0"/>
    <pivotField axis="axisPage" allDrilled="1" subtotalTop="0" showAll="0" dataSourceSort="1" defaultSubtotal="0" defaultAttributeDrillState="1"/>
  </pivotFields>
  <rowFields count="1">
    <field x="0"/>
  </rowFields>
  <rowItems count="4">
    <i>
      <x/>
    </i>
    <i>
      <x v="1"/>
    </i>
    <i>
      <x v="2"/>
    </i>
    <i t="grand">
      <x/>
    </i>
  </rowItems>
  <colItems count="1">
    <i/>
  </colItems>
  <pageFields count="1">
    <pageField fld="2" hier="15" name="[Range].[Type].&amp;[Professionnel]" cap="Professionnel"/>
  </pageFields>
  <dataFields count="1">
    <dataField name="Poids (Kg)" fld="1" showDataAs="percentOfCol" baseField="0" baseItem="1" numFmtId="10"/>
  </dataFields>
  <chartFormats count="4">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0" count="1" selected="0">
            <x v="0"/>
          </reference>
        </references>
      </pivotArea>
    </chartFormat>
    <chartFormat chart="3" format="7">
      <pivotArea type="data" outline="0" fieldPosition="0">
        <references count="2">
          <reference field="4294967294" count="1" selected="0">
            <x v="0"/>
          </reference>
          <reference field="0" count="1" selected="0">
            <x v="1"/>
          </reference>
        </references>
      </pivotArea>
    </chartFormat>
    <chartFormat chart="3" format="8">
      <pivotArea type="data" outline="0" fieldPosition="0">
        <references count="2">
          <reference field="4294967294" count="1" selected="0">
            <x v="0"/>
          </reference>
          <reference field="0" count="1" selected="0">
            <x v="2"/>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ange].[Type].&amp;[Professionne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oids (Kg)"/>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ableau de Suivi!$A:$AI">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41D88A9-9159-4D08-AA44-A120F01B6568}" name="PivotTable28" cacheId="42" applyNumberFormats="0" applyBorderFormats="0" applyFontFormats="0" applyPatternFormats="0" applyAlignmentFormats="0" applyWidthHeightFormats="1" dataCaption="Values" tag="62a85797-8fee-47c2-ac0f-55def913e7bb" updatedVersion="7" minRefreshableVersion="3" useAutoFormatting="1" subtotalHiddenItems="1" itemPrintTitles="1" createdVersion="8" indent="0" outline="1" outlineData="1" multipleFieldFilters="0" chartFormat="18">
  <location ref="H3:L9" firstHeaderRow="1" firstDataRow="2" firstDataCol="1" rowPageCount="1" colPageCount="1"/>
  <pivotFields count="4">
    <pivotField axis="axisCol" allDrilled="1" subtotalTop="0" showAll="0" dataSourceSort="1" defaultSubtotal="0" defaultAttributeDrillState="1">
      <items count="3">
        <item x="0"/>
        <item x="1"/>
        <item x="2"/>
      </items>
    </pivotField>
    <pivotField axis="axisRow" allDrilled="1" subtotalTop="0" showAll="0" dataSourceSort="1" defaultSubtotal="0">
      <items count="4">
        <item x="0" e="0"/>
        <item x="1" e="0"/>
        <item x="2" e="0"/>
        <item x="3" e="0"/>
      </items>
    </pivotField>
    <pivotField dataField="1" subtotalTop="0" showAll="0" defaultSubtotal="0"/>
    <pivotField axis="axisPage" allDrilled="1" subtotalTop="0" showAll="0" dataSourceSort="1" defaultSubtotal="0" defaultAttributeDrillState="1"/>
  </pivotFields>
  <rowFields count="1">
    <field x="1"/>
  </rowFields>
  <rowItems count="5">
    <i>
      <x/>
    </i>
    <i>
      <x v="1"/>
    </i>
    <i>
      <x v="2"/>
    </i>
    <i>
      <x v="3"/>
    </i>
    <i t="grand">
      <x/>
    </i>
  </rowItems>
  <colFields count="1">
    <field x="0"/>
  </colFields>
  <colItems count="4">
    <i>
      <x/>
    </i>
    <i>
      <x v="1"/>
    </i>
    <i>
      <x v="2"/>
    </i>
    <i t="grand">
      <x/>
    </i>
  </colItems>
  <pageFields count="1">
    <pageField fld="3" hier="15" name="[Range].[Type].&amp;[Professionnel]" cap="Professionnel"/>
  </pageFields>
  <dataFields count="1">
    <dataField name="Poids (Kg)" fld="2" showDataAs="percentOfRow" baseField="1" baseItem="0" numFmtId="10"/>
  </dataFields>
  <chartFormats count="3">
    <chartFormat chart="4" format="6" series="1">
      <pivotArea type="data" outline="0" fieldPosition="0">
        <references count="2">
          <reference field="4294967294" count="1" selected="0">
            <x v="0"/>
          </reference>
          <reference field="0" count="1" selected="0">
            <x v="0"/>
          </reference>
        </references>
      </pivotArea>
    </chartFormat>
    <chartFormat chart="4" format="7" series="1">
      <pivotArea type="data" outline="0" fieldPosition="0">
        <references count="2">
          <reference field="4294967294" count="1" selected="0">
            <x v="0"/>
          </reference>
          <reference field="0" count="1" selected="0">
            <x v="1"/>
          </reference>
        </references>
      </pivotArea>
    </chartFormat>
    <chartFormat chart="4" format="8" series="1">
      <pivotArea type="data" outline="0" fieldPosition="0">
        <references count="2">
          <reference field="4294967294" count="1" selected="0">
            <x v="0"/>
          </reference>
          <reference field="0" count="1" selected="0">
            <x v="2"/>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ange].[Type].&amp;[Professionne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oids (Kg)"/>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5"/>
  </rowHierarchiesUsage>
  <colHierarchiesUsage count="1">
    <colHierarchyUsage hierarchyUsage="2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ableau de Suivi!$A:$AI">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52B84DC-7C9B-4903-A55E-882B27F4EABA}" name="PivotTable3" cacheId="10" applyNumberFormats="0" applyBorderFormats="0" applyFontFormats="0" applyPatternFormats="0" applyAlignmentFormats="0" applyWidthHeightFormats="1" dataCaption="Values" updatedVersion="7" minRefreshableVersion="3" useAutoFormatting="1" subtotalHiddenItems="1" rowGrandTotals="0" colGrandTotals="0" itemPrintTitles="1" createdVersion="8" indent="0" outline="1" outlineData="1" multipleFieldFilters="0">
  <location ref="Y3:AB19" firstHeaderRow="1" firstDataRow="2" firstDataCol="1" rowPageCount="1" colPageCount="1"/>
  <pivotFields count="4">
    <pivotField axis="axisRow" allDrilled="1" subtotalTop="0" showAll="0" dataSourceSort="1" defaultSubtotal="0" defaultAttributeDrillState="1">
      <items count="15">
        <item x="0"/>
        <item x="1"/>
        <item x="2"/>
        <item x="3"/>
        <item x="4"/>
        <item x="5"/>
        <item x="6"/>
        <item x="7"/>
        <item x="8"/>
        <item x="9"/>
        <item x="10"/>
        <item x="11"/>
        <item x="12"/>
        <item x="13"/>
        <item x="14"/>
      </items>
    </pivotField>
    <pivotField axis="axisPage" allDrilled="1" subtotalTop="0" showAll="0" dataSourceSort="1" defaultSubtotal="0" defaultAttributeDrillState="1"/>
    <pivotField dataField="1" subtotalTop="0" showAll="0" defaultSubtotal="0"/>
    <pivotField axis="axisCol" allDrilled="1" subtotalTop="0" showAll="0" dataSourceSort="1" defaultSubtotal="0" defaultAttributeDrillState="1">
      <items count="3">
        <item x="0"/>
        <item x="1"/>
        <item x="2"/>
      </items>
    </pivotField>
  </pivotFields>
  <rowFields count="1">
    <field x="0"/>
  </rowFields>
  <rowItems count="15">
    <i>
      <x/>
    </i>
    <i>
      <x v="1"/>
    </i>
    <i>
      <x v="2"/>
    </i>
    <i>
      <x v="3"/>
    </i>
    <i>
      <x v="4"/>
    </i>
    <i>
      <x v="5"/>
    </i>
    <i>
      <x v="6"/>
    </i>
    <i>
      <x v="7"/>
    </i>
    <i>
      <x v="8"/>
    </i>
    <i>
      <x v="9"/>
    </i>
    <i>
      <x v="10"/>
    </i>
    <i>
      <x v="11"/>
    </i>
    <i>
      <x v="12"/>
    </i>
    <i>
      <x v="13"/>
    </i>
    <i>
      <x v="14"/>
    </i>
  </rowItems>
  <colFields count="1">
    <field x="3"/>
  </colFields>
  <colItems count="3">
    <i>
      <x/>
    </i>
    <i>
      <x v="1"/>
    </i>
    <i>
      <x v="2"/>
    </i>
  </colItems>
  <pageFields count="1">
    <pageField fld="1" hier="15" name="[Range].[Type].&amp;[Professionnel]" cap="Professionnel"/>
  </pageFields>
  <dataFields count="1">
    <dataField name="Sum of Poids (Kg)" fld="2" baseField="0" baseItem="0"/>
  </dataField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ange].[Type].&amp;[Professionne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ableau de Suivi!$A:$AI">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F468194-08D4-4251-A0D7-41EBAA526E0C}" name="PivotTable2" cacheId="9" applyNumberFormats="0" applyBorderFormats="0" applyFontFormats="0" applyPatternFormats="0" applyAlignmentFormats="0" applyWidthHeightFormats="1" dataCaption="Values" updatedVersion="7" minRefreshableVersion="3" useAutoFormatting="1" subtotalHiddenItems="1" rowGrandTotals="0" colGrandTotals="0" itemPrintTitles="1" createdVersion="8" indent="0" outline="1" outlineData="1" multipleFieldFilters="0">
  <location ref="S3:V8" firstHeaderRow="1" firstDataRow="2" firstDataCol="1" rowPageCount="1" colPageCount="1"/>
  <pivotFields count="4">
    <pivotField axis="axisRow" allDrilled="1" subtotalTop="0" showAll="0" dataSourceSort="1" defaultSubtotal="0">
      <items count="4">
        <item x="0" e="0"/>
        <item x="1" e="0"/>
        <item x="2" e="0"/>
        <item x="3" e="0"/>
      </items>
    </pivotField>
    <pivotField dataField="1" subtotalTop="0" showAll="0" defaultSubtotal="0"/>
    <pivotField axis="axisPage" allDrilled="1" subtotalTop="0" showAll="0" dataSourceSort="1" defaultSubtotal="0" defaultAttributeDrillState="1"/>
    <pivotField axis="axisCol" allDrilled="1" subtotalTop="0" showAll="0" dataSourceSort="1" defaultSubtotal="0" defaultAttributeDrillState="1">
      <items count="3">
        <item x="0"/>
        <item x="1"/>
        <item x="2"/>
      </items>
    </pivotField>
  </pivotFields>
  <rowFields count="1">
    <field x="0"/>
  </rowFields>
  <rowItems count="4">
    <i>
      <x/>
    </i>
    <i>
      <x v="1"/>
    </i>
    <i>
      <x v="2"/>
    </i>
    <i>
      <x v="3"/>
    </i>
  </rowItems>
  <colFields count="1">
    <field x="3"/>
  </colFields>
  <colItems count="3">
    <i>
      <x/>
    </i>
    <i>
      <x v="1"/>
    </i>
    <i>
      <x v="2"/>
    </i>
  </colItems>
  <pageFields count="1">
    <pageField fld="2" hier="15" name="[Range].[Type].&amp;[Professionnel]" cap="Professionnel"/>
  </pageFields>
  <dataFields count="1">
    <dataField name="Sum of Poids (Kg)" fld="1" baseField="0" baseItem="0"/>
  </dataField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ange].[Type].&amp;[Professionne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5"/>
  </rowHierarchiesUsage>
  <colHierarchiesUsage count="1">
    <colHierarchyUsage hierarchyUsage="2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ableau de Suivi!$A:$AI">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F8C3AD7-F110-4881-9678-78D22A4C47B9}" name="PivotTable27" cacheId="45" applyNumberFormats="0" applyBorderFormats="0" applyFontFormats="0" applyPatternFormats="0" applyAlignmentFormats="0" applyWidthHeightFormats="1" dataCaption="Values" tag="3e8e2855-02d1-4849-84a4-8cfccfd0d245" updatedVersion="7" minRefreshableVersion="3" useAutoFormatting="1" subtotalHiddenItems="1" itemPrintTitles="1" createdVersion="8" indent="0" outline="1" outlineData="1" multipleFieldFilters="0" chartFormat="16">
  <location ref="A3:E20" firstHeaderRow="1" firstDataRow="2" firstDataCol="1" rowPageCount="1" colPageCount="1"/>
  <pivotFields count="4">
    <pivotField axis="axisPage" allDrilled="1" subtotalTop="0" showAll="0" dataSourceSort="1" defaultSubtotal="0" defaultAttributeDrillState="1"/>
    <pivotField axis="axisCol" allDrilled="1" subtotalTop="0" showAll="0" dataSourceSort="1" defaultSubtotal="0" defaultAttributeDrillState="1">
      <items count="3">
        <item x="0"/>
        <item x="1"/>
        <item x="2"/>
      </items>
    </pivotField>
    <pivotField dataField="1" subtotalTop="0" showAll="0" defaultSubtotal="0"/>
    <pivotField axis="axisRow" allDrilled="1" subtotalTop="0" showAll="0" dataSourceSort="1" defaultSubtotal="0" defaultAttributeDrillState="1">
      <items count="15">
        <item x="0"/>
        <item x="1"/>
        <item x="2"/>
        <item x="3"/>
        <item x="4"/>
        <item x="5"/>
        <item x="6"/>
        <item x="7"/>
        <item x="8"/>
        <item x="9"/>
        <item x="10"/>
        <item x="11"/>
        <item x="12"/>
        <item x="13"/>
        <item x="14"/>
      </items>
    </pivotField>
  </pivotFields>
  <rowFields count="1">
    <field x="3"/>
  </rowFields>
  <rowItems count="16">
    <i>
      <x/>
    </i>
    <i>
      <x v="1"/>
    </i>
    <i>
      <x v="2"/>
    </i>
    <i>
      <x v="3"/>
    </i>
    <i>
      <x v="4"/>
    </i>
    <i>
      <x v="5"/>
    </i>
    <i>
      <x v="6"/>
    </i>
    <i>
      <x v="7"/>
    </i>
    <i>
      <x v="8"/>
    </i>
    <i>
      <x v="9"/>
    </i>
    <i>
      <x v="10"/>
    </i>
    <i>
      <x v="11"/>
    </i>
    <i>
      <x v="12"/>
    </i>
    <i>
      <x v="13"/>
    </i>
    <i>
      <x v="14"/>
    </i>
    <i t="grand">
      <x/>
    </i>
  </rowItems>
  <colFields count="1">
    <field x="1"/>
  </colFields>
  <colItems count="4">
    <i>
      <x/>
    </i>
    <i>
      <x v="1"/>
    </i>
    <i>
      <x v="2"/>
    </i>
    <i t="grand">
      <x/>
    </i>
  </colItems>
  <pageFields count="1">
    <pageField fld="0" hier="15" name="[Range].[Type].&amp;[Professionnel]" cap="Professionnel"/>
  </pageFields>
  <dataFields count="1">
    <dataField name="Poids (Kg)" fld="2" showDataAs="percentOfRow" baseField="3" baseItem="8" numFmtId="10"/>
  </dataFields>
  <chartFormats count="3">
    <chartFormat chart="3" format="6" series="1">
      <pivotArea type="data" outline="0" fieldPosition="0">
        <references count="2">
          <reference field="4294967294" count="1" selected="0">
            <x v="0"/>
          </reference>
          <reference field="1" count="1" selected="0">
            <x v="0"/>
          </reference>
        </references>
      </pivotArea>
    </chartFormat>
    <chartFormat chart="3" format="7" series="1">
      <pivotArea type="data" outline="0" fieldPosition="0">
        <references count="2">
          <reference field="4294967294" count="1" selected="0">
            <x v="0"/>
          </reference>
          <reference field="1" count="1" selected="0">
            <x v="1"/>
          </reference>
        </references>
      </pivotArea>
    </chartFormat>
    <chartFormat chart="3" format="8" series="1">
      <pivotArea type="data" outline="0" fieldPosition="0">
        <references count="2">
          <reference field="4294967294" count="1" selected="0">
            <x v="0"/>
          </reference>
          <reference field="1" count="1" selected="0">
            <x v="2"/>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Range].[Type].&amp;[Professionne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oids (Kg)"/>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ableau de Suivi!$A:$AI">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D720DDA-9A84-4B0A-B1D7-28DC27E42179}" name="PivotTable33" cacheId="1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L23:Z40" firstHeaderRow="1" firstDataRow="2" firstDataCol="1"/>
  <pivotFields count="38">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Row" showAll="0">
      <items count="19">
        <item x="1"/>
        <item x="2"/>
        <item x="3"/>
        <item x="4"/>
        <item x="5"/>
        <item x="6"/>
        <item x="7"/>
        <item x="8"/>
        <item x="9"/>
        <item x="10"/>
        <item x="11"/>
        <item x="12"/>
        <item x="13"/>
        <item x="0"/>
        <item x="14"/>
        <item h="1" x="15"/>
        <item h="1" x="16"/>
        <item h="1" x="17"/>
        <item t="default"/>
      </items>
    </pivotField>
    <pivotField showAll="0"/>
    <pivotField showAll="0"/>
    <pivotField axis="axisCol" showAll="0">
      <items count="15">
        <item x="6"/>
        <item x="7"/>
        <item x="12"/>
        <item x="5"/>
        <item x="4"/>
        <item x="2"/>
        <item x="0"/>
        <item x="10"/>
        <item x="3"/>
        <item x="9"/>
        <item x="8"/>
        <item x="1"/>
        <item x="11"/>
        <item h="1" x="13"/>
        <item t="default"/>
      </items>
    </pivotField>
    <pivotField showAll="0"/>
    <pivotField showAll="0"/>
    <pivotField showAll="0"/>
    <pivotField showAll="0"/>
    <pivotField showAll="0"/>
    <pivotField showAll="0"/>
    <pivotField showAll="0"/>
    <pivotField showAll="0"/>
    <pivotField showAll="0"/>
    <pivotField showAll="0">
      <items count="7">
        <item x="3"/>
        <item x="1"/>
        <item x="0"/>
        <item m="1" x="5"/>
        <item x="2"/>
        <item x="4"/>
        <item t="default"/>
      </items>
    </pivotField>
    <pivotField showAll="0"/>
    <pivotField showAll="0"/>
    <pivotField showAll="0"/>
    <pivotField showAll="0"/>
    <pivotField showAll="0"/>
    <pivotField showAll="0"/>
    <pivotField showAll="0"/>
    <pivotField showAll="0"/>
    <pivotField showAll="0" defaultSubtotal="0"/>
    <pivotField showAll="0" defaultSubtotal="0"/>
    <pivotField dragToRow="0" dragToCol="0" dragToPage="0" showAll="0" defaultSubtotal="0"/>
  </pivotFields>
  <rowFields count="1">
    <field x="13"/>
  </rowFields>
  <rowItems count="16">
    <i>
      <x/>
    </i>
    <i>
      <x v="1"/>
    </i>
    <i>
      <x v="2"/>
    </i>
    <i>
      <x v="3"/>
    </i>
    <i>
      <x v="4"/>
    </i>
    <i>
      <x v="5"/>
    </i>
    <i>
      <x v="6"/>
    </i>
    <i>
      <x v="7"/>
    </i>
    <i>
      <x v="8"/>
    </i>
    <i>
      <x v="9"/>
    </i>
    <i>
      <x v="10"/>
    </i>
    <i>
      <x v="11"/>
    </i>
    <i>
      <x v="12"/>
    </i>
    <i>
      <x v="13"/>
    </i>
    <i>
      <x v="14"/>
    </i>
    <i t="grand">
      <x/>
    </i>
  </rowItems>
  <colFields count="1">
    <field x="16"/>
  </colFields>
  <colItems count="14">
    <i>
      <x/>
    </i>
    <i>
      <x v="1"/>
    </i>
    <i>
      <x v="2"/>
    </i>
    <i>
      <x v="3"/>
    </i>
    <i>
      <x v="4"/>
    </i>
    <i>
      <x v="5"/>
    </i>
    <i>
      <x v="6"/>
    </i>
    <i>
      <x v="7"/>
    </i>
    <i>
      <x v="8"/>
    </i>
    <i>
      <x v="9"/>
    </i>
    <i>
      <x v="10"/>
    </i>
    <i>
      <x v="11"/>
    </i>
    <i>
      <x v="12"/>
    </i>
    <i t="grand">
      <x/>
    </i>
  </colItems>
  <dataFields count="1">
    <dataField name="Sum of Poids (Kg)" fld="9" baseField="0" baseItem="0"/>
  </dataFields>
  <formats count="10">
    <format dxfId="124">
      <pivotArea type="all" dataOnly="0" outline="0" fieldPosition="0"/>
    </format>
    <format dxfId="123">
      <pivotArea outline="0" collapsedLevelsAreSubtotals="1" fieldPosition="0"/>
    </format>
    <format dxfId="122">
      <pivotArea type="origin" dataOnly="0" labelOnly="1" outline="0" fieldPosition="0"/>
    </format>
    <format dxfId="121">
      <pivotArea field="16" type="button" dataOnly="0" labelOnly="1" outline="0" axis="axisCol" fieldPosition="0"/>
    </format>
    <format dxfId="120">
      <pivotArea type="topRight" dataOnly="0" labelOnly="1" outline="0" fieldPosition="0"/>
    </format>
    <format dxfId="119">
      <pivotArea field="13" type="button" dataOnly="0" labelOnly="1" outline="0" axis="axisRow" fieldPosition="0"/>
    </format>
    <format dxfId="118">
      <pivotArea dataOnly="0" labelOnly="1" fieldPosition="0">
        <references count="1">
          <reference field="13" count="0"/>
        </references>
      </pivotArea>
    </format>
    <format dxfId="117">
      <pivotArea dataOnly="0" labelOnly="1" grandRow="1" outline="0" fieldPosition="0"/>
    </format>
    <format dxfId="116">
      <pivotArea dataOnly="0" labelOnly="1" fieldPosition="0">
        <references count="1">
          <reference field="16" count="0"/>
        </references>
      </pivotArea>
    </format>
    <format dxfId="115">
      <pivotArea dataOnly="0" labelOnly="1" grandCol="1" outline="0" fieldPosition="0"/>
    </format>
  </formats>
  <pivotTableStyleInfo name="PivotStyleLight22"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BB9FA89-ED7F-412F-BBD9-DD58B8460B71}" name="PivotTable32" cacheId="1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L6:Z12" firstHeaderRow="1" firstDataRow="2" firstDataCol="1"/>
  <pivotFields count="38">
    <pivotField showAll="0"/>
    <pivotField axis="axisRow" showAll="0">
      <items count="15">
        <item h="1"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axis="axisCol" showAll="0">
      <items count="15">
        <item x="6"/>
        <item x="7"/>
        <item x="12"/>
        <item x="5"/>
        <item x="4"/>
        <item x="2"/>
        <item x="0"/>
        <item x="10"/>
        <item x="3"/>
        <item x="9"/>
        <item x="8"/>
        <item x="1"/>
        <item x="11"/>
        <item h="1" x="13"/>
        <item t="default"/>
      </items>
    </pivotField>
    <pivotField showAll="0"/>
    <pivotField showAll="0"/>
    <pivotField showAll="0"/>
    <pivotField showAll="0"/>
    <pivotField showAll="0"/>
    <pivotField showAll="0"/>
    <pivotField showAll="0"/>
    <pivotField showAll="0"/>
    <pivotField showAll="0"/>
    <pivotField showAll="0">
      <items count="7">
        <item x="3"/>
        <item x="1"/>
        <item x="0"/>
        <item m="1" x="5"/>
        <item x="2"/>
        <item x="4"/>
        <item t="default"/>
      </items>
    </pivotField>
    <pivotField showAll="0"/>
    <pivotField showAll="0"/>
    <pivotField showAll="0"/>
    <pivotField showAll="0"/>
    <pivotField showAll="0"/>
    <pivotField showAll="0"/>
    <pivotField showAll="0"/>
    <pivotField showAll="0"/>
    <pivotField showAll="0" defaultSubtotal="0">
      <items count="6">
        <item sd="0" x="0"/>
        <item sd="0" x="1"/>
        <item sd="0" x="2"/>
        <item sd="0" x="3"/>
        <item sd="0" x="4"/>
        <item sd="0" x="5"/>
      </items>
    </pivotField>
    <pivotField showAll="0" defaultSubtotal="0">
      <items count="4">
        <item sd="0" x="0"/>
        <item sd="0" x="1"/>
        <item sd="0" x="2"/>
        <item sd="0" x="3"/>
      </items>
    </pivotField>
    <pivotField dragToRow="0" dragToCol="0" dragToPage="0" showAll="0" defaultSubtotal="0"/>
  </pivotFields>
  <rowFields count="1">
    <field x="1"/>
  </rowFields>
  <rowItems count="5">
    <i>
      <x v="1"/>
    </i>
    <i>
      <x v="2"/>
    </i>
    <i>
      <x v="3"/>
    </i>
    <i>
      <x v="4"/>
    </i>
    <i t="grand">
      <x/>
    </i>
  </rowItems>
  <colFields count="1">
    <field x="16"/>
  </colFields>
  <colItems count="14">
    <i>
      <x/>
    </i>
    <i>
      <x v="1"/>
    </i>
    <i>
      <x v="2"/>
    </i>
    <i>
      <x v="3"/>
    </i>
    <i>
      <x v="4"/>
    </i>
    <i>
      <x v="5"/>
    </i>
    <i>
      <x v="6"/>
    </i>
    <i>
      <x v="7"/>
    </i>
    <i>
      <x v="8"/>
    </i>
    <i>
      <x v="9"/>
    </i>
    <i>
      <x v="10"/>
    </i>
    <i>
      <x v="11"/>
    </i>
    <i>
      <x v="12"/>
    </i>
    <i t="grand">
      <x/>
    </i>
  </colItems>
  <dataFields count="1">
    <dataField name="Sum of Poids (Kg)" fld="9" baseField="0" baseItem="0"/>
  </dataFields>
  <formats count="10">
    <format dxfId="134">
      <pivotArea type="all" dataOnly="0" outline="0" fieldPosition="0"/>
    </format>
    <format dxfId="133">
      <pivotArea outline="0" collapsedLevelsAreSubtotals="1" fieldPosition="0"/>
    </format>
    <format dxfId="132">
      <pivotArea type="origin" dataOnly="0" labelOnly="1" outline="0" fieldPosition="0"/>
    </format>
    <format dxfId="131">
      <pivotArea field="16" type="button" dataOnly="0" labelOnly="1" outline="0" axis="axisCol" fieldPosition="0"/>
    </format>
    <format dxfId="130">
      <pivotArea type="topRight" dataOnly="0" labelOnly="1" outline="0" fieldPosition="0"/>
    </format>
    <format dxfId="129">
      <pivotArea field="1" type="button" dataOnly="0" labelOnly="1" outline="0" axis="axisRow" fieldPosition="0"/>
    </format>
    <format dxfId="128">
      <pivotArea dataOnly="0" labelOnly="1" fieldPosition="0">
        <references count="1">
          <reference field="1" count="4">
            <x v="1"/>
            <x v="2"/>
            <x v="3"/>
            <x v="4"/>
          </reference>
        </references>
      </pivotArea>
    </format>
    <format dxfId="127">
      <pivotArea dataOnly="0" labelOnly="1" grandRow="1" outline="0" fieldPosition="0"/>
    </format>
    <format dxfId="126">
      <pivotArea dataOnly="0" labelOnly="1" fieldPosition="0">
        <references count="1">
          <reference field="16" count="0"/>
        </references>
      </pivotArea>
    </format>
    <format dxfId="125">
      <pivotArea dataOnly="0" labelOnly="1" grandCol="1" outline="0" fieldPosition="0"/>
    </format>
  </formats>
  <pivotTableStyleInfo name="PivotStyleLight22"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3179DC0D-A966-4218-9B33-D52301A0134F}" name="PivotTable22" cacheId="5" applyNumberFormats="0" applyBorderFormats="0" applyFontFormats="0" applyPatternFormats="0" applyAlignmentFormats="0" applyWidthHeightFormats="1" dataCaption="Values" tag="5e0e1cc4-6f69-41d2-9ff4-05fdf0c7109d" updatedVersion="7" minRefreshableVersion="3" useAutoFormatting="1" subtotalHiddenItems="1" itemPrintTitles="1" createdVersion="8" indent="0" outline="1" outlineData="1" multipleFieldFilters="0" chartFormat="18">
  <location ref="A1:C6" firstHeaderRow="0" firstDataRow="1" firstDataCol="1"/>
  <pivotFields count="6">
    <pivotField dataField="1" subtotalTop="0" showAll="0" defaultSubtotal="0"/>
    <pivotField axis="axisRow" allDrilled="1" subtotalTop="0" showAll="0" dataSourceSort="1" defaultSubtotal="0">
      <items count="4">
        <item x="0" e="0"/>
        <item x="1" e="0"/>
        <item x="2" e="0"/>
        <item x="3" e="0"/>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5">
    <i>
      <x/>
    </i>
    <i>
      <x v="1"/>
    </i>
    <i>
      <x v="2"/>
    </i>
    <i>
      <x v="3"/>
    </i>
    <i t="grand">
      <x/>
    </i>
  </rowItems>
  <colFields count="1">
    <field x="-2"/>
  </colFields>
  <colItems count="2">
    <i>
      <x/>
    </i>
    <i i="1">
      <x v="1"/>
    </i>
  </colItems>
  <dataFields count="2">
    <dataField name="Médiane" fld="0" subtotal="count" baseField="1" baseItem="0"/>
    <dataField name="Average of Médiane2025" fld="2" subtotal="average" baseField="1" baseItem="0"/>
  </dataFields>
  <chartFormats count="2">
    <chartFormat chart="2" format="4" series="1">
      <pivotArea type="data" outline="0" fieldPosition="0">
        <references count="1">
          <reference field="4294967294" count="1" selected="0">
            <x v="0"/>
          </reference>
        </references>
      </pivotArea>
    </chartFormat>
    <chartFormat chart="2" format="8" series="1">
      <pivotArea type="data" outline="0" fieldPosition="0">
        <references count="1">
          <reference field="4294967294" count="1" selected="0">
            <x v="1"/>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Médiane2025"/>
    <pivotHierarchy dragToData="1"/>
    <pivotHierarchy dragToData="1"/>
    <pivotHierarchy dragToData="1"/>
    <pivotHierarchy dragToData="1" caption="Average of Médian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Médian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ableau de Suivi!$A:$AI">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64BE552-3476-47F4-B835-0CF5A06BEB24}" name="PivotTable26" cacheId="4" applyNumberFormats="0" applyBorderFormats="0" applyFontFormats="0" applyPatternFormats="0" applyAlignmentFormats="0" applyWidthHeightFormats="1" dataCaption="Values" tag="80a88f6c-dcb9-4d87-a7cb-cf988fe9294a" updatedVersion="7" minRefreshableVersion="3" useAutoFormatting="1" subtotalHiddenItems="1" itemPrintTitles="1" createdVersion="8" indent="0" outline="1" outlineData="1" multipleFieldFilters="0" chartFormat="11">
  <location ref="P1:Q9" firstHeaderRow="1" firstDataRow="1" firstDataCol="1"/>
  <pivotFields count="5">
    <pivotField axis="axisRow" allDrilled="1" subtotalTop="0" showAll="0" sortType="ascending" defaultSubtotal="0" defaultAttributeDrillState="1">
      <items count="7">
        <item x="2"/>
        <item x="3"/>
        <item x="4"/>
        <item x="1"/>
        <item x="6"/>
        <item x="5"/>
        <item x="0"/>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Count of Partenaires / Associations" fld="1"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ableau de Suivi!$A:$AI">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2FD6250-4153-4562-B698-A6439BC12B1F}" name="PivotTable25" cacheId="3" applyNumberFormats="0" applyBorderFormats="0" applyFontFormats="0" applyPatternFormats="0" applyAlignmentFormats="0" applyWidthHeightFormats="1" dataCaption="Values" tag="c6703ce7-2d4f-41a5-bc86-b73c74a3d84e" updatedVersion="7" minRefreshableVersion="3" useAutoFormatting="1" subtotalHiddenItems="1" itemPrintTitles="1" createdVersion="8" indent="0" outline="1" outlineData="1" multipleFieldFilters="0" chartFormat="13">
  <location ref="K1:M19" firstHeaderRow="0" firstDataRow="1" firstDataCol="1"/>
  <pivotFields count="6">
    <pivotField axis="axisRow"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18">
    <i>
      <x/>
    </i>
    <i>
      <x v="1"/>
    </i>
    <i>
      <x v="2"/>
    </i>
    <i>
      <x v="3"/>
    </i>
    <i>
      <x v="4"/>
    </i>
    <i>
      <x v="5"/>
    </i>
    <i>
      <x v="6"/>
    </i>
    <i>
      <x v="7"/>
    </i>
    <i>
      <x v="8"/>
    </i>
    <i>
      <x v="9"/>
    </i>
    <i>
      <x v="10"/>
    </i>
    <i>
      <x v="11"/>
    </i>
    <i>
      <x v="12"/>
    </i>
    <i>
      <x v="13"/>
    </i>
    <i>
      <x v="14"/>
    </i>
    <i>
      <x v="15"/>
    </i>
    <i>
      <x v="16"/>
    </i>
    <i t="grand">
      <x/>
    </i>
  </rowItems>
  <colFields count="1">
    <field x="-2"/>
  </colFields>
  <colItems count="2">
    <i>
      <x/>
    </i>
    <i i="1">
      <x v="1"/>
    </i>
  </colItems>
  <dataFields count="2">
    <dataField name="Médiane" fld="1" subtotal="count" baseField="0" baseItem="0"/>
    <dataField name="Médiane 2025" fld="2" subtotal="average" baseField="0"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Médiane 202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Médian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ableau de Suivi!$A:$AI">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835177DC-852E-44CE-B0D9-5E90C54CDF58}" name="PivotTable24" cacheId="2" applyNumberFormats="0" applyBorderFormats="0" applyFontFormats="0" applyPatternFormats="0" applyAlignmentFormats="0" applyWidthHeightFormats="1" dataCaption="Values" tag="368356b7-651b-4a54-8e2a-dc3d32fa761e" updatedVersion="7" minRefreshableVersion="3" useAutoFormatting="1" subtotalHiddenItems="1" itemPrintTitles="1" createdVersion="8" indent="0" outline="1" outlineData="1" multipleFieldFilters="0" chartFormat="12">
  <location ref="F1:H9" firstHeaderRow="0" firstDataRow="1" firstDataCol="1"/>
  <pivotFields count="6">
    <pivotField axis="axisRow" allDrilled="1" subtotalTop="0" showAll="0" sortType="ascending" defaultSubtotal="0" defaultAttributeDrillState="1">
      <items count="7">
        <item x="2"/>
        <item x="3"/>
        <item x="4"/>
        <item x="1"/>
        <item x="6"/>
        <item x="5"/>
        <item x="0"/>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8">
    <i>
      <x/>
    </i>
    <i>
      <x v="1"/>
    </i>
    <i>
      <x v="2"/>
    </i>
    <i>
      <x v="3"/>
    </i>
    <i>
      <x v="4"/>
    </i>
    <i>
      <x v="5"/>
    </i>
    <i>
      <x v="6"/>
    </i>
    <i t="grand">
      <x/>
    </i>
  </rowItems>
  <colFields count="1">
    <field x="-2"/>
  </colFields>
  <colItems count="2">
    <i>
      <x/>
    </i>
    <i i="1">
      <x v="1"/>
    </i>
  </colItems>
  <dataFields count="2">
    <dataField name="Médiane" fld="2" subtotal="count" baseField="0" baseItem="0"/>
    <dataField name="Médiane 2025" fld="1" subtotal="average" baseField="0"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Médiane 2025"/>
    <pivotHierarchy dragToData="1"/>
    <pivotHierarchy dragToData="1" caption="Average of MédianeParSemaine"/>
    <pivotHierarchy dragToData="1"/>
    <pivotHierarchy dragToData="1" caption="Average of Médian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caption="Médian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ableau de Suivi!$A:$AI">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A7E6B7F-7799-413B-A1EE-BBE3FC9C32E1}" name="PivotTable30" cacheId="1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O1:BD21" firstHeaderRow="1" firstDataRow="2" firstDataCol="1"/>
  <pivotFields count="38">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Row" showAll="0">
      <items count="19">
        <item x="1"/>
        <item x="2"/>
        <item x="3"/>
        <item x="4"/>
        <item x="5"/>
        <item x="6"/>
        <item x="7"/>
        <item x="8"/>
        <item x="9"/>
        <item x="10"/>
        <item x="11"/>
        <item x="12"/>
        <item x="13"/>
        <item x="0"/>
        <item x="14"/>
        <item x="15"/>
        <item x="16"/>
        <item x="17"/>
        <item t="default"/>
      </items>
    </pivotField>
    <pivotField showAll="0"/>
    <pivotField showAll="0"/>
    <pivotField axis="axisCol" showAll="0">
      <items count="15">
        <item x="6"/>
        <item x="7"/>
        <item x="12"/>
        <item x="5"/>
        <item x="4"/>
        <item x="2"/>
        <item x="0"/>
        <item x="10"/>
        <item x="3"/>
        <item x="9"/>
        <item x="8"/>
        <item x="1"/>
        <item x="11"/>
        <item x="1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dragToRow="0" dragToCol="0" dragToPage="0" showAll="0" defaultSubtotal="0"/>
  </pivotFields>
  <rowFields count="1">
    <field x="13"/>
  </rowFields>
  <rowItems count="19">
    <i>
      <x/>
    </i>
    <i>
      <x v="1"/>
    </i>
    <i>
      <x v="2"/>
    </i>
    <i>
      <x v="3"/>
    </i>
    <i>
      <x v="4"/>
    </i>
    <i>
      <x v="5"/>
    </i>
    <i>
      <x v="6"/>
    </i>
    <i>
      <x v="7"/>
    </i>
    <i>
      <x v="8"/>
    </i>
    <i>
      <x v="9"/>
    </i>
    <i>
      <x v="10"/>
    </i>
    <i>
      <x v="11"/>
    </i>
    <i>
      <x v="12"/>
    </i>
    <i>
      <x v="13"/>
    </i>
    <i>
      <x v="14"/>
    </i>
    <i>
      <x v="15"/>
    </i>
    <i>
      <x v="16"/>
    </i>
    <i>
      <x v="17"/>
    </i>
    <i t="grand">
      <x/>
    </i>
  </rowItems>
  <colFields count="1">
    <field x="16"/>
  </colFields>
  <colItems count="15">
    <i>
      <x/>
    </i>
    <i>
      <x v="1"/>
    </i>
    <i>
      <x v="2"/>
    </i>
    <i>
      <x v="3"/>
    </i>
    <i>
      <x v="4"/>
    </i>
    <i>
      <x v="5"/>
    </i>
    <i>
      <x v="6"/>
    </i>
    <i>
      <x v="7"/>
    </i>
    <i>
      <x v="8"/>
    </i>
    <i>
      <x v="9"/>
    </i>
    <i>
      <x v="10"/>
    </i>
    <i>
      <x v="11"/>
    </i>
    <i>
      <x v="12"/>
    </i>
    <i>
      <x v="13"/>
    </i>
    <i t="grand">
      <x/>
    </i>
  </colItems>
  <dataFields count="1">
    <dataField name="Sum of Poids (Kg)" fld="9" baseField="0" baseItem="0"/>
  </dataFields>
  <formats count="1">
    <format dxfId="110">
      <pivotArea collapsedLevelsAreSubtotals="1" fieldPosition="0">
        <references count="1">
          <reference field="13"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7169611C-BC33-4B9C-902A-F137E10BDCEB}" name="PivotTable29" cacheId="1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X1:AL7" firstHeaderRow="1" firstDataRow="2" firstDataCol="1"/>
  <pivotFields count="38">
    <pivotField showAll="0"/>
    <pivotField axis="axisRow" showAll="0">
      <items count="15">
        <item h="1"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axis="axisCol" showAll="0" sortType="ascending">
      <items count="15">
        <item x="6"/>
        <item x="7"/>
        <item x="12"/>
        <item x="5"/>
        <item x="4"/>
        <item x="2"/>
        <item x="0"/>
        <item x="10"/>
        <item x="3"/>
        <item x="9"/>
        <item x="8"/>
        <item x="1"/>
        <item x="11"/>
        <item h="1" x="13"/>
        <item t="default"/>
      </items>
    </pivotField>
    <pivotField showAll="0"/>
    <pivotField showAll="0"/>
    <pivotField showAll="0"/>
    <pivotField showAll="0"/>
    <pivotField showAll="0"/>
    <pivotField showAll="0"/>
    <pivotField showAll="0"/>
    <pivotField showAll="0"/>
    <pivotField showAll="0"/>
    <pivotField showAll="0">
      <items count="7">
        <item x="3"/>
        <item x="1"/>
        <item x="0"/>
        <item m="1" x="5"/>
        <item x="2"/>
        <item x="4"/>
        <item t="default"/>
      </items>
    </pivotField>
    <pivotField showAll="0"/>
    <pivotField showAll="0"/>
    <pivotField showAll="0"/>
    <pivotField showAll="0"/>
    <pivotField showAll="0"/>
    <pivotField showAll="0"/>
    <pivotField showAll="0"/>
    <pivotField showAll="0"/>
    <pivotField showAll="0" defaultSubtotal="0">
      <items count="6">
        <item sd="0" x="0"/>
        <item sd="0" x="1"/>
        <item sd="0" x="2"/>
        <item sd="0" x="3"/>
        <item sd="0" x="4"/>
        <item sd="0" x="5"/>
      </items>
    </pivotField>
    <pivotField showAll="0" defaultSubtotal="0">
      <items count="4">
        <item sd="0" x="0"/>
        <item sd="0" x="1"/>
        <item sd="0" x="2"/>
        <item sd="0" x="3"/>
      </items>
    </pivotField>
    <pivotField dragToRow="0" dragToCol="0" dragToPage="0" showAll="0" defaultSubtotal="0"/>
  </pivotFields>
  <rowFields count="1">
    <field x="1"/>
  </rowFields>
  <rowItems count="5">
    <i>
      <x v="1"/>
    </i>
    <i>
      <x v="2"/>
    </i>
    <i>
      <x v="3"/>
    </i>
    <i>
      <x v="4"/>
    </i>
    <i t="grand">
      <x/>
    </i>
  </rowItems>
  <colFields count="1">
    <field x="16"/>
  </colFields>
  <colItems count="14">
    <i>
      <x/>
    </i>
    <i>
      <x v="1"/>
    </i>
    <i>
      <x v="2"/>
    </i>
    <i>
      <x v="3"/>
    </i>
    <i>
      <x v="4"/>
    </i>
    <i>
      <x v="5"/>
    </i>
    <i>
      <x v="6"/>
    </i>
    <i>
      <x v="7"/>
    </i>
    <i>
      <x v="8"/>
    </i>
    <i>
      <x v="9"/>
    </i>
    <i>
      <x v="10"/>
    </i>
    <i>
      <x v="11"/>
    </i>
    <i>
      <x v="12"/>
    </i>
    <i t="grand">
      <x/>
    </i>
  </colItems>
  <dataFields count="1">
    <dataField name="Sum of Poids (Kg)" fld="9" baseField="0" baseItem="0"/>
  </dataFields>
  <formats count="1">
    <format dxfId="111">
      <pivotArea collapsedLevelsAreSubtotals="1" fieldPosition="0">
        <references count="1">
          <reference field="1" count="4">
            <x v="1"/>
            <x v="2"/>
            <x v="3"/>
            <x v="4"/>
          </reference>
        </references>
      </pivotArea>
    </format>
  </formats>
  <chartFormats count="18">
    <chartFormat chart="4" format="43" series="1">
      <pivotArea type="data" outline="0" fieldPosition="0">
        <references count="1">
          <reference field="16" count="1" selected="0">
            <x v="1"/>
          </reference>
        </references>
      </pivotArea>
    </chartFormat>
    <chartFormat chart="4" format="44" series="1">
      <pivotArea type="data" outline="0" fieldPosition="0">
        <references count="1">
          <reference field="16" count="1" selected="0">
            <x v="5"/>
          </reference>
        </references>
      </pivotArea>
    </chartFormat>
    <chartFormat chart="4" format="45" series="1">
      <pivotArea type="data" outline="0" fieldPosition="0">
        <references count="1">
          <reference field="16" count="1" selected="0">
            <x v="8"/>
          </reference>
        </references>
      </pivotArea>
    </chartFormat>
    <chartFormat chart="4" format="46" series="1">
      <pivotArea type="data" outline="0" fieldPosition="0">
        <references count="1">
          <reference field="16" count="1" selected="0">
            <x v="9"/>
          </reference>
        </references>
      </pivotArea>
    </chartFormat>
    <chartFormat chart="4" format="47" series="1">
      <pivotArea type="data" outline="0" fieldPosition="0">
        <references count="1">
          <reference field="16" count="1" selected="0">
            <x v="11"/>
          </reference>
        </references>
      </pivotArea>
    </chartFormat>
    <chartFormat chart="4" format="48" series="1">
      <pivotArea type="data" outline="0" fieldPosition="0">
        <references count="2">
          <reference field="4294967294" count="1" selected="0">
            <x v="0"/>
          </reference>
          <reference field="16" count="1" selected="0">
            <x v="1"/>
          </reference>
        </references>
      </pivotArea>
    </chartFormat>
    <chartFormat chart="4" format="49" series="1">
      <pivotArea type="data" outline="0" fieldPosition="0">
        <references count="2">
          <reference field="4294967294" count="1" selected="0">
            <x v="0"/>
          </reference>
          <reference field="16" count="1" selected="0">
            <x v="5"/>
          </reference>
        </references>
      </pivotArea>
    </chartFormat>
    <chartFormat chart="4" format="50" series="1">
      <pivotArea type="data" outline="0" fieldPosition="0">
        <references count="2">
          <reference field="4294967294" count="1" selected="0">
            <x v="0"/>
          </reference>
          <reference field="16" count="1" selected="0">
            <x v="8"/>
          </reference>
        </references>
      </pivotArea>
    </chartFormat>
    <chartFormat chart="4" format="51" series="1">
      <pivotArea type="data" outline="0" fieldPosition="0">
        <references count="2">
          <reference field="4294967294" count="1" selected="0">
            <x v="0"/>
          </reference>
          <reference field="16" count="1" selected="0">
            <x v="9"/>
          </reference>
        </references>
      </pivotArea>
    </chartFormat>
    <chartFormat chart="4" format="52" series="1">
      <pivotArea type="data" outline="0" fieldPosition="0">
        <references count="2">
          <reference field="4294967294" count="1" selected="0">
            <x v="0"/>
          </reference>
          <reference field="16" count="1" selected="0">
            <x v="11"/>
          </reference>
        </references>
      </pivotArea>
    </chartFormat>
    <chartFormat chart="4" format="53" series="1">
      <pivotArea type="data" outline="0" fieldPosition="0">
        <references count="2">
          <reference field="4294967294" count="1" selected="0">
            <x v="0"/>
          </reference>
          <reference field="16" count="1" selected="0">
            <x v="7"/>
          </reference>
        </references>
      </pivotArea>
    </chartFormat>
    <chartFormat chart="4" format="54" series="1">
      <pivotArea type="data" outline="0" fieldPosition="0">
        <references count="2">
          <reference field="4294967294" count="1" selected="0">
            <x v="0"/>
          </reference>
          <reference field="16" count="1" selected="0">
            <x v="12"/>
          </reference>
        </references>
      </pivotArea>
    </chartFormat>
    <chartFormat chart="4" format="55" series="1">
      <pivotArea type="data" outline="0" fieldPosition="0">
        <references count="2">
          <reference field="4294967294" count="1" selected="0">
            <x v="0"/>
          </reference>
          <reference field="16" count="1" selected="0">
            <x v="0"/>
          </reference>
        </references>
      </pivotArea>
    </chartFormat>
    <chartFormat chart="4" format="56" series="1">
      <pivotArea type="data" outline="0" fieldPosition="0">
        <references count="2">
          <reference field="4294967294" count="1" selected="0">
            <x v="0"/>
          </reference>
          <reference field="16" count="1" selected="0">
            <x v="2"/>
          </reference>
        </references>
      </pivotArea>
    </chartFormat>
    <chartFormat chart="4" format="57" series="1">
      <pivotArea type="data" outline="0" fieldPosition="0">
        <references count="2">
          <reference field="4294967294" count="1" selected="0">
            <x v="0"/>
          </reference>
          <reference field="16" count="1" selected="0">
            <x v="3"/>
          </reference>
        </references>
      </pivotArea>
    </chartFormat>
    <chartFormat chart="4" format="58" series="1">
      <pivotArea type="data" outline="0" fieldPosition="0">
        <references count="2">
          <reference field="4294967294" count="1" selected="0">
            <x v="0"/>
          </reference>
          <reference field="16" count="1" selected="0">
            <x v="6"/>
          </reference>
        </references>
      </pivotArea>
    </chartFormat>
    <chartFormat chart="4" format="59" series="1">
      <pivotArea type="data" outline="0" fieldPosition="0">
        <references count="2">
          <reference field="4294967294" count="1" selected="0">
            <x v="0"/>
          </reference>
          <reference field="16" count="1" selected="0">
            <x v="10"/>
          </reference>
        </references>
      </pivotArea>
    </chartFormat>
    <chartFormat chart="4" format="60" series="1">
      <pivotArea type="data" outline="0" fieldPosition="0">
        <references count="2">
          <reference field="4294967294" count="1" selected="0">
            <x v="0"/>
          </reference>
          <reference field="1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EF8A2225-6A13-4567-887B-9B2757ECDF1E}" name="PivotTable28" cacheId="1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
  <location ref="E1:S18" firstHeaderRow="1" firstDataRow="2" firstDataCol="1"/>
  <pivotFields count="38">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axis="axisRow" showAll="0">
      <items count="19">
        <item x="1"/>
        <item x="2"/>
        <item x="3"/>
        <item x="4"/>
        <item x="5"/>
        <item x="6"/>
        <item x="7"/>
        <item x="8"/>
        <item x="9"/>
        <item x="10"/>
        <item x="11"/>
        <item x="12"/>
        <item x="13"/>
        <item x="0"/>
        <item x="14"/>
        <item h="1" x="15"/>
        <item h="1" x="16"/>
        <item h="1" x="17"/>
        <item t="default"/>
      </items>
    </pivotField>
    <pivotField showAll="0"/>
    <pivotField showAll="0"/>
    <pivotField axis="axisCol" showAll="0" sortType="ascending">
      <items count="15">
        <item x="6"/>
        <item x="7"/>
        <item x="12"/>
        <item x="5"/>
        <item x="4"/>
        <item x="2"/>
        <item x="0"/>
        <item x="10"/>
        <item x="3"/>
        <item x="9"/>
        <item x="8"/>
        <item x="1"/>
        <item x="11"/>
        <item h="1" x="13"/>
        <item t="default"/>
      </items>
    </pivotField>
    <pivotField showAll="0"/>
    <pivotField showAll="0"/>
    <pivotField showAll="0"/>
    <pivotField showAll="0"/>
    <pivotField showAll="0"/>
    <pivotField showAll="0"/>
    <pivotField showAll="0"/>
    <pivotField showAll="0"/>
    <pivotField showAll="0"/>
    <pivotField showAll="0">
      <items count="7">
        <item x="3"/>
        <item x="1"/>
        <item x="0"/>
        <item m="1" x="5"/>
        <item x="2"/>
        <item x="4"/>
        <item t="default"/>
      </items>
    </pivotField>
    <pivotField showAll="0"/>
    <pivotField showAll="0"/>
    <pivotField showAll="0"/>
    <pivotField showAll="0"/>
    <pivotField showAll="0"/>
    <pivotField showAll="0"/>
    <pivotField showAll="0"/>
    <pivotField showAll="0"/>
    <pivotField showAll="0" defaultSubtotal="0"/>
    <pivotField showAll="0" defaultSubtotal="0"/>
    <pivotField dragToRow="0" dragToCol="0" dragToPage="0" showAll="0" defaultSubtotal="0"/>
  </pivotFields>
  <rowFields count="1">
    <field x="13"/>
  </rowFields>
  <rowItems count="16">
    <i>
      <x/>
    </i>
    <i>
      <x v="1"/>
    </i>
    <i>
      <x v="2"/>
    </i>
    <i>
      <x v="3"/>
    </i>
    <i>
      <x v="4"/>
    </i>
    <i>
      <x v="5"/>
    </i>
    <i>
      <x v="6"/>
    </i>
    <i>
      <x v="7"/>
    </i>
    <i>
      <x v="8"/>
    </i>
    <i>
      <x v="9"/>
    </i>
    <i>
      <x v="10"/>
    </i>
    <i>
      <x v="11"/>
    </i>
    <i>
      <x v="12"/>
    </i>
    <i>
      <x v="13"/>
    </i>
    <i>
      <x v="14"/>
    </i>
    <i t="grand">
      <x/>
    </i>
  </rowItems>
  <colFields count="1">
    <field x="16"/>
  </colFields>
  <colItems count="14">
    <i>
      <x/>
    </i>
    <i>
      <x v="1"/>
    </i>
    <i>
      <x v="2"/>
    </i>
    <i>
      <x v="3"/>
    </i>
    <i>
      <x v="4"/>
    </i>
    <i>
      <x v="5"/>
    </i>
    <i>
      <x v="6"/>
    </i>
    <i>
      <x v="7"/>
    </i>
    <i>
      <x v="8"/>
    </i>
    <i>
      <x v="9"/>
    </i>
    <i>
      <x v="10"/>
    </i>
    <i>
      <x v="11"/>
    </i>
    <i>
      <x v="12"/>
    </i>
    <i t="grand">
      <x/>
    </i>
  </colItems>
  <dataFields count="1">
    <dataField name="Sum of Poids (Kg)" fld="9" baseField="0" baseItem="0"/>
  </dataFields>
  <formats count="1">
    <format dxfId="112">
      <pivotArea collapsedLevelsAreSubtotals="1" fieldPosition="0">
        <references count="1">
          <reference field="13" count="0"/>
        </references>
      </pivotArea>
    </format>
  </formats>
  <chartFormats count="18">
    <chartFormat chart="5" format="58" series="1">
      <pivotArea type="data" outline="0" fieldPosition="0">
        <references count="1">
          <reference field="16" count="1" selected="0">
            <x v="1"/>
          </reference>
        </references>
      </pivotArea>
    </chartFormat>
    <chartFormat chart="5" format="59" series="1">
      <pivotArea type="data" outline="0" fieldPosition="0">
        <references count="1">
          <reference field="16" count="1" selected="0">
            <x v="5"/>
          </reference>
        </references>
      </pivotArea>
    </chartFormat>
    <chartFormat chart="5" format="60" series="1">
      <pivotArea type="data" outline="0" fieldPosition="0">
        <references count="1">
          <reference field="16" count="1" selected="0">
            <x v="8"/>
          </reference>
        </references>
      </pivotArea>
    </chartFormat>
    <chartFormat chart="5" format="61" series="1">
      <pivotArea type="data" outline="0" fieldPosition="0">
        <references count="1">
          <reference field="16" count="1" selected="0">
            <x v="9"/>
          </reference>
        </references>
      </pivotArea>
    </chartFormat>
    <chartFormat chart="5" format="62" series="1">
      <pivotArea type="data" outline="0" fieldPosition="0">
        <references count="1">
          <reference field="16" count="1" selected="0">
            <x v="11"/>
          </reference>
        </references>
      </pivotArea>
    </chartFormat>
    <chartFormat chart="5" format="63" series="1">
      <pivotArea type="data" outline="0" fieldPosition="0">
        <references count="2">
          <reference field="4294967294" count="1" selected="0">
            <x v="0"/>
          </reference>
          <reference field="16" count="1" selected="0">
            <x v="1"/>
          </reference>
        </references>
      </pivotArea>
    </chartFormat>
    <chartFormat chart="5" format="64" series="1">
      <pivotArea type="data" outline="0" fieldPosition="0">
        <references count="2">
          <reference field="4294967294" count="1" selected="0">
            <x v="0"/>
          </reference>
          <reference field="16" count="1" selected="0">
            <x v="5"/>
          </reference>
        </references>
      </pivotArea>
    </chartFormat>
    <chartFormat chart="5" format="65" series="1">
      <pivotArea type="data" outline="0" fieldPosition="0">
        <references count="2">
          <reference field="4294967294" count="1" selected="0">
            <x v="0"/>
          </reference>
          <reference field="16" count="1" selected="0">
            <x v="8"/>
          </reference>
        </references>
      </pivotArea>
    </chartFormat>
    <chartFormat chart="5" format="66" series="1">
      <pivotArea type="data" outline="0" fieldPosition="0">
        <references count="2">
          <reference field="4294967294" count="1" selected="0">
            <x v="0"/>
          </reference>
          <reference field="16" count="1" selected="0">
            <x v="9"/>
          </reference>
        </references>
      </pivotArea>
    </chartFormat>
    <chartFormat chart="5" format="67" series="1">
      <pivotArea type="data" outline="0" fieldPosition="0">
        <references count="2">
          <reference field="4294967294" count="1" selected="0">
            <x v="0"/>
          </reference>
          <reference field="16" count="1" selected="0">
            <x v="11"/>
          </reference>
        </references>
      </pivotArea>
    </chartFormat>
    <chartFormat chart="5" format="68" series="1">
      <pivotArea type="data" outline="0" fieldPosition="0">
        <references count="2">
          <reference field="4294967294" count="1" selected="0">
            <x v="0"/>
          </reference>
          <reference field="16" count="1" selected="0">
            <x v="7"/>
          </reference>
        </references>
      </pivotArea>
    </chartFormat>
    <chartFormat chart="5" format="69" series="1">
      <pivotArea type="data" outline="0" fieldPosition="0">
        <references count="2">
          <reference field="4294967294" count="1" selected="0">
            <x v="0"/>
          </reference>
          <reference field="16" count="1" selected="0">
            <x v="12"/>
          </reference>
        </references>
      </pivotArea>
    </chartFormat>
    <chartFormat chart="5" format="70" series="1">
      <pivotArea type="data" outline="0" fieldPosition="0">
        <references count="2">
          <reference field="4294967294" count="1" selected="0">
            <x v="0"/>
          </reference>
          <reference field="16" count="1" selected="0">
            <x v="0"/>
          </reference>
        </references>
      </pivotArea>
    </chartFormat>
    <chartFormat chart="5" format="71" series="1">
      <pivotArea type="data" outline="0" fieldPosition="0">
        <references count="2">
          <reference field="4294967294" count="1" selected="0">
            <x v="0"/>
          </reference>
          <reference field="16" count="1" selected="0">
            <x v="2"/>
          </reference>
        </references>
      </pivotArea>
    </chartFormat>
    <chartFormat chart="5" format="72" series="1">
      <pivotArea type="data" outline="0" fieldPosition="0">
        <references count="2">
          <reference field="4294967294" count="1" selected="0">
            <x v="0"/>
          </reference>
          <reference field="16" count="1" selected="0">
            <x v="3"/>
          </reference>
        </references>
      </pivotArea>
    </chartFormat>
    <chartFormat chart="5" format="73" series="1">
      <pivotArea type="data" outline="0" fieldPosition="0">
        <references count="2">
          <reference field="4294967294" count="1" selected="0">
            <x v="0"/>
          </reference>
          <reference field="16" count="1" selected="0">
            <x v="6"/>
          </reference>
        </references>
      </pivotArea>
    </chartFormat>
    <chartFormat chart="5" format="74" series="1">
      <pivotArea type="data" outline="0" fieldPosition="0">
        <references count="2">
          <reference field="4294967294" count="1" selected="0">
            <x v="0"/>
          </reference>
          <reference field="16" count="1" selected="0">
            <x v="10"/>
          </reference>
        </references>
      </pivotArea>
    </chartFormat>
    <chartFormat chart="5" format="75" series="1">
      <pivotArea type="data" outline="0" fieldPosition="0">
        <references count="2">
          <reference field="4294967294" count="1" selected="0">
            <x v="0"/>
          </reference>
          <reference field="1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16BB8006-27F3-484E-B01D-9ABCAD37B255}" name="PivotTable27" cacheId="1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1:B15" firstHeaderRow="1" firstDataRow="1" firstDataCol="1"/>
  <pivotFields count="38">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axis="axisRow" showAll="0">
      <items count="15">
        <item x="6"/>
        <item x="7"/>
        <item x="12"/>
        <item x="5"/>
        <item x="4"/>
        <item x="2"/>
        <item x="0"/>
        <item x="10"/>
        <item x="3"/>
        <item x="9"/>
        <item x="8"/>
        <item x="1"/>
        <item x="11"/>
        <item h="1" x="13"/>
        <item t="default"/>
      </items>
    </pivotField>
    <pivotField showAll="0"/>
    <pivotField showAll="0"/>
    <pivotField showAll="0"/>
    <pivotField showAll="0"/>
    <pivotField showAll="0"/>
    <pivotField showAll="0"/>
    <pivotField showAll="0"/>
    <pivotField showAll="0"/>
    <pivotField showAll="0"/>
    <pivotField showAll="0">
      <items count="7">
        <item x="3"/>
        <item x="1"/>
        <item x="0"/>
        <item m="1" x="5"/>
        <item x="2"/>
        <item x="4"/>
        <item t="default"/>
      </items>
    </pivotField>
    <pivotField showAll="0"/>
    <pivotField showAll="0"/>
    <pivotField showAll="0"/>
    <pivotField showAll="0"/>
    <pivotField showAll="0"/>
    <pivotField showAll="0"/>
    <pivotField showAll="0"/>
    <pivotField showAll="0"/>
    <pivotField showAll="0" defaultSubtotal="0"/>
    <pivotField showAll="0" defaultSubtotal="0"/>
    <pivotField dragToRow="0" dragToCol="0" dragToPage="0" showAll="0" defaultSubtotal="0"/>
  </pivotFields>
  <rowFields count="1">
    <field x="16"/>
  </rowFields>
  <rowItems count="14">
    <i>
      <x/>
    </i>
    <i>
      <x v="1"/>
    </i>
    <i>
      <x v="2"/>
    </i>
    <i>
      <x v="3"/>
    </i>
    <i>
      <x v="4"/>
    </i>
    <i>
      <x v="5"/>
    </i>
    <i>
      <x v="6"/>
    </i>
    <i>
      <x v="7"/>
    </i>
    <i>
      <x v="8"/>
    </i>
    <i>
      <x v="9"/>
    </i>
    <i>
      <x v="10"/>
    </i>
    <i>
      <x v="11"/>
    </i>
    <i>
      <x v="12"/>
    </i>
    <i t="grand">
      <x/>
    </i>
  </rowItems>
  <colItems count="1">
    <i/>
  </colItems>
  <dataFields count="1">
    <dataField name="Sum of Poids (Kg)" fld="9" showDataAs="percentOfTotal" baseField="16" baseItem="6" numFmtId="10"/>
  </dataFields>
  <chartFormats count="14">
    <chartFormat chart="3" format="38" series="1">
      <pivotArea type="data" outline="0" fieldPosition="0">
        <references count="1">
          <reference field="4294967294" count="1" selected="0">
            <x v="0"/>
          </reference>
        </references>
      </pivotArea>
    </chartFormat>
    <chartFormat chart="3" format="39">
      <pivotArea type="data" outline="0" fieldPosition="0">
        <references count="2">
          <reference field="4294967294" count="1" selected="0">
            <x v="0"/>
          </reference>
          <reference field="16" count="1" selected="0">
            <x v="0"/>
          </reference>
        </references>
      </pivotArea>
    </chartFormat>
    <chartFormat chart="3" format="40">
      <pivotArea type="data" outline="0" fieldPosition="0">
        <references count="2">
          <reference field="4294967294" count="1" selected="0">
            <x v="0"/>
          </reference>
          <reference field="16" count="1" selected="0">
            <x v="1"/>
          </reference>
        </references>
      </pivotArea>
    </chartFormat>
    <chartFormat chart="3" format="41">
      <pivotArea type="data" outline="0" fieldPosition="0">
        <references count="2">
          <reference field="4294967294" count="1" selected="0">
            <x v="0"/>
          </reference>
          <reference field="16" count="1" selected="0">
            <x v="2"/>
          </reference>
        </references>
      </pivotArea>
    </chartFormat>
    <chartFormat chart="3" format="42">
      <pivotArea type="data" outline="0" fieldPosition="0">
        <references count="2">
          <reference field="4294967294" count="1" selected="0">
            <x v="0"/>
          </reference>
          <reference field="16" count="1" selected="0">
            <x v="3"/>
          </reference>
        </references>
      </pivotArea>
    </chartFormat>
    <chartFormat chart="3" format="43">
      <pivotArea type="data" outline="0" fieldPosition="0">
        <references count="2">
          <reference field="4294967294" count="1" selected="0">
            <x v="0"/>
          </reference>
          <reference field="16" count="1" selected="0">
            <x v="4"/>
          </reference>
        </references>
      </pivotArea>
    </chartFormat>
    <chartFormat chart="3" format="44">
      <pivotArea type="data" outline="0" fieldPosition="0">
        <references count="2">
          <reference field="4294967294" count="1" selected="0">
            <x v="0"/>
          </reference>
          <reference field="16" count="1" selected="0">
            <x v="5"/>
          </reference>
        </references>
      </pivotArea>
    </chartFormat>
    <chartFormat chart="3" format="45">
      <pivotArea type="data" outline="0" fieldPosition="0">
        <references count="2">
          <reference field="4294967294" count="1" selected="0">
            <x v="0"/>
          </reference>
          <reference field="16" count="1" selected="0">
            <x v="6"/>
          </reference>
        </references>
      </pivotArea>
    </chartFormat>
    <chartFormat chart="3" format="46">
      <pivotArea type="data" outline="0" fieldPosition="0">
        <references count="2">
          <reference field="4294967294" count="1" selected="0">
            <x v="0"/>
          </reference>
          <reference field="16" count="1" selected="0">
            <x v="7"/>
          </reference>
        </references>
      </pivotArea>
    </chartFormat>
    <chartFormat chart="3" format="47">
      <pivotArea type="data" outline="0" fieldPosition="0">
        <references count="2">
          <reference field="4294967294" count="1" selected="0">
            <x v="0"/>
          </reference>
          <reference field="16" count="1" selected="0">
            <x v="8"/>
          </reference>
        </references>
      </pivotArea>
    </chartFormat>
    <chartFormat chart="3" format="48">
      <pivotArea type="data" outline="0" fieldPosition="0">
        <references count="2">
          <reference field="4294967294" count="1" selected="0">
            <x v="0"/>
          </reference>
          <reference field="16" count="1" selected="0">
            <x v="9"/>
          </reference>
        </references>
      </pivotArea>
    </chartFormat>
    <chartFormat chart="3" format="49">
      <pivotArea type="data" outline="0" fieldPosition="0">
        <references count="2">
          <reference field="4294967294" count="1" selected="0">
            <x v="0"/>
          </reference>
          <reference field="16" count="1" selected="0">
            <x v="10"/>
          </reference>
        </references>
      </pivotArea>
    </chartFormat>
    <chartFormat chart="3" format="50">
      <pivotArea type="data" outline="0" fieldPosition="0">
        <references count="2">
          <reference field="4294967294" count="1" selected="0">
            <x v="0"/>
          </reference>
          <reference field="16" count="1" selected="0">
            <x v="11"/>
          </reference>
        </references>
      </pivotArea>
    </chartFormat>
    <chartFormat chart="3" format="51">
      <pivotArea type="data" outline="0" fieldPosition="0">
        <references count="2">
          <reference field="4294967294" count="1" selected="0">
            <x v="0"/>
          </reference>
          <reference field="16"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3A594006-139D-4596-930F-640DF9EAD97C}" name="PivotTable31" cacheId="1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J1:BX7" firstHeaderRow="1" firstDataRow="2" firstDataCol="1"/>
  <pivotFields count="38">
    <pivotField showAll="0"/>
    <pivotField axis="axisRow" showAll="0">
      <items count="15">
        <item h="1"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axis="axisCol" showAll="0">
      <items count="15">
        <item x="6"/>
        <item x="7"/>
        <item x="12"/>
        <item x="5"/>
        <item x="4"/>
        <item x="2"/>
        <item x="0"/>
        <item x="10"/>
        <item x="3"/>
        <item x="9"/>
        <item x="8"/>
        <item x="1"/>
        <item x="11"/>
        <item h="1" x="1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items count="6">
        <item sd="0" x="0"/>
        <item sd="0" x="1"/>
        <item sd="0" x="2"/>
        <item sd="0" x="3"/>
        <item sd="0" x="4"/>
        <item sd="0" x="5"/>
      </items>
    </pivotField>
    <pivotField showAll="0" defaultSubtotal="0">
      <items count="4">
        <item sd="0" x="0"/>
        <item sd="0" x="1"/>
        <item sd="0" x="2"/>
        <item sd="0" x="3"/>
      </items>
    </pivotField>
    <pivotField dragToRow="0" dragToCol="0" dragToPage="0" showAll="0" defaultSubtotal="0"/>
  </pivotFields>
  <rowFields count="1">
    <field x="1"/>
  </rowFields>
  <rowItems count="5">
    <i>
      <x v="1"/>
    </i>
    <i>
      <x v="2"/>
    </i>
    <i>
      <x v="3"/>
    </i>
    <i>
      <x v="4"/>
    </i>
    <i t="grand">
      <x/>
    </i>
  </rowItems>
  <colFields count="1">
    <field x="16"/>
  </colFields>
  <colItems count="14">
    <i>
      <x/>
    </i>
    <i>
      <x v="1"/>
    </i>
    <i>
      <x v="2"/>
    </i>
    <i>
      <x v="3"/>
    </i>
    <i>
      <x v="4"/>
    </i>
    <i>
      <x v="5"/>
    </i>
    <i>
      <x v="6"/>
    </i>
    <i>
      <x v="7"/>
    </i>
    <i>
      <x v="8"/>
    </i>
    <i>
      <x v="9"/>
    </i>
    <i>
      <x v="10"/>
    </i>
    <i>
      <x v="11"/>
    </i>
    <i>
      <x v="12"/>
    </i>
    <i t="grand">
      <x/>
    </i>
  </colItems>
  <dataFields count="1">
    <dataField name="Sum of Poids (Kg)" fld="9" baseField="0" baseItem="0"/>
  </dataFields>
  <formats count="1">
    <format dxfId="113">
      <pivotArea collapsedLevelsAreSubtotals="1" fieldPosition="0">
        <references count="1">
          <reference field="1" count="4">
            <x v="1"/>
            <x v="2"/>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5F038D29-D898-4054-B7D3-4EF8440E79DB}" name="PivotTable34" cacheId="1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C18" firstHeaderRow="1" firstDataRow="1" firstDataCol="0"/>
  <pivotFields count="38">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dragToRow="0" dragToCol="0" dragToPage="0" showAll="0" defaultSubtota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36E3AEB-A861-4E9D-8D88-9148FDE28F74}" name="PivotTable23" cacheId="1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1:E10" firstHeaderRow="1" firstDataRow="1" firstDataCol="1"/>
  <pivotFields count="38">
    <pivotField showAll="0"/>
    <pivotField showAll="0"/>
    <pivotField showAll="0"/>
    <pivotField showAll="0"/>
    <pivotField showAll="0"/>
    <pivotField showAll="0"/>
    <pivotField showAll="0"/>
    <pivotField showAll="0"/>
    <pivotField showAll="0">
      <items count="75">
        <item x="37"/>
        <item x="48"/>
        <item x="12"/>
        <item x="14"/>
        <item x="61"/>
        <item x="10"/>
        <item x="15"/>
        <item x="43"/>
        <item x="16"/>
        <item x="21"/>
        <item x="68"/>
        <item x="47"/>
        <item x="51"/>
        <item x="36"/>
        <item x="19"/>
        <item x="41"/>
        <item x="39"/>
        <item x="35"/>
        <item x="17"/>
        <item x="23"/>
        <item x="40"/>
        <item x="32"/>
        <item x="8"/>
        <item x="2"/>
        <item x="59"/>
        <item x="56"/>
        <item x="60"/>
        <item x="5"/>
        <item x="13"/>
        <item x="49"/>
        <item x="29"/>
        <item x="63"/>
        <item x="11"/>
        <item x="27"/>
        <item x="69"/>
        <item x="58"/>
        <item x="6"/>
        <item x="67"/>
        <item x="50"/>
        <item x="55"/>
        <item x="33"/>
        <item x="45"/>
        <item x="18"/>
        <item x="38"/>
        <item x="34"/>
        <item x="25"/>
        <item x="26"/>
        <item x="57"/>
        <item x="28"/>
        <item x="30"/>
        <item x="7"/>
        <item x="3"/>
        <item x="4"/>
        <item x="42"/>
        <item x="0"/>
        <item x="53"/>
        <item x="54"/>
        <item x="46"/>
        <item x="20"/>
        <item x="9"/>
        <item x="24"/>
        <item x="31"/>
        <item x="1"/>
        <item x="65"/>
        <item x="52"/>
        <item x="66"/>
        <item x="62"/>
        <item x="22"/>
        <item x="44"/>
        <item m="1" x="71"/>
        <item m="1" x="73"/>
        <item m="1" x="72"/>
        <item x="64"/>
        <item x="70"/>
        <item t="default"/>
      </items>
    </pivotField>
    <pivotField dataField="1" showAll="0"/>
    <pivotField showAll="0"/>
    <pivotField showAll="0"/>
    <pivotField showAll="0"/>
    <pivotField showAll="0"/>
    <pivotField axis="axisRow" showAll="0">
      <items count="9">
        <item x="4"/>
        <item x="5"/>
        <item x="1"/>
        <item x="0"/>
        <item x="2"/>
        <item x="6"/>
        <item x="3"/>
        <item x="7"/>
        <item t="default"/>
      </items>
    </pivotField>
    <pivotField showAll="0">
      <items count="5">
        <item x="0"/>
        <item x="2"/>
        <item x="1"/>
        <item x="3"/>
        <item t="default"/>
      </items>
    </pivotField>
    <pivotField showAll="0"/>
    <pivotField showAll="0"/>
    <pivotField showAll="0"/>
    <pivotField showAll="0"/>
    <pivotField showAll="0"/>
    <pivotField showAll="0"/>
    <pivotField showAll="0"/>
    <pivotField showAll="0"/>
    <pivotField showAll="0">
      <items count="6">
        <item x="0"/>
        <item x="3"/>
        <item x="1"/>
        <item x="2"/>
        <item x="4"/>
        <item t="default"/>
      </items>
    </pivotField>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dragToRow="0" dragToCol="0" dragToPage="0" showAll="0" defaultSubtotal="0"/>
  </pivotFields>
  <rowFields count="1">
    <field x="14"/>
  </rowFields>
  <rowItems count="9">
    <i>
      <x/>
    </i>
    <i>
      <x v="1"/>
    </i>
    <i>
      <x v="2"/>
    </i>
    <i>
      <x v="3"/>
    </i>
    <i>
      <x v="4"/>
    </i>
    <i>
      <x v="5"/>
    </i>
    <i>
      <x v="6"/>
    </i>
    <i>
      <x v="7"/>
    </i>
    <i t="grand">
      <x/>
    </i>
  </rowItems>
  <colItems count="1">
    <i/>
  </colItems>
  <dataFields count="1">
    <dataField name="Sum of Poids (Kg)"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ECC27ED7-AA27-4DE7-B5F3-47DD8D719745}" name="PivotTable22" cacheId="1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9" firstHeaderRow="1" firstDataRow="1" firstDataCol="1"/>
  <pivotFields count="38">
    <pivotField showAll="0"/>
    <pivotField axis="axisRow"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items count="75">
        <item x="37"/>
        <item x="48"/>
        <item x="12"/>
        <item x="14"/>
        <item x="61"/>
        <item x="10"/>
        <item x="15"/>
        <item x="43"/>
        <item x="16"/>
        <item x="21"/>
        <item x="68"/>
        <item x="47"/>
        <item x="51"/>
        <item x="36"/>
        <item x="19"/>
        <item x="41"/>
        <item x="39"/>
        <item x="35"/>
        <item x="17"/>
        <item x="23"/>
        <item x="40"/>
        <item x="32"/>
        <item x="8"/>
        <item x="2"/>
        <item x="59"/>
        <item x="56"/>
        <item x="60"/>
        <item x="5"/>
        <item x="13"/>
        <item x="49"/>
        <item x="29"/>
        <item x="63"/>
        <item x="11"/>
        <item x="27"/>
        <item x="69"/>
        <item x="58"/>
        <item x="6"/>
        <item x="67"/>
        <item x="50"/>
        <item x="55"/>
        <item x="33"/>
        <item x="45"/>
        <item x="18"/>
        <item x="38"/>
        <item x="34"/>
        <item x="25"/>
        <item x="26"/>
        <item x="57"/>
        <item x="28"/>
        <item x="30"/>
        <item x="7"/>
        <item x="3"/>
        <item x="4"/>
        <item x="42"/>
        <item x="0"/>
        <item x="53"/>
        <item x="54"/>
        <item x="46"/>
        <item x="20"/>
        <item x="9"/>
        <item x="24"/>
        <item x="31"/>
        <item x="1"/>
        <item x="65"/>
        <item x="52"/>
        <item x="66"/>
        <item x="62"/>
        <item x="22"/>
        <item x="44"/>
        <item m="1" x="71"/>
        <item m="1" x="73"/>
        <item m="1" x="72"/>
        <item x="64"/>
        <item x="70"/>
        <item t="default"/>
      </items>
    </pivotField>
    <pivotField dataField="1" showAll="0"/>
    <pivotField showAll="0"/>
    <pivotField showAll="0"/>
    <pivotField showAll="0"/>
    <pivotField showAll="0"/>
    <pivotField showAll="0"/>
    <pivotField showAll="0">
      <items count="5">
        <item x="0"/>
        <item x="2"/>
        <item x="1"/>
        <item x="3"/>
        <item t="default"/>
      </items>
    </pivotField>
    <pivotField showAll="0"/>
    <pivotField showAll="0"/>
    <pivotField showAll="0"/>
    <pivotField showAll="0"/>
    <pivotField showAll="0"/>
    <pivotField showAll="0"/>
    <pivotField showAll="0"/>
    <pivotField showAll="0"/>
    <pivotField showAll="0">
      <items count="6">
        <item x="0"/>
        <item x="3"/>
        <item x="1"/>
        <item x="2"/>
        <item x="4"/>
        <item t="default"/>
      </items>
    </pivotField>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dragToRow="0" dragToCol="0" dragToPage="0" showAll="0" defaultSubtotal="0"/>
  </pivotFields>
  <rowFields count="1">
    <field x="1"/>
  </rowFields>
  <rowItems count="6">
    <i>
      <x/>
    </i>
    <i>
      <x v="1"/>
    </i>
    <i>
      <x v="2"/>
    </i>
    <i>
      <x v="3"/>
    </i>
    <i>
      <x v="4"/>
    </i>
    <i t="grand">
      <x/>
    </i>
  </rowItems>
  <colItems count="1">
    <i/>
  </colItems>
  <dataFields count="1">
    <dataField name="Sum of Poids (Kg)"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F3D165ED-6664-4230-9896-B2179E1CA409}" name="PivotTable26" cacheId="1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P3:Q11" firstHeaderRow="1" firstDataRow="1" firstDataCol="1" rowPageCount="1" colPageCount="1"/>
  <pivotFields count="38">
    <pivotField showAll="0"/>
    <pivotField showAll="0"/>
    <pivotField showAll="0"/>
    <pivotField showAll="0"/>
    <pivotField showAll="0"/>
    <pivotField showAll="0"/>
    <pivotField showAll="0"/>
    <pivotField showAll="0"/>
    <pivotField dataField="1" showAll="0">
      <items count="75">
        <item x="37"/>
        <item x="48"/>
        <item x="12"/>
        <item x="14"/>
        <item x="61"/>
        <item x="10"/>
        <item x="15"/>
        <item x="43"/>
        <item x="16"/>
        <item x="21"/>
        <item x="68"/>
        <item x="47"/>
        <item x="51"/>
        <item x="36"/>
        <item x="19"/>
        <item x="41"/>
        <item x="39"/>
        <item x="35"/>
        <item x="17"/>
        <item x="23"/>
        <item x="40"/>
        <item x="32"/>
        <item x="8"/>
        <item x="2"/>
        <item x="59"/>
        <item x="56"/>
        <item x="60"/>
        <item x="5"/>
        <item x="13"/>
        <item x="49"/>
        <item x="29"/>
        <item x="63"/>
        <item x="11"/>
        <item x="27"/>
        <item x="69"/>
        <item x="58"/>
        <item x="6"/>
        <item x="67"/>
        <item x="50"/>
        <item x="55"/>
        <item x="33"/>
        <item x="45"/>
        <item x="18"/>
        <item x="38"/>
        <item x="34"/>
        <item x="25"/>
        <item x="26"/>
        <item x="57"/>
        <item x="28"/>
        <item x="30"/>
        <item x="7"/>
        <item x="3"/>
        <item x="4"/>
        <item x="42"/>
        <item x="0"/>
        <item x="53"/>
        <item x="54"/>
        <item x="46"/>
        <item x="20"/>
        <item x="9"/>
        <item x="24"/>
        <item x="31"/>
        <item x="1"/>
        <item x="65"/>
        <item x="52"/>
        <item x="66"/>
        <item x="62"/>
        <item x="22"/>
        <item x="44"/>
        <item m="1" x="71"/>
        <item m="1" x="73"/>
        <item m="1" x="72"/>
        <item x="64"/>
        <item x="70"/>
        <item t="default"/>
      </items>
    </pivotField>
    <pivotField axis="axisPage" multipleItemSelectionAllowed="1" showAll="0">
      <items count="470">
        <item h="1" x="335"/>
        <item x="13"/>
        <item x="193"/>
        <item x="369"/>
        <item x="161"/>
        <item x="163"/>
        <item x="115"/>
        <item x="244"/>
        <item x="30"/>
        <item x="385"/>
        <item x="347"/>
        <item x="52"/>
        <item x="293"/>
        <item x="342"/>
        <item x="358"/>
        <item x="159"/>
        <item x="94"/>
        <item x="278"/>
        <item x="295"/>
        <item x="220"/>
        <item x="208"/>
        <item x="254"/>
        <item x="158"/>
        <item x="422"/>
        <item x="65"/>
        <item x="3"/>
        <item x="416"/>
        <item x="268"/>
        <item x="444"/>
        <item x="168"/>
        <item x="188"/>
        <item x="410"/>
        <item x="267"/>
        <item x="253"/>
        <item x="389"/>
        <item x="272"/>
        <item x="0"/>
        <item x="307"/>
        <item x="50"/>
        <item x="33"/>
        <item x="403"/>
        <item x="219"/>
        <item x="203"/>
        <item x="273"/>
        <item x="198"/>
        <item x="382"/>
        <item x="175"/>
        <item x="145"/>
        <item x="451"/>
        <item x="230"/>
        <item x="421"/>
        <item x="127"/>
        <item x="17"/>
        <item x="112"/>
        <item x="223"/>
        <item x="371"/>
        <item x="401"/>
        <item x="157"/>
        <item x="136"/>
        <item x="259"/>
        <item x="381"/>
        <item x="418"/>
        <item x="152"/>
        <item x="328"/>
        <item x="336"/>
        <item x="34"/>
        <item x="135"/>
        <item x="74"/>
        <item x="234"/>
        <item x="177"/>
        <item x="280"/>
        <item x="155"/>
        <item x="277"/>
        <item x="420"/>
        <item x="440"/>
        <item x="185"/>
        <item x="341"/>
        <item x="250"/>
        <item x="294"/>
        <item x="181"/>
        <item x="14"/>
        <item x="213"/>
        <item x="301"/>
        <item x="211"/>
        <item x="452"/>
        <item x="107"/>
        <item x="15"/>
        <item x="66"/>
        <item x="97"/>
        <item x="269"/>
        <item x="284"/>
        <item x="257"/>
        <item x="454"/>
        <item x="108"/>
        <item x="308"/>
        <item x="118"/>
        <item x="221"/>
        <item x="133"/>
        <item x="306"/>
        <item x="276"/>
        <item x="398"/>
        <item x="435"/>
        <item x="98"/>
        <item x="104"/>
        <item x="255"/>
        <item x="459"/>
        <item x="61"/>
        <item x="450"/>
        <item x="146"/>
        <item x="95"/>
        <item x="128"/>
        <item x="173"/>
        <item x="129"/>
        <item x="375"/>
        <item x="160"/>
        <item x="134"/>
        <item x="40"/>
        <item x="215"/>
        <item x="56"/>
        <item x="319"/>
        <item x="468"/>
        <item x="150"/>
        <item x="229"/>
        <item x="67"/>
        <item x="445"/>
        <item x="395"/>
        <item x="318"/>
        <item x="162"/>
        <item x="327"/>
        <item x="117"/>
        <item x="78"/>
        <item x="397"/>
        <item x="383"/>
        <item x="463"/>
        <item x="86"/>
        <item x="235"/>
        <item x="54"/>
        <item x="143"/>
        <item x="464"/>
        <item x="114"/>
        <item x="131"/>
        <item x="453"/>
        <item x="77"/>
        <item x="93"/>
        <item x="362"/>
        <item x="287"/>
        <item x="37"/>
        <item x="227"/>
        <item x="354"/>
        <item x="386"/>
        <item x="96"/>
        <item x="91"/>
        <item x="352"/>
        <item x="73"/>
        <item x="149"/>
        <item x="214"/>
        <item x="31"/>
        <item x="361"/>
        <item x="179"/>
        <item x="217"/>
        <item x="349"/>
        <item x="126"/>
        <item x="82"/>
        <item x="345"/>
        <item x="373"/>
        <item x="427"/>
        <item x="83"/>
        <item x="283"/>
        <item x="237"/>
        <item x="317"/>
        <item x="46"/>
        <item x="71"/>
        <item x="258"/>
        <item x="156"/>
        <item x="443"/>
        <item x="334"/>
        <item x="183"/>
        <item x="289"/>
        <item x="366"/>
        <item x="297"/>
        <item x="424"/>
        <item x="172"/>
        <item x="106"/>
        <item x="402"/>
        <item x="343"/>
        <item x="212"/>
        <item x="419"/>
        <item x="447"/>
        <item x="32"/>
        <item x="323"/>
        <item x="72"/>
        <item x="265"/>
        <item x="299"/>
        <item x="348"/>
        <item x="216"/>
        <item x="247"/>
        <item x="166"/>
        <item x="51"/>
        <item x="404"/>
        <item x="176"/>
        <item x="282"/>
        <item x="314"/>
        <item x="409"/>
        <item x="417"/>
        <item x="57"/>
        <item x="245"/>
        <item x="372"/>
        <item x="376"/>
        <item x="99"/>
        <item x="29"/>
        <item x="4"/>
        <item x="344"/>
        <item x="353"/>
        <item x="236"/>
        <item x="326"/>
        <item x="357"/>
        <item x="142"/>
        <item x="346"/>
        <item x="425"/>
        <item x="201"/>
        <item x="187"/>
        <item x="364"/>
        <item x="204"/>
        <item x="241"/>
        <item x="122"/>
        <item x="387"/>
        <item x="200"/>
        <item x="246"/>
        <item x="436"/>
        <item x="384"/>
        <item x="312"/>
        <item x="125"/>
        <item x="367"/>
        <item x="339"/>
        <item x="279"/>
        <item x="266"/>
        <item x="239"/>
        <item x="169"/>
        <item x="359"/>
        <item x="130"/>
        <item x="59"/>
        <item x="291"/>
        <item x="189"/>
        <item x="296"/>
        <item x="196"/>
        <item x="42"/>
        <item x="9"/>
        <item x="233"/>
        <item x="5"/>
        <item x="141"/>
        <item x="380"/>
        <item x="411"/>
        <item x="399"/>
        <item x="63"/>
        <item x="153"/>
        <item x="310"/>
        <item x="423"/>
        <item x="132"/>
        <item x="292"/>
        <item x="16"/>
        <item x="449"/>
        <item x="439"/>
        <item x="415"/>
        <item x="458"/>
        <item x="405"/>
        <item x="11"/>
        <item x="75"/>
        <item x="407"/>
        <item x="22"/>
        <item x="434"/>
        <item x="81"/>
        <item x="111"/>
        <item x="44"/>
        <item x="356"/>
        <item x="379"/>
        <item x="225"/>
        <item x="10"/>
        <item x="228"/>
        <item x="252"/>
        <item x="210"/>
        <item x="462"/>
        <item x="79"/>
        <item x="396"/>
        <item x="300"/>
        <item x="7"/>
        <item x="412"/>
        <item x="270"/>
        <item x="90"/>
        <item x="123"/>
        <item x="377"/>
        <item x="274"/>
        <item x="251"/>
        <item x="58"/>
        <item x="137"/>
        <item x="192"/>
        <item x="260"/>
        <item x="426"/>
        <item x="23"/>
        <item x="88"/>
        <item x="26"/>
        <item x="62"/>
        <item x="8"/>
        <item x="330"/>
        <item x="180"/>
        <item x="190"/>
        <item x="18"/>
        <item x="101"/>
        <item x="315"/>
        <item x="171"/>
        <item x="430"/>
        <item x="392"/>
        <item x="55"/>
        <item x="446"/>
        <item x="110"/>
        <item x="154"/>
        <item x="165"/>
        <item x="455"/>
        <item x="182"/>
        <item x="195"/>
        <item x="100"/>
        <item x="457"/>
        <item x="281"/>
        <item x="275"/>
        <item x="365"/>
        <item x="116"/>
        <item x="199"/>
        <item x="337"/>
        <item x="309"/>
        <item x="205"/>
        <item x="76"/>
        <item x="138"/>
        <item x="351"/>
        <item x="242"/>
        <item x="248"/>
        <item x="49"/>
        <item x="316"/>
        <item x="202"/>
        <item x="21"/>
        <item x="124"/>
        <item x="363"/>
        <item x="428"/>
        <item x="438"/>
        <item x="60"/>
        <item x="286"/>
        <item x="178"/>
        <item x="388"/>
        <item x="325"/>
        <item x="331"/>
        <item x="432"/>
        <item x="238"/>
        <item x="465"/>
        <item x="207"/>
        <item x="368"/>
        <item x="355"/>
        <item x="285"/>
        <item x="370"/>
        <item x="408"/>
        <item x="38"/>
        <item x="151"/>
        <item x="288"/>
        <item x="148"/>
        <item x="105"/>
        <item x="119"/>
        <item x="24"/>
        <item x="47"/>
        <item x="329"/>
        <item x="303"/>
        <item x="41"/>
        <item x="332"/>
        <item x="390"/>
        <item x="186"/>
        <item x="45"/>
        <item x="313"/>
        <item x="226"/>
        <item x="174"/>
        <item x="25"/>
        <item x="102"/>
        <item x="222"/>
        <item x="414"/>
        <item x="305"/>
        <item x="374"/>
        <item x="394"/>
        <item x="240"/>
        <item x="35"/>
        <item x="144"/>
        <item x="53"/>
        <item x="218"/>
        <item x="338"/>
        <item x="64"/>
        <item x="456"/>
        <item x="167"/>
        <item x="170"/>
        <item x="406"/>
        <item x="140"/>
        <item x="85"/>
        <item x="321"/>
        <item x="19"/>
        <item x="333"/>
        <item x="324"/>
        <item x="194"/>
        <item x="197"/>
        <item x="184"/>
        <item x="429"/>
        <item x="87"/>
        <item x="263"/>
        <item x="12"/>
        <item x="461"/>
        <item x="441"/>
        <item x="466"/>
        <item x="70"/>
        <item x="360"/>
        <item x="304"/>
        <item x="378"/>
        <item x="442"/>
        <item x="271"/>
        <item x="290"/>
        <item x="209"/>
        <item x="302"/>
        <item x="320"/>
        <item x="36"/>
        <item x="109"/>
        <item x="84"/>
        <item x="322"/>
        <item x="39"/>
        <item x="2"/>
        <item x="103"/>
        <item x="437"/>
        <item x="264"/>
        <item x="27"/>
        <item x="224"/>
        <item x="206"/>
        <item x="139"/>
        <item x="431"/>
        <item x="191"/>
        <item x="393"/>
        <item x="20"/>
        <item x="340"/>
        <item x="28"/>
        <item x="256"/>
        <item x="120"/>
        <item x="460"/>
        <item x="121"/>
        <item x="243"/>
        <item x="6"/>
        <item x="80"/>
        <item x="391"/>
        <item x="433"/>
        <item x="113"/>
        <item x="298"/>
        <item x="400"/>
        <item x="231"/>
        <item x="249"/>
        <item x="147"/>
        <item x="92"/>
        <item x="43"/>
        <item x="262"/>
        <item x="89"/>
        <item x="413"/>
        <item x="69"/>
        <item x="164"/>
        <item x="232"/>
        <item x="261"/>
        <item x="68"/>
        <item x="448"/>
        <item x="48"/>
        <item x="467"/>
        <item x="350"/>
        <item x="311"/>
        <item h="1" x="1"/>
        <item t="default"/>
      </items>
    </pivotField>
    <pivotField showAll="0"/>
    <pivotField showAll="0"/>
    <pivotField showAll="0"/>
    <pivotField showAll="0"/>
    <pivotField axis="axisRow" showAll="0">
      <items count="9">
        <item x="4"/>
        <item x="5"/>
        <item x="1"/>
        <item x="0"/>
        <item x="2"/>
        <item x="6"/>
        <item x="3"/>
        <item x="7"/>
        <item t="default"/>
      </items>
    </pivotField>
    <pivotField showAll="0">
      <items count="5">
        <item x="0"/>
        <item x="2"/>
        <item x="1"/>
        <item x="3"/>
        <item t="default"/>
      </items>
    </pivotField>
    <pivotField showAll="0"/>
    <pivotField showAll="0"/>
    <pivotField showAll="0"/>
    <pivotField showAll="0"/>
    <pivotField showAll="0"/>
    <pivotField showAll="0"/>
    <pivotField showAll="0"/>
    <pivotField showAll="0"/>
    <pivotField showAll="0">
      <items count="6">
        <item x="0"/>
        <item x="3"/>
        <item x="1"/>
        <item x="2"/>
        <item x="4"/>
        <item t="default"/>
      </items>
    </pivotField>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dragToRow="0" dragToCol="0" dragToPage="0" showAll="0" defaultSubtotal="0"/>
  </pivotFields>
  <rowFields count="1">
    <field x="14"/>
  </rowFields>
  <rowItems count="8">
    <i>
      <x/>
    </i>
    <i>
      <x v="1"/>
    </i>
    <i>
      <x v="2"/>
    </i>
    <i>
      <x v="3"/>
    </i>
    <i>
      <x v="4"/>
    </i>
    <i>
      <x v="5"/>
    </i>
    <i>
      <x v="6"/>
    </i>
    <i t="grand">
      <x/>
    </i>
  </rowItems>
  <colItems count="1">
    <i/>
  </colItems>
  <pageFields count="1">
    <pageField fld="9" hier="-1"/>
  </pageFields>
  <dataFields count="1">
    <dataField name="Count of Partenaires / Associations" fld="8"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353E5E3D-81EC-4C4F-8EA5-A0066D737535}" name="PivotTable25" cacheId="1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L1:M20" firstHeaderRow="1" firstDataRow="1" firstDataCol="1"/>
  <pivotFields count="38">
    <pivotField showAll="0"/>
    <pivotField showAll="0"/>
    <pivotField showAll="0"/>
    <pivotField showAll="0"/>
    <pivotField showAll="0"/>
    <pivotField showAll="0"/>
    <pivotField showAll="0"/>
    <pivotField showAll="0"/>
    <pivotField showAll="0">
      <items count="75">
        <item x="37"/>
        <item x="48"/>
        <item x="12"/>
        <item x="14"/>
        <item x="61"/>
        <item x="10"/>
        <item x="15"/>
        <item x="43"/>
        <item x="16"/>
        <item x="21"/>
        <item x="68"/>
        <item x="47"/>
        <item x="51"/>
        <item x="36"/>
        <item x="19"/>
        <item x="41"/>
        <item x="39"/>
        <item x="35"/>
        <item x="17"/>
        <item x="23"/>
        <item x="40"/>
        <item x="32"/>
        <item x="8"/>
        <item x="2"/>
        <item x="59"/>
        <item x="56"/>
        <item x="60"/>
        <item x="5"/>
        <item x="13"/>
        <item x="49"/>
        <item x="29"/>
        <item x="63"/>
        <item x="11"/>
        <item x="27"/>
        <item x="69"/>
        <item x="58"/>
        <item x="6"/>
        <item x="67"/>
        <item x="50"/>
        <item x="55"/>
        <item x="33"/>
        <item x="45"/>
        <item x="18"/>
        <item x="38"/>
        <item x="34"/>
        <item x="25"/>
        <item x="26"/>
        <item x="57"/>
        <item x="28"/>
        <item x="30"/>
        <item x="7"/>
        <item x="3"/>
        <item x="4"/>
        <item x="42"/>
        <item x="0"/>
        <item x="53"/>
        <item x="54"/>
        <item x="46"/>
        <item x="20"/>
        <item x="9"/>
        <item x="24"/>
        <item x="31"/>
        <item x="1"/>
        <item x="65"/>
        <item x="52"/>
        <item x="66"/>
        <item x="62"/>
        <item x="22"/>
        <item x="44"/>
        <item m="1" x="71"/>
        <item m="1" x="73"/>
        <item m="1" x="72"/>
        <item x="64"/>
        <item x="70"/>
        <item t="default"/>
      </items>
    </pivotField>
    <pivotField dataField="1" showAll="0"/>
    <pivotField showAll="0"/>
    <pivotField showAll="0"/>
    <pivotField showAll="0"/>
    <pivotField axis="axisRow" showAll="0">
      <items count="19">
        <item x="1"/>
        <item x="2"/>
        <item x="3"/>
        <item x="4"/>
        <item x="5"/>
        <item x="6"/>
        <item x="7"/>
        <item x="8"/>
        <item x="9"/>
        <item x="10"/>
        <item x="11"/>
        <item x="12"/>
        <item x="13"/>
        <item x="0"/>
        <item x="14"/>
        <item x="15"/>
        <item x="16"/>
        <item x="17"/>
        <item t="default"/>
      </items>
    </pivotField>
    <pivotField showAll="0"/>
    <pivotField showAll="0">
      <items count="5">
        <item x="0"/>
        <item x="2"/>
        <item x="1"/>
        <item x="3"/>
        <item t="default"/>
      </items>
    </pivotField>
    <pivotField showAll="0"/>
    <pivotField showAll="0"/>
    <pivotField showAll="0"/>
    <pivotField showAll="0"/>
    <pivotField showAll="0"/>
    <pivotField showAll="0"/>
    <pivotField showAll="0"/>
    <pivotField showAll="0"/>
    <pivotField showAll="0">
      <items count="6">
        <item x="0"/>
        <item x="3"/>
        <item x="1"/>
        <item x="2"/>
        <item x="4"/>
        <item t="default"/>
      </items>
    </pivotField>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dragToRow="0" dragToCol="0" dragToPage="0" showAll="0" defaultSubtotal="0"/>
  </pivotFields>
  <rowFields count="1">
    <field x="13"/>
  </rowFields>
  <rowItems count="19">
    <i>
      <x/>
    </i>
    <i>
      <x v="1"/>
    </i>
    <i>
      <x v="2"/>
    </i>
    <i>
      <x v="3"/>
    </i>
    <i>
      <x v="4"/>
    </i>
    <i>
      <x v="5"/>
    </i>
    <i>
      <x v="6"/>
    </i>
    <i>
      <x v="7"/>
    </i>
    <i>
      <x v="8"/>
    </i>
    <i>
      <x v="9"/>
    </i>
    <i>
      <x v="10"/>
    </i>
    <i>
      <x v="11"/>
    </i>
    <i>
      <x v="12"/>
    </i>
    <i>
      <x v="13"/>
    </i>
    <i>
      <x v="14"/>
    </i>
    <i>
      <x v="15"/>
    </i>
    <i>
      <x v="16"/>
    </i>
    <i>
      <x v="17"/>
    </i>
    <i t="grand">
      <x/>
    </i>
  </rowItems>
  <colItems count="1">
    <i/>
  </colItems>
  <dataFields count="1">
    <dataField name="Sum of Poids (Kg)"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70987B55-B853-4E09-9FA1-B1A4550F44F0}" name="PivotTable10" cacheId="0" applyNumberFormats="0" applyBorderFormats="0" applyFontFormats="0" applyPatternFormats="0" applyAlignmentFormats="0" applyWidthHeightFormats="1" dataCaption="Values" tag="7cda7312-3fa0-4a83-9933-c946bc8dcac1" updatedVersion="7" minRefreshableVersion="3" useAutoFormatting="1" itemPrintTitles="1" createdVersion="7" indent="0" outline="1" outlineData="1" multipleFieldFilters="0">
  <location ref="N4:P60" firstHeaderRow="0" firstDataRow="1" firstDataCol="1"/>
  <pivotFields count="7">
    <pivotField axis="axisRow" allDrilled="1" subtotalTop="0" showAll="0" dataSourceSort="1" defaultSubtotal="0" defaultAttributeDrillState="1">
      <items count="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s>
    </pivotField>
    <pivotField axis="axisRow" allDrilled="1" subtotalTop="0" showAll="0" dataSourceSort="1" defaultSubtotal="0" defaultAttributeDrillState="1">
      <items count="4">
        <item x="0"/>
        <item x="1" e="0"/>
        <item x="2" e="0"/>
        <item x="3"/>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2">
    <field x="1"/>
    <field x="0"/>
  </rowFields>
  <rowItems count="56">
    <i>
      <x/>
    </i>
    <i r="1">
      <x/>
    </i>
    <i r="1">
      <x v="1"/>
    </i>
    <i r="1">
      <x v="2"/>
    </i>
    <i r="1">
      <x v="3"/>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x v="1"/>
    </i>
    <i>
      <x v="2"/>
    </i>
    <i>
      <x v="3"/>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t="grand">
      <x/>
    </i>
  </rowItems>
  <colFields count="1">
    <field x="-2"/>
  </colFields>
  <colItems count="2">
    <i>
      <x/>
    </i>
    <i i="1">
      <x v="1"/>
    </i>
  </colItems>
  <dataFields count="2">
    <dataField name="Somme du Poids (Kg)" fld="2" baseField="1" baseItem="0"/>
    <dataField name="Nb de passage" fld="3" subtotal="count" baseField="0" baseItem="0"/>
  </dataFields>
  <formats count="6">
    <format dxfId="109">
      <pivotArea type="all" dataOnly="0" outline="0" fieldPosition="0"/>
    </format>
    <format dxfId="108">
      <pivotArea outline="0" collapsedLevelsAreSubtotals="1" fieldPosition="0"/>
    </format>
    <format dxfId="107">
      <pivotArea field="1" type="button" dataOnly="0" labelOnly="1" outline="0" axis="axisRow" fieldPosition="0"/>
    </format>
    <format dxfId="106">
      <pivotArea dataOnly="0" labelOnly="1" fieldPosition="0">
        <references count="1">
          <reference field="1" count="0"/>
        </references>
      </pivotArea>
    </format>
    <format dxfId="105">
      <pivotArea dataOnly="0" labelOnly="1" grandRow="1" outline="0" fieldPosition="0"/>
    </format>
    <format dxfId="104">
      <pivotArea dataOnly="0" labelOnly="1" outline="0" fieldPosition="0">
        <references count="1">
          <reference field="4294967294" count="2">
            <x v="0"/>
            <x v="1"/>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Nb de passage"/>
    <pivotHierarchy dragToData="1" caption="Somme du Poids (Kg)"/>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35"/>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ableau de Suivi!$A:$AI">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70423A3F-C8D0-4145-A5A8-B62E4FE99DFE}" name="PivotTable21" cacheId="1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F40:G56" firstHeaderRow="1" firstDataRow="1" firstDataCol="1" rowPageCount="1" colPageCount="1"/>
  <pivotFields count="38">
    <pivotField showAll="0"/>
    <pivotField showAll="0"/>
    <pivotField showAll="0"/>
    <pivotField showAll="0"/>
    <pivotField showAll="0"/>
    <pivotField showAll="0"/>
    <pivotField showAll="0"/>
    <pivotField showAll="0"/>
    <pivotField dataField="1" showAll="0">
      <items count="75">
        <item x="37"/>
        <item x="48"/>
        <item x="12"/>
        <item x="14"/>
        <item x="61"/>
        <item x="10"/>
        <item x="15"/>
        <item x="43"/>
        <item x="16"/>
        <item x="21"/>
        <item x="68"/>
        <item x="47"/>
        <item x="51"/>
        <item x="36"/>
        <item x="19"/>
        <item x="41"/>
        <item x="39"/>
        <item x="35"/>
        <item x="17"/>
        <item x="23"/>
        <item x="40"/>
        <item x="32"/>
        <item x="8"/>
        <item x="2"/>
        <item x="59"/>
        <item x="56"/>
        <item x="60"/>
        <item x="5"/>
        <item x="13"/>
        <item x="49"/>
        <item x="29"/>
        <item x="63"/>
        <item x="11"/>
        <item x="27"/>
        <item x="69"/>
        <item x="58"/>
        <item x="6"/>
        <item x="67"/>
        <item x="50"/>
        <item x="55"/>
        <item x="33"/>
        <item x="45"/>
        <item x="18"/>
        <item x="38"/>
        <item x="34"/>
        <item x="25"/>
        <item x="26"/>
        <item x="57"/>
        <item x="28"/>
        <item x="30"/>
        <item x="7"/>
        <item x="3"/>
        <item x="4"/>
        <item x="42"/>
        <item x="0"/>
        <item x="53"/>
        <item x="54"/>
        <item x="46"/>
        <item x="20"/>
        <item x="9"/>
        <item x="24"/>
        <item x="31"/>
        <item x="1"/>
        <item x="65"/>
        <item x="52"/>
        <item x="66"/>
        <item x="62"/>
        <item x="22"/>
        <item x="44"/>
        <item m="1" x="71"/>
        <item m="1" x="73"/>
        <item m="1" x="72"/>
        <item x="64"/>
        <item x="70"/>
        <item t="default"/>
      </items>
    </pivotField>
    <pivotField axis="axisPage" multipleItemSelectionAllowed="1" showAll="0">
      <items count="470">
        <item h="1" x="335"/>
        <item x="13"/>
        <item x="193"/>
        <item x="369"/>
        <item x="161"/>
        <item x="163"/>
        <item x="115"/>
        <item x="244"/>
        <item x="30"/>
        <item x="385"/>
        <item x="347"/>
        <item x="52"/>
        <item x="293"/>
        <item x="342"/>
        <item x="358"/>
        <item x="159"/>
        <item x="94"/>
        <item x="278"/>
        <item x="295"/>
        <item x="220"/>
        <item x="208"/>
        <item x="254"/>
        <item x="158"/>
        <item x="422"/>
        <item x="65"/>
        <item x="3"/>
        <item x="416"/>
        <item x="268"/>
        <item x="444"/>
        <item x="168"/>
        <item x="188"/>
        <item x="410"/>
        <item x="267"/>
        <item x="253"/>
        <item x="389"/>
        <item x="272"/>
        <item x="0"/>
        <item x="307"/>
        <item x="50"/>
        <item x="33"/>
        <item x="403"/>
        <item x="219"/>
        <item x="203"/>
        <item x="273"/>
        <item x="198"/>
        <item x="382"/>
        <item x="175"/>
        <item x="145"/>
        <item x="451"/>
        <item x="230"/>
        <item x="421"/>
        <item x="127"/>
        <item x="17"/>
        <item x="112"/>
        <item x="223"/>
        <item x="371"/>
        <item x="401"/>
        <item x="157"/>
        <item x="136"/>
        <item x="259"/>
        <item x="381"/>
        <item x="418"/>
        <item x="152"/>
        <item x="328"/>
        <item x="336"/>
        <item x="34"/>
        <item x="135"/>
        <item x="74"/>
        <item x="234"/>
        <item x="177"/>
        <item x="280"/>
        <item x="155"/>
        <item x="277"/>
        <item x="420"/>
        <item x="440"/>
        <item x="185"/>
        <item x="341"/>
        <item x="250"/>
        <item x="294"/>
        <item x="181"/>
        <item x="14"/>
        <item x="213"/>
        <item x="301"/>
        <item x="211"/>
        <item x="452"/>
        <item x="107"/>
        <item x="15"/>
        <item x="66"/>
        <item x="97"/>
        <item x="269"/>
        <item x="284"/>
        <item x="257"/>
        <item x="454"/>
        <item x="108"/>
        <item x="308"/>
        <item x="118"/>
        <item x="221"/>
        <item x="133"/>
        <item x="306"/>
        <item x="276"/>
        <item x="398"/>
        <item x="435"/>
        <item x="98"/>
        <item x="104"/>
        <item x="255"/>
        <item x="459"/>
        <item x="61"/>
        <item x="450"/>
        <item x="146"/>
        <item x="95"/>
        <item x="128"/>
        <item x="173"/>
        <item x="129"/>
        <item x="375"/>
        <item x="160"/>
        <item x="134"/>
        <item x="40"/>
        <item x="215"/>
        <item x="56"/>
        <item x="319"/>
        <item x="468"/>
        <item x="150"/>
        <item x="229"/>
        <item x="67"/>
        <item x="445"/>
        <item x="395"/>
        <item x="318"/>
        <item x="162"/>
        <item x="327"/>
        <item x="117"/>
        <item x="78"/>
        <item x="397"/>
        <item x="383"/>
        <item x="463"/>
        <item x="86"/>
        <item x="235"/>
        <item x="54"/>
        <item x="143"/>
        <item x="464"/>
        <item x="114"/>
        <item x="131"/>
        <item x="453"/>
        <item x="77"/>
        <item x="93"/>
        <item x="362"/>
        <item x="287"/>
        <item x="37"/>
        <item x="227"/>
        <item x="354"/>
        <item x="386"/>
        <item x="96"/>
        <item x="91"/>
        <item x="352"/>
        <item x="73"/>
        <item x="149"/>
        <item x="214"/>
        <item x="31"/>
        <item x="361"/>
        <item x="179"/>
        <item x="217"/>
        <item x="349"/>
        <item x="126"/>
        <item x="82"/>
        <item x="345"/>
        <item x="373"/>
        <item x="427"/>
        <item x="83"/>
        <item x="283"/>
        <item x="237"/>
        <item x="317"/>
        <item x="46"/>
        <item x="71"/>
        <item x="258"/>
        <item x="156"/>
        <item x="443"/>
        <item x="334"/>
        <item x="183"/>
        <item x="289"/>
        <item x="366"/>
        <item x="297"/>
        <item x="424"/>
        <item x="172"/>
        <item x="106"/>
        <item x="402"/>
        <item x="343"/>
        <item x="212"/>
        <item x="419"/>
        <item x="447"/>
        <item x="32"/>
        <item x="323"/>
        <item x="72"/>
        <item x="265"/>
        <item x="299"/>
        <item x="348"/>
        <item x="216"/>
        <item x="247"/>
        <item x="166"/>
        <item x="51"/>
        <item x="404"/>
        <item x="176"/>
        <item x="282"/>
        <item x="314"/>
        <item x="409"/>
        <item x="417"/>
        <item x="57"/>
        <item x="245"/>
        <item x="372"/>
        <item x="376"/>
        <item x="99"/>
        <item x="29"/>
        <item x="4"/>
        <item x="344"/>
        <item x="353"/>
        <item x="236"/>
        <item x="326"/>
        <item x="357"/>
        <item x="142"/>
        <item x="346"/>
        <item x="425"/>
        <item x="201"/>
        <item x="187"/>
        <item x="364"/>
        <item x="204"/>
        <item x="241"/>
        <item x="122"/>
        <item x="387"/>
        <item x="200"/>
        <item x="246"/>
        <item x="436"/>
        <item x="384"/>
        <item x="312"/>
        <item x="125"/>
        <item x="367"/>
        <item x="339"/>
        <item x="279"/>
        <item x="266"/>
        <item x="239"/>
        <item x="169"/>
        <item x="359"/>
        <item x="130"/>
        <item x="59"/>
        <item x="291"/>
        <item x="189"/>
        <item x="296"/>
        <item x="196"/>
        <item x="42"/>
        <item x="9"/>
        <item x="233"/>
        <item x="5"/>
        <item x="141"/>
        <item x="380"/>
        <item x="411"/>
        <item x="399"/>
        <item x="63"/>
        <item x="153"/>
        <item x="310"/>
        <item x="423"/>
        <item x="132"/>
        <item x="292"/>
        <item x="16"/>
        <item x="449"/>
        <item x="439"/>
        <item x="415"/>
        <item x="458"/>
        <item x="405"/>
        <item x="11"/>
        <item x="75"/>
        <item x="407"/>
        <item x="22"/>
        <item x="434"/>
        <item x="81"/>
        <item x="111"/>
        <item x="44"/>
        <item x="356"/>
        <item x="379"/>
        <item x="225"/>
        <item x="10"/>
        <item x="228"/>
        <item x="252"/>
        <item x="210"/>
        <item x="462"/>
        <item x="79"/>
        <item x="396"/>
        <item x="300"/>
        <item x="7"/>
        <item x="412"/>
        <item x="270"/>
        <item x="90"/>
        <item x="123"/>
        <item x="377"/>
        <item x="274"/>
        <item x="251"/>
        <item x="58"/>
        <item x="137"/>
        <item x="192"/>
        <item x="260"/>
        <item x="426"/>
        <item x="23"/>
        <item x="88"/>
        <item x="26"/>
        <item x="62"/>
        <item x="8"/>
        <item x="330"/>
        <item x="180"/>
        <item x="190"/>
        <item x="18"/>
        <item x="101"/>
        <item x="315"/>
        <item x="171"/>
        <item x="430"/>
        <item x="392"/>
        <item x="55"/>
        <item x="446"/>
        <item x="110"/>
        <item x="154"/>
        <item x="165"/>
        <item x="455"/>
        <item x="182"/>
        <item x="195"/>
        <item x="100"/>
        <item x="457"/>
        <item x="281"/>
        <item x="275"/>
        <item x="365"/>
        <item x="116"/>
        <item x="199"/>
        <item x="337"/>
        <item x="309"/>
        <item x="205"/>
        <item x="76"/>
        <item x="138"/>
        <item x="351"/>
        <item x="242"/>
        <item x="248"/>
        <item x="49"/>
        <item x="316"/>
        <item x="202"/>
        <item x="21"/>
        <item x="124"/>
        <item x="363"/>
        <item x="428"/>
        <item x="438"/>
        <item x="60"/>
        <item x="286"/>
        <item x="178"/>
        <item x="388"/>
        <item x="325"/>
        <item x="331"/>
        <item x="432"/>
        <item x="238"/>
        <item x="465"/>
        <item x="207"/>
        <item x="368"/>
        <item x="355"/>
        <item x="285"/>
        <item x="370"/>
        <item x="408"/>
        <item x="38"/>
        <item x="151"/>
        <item x="288"/>
        <item x="148"/>
        <item x="105"/>
        <item x="119"/>
        <item x="24"/>
        <item x="47"/>
        <item x="329"/>
        <item x="303"/>
        <item x="41"/>
        <item x="332"/>
        <item x="390"/>
        <item x="186"/>
        <item x="45"/>
        <item x="313"/>
        <item x="226"/>
        <item x="174"/>
        <item x="25"/>
        <item x="102"/>
        <item x="222"/>
        <item x="414"/>
        <item x="305"/>
        <item x="374"/>
        <item x="394"/>
        <item x="240"/>
        <item x="35"/>
        <item x="144"/>
        <item x="53"/>
        <item x="218"/>
        <item x="338"/>
        <item x="64"/>
        <item x="456"/>
        <item x="167"/>
        <item x="170"/>
        <item x="406"/>
        <item x="140"/>
        <item x="85"/>
        <item x="321"/>
        <item x="19"/>
        <item x="333"/>
        <item x="324"/>
        <item x="194"/>
        <item x="197"/>
        <item x="184"/>
        <item x="429"/>
        <item x="87"/>
        <item x="263"/>
        <item x="12"/>
        <item x="461"/>
        <item x="441"/>
        <item x="466"/>
        <item x="70"/>
        <item x="360"/>
        <item x="304"/>
        <item x="378"/>
        <item x="442"/>
        <item x="271"/>
        <item x="290"/>
        <item x="209"/>
        <item x="302"/>
        <item x="320"/>
        <item x="36"/>
        <item x="109"/>
        <item x="84"/>
        <item x="322"/>
        <item x="39"/>
        <item x="2"/>
        <item x="103"/>
        <item x="437"/>
        <item x="264"/>
        <item x="27"/>
        <item x="224"/>
        <item x="206"/>
        <item x="139"/>
        <item x="431"/>
        <item x="191"/>
        <item x="393"/>
        <item x="20"/>
        <item x="340"/>
        <item x="28"/>
        <item x="256"/>
        <item x="120"/>
        <item x="460"/>
        <item x="121"/>
        <item x="243"/>
        <item x="6"/>
        <item x="80"/>
        <item x="391"/>
        <item x="433"/>
        <item x="113"/>
        <item x="298"/>
        <item x="400"/>
        <item x="231"/>
        <item x="249"/>
        <item x="147"/>
        <item x="92"/>
        <item x="43"/>
        <item x="262"/>
        <item x="89"/>
        <item x="413"/>
        <item x="69"/>
        <item x="164"/>
        <item x="232"/>
        <item x="261"/>
        <item x="68"/>
        <item x="448"/>
        <item x="48"/>
        <item x="467"/>
        <item x="350"/>
        <item x="311"/>
        <item h="1" x="1"/>
        <item t="default"/>
      </items>
    </pivotField>
    <pivotField showAll="0"/>
    <pivotField showAll="0"/>
    <pivotField showAll="0"/>
    <pivotField axis="axisRow" showAll="0">
      <items count="19">
        <item x="1"/>
        <item x="2"/>
        <item x="3"/>
        <item x="4"/>
        <item x="5"/>
        <item x="6"/>
        <item x="7"/>
        <item x="8"/>
        <item x="9"/>
        <item x="10"/>
        <item x="11"/>
        <item x="12"/>
        <item x="13"/>
        <item x="0"/>
        <item x="14"/>
        <item x="15"/>
        <item x="16"/>
        <item x="17"/>
        <item t="default"/>
      </items>
    </pivotField>
    <pivotField showAll="0"/>
    <pivotField showAll="0">
      <items count="5">
        <item x="0"/>
        <item x="2"/>
        <item x="1"/>
        <item x="3"/>
        <item t="default"/>
      </items>
    </pivotField>
    <pivotField showAll="0"/>
    <pivotField showAll="0"/>
    <pivotField showAll="0"/>
    <pivotField showAll="0"/>
    <pivotField showAll="0"/>
    <pivotField showAll="0"/>
    <pivotField showAll="0"/>
    <pivotField showAll="0"/>
    <pivotField showAll="0">
      <items count="6">
        <item x="0"/>
        <item x="3"/>
        <item x="1"/>
        <item x="2"/>
        <item x="4"/>
        <item t="default"/>
      </items>
    </pivotField>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dragToRow="0" dragToCol="0" dragToPage="0" showAll="0" defaultSubtotal="0"/>
  </pivotFields>
  <rowFields count="1">
    <field x="13"/>
  </rowFields>
  <rowItems count="16">
    <i>
      <x/>
    </i>
    <i>
      <x v="1"/>
    </i>
    <i>
      <x v="2"/>
    </i>
    <i>
      <x v="3"/>
    </i>
    <i>
      <x v="4"/>
    </i>
    <i>
      <x v="5"/>
    </i>
    <i>
      <x v="6"/>
    </i>
    <i>
      <x v="7"/>
    </i>
    <i>
      <x v="8"/>
    </i>
    <i>
      <x v="9"/>
    </i>
    <i>
      <x v="10"/>
    </i>
    <i>
      <x v="11"/>
    </i>
    <i>
      <x v="12"/>
    </i>
    <i>
      <x v="13"/>
    </i>
    <i>
      <x v="14"/>
    </i>
    <i t="grand">
      <x/>
    </i>
  </rowItems>
  <colItems count="1">
    <i/>
  </colItems>
  <pageFields count="1">
    <pageField fld="9" hier="-1"/>
  </pageFields>
  <dataFields count="1">
    <dataField name="Count of Partenaires / Associations" fld="8"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B8F42EFE-C77A-4CCA-836E-86E960F3772D}" name="PivotTable37" cacheId="1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K54:M58" firstHeaderRow="0" firstDataRow="1" firstDataCol="1"/>
  <pivotFields count="3">
    <pivotField axis="axisRow" showAll="0" measureFilter="1">
      <items count="7">
        <item x="0"/>
        <item x="1"/>
        <item x="2"/>
        <item x="4"/>
        <item x="5"/>
        <item x="3"/>
        <item t="default"/>
      </items>
    </pivotField>
    <pivotField dataField="1" showAll="0"/>
    <pivotField dataField="1" showAll="0"/>
  </pivotFields>
  <rowFields count="1">
    <field x="0"/>
  </rowFields>
  <rowItems count="4">
    <i>
      <x/>
    </i>
    <i>
      <x v="1"/>
    </i>
    <i>
      <x v="2"/>
    </i>
    <i t="grand">
      <x/>
    </i>
  </rowItems>
  <colFields count="1">
    <field x="-2"/>
  </colFields>
  <colItems count="2">
    <i>
      <x/>
    </i>
    <i i="1">
      <x v="1"/>
    </i>
  </colItems>
  <dataFields count="2">
    <dataField name="Sum of Average of Poids (Kg)" fld="1" baseField="0" baseItem="0"/>
    <dataField name="Sum of Moyenne 2025 par mois (sans avril)" fld="2"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0" type="valueNotEqual" evalOrder="-1" id="1" iMeasureFld="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984BEBE3-0284-4592-9132-A20DE8E09825}" name="PivotTable15" cacheId="19"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26" rowHeaderCaption="Mois">
  <location ref="A1:B4" firstHeaderRow="1" firstDataRow="1" firstDataCol="1"/>
  <pivotFields count="38">
    <pivotField showAll="0"/>
    <pivotField axis="axisRow" showAll="0">
      <items count="15">
        <item h="1" x="0"/>
        <item h="1" x="1"/>
        <item x="2"/>
        <item x="3"/>
        <item x="4"/>
        <item x="5"/>
        <item x="6"/>
        <item x="7"/>
        <item x="8"/>
        <item x="9"/>
        <item x="10"/>
        <item x="11"/>
        <item x="12"/>
        <item x="13"/>
        <item t="default"/>
      </items>
    </pivotField>
    <pivotField showAll="0"/>
    <pivotField showAll="0"/>
    <pivotField showAll="0"/>
    <pivotField showAll="0"/>
    <pivotField showAll="0"/>
    <pivotField showAll="0"/>
    <pivotField showAll="0">
      <items count="75">
        <item x="37"/>
        <item x="48"/>
        <item x="12"/>
        <item x="14"/>
        <item x="61"/>
        <item x="10"/>
        <item x="15"/>
        <item x="43"/>
        <item x="16"/>
        <item x="21"/>
        <item x="68"/>
        <item x="47"/>
        <item x="51"/>
        <item x="36"/>
        <item x="19"/>
        <item x="41"/>
        <item x="39"/>
        <item x="35"/>
        <item x="17"/>
        <item x="23"/>
        <item x="40"/>
        <item x="32"/>
        <item x="8"/>
        <item x="2"/>
        <item x="59"/>
        <item x="56"/>
        <item x="60"/>
        <item x="5"/>
        <item x="13"/>
        <item x="49"/>
        <item x="29"/>
        <item x="63"/>
        <item x="11"/>
        <item x="27"/>
        <item x="69"/>
        <item x="58"/>
        <item x="6"/>
        <item x="67"/>
        <item x="50"/>
        <item x="55"/>
        <item x="33"/>
        <item x="45"/>
        <item x="18"/>
        <item x="38"/>
        <item x="34"/>
        <item x="25"/>
        <item x="26"/>
        <item x="57"/>
        <item x="28"/>
        <item x="30"/>
        <item x="7"/>
        <item x="3"/>
        <item x="4"/>
        <item x="42"/>
        <item x="0"/>
        <item x="53"/>
        <item x="54"/>
        <item x="46"/>
        <item x="20"/>
        <item x="9"/>
        <item x="24"/>
        <item x="31"/>
        <item x="1"/>
        <item x="65"/>
        <item x="52"/>
        <item x="66"/>
        <item x="62"/>
        <item x="22"/>
        <item x="44"/>
        <item m="1" x="71"/>
        <item m="1" x="73"/>
        <item m="1" x="72"/>
        <item x="64"/>
        <item x="70"/>
        <item t="default"/>
      </items>
    </pivotField>
    <pivotField dataField="1" showAll="0"/>
    <pivotField showAll="0"/>
    <pivotField showAll="0"/>
    <pivotField showAll="0"/>
    <pivotField showAll="0"/>
    <pivotField showAll="0"/>
    <pivotField showAll="0">
      <items count="5">
        <item x="0"/>
        <item x="2"/>
        <item x="1"/>
        <item x="3"/>
        <item t="default"/>
      </items>
    </pivotField>
    <pivotField showAll="0"/>
    <pivotField showAll="0"/>
    <pivotField showAll="0"/>
    <pivotField showAll="0"/>
    <pivotField showAll="0"/>
    <pivotField showAll="0"/>
    <pivotField showAll="0"/>
    <pivotField showAll="0"/>
    <pivotField showAll="0">
      <items count="6">
        <item x="0"/>
        <item x="3"/>
        <item x="1"/>
        <item x="2"/>
        <item x="4"/>
        <item t="default"/>
      </items>
    </pivotField>
    <pivotField showAll="0"/>
    <pivotField showAll="0"/>
    <pivotField showAll="0"/>
    <pivotField showAll="0"/>
    <pivotField showAll="0"/>
    <pivotField showAll="0"/>
    <pivotField showAll="0"/>
    <pivotField showAll="0"/>
    <pivotField showAll="0"/>
    <pivotField showAll="0"/>
    <pivotField showAll="0" defaultSubtotal="0">
      <items count="6">
        <item sd="0" x="0"/>
        <item sd="0" x="1"/>
        <item sd="0" x="2"/>
        <item sd="0" x="3"/>
        <item sd="0" x="4"/>
        <item sd="0" x="5"/>
      </items>
    </pivotField>
    <pivotField showAll="0" defaultSubtotal="0">
      <items count="4">
        <item sd="0" x="0"/>
        <item sd="0" x="1"/>
        <item sd="0" x="2"/>
        <item sd="0" x="3"/>
      </items>
    </pivotField>
    <pivotField dragToRow="0" dragToCol="0" dragToPage="0" showAll="0" defaultSubtotal="0"/>
  </pivotFields>
  <rowFields count="1">
    <field x="1"/>
  </rowFields>
  <rowItems count="3">
    <i>
      <x v="2"/>
    </i>
    <i>
      <x v="3"/>
    </i>
    <i>
      <x v="4"/>
    </i>
  </rowItems>
  <colItems count="1">
    <i/>
  </colItems>
  <dataFields count="1">
    <dataField name="Average of Poids (Kg)" fld="9" subtotal="average" baseField="1" baseItem="0"/>
  </dataFields>
  <chartFormats count="2">
    <chartFormat chart="18" format="0" series="1">
      <pivotArea type="data" outline="0" fieldPosition="0">
        <references count="1">
          <reference field="4294967294" count="1" selected="0">
            <x v="0"/>
          </reference>
        </references>
      </pivotArea>
    </chartFormat>
    <chartFormat chart="19"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BE2F75E2-6B9A-41A8-A255-6E8D261B799E}" name="PivotTable18" cacheId="1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P3:Q11" firstHeaderRow="1" firstDataRow="1" firstDataCol="1" rowPageCount="1" colPageCount="1"/>
  <pivotFields count="38">
    <pivotField showAll="0"/>
    <pivotField showAll="0"/>
    <pivotField showAll="0"/>
    <pivotField showAll="0"/>
    <pivotField showAll="0"/>
    <pivotField showAll="0"/>
    <pivotField showAll="0"/>
    <pivotField showAll="0"/>
    <pivotField dataField="1" showAll="0">
      <items count="75">
        <item x="37"/>
        <item x="48"/>
        <item x="12"/>
        <item x="14"/>
        <item x="61"/>
        <item x="10"/>
        <item x="15"/>
        <item x="43"/>
        <item x="16"/>
        <item x="21"/>
        <item x="68"/>
        <item x="47"/>
        <item x="51"/>
        <item x="36"/>
        <item x="19"/>
        <item x="41"/>
        <item x="39"/>
        <item x="35"/>
        <item x="17"/>
        <item x="23"/>
        <item x="40"/>
        <item x="32"/>
        <item x="8"/>
        <item x="2"/>
        <item x="59"/>
        <item x="56"/>
        <item x="60"/>
        <item x="5"/>
        <item x="13"/>
        <item x="49"/>
        <item x="29"/>
        <item x="63"/>
        <item x="11"/>
        <item x="27"/>
        <item x="69"/>
        <item x="58"/>
        <item x="6"/>
        <item x="67"/>
        <item x="50"/>
        <item x="55"/>
        <item x="33"/>
        <item x="45"/>
        <item x="18"/>
        <item x="38"/>
        <item x="34"/>
        <item x="25"/>
        <item x="26"/>
        <item x="57"/>
        <item x="28"/>
        <item x="30"/>
        <item x="7"/>
        <item x="3"/>
        <item x="4"/>
        <item x="42"/>
        <item x="0"/>
        <item x="53"/>
        <item x="54"/>
        <item x="46"/>
        <item x="20"/>
        <item x="9"/>
        <item x="24"/>
        <item x="31"/>
        <item x="1"/>
        <item x="65"/>
        <item x="52"/>
        <item x="66"/>
        <item x="62"/>
        <item x="22"/>
        <item x="44"/>
        <item m="1" x="71"/>
        <item m="1" x="73"/>
        <item m="1" x="72"/>
        <item x="64"/>
        <item x="70"/>
        <item t="default"/>
      </items>
    </pivotField>
    <pivotField axis="axisPage" multipleItemSelectionAllowed="1" showAll="0">
      <items count="470">
        <item h="1" x="335"/>
        <item x="13"/>
        <item x="193"/>
        <item x="369"/>
        <item x="161"/>
        <item x="163"/>
        <item x="115"/>
        <item x="244"/>
        <item x="30"/>
        <item x="385"/>
        <item x="347"/>
        <item x="52"/>
        <item x="293"/>
        <item x="342"/>
        <item x="358"/>
        <item x="159"/>
        <item x="94"/>
        <item x="278"/>
        <item x="295"/>
        <item x="220"/>
        <item x="208"/>
        <item x="254"/>
        <item x="158"/>
        <item x="422"/>
        <item x="65"/>
        <item x="3"/>
        <item x="416"/>
        <item x="268"/>
        <item x="444"/>
        <item x="168"/>
        <item x="188"/>
        <item x="410"/>
        <item x="267"/>
        <item x="253"/>
        <item x="389"/>
        <item x="272"/>
        <item x="0"/>
        <item x="307"/>
        <item x="50"/>
        <item x="33"/>
        <item x="403"/>
        <item x="219"/>
        <item x="203"/>
        <item x="273"/>
        <item x="198"/>
        <item x="382"/>
        <item x="175"/>
        <item x="145"/>
        <item x="451"/>
        <item x="230"/>
        <item x="421"/>
        <item x="127"/>
        <item x="17"/>
        <item x="112"/>
        <item x="223"/>
        <item x="371"/>
        <item x="401"/>
        <item x="157"/>
        <item x="136"/>
        <item x="259"/>
        <item x="381"/>
        <item x="418"/>
        <item x="152"/>
        <item x="328"/>
        <item x="336"/>
        <item x="34"/>
        <item x="135"/>
        <item x="74"/>
        <item x="234"/>
        <item x="177"/>
        <item x="280"/>
        <item x="155"/>
        <item x="277"/>
        <item x="420"/>
        <item x="440"/>
        <item x="185"/>
        <item x="341"/>
        <item x="250"/>
        <item x="294"/>
        <item x="181"/>
        <item x="14"/>
        <item x="213"/>
        <item x="301"/>
        <item x="211"/>
        <item x="452"/>
        <item x="107"/>
        <item x="15"/>
        <item x="66"/>
        <item x="97"/>
        <item x="269"/>
        <item x="284"/>
        <item x="257"/>
        <item x="454"/>
        <item x="108"/>
        <item x="308"/>
        <item x="118"/>
        <item x="221"/>
        <item x="133"/>
        <item x="306"/>
        <item x="276"/>
        <item x="398"/>
        <item x="435"/>
        <item x="98"/>
        <item x="104"/>
        <item x="255"/>
        <item x="459"/>
        <item x="61"/>
        <item x="450"/>
        <item x="146"/>
        <item x="95"/>
        <item x="128"/>
        <item x="173"/>
        <item x="129"/>
        <item x="375"/>
        <item x="160"/>
        <item x="134"/>
        <item x="40"/>
        <item x="215"/>
        <item x="56"/>
        <item x="319"/>
        <item x="468"/>
        <item x="150"/>
        <item x="229"/>
        <item x="67"/>
        <item x="445"/>
        <item x="395"/>
        <item x="318"/>
        <item x="162"/>
        <item x="327"/>
        <item x="117"/>
        <item x="78"/>
        <item x="397"/>
        <item x="383"/>
        <item x="463"/>
        <item x="86"/>
        <item x="235"/>
        <item x="54"/>
        <item x="143"/>
        <item x="464"/>
        <item x="114"/>
        <item x="131"/>
        <item x="453"/>
        <item x="77"/>
        <item x="93"/>
        <item x="362"/>
        <item x="287"/>
        <item x="37"/>
        <item x="227"/>
        <item x="354"/>
        <item x="386"/>
        <item x="96"/>
        <item x="91"/>
        <item x="352"/>
        <item x="73"/>
        <item x="149"/>
        <item x="214"/>
        <item x="31"/>
        <item x="361"/>
        <item x="179"/>
        <item x="217"/>
        <item x="349"/>
        <item x="126"/>
        <item x="82"/>
        <item x="345"/>
        <item x="373"/>
        <item x="427"/>
        <item x="83"/>
        <item x="283"/>
        <item x="237"/>
        <item x="317"/>
        <item x="46"/>
        <item x="71"/>
        <item x="258"/>
        <item x="156"/>
        <item x="443"/>
        <item x="334"/>
        <item x="183"/>
        <item x="289"/>
        <item x="366"/>
        <item x="297"/>
        <item x="424"/>
        <item x="172"/>
        <item x="106"/>
        <item x="402"/>
        <item x="343"/>
        <item x="212"/>
        <item x="419"/>
        <item x="447"/>
        <item x="32"/>
        <item x="323"/>
        <item x="72"/>
        <item x="265"/>
        <item x="299"/>
        <item x="348"/>
        <item x="216"/>
        <item x="247"/>
        <item x="166"/>
        <item x="51"/>
        <item x="404"/>
        <item x="176"/>
        <item x="282"/>
        <item x="314"/>
        <item x="409"/>
        <item x="417"/>
        <item x="57"/>
        <item x="245"/>
        <item x="372"/>
        <item x="376"/>
        <item x="99"/>
        <item x="29"/>
        <item x="4"/>
        <item x="344"/>
        <item x="353"/>
        <item x="236"/>
        <item x="326"/>
        <item x="357"/>
        <item x="142"/>
        <item x="346"/>
        <item x="425"/>
        <item x="201"/>
        <item x="187"/>
        <item x="364"/>
        <item x="204"/>
        <item x="241"/>
        <item x="122"/>
        <item x="387"/>
        <item x="200"/>
        <item x="246"/>
        <item x="436"/>
        <item x="384"/>
        <item x="312"/>
        <item x="125"/>
        <item x="367"/>
        <item x="339"/>
        <item x="279"/>
        <item x="266"/>
        <item x="239"/>
        <item x="169"/>
        <item x="359"/>
        <item x="130"/>
        <item x="59"/>
        <item x="291"/>
        <item x="189"/>
        <item x="296"/>
        <item x="196"/>
        <item x="42"/>
        <item x="9"/>
        <item x="233"/>
        <item x="5"/>
        <item x="141"/>
        <item x="380"/>
        <item x="411"/>
        <item x="399"/>
        <item x="63"/>
        <item x="153"/>
        <item x="310"/>
        <item x="423"/>
        <item x="132"/>
        <item x="292"/>
        <item x="16"/>
        <item x="449"/>
        <item x="439"/>
        <item x="415"/>
        <item x="458"/>
        <item x="405"/>
        <item x="11"/>
        <item x="75"/>
        <item x="407"/>
        <item x="22"/>
        <item x="434"/>
        <item x="81"/>
        <item x="111"/>
        <item x="44"/>
        <item x="356"/>
        <item x="379"/>
        <item x="225"/>
        <item x="10"/>
        <item x="228"/>
        <item x="252"/>
        <item x="210"/>
        <item x="462"/>
        <item x="79"/>
        <item x="396"/>
        <item x="300"/>
        <item x="7"/>
        <item x="412"/>
        <item x="270"/>
        <item x="90"/>
        <item x="123"/>
        <item x="377"/>
        <item x="274"/>
        <item x="251"/>
        <item x="58"/>
        <item x="137"/>
        <item x="192"/>
        <item x="260"/>
        <item x="426"/>
        <item x="23"/>
        <item x="88"/>
        <item x="26"/>
        <item x="62"/>
        <item x="8"/>
        <item x="330"/>
        <item x="180"/>
        <item x="190"/>
        <item x="18"/>
        <item x="101"/>
        <item x="315"/>
        <item x="171"/>
        <item x="430"/>
        <item x="392"/>
        <item x="55"/>
        <item x="446"/>
        <item x="110"/>
        <item x="154"/>
        <item x="165"/>
        <item x="455"/>
        <item x="182"/>
        <item x="195"/>
        <item x="100"/>
        <item x="457"/>
        <item x="281"/>
        <item x="275"/>
        <item x="365"/>
        <item x="116"/>
        <item x="199"/>
        <item x="337"/>
        <item x="309"/>
        <item x="205"/>
        <item x="76"/>
        <item x="138"/>
        <item x="351"/>
        <item x="242"/>
        <item x="248"/>
        <item x="49"/>
        <item x="316"/>
        <item x="202"/>
        <item x="21"/>
        <item x="124"/>
        <item x="363"/>
        <item x="428"/>
        <item x="438"/>
        <item x="60"/>
        <item x="286"/>
        <item x="178"/>
        <item x="388"/>
        <item x="325"/>
        <item x="331"/>
        <item x="432"/>
        <item x="238"/>
        <item x="465"/>
        <item x="207"/>
        <item x="368"/>
        <item x="355"/>
        <item x="285"/>
        <item x="370"/>
        <item x="408"/>
        <item x="38"/>
        <item x="151"/>
        <item x="288"/>
        <item x="148"/>
        <item x="105"/>
        <item x="119"/>
        <item x="24"/>
        <item x="47"/>
        <item x="329"/>
        <item x="303"/>
        <item x="41"/>
        <item x="332"/>
        <item x="390"/>
        <item x="186"/>
        <item x="45"/>
        <item x="313"/>
        <item x="226"/>
        <item x="174"/>
        <item x="25"/>
        <item x="102"/>
        <item x="222"/>
        <item x="414"/>
        <item x="305"/>
        <item x="374"/>
        <item x="394"/>
        <item x="240"/>
        <item x="35"/>
        <item x="144"/>
        <item x="53"/>
        <item x="218"/>
        <item x="338"/>
        <item x="64"/>
        <item x="456"/>
        <item x="167"/>
        <item x="170"/>
        <item x="406"/>
        <item x="140"/>
        <item x="85"/>
        <item x="321"/>
        <item x="19"/>
        <item x="333"/>
        <item x="324"/>
        <item x="194"/>
        <item x="197"/>
        <item x="184"/>
        <item x="429"/>
        <item x="87"/>
        <item x="263"/>
        <item x="12"/>
        <item x="461"/>
        <item x="441"/>
        <item x="466"/>
        <item x="70"/>
        <item x="360"/>
        <item x="304"/>
        <item x="378"/>
        <item x="442"/>
        <item x="271"/>
        <item x="290"/>
        <item x="209"/>
        <item x="302"/>
        <item x="320"/>
        <item x="36"/>
        <item x="109"/>
        <item x="84"/>
        <item x="322"/>
        <item x="39"/>
        <item x="2"/>
        <item x="103"/>
        <item x="437"/>
        <item x="264"/>
        <item x="27"/>
        <item x="224"/>
        <item x="206"/>
        <item x="139"/>
        <item x="431"/>
        <item x="191"/>
        <item x="393"/>
        <item x="20"/>
        <item x="340"/>
        <item x="28"/>
        <item x="256"/>
        <item x="120"/>
        <item x="460"/>
        <item x="121"/>
        <item x="243"/>
        <item x="6"/>
        <item x="80"/>
        <item x="391"/>
        <item x="433"/>
        <item x="113"/>
        <item x="298"/>
        <item x="400"/>
        <item x="231"/>
        <item x="249"/>
        <item x="147"/>
        <item x="92"/>
        <item x="43"/>
        <item x="262"/>
        <item x="89"/>
        <item x="413"/>
        <item x="69"/>
        <item x="164"/>
        <item x="232"/>
        <item x="261"/>
        <item x="68"/>
        <item x="448"/>
        <item x="48"/>
        <item x="467"/>
        <item x="350"/>
        <item x="311"/>
        <item h="1" x="1"/>
        <item t="default"/>
      </items>
    </pivotField>
    <pivotField showAll="0"/>
    <pivotField showAll="0"/>
    <pivotField showAll="0"/>
    <pivotField showAll="0"/>
    <pivotField axis="axisRow" showAll="0">
      <items count="9">
        <item x="4"/>
        <item x="5"/>
        <item x="1"/>
        <item x="0"/>
        <item x="2"/>
        <item x="6"/>
        <item x="3"/>
        <item x="7"/>
        <item t="default"/>
      </items>
    </pivotField>
    <pivotField showAll="0">
      <items count="5">
        <item x="0"/>
        <item x="2"/>
        <item x="1"/>
        <item x="3"/>
        <item t="default"/>
      </items>
    </pivotField>
    <pivotField showAll="0"/>
    <pivotField showAll="0"/>
    <pivotField showAll="0"/>
    <pivotField showAll="0"/>
    <pivotField showAll="0"/>
    <pivotField showAll="0"/>
    <pivotField showAll="0"/>
    <pivotField showAll="0"/>
    <pivotField showAll="0">
      <items count="6">
        <item x="0"/>
        <item x="3"/>
        <item x="1"/>
        <item x="2"/>
        <item x="4"/>
        <item t="default"/>
      </items>
    </pivotField>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dragToRow="0" dragToCol="0" dragToPage="0" showAll="0" defaultSubtotal="0"/>
  </pivotFields>
  <rowFields count="1">
    <field x="14"/>
  </rowFields>
  <rowItems count="8">
    <i>
      <x/>
    </i>
    <i>
      <x v="1"/>
    </i>
    <i>
      <x v="2"/>
    </i>
    <i>
      <x v="3"/>
    </i>
    <i>
      <x v="4"/>
    </i>
    <i>
      <x v="5"/>
    </i>
    <i>
      <x v="6"/>
    </i>
    <i t="grand">
      <x/>
    </i>
  </rowItems>
  <colItems count="1">
    <i/>
  </colItems>
  <pageFields count="1">
    <pageField fld="9" hier="-1"/>
  </pageFields>
  <dataFields count="1">
    <dataField name="Count of Partenaires / Associations" fld="8"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61AF740F-6655-4B22-9981-3E608A22588A}" name="PivotTable20" cacheId="1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40:B45" firstHeaderRow="1" firstDataRow="1" firstDataCol="1" rowPageCount="1" colPageCount="1"/>
  <pivotFields count="38">
    <pivotField showAll="0"/>
    <pivotField axis="axisRow"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dataField="1" showAll="0">
      <items count="75">
        <item x="37"/>
        <item x="48"/>
        <item x="12"/>
        <item x="14"/>
        <item x="61"/>
        <item x="10"/>
        <item x="15"/>
        <item x="43"/>
        <item x="16"/>
        <item x="21"/>
        <item x="68"/>
        <item x="47"/>
        <item x="51"/>
        <item x="36"/>
        <item x="19"/>
        <item x="41"/>
        <item x="39"/>
        <item x="35"/>
        <item x="17"/>
        <item x="23"/>
        <item x="40"/>
        <item x="32"/>
        <item x="8"/>
        <item x="2"/>
        <item x="59"/>
        <item x="56"/>
        <item x="60"/>
        <item x="5"/>
        <item x="13"/>
        <item x="49"/>
        <item x="29"/>
        <item x="63"/>
        <item x="11"/>
        <item x="27"/>
        <item x="69"/>
        <item x="58"/>
        <item x="6"/>
        <item x="67"/>
        <item x="50"/>
        <item x="55"/>
        <item x="33"/>
        <item x="45"/>
        <item x="18"/>
        <item x="38"/>
        <item x="34"/>
        <item x="25"/>
        <item x="26"/>
        <item x="57"/>
        <item x="28"/>
        <item x="30"/>
        <item x="7"/>
        <item x="3"/>
        <item x="4"/>
        <item x="42"/>
        <item x="0"/>
        <item x="53"/>
        <item x="54"/>
        <item x="46"/>
        <item x="20"/>
        <item x="9"/>
        <item x="24"/>
        <item x="31"/>
        <item x="1"/>
        <item x="65"/>
        <item x="52"/>
        <item x="66"/>
        <item x="62"/>
        <item x="22"/>
        <item x="44"/>
        <item m="1" x="71"/>
        <item m="1" x="73"/>
        <item m="1" x="72"/>
        <item x="64"/>
        <item x="70"/>
        <item t="default"/>
      </items>
    </pivotField>
    <pivotField axis="axisPage" multipleItemSelectionAllowed="1" showAll="0">
      <items count="470">
        <item h="1" x="335"/>
        <item x="13"/>
        <item x="193"/>
        <item x="369"/>
        <item x="161"/>
        <item x="163"/>
        <item x="115"/>
        <item x="244"/>
        <item x="30"/>
        <item x="385"/>
        <item x="347"/>
        <item x="52"/>
        <item x="293"/>
        <item x="342"/>
        <item x="358"/>
        <item x="159"/>
        <item x="94"/>
        <item x="278"/>
        <item x="295"/>
        <item x="220"/>
        <item x="208"/>
        <item x="254"/>
        <item x="158"/>
        <item x="422"/>
        <item x="65"/>
        <item x="3"/>
        <item x="416"/>
        <item x="268"/>
        <item x="444"/>
        <item x="168"/>
        <item x="188"/>
        <item x="410"/>
        <item x="267"/>
        <item x="253"/>
        <item x="389"/>
        <item x="272"/>
        <item x="0"/>
        <item x="307"/>
        <item x="50"/>
        <item x="33"/>
        <item x="403"/>
        <item x="219"/>
        <item x="203"/>
        <item x="273"/>
        <item x="198"/>
        <item x="382"/>
        <item x="175"/>
        <item x="145"/>
        <item x="451"/>
        <item x="230"/>
        <item x="421"/>
        <item x="127"/>
        <item x="17"/>
        <item x="112"/>
        <item x="223"/>
        <item x="371"/>
        <item x="401"/>
        <item x="157"/>
        <item x="136"/>
        <item x="259"/>
        <item x="381"/>
        <item x="418"/>
        <item x="152"/>
        <item x="328"/>
        <item x="336"/>
        <item x="34"/>
        <item x="135"/>
        <item x="74"/>
        <item x="234"/>
        <item x="177"/>
        <item x="280"/>
        <item x="155"/>
        <item x="277"/>
        <item x="420"/>
        <item x="440"/>
        <item x="185"/>
        <item x="341"/>
        <item x="250"/>
        <item x="294"/>
        <item x="181"/>
        <item x="14"/>
        <item x="213"/>
        <item x="301"/>
        <item x="211"/>
        <item x="452"/>
        <item x="107"/>
        <item x="15"/>
        <item x="66"/>
        <item x="97"/>
        <item x="269"/>
        <item x="284"/>
        <item x="257"/>
        <item x="454"/>
        <item x="108"/>
        <item x="308"/>
        <item x="118"/>
        <item x="221"/>
        <item x="133"/>
        <item x="306"/>
        <item x="276"/>
        <item x="398"/>
        <item x="435"/>
        <item x="98"/>
        <item x="104"/>
        <item x="255"/>
        <item x="459"/>
        <item x="61"/>
        <item x="450"/>
        <item x="146"/>
        <item x="95"/>
        <item x="128"/>
        <item x="173"/>
        <item x="129"/>
        <item x="375"/>
        <item x="160"/>
        <item x="134"/>
        <item x="40"/>
        <item x="215"/>
        <item x="56"/>
        <item x="319"/>
        <item x="468"/>
        <item x="150"/>
        <item x="229"/>
        <item x="67"/>
        <item x="445"/>
        <item x="395"/>
        <item x="318"/>
        <item x="162"/>
        <item x="327"/>
        <item x="117"/>
        <item x="78"/>
        <item x="397"/>
        <item x="383"/>
        <item x="463"/>
        <item x="86"/>
        <item x="235"/>
        <item x="54"/>
        <item x="143"/>
        <item x="464"/>
        <item x="114"/>
        <item x="131"/>
        <item x="453"/>
        <item x="77"/>
        <item x="93"/>
        <item x="362"/>
        <item x="287"/>
        <item x="37"/>
        <item x="227"/>
        <item x="354"/>
        <item x="386"/>
        <item x="96"/>
        <item x="91"/>
        <item x="352"/>
        <item x="73"/>
        <item x="149"/>
        <item x="214"/>
        <item x="31"/>
        <item x="361"/>
        <item x="179"/>
        <item x="217"/>
        <item x="349"/>
        <item x="126"/>
        <item x="82"/>
        <item x="345"/>
        <item x="373"/>
        <item x="427"/>
        <item x="83"/>
        <item x="283"/>
        <item x="237"/>
        <item x="317"/>
        <item x="46"/>
        <item x="71"/>
        <item x="258"/>
        <item x="156"/>
        <item x="443"/>
        <item x="334"/>
        <item x="183"/>
        <item x="289"/>
        <item x="366"/>
        <item x="297"/>
        <item x="424"/>
        <item x="172"/>
        <item x="106"/>
        <item x="402"/>
        <item x="343"/>
        <item x="212"/>
        <item x="419"/>
        <item x="447"/>
        <item x="32"/>
        <item x="323"/>
        <item x="72"/>
        <item x="265"/>
        <item x="299"/>
        <item x="348"/>
        <item x="216"/>
        <item x="247"/>
        <item x="166"/>
        <item x="51"/>
        <item x="404"/>
        <item x="176"/>
        <item x="282"/>
        <item x="314"/>
        <item x="409"/>
        <item x="417"/>
        <item x="57"/>
        <item x="245"/>
        <item x="372"/>
        <item x="376"/>
        <item x="99"/>
        <item x="29"/>
        <item x="4"/>
        <item x="344"/>
        <item x="353"/>
        <item x="236"/>
        <item x="326"/>
        <item x="357"/>
        <item x="142"/>
        <item x="346"/>
        <item x="425"/>
        <item x="201"/>
        <item x="187"/>
        <item x="364"/>
        <item x="204"/>
        <item x="241"/>
        <item x="122"/>
        <item x="387"/>
        <item x="200"/>
        <item x="246"/>
        <item x="436"/>
        <item x="384"/>
        <item x="312"/>
        <item x="125"/>
        <item x="367"/>
        <item x="339"/>
        <item x="279"/>
        <item x="266"/>
        <item x="239"/>
        <item x="169"/>
        <item x="359"/>
        <item x="130"/>
        <item x="59"/>
        <item x="291"/>
        <item x="189"/>
        <item x="296"/>
        <item x="196"/>
        <item x="42"/>
        <item x="9"/>
        <item x="233"/>
        <item x="5"/>
        <item x="141"/>
        <item x="380"/>
        <item x="411"/>
        <item x="399"/>
        <item x="63"/>
        <item x="153"/>
        <item x="310"/>
        <item x="423"/>
        <item x="132"/>
        <item x="292"/>
        <item x="16"/>
        <item x="449"/>
        <item x="439"/>
        <item x="415"/>
        <item x="458"/>
        <item x="405"/>
        <item x="11"/>
        <item x="75"/>
        <item x="407"/>
        <item x="22"/>
        <item x="434"/>
        <item x="81"/>
        <item x="111"/>
        <item x="44"/>
        <item x="356"/>
        <item x="379"/>
        <item x="225"/>
        <item x="10"/>
        <item x="228"/>
        <item x="252"/>
        <item x="210"/>
        <item x="462"/>
        <item x="79"/>
        <item x="396"/>
        <item x="300"/>
        <item x="7"/>
        <item x="412"/>
        <item x="270"/>
        <item x="90"/>
        <item x="123"/>
        <item x="377"/>
        <item x="274"/>
        <item x="251"/>
        <item x="58"/>
        <item x="137"/>
        <item x="192"/>
        <item x="260"/>
        <item x="426"/>
        <item x="23"/>
        <item x="88"/>
        <item x="26"/>
        <item x="62"/>
        <item x="8"/>
        <item x="330"/>
        <item x="180"/>
        <item x="190"/>
        <item x="18"/>
        <item x="101"/>
        <item x="315"/>
        <item x="171"/>
        <item x="430"/>
        <item x="392"/>
        <item x="55"/>
        <item x="446"/>
        <item x="110"/>
        <item x="154"/>
        <item x="165"/>
        <item x="455"/>
        <item x="182"/>
        <item x="195"/>
        <item x="100"/>
        <item x="457"/>
        <item x="281"/>
        <item x="275"/>
        <item x="365"/>
        <item x="116"/>
        <item x="199"/>
        <item x="337"/>
        <item x="309"/>
        <item x="205"/>
        <item x="76"/>
        <item x="138"/>
        <item x="351"/>
        <item x="242"/>
        <item x="248"/>
        <item x="49"/>
        <item x="316"/>
        <item x="202"/>
        <item x="21"/>
        <item x="124"/>
        <item x="363"/>
        <item x="428"/>
        <item x="438"/>
        <item x="60"/>
        <item x="286"/>
        <item x="178"/>
        <item x="388"/>
        <item x="325"/>
        <item x="331"/>
        <item x="432"/>
        <item x="238"/>
        <item x="465"/>
        <item x="207"/>
        <item x="368"/>
        <item x="355"/>
        <item x="285"/>
        <item x="370"/>
        <item x="408"/>
        <item x="38"/>
        <item x="151"/>
        <item x="288"/>
        <item x="148"/>
        <item x="105"/>
        <item x="119"/>
        <item x="24"/>
        <item x="47"/>
        <item x="329"/>
        <item x="303"/>
        <item x="41"/>
        <item x="332"/>
        <item x="390"/>
        <item x="186"/>
        <item x="45"/>
        <item x="313"/>
        <item x="226"/>
        <item x="174"/>
        <item x="25"/>
        <item x="102"/>
        <item x="222"/>
        <item x="414"/>
        <item x="305"/>
        <item x="374"/>
        <item x="394"/>
        <item x="240"/>
        <item x="35"/>
        <item x="144"/>
        <item x="53"/>
        <item x="218"/>
        <item x="338"/>
        <item x="64"/>
        <item x="456"/>
        <item x="167"/>
        <item x="170"/>
        <item x="406"/>
        <item x="140"/>
        <item x="85"/>
        <item x="321"/>
        <item x="19"/>
        <item x="333"/>
        <item x="324"/>
        <item x="194"/>
        <item x="197"/>
        <item x="184"/>
        <item x="429"/>
        <item x="87"/>
        <item x="263"/>
        <item x="12"/>
        <item x="461"/>
        <item x="441"/>
        <item x="466"/>
        <item x="70"/>
        <item x="360"/>
        <item x="304"/>
        <item x="378"/>
        <item x="442"/>
        <item x="271"/>
        <item x="290"/>
        <item x="209"/>
        <item x="302"/>
        <item x="320"/>
        <item x="36"/>
        <item x="109"/>
        <item x="84"/>
        <item x="322"/>
        <item x="39"/>
        <item x="2"/>
        <item x="103"/>
        <item x="437"/>
        <item x="264"/>
        <item x="27"/>
        <item x="224"/>
        <item x="206"/>
        <item x="139"/>
        <item x="431"/>
        <item x="191"/>
        <item x="393"/>
        <item x="20"/>
        <item x="340"/>
        <item x="28"/>
        <item x="256"/>
        <item x="120"/>
        <item x="460"/>
        <item x="121"/>
        <item x="243"/>
        <item x="6"/>
        <item x="80"/>
        <item x="391"/>
        <item x="433"/>
        <item x="113"/>
        <item x="298"/>
        <item x="400"/>
        <item x="231"/>
        <item x="249"/>
        <item x="147"/>
        <item x="92"/>
        <item x="43"/>
        <item x="262"/>
        <item x="89"/>
        <item x="413"/>
        <item x="69"/>
        <item x="164"/>
        <item x="232"/>
        <item x="261"/>
        <item x="68"/>
        <item x="448"/>
        <item x="48"/>
        <item x="467"/>
        <item x="350"/>
        <item x="311"/>
        <item h="1" x="1"/>
        <item t="default"/>
      </items>
    </pivotField>
    <pivotField showAll="0"/>
    <pivotField showAll="0"/>
    <pivotField showAll="0"/>
    <pivotField showAll="0"/>
    <pivotField showAll="0"/>
    <pivotField showAll="0">
      <items count="5">
        <item x="0"/>
        <item x="2"/>
        <item x="1"/>
        <item x="3"/>
        <item t="default"/>
      </items>
    </pivotField>
    <pivotField showAll="0"/>
    <pivotField showAll="0"/>
    <pivotField showAll="0"/>
    <pivotField showAll="0"/>
    <pivotField showAll="0"/>
    <pivotField showAll="0"/>
    <pivotField showAll="0"/>
    <pivotField showAll="0"/>
    <pivotField showAll="0">
      <items count="6">
        <item x="0"/>
        <item x="3"/>
        <item x="1"/>
        <item x="2"/>
        <item x="4"/>
        <item t="default"/>
      </items>
    </pivotField>
    <pivotField showAll="0"/>
    <pivotField showAll="0"/>
    <pivotField showAll="0"/>
    <pivotField showAll="0"/>
    <pivotField showAll="0"/>
    <pivotField showAll="0"/>
    <pivotField showAll="0"/>
    <pivotField showAll="0"/>
    <pivotField showAll="0"/>
    <pivotField showAll="0"/>
    <pivotField showAll="0" defaultSubtotal="0">
      <items count="6">
        <item sd="0" x="0"/>
        <item sd="0" x="1"/>
        <item sd="0" x="2"/>
        <item sd="0" x="3"/>
        <item sd="0" x="4"/>
        <item sd="0" x="5"/>
      </items>
    </pivotField>
    <pivotField showAll="0" defaultSubtotal="0">
      <items count="4">
        <item sd="0" x="0"/>
        <item sd="0" x="1"/>
        <item sd="0" x="2"/>
        <item sd="0" x="3"/>
      </items>
    </pivotField>
    <pivotField dragToRow="0" dragToCol="0" dragToPage="0" showAll="0" defaultSubtotal="0"/>
  </pivotFields>
  <rowFields count="1">
    <field x="1"/>
  </rowFields>
  <rowItems count="5">
    <i>
      <x v="1"/>
    </i>
    <i>
      <x v="2"/>
    </i>
    <i>
      <x v="3"/>
    </i>
    <i>
      <x v="4"/>
    </i>
    <i t="grand">
      <x/>
    </i>
  </rowItems>
  <colItems count="1">
    <i/>
  </colItems>
  <pageFields count="1">
    <pageField fld="9" hier="-1"/>
  </pageFields>
  <dataFields count="1">
    <dataField name="Count of Partenaires / Associations" fld="8"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BF696F98-D6A3-455F-BA73-981D8FC6C428}" name="PivotTable17" cacheId="1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L1:M20" firstHeaderRow="1" firstDataRow="1" firstDataCol="1"/>
  <pivotFields count="38">
    <pivotField showAll="0"/>
    <pivotField showAll="0"/>
    <pivotField showAll="0"/>
    <pivotField showAll="0"/>
    <pivotField showAll="0"/>
    <pivotField showAll="0"/>
    <pivotField showAll="0"/>
    <pivotField showAll="0"/>
    <pivotField showAll="0">
      <items count="75">
        <item x="37"/>
        <item x="48"/>
        <item x="12"/>
        <item x="14"/>
        <item x="61"/>
        <item x="10"/>
        <item x="15"/>
        <item x="43"/>
        <item x="16"/>
        <item x="21"/>
        <item x="68"/>
        <item x="47"/>
        <item x="51"/>
        <item x="36"/>
        <item x="19"/>
        <item x="41"/>
        <item x="39"/>
        <item x="35"/>
        <item x="17"/>
        <item x="23"/>
        <item x="40"/>
        <item x="32"/>
        <item x="8"/>
        <item x="2"/>
        <item x="59"/>
        <item x="56"/>
        <item x="60"/>
        <item x="5"/>
        <item x="13"/>
        <item x="49"/>
        <item x="29"/>
        <item x="63"/>
        <item x="11"/>
        <item x="27"/>
        <item x="69"/>
        <item x="58"/>
        <item x="6"/>
        <item x="67"/>
        <item x="50"/>
        <item x="55"/>
        <item x="33"/>
        <item x="45"/>
        <item x="18"/>
        <item x="38"/>
        <item x="34"/>
        <item x="25"/>
        <item x="26"/>
        <item x="57"/>
        <item x="28"/>
        <item x="30"/>
        <item x="7"/>
        <item x="3"/>
        <item x="4"/>
        <item x="42"/>
        <item x="0"/>
        <item x="53"/>
        <item x="54"/>
        <item x="46"/>
        <item x="20"/>
        <item x="9"/>
        <item x="24"/>
        <item x="31"/>
        <item x="1"/>
        <item x="65"/>
        <item x="52"/>
        <item x="66"/>
        <item x="62"/>
        <item x="22"/>
        <item x="44"/>
        <item m="1" x="71"/>
        <item m="1" x="73"/>
        <item m="1" x="72"/>
        <item x="64"/>
        <item x="70"/>
        <item t="default"/>
      </items>
    </pivotField>
    <pivotField dataField="1" showAll="0"/>
    <pivotField showAll="0"/>
    <pivotField showAll="0"/>
    <pivotField showAll="0"/>
    <pivotField axis="axisRow" showAll="0">
      <items count="19">
        <item x="1"/>
        <item x="2"/>
        <item x="3"/>
        <item x="4"/>
        <item x="5"/>
        <item x="6"/>
        <item x="7"/>
        <item x="8"/>
        <item x="9"/>
        <item x="10"/>
        <item x="11"/>
        <item x="12"/>
        <item x="13"/>
        <item x="0"/>
        <item x="14"/>
        <item x="15"/>
        <item x="16"/>
        <item x="17"/>
        <item t="default"/>
      </items>
    </pivotField>
    <pivotField showAll="0"/>
    <pivotField showAll="0">
      <items count="5">
        <item x="0"/>
        <item x="2"/>
        <item x="1"/>
        <item x="3"/>
        <item t="default"/>
      </items>
    </pivotField>
    <pivotField showAll="0"/>
    <pivotField showAll="0"/>
    <pivotField showAll="0"/>
    <pivotField showAll="0"/>
    <pivotField showAll="0"/>
    <pivotField showAll="0"/>
    <pivotField showAll="0"/>
    <pivotField showAll="0"/>
    <pivotField showAll="0">
      <items count="6">
        <item x="0"/>
        <item x="3"/>
        <item x="1"/>
        <item x="2"/>
        <item x="4"/>
        <item t="default"/>
      </items>
    </pivotField>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dragToRow="0" dragToCol="0" dragToPage="0" showAll="0" defaultSubtotal="0"/>
  </pivotFields>
  <rowFields count="1">
    <field x="13"/>
  </rowFields>
  <rowItems count="19">
    <i>
      <x/>
    </i>
    <i>
      <x v="1"/>
    </i>
    <i>
      <x v="2"/>
    </i>
    <i>
      <x v="3"/>
    </i>
    <i>
      <x v="4"/>
    </i>
    <i>
      <x v="5"/>
    </i>
    <i>
      <x v="6"/>
    </i>
    <i>
      <x v="7"/>
    </i>
    <i>
      <x v="8"/>
    </i>
    <i>
      <x v="9"/>
    </i>
    <i>
      <x v="10"/>
    </i>
    <i>
      <x v="11"/>
    </i>
    <i>
      <x v="12"/>
    </i>
    <i>
      <x v="13"/>
    </i>
    <i>
      <x v="14"/>
    </i>
    <i>
      <x v="15"/>
    </i>
    <i>
      <x v="16"/>
    </i>
    <i>
      <x v="17"/>
    </i>
    <i t="grand">
      <x/>
    </i>
  </rowItems>
  <colItems count="1">
    <i/>
  </colItems>
  <dataFields count="1">
    <dataField name="Average of Poids (Kg)" fld="9" subtotal="average" baseField="1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32F7B173-84C8-4F49-B1A4-3A9D4BFA7841}" name="PivotTable16" cacheId="1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F1:G10" firstHeaderRow="1" firstDataRow="1" firstDataCol="1"/>
  <pivotFields count="38">
    <pivotField showAll="0"/>
    <pivotField showAll="0"/>
    <pivotField showAll="0"/>
    <pivotField showAll="0"/>
    <pivotField showAll="0"/>
    <pivotField showAll="0"/>
    <pivotField showAll="0"/>
    <pivotField showAll="0"/>
    <pivotField showAll="0">
      <items count="75">
        <item x="37"/>
        <item x="48"/>
        <item x="12"/>
        <item x="14"/>
        <item x="61"/>
        <item x="10"/>
        <item x="15"/>
        <item x="43"/>
        <item x="16"/>
        <item x="21"/>
        <item x="68"/>
        <item x="47"/>
        <item x="51"/>
        <item x="36"/>
        <item x="19"/>
        <item x="41"/>
        <item x="39"/>
        <item x="35"/>
        <item x="17"/>
        <item x="23"/>
        <item x="40"/>
        <item x="32"/>
        <item x="8"/>
        <item x="2"/>
        <item x="59"/>
        <item x="56"/>
        <item x="60"/>
        <item x="5"/>
        <item x="13"/>
        <item x="49"/>
        <item x="29"/>
        <item x="63"/>
        <item x="11"/>
        <item x="27"/>
        <item x="69"/>
        <item x="58"/>
        <item x="6"/>
        <item x="67"/>
        <item x="50"/>
        <item x="55"/>
        <item x="33"/>
        <item x="45"/>
        <item x="18"/>
        <item x="38"/>
        <item x="34"/>
        <item x="25"/>
        <item x="26"/>
        <item x="57"/>
        <item x="28"/>
        <item x="30"/>
        <item x="7"/>
        <item x="3"/>
        <item x="4"/>
        <item x="42"/>
        <item x="0"/>
        <item x="53"/>
        <item x="54"/>
        <item x="46"/>
        <item x="20"/>
        <item x="9"/>
        <item x="24"/>
        <item x="31"/>
        <item x="1"/>
        <item x="65"/>
        <item x="52"/>
        <item x="66"/>
        <item x="62"/>
        <item x="22"/>
        <item x="44"/>
        <item m="1" x="71"/>
        <item m="1" x="73"/>
        <item m="1" x="72"/>
        <item x="64"/>
        <item x="70"/>
        <item t="default"/>
      </items>
    </pivotField>
    <pivotField dataField="1" showAll="0"/>
    <pivotField showAll="0"/>
    <pivotField showAll="0"/>
    <pivotField showAll="0"/>
    <pivotField showAll="0"/>
    <pivotField axis="axisRow" showAll="0">
      <items count="9">
        <item x="4"/>
        <item x="5"/>
        <item x="1"/>
        <item x="0"/>
        <item x="2"/>
        <item x="6"/>
        <item x="3"/>
        <item x="7"/>
        <item t="default"/>
      </items>
    </pivotField>
    <pivotField showAll="0">
      <items count="5">
        <item x="0"/>
        <item x="2"/>
        <item x="1"/>
        <item x="3"/>
        <item t="default"/>
      </items>
    </pivotField>
    <pivotField showAll="0"/>
    <pivotField showAll="0"/>
    <pivotField showAll="0"/>
    <pivotField showAll="0"/>
    <pivotField showAll="0"/>
    <pivotField showAll="0"/>
    <pivotField showAll="0"/>
    <pivotField showAll="0"/>
    <pivotField showAll="0">
      <items count="6">
        <item x="0"/>
        <item x="3"/>
        <item x="1"/>
        <item x="2"/>
        <item x="4"/>
        <item t="default"/>
      </items>
    </pivotField>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dragToRow="0" dragToCol="0" dragToPage="0" showAll="0" defaultSubtotal="0"/>
  </pivotFields>
  <rowFields count="1">
    <field x="14"/>
  </rowFields>
  <rowItems count="9">
    <i>
      <x/>
    </i>
    <i>
      <x v="1"/>
    </i>
    <i>
      <x v="2"/>
    </i>
    <i>
      <x v="3"/>
    </i>
    <i>
      <x v="4"/>
    </i>
    <i>
      <x v="5"/>
    </i>
    <i>
      <x v="6"/>
    </i>
    <i>
      <x v="7"/>
    </i>
    <i t="grand">
      <x/>
    </i>
  </rowItems>
  <colItems count="1">
    <i/>
  </colItems>
  <dataFields count="1">
    <dataField name="Average of Poids (Kg)" fld="9" subtotal="average" baseField="14"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F232851B-C1A8-4CFA-A659-C14379FEBA81}" name="PivotTable30" cacheId="1" applyNumberFormats="0" applyBorderFormats="0" applyFontFormats="0" applyPatternFormats="0" applyAlignmentFormats="0" applyWidthHeightFormats="1" dataCaption="Values" tag="90e3aa41-49c4-4f01-b9f1-9581ec12ad42" updatedVersion="7" minRefreshableVersion="3" useAutoFormatting="1" subtotalHiddenItems="1" rowGrandTotals="0" colGrandTotals="0" itemPrintTitles="1" createdVersion="8" indent="0" outline="1" outlineData="1" multipleFieldFilters="0" rowHeaderCaption="Professionnels">
  <location ref="D6:J29" firstHeaderRow="0" firstDataRow="1" firstDataCol="1"/>
  <pivotFields count="7">
    <pivotField axis="axisRow" allDrilled="1" subtotalTop="0" showAll="0" measureFilter="1" sortType="descending" defaultSubtotal="0" defaultAttributeDrillState="1">
      <items count="23">
        <item x="0"/>
        <item x="1"/>
        <item x="2"/>
        <item x="3"/>
        <item x="4"/>
        <item x="5"/>
        <item x="6"/>
        <item x="7"/>
        <item x="8"/>
        <item x="9"/>
        <item x="10"/>
        <item x="11"/>
        <item x="12"/>
        <item x="13"/>
        <item x="14"/>
        <item x="15"/>
        <item x="16"/>
        <item x="17"/>
        <item x="18"/>
        <item x="19"/>
        <item x="20"/>
        <item x="21"/>
        <item x="22"/>
      </items>
      <autoSortScope>
        <pivotArea dataOnly="0" outline="0" fieldPosition="0">
          <references count="1">
            <reference field="4294967294" count="1" selected="0">
              <x v="1"/>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23">
    <i>
      <x v="18"/>
    </i>
    <i>
      <x v="22"/>
    </i>
    <i>
      <x v="2"/>
    </i>
    <i>
      <x/>
    </i>
    <i>
      <x v="5"/>
    </i>
    <i>
      <x v="14"/>
    </i>
    <i>
      <x v="13"/>
    </i>
    <i>
      <x v="20"/>
    </i>
    <i>
      <x v="10"/>
    </i>
    <i>
      <x v="11"/>
    </i>
    <i>
      <x v="12"/>
    </i>
    <i>
      <x v="1"/>
    </i>
    <i>
      <x v="21"/>
    </i>
    <i>
      <x v="6"/>
    </i>
    <i>
      <x v="3"/>
    </i>
    <i>
      <x v="7"/>
    </i>
    <i>
      <x v="8"/>
    </i>
    <i>
      <x v="19"/>
    </i>
    <i>
      <x v="9"/>
    </i>
    <i>
      <x v="4"/>
    </i>
    <i>
      <x v="15"/>
    </i>
    <i>
      <x v="17"/>
    </i>
    <i>
      <x v="16"/>
    </i>
  </rowItems>
  <colFields count="1">
    <field x="-2"/>
  </colFields>
  <colItems count="6">
    <i>
      <x/>
    </i>
    <i i="1">
      <x v="1"/>
    </i>
    <i i="2">
      <x v="2"/>
    </i>
    <i i="3">
      <x v="3"/>
    </i>
    <i i="4">
      <x v="4"/>
    </i>
    <i i="5">
      <x v="5"/>
    </i>
  </colItems>
  <dataFields count="6">
    <dataField name="Médiane" fld="2" subtotal="average" baseField="0" baseItem="0"/>
    <dataField name="% Annulation" fld="1" subtotal="count" baseField="0" baseItem="1" numFmtId="9"/>
    <dataField name="Tournées prévues" fld="3" subtotal="count" baseField="0" baseItem="0"/>
    <dataField name="Tournées faites" fld="4" subtotal="count" baseField="0" baseItem="16"/>
    <dataField name="Tournées annulées" fld="5" baseField="0" baseItem="0"/>
    <dataField name="Tournées non rentrées" fld="6" subtotal="count" baseField="0" baseItem="0"/>
  </dataFields>
  <formats count="28">
    <format dxfId="102">
      <pivotArea dataOnly="0" outline="0" axis="axisValues" fieldPosition="0"/>
    </format>
    <format dxfId="101">
      <pivotArea dataOnly="0" outline="0" fieldPosition="0">
        <references count="1">
          <reference field="4294967294" count="1">
            <x v="0"/>
          </reference>
        </references>
      </pivotArea>
    </format>
    <format dxfId="100">
      <pivotArea dataOnly="0" outline="0" fieldPosition="0">
        <references count="1">
          <reference field="4294967294" count="1">
            <x v="2"/>
          </reference>
        </references>
      </pivotArea>
    </format>
    <format dxfId="99">
      <pivotArea dataOnly="0" outline="0" fieldPosition="0">
        <references count="1">
          <reference field="4294967294" count="1">
            <x v="3"/>
          </reference>
        </references>
      </pivotArea>
    </format>
    <format dxfId="98">
      <pivotArea dataOnly="0" outline="0" fieldPosition="0">
        <references count="1">
          <reference field="4294967294" count="1">
            <x v="4"/>
          </reference>
        </references>
      </pivotArea>
    </format>
    <format dxfId="97">
      <pivotArea dataOnly="0" outline="0" fieldPosition="0">
        <references count="1">
          <reference field="4294967294" count="1">
            <x v="5"/>
          </reference>
        </references>
      </pivotArea>
    </format>
    <format dxfId="96">
      <pivotArea outline="0" collapsedLevelsAreSubtotals="1" fieldPosition="0"/>
    </format>
    <format dxfId="95">
      <pivotArea outline="0" collapsedLevelsAreSubtotals="1" fieldPosition="0"/>
    </format>
    <format dxfId="94">
      <pivotArea field="0" type="button" dataOnly="0" labelOnly="1" outline="0" axis="axisRow" fieldPosition="0"/>
    </format>
    <format dxfId="93">
      <pivotArea dataOnly="0" labelOnly="1" outline="0" fieldPosition="0">
        <references count="1">
          <reference field="4294967294" count="6">
            <x v="0"/>
            <x v="1"/>
            <x v="2"/>
            <x v="3"/>
            <x v="4"/>
            <x v="5"/>
          </reference>
        </references>
      </pivotArea>
    </format>
    <format dxfId="92">
      <pivotArea field="0" type="button" dataOnly="0" labelOnly="1" outline="0" axis="axisRow" fieldPosition="0"/>
    </format>
    <format dxfId="91">
      <pivotArea dataOnly="0" labelOnly="1" outline="0" fieldPosition="0">
        <references count="1">
          <reference field="4294967294" count="6">
            <x v="0"/>
            <x v="1"/>
            <x v="2"/>
            <x v="3"/>
            <x v="4"/>
            <x v="5"/>
          </reference>
        </references>
      </pivotArea>
    </format>
    <format dxfId="90">
      <pivotArea field="0" type="button" dataOnly="0" labelOnly="1" outline="0" axis="axisRow" fieldPosition="0"/>
    </format>
    <format dxfId="89">
      <pivotArea dataOnly="0" labelOnly="1" outline="0" fieldPosition="0">
        <references count="1">
          <reference field="4294967294" count="6">
            <x v="0"/>
            <x v="1"/>
            <x v="2"/>
            <x v="3"/>
            <x v="4"/>
            <x v="5"/>
          </reference>
        </references>
      </pivotArea>
    </format>
    <format dxfId="88">
      <pivotArea field="0" type="button" dataOnly="0" labelOnly="1" outline="0" axis="axisRow" fieldPosition="0"/>
    </format>
    <format dxfId="87">
      <pivotArea dataOnly="0" labelOnly="1" outline="0" fieldPosition="0">
        <references count="1">
          <reference field="4294967294" count="6">
            <x v="0"/>
            <x v="1"/>
            <x v="2"/>
            <x v="3"/>
            <x v="4"/>
            <x v="5"/>
          </reference>
        </references>
      </pivotArea>
    </format>
    <format dxfId="86">
      <pivotArea type="all" dataOnly="0" outline="0" fieldPosition="0"/>
    </format>
    <format dxfId="85">
      <pivotArea outline="0" collapsedLevelsAreSubtotals="1" fieldPosition="0"/>
    </format>
    <format dxfId="84">
      <pivotArea field="0" type="button" dataOnly="0" labelOnly="1" outline="0" axis="axisRow" fieldPosition="0"/>
    </format>
    <format dxfId="83">
      <pivotArea dataOnly="0" labelOnly="1" fieldPosition="0">
        <references count="1">
          <reference field="0" count="0"/>
        </references>
      </pivotArea>
    </format>
    <format dxfId="82">
      <pivotArea dataOnly="0" labelOnly="1" outline="0" fieldPosition="0">
        <references count="1">
          <reference field="4294967294" count="6">
            <x v="0"/>
            <x v="1"/>
            <x v="2"/>
            <x v="3"/>
            <x v="4"/>
            <x v="5"/>
          </reference>
        </references>
      </pivotArea>
    </format>
    <format dxfId="81">
      <pivotArea type="all" dataOnly="0" outline="0" fieldPosition="0"/>
    </format>
    <format dxfId="80">
      <pivotArea outline="0" collapsedLevelsAreSubtotals="1" fieldPosition="0"/>
    </format>
    <format dxfId="79">
      <pivotArea field="0" type="button" dataOnly="0" labelOnly="1" outline="0" axis="axisRow" fieldPosition="0"/>
    </format>
    <format dxfId="78">
      <pivotArea dataOnly="0" labelOnly="1" fieldPosition="0">
        <references count="1">
          <reference field="0" count="0"/>
        </references>
      </pivotArea>
    </format>
    <format dxfId="77">
      <pivotArea dataOnly="0" labelOnly="1" outline="0" fieldPosition="0">
        <references count="1">
          <reference field="4294967294" count="6">
            <x v="0"/>
            <x v="1"/>
            <x v="2"/>
            <x v="3"/>
            <x v="4"/>
            <x v="5"/>
          </reference>
        </references>
      </pivotArea>
    </format>
    <format dxfId="76">
      <pivotArea field="0" type="button" dataOnly="0" labelOnly="1" outline="0" axis="axisRow" fieldPosition="0"/>
    </format>
    <format dxfId="75">
      <pivotArea dataOnly="0" labelOnly="1" outline="0" fieldPosition="0">
        <references count="1">
          <reference field="4294967294" count="6">
            <x v="0"/>
            <x v="1"/>
            <x v="2"/>
            <x v="3"/>
            <x v="4"/>
            <x v="5"/>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Médiane"/>
    <pivotHierarchy dragToData="1" caption="Tournées prévues"/>
    <pivotHierarchy dragToData="1"/>
    <pivotHierarchy dragToData="1" caption="Tournées faites"/>
    <pivotHierarchy dragToData="1" caption="Tournées annulées"/>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 Annulation"/>
    <pivotHierarchy dragToRow="0" dragToCol="0" dragToPage="0" dragToData="1" caption="Tournées non rentrées"/>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8" showRowHeaders="1" showColHeaders="1" showRowStripes="0" showColStripes="0" showLastColumn="1"/>
  <filters count="1">
    <filter fld="0" type="valueNotEqual" id="1" iMeasureHier="57">
      <autoFilter ref="A1">
        <filterColumn colId="0">
          <customFilters>
            <customFilter operator="notEqual" val="0"/>
          </customFilters>
        </filterColumn>
      </autoFilter>
    </filter>
  </filters>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ableau de Suivi!$A:$AI">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3A530B97-88C5-49E2-95C2-18FAC1FB0504}" name="PivotTable41" cacheId="20"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9">
  <location ref="AG3:AL8" firstHeaderRow="1" firstDataRow="2" firstDataCol="1" rowPageCount="1" colPageCount="1"/>
  <pivotFields count="16">
    <pivotField axis="axisCol" showAll="0">
      <items count="7">
        <item x="2"/>
        <item x="3"/>
        <item x="4"/>
        <item x="5"/>
        <item h="1" x="0"/>
        <item h="1" x="1"/>
        <item t="default"/>
      </items>
    </pivotField>
    <pivotField axis="axisPage" multipleItemSelectionAllowed="1" showAll="0">
      <items count="9">
        <item x="3"/>
        <item h="1" x="2"/>
        <item h="1" x="5"/>
        <item h="1" x="0"/>
        <item h="1" x="7"/>
        <item h="1" x="4"/>
        <item h="1" x="6"/>
        <item h="1" x="1"/>
        <item t="default"/>
      </items>
    </pivotField>
    <pivotField axis="axisRow" showAll="0" sortType="ascending">
      <items count="9">
        <item h="1" x="6"/>
        <item h="1" x="5"/>
        <item h="1" x="4"/>
        <item h="1" x="3"/>
        <item x="2"/>
        <item x="1"/>
        <item x="0"/>
        <item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1">
    <field x="2"/>
  </rowFields>
  <rowItems count="4">
    <i>
      <x v="4"/>
    </i>
    <i>
      <x v="5"/>
    </i>
    <i>
      <x v="6"/>
    </i>
    <i t="grand">
      <x/>
    </i>
  </rowItems>
  <colFields count="1">
    <field x="0"/>
  </colFields>
  <colItems count="5">
    <i>
      <x/>
    </i>
    <i>
      <x v="1"/>
    </i>
    <i>
      <x v="2"/>
    </i>
    <i>
      <x v="3"/>
    </i>
    <i t="grand">
      <x/>
    </i>
  </colItems>
  <pageFields count="1">
    <pageField fld="1" hier="-1"/>
  </pageFields>
  <dataFields count="1">
    <dataField name="Sum of Cumul" fld="15" showDataAs="percentOfRow" baseField="0" baseItem="0" numFmtId="10"/>
  </dataFields>
  <chartFormats count="5">
    <chartFormat chart="4" format="19" series="1">
      <pivotArea type="data" outline="0" fieldPosition="0">
        <references count="2">
          <reference field="4294967294" count="1" selected="0">
            <x v="0"/>
          </reference>
          <reference field="0" count="1" selected="0">
            <x v="0"/>
          </reference>
        </references>
      </pivotArea>
    </chartFormat>
    <chartFormat chart="4" format="20" series="1">
      <pivotArea type="data" outline="0" fieldPosition="0">
        <references count="2">
          <reference field="4294967294" count="1" selected="0">
            <x v="0"/>
          </reference>
          <reference field="0" count="1" selected="0">
            <x v="1"/>
          </reference>
        </references>
      </pivotArea>
    </chartFormat>
    <chartFormat chart="4" format="21" series="1">
      <pivotArea type="data" outline="0" fieldPosition="0">
        <references count="2">
          <reference field="4294967294" count="1" selected="0">
            <x v="0"/>
          </reference>
          <reference field="0" count="1" selected="0">
            <x v="2"/>
          </reference>
        </references>
      </pivotArea>
    </chartFormat>
    <chartFormat chart="4" format="22" series="1">
      <pivotArea type="data" outline="0" fieldPosition="0">
        <references count="2">
          <reference field="4294967294" count="1" selected="0">
            <x v="0"/>
          </reference>
          <reference field="0" count="1" selected="0">
            <x v="3"/>
          </reference>
        </references>
      </pivotArea>
    </chartFormat>
    <chartFormat chart="4" format="23" series="1">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6C7715DF-3538-401F-8A16-F3A7D3D9AF16}" name="PivotTable40" cacheId="20" dataOnRows="1"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32">
  <location ref="T4:X17" firstHeaderRow="1" firstDataRow="2" firstDataCol="1" rowPageCount="2" colPageCount="1"/>
  <pivotFields count="16">
    <pivotField axis="axisPage" multipleItemSelectionAllowed="1" showAll="0">
      <items count="7">
        <item x="0"/>
        <item h="1" x="2"/>
        <item h="1" x="3"/>
        <item h="1" x="4"/>
        <item h="1" x="5"/>
        <item h="1" x="1"/>
        <item t="default"/>
      </items>
    </pivotField>
    <pivotField axis="axisPage" multipleItemSelectionAllowed="1" showAll="0">
      <items count="9">
        <item x="3"/>
        <item h="1" x="2"/>
        <item h="1" x="5"/>
        <item h="1" x="0"/>
        <item h="1" x="7"/>
        <item h="1" x="4"/>
        <item h="1" x="6"/>
        <item h="1" x="1"/>
        <item t="default"/>
      </items>
    </pivotField>
    <pivotField axis="axisCol" showAll="0">
      <items count="9">
        <item h="1" x="6"/>
        <item h="1" x="5"/>
        <item h="1" x="4"/>
        <item h="1" x="3"/>
        <item x="2"/>
        <item x="1"/>
        <item x="0"/>
        <item x="7"/>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s>
  <rowFields count="1">
    <field x="-2"/>
  </rowFields>
  <rowItems count="12">
    <i>
      <x/>
    </i>
    <i i="1">
      <x v="1"/>
    </i>
    <i i="2">
      <x v="2"/>
    </i>
    <i i="3">
      <x v="3"/>
    </i>
    <i i="4">
      <x v="4"/>
    </i>
    <i i="5">
      <x v="5"/>
    </i>
    <i i="6">
      <x v="6"/>
    </i>
    <i i="7">
      <x v="7"/>
    </i>
    <i i="8">
      <x v="8"/>
    </i>
    <i i="9">
      <x v="9"/>
    </i>
    <i i="10">
      <x v="10"/>
    </i>
    <i i="11">
      <x v="11"/>
    </i>
  </rowItems>
  <colFields count="1">
    <field x="2"/>
  </colFields>
  <colItems count="4">
    <i>
      <x v="4"/>
    </i>
    <i>
      <x v="5"/>
    </i>
    <i>
      <x v="6"/>
    </i>
    <i t="grand">
      <x/>
    </i>
  </colItems>
  <pageFields count="2">
    <pageField fld="0" hier="-1"/>
    <pageField fld="1" hier="-1"/>
  </pageFields>
  <dataFields count="12">
    <dataField name="Janvier " fld="3" baseField="2" baseItem="0"/>
    <dataField name="Février " fld="4" baseField="2" baseItem="0"/>
    <dataField name="Mars " fld="5" baseField="2" baseItem="0"/>
    <dataField name="Avril " fld="6" baseField="2" baseItem="0"/>
    <dataField name="Mai " fld="7" baseField="2" baseItem="0"/>
    <dataField name="Juin " fld="8" baseField="2" baseItem="0"/>
    <dataField name="Juillet " fld="9" baseField="2" baseItem="0"/>
    <dataField name="Août " fld="10" baseField="2" baseItem="0"/>
    <dataField name="Septembre " fld="11" baseField="2" baseItem="0"/>
    <dataField name="Octobre " fld="12" baseField="2" baseItem="0"/>
    <dataField name="Novembre " fld="13" baseField="2" baseItem="0"/>
    <dataField name="Décembre " fld="14" baseField="2" baseItem="0"/>
  </dataFields>
  <chartFormats count="7">
    <chartFormat chart="31" format="12" series="1">
      <pivotArea type="data" outline="0" fieldPosition="0">
        <references count="2">
          <reference field="4294967294" count="1" selected="0">
            <x v="0"/>
          </reference>
          <reference field="2" count="1" selected="0">
            <x v="0"/>
          </reference>
        </references>
      </pivotArea>
    </chartFormat>
    <chartFormat chart="31" format="13" series="1">
      <pivotArea type="data" outline="0" fieldPosition="0">
        <references count="2">
          <reference field="4294967294" count="1" selected="0">
            <x v="0"/>
          </reference>
          <reference field="2" count="1" selected="0">
            <x v="1"/>
          </reference>
        </references>
      </pivotArea>
    </chartFormat>
    <chartFormat chart="31" format="14" series="1">
      <pivotArea type="data" outline="0" fieldPosition="0">
        <references count="2">
          <reference field="4294967294" count="1" selected="0">
            <x v="0"/>
          </reference>
          <reference field="2" count="1" selected="0">
            <x v="2"/>
          </reference>
        </references>
      </pivotArea>
    </chartFormat>
    <chartFormat chart="31" format="15" series="1">
      <pivotArea type="data" outline="0" fieldPosition="0">
        <references count="2">
          <reference field="4294967294" count="1" selected="0">
            <x v="0"/>
          </reference>
          <reference field="2" count="1" selected="0">
            <x v="3"/>
          </reference>
        </references>
      </pivotArea>
    </chartFormat>
    <chartFormat chart="31" format="16" series="1">
      <pivotArea type="data" outline="0" fieldPosition="0">
        <references count="2">
          <reference field="4294967294" count="1" selected="0">
            <x v="0"/>
          </reference>
          <reference field="2" count="1" selected="0">
            <x v="5"/>
          </reference>
        </references>
      </pivotArea>
    </chartFormat>
    <chartFormat chart="31" format="17" series="1">
      <pivotArea type="data" outline="0" fieldPosition="0">
        <references count="2">
          <reference field="4294967294" count="1" selected="0">
            <x v="0"/>
          </reference>
          <reference field="2" count="1" selected="0">
            <x v="6"/>
          </reference>
        </references>
      </pivotArea>
    </chartFormat>
    <chartFormat chart="31" format="18"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0B612675-4B0B-42C1-94F2-AFAC18DEEF56}" name="PivotTable38" cacheId="19"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location ref="A30:M104" firstHeaderRow="1" firstDataRow="3" firstDataCol="1"/>
  <pivotFields count="38">
    <pivotField showAll="0"/>
    <pivotField name="Months (Date)" axis="axisCol"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axis="axisRow" dataField="1" showAll="0">
      <items count="75">
        <item x="37"/>
        <item x="48"/>
        <item x="12"/>
        <item x="14"/>
        <item x="61"/>
        <item x="10"/>
        <item x="15"/>
        <item x="43"/>
        <item x="16"/>
        <item x="21"/>
        <item x="47"/>
        <item x="51"/>
        <item x="36"/>
        <item x="19"/>
        <item x="41"/>
        <item x="39"/>
        <item x="35"/>
        <item x="17"/>
        <item x="23"/>
        <item x="40"/>
        <item x="32"/>
        <item x="8"/>
        <item x="2"/>
        <item x="59"/>
        <item x="56"/>
        <item x="60"/>
        <item x="5"/>
        <item x="13"/>
        <item x="49"/>
        <item x="29"/>
        <item x="63"/>
        <item x="11"/>
        <item x="27"/>
        <item x="58"/>
        <item x="6"/>
        <item x="50"/>
        <item x="55"/>
        <item x="33"/>
        <item x="45"/>
        <item x="18"/>
        <item x="38"/>
        <item x="34"/>
        <item x="25"/>
        <item x="26"/>
        <item x="57"/>
        <item x="28"/>
        <item x="30"/>
        <item x="7"/>
        <item x="3"/>
        <item x="4"/>
        <item x="42"/>
        <item x="0"/>
        <item x="53"/>
        <item x="54"/>
        <item x="46"/>
        <item x="20"/>
        <item x="9"/>
        <item x="24"/>
        <item x="31"/>
        <item x="1"/>
        <item x="65"/>
        <item x="52"/>
        <item x="66"/>
        <item x="62"/>
        <item x="22"/>
        <item x="44"/>
        <item x="64"/>
        <item x="70"/>
        <item m="1" x="71"/>
        <item m="1" x="73"/>
        <item m="1" x="72"/>
        <item x="68"/>
        <item x="67"/>
        <item x="69"/>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7">
        <item x="0"/>
        <item x="1"/>
        <item x="2"/>
        <item x="3"/>
        <item x="4"/>
        <item x="5"/>
        <item t="default"/>
      </items>
    </pivotField>
    <pivotField showAll="0">
      <items count="5">
        <item x="0"/>
        <item x="1"/>
        <item x="2"/>
        <item x="3"/>
        <item t="default"/>
      </items>
    </pivotField>
    <pivotField dragToRow="0" dragToCol="0" dragToPage="0" showAll="0" defaultSubtotal="0"/>
  </pivotFields>
  <rowFields count="1">
    <field x="8"/>
  </rowFields>
  <rowItems count="7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71"/>
    </i>
    <i>
      <x v="72"/>
    </i>
    <i>
      <x v="73"/>
    </i>
    <i t="grand">
      <x/>
    </i>
  </rowItems>
  <colFields count="2">
    <field x="1"/>
    <field x="-2"/>
  </colFields>
  <colItems count="12">
    <i>
      <x/>
      <x/>
    </i>
    <i r="1" i="1">
      <x v="1"/>
    </i>
    <i>
      <x v="1"/>
      <x/>
    </i>
    <i r="1" i="1">
      <x v="1"/>
    </i>
    <i>
      <x v="2"/>
      <x/>
    </i>
    <i r="1" i="1">
      <x v="1"/>
    </i>
    <i>
      <x v="3"/>
      <x/>
    </i>
    <i r="1" i="1">
      <x v="1"/>
    </i>
    <i>
      <x v="4"/>
      <x/>
    </i>
    <i r="1" i="1">
      <x v="1"/>
    </i>
    <i t="grand">
      <x/>
    </i>
    <i t="grand" i="1">
      <x/>
    </i>
  </colItems>
  <dataFields count="2">
    <dataField name="Count of Partenaires / Associations" fld="8" subtotal="count" baseField="0" baseItem="0"/>
    <dataField name="Sum of Poids (Kg)"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D279997D-7AF7-437B-A612-B14DEFF3E5C2}" name="PivotTable37" cacheId="19"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location ref="A3:K19" firstHeaderRow="1" firstDataRow="3" firstDataCol="1" rowPageCount="1" colPageCount="1"/>
  <pivotFields count="38">
    <pivotField showAll="0"/>
    <pivotField name="Months (Date)" axis="axisCol"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dataField="1" showAll="0"/>
    <pivotField dataField="1" showAll="0"/>
    <pivotField showAll="0"/>
    <pivotField axis="axisPage" multipleItemSelectionAllowed="1" showAll="0">
      <items count="4">
        <item x="0"/>
        <item h="1" x="1"/>
        <item h="1" x="2"/>
        <item t="default"/>
      </items>
    </pivotField>
    <pivotField showAll="0"/>
    <pivotField showAll="0"/>
    <pivotField showAll="0"/>
    <pivotField axis="axisRow" showAll="0">
      <items count="5">
        <item x="0"/>
        <item x="1"/>
        <item x="3"/>
        <item x="2"/>
        <item t="default"/>
      </items>
    </pivotField>
    <pivotField showAll="0"/>
    <pivotField showAll="0"/>
    <pivotField showAll="0"/>
    <pivotField showAll="0"/>
    <pivotField showAll="0"/>
    <pivotField showAll="0"/>
    <pivotField showAll="0"/>
    <pivotField axis="axisRow" showAll="0">
      <items count="7">
        <item x="1"/>
        <item x="4"/>
        <item x="0"/>
        <item x="2"/>
        <item x="3"/>
        <item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7">
        <item x="0"/>
        <item x="1"/>
        <item x="2"/>
        <item x="3"/>
        <item x="4"/>
        <item x="5"/>
        <item t="default"/>
      </items>
    </pivotField>
    <pivotField showAll="0">
      <items count="5">
        <item x="0"/>
        <item x="1"/>
        <item x="2"/>
        <item x="3"/>
        <item t="default"/>
      </items>
    </pivotField>
    <pivotField dragToRow="0" dragToCol="0" dragToPage="0" showAll="0" defaultSubtotal="0"/>
  </pivotFields>
  <rowFields count="2">
    <field x="15"/>
    <field x="23"/>
  </rowFields>
  <rowItems count="14">
    <i>
      <x/>
    </i>
    <i r="1">
      <x/>
    </i>
    <i r="1">
      <x v="2"/>
    </i>
    <i r="1">
      <x v="3"/>
    </i>
    <i r="1">
      <x v="4"/>
    </i>
    <i>
      <x v="1"/>
    </i>
    <i r="1">
      <x/>
    </i>
    <i r="1">
      <x v="1"/>
    </i>
    <i r="1">
      <x v="2"/>
    </i>
    <i r="1">
      <x v="3"/>
    </i>
    <i r="1">
      <x v="4"/>
    </i>
    <i>
      <x v="3"/>
    </i>
    <i r="1">
      <x v="5"/>
    </i>
    <i t="grand">
      <x/>
    </i>
  </rowItems>
  <colFields count="2">
    <field x="1"/>
    <field x="-2"/>
  </colFields>
  <colItems count="10">
    <i>
      <x v="1"/>
      <x/>
    </i>
    <i r="1" i="1">
      <x v="1"/>
    </i>
    <i>
      <x v="2"/>
      <x/>
    </i>
    <i r="1" i="1">
      <x v="1"/>
    </i>
    <i>
      <x v="3"/>
      <x/>
    </i>
    <i r="1" i="1">
      <x v="1"/>
    </i>
    <i>
      <x v="4"/>
      <x/>
    </i>
    <i r="1" i="1">
      <x v="1"/>
    </i>
    <i t="grand">
      <x/>
    </i>
    <i t="grand" i="1">
      <x/>
    </i>
  </colItems>
  <pageFields count="1">
    <pageField fld="11" hier="-1"/>
  </pageFields>
  <dataFields count="2">
    <dataField name="Count of Partenaires / Associations" fld="8" subtotal="count" baseField="0" baseItem="0"/>
    <dataField name="Sum of Poids (Kg)"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36E98D9A-3865-4365-BAB2-513449CD8A67}" name="PivotTable1" cacheId="18" dataOnRows="1"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29">
  <location ref="U4:Z17" firstHeaderRow="1" firstDataRow="2" firstDataCol="1" rowPageCount="2" colPageCount="1"/>
  <pivotFields count="16">
    <pivotField axis="axisPage" showAll="0">
      <items count="6">
        <item x="0"/>
        <item x="2"/>
        <item x="3"/>
        <item x="4"/>
        <item x="1"/>
        <item t="default"/>
      </items>
    </pivotField>
    <pivotField axis="axisPage" showAll="0">
      <items count="52">
        <item x="43"/>
        <item x="28"/>
        <item x="26"/>
        <item x="16"/>
        <item x="32"/>
        <item x="27"/>
        <item x="17"/>
        <item x="4"/>
        <item x="5"/>
        <item x="30"/>
        <item x="39"/>
        <item x="6"/>
        <item x="2"/>
        <item x="36"/>
        <item x="10"/>
        <item x="37"/>
        <item x="33"/>
        <item x="12"/>
        <item x="23"/>
        <item x="14"/>
        <item x="0"/>
        <item x="9"/>
        <item x="22"/>
        <item x="41"/>
        <item x="29"/>
        <item x="40"/>
        <item x="13"/>
        <item x="11"/>
        <item x="38"/>
        <item x="8"/>
        <item x="7"/>
        <item x="24"/>
        <item x="21"/>
        <item m="1" x="50"/>
        <item m="1" x="49"/>
        <item m="1" x="48"/>
        <item m="1" x="47"/>
        <item m="1" x="46"/>
        <item m="1" x="45"/>
        <item m="1" x="44"/>
        <item x="15"/>
        <item x="34"/>
        <item x="31"/>
        <item x="3"/>
        <item x="42"/>
        <item x="18"/>
        <item x="19"/>
        <item x="25"/>
        <item x="20"/>
        <item x="35"/>
        <item x="1"/>
        <item t="default"/>
      </items>
    </pivotField>
    <pivotField axis="axisCol" showAll="0">
      <items count="9">
        <item h="1" x="6"/>
        <item h="1" x="5"/>
        <item h="1" x="4"/>
        <item x="3"/>
        <item x="2"/>
        <item x="1"/>
        <item x="0"/>
        <item h="1" x="7"/>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s>
  <rowFields count="1">
    <field x="-2"/>
  </rowFields>
  <rowItems count="12">
    <i>
      <x/>
    </i>
    <i i="1">
      <x v="1"/>
    </i>
    <i i="2">
      <x v="2"/>
    </i>
    <i i="3">
      <x v="3"/>
    </i>
    <i i="4">
      <x v="4"/>
    </i>
    <i i="5">
      <x v="5"/>
    </i>
    <i i="6">
      <x v="6"/>
    </i>
    <i i="7">
      <x v="7"/>
    </i>
    <i i="8">
      <x v="8"/>
    </i>
    <i i="9">
      <x v="9"/>
    </i>
    <i i="10">
      <x v="10"/>
    </i>
    <i i="11">
      <x v="11"/>
    </i>
  </rowItems>
  <colFields count="1">
    <field x="2"/>
  </colFields>
  <colItems count="5">
    <i>
      <x v="3"/>
    </i>
    <i>
      <x v="4"/>
    </i>
    <i>
      <x v="5"/>
    </i>
    <i>
      <x v="6"/>
    </i>
    <i t="grand">
      <x/>
    </i>
  </colItems>
  <pageFields count="2">
    <pageField fld="0" hier="-1"/>
    <pageField fld="1" hier="-1"/>
  </pageFields>
  <dataFields count="12">
    <dataField name="Janvier " fld="3" baseField="2" baseItem="4"/>
    <dataField name="Février " fld="4" baseField="2" baseItem="4"/>
    <dataField name="Mars " fld="5" baseField="2" baseItem="4"/>
    <dataField name="Avril " fld="6" baseField="2" baseItem="4"/>
    <dataField name="Mai " fld="7" baseField="2" baseItem="4"/>
    <dataField name="Juin " fld="8" baseField="2" baseItem="4"/>
    <dataField name="Juillet " fld="9" baseField="2" baseItem="4"/>
    <dataField name="Août " fld="10" baseField="2" baseItem="4"/>
    <dataField name="Septembre " fld="11" baseField="2" baseItem="4"/>
    <dataField name="Octobre " fld="12" baseField="2" baseItem="4"/>
    <dataField name="Novembre " fld="13" baseField="2" baseItem="4"/>
    <dataField name="Décembre " fld="14" baseField="2" baseItem="4"/>
  </dataFields>
  <formats count="1">
    <format dxfId="74">
      <pivotArea dataOnly="0" outline="0" fieldPosition="0">
        <references count="1">
          <reference field="2" count="0"/>
        </references>
      </pivotArea>
    </format>
  </formats>
  <chartFormats count="94">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1"/>
          </reference>
          <reference field="2" count="1" selected="0">
            <x v="0"/>
          </reference>
        </references>
      </pivotArea>
    </chartFormat>
    <chartFormat chart="0" format="2" series="1">
      <pivotArea type="data" outline="0" fieldPosition="0">
        <references count="2">
          <reference field="4294967294" count="1" selected="0">
            <x v="2"/>
          </reference>
          <reference field="2" count="1" selected="0">
            <x v="0"/>
          </reference>
        </references>
      </pivotArea>
    </chartFormat>
    <chartFormat chart="0" format="3" series="1">
      <pivotArea type="data" outline="0" fieldPosition="0">
        <references count="2">
          <reference field="4294967294" count="1" selected="0">
            <x v="3"/>
          </reference>
          <reference field="2" count="1" selected="0">
            <x v="0"/>
          </reference>
        </references>
      </pivotArea>
    </chartFormat>
    <chartFormat chart="0" format="4" series="1">
      <pivotArea type="data" outline="0" fieldPosition="0">
        <references count="2">
          <reference field="4294967294" count="1" selected="0">
            <x v="4"/>
          </reference>
          <reference field="2" count="1" selected="0">
            <x v="0"/>
          </reference>
        </references>
      </pivotArea>
    </chartFormat>
    <chartFormat chart="0" format="5" series="1">
      <pivotArea type="data" outline="0" fieldPosition="0">
        <references count="2">
          <reference field="4294967294" count="1" selected="0">
            <x v="5"/>
          </reference>
          <reference field="2" count="1" selected="0">
            <x v="0"/>
          </reference>
        </references>
      </pivotArea>
    </chartFormat>
    <chartFormat chart="0" format="6" series="1">
      <pivotArea type="data" outline="0" fieldPosition="0">
        <references count="2">
          <reference field="4294967294" count="1" selected="0">
            <x v="6"/>
          </reference>
          <reference field="2" count="1" selected="0">
            <x v="0"/>
          </reference>
        </references>
      </pivotArea>
    </chartFormat>
    <chartFormat chart="0" format="7" series="1">
      <pivotArea type="data" outline="0" fieldPosition="0">
        <references count="2">
          <reference field="4294967294" count="1" selected="0">
            <x v="7"/>
          </reference>
          <reference field="2" count="1" selected="0">
            <x v="0"/>
          </reference>
        </references>
      </pivotArea>
    </chartFormat>
    <chartFormat chart="0" format="8" series="1">
      <pivotArea type="data" outline="0" fieldPosition="0">
        <references count="2">
          <reference field="4294967294" count="1" selected="0">
            <x v="8"/>
          </reference>
          <reference field="2" count="1" selected="0">
            <x v="0"/>
          </reference>
        </references>
      </pivotArea>
    </chartFormat>
    <chartFormat chart="0" format="9" series="1">
      <pivotArea type="data" outline="0" fieldPosition="0">
        <references count="2">
          <reference field="4294967294" count="1" selected="0">
            <x v="9"/>
          </reference>
          <reference field="2" count="1" selected="0">
            <x v="0"/>
          </reference>
        </references>
      </pivotArea>
    </chartFormat>
    <chartFormat chart="0" format="10" series="1">
      <pivotArea type="data" outline="0" fieldPosition="0">
        <references count="2">
          <reference field="4294967294" count="1" selected="0">
            <x v="10"/>
          </reference>
          <reference field="2" count="1" selected="0">
            <x v="0"/>
          </reference>
        </references>
      </pivotArea>
    </chartFormat>
    <chartFormat chart="0" format="11" series="1">
      <pivotArea type="data" outline="0" fieldPosition="0">
        <references count="2">
          <reference field="4294967294" count="1" selected="0">
            <x v="11"/>
          </reference>
          <reference field="2" count="1" selected="0">
            <x v="0"/>
          </reference>
        </references>
      </pivotArea>
    </chartFormat>
    <chartFormat chart="0" format="13" series="1">
      <pivotArea type="data" outline="0" fieldPosition="0">
        <references count="2">
          <reference field="4294967294" count="1" selected="0">
            <x v="0"/>
          </reference>
          <reference field="2" count="1" selected="0">
            <x v="1"/>
          </reference>
        </references>
      </pivotArea>
    </chartFormat>
    <chartFormat chart="0" format="14" series="1">
      <pivotArea type="data" outline="0" fieldPosition="0">
        <references count="2">
          <reference field="4294967294" count="1" selected="0">
            <x v="1"/>
          </reference>
          <reference field="2" count="1" selected="0">
            <x v="1"/>
          </reference>
        </references>
      </pivotArea>
    </chartFormat>
    <chartFormat chart="0" format="15" series="1">
      <pivotArea type="data" outline="0" fieldPosition="0">
        <references count="2">
          <reference field="4294967294" count="1" selected="0">
            <x v="2"/>
          </reference>
          <reference field="2" count="1" selected="0">
            <x v="1"/>
          </reference>
        </references>
      </pivotArea>
    </chartFormat>
    <chartFormat chart="0" format="16" series="1">
      <pivotArea type="data" outline="0" fieldPosition="0">
        <references count="2">
          <reference field="4294967294" count="1" selected="0">
            <x v="3"/>
          </reference>
          <reference field="2" count="1" selected="0">
            <x v="1"/>
          </reference>
        </references>
      </pivotArea>
    </chartFormat>
    <chartFormat chart="0" format="17" series="1">
      <pivotArea type="data" outline="0" fieldPosition="0">
        <references count="2">
          <reference field="4294967294" count="1" selected="0">
            <x v="4"/>
          </reference>
          <reference field="2" count="1" selected="0">
            <x v="1"/>
          </reference>
        </references>
      </pivotArea>
    </chartFormat>
    <chartFormat chart="0" format="18" series="1">
      <pivotArea type="data" outline="0" fieldPosition="0">
        <references count="2">
          <reference field="4294967294" count="1" selected="0">
            <x v="5"/>
          </reference>
          <reference field="2" count="1" selected="0">
            <x v="1"/>
          </reference>
        </references>
      </pivotArea>
    </chartFormat>
    <chartFormat chart="0" format="19" series="1">
      <pivotArea type="data" outline="0" fieldPosition="0">
        <references count="2">
          <reference field="4294967294" count="1" selected="0">
            <x v="6"/>
          </reference>
          <reference field="2" count="1" selected="0">
            <x v="1"/>
          </reference>
        </references>
      </pivotArea>
    </chartFormat>
    <chartFormat chart="0" format="20" series="1">
      <pivotArea type="data" outline="0" fieldPosition="0">
        <references count="2">
          <reference field="4294967294" count="1" selected="0">
            <x v="7"/>
          </reference>
          <reference field="2" count="1" selected="0">
            <x v="1"/>
          </reference>
        </references>
      </pivotArea>
    </chartFormat>
    <chartFormat chart="0" format="21" series="1">
      <pivotArea type="data" outline="0" fieldPosition="0">
        <references count="2">
          <reference field="4294967294" count="1" selected="0">
            <x v="8"/>
          </reference>
          <reference field="2" count="1" selected="0">
            <x v="1"/>
          </reference>
        </references>
      </pivotArea>
    </chartFormat>
    <chartFormat chart="0" format="22" series="1">
      <pivotArea type="data" outline="0" fieldPosition="0">
        <references count="2">
          <reference field="4294967294" count="1" selected="0">
            <x v="9"/>
          </reference>
          <reference field="2" count="1" selected="0">
            <x v="1"/>
          </reference>
        </references>
      </pivotArea>
    </chartFormat>
    <chartFormat chart="0" format="23" series="1">
      <pivotArea type="data" outline="0" fieldPosition="0">
        <references count="2">
          <reference field="4294967294" count="1" selected="0">
            <x v="10"/>
          </reference>
          <reference field="2" count="1" selected="0">
            <x v="1"/>
          </reference>
        </references>
      </pivotArea>
    </chartFormat>
    <chartFormat chart="0" format="24" series="1">
      <pivotArea type="data" outline="0" fieldPosition="0">
        <references count="2">
          <reference field="4294967294" count="1" selected="0">
            <x v="11"/>
          </reference>
          <reference field="2" count="1" selected="0">
            <x v="1"/>
          </reference>
        </references>
      </pivotArea>
    </chartFormat>
    <chartFormat chart="0" format="26" series="1">
      <pivotArea type="data" outline="0" fieldPosition="0">
        <references count="2">
          <reference field="4294967294" count="1" selected="0">
            <x v="0"/>
          </reference>
          <reference field="2" count="1" selected="0">
            <x v="2"/>
          </reference>
        </references>
      </pivotArea>
    </chartFormat>
    <chartFormat chart="0" format="27" series="1">
      <pivotArea type="data" outline="0" fieldPosition="0">
        <references count="2">
          <reference field="4294967294" count="1" selected="0">
            <x v="1"/>
          </reference>
          <reference field="2" count="1" selected="0">
            <x v="2"/>
          </reference>
        </references>
      </pivotArea>
    </chartFormat>
    <chartFormat chart="0" format="28" series="1">
      <pivotArea type="data" outline="0" fieldPosition="0">
        <references count="2">
          <reference field="4294967294" count="1" selected="0">
            <x v="2"/>
          </reference>
          <reference field="2" count="1" selected="0">
            <x v="2"/>
          </reference>
        </references>
      </pivotArea>
    </chartFormat>
    <chartFormat chart="0" format="29" series="1">
      <pivotArea type="data" outline="0" fieldPosition="0">
        <references count="2">
          <reference field="4294967294" count="1" selected="0">
            <x v="3"/>
          </reference>
          <reference field="2" count="1" selected="0">
            <x v="2"/>
          </reference>
        </references>
      </pivotArea>
    </chartFormat>
    <chartFormat chart="0" format="30" series="1">
      <pivotArea type="data" outline="0" fieldPosition="0">
        <references count="2">
          <reference field="4294967294" count="1" selected="0">
            <x v="4"/>
          </reference>
          <reference field="2" count="1" selected="0">
            <x v="2"/>
          </reference>
        </references>
      </pivotArea>
    </chartFormat>
    <chartFormat chart="0" format="31" series="1">
      <pivotArea type="data" outline="0" fieldPosition="0">
        <references count="2">
          <reference field="4294967294" count="1" selected="0">
            <x v="5"/>
          </reference>
          <reference field="2" count="1" selected="0">
            <x v="2"/>
          </reference>
        </references>
      </pivotArea>
    </chartFormat>
    <chartFormat chart="0" format="32" series="1">
      <pivotArea type="data" outline="0" fieldPosition="0">
        <references count="2">
          <reference field="4294967294" count="1" selected="0">
            <x v="6"/>
          </reference>
          <reference field="2" count="1" selected="0">
            <x v="2"/>
          </reference>
        </references>
      </pivotArea>
    </chartFormat>
    <chartFormat chart="0" format="33" series="1">
      <pivotArea type="data" outline="0" fieldPosition="0">
        <references count="2">
          <reference field="4294967294" count="1" selected="0">
            <x v="7"/>
          </reference>
          <reference field="2" count="1" selected="0">
            <x v="2"/>
          </reference>
        </references>
      </pivotArea>
    </chartFormat>
    <chartFormat chart="0" format="34" series="1">
      <pivotArea type="data" outline="0" fieldPosition="0">
        <references count="2">
          <reference field="4294967294" count="1" selected="0">
            <x v="8"/>
          </reference>
          <reference field="2" count="1" selected="0">
            <x v="2"/>
          </reference>
        </references>
      </pivotArea>
    </chartFormat>
    <chartFormat chart="0" format="35" series="1">
      <pivotArea type="data" outline="0" fieldPosition="0">
        <references count="2">
          <reference field="4294967294" count="1" selected="0">
            <x v="9"/>
          </reference>
          <reference field="2" count="1" selected="0">
            <x v="2"/>
          </reference>
        </references>
      </pivotArea>
    </chartFormat>
    <chartFormat chart="0" format="36" series="1">
      <pivotArea type="data" outline="0" fieldPosition="0">
        <references count="2">
          <reference field="4294967294" count="1" selected="0">
            <x v="10"/>
          </reference>
          <reference field="2" count="1" selected="0">
            <x v="2"/>
          </reference>
        </references>
      </pivotArea>
    </chartFormat>
    <chartFormat chart="0" format="37" series="1">
      <pivotArea type="data" outline="0" fieldPosition="0">
        <references count="2">
          <reference field="4294967294" count="1" selected="0">
            <x v="11"/>
          </reference>
          <reference field="2" count="1" selected="0">
            <x v="2"/>
          </reference>
        </references>
      </pivotArea>
    </chartFormat>
    <chartFormat chart="0" format="39" series="1">
      <pivotArea type="data" outline="0" fieldPosition="0">
        <references count="2">
          <reference field="4294967294" count="1" selected="0">
            <x v="0"/>
          </reference>
          <reference field="2" count="1" selected="0">
            <x v="3"/>
          </reference>
        </references>
      </pivotArea>
    </chartFormat>
    <chartFormat chart="0" format="40" series="1">
      <pivotArea type="data" outline="0" fieldPosition="0">
        <references count="2">
          <reference field="4294967294" count="1" selected="0">
            <x v="1"/>
          </reference>
          <reference field="2" count="1" selected="0">
            <x v="3"/>
          </reference>
        </references>
      </pivotArea>
    </chartFormat>
    <chartFormat chart="0" format="41" series="1">
      <pivotArea type="data" outline="0" fieldPosition="0">
        <references count="2">
          <reference field="4294967294" count="1" selected="0">
            <x v="2"/>
          </reference>
          <reference field="2" count="1" selected="0">
            <x v="3"/>
          </reference>
        </references>
      </pivotArea>
    </chartFormat>
    <chartFormat chart="0" format="42" series="1">
      <pivotArea type="data" outline="0" fieldPosition="0">
        <references count="2">
          <reference field="4294967294" count="1" selected="0">
            <x v="3"/>
          </reference>
          <reference field="2" count="1" selected="0">
            <x v="3"/>
          </reference>
        </references>
      </pivotArea>
    </chartFormat>
    <chartFormat chart="0" format="43" series="1">
      <pivotArea type="data" outline="0" fieldPosition="0">
        <references count="2">
          <reference field="4294967294" count="1" selected="0">
            <x v="4"/>
          </reference>
          <reference field="2" count="1" selected="0">
            <x v="3"/>
          </reference>
        </references>
      </pivotArea>
    </chartFormat>
    <chartFormat chart="0" format="44" series="1">
      <pivotArea type="data" outline="0" fieldPosition="0">
        <references count="2">
          <reference field="4294967294" count="1" selected="0">
            <x v="5"/>
          </reference>
          <reference field="2" count="1" selected="0">
            <x v="3"/>
          </reference>
        </references>
      </pivotArea>
    </chartFormat>
    <chartFormat chart="0" format="45" series="1">
      <pivotArea type="data" outline="0" fieldPosition="0">
        <references count="2">
          <reference field="4294967294" count="1" selected="0">
            <x v="6"/>
          </reference>
          <reference field="2" count="1" selected="0">
            <x v="3"/>
          </reference>
        </references>
      </pivotArea>
    </chartFormat>
    <chartFormat chart="0" format="46" series="1">
      <pivotArea type="data" outline="0" fieldPosition="0">
        <references count="2">
          <reference field="4294967294" count="1" selected="0">
            <x v="7"/>
          </reference>
          <reference field="2" count="1" selected="0">
            <x v="3"/>
          </reference>
        </references>
      </pivotArea>
    </chartFormat>
    <chartFormat chart="0" format="47" series="1">
      <pivotArea type="data" outline="0" fieldPosition="0">
        <references count="2">
          <reference field="4294967294" count="1" selected="0">
            <x v="8"/>
          </reference>
          <reference field="2" count="1" selected="0">
            <x v="3"/>
          </reference>
        </references>
      </pivotArea>
    </chartFormat>
    <chartFormat chart="0" format="48" series="1">
      <pivotArea type="data" outline="0" fieldPosition="0">
        <references count="2">
          <reference field="4294967294" count="1" selected="0">
            <x v="9"/>
          </reference>
          <reference field="2" count="1" selected="0">
            <x v="3"/>
          </reference>
        </references>
      </pivotArea>
    </chartFormat>
    <chartFormat chart="0" format="49" series="1">
      <pivotArea type="data" outline="0" fieldPosition="0">
        <references count="2">
          <reference field="4294967294" count="1" selected="0">
            <x v="10"/>
          </reference>
          <reference field="2" count="1" selected="0">
            <x v="3"/>
          </reference>
        </references>
      </pivotArea>
    </chartFormat>
    <chartFormat chart="0" format="50" series="1">
      <pivotArea type="data" outline="0" fieldPosition="0">
        <references count="2">
          <reference field="4294967294" count="1" selected="0">
            <x v="11"/>
          </reference>
          <reference field="2" count="1" selected="0">
            <x v="3"/>
          </reference>
        </references>
      </pivotArea>
    </chartFormat>
    <chartFormat chart="0" format="52" series="1">
      <pivotArea type="data" outline="0" fieldPosition="0">
        <references count="2">
          <reference field="4294967294" count="1" selected="0">
            <x v="0"/>
          </reference>
          <reference field="2" count="1" selected="0">
            <x v="4"/>
          </reference>
        </references>
      </pivotArea>
    </chartFormat>
    <chartFormat chart="0" format="53" series="1">
      <pivotArea type="data" outline="0" fieldPosition="0">
        <references count="2">
          <reference field="4294967294" count="1" selected="0">
            <x v="1"/>
          </reference>
          <reference field="2" count="1" selected="0">
            <x v="4"/>
          </reference>
        </references>
      </pivotArea>
    </chartFormat>
    <chartFormat chart="0" format="54" series="1">
      <pivotArea type="data" outline="0" fieldPosition="0">
        <references count="2">
          <reference field="4294967294" count="1" selected="0">
            <x v="2"/>
          </reference>
          <reference field="2" count="1" selected="0">
            <x v="4"/>
          </reference>
        </references>
      </pivotArea>
    </chartFormat>
    <chartFormat chart="0" format="55" series="1">
      <pivotArea type="data" outline="0" fieldPosition="0">
        <references count="2">
          <reference field="4294967294" count="1" selected="0">
            <x v="3"/>
          </reference>
          <reference field="2" count="1" selected="0">
            <x v="4"/>
          </reference>
        </references>
      </pivotArea>
    </chartFormat>
    <chartFormat chart="0" format="56" series="1">
      <pivotArea type="data" outline="0" fieldPosition="0">
        <references count="2">
          <reference field="4294967294" count="1" selected="0">
            <x v="4"/>
          </reference>
          <reference field="2" count="1" selected="0">
            <x v="4"/>
          </reference>
        </references>
      </pivotArea>
    </chartFormat>
    <chartFormat chart="0" format="57" series="1">
      <pivotArea type="data" outline="0" fieldPosition="0">
        <references count="2">
          <reference field="4294967294" count="1" selected="0">
            <x v="5"/>
          </reference>
          <reference field="2" count="1" selected="0">
            <x v="4"/>
          </reference>
        </references>
      </pivotArea>
    </chartFormat>
    <chartFormat chart="0" format="58" series="1">
      <pivotArea type="data" outline="0" fieldPosition="0">
        <references count="2">
          <reference field="4294967294" count="1" selected="0">
            <x v="6"/>
          </reference>
          <reference field="2" count="1" selected="0">
            <x v="4"/>
          </reference>
        </references>
      </pivotArea>
    </chartFormat>
    <chartFormat chart="0" format="59" series="1">
      <pivotArea type="data" outline="0" fieldPosition="0">
        <references count="2">
          <reference field="4294967294" count="1" selected="0">
            <x v="7"/>
          </reference>
          <reference field="2" count="1" selected="0">
            <x v="4"/>
          </reference>
        </references>
      </pivotArea>
    </chartFormat>
    <chartFormat chart="0" format="60" series="1">
      <pivotArea type="data" outline="0" fieldPosition="0">
        <references count="2">
          <reference field="4294967294" count="1" selected="0">
            <x v="8"/>
          </reference>
          <reference field="2" count="1" selected="0">
            <x v="4"/>
          </reference>
        </references>
      </pivotArea>
    </chartFormat>
    <chartFormat chart="0" format="61" series="1">
      <pivotArea type="data" outline="0" fieldPosition="0">
        <references count="2">
          <reference field="4294967294" count="1" selected="0">
            <x v="9"/>
          </reference>
          <reference field="2" count="1" selected="0">
            <x v="4"/>
          </reference>
        </references>
      </pivotArea>
    </chartFormat>
    <chartFormat chart="0" format="62" series="1">
      <pivotArea type="data" outline="0" fieldPosition="0">
        <references count="2">
          <reference field="4294967294" count="1" selected="0">
            <x v="10"/>
          </reference>
          <reference field="2" count="1" selected="0">
            <x v="4"/>
          </reference>
        </references>
      </pivotArea>
    </chartFormat>
    <chartFormat chart="0" format="63" series="1">
      <pivotArea type="data" outline="0" fieldPosition="0">
        <references count="2">
          <reference field="4294967294" count="1" selected="0">
            <x v="11"/>
          </reference>
          <reference field="2" count="1" selected="0">
            <x v="4"/>
          </reference>
        </references>
      </pivotArea>
    </chartFormat>
    <chartFormat chart="0" format="65" series="1">
      <pivotArea type="data" outline="0" fieldPosition="0">
        <references count="2">
          <reference field="4294967294" count="1" selected="0">
            <x v="0"/>
          </reference>
          <reference field="2" count="1" selected="0">
            <x v="5"/>
          </reference>
        </references>
      </pivotArea>
    </chartFormat>
    <chartFormat chart="0" format="66" series="1">
      <pivotArea type="data" outline="0" fieldPosition="0">
        <references count="2">
          <reference field="4294967294" count="1" selected="0">
            <x v="1"/>
          </reference>
          <reference field="2" count="1" selected="0">
            <x v="5"/>
          </reference>
        </references>
      </pivotArea>
    </chartFormat>
    <chartFormat chart="0" format="67" series="1">
      <pivotArea type="data" outline="0" fieldPosition="0">
        <references count="2">
          <reference field="4294967294" count="1" selected="0">
            <x v="2"/>
          </reference>
          <reference field="2" count="1" selected="0">
            <x v="5"/>
          </reference>
        </references>
      </pivotArea>
    </chartFormat>
    <chartFormat chart="0" format="68" series="1">
      <pivotArea type="data" outline="0" fieldPosition="0">
        <references count="2">
          <reference field="4294967294" count="1" selected="0">
            <x v="3"/>
          </reference>
          <reference field="2" count="1" selected="0">
            <x v="5"/>
          </reference>
        </references>
      </pivotArea>
    </chartFormat>
    <chartFormat chart="0" format="69" series="1">
      <pivotArea type="data" outline="0" fieldPosition="0">
        <references count="2">
          <reference field="4294967294" count="1" selected="0">
            <x v="4"/>
          </reference>
          <reference field="2" count="1" selected="0">
            <x v="5"/>
          </reference>
        </references>
      </pivotArea>
    </chartFormat>
    <chartFormat chart="0" format="70" series="1">
      <pivotArea type="data" outline="0" fieldPosition="0">
        <references count="2">
          <reference field="4294967294" count="1" selected="0">
            <x v="5"/>
          </reference>
          <reference field="2" count="1" selected="0">
            <x v="5"/>
          </reference>
        </references>
      </pivotArea>
    </chartFormat>
    <chartFormat chart="0" format="71" series="1">
      <pivotArea type="data" outline="0" fieldPosition="0">
        <references count="2">
          <reference field="4294967294" count="1" selected="0">
            <x v="6"/>
          </reference>
          <reference field="2" count="1" selected="0">
            <x v="5"/>
          </reference>
        </references>
      </pivotArea>
    </chartFormat>
    <chartFormat chart="0" format="72" series="1">
      <pivotArea type="data" outline="0" fieldPosition="0">
        <references count="2">
          <reference field="4294967294" count="1" selected="0">
            <x v="7"/>
          </reference>
          <reference field="2" count="1" selected="0">
            <x v="5"/>
          </reference>
        </references>
      </pivotArea>
    </chartFormat>
    <chartFormat chart="0" format="73" series="1">
      <pivotArea type="data" outline="0" fieldPosition="0">
        <references count="2">
          <reference field="4294967294" count="1" selected="0">
            <x v="8"/>
          </reference>
          <reference field="2" count="1" selected="0">
            <x v="5"/>
          </reference>
        </references>
      </pivotArea>
    </chartFormat>
    <chartFormat chart="0" format="74" series="1">
      <pivotArea type="data" outline="0" fieldPosition="0">
        <references count="2">
          <reference field="4294967294" count="1" selected="0">
            <x v="9"/>
          </reference>
          <reference field="2" count="1" selected="0">
            <x v="5"/>
          </reference>
        </references>
      </pivotArea>
    </chartFormat>
    <chartFormat chart="0" format="75" series="1">
      <pivotArea type="data" outline="0" fieldPosition="0">
        <references count="2">
          <reference field="4294967294" count="1" selected="0">
            <x v="10"/>
          </reference>
          <reference field="2" count="1" selected="0">
            <x v="5"/>
          </reference>
        </references>
      </pivotArea>
    </chartFormat>
    <chartFormat chart="0" format="76" series="1">
      <pivotArea type="data" outline="0" fieldPosition="0">
        <references count="2">
          <reference field="4294967294" count="1" selected="0">
            <x v="11"/>
          </reference>
          <reference field="2" count="1" selected="0">
            <x v="5"/>
          </reference>
        </references>
      </pivotArea>
    </chartFormat>
    <chartFormat chart="0" format="78" series="1">
      <pivotArea type="data" outline="0" fieldPosition="0">
        <references count="2">
          <reference field="4294967294" count="1" selected="0">
            <x v="0"/>
          </reference>
          <reference field="2" count="1" selected="0">
            <x v="6"/>
          </reference>
        </references>
      </pivotArea>
    </chartFormat>
    <chartFormat chart="0" format="79" series="1">
      <pivotArea type="data" outline="0" fieldPosition="0">
        <references count="2">
          <reference field="4294967294" count="1" selected="0">
            <x v="1"/>
          </reference>
          <reference field="2" count="1" selected="0">
            <x v="6"/>
          </reference>
        </references>
      </pivotArea>
    </chartFormat>
    <chartFormat chart="0" format="80" series="1">
      <pivotArea type="data" outline="0" fieldPosition="0">
        <references count="2">
          <reference field="4294967294" count="1" selected="0">
            <x v="2"/>
          </reference>
          <reference field="2" count="1" selected="0">
            <x v="6"/>
          </reference>
        </references>
      </pivotArea>
    </chartFormat>
    <chartFormat chart="0" format="81" series="1">
      <pivotArea type="data" outline="0" fieldPosition="0">
        <references count="2">
          <reference field="4294967294" count="1" selected="0">
            <x v="3"/>
          </reference>
          <reference field="2" count="1" selected="0">
            <x v="6"/>
          </reference>
        </references>
      </pivotArea>
    </chartFormat>
    <chartFormat chart="0" format="82" series="1">
      <pivotArea type="data" outline="0" fieldPosition="0">
        <references count="2">
          <reference field="4294967294" count="1" selected="0">
            <x v="4"/>
          </reference>
          <reference field="2" count="1" selected="0">
            <x v="6"/>
          </reference>
        </references>
      </pivotArea>
    </chartFormat>
    <chartFormat chart="0" format="83" series="1">
      <pivotArea type="data" outline="0" fieldPosition="0">
        <references count="2">
          <reference field="4294967294" count="1" selected="0">
            <x v="5"/>
          </reference>
          <reference field="2" count="1" selected="0">
            <x v="6"/>
          </reference>
        </references>
      </pivotArea>
    </chartFormat>
    <chartFormat chart="0" format="84" series="1">
      <pivotArea type="data" outline="0" fieldPosition="0">
        <references count="2">
          <reference field="4294967294" count="1" selected="0">
            <x v="6"/>
          </reference>
          <reference field="2" count="1" selected="0">
            <x v="6"/>
          </reference>
        </references>
      </pivotArea>
    </chartFormat>
    <chartFormat chart="0" format="85" series="1">
      <pivotArea type="data" outline="0" fieldPosition="0">
        <references count="2">
          <reference field="4294967294" count="1" selected="0">
            <x v="7"/>
          </reference>
          <reference field="2" count="1" selected="0">
            <x v="6"/>
          </reference>
        </references>
      </pivotArea>
    </chartFormat>
    <chartFormat chart="0" format="86" series="1">
      <pivotArea type="data" outline="0" fieldPosition="0">
        <references count="2">
          <reference field="4294967294" count="1" selected="0">
            <x v="8"/>
          </reference>
          <reference field="2" count="1" selected="0">
            <x v="6"/>
          </reference>
        </references>
      </pivotArea>
    </chartFormat>
    <chartFormat chart="0" format="87" series="1">
      <pivotArea type="data" outline="0" fieldPosition="0">
        <references count="2">
          <reference field="4294967294" count="1" selected="0">
            <x v="9"/>
          </reference>
          <reference field="2" count="1" selected="0">
            <x v="6"/>
          </reference>
        </references>
      </pivotArea>
    </chartFormat>
    <chartFormat chart="0" format="88" series="1">
      <pivotArea type="data" outline="0" fieldPosition="0">
        <references count="2">
          <reference field="4294967294" count="1" selected="0">
            <x v="10"/>
          </reference>
          <reference field="2" count="1" selected="0">
            <x v="6"/>
          </reference>
        </references>
      </pivotArea>
    </chartFormat>
    <chartFormat chart="0" format="89" series="1">
      <pivotArea type="data" outline="0" fieldPosition="0">
        <references count="2">
          <reference field="4294967294" count="1" selected="0">
            <x v="11"/>
          </reference>
          <reference field="2" count="1" selected="0">
            <x v="6"/>
          </reference>
        </references>
      </pivotArea>
    </chartFormat>
    <chartFormat chart="0" format="104" series="1">
      <pivotArea type="data" outline="0" fieldPosition="0">
        <references count="1">
          <reference field="4294967294" count="1" selected="0">
            <x v="0"/>
          </reference>
        </references>
      </pivotArea>
    </chartFormat>
    <chartFormat chart="0" format="105" series="1">
      <pivotArea type="data" outline="0" fieldPosition="0">
        <references count="2">
          <reference field="4294967294" count="1" selected="0">
            <x v="0"/>
          </reference>
          <reference field="2" count="1" selected="0">
            <x v="7"/>
          </reference>
        </references>
      </pivotArea>
    </chartFormat>
    <chartFormat chart="28" format="112" series="1">
      <pivotArea type="data" outline="0" fieldPosition="0">
        <references count="2">
          <reference field="4294967294" count="1" selected="0">
            <x v="0"/>
          </reference>
          <reference field="2" count="1" selected="0">
            <x v="1"/>
          </reference>
        </references>
      </pivotArea>
    </chartFormat>
    <chartFormat chart="28" format="113" series="1">
      <pivotArea type="data" outline="0" fieldPosition="0">
        <references count="2">
          <reference field="4294967294" count="1" selected="0">
            <x v="0"/>
          </reference>
          <reference field="2" count="1" selected="0">
            <x v="2"/>
          </reference>
        </references>
      </pivotArea>
    </chartFormat>
    <chartFormat chart="28" format="114" series="1">
      <pivotArea type="data" outline="0" fieldPosition="0">
        <references count="2">
          <reference field="4294967294" count="1" selected="0">
            <x v="0"/>
          </reference>
          <reference field="2" count="1" selected="0">
            <x v="3"/>
          </reference>
        </references>
      </pivotArea>
    </chartFormat>
    <chartFormat chart="28" format="115" series="1">
      <pivotArea type="data" outline="0" fieldPosition="0">
        <references count="2">
          <reference field="4294967294" count="1" selected="0">
            <x v="0"/>
          </reference>
          <reference field="2" count="1" selected="0">
            <x v="4"/>
          </reference>
        </references>
      </pivotArea>
    </chartFormat>
    <chartFormat chart="28" format="116" series="1">
      <pivotArea type="data" outline="0" fieldPosition="0">
        <references count="2">
          <reference field="4294967294" count="1" selected="0">
            <x v="0"/>
          </reference>
          <reference field="2" count="1" selected="0">
            <x v="5"/>
          </reference>
        </references>
      </pivotArea>
    </chartFormat>
    <chartFormat chart="28" format="117" series="1">
      <pivotArea type="data" outline="0" fieldPosition="0">
        <references count="2">
          <reference field="4294967294" count="1" selected="0">
            <x v="0"/>
          </reference>
          <reference field="2" count="1" selected="0">
            <x v="6"/>
          </reference>
        </references>
      </pivotArea>
    </chartFormat>
    <chartFormat chart="28" format="118" series="1">
      <pivotArea type="data" outline="0" fieldPosition="0">
        <references count="2">
          <reference field="4294967294" count="1" selected="0">
            <x v="0"/>
          </reference>
          <reference field="2" count="1" selected="0">
            <x v="7"/>
          </reference>
        </references>
      </pivotArea>
    </chartFormat>
    <chartFormat chart="28" format="119" series="1">
      <pivotArea type="data" outline="0" fieldPosition="0">
        <references count="2">
          <reference field="4294967294" count="1" selected="0">
            <x v="0"/>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E7E42BE0-023C-40A7-8DF5-4300D9AE9397}" name="Tableau croisé dynamique1" cacheId="17" applyNumberFormats="0" applyBorderFormats="0" applyFontFormats="0" applyPatternFormats="0" applyAlignmentFormats="0" applyWidthHeightFormats="1" dataCaption="Valeurs" updatedVersion="7" minRefreshableVersion="3" useAutoFormatting="1" itemPrintTitles="1" createdVersion="8" indent="0" outline="1" outlineData="1" multipleFieldFilters="0">
  <location ref="M4:N143" firstHeaderRow="1" firstDataRow="1" firstDataCol="1"/>
  <pivotFields count="11">
    <pivotField showAll="0"/>
    <pivotField numFmtId="14" showAll="0"/>
    <pivotField showAll="0"/>
    <pivotField axis="axisRow" showAll="0">
      <items count="148">
        <item x="20"/>
        <item x="13"/>
        <item x="9"/>
        <item x="24"/>
        <item x="6"/>
        <item x="17"/>
        <item x="10"/>
        <item x="8"/>
        <item x="14"/>
        <item x="23"/>
        <item x="4"/>
        <item x="2"/>
        <item x="22"/>
        <item x="7"/>
        <item x="19"/>
        <item x="21"/>
        <item x="0"/>
        <item x="1"/>
        <item x="3"/>
        <item x="5"/>
        <item m="1" x="146"/>
        <item x="12"/>
        <item x="15"/>
        <item x="16"/>
        <item x="18"/>
        <item x="137"/>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11"/>
        <item x="59"/>
        <item x="60"/>
        <item x="61"/>
        <item x="62"/>
        <item x="63"/>
        <item x="64"/>
        <item x="65"/>
        <item x="66"/>
        <item x="67"/>
        <item x="68"/>
        <item x="69"/>
        <item x="70"/>
        <item x="71"/>
        <item x="72"/>
        <item x="73"/>
        <item x="74"/>
        <item x="75"/>
        <item x="76"/>
        <item m="1" x="144"/>
        <item x="77"/>
        <item x="78"/>
        <item x="79"/>
        <item x="80"/>
        <item x="81"/>
        <item x="82"/>
        <item x="83"/>
        <item x="84"/>
        <item m="1" x="140"/>
        <item x="85"/>
        <item x="86"/>
        <item x="87"/>
        <item x="88"/>
        <item x="89"/>
        <item x="90"/>
        <item x="91"/>
        <item x="92"/>
        <item m="1" x="142"/>
        <item x="93"/>
        <item x="94"/>
        <item x="95"/>
        <item x="96"/>
        <item m="1" x="138"/>
        <item x="98"/>
        <item x="99"/>
        <item x="100"/>
        <item x="101"/>
        <item x="102"/>
        <item x="103"/>
        <item x="104"/>
        <item x="105"/>
        <item x="106"/>
        <item x="107"/>
        <item x="108"/>
        <item m="1" x="145"/>
        <item x="109"/>
        <item x="110"/>
        <item x="111"/>
        <item x="112"/>
        <item x="113"/>
        <item x="114"/>
        <item x="115"/>
        <item x="116"/>
        <item m="1" x="139"/>
        <item x="117"/>
        <item x="118"/>
        <item x="119"/>
        <item x="120"/>
        <item x="121"/>
        <item x="122"/>
        <item x="123"/>
        <item x="124"/>
        <item x="125"/>
        <item m="1" x="141"/>
        <item x="97"/>
        <item x="126"/>
        <item x="127"/>
        <item x="128"/>
        <item m="1" x="143"/>
        <item x="129"/>
        <item x="130"/>
        <item x="131"/>
        <item x="132"/>
        <item x="133"/>
        <item x="134"/>
        <item x="135"/>
        <item x="136"/>
        <item t="default"/>
      </items>
    </pivotField>
    <pivotField showAll="0"/>
    <pivotField showAll="0"/>
    <pivotField showAll="0"/>
    <pivotField showAll="0"/>
    <pivotField showAll="0"/>
    <pivotField dataField="1" numFmtId="3" showAll="0"/>
    <pivotField showAll="0"/>
  </pivotFields>
  <rowFields count="1">
    <field x="3"/>
  </rowFields>
  <rowItems count="139">
    <i>
      <x/>
    </i>
    <i>
      <x v="1"/>
    </i>
    <i>
      <x v="2"/>
    </i>
    <i>
      <x v="3"/>
    </i>
    <i>
      <x v="4"/>
    </i>
    <i>
      <x v="5"/>
    </i>
    <i>
      <x v="6"/>
    </i>
    <i>
      <x v="7"/>
    </i>
    <i>
      <x v="8"/>
    </i>
    <i>
      <x v="9"/>
    </i>
    <i>
      <x v="10"/>
    </i>
    <i>
      <x v="11"/>
    </i>
    <i>
      <x v="12"/>
    </i>
    <i>
      <x v="13"/>
    </i>
    <i>
      <x v="14"/>
    </i>
    <i>
      <x v="15"/>
    </i>
    <i>
      <x v="16"/>
    </i>
    <i>
      <x v="17"/>
    </i>
    <i>
      <x v="18"/>
    </i>
    <i>
      <x v="19"/>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80"/>
    </i>
    <i>
      <x v="81"/>
    </i>
    <i>
      <x v="82"/>
    </i>
    <i>
      <x v="83"/>
    </i>
    <i>
      <x v="84"/>
    </i>
    <i>
      <x v="85"/>
    </i>
    <i>
      <x v="86"/>
    </i>
    <i>
      <x v="87"/>
    </i>
    <i>
      <x v="89"/>
    </i>
    <i>
      <x v="90"/>
    </i>
    <i>
      <x v="91"/>
    </i>
    <i>
      <x v="92"/>
    </i>
    <i>
      <x v="93"/>
    </i>
    <i>
      <x v="94"/>
    </i>
    <i>
      <x v="95"/>
    </i>
    <i>
      <x v="96"/>
    </i>
    <i>
      <x v="98"/>
    </i>
    <i>
      <x v="99"/>
    </i>
    <i>
      <x v="100"/>
    </i>
    <i>
      <x v="101"/>
    </i>
    <i>
      <x v="103"/>
    </i>
    <i>
      <x v="104"/>
    </i>
    <i>
      <x v="105"/>
    </i>
    <i>
      <x v="106"/>
    </i>
    <i>
      <x v="107"/>
    </i>
    <i>
      <x v="108"/>
    </i>
    <i>
      <x v="109"/>
    </i>
    <i>
      <x v="110"/>
    </i>
    <i>
      <x v="111"/>
    </i>
    <i>
      <x v="112"/>
    </i>
    <i>
      <x v="113"/>
    </i>
    <i>
      <x v="115"/>
    </i>
    <i>
      <x v="116"/>
    </i>
    <i>
      <x v="117"/>
    </i>
    <i>
      <x v="118"/>
    </i>
    <i>
      <x v="119"/>
    </i>
    <i>
      <x v="120"/>
    </i>
    <i>
      <x v="121"/>
    </i>
    <i>
      <x v="122"/>
    </i>
    <i>
      <x v="124"/>
    </i>
    <i>
      <x v="125"/>
    </i>
    <i>
      <x v="126"/>
    </i>
    <i>
      <x v="127"/>
    </i>
    <i>
      <x v="128"/>
    </i>
    <i>
      <x v="129"/>
    </i>
    <i>
      <x v="130"/>
    </i>
    <i>
      <x v="131"/>
    </i>
    <i>
      <x v="132"/>
    </i>
    <i>
      <x v="134"/>
    </i>
    <i>
      <x v="135"/>
    </i>
    <i>
      <x v="136"/>
    </i>
    <i>
      <x v="137"/>
    </i>
    <i>
      <x v="139"/>
    </i>
    <i>
      <x v="140"/>
    </i>
    <i>
      <x v="141"/>
    </i>
    <i>
      <x v="142"/>
    </i>
    <i>
      <x v="143"/>
    </i>
    <i>
      <x v="144"/>
    </i>
    <i>
      <x v="145"/>
    </i>
    <i>
      <x v="146"/>
    </i>
    <i t="grand">
      <x/>
    </i>
  </rowItems>
  <colItems count="1">
    <i/>
  </colItems>
  <dataFields count="1">
    <dataField name="Somme de Poids collecté par personne" fld="9" baseField="0" baseItem="0" numFmtId="3"/>
  </dataFields>
  <formats count="2">
    <format dxfId="57">
      <pivotArea field="3" type="button" dataOnly="0" labelOnly="1" outline="0" axis="axisRow" fieldPosition="0"/>
    </format>
    <format dxfId="5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DC14D0AF-4ABB-4A56-88FE-7836C9F27F68}" name="Tableau croisé dynamique2" cacheId="36" applyNumberFormats="0" applyBorderFormats="0" applyFontFormats="0" applyPatternFormats="0" applyAlignmentFormats="0" applyWidthHeightFormats="1" dataCaption="Valeurs" updatedVersion="7" minRefreshableVersion="3" useAutoFormatting="1" itemPrintTitles="1" createdVersion="8" indent="0" outline="1" outlineData="1" multipleFieldFilters="0">
  <location ref="A7:B250" firstHeaderRow="1" firstDataRow="1" firstDataCol="1" rowPageCount="1" colPageCount="1"/>
  <pivotFields count="22">
    <pivotField showAll="0"/>
    <pivotField showAll="0"/>
    <pivotField showAll="0"/>
    <pivotField showAll="0"/>
    <pivotField axis="axisRow" showAll="0">
      <items count="258">
        <item x="0"/>
        <item x="1"/>
        <item x="10"/>
        <item x="11"/>
        <item x="12"/>
        <item x="13"/>
        <item x="14"/>
        <item x="15"/>
        <item x="16"/>
        <item x="17"/>
        <item x="18"/>
        <item x="19"/>
        <item x="2"/>
        <item x="3"/>
        <item x="4"/>
        <item x="5"/>
        <item x="6"/>
        <item x="7"/>
        <item x="8"/>
        <item x="9"/>
        <item x="256"/>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t="default"/>
      </items>
    </pivotField>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axis="axisPage" multipleItemSelectionAllowed="1" showAll="0">
      <items count="9">
        <item h="1" m="1" x="3"/>
        <item h="1" x="1"/>
        <item m="1" x="5"/>
        <item m="1" x="7"/>
        <item x="0"/>
        <item h="1" m="1" x="6"/>
        <item m="1" x="4"/>
        <item h="1" x="2"/>
        <item t="default"/>
      </items>
    </pivotField>
    <pivotField showAll="0"/>
    <pivotField showAll="0"/>
  </pivotFields>
  <rowFields count="1">
    <field x="4"/>
  </rowFields>
  <rowItems count="243">
    <i>
      <x/>
    </i>
    <i>
      <x v="1"/>
    </i>
    <i>
      <x v="2"/>
    </i>
    <i>
      <x v="3"/>
    </i>
    <i>
      <x v="4"/>
    </i>
    <i>
      <x v="5"/>
    </i>
    <i>
      <x v="6"/>
    </i>
    <i>
      <x v="7"/>
    </i>
    <i>
      <x v="8"/>
    </i>
    <i>
      <x v="9"/>
    </i>
    <i>
      <x v="10"/>
    </i>
    <i>
      <x v="11"/>
    </i>
    <i>
      <x v="12"/>
    </i>
    <i>
      <x v="13"/>
    </i>
    <i>
      <x v="14"/>
    </i>
    <i>
      <x v="15"/>
    </i>
    <i>
      <x v="16"/>
    </i>
    <i>
      <x v="17"/>
    </i>
    <i>
      <x v="18"/>
    </i>
    <i>
      <x v="19"/>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1"/>
    </i>
    <i>
      <x v="243"/>
    </i>
    <i>
      <x v="244"/>
    </i>
    <i t="grand">
      <x/>
    </i>
  </rowItems>
  <colItems count="1">
    <i/>
  </colItems>
  <pageFields count="1">
    <pageField fld="19" hier="-1"/>
  </pageFields>
  <dataFields count="1">
    <dataField name="Somme de Poids (Kg)" fld="13" baseField="4"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xmlns:mc="http://schemas.openxmlformats.org/markup-compatibility/2006" xmlns:xr="http://schemas.microsoft.com/office/spreadsheetml/2014/revision" mc:Ignorable="xr" xr:uid="{826F96E0-E115-4962-9EE8-3EC1E9D0A9B2}" name="Tableau croisé dynamique1" cacheId="16" applyNumberFormats="0" applyBorderFormats="0" applyFontFormats="0" applyPatternFormats="0" applyAlignmentFormats="0" applyWidthHeightFormats="1" dataCaption="Valeurs" updatedVersion="7" minRefreshableVersion="3" useAutoFormatting="1" itemPrintTitles="1" createdVersion="8" indent="0" compact="0" compactData="0" multipleFieldFilters="0">
  <location ref="A12:F152" firstHeaderRow="1" firstDataRow="2" firstDataCol="1" rowPageCount="1" colPageCount="1"/>
  <pivotFields count="11">
    <pivotField axis="axisCol" compact="0" outline="0" showAll="0" sortType="ascending">
      <items count="14">
        <item x="0"/>
        <item x="1"/>
        <item x="2"/>
        <item m="1" x="8"/>
        <item m="1" x="6"/>
        <item m="1" x="12"/>
        <item m="1" x="4"/>
        <item m="1" x="10"/>
        <item m="1" x="11"/>
        <item m="1" x="5"/>
        <item m="1" x="9"/>
        <item m="1" x="7"/>
        <item x="3"/>
        <item t="default"/>
      </items>
    </pivotField>
    <pivotField compact="0" outline="0" showAll="0"/>
    <pivotField compact="0" outline="0" showAll="0"/>
    <pivotField axis="axisRow" dataField="1" compact="0" outline="0" showAll="0" sortType="ascending">
      <items count="458">
        <item m="1" x="319"/>
        <item m="1" x="397"/>
        <item m="1" x="270"/>
        <item x="36"/>
        <item x="87"/>
        <item x="98"/>
        <item x="113"/>
        <item x="59"/>
        <item x="86"/>
        <item m="1" x="229"/>
        <item m="1" x="245"/>
        <item m="1" x="138"/>
        <item m="1" x="153"/>
        <item m="1" x="213"/>
        <item m="1" x="383"/>
        <item m="1" x="222"/>
        <item m="1" x="237"/>
        <item m="1" x="192"/>
        <item m="1" x="384"/>
        <item m="1" x="334"/>
        <item m="1" x="342"/>
        <item m="1" x="328"/>
        <item m="1" x="183"/>
        <item m="1" x="172"/>
        <item m="1" x="251"/>
        <item x="95"/>
        <item m="1" x="455"/>
        <item m="1" x="413"/>
        <item m="1" x="242"/>
        <item m="1" x="327"/>
        <item m="1" x="393"/>
        <item m="1" x="179"/>
        <item m="1" x="232"/>
        <item m="1" x="314"/>
        <item m="1" x="439"/>
        <item m="1" x="388"/>
        <item m="1" x="341"/>
        <item m="1" x="249"/>
        <item m="1" x="156"/>
        <item m="1" x="276"/>
        <item m="1" x="204"/>
        <item m="1" x="230"/>
        <item m="1" x="241"/>
        <item m="1" x="178"/>
        <item m="1" x="324"/>
        <item x="121"/>
        <item m="1" x="255"/>
        <item m="1" x="304"/>
        <item m="1" x="298"/>
        <item m="1" x="449"/>
        <item m="1" x="197"/>
        <item m="1" x="264"/>
        <item m="1" x="166"/>
        <item m="1" x="391"/>
        <item m="1" x="332"/>
        <item x="71"/>
        <item m="1" x="326"/>
        <item x="96"/>
        <item x="92"/>
        <item m="1" x="268"/>
        <item m="1" x="187"/>
        <item x="78"/>
        <item m="1" x="149"/>
        <item m="1" x="385"/>
        <item x="123"/>
        <item x="122"/>
        <item x="65"/>
        <item x="117"/>
        <item x="50"/>
        <item x="127"/>
        <item x="83"/>
        <item x="53"/>
        <item m="1" x="145"/>
        <item m="1" x="430"/>
        <item m="1" x="250"/>
        <item m="1" x="338"/>
        <item m="1" x="285"/>
        <item m="1" x="277"/>
        <item m="1" x="168"/>
        <item m="1" x="316"/>
        <item m="1" x="216"/>
        <item m="1" x="170"/>
        <item x="56"/>
        <item x="20"/>
        <item x="97"/>
        <item m="1" x="421"/>
        <item x="73"/>
        <item m="1" x="426"/>
        <item m="1" x="292"/>
        <item m="1" x="402"/>
        <item m="1" x="354"/>
        <item x="99"/>
        <item m="1" x="171"/>
        <item x="90"/>
        <item m="1" x="189"/>
        <item x="13"/>
        <item m="1" x="347"/>
        <item m="1" x="146"/>
        <item m="1" x="215"/>
        <item m="1" x="272"/>
        <item m="1" x="191"/>
        <item x="12"/>
        <item x="9"/>
        <item m="1" x="335"/>
        <item m="1" x="180"/>
        <item m="1" x="225"/>
        <item m="1" x="288"/>
        <item m="1" x="299"/>
        <item m="1" x="184"/>
        <item m="1" x="164"/>
        <item m="1" x="349"/>
        <item m="1" x="427"/>
        <item x="85"/>
        <item x="91"/>
        <item m="1" x="151"/>
        <item m="1" x="422"/>
        <item m="1" x="418"/>
        <item m="1" x="202"/>
        <item m="1" x="195"/>
        <item x="30"/>
        <item m="1" x="174"/>
        <item m="1" x="395"/>
        <item x="27"/>
        <item x="116"/>
        <item m="1" x="398"/>
        <item x="51"/>
        <item x="64"/>
        <item x="58"/>
        <item m="1" x="361"/>
        <item x="24"/>
        <item m="1" x="260"/>
        <item x="60"/>
        <item m="1" x="396"/>
        <item m="1" x="256"/>
        <item m="1" x="287"/>
        <item m="1" x="240"/>
        <item m="1" x="362"/>
        <item m="1" x="323"/>
        <item x="124"/>
        <item x="129"/>
        <item m="1" x="160"/>
        <item m="1" x="173"/>
        <item m="1" x="188"/>
        <item x="6"/>
        <item m="1" x="442"/>
        <item m="1" x="283"/>
        <item x="105"/>
        <item m="1" x="238"/>
        <item m="1" x="357"/>
        <item m="1" x="419"/>
        <item x="108"/>
        <item m="1" x="414"/>
        <item m="1" x="322"/>
        <item m="1" x="350"/>
        <item m="1" x="163"/>
        <item m="1" x="175"/>
        <item x="61"/>
        <item x="25"/>
        <item m="1" x="435"/>
        <item x="49"/>
        <item m="1" x="227"/>
        <item m="1" x="235"/>
        <item m="1" x="310"/>
        <item m="1" x="219"/>
        <item x="43"/>
        <item m="1" x="271"/>
        <item m="1" x="147"/>
        <item x="112"/>
        <item m="1" x="259"/>
        <item x="33"/>
        <item m="1" x="329"/>
        <item m="1" x="224"/>
        <item x="46"/>
        <item m="1" x="308"/>
        <item m="1" x="423"/>
        <item x="126"/>
        <item m="1" x="282"/>
        <item x="62"/>
        <item x="28"/>
        <item m="1" x="143"/>
        <item m="1" x="351"/>
        <item m="1" x="295"/>
        <item m="1" x="400"/>
        <item x="48"/>
        <item m="1" x="345"/>
        <item x="17"/>
        <item m="1" x="348"/>
        <item x="34"/>
        <item x="135"/>
        <item m="1" x="152"/>
        <item x="114"/>
        <item m="1" x="311"/>
        <item x="88"/>
        <item x="57"/>
        <item x="81"/>
        <item x="106"/>
        <item m="1" x="313"/>
        <item m="1" x="144"/>
        <item m="1" x="209"/>
        <item m="1" x="315"/>
        <item m="1" x="263"/>
        <item x="10"/>
        <item m="1" x="366"/>
        <item m="1" x="373"/>
        <item m="1" x="367"/>
        <item m="1" x="440"/>
        <item m="1" x="331"/>
        <item m="1" x="185"/>
        <item x="120"/>
        <item m="1" x="302"/>
        <item m="1" x="221"/>
        <item m="1" x="411"/>
        <item m="1" x="296"/>
        <item x="69"/>
        <item x="82"/>
        <item x="79"/>
        <item m="1" x="420"/>
        <item m="1" x="252"/>
        <item m="1" x="297"/>
        <item m="1" x="294"/>
        <item x="131"/>
        <item m="1" x="236"/>
        <item m="1" x="436"/>
        <item m="1" x="320"/>
        <item m="1" x="258"/>
        <item m="1" x="214"/>
        <item x="111"/>
        <item x="132"/>
        <item m="1" x="194"/>
        <item x="77"/>
        <item m="1" x="409"/>
        <item m="1" x="177"/>
        <item m="1" x="352"/>
        <item m="1" x="269"/>
        <item m="1" x="309"/>
        <item m="1" x="364"/>
        <item m="1" x="325"/>
        <item x="118"/>
        <item m="1" x="205"/>
        <item m="1" x="233"/>
        <item x="136"/>
        <item m="1" x="370"/>
        <item x="104"/>
        <item m="1" x="353"/>
        <item m="1" x="228"/>
        <item m="1" x="360"/>
        <item m="1" x="368"/>
        <item x="41"/>
        <item m="1" x="446"/>
        <item m="1" x="359"/>
        <item x="8"/>
        <item x="115"/>
        <item x="14"/>
        <item m="1" x="443"/>
        <item x="109"/>
        <item x="45"/>
        <item m="1" x="429"/>
        <item m="1" x="267"/>
        <item x="72"/>
        <item m="1" x="278"/>
        <item x="107"/>
        <item m="1" x="139"/>
        <item x="63"/>
        <item m="1" x="190"/>
        <item x="29"/>
        <item m="1" x="231"/>
        <item m="1" x="387"/>
        <item m="1" x="434"/>
        <item m="1" x="279"/>
        <item x="42"/>
        <item m="1" x="206"/>
        <item x="94"/>
        <item x="11"/>
        <item x="110"/>
        <item x="75"/>
        <item x="66"/>
        <item m="1" x="262"/>
        <item m="1" x="425"/>
        <item m="1" x="303"/>
        <item m="1" x="399"/>
        <item m="1" x="381"/>
        <item x="76"/>
        <item m="1" x="257"/>
        <item m="1" x="226"/>
        <item x="54"/>
        <item m="1" x="340"/>
        <item m="1" x="140"/>
        <item m="1" x="193"/>
        <item m="1" x="363"/>
        <item m="1" x="291"/>
        <item m="1" x="212"/>
        <item x="84"/>
        <item x="133"/>
        <item x="55"/>
        <item m="1" x="182"/>
        <item m="1" x="394"/>
        <item m="1" x="201"/>
        <item m="1" x="445"/>
        <item m="1" x="417"/>
        <item x="3"/>
        <item m="1" x="386"/>
        <item m="1" x="234"/>
        <item x="52"/>
        <item x="103"/>
        <item m="1" x="200"/>
        <item m="1" x="410"/>
        <item m="1" x="207"/>
        <item m="1" x="306"/>
        <item m="1" x="377"/>
        <item m="1" x="380"/>
        <item x="38"/>
        <item m="1" x="401"/>
        <item m="1" x="239"/>
        <item x="70"/>
        <item m="1" x="441"/>
        <item m="1" x="243"/>
        <item x="100"/>
        <item x="93"/>
        <item m="1" x="158"/>
        <item m="1" x="161"/>
        <item m="1" x="280"/>
        <item m="1" x="415"/>
        <item m="1" x="317"/>
        <item m="1" x="181"/>
        <item m="1" x="447"/>
        <item x="23"/>
        <item m="1" x="437"/>
        <item m="1" x="451"/>
        <item x="1"/>
        <item x="4"/>
        <item m="1" x="150"/>
        <item m="1" x="274"/>
        <item x="102"/>
        <item m="1" x="378"/>
        <item m="1" x="454"/>
        <item m="1" x="365"/>
        <item m="1" x="382"/>
        <item m="1" x="448"/>
        <item x="47"/>
        <item x="134"/>
        <item x="67"/>
        <item m="1" x="428"/>
        <item x="101"/>
        <item x="35"/>
        <item x="16"/>
        <item m="1" x="169"/>
        <item x="74"/>
        <item m="1" x="208"/>
        <item x="44"/>
        <item m="1" x="248"/>
        <item x="2"/>
        <item m="1" x="199"/>
        <item x="40"/>
        <item m="1" x="412"/>
        <item m="1" x="148"/>
        <item m="1" x="254"/>
        <item m="1" x="343"/>
        <item x="119"/>
        <item x="22"/>
        <item m="1" x="456"/>
        <item m="1" x="273"/>
        <item x="80"/>
        <item m="1" x="220"/>
        <item m="1" x="300"/>
        <item m="1" x="141"/>
        <item m="1" x="253"/>
        <item m="1" x="301"/>
        <item m="1" x="355"/>
        <item m="1" x="162"/>
        <item x="7"/>
        <item x="19"/>
        <item m="1" x="453"/>
        <item x="37"/>
        <item m="1" x="356"/>
        <item m="1" x="217"/>
        <item m="1" x="318"/>
        <item m="1" x="406"/>
        <item m="1" x="167"/>
        <item m="1" x="284"/>
        <item m="1" x="186"/>
        <item x="15"/>
        <item x="21"/>
        <item m="1" x="379"/>
        <item m="1" x="438"/>
        <item m="1" x="293"/>
        <item m="1" x="333"/>
        <item m="1" x="358"/>
        <item m="1" x="424"/>
        <item m="1" x="432"/>
        <item m="1" x="196"/>
        <item x="68"/>
        <item m="1" x="375"/>
        <item m="1" x="286"/>
        <item m="1" x="337"/>
        <item m="1" x="159"/>
        <item m="1" x="266"/>
        <item m="1" x="198"/>
        <item m="1" x="330"/>
        <item x="18"/>
        <item m="1" x="390"/>
        <item m="1" x="165"/>
        <item x="26"/>
        <item m="1" x="261"/>
        <item m="1" x="218"/>
        <item m="1" x="452"/>
        <item m="1" x="154"/>
        <item x="5"/>
        <item m="1" x="211"/>
        <item x="0"/>
        <item m="1" x="433"/>
        <item m="1" x="408"/>
        <item m="1" x="405"/>
        <item x="128"/>
        <item m="1" x="374"/>
        <item x="130"/>
        <item x="31"/>
        <item m="1" x="392"/>
        <item x="32"/>
        <item m="1" x="307"/>
        <item m="1" x="142"/>
        <item x="39"/>
        <item m="1" x="404"/>
        <item m="1" x="336"/>
        <item m="1" x="312"/>
        <item m="1" x="275"/>
        <item m="1" x="176"/>
        <item m="1" x="246"/>
        <item m="1" x="281"/>
        <item m="1" x="290"/>
        <item m="1" x="346"/>
        <item m="1" x="403"/>
        <item m="1" x="155"/>
        <item m="1" x="305"/>
        <item m="1" x="372"/>
        <item m="1" x="244"/>
        <item m="1" x="450"/>
        <item m="1" x="416"/>
        <item m="1" x="247"/>
        <item m="1" x="431"/>
        <item m="1" x="371"/>
        <item m="1" x="339"/>
        <item m="1" x="157"/>
        <item m="1" x="203"/>
        <item m="1" x="321"/>
        <item m="1" x="289"/>
        <item m="1" x="210"/>
        <item m="1" x="389"/>
        <item m="1" x="369"/>
        <item x="125"/>
        <item m="1" x="444"/>
        <item m="1" x="223"/>
        <item x="89"/>
        <item m="1" x="407"/>
        <item m="1" x="376"/>
        <item m="1" x="265"/>
        <item m="1" x="344"/>
        <item x="137"/>
        <item t="default"/>
      </items>
    </pivotField>
    <pivotField compact="0" outline="0" showAll="0"/>
    <pivotField compact="0" outline="0" showAll="0"/>
    <pivotField axis="axisPage" compact="0" outline="0" multipleItemSelectionAllowed="1" showAll="0">
      <items count="4">
        <item x="0"/>
        <item x="1"/>
        <item x="2"/>
        <item t="default"/>
      </items>
    </pivotField>
    <pivotField compact="0" outline="0" showAll="0"/>
    <pivotField compact="0" outline="0" showAll="0"/>
    <pivotField compact="0" numFmtId="3" outline="0" showAll="0"/>
    <pivotField compact="0" outline="0" showAll="0"/>
  </pivotFields>
  <rowFields count="1">
    <field x="3"/>
  </rowFields>
  <rowItems count="139">
    <i>
      <x v="3"/>
    </i>
    <i>
      <x v="4"/>
    </i>
    <i>
      <x v="5"/>
    </i>
    <i>
      <x v="6"/>
    </i>
    <i>
      <x v="7"/>
    </i>
    <i>
      <x v="8"/>
    </i>
    <i>
      <x v="25"/>
    </i>
    <i>
      <x v="45"/>
    </i>
    <i>
      <x v="55"/>
    </i>
    <i>
      <x v="57"/>
    </i>
    <i>
      <x v="58"/>
    </i>
    <i>
      <x v="61"/>
    </i>
    <i>
      <x v="64"/>
    </i>
    <i>
      <x v="65"/>
    </i>
    <i>
      <x v="66"/>
    </i>
    <i>
      <x v="67"/>
    </i>
    <i>
      <x v="68"/>
    </i>
    <i>
      <x v="69"/>
    </i>
    <i>
      <x v="70"/>
    </i>
    <i>
      <x v="71"/>
    </i>
    <i>
      <x v="82"/>
    </i>
    <i>
      <x v="83"/>
    </i>
    <i>
      <x v="84"/>
    </i>
    <i>
      <x v="86"/>
    </i>
    <i>
      <x v="91"/>
    </i>
    <i>
      <x v="93"/>
    </i>
    <i>
      <x v="95"/>
    </i>
    <i>
      <x v="101"/>
    </i>
    <i>
      <x v="102"/>
    </i>
    <i>
      <x v="112"/>
    </i>
    <i>
      <x v="113"/>
    </i>
    <i>
      <x v="119"/>
    </i>
    <i>
      <x v="122"/>
    </i>
    <i>
      <x v="123"/>
    </i>
    <i>
      <x v="125"/>
    </i>
    <i>
      <x v="126"/>
    </i>
    <i>
      <x v="127"/>
    </i>
    <i>
      <x v="129"/>
    </i>
    <i>
      <x v="131"/>
    </i>
    <i>
      <x v="138"/>
    </i>
    <i>
      <x v="139"/>
    </i>
    <i>
      <x v="143"/>
    </i>
    <i>
      <x v="146"/>
    </i>
    <i>
      <x v="150"/>
    </i>
    <i>
      <x v="156"/>
    </i>
    <i>
      <x v="157"/>
    </i>
    <i>
      <x v="159"/>
    </i>
    <i>
      <x v="164"/>
    </i>
    <i>
      <x v="167"/>
    </i>
    <i>
      <x v="169"/>
    </i>
    <i>
      <x v="172"/>
    </i>
    <i>
      <x v="175"/>
    </i>
    <i>
      <x v="177"/>
    </i>
    <i>
      <x v="178"/>
    </i>
    <i>
      <x v="183"/>
    </i>
    <i>
      <x v="185"/>
    </i>
    <i>
      <x v="187"/>
    </i>
    <i>
      <x v="188"/>
    </i>
    <i>
      <x v="190"/>
    </i>
    <i>
      <x v="192"/>
    </i>
    <i>
      <x v="193"/>
    </i>
    <i>
      <x v="194"/>
    </i>
    <i>
      <x v="195"/>
    </i>
    <i>
      <x v="201"/>
    </i>
    <i>
      <x v="208"/>
    </i>
    <i>
      <x v="213"/>
    </i>
    <i>
      <x v="214"/>
    </i>
    <i>
      <x v="215"/>
    </i>
    <i>
      <x v="220"/>
    </i>
    <i>
      <x v="226"/>
    </i>
    <i>
      <x v="227"/>
    </i>
    <i>
      <x v="229"/>
    </i>
    <i>
      <x v="237"/>
    </i>
    <i>
      <x v="240"/>
    </i>
    <i>
      <x v="242"/>
    </i>
    <i>
      <x v="247"/>
    </i>
    <i>
      <x v="250"/>
    </i>
    <i>
      <x v="251"/>
    </i>
    <i>
      <x v="252"/>
    </i>
    <i>
      <x v="254"/>
    </i>
    <i>
      <x v="255"/>
    </i>
    <i>
      <x v="258"/>
    </i>
    <i>
      <x v="260"/>
    </i>
    <i>
      <x v="262"/>
    </i>
    <i>
      <x v="264"/>
    </i>
    <i>
      <x v="269"/>
    </i>
    <i>
      <x v="271"/>
    </i>
    <i>
      <x v="272"/>
    </i>
    <i>
      <x v="273"/>
    </i>
    <i>
      <x v="274"/>
    </i>
    <i>
      <x v="275"/>
    </i>
    <i>
      <x v="281"/>
    </i>
    <i>
      <x v="284"/>
    </i>
    <i>
      <x v="291"/>
    </i>
    <i>
      <x v="292"/>
    </i>
    <i>
      <x v="293"/>
    </i>
    <i>
      <x v="299"/>
    </i>
    <i>
      <x v="302"/>
    </i>
    <i>
      <x v="303"/>
    </i>
    <i>
      <x v="310"/>
    </i>
    <i>
      <x v="313"/>
    </i>
    <i>
      <x v="316"/>
    </i>
    <i>
      <x v="317"/>
    </i>
    <i>
      <x v="325"/>
    </i>
    <i>
      <x v="328"/>
    </i>
    <i>
      <x v="329"/>
    </i>
    <i>
      <x v="332"/>
    </i>
    <i>
      <x v="338"/>
    </i>
    <i>
      <x v="339"/>
    </i>
    <i>
      <x v="340"/>
    </i>
    <i>
      <x v="342"/>
    </i>
    <i>
      <x v="343"/>
    </i>
    <i>
      <x v="344"/>
    </i>
    <i>
      <x v="346"/>
    </i>
    <i>
      <x v="348"/>
    </i>
    <i>
      <x v="350"/>
    </i>
    <i>
      <x v="352"/>
    </i>
    <i>
      <x v="357"/>
    </i>
    <i>
      <x v="358"/>
    </i>
    <i>
      <x v="361"/>
    </i>
    <i>
      <x v="369"/>
    </i>
    <i>
      <x v="370"/>
    </i>
    <i>
      <x v="372"/>
    </i>
    <i>
      <x v="380"/>
    </i>
    <i>
      <x v="381"/>
    </i>
    <i>
      <x v="390"/>
    </i>
    <i>
      <x v="398"/>
    </i>
    <i>
      <x v="401"/>
    </i>
    <i>
      <x v="406"/>
    </i>
    <i>
      <x v="408"/>
    </i>
    <i>
      <x v="412"/>
    </i>
    <i>
      <x v="414"/>
    </i>
    <i>
      <x v="415"/>
    </i>
    <i>
      <x v="417"/>
    </i>
    <i>
      <x v="420"/>
    </i>
    <i>
      <x v="448"/>
    </i>
    <i>
      <x v="451"/>
    </i>
    <i>
      <x v="456"/>
    </i>
    <i t="grand">
      <x/>
    </i>
  </rowItems>
  <colFields count="1">
    <field x="0"/>
  </colFields>
  <colItems count="5">
    <i>
      <x/>
    </i>
    <i>
      <x v="1"/>
    </i>
    <i>
      <x v="2"/>
    </i>
    <i>
      <x v="12"/>
    </i>
    <i t="grand">
      <x/>
    </i>
  </colItems>
  <pageFields count="1">
    <pageField fld="6" hier="-1"/>
  </pageFields>
  <dataFields count="1">
    <dataField name="Nombre de Nom de la personne" fld="3" subtotal="count" baseField="0" baseItem="0"/>
  </dataFields>
  <formats count="12">
    <format dxfId="55">
      <pivotArea dataOnly="0" labelOnly="1" outline="0" fieldPosition="0">
        <references count="1">
          <reference field="3" count="1">
            <x v="83"/>
          </reference>
        </references>
      </pivotArea>
    </format>
    <format dxfId="54">
      <pivotArea dataOnly="0" labelOnly="1" outline="0" fieldPosition="0">
        <references count="1">
          <reference field="3" count="1">
            <x v="83"/>
          </reference>
        </references>
      </pivotArea>
    </format>
    <format dxfId="53">
      <pivotArea dataOnly="0" labelOnly="1" outline="0" fieldPosition="0">
        <references count="1">
          <reference field="3" count="1">
            <x v="272"/>
          </reference>
        </references>
      </pivotArea>
    </format>
    <format dxfId="52">
      <pivotArea dataOnly="0" labelOnly="1" outline="0" fieldPosition="0">
        <references count="1">
          <reference field="3" count="1">
            <x v="316"/>
          </reference>
        </references>
      </pivotArea>
    </format>
    <format dxfId="51">
      <pivotArea dataOnly="0" labelOnly="1" outline="0" fieldPosition="0">
        <references count="1">
          <reference field="3" count="1">
            <x v="329"/>
          </reference>
        </references>
      </pivotArea>
    </format>
    <format dxfId="50">
      <pivotArea dataOnly="0" labelOnly="1" outline="0" fieldPosition="0">
        <references count="1">
          <reference field="3" count="1">
            <x v="348"/>
          </reference>
        </references>
      </pivotArea>
    </format>
    <format dxfId="49">
      <pivotArea dataOnly="0" labelOnly="1" outline="0" fieldPosition="0">
        <references count="1">
          <reference field="3" count="1">
            <x v="272"/>
          </reference>
        </references>
      </pivotArea>
    </format>
    <format dxfId="48">
      <pivotArea dataOnly="0" labelOnly="1" outline="0" fieldPosition="0">
        <references count="1">
          <reference field="3" count="1">
            <x v="348"/>
          </reference>
        </references>
      </pivotArea>
    </format>
    <format dxfId="47">
      <pivotArea dataOnly="0" labelOnly="1" outline="0" fieldPosition="0">
        <references count="1">
          <reference field="3" count="1">
            <x v="316"/>
          </reference>
        </references>
      </pivotArea>
    </format>
    <format dxfId="46">
      <pivotArea dataOnly="0" labelOnly="1" outline="0" fieldPosition="0">
        <references count="1">
          <reference field="3" count="4">
            <x v="326"/>
            <x v="327"/>
            <x v="329"/>
            <x v="330"/>
          </reference>
        </references>
      </pivotArea>
    </format>
    <format dxfId="45">
      <pivotArea outline="0" fieldPosition="0">
        <references count="1">
          <reference field="3" count="8" selected="0">
            <x v="270"/>
            <x v="272"/>
            <x v="276"/>
            <x v="277"/>
            <x v="278"/>
            <x v="279"/>
            <x v="280"/>
            <x v="281"/>
          </reference>
        </references>
      </pivotArea>
    </format>
    <format dxfId="44">
      <pivotArea dataOnly="0" labelOnly="1" outline="0" fieldPosition="0">
        <references count="1">
          <reference field="3" count="8">
            <x v="270"/>
            <x v="272"/>
            <x v="276"/>
            <x v="277"/>
            <x v="278"/>
            <x v="279"/>
            <x v="280"/>
            <x v="281"/>
          </reference>
        </references>
      </pivotArea>
    </format>
  </formats>
  <pivotTableStyleInfo name="PivotStyleLight16" showRowHeaders="1" showColHeaders="1" showRowStripes="0" showColStripes="0" showLastColumn="1"/>
  <filters count="1">
    <filter fld="0" type="captionNotContains" evalOrder="-1" id="2" stringValue1="(vide)">
      <autoFilter ref="A1">
        <filterColumn colId="0">
          <customFilters>
            <customFilter operator="notEqual" val="*(vide)*"/>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xmlns:mc="http://schemas.openxmlformats.org/markup-compatibility/2006" xmlns:xr="http://schemas.microsoft.com/office/spreadsheetml/2014/revision" mc:Ignorable="xr" xr:uid="{DAF270FA-2841-42C2-A544-5A66CF7713AA}" name="Recap Macro 3" cacheId="32" applyNumberFormats="0" applyBorderFormats="0" applyFontFormats="0" applyPatternFormats="0" applyAlignmentFormats="0" applyWidthHeightFormats="0" dataCaption="" updatedVersion="7" compact="0" compactData="0">
  <location ref="A37:E49" firstHeaderRow="1" firstDataRow="2" firstDataCol="1" rowPageCount="2" colPageCount="1"/>
  <pivotFields count="30">
    <pivotField name="Cumul 2024" compact="0" outline="0" multipleItemSelectionAllowed="1" showAll="0"/>
    <pivotField name="Mois" axis="axisCol" compact="0" numFmtId="164" outline="0" multipleItemSelectionAllowed="1" showAll="0" sortType="ascending">
      <items count="7">
        <item x="0"/>
        <item x="1"/>
        <item x="2"/>
        <item h="1" x="3"/>
        <item h="1" m="1" x="5"/>
        <item h="1" x="4"/>
        <item t="default"/>
      </items>
    </pivotField>
    <pivotField name="Semaine" compact="0" outline="0" multipleItemSelectionAllowed="1" showAll="0"/>
    <pivotField name="Jour de la semaine" compact="0" outline="0" multipleItemSelectionAllowed="1" showAll="0"/>
    <pivotField compact="0" outline="0" showAll="0" includeNewItemsInFilter="1"/>
    <pivotField name="Date" compact="0" numFmtId="14" outline="0" multipleItemSelectionAllowed="1" showAll="0"/>
    <pivotField name="Responsable Tournée" compact="0" outline="0" multipleItemSelectionAllowed="1" showAll="0"/>
    <pivotField compact="0" outline="0" showAll="0" includeNewItemsInFilter="1"/>
    <pivotField compact="0" outline="0" showAll="0" includeNewItemsInFilter="1"/>
    <pivotField compact="0" outline="0" showAll="0" includeNewItemsInFilter="1"/>
    <pivotField compact="0" outline="0" showAll="0" includeNewItemsInFilter="1"/>
    <pivotField name="Véhicule" compact="0" outline="0" multipleItemSelectionAllowed="1" showAll="0"/>
    <pivotField name="Partenaires / Associations" compact="0" outline="0" multipleItemSelectionAllowed="1" showAll="0"/>
    <pivotField name="Poids (Kg)" axis="axisPage" dataField="1" compact="0" outline="0" multipleItemSelectionAllowed="1" showAll="0">
      <items count="481">
        <item x="102"/>
        <item x="225"/>
        <item x="62"/>
        <item h="1" x="0"/>
        <item x="187"/>
        <item x="41"/>
        <item x="18"/>
        <item x="65"/>
        <item x="116"/>
        <item x="97"/>
        <item x="98"/>
        <item x="94"/>
        <item x="8"/>
        <item x="139"/>
        <item x="152"/>
        <item x="161"/>
        <item x="156"/>
        <item x="248"/>
        <item x="186"/>
        <item x="264"/>
        <item x="190"/>
        <item x="44"/>
        <item x="75"/>
        <item x="192"/>
        <item x="239"/>
        <item x="253"/>
        <item x="107"/>
        <item x="142"/>
        <item x="95"/>
        <item x="257"/>
        <item x="124"/>
        <item x="310"/>
        <item x="294"/>
        <item m="1" x="478"/>
        <item x="247"/>
        <item x="165"/>
        <item x="201"/>
        <item x="17"/>
        <item x="30"/>
        <item x="141"/>
        <item x="174"/>
        <item x="61"/>
        <item x="231"/>
        <item x="32"/>
        <item x="9"/>
        <item x="202"/>
        <item x="304"/>
        <item x="206"/>
        <item x="271"/>
        <item x="208"/>
        <item x="270"/>
        <item x="54"/>
        <item x="209"/>
        <item x="237"/>
        <item x="131"/>
        <item x="276"/>
        <item x="278"/>
        <item x="26"/>
        <item x="22"/>
        <item x="14"/>
        <item x="114"/>
        <item x="229"/>
        <item x="12"/>
        <item x="159"/>
        <item x="226"/>
        <item x="238"/>
        <item x="31"/>
        <item x="291"/>
        <item x="285"/>
        <item x="60"/>
        <item x="92"/>
        <item x="21"/>
        <item x="63"/>
        <item x="296"/>
        <item x="84"/>
        <item x="275"/>
        <item x="86"/>
        <item x="138"/>
        <item x="104"/>
        <item x="151"/>
        <item x="23"/>
        <item x="45"/>
        <item x="175"/>
        <item x="277"/>
        <item x="305"/>
        <item x="266"/>
        <item x="224"/>
        <item x="289"/>
        <item x="150"/>
        <item x="64"/>
        <item x="110"/>
        <item x="81"/>
        <item x="56"/>
        <item x="39"/>
        <item x="10"/>
        <item x="33"/>
        <item x="55"/>
        <item x="66"/>
        <item x="295"/>
        <item x="137"/>
        <item x="236"/>
        <item x="240"/>
        <item x="268"/>
        <item x="173"/>
        <item x="145"/>
        <item x="149"/>
        <item x="177"/>
        <item x="106"/>
        <item x="52"/>
        <item x="213"/>
        <item x="171"/>
        <item x="115"/>
        <item x="132"/>
        <item x="51"/>
        <item x="309"/>
        <item x="1"/>
        <item x="260"/>
        <item x="272"/>
        <item x="204"/>
        <item h="1" x="203"/>
        <item h="1" x="166"/>
        <item h="1" x="101"/>
        <item h="1" x="293"/>
        <item h="1" x="191"/>
        <item h="1" x="163"/>
        <item h="1" x="24"/>
        <item h="1" x="123"/>
        <item h="1" x="43"/>
        <item h="1" x="172"/>
        <item h="1" x="288"/>
        <item h="1" x="6"/>
        <item h="1" x="38"/>
        <item h="1" x="178"/>
        <item h="1" x="196"/>
        <item h="1" x="157"/>
        <item h="1" x="37"/>
        <item h="1" x="7"/>
        <item h="1" x="100"/>
        <item h="1" x="2"/>
        <item h="1" m="1" x="473"/>
        <item h="1" m="1" x="479"/>
        <item h="1" x="5"/>
        <item h="1" x="11"/>
        <item h="1" x="13"/>
        <item h="1" x="15"/>
        <item h="1" x="16"/>
        <item h="1" x="20"/>
        <item h="1" x="112"/>
        <item h="1" x="19"/>
        <item h="1" x="25"/>
        <item h="1" x="27"/>
        <item h="1" x="28"/>
        <item h="1" x="29"/>
        <item h="1" x="34"/>
        <item h="1" x="35"/>
        <item h="1" x="36"/>
        <item h="1" x="40"/>
        <item h="1" x="46"/>
        <item h="1" x="50"/>
        <item h="1" x="48"/>
        <item h="1" x="49"/>
        <item h="1" x="53"/>
        <item h="1" x="42"/>
        <item h="1" x="47"/>
        <item h="1" x="57"/>
        <item h="1" x="58"/>
        <item h="1" x="59"/>
        <item h="1" x="67"/>
        <item h="1" x="68"/>
        <item h="1" x="69"/>
        <item h="1" x="70"/>
        <item h="1" x="71"/>
        <item h="1" x="72"/>
        <item h="1" x="73"/>
        <item h="1" x="74"/>
        <item h="1" x="79"/>
        <item h="1" x="80"/>
        <item h="1" x="82"/>
        <item h="1" x="76"/>
        <item h="1" x="77"/>
        <item h="1" x="78"/>
        <item h="1" x="83"/>
        <item h="1" x="85"/>
        <item h="1" x="87"/>
        <item h="1" x="88"/>
        <item h="1" x="89"/>
        <item h="1" x="90"/>
        <item h="1" x="91"/>
        <item h="1" x="93"/>
        <item h="1" x="96"/>
        <item h="1" x="99"/>
        <item h="1" x="103"/>
        <item h="1" x="105"/>
        <item h="1" x="108"/>
        <item h="1" x="109"/>
        <item h="1" x="111"/>
        <item h="1" x="113"/>
        <item h="1" x="117"/>
        <item h="1" x="118"/>
        <item h="1" x="119"/>
        <item h="1" x="120"/>
        <item h="1" x="121"/>
        <item h="1" x="122"/>
        <item h="1" x="125"/>
        <item h="1" x="126"/>
        <item h="1" x="127"/>
        <item h="1" x="128"/>
        <item h="1" x="129"/>
        <item h="1" x="130"/>
        <item h="1" x="133"/>
        <item h="1" x="134"/>
        <item h="1" x="135"/>
        <item h="1" x="136"/>
        <item h="1" x="140"/>
        <item h="1" x="143"/>
        <item h="1" x="144"/>
        <item h="1" x="146"/>
        <item h="1" x="147"/>
        <item h="1" x="148"/>
        <item h="1" x="153"/>
        <item h="1" x="154"/>
        <item h="1" x="155"/>
        <item h="1" x="158"/>
        <item h="1" x="160"/>
        <item h="1" x="162"/>
        <item h="1" x="164"/>
        <item h="1" x="167"/>
        <item h="1" x="168"/>
        <item h="1" x="169"/>
        <item h="1" x="170"/>
        <item h="1" x="176"/>
        <item h="1" m="1" x="471"/>
        <item h="1" x="179"/>
        <item h="1" m="1" x="476"/>
        <item h="1" x="181"/>
        <item h="1" x="182"/>
        <item h="1" x="183"/>
        <item h="1" x="184"/>
        <item h="1" x="185"/>
        <item h="1" x="188"/>
        <item h="1" x="189"/>
        <item h="1" x="193"/>
        <item h="1" x="194"/>
        <item h="1" x="195"/>
        <item h="1" x="197"/>
        <item h="1" x="198"/>
        <item h="1" x="199"/>
        <item h="1" x="200"/>
        <item h="1" x="205"/>
        <item h="1" x="207"/>
        <item h="1" x="210"/>
        <item h="1" x="211"/>
        <item h="1" x="212"/>
        <item h="1" x="214"/>
        <item h="1" x="215"/>
        <item h="1" x="216"/>
        <item h="1" x="217"/>
        <item h="1" x="218"/>
        <item h="1" x="219"/>
        <item h="1" x="220"/>
        <item h="1" x="221"/>
        <item h="1" x="222"/>
        <item h="1" x="223"/>
        <item h="1" x="227"/>
        <item h="1" x="228"/>
        <item h="1" x="230"/>
        <item h="1" x="232"/>
        <item h="1" x="233"/>
        <item h="1" x="234"/>
        <item h="1" x="235"/>
        <item h="1" x="241"/>
        <item h="1" x="242"/>
        <item h="1" x="243"/>
        <item h="1" x="244"/>
        <item h="1" x="245"/>
        <item h="1" x="246"/>
        <item h="1" x="249"/>
        <item h="1" x="250"/>
        <item h="1" x="251"/>
        <item h="1" x="252"/>
        <item h="1" x="254"/>
        <item h="1" x="255"/>
        <item h="1" x="256"/>
        <item h="1" x="258"/>
        <item h="1" x="259"/>
        <item h="1" x="261"/>
        <item h="1" x="262"/>
        <item h="1" x="263"/>
        <item h="1" x="265"/>
        <item h="1" x="267"/>
        <item h="1" x="269"/>
        <item h="1" x="273"/>
        <item h="1" x="274"/>
        <item h="1" x="279"/>
        <item h="1" m="1" x="475"/>
        <item h="1" x="281"/>
        <item h="1" x="282"/>
        <item h="1" x="283"/>
        <item h="1" m="1" x="477"/>
        <item h="1" x="286"/>
        <item h="1" x="287"/>
        <item h="1" x="290"/>
        <item h="1" x="292"/>
        <item h="1" x="297"/>
        <item h="1" x="298"/>
        <item h="1" x="299"/>
        <item h="1" x="300"/>
        <item h="1" x="301"/>
        <item h="1" x="302"/>
        <item h="1" x="303"/>
        <item h="1" x="306"/>
        <item h="1" x="469"/>
        <item h="1" x="308"/>
        <item h="1" x="311"/>
        <item h="1" x="3"/>
        <item h="1" x="4"/>
        <item h="1" x="180"/>
        <item h="1" x="280"/>
        <item h="1" x="284"/>
        <item h="1" x="307"/>
        <item h="1" x="312"/>
        <item h="1" x="313"/>
        <item h="1" x="314"/>
        <item h="1" x="315"/>
        <item h="1" x="316"/>
        <item h="1" x="317"/>
        <item h="1" x="318"/>
        <item h="1" x="319"/>
        <item h="1" x="320"/>
        <item h="1" x="321"/>
        <item h="1" x="322"/>
        <item h="1" x="323"/>
        <item h="1" x="326"/>
        <item h="1" x="327"/>
        <item h="1" x="328"/>
        <item h="1" x="324"/>
        <item h="1" x="325"/>
        <item h="1" x="329"/>
        <item h="1" x="330"/>
        <item h="1" x="340"/>
        <item h="1" x="331"/>
        <item h="1" x="334"/>
        <item h="1" x="332"/>
        <item h="1" x="333"/>
        <item h="1" x="336"/>
        <item h="1" x="335"/>
        <item h="1" x="339"/>
        <item h="1" x="338"/>
        <item h="1" x="341"/>
        <item h="1" x="342"/>
        <item h="1" x="344"/>
        <item h="1" x="343"/>
        <item h="1" x="345"/>
        <item h="1" x="346"/>
        <item h="1" x="347"/>
        <item h="1" x="348"/>
        <item h="1" x="349"/>
        <item h="1" x="350"/>
        <item h="1" m="1" x="474"/>
        <item h="1" m="1" x="472"/>
        <item h="1" m="1" x="470"/>
        <item h="1" x="337"/>
        <item h="1" x="351"/>
        <item h="1" x="352"/>
        <item h="1" x="353"/>
        <item h="1" x="354"/>
        <item h="1" x="355"/>
        <item h="1" x="356"/>
        <item h="1" x="357"/>
        <item h="1" x="358"/>
        <item h="1" x="359"/>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h="1" x="410"/>
        <item h="1" x="411"/>
        <item h="1" x="412"/>
        <item h="1" x="413"/>
        <item h="1" x="414"/>
        <item h="1" x="415"/>
        <item h="1" x="416"/>
        <item h="1" x="417"/>
        <item h="1" x="418"/>
        <item h="1" x="419"/>
        <item h="1" x="420"/>
        <item h="1" x="421"/>
        <item h="1" x="422"/>
        <item h="1" x="423"/>
        <item h="1" x="424"/>
        <item h="1" x="425"/>
        <item h="1" x="426"/>
        <item h="1" x="427"/>
        <item h="1" x="428"/>
        <item h="1" x="429"/>
        <item h="1" x="430"/>
        <item h="1" x="431"/>
        <item h="1" x="432"/>
        <item h="1" x="433"/>
        <item h="1" x="434"/>
        <item h="1" x="435"/>
        <item h="1" x="436"/>
        <item h="1" x="437"/>
        <item h="1" x="438"/>
        <item h="1" x="439"/>
        <item h="1" x="440"/>
        <item h="1" x="441"/>
        <item h="1" x="442"/>
        <item h="1" x="443"/>
        <item h="1" x="444"/>
        <item h="1" x="445"/>
        <item h="1" x="446"/>
        <item h="1" x="447"/>
        <item h="1" x="448"/>
        <item h="1" x="449"/>
        <item h="1" x="450"/>
        <item h="1" x="451"/>
        <item h="1" x="452"/>
        <item h="1" x="453"/>
        <item h="1" x="454"/>
        <item h="1" x="455"/>
        <item h="1" x="456"/>
        <item h="1" x="457"/>
        <item h="1" x="458"/>
        <item h="1" x="459"/>
        <item h="1" x="460"/>
        <item h="1" x="461"/>
        <item h="1" x="462"/>
        <item h="1" x="463"/>
        <item h="1" x="464"/>
        <item h="1" x="465"/>
        <item h="1" x="466"/>
        <item h="1" x="467"/>
        <item h="1" x="468"/>
        <item t="default"/>
      </items>
    </pivotField>
    <pivotField name="PV" compact="0" outline="0" multipleItemSelectionAllowed="1" showAll="0"/>
    <pivotField name="Anomalie" compact="0" outline="0" multipleItemSelectionAllowed="1" showAll="0"/>
    <pivotField name="Motif de l'anomalie" compact="0" outline="0" multipleItemSelectionAllowed="1" showAll="0"/>
    <pivotField name="Source de l'information" compact="0" outline="0" multipleItemSelectionAllowed="1" showAll="0"/>
    <pivotField name="Commentaires" compact="0" outline="0" multipleItemSelectionAllowed="1" showAll="0"/>
    <pivotField name="Type Partenaire" axis="axisPage" compact="0" outline="0" multipleItemSelectionAllowed="1" showAll="0">
      <items count="4">
        <item x="1"/>
        <item x="0"/>
        <item h="1" x="2"/>
        <item t="default"/>
      </items>
    </pivotField>
    <pivotField name="Catégorie Partenaire" axis="axisRow" compact="0" outline="0" multipleItemSelectionAllowed="1" showAll="0" sortType="ascending">
      <items count="16">
        <item h="1" m="1" x="14"/>
        <item x="7"/>
        <item x="6"/>
        <item h="1" x="12"/>
        <item x="5"/>
        <item h="1" x="3"/>
        <item x="0"/>
        <item x="4"/>
        <item x="10"/>
        <item x="1"/>
        <item x="9"/>
        <item x="8"/>
        <item x="2"/>
        <item h="1" x="11"/>
        <item h="1" x="13"/>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20"/>
  </rowFields>
  <rowItems count="11">
    <i>
      <x v="1"/>
    </i>
    <i>
      <x v="2"/>
    </i>
    <i>
      <x v="4"/>
    </i>
    <i>
      <x v="6"/>
    </i>
    <i>
      <x v="7"/>
    </i>
    <i>
      <x v="8"/>
    </i>
    <i>
      <x v="9"/>
    </i>
    <i>
      <x v="10"/>
    </i>
    <i>
      <x v="11"/>
    </i>
    <i>
      <x v="12"/>
    </i>
    <i t="grand">
      <x/>
    </i>
  </rowItems>
  <colFields count="1">
    <field x="1"/>
  </colFields>
  <colItems count="4">
    <i>
      <x/>
    </i>
    <i>
      <x v="1"/>
    </i>
    <i>
      <x v="2"/>
    </i>
    <i t="grand">
      <x/>
    </i>
  </colItems>
  <pageFields count="2">
    <pageField fld="19" hier="-1"/>
    <pageField fld="13" hier="0"/>
  </pageFields>
  <dataFields count="1">
    <dataField name="Nombre de Poids (Kg)" fld="13" subtotal="count" baseField="0" numFmtId="1"/>
  </dataFields>
  <formats count="6">
    <format dxfId="30">
      <pivotArea outline="0" fieldPosition="0"/>
    </format>
    <format dxfId="29">
      <pivotArea dataOnly="0" labelOnly="1" outline="0" fieldPosition="0">
        <references count="1">
          <reference field="13" count="0"/>
        </references>
      </pivotArea>
    </format>
    <format dxfId="28">
      <pivotArea field="1" type="button" dataOnly="0" labelOnly="1" outline="0" axis="axisCol" fieldPosition="0"/>
    </format>
    <format dxfId="27">
      <pivotArea type="topRight" dataOnly="0" labelOnly="1" outline="0" fieldPosition="0"/>
    </format>
    <format dxfId="26">
      <pivotArea dataOnly="0" labelOnly="1" outline="0" fieldPosition="0">
        <references count="1">
          <reference field="1" count="1">
            <x v="0"/>
          </reference>
        </references>
      </pivotArea>
    </format>
    <format dxfId="25">
      <pivotArea dataOnly="0" labelOnly="1" grandCol="1" outline="0" fieldPosition="0"/>
    </format>
  </formats>
  <pivotTableStyleInfo name="PivotStyleLight18"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xmlns:mc="http://schemas.openxmlformats.org/markup-compatibility/2006" xmlns:xr="http://schemas.microsoft.com/office/spreadsheetml/2014/revision" mc:Ignorable="xr" xr:uid="{DDFF364F-3029-4840-8759-25E5B3B9A7C0}" name="Recap Macro" cacheId="32" applyNumberFormats="0" applyBorderFormats="0" applyFontFormats="0" applyPatternFormats="0" applyAlignmentFormats="0" applyWidthHeightFormats="0" dataCaption="" updatedVersion="7" compact="0" compactData="0">
  <location ref="A5:E15" firstHeaderRow="1" firstDataRow="2" firstDataCol="1" rowPageCount="1" colPageCount="1"/>
  <pivotFields count="30">
    <pivotField name="Cumul 2024" compact="0" outline="0" multipleItemSelectionAllowed="1" showAll="0"/>
    <pivotField name="Mois" axis="axisCol" compact="0" numFmtId="164" outline="0" multipleItemSelectionAllowed="1" showAll="0" sortType="ascending">
      <items count="7">
        <item x="0"/>
        <item x="1"/>
        <item x="2"/>
        <item h="1" x="3"/>
        <item h="1" m="1" x="5"/>
        <item h="1" x="4"/>
        <item t="default"/>
      </items>
    </pivotField>
    <pivotField name="Semaine" compact="0" outline="0" multipleItemSelectionAllowed="1" showAll="0"/>
    <pivotField name="Jour de la semaine" compact="0" outline="0" multipleItemSelectionAllowed="1" showAll="0"/>
    <pivotField compact="0" outline="0" showAll="0" includeNewItemsInFilter="1"/>
    <pivotField name="Date" compact="0" numFmtId="14" outline="0" multipleItemSelectionAllowed="1" showAll="0"/>
    <pivotField name="Responsable Tournée" compact="0" outline="0" multipleItemSelectionAllowed="1" showAll="0"/>
    <pivotField compact="0" outline="0" showAll="0" includeNewItemsInFilter="1"/>
    <pivotField compact="0" outline="0" showAll="0" includeNewItemsInFilter="1"/>
    <pivotField compact="0" outline="0" showAll="0" includeNewItemsInFilter="1"/>
    <pivotField compact="0" outline="0" showAll="0" includeNewItemsInFilter="1"/>
    <pivotField name="Véhicule" compact="0" outline="0" multipleItemSelectionAllowed="1" showAll="0"/>
    <pivotField name="Partenaires / Associations" compact="0" outline="0" multipleItemSelectionAllowed="1" showAll="0"/>
    <pivotField name="Poids (Kg)" dataField="1" compact="0" outline="0" multipleItemSelectionAllowed="1" showAll="0"/>
    <pivotField name="PV" compact="0" outline="0" multipleItemSelectionAllowed="1" showAll="0"/>
    <pivotField name="Anomalie" compact="0" outline="0" multipleItemSelectionAllowed="1" showAll="0"/>
    <pivotField name="Motif de l'anomalie" compact="0" outline="0" multipleItemSelectionAllowed="1" showAll="0"/>
    <pivotField name="Source de l'information" compact="0" outline="0" multipleItemSelectionAllowed="1" showAll="0"/>
    <pivotField name="Commentaires" compact="0" outline="0" multipleItemSelectionAllowed="1" showAll="0"/>
    <pivotField name="Type Partenaire" axis="axisPage" compact="0" outline="0" multipleItemSelectionAllowed="1" showAll="0">
      <items count="4">
        <item x="0"/>
        <item h="1" x="1"/>
        <item h="1" x="2"/>
        <item t="default"/>
      </items>
    </pivotField>
    <pivotField name="Catégorie Partenaire" axis="axisRow" compact="0" outline="0" multipleItemSelectionAllowed="1" showAll="0" sortType="ascending">
      <items count="16">
        <item m="1" x="14"/>
        <item x="7"/>
        <item x="6"/>
        <item x="12"/>
        <item x="5"/>
        <item x="3"/>
        <item x="0"/>
        <item x="4"/>
        <item x="10"/>
        <item x="1"/>
        <item x="9"/>
        <item x="8"/>
        <item x="2"/>
        <item x="11"/>
        <item x="13"/>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20"/>
  </rowFields>
  <rowItems count="9">
    <i>
      <x v="2"/>
    </i>
    <i>
      <x v="5"/>
    </i>
    <i>
      <x v="6"/>
    </i>
    <i>
      <x v="8"/>
    </i>
    <i>
      <x v="9"/>
    </i>
    <i>
      <x v="10"/>
    </i>
    <i>
      <x v="12"/>
    </i>
    <i>
      <x v="13"/>
    </i>
    <i t="grand">
      <x/>
    </i>
  </rowItems>
  <colFields count="1">
    <field x="1"/>
  </colFields>
  <colItems count="4">
    <i>
      <x/>
    </i>
    <i>
      <x v="1"/>
    </i>
    <i>
      <x v="2"/>
    </i>
    <i t="grand">
      <x/>
    </i>
  </colItems>
  <pageFields count="1">
    <pageField fld="19" hier="0"/>
  </pageFields>
  <dataFields count="1">
    <dataField name="Somme de Poids (Kg)" fld="13" baseField="0" numFmtId="1"/>
  </dataFields>
  <formats count="6">
    <format dxfId="36">
      <pivotArea outline="0" fieldPosition="0"/>
    </format>
    <format dxfId="35">
      <pivotArea dataOnly="0" labelOnly="1" outline="0" fieldPosition="0">
        <references count="1">
          <reference field="19" count="0"/>
        </references>
      </pivotArea>
    </format>
    <format dxfId="34">
      <pivotArea field="1" type="button" dataOnly="0" labelOnly="1" outline="0" axis="axisCol" fieldPosition="0"/>
    </format>
    <format dxfId="33">
      <pivotArea type="topRight" dataOnly="0" labelOnly="1" outline="0" fieldPosition="0"/>
    </format>
    <format dxfId="32">
      <pivotArea dataOnly="0" labelOnly="1" outline="0" fieldPosition="0">
        <references count="1">
          <reference field="1" count="0"/>
        </references>
      </pivotArea>
    </format>
    <format dxfId="31">
      <pivotArea dataOnly="0" labelOnly="1" grandCol="1" outline="0" fieldPosition="0"/>
    </format>
  </formats>
  <pivotTableStyleInfo name="PivotStyleLight20"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xmlns:mc="http://schemas.openxmlformats.org/markup-compatibility/2006" xmlns:xr="http://schemas.microsoft.com/office/spreadsheetml/2014/revision" mc:Ignorable="xr" xr:uid="{9D99C526-6C6F-47FD-89F1-BE9FBE7427A8}" name="Recap Macro 2" cacheId="32" applyNumberFormats="0" applyBorderFormats="0" applyFontFormats="0" applyPatternFormats="0" applyAlignmentFormats="0" applyWidthHeightFormats="0" dataCaption="" updatedVersion="7" compact="0" compactData="0">
  <location ref="A23:E30" firstHeaderRow="1" firstDataRow="2" firstDataCol="1" rowPageCount="1" colPageCount="1"/>
  <pivotFields count="30">
    <pivotField name="Cumul 2024" compact="0" outline="0" multipleItemSelectionAllowed="1" showAll="0"/>
    <pivotField name="Mois" axis="axisCol" compact="0" numFmtId="164" outline="0" multipleItemSelectionAllowed="1" showAll="0" sortType="ascending">
      <items count="7">
        <item x="0"/>
        <item x="1"/>
        <item x="2"/>
        <item h="1" x="3"/>
        <item h="1" m="1" x="5"/>
        <item h="1" x="4"/>
        <item t="default"/>
      </items>
    </pivotField>
    <pivotField name="Semaine" compact="0" outline="0" multipleItemSelectionAllowed="1" showAll="0"/>
    <pivotField name="Jour de la semaine" compact="0" outline="0" multipleItemSelectionAllowed="1" showAll="0"/>
    <pivotField compact="0" outline="0" showAll="0" includeNewItemsInFilter="1"/>
    <pivotField name="Date" compact="0" numFmtId="14" outline="0" multipleItemSelectionAllowed="1" showAll="0"/>
    <pivotField name="Responsable Tournée" compact="0" outline="0" multipleItemSelectionAllowed="1" showAll="0"/>
    <pivotField compact="0" outline="0" showAll="0" includeNewItemsInFilter="1"/>
    <pivotField compact="0" outline="0" showAll="0" includeNewItemsInFilter="1"/>
    <pivotField compact="0" outline="0" showAll="0" includeNewItemsInFilter="1"/>
    <pivotField compact="0" outline="0" showAll="0" includeNewItemsInFilter="1"/>
    <pivotField name="Véhicule" compact="0" outline="0" multipleItemSelectionAllowed="1" showAll="0"/>
    <pivotField name="Partenaires / Associations" compact="0" outline="0" multipleItemSelectionAllowed="1" showAll="0"/>
    <pivotField name="Poids (Kg)" dataField="1" compact="0" outline="0" multipleItemSelectionAllowed="1" showAll="0"/>
    <pivotField name="PV" compact="0" outline="0" multipleItemSelectionAllowed="1" showAll="0"/>
    <pivotField name="Anomalie" compact="0" outline="0" multipleItemSelectionAllowed="1" showAll="0"/>
    <pivotField name="Motif de l'anomalie" compact="0" outline="0" multipleItemSelectionAllowed="1" showAll="0"/>
    <pivotField name="Source de l'information" compact="0" outline="0" multipleItemSelectionAllowed="1" showAll="0"/>
    <pivotField name="Commentaires" compact="0" outline="0" multipleItemSelectionAllowed="1" showAll="0"/>
    <pivotField name="Type Partenaire" axis="axisPage" compact="0" outline="0" multipleItemSelectionAllowed="1" showAll="0">
      <items count="4">
        <item h="1" x="0"/>
        <item x="1"/>
        <item h="1" x="2"/>
        <item t="default"/>
      </items>
    </pivotField>
    <pivotField name="Catégorie Partenaire" axis="axisRow" compact="0" outline="0" multipleItemSelectionAllowed="1" showAll="0" sortType="ascending">
      <items count="16">
        <item m="1" x="14"/>
        <item x="7"/>
        <item x="6"/>
        <item x="12"/>
        <item x="5"/>
        <item x="3"/>
        <item x="0"/>
        <item x="4"/>
        <item x="10"/>
        <item x="1"/>
        <item x="9"/>
        <item x="8"/>
        <item x="2"/>
        <item x="11"/>
        <item x="13"/>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20"/>
  </rowFields>
  <rowItems count="6">
    <i>
      <x v="1"/>
    </i>
    <i>
      <x v="3"/>
    </i>
    <i>
      <x v="4"/>
    </i>
    <i>
      <x v="7"/>
    </i>
    <i>
      <x v="11"/>
    </i>
    <i t="grand">
      <x/>
    </i>
  </rowItems>
  <colFields count="1">
    <field x="1"/>
  </colFields>
  <colItems count="4">
    <i>
      <x/>
    </i>
    <i>
      <x v="1"/>
    </i>
    <i>
      <x v="2"/>
    </i>
    <i t="grand">
      <x/>
    </i>
  </colItems>
  <pageFields count="1">
    <pageField fld="19" hier="0"/>
  </pageFields>
  <dataFields count="1">
    <dataField name="Somme de Poids (Kg)" fld="13" baseField="0" numFmtId="1"/>
  </dataFields>
  <formats count="6">
    <format dxfId="42">
      <pivotArea outline="0" fieldPosition="0"/>
    </format>
    <format dxfId="41">
      <pivotArea dataOnly="0" labelOnly="1" outline="0" fieldPosition="0">
        <references count="1">
          <reference field="19" count="0"/>
        </references>
      </pivotArea>
    </format>
    <format dxfId="40">
      <pivotArea field="1" type="button" dataOnly="0" labelOnly="1" outline="0" axis="axisCol" fieldPosition="0"/>
    </format>
    <format dxfId="39">
      <pivotArea type="topRight" dataOnly="0" labelOnly="1" outline="0" fieldPosition="0"/>
    </format>
    <format dxfId="38">
      <pivotArea dataOnly="0" labelOnly="1" outline="0" fieldPosition="0">
        <references count="1">
          <reference field="1" count="0"/>
        </references>
      </pivotArea>
    </format>
    <format dxfId="37">
      <pivotArea dataOnly="0" labelOnly="1" grandCol="1" outline="0" fieldPosition="0"/>
    </format>
  </formats>
  <pivotTableStyleInfo name="PivotStyleLight1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xmlns:mc="http://schemas.openxmlformats.org/markup-compatibility/2006" xmlns:xr="http://schemas.microsoft.com/office/spreadsheetml/2014/revision" mc:Ignorable="xr" xr:uid="{031C9361-27B4-4729-9EDE-C8DD7B6D37B1}" name="Recap Mensu PRO" cacheId="32" applyNumberFormats="0" applyBorderFormats="0" applyFontFormats="0" applyPatternFormats="0" applyAlignmentFormats="0" applyWidthHeightFormats="0" dataCaption="" updatedVersion="7" compact="0" compactData="0">
  <location ref="C5:G49" firstHeaderRow="1" firstDataRow="2" firstDataCol="1" rowPageCount="1" colPageCount="1"/>
  <pivotFields count="30">
    <pivotField name="Cumul 2024" compact="0" outline="0" multipleItemSelectionAllowed="1" showAll="0"/>
    <pivotField name="Mois" axis="axisCol" compact="0" numFmtId="164" outline="0" multipleItemSelectionAllowed="1" showAll="0" sortType="ascending">
      <items count="7">
        <item sd="0" x="0"/>
        <item x="1"/>
        <item x="2"/>
        <item h="1" x="3"/>
        <item h="1" m="1" x="5"/>
        <item h="1" x="4"/>
        <item t="default"/>
      </items>
    </pivotField>
    <pivotField name="Semaine" compact="0" outline="0" multipleItemSelectionAllowed="1" showAll="0"/>
    <pivotField name="Jour de la semaine" compact="0" outline="0" multipleItemSelectionAllowed="1" showAll="0"/>
    <pivotField compact="0" outline="0" showAll="0" includeNewItemsInFilter="1"/>
    <pivotField name="Date" compact="0" numFmtId="14" outline="0" multipleItemSelectionAllowed="1" showAll="0"/>
    <pivotField name="Responsable Tournée" compact="0" outline="0" multipleItemSelectionAllowed="1" showAll="0"/>
    <pivotField compact="0" outline="0" showAll="0" includeNewItemsInFilter="1"/>
    <pivotField compact="0" outline="0" showAll="0" includeNewItemsInFilter="1"/>
    <pivotField compact="0" outline="0" showAll="0" includeNewItemsInFilter="1"/>
    <pivotField compact="0" outline="0" showAll="0" includeNewItemsInFilter="1"/>
    <pivotField name="Véhicule" compact="0" outline="0" multipleItemSelectionAllowed="1" showAll="0"/>
    <pivotField name="Partenaires / Associations" axis="axisRow" compact="0" outline="0" multipleItemSelectionAllowed="1" showAll="0">
      <items count="79">
        <item x="22"/>
        <item x="44"/>
        <item x="23"/>
        <item x="15"/>
        <item x="54"/>
        <item x="64"/>
        <item x="46"/>
        <item x="40"/>
        <item x="37"/>
        <item x="20"/>
        <item x="18"/>
        <item x="39"/>
        <item x="30"/>
        <item x="8"/>
        <item x="5"/>
        <item x="29"/>
        <item x="11"/>
        <item x="3"/>
        <item x="32"/>
        <item x="14"/>
        <item x="38"/>
        <item x="33"/>
        <item x="26"/>
        <item x="28"/>
        <item x="27"/>
        <item x="0"/>
        <item x="1"/>
        <item x="41"/>
        <item x="48"/>
        <item x="55"/>
        <item x="21"/>
        <item x="31"/>
        <item x="4"/>
        <item x="19"/>
        <item x="42"/>
        <item x="73"/>
        <item x="6"/>
        <item x="2"/>
        <item x="9"/>
        <item x="35"/>
        <item x="49"/>
        <item x="58"/>
        <item x="43"/>
        <item x="60"/>
        <item x="7"/>
        <item x="17"/>
        <item x="36"/>
        <item x="13"/>
        <item x="10"/>
        <item x="65"/>
        <item x="53"/>
        <item x="63"/>
        <item x="12"/>
        <item x="25"/>
        <item x="47"/>
        <item x="67"/>
        <item x="52"/>
        <item x="16"/>
        <item x="62"/>
        <item x="57"/>
        <item x="34"/>
        <item x="24"/>
        <item x="50"/>
        <item x="51"/>
        <item x="45"/>
        <item x="56"/>
        <item x="59"/>
        <item x="61"/>
        <item m="1" x="76"/>
        <item x="68"/>
        <item x="66"/>
        <item x="69"/>
        <item m="1" x="74"/>
        <item m="1" x="77"/>
        <item m="1" x="75"/>
        <item x="70"/>
        <item x="71"/>
        <item x="72"/>
        <item t="default"/>
      </items>
    </pivotField>
    <pivotField name="Poids (Kg)" dataField="1" compact="0" outline="0" multipleItemSelectionAllowed="1" showAll="0"/>
    <pivotField name="PV" compact="0" outline="0" multipleItemSelectionAllowed="1" showAll="0"/>
    <pivotField name="Anomalie" compact="0" outline="0" multipleItemSelectionAllowed="1" showAll="0"/>
    <pivotField name="Motif de l'anomalie" compact="0" outline="0" multipleItemSelectionAllowed="1" showAll="0"/>
    <pivotField name="Source de l'information" compact="0" outline="0" multipleItemSelectionAllowed="1" showAll="0"/>
    <pivotField name="Commentaires" compact="0" outline="0" multipleItemSelectionAllowed="1" showAll="0"/>
    <pivotField name="Type Partenaire" axis="axisPage" compact="0" outline="0" multipleItemSelectionAllowed="1" showAll="0">
      <items count="4">
        <item x="0"/>
        <item h="1" x="1"/>
        <item h="1" x="2"/>
        <item t="default"/>
      </items>
    </pivotField>
    <pivotField name="Catégorie Partenaire" compact="0" outline="0" multipleItemSelectionAllowed="1" showAll="0"/>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12"/>
  </rowFields>
  <rowItems count="43">
    <i>
      <x/>
    </i>
    <i>
      <x v="1"/>
    </i>
    <i>
      <x v="2"/>
    </i>
    <i>
      <x v="9"/>
    </i>
    <i>
      <x v="10"/>
    </i>
    <i>
      <x v="13"/>
    </i>
    <i>
      <x v="14"/>
    </i>
    <i>
      <x v="17"/>
    </i>
    <i>
      <x v="18"/>
    </i>
    <i>
      <x v="23"/>
    </i>
    <i>
      <x v="24"/>
    </i>
    <i>
      <x v="25"/>
    </i>
    <i>
      <x v="26"/>
    </i>
    <i>
      <x v="27"/>
    </i>
    <i>
      <x v="29"/>
    </i>
    <i>
      <x v="32"/>
    </i>
    <i>
      <x v="33"/>
    </i>
    <i>
      <x v="34"/>
    </i>
    <i>
      <x v="36"/>
    </i>
    <i>
      <x v="37"/>
    </i>
    <i>
      <x v="39"/>
    </i>
    <i>
      <x v="40"/>
    </i>
    <i>
      <x v="42"/>
    </i>
    <i>
      <x v="44"/>
    </i>
    <i>
      <x v="49"/>
    </i>
    <i>
      <x v="50"/>
    </i>
    <i>
      <x v="52"/>
    </i>
    <i>
      <x v="55"/>
    </i>
    <i>
      <x v="56"/>
    </i>
    <i>
      <x v="57"/>
    </i>
    <i>
      <x v="58"/>
    </i>
    <i>
      <x v="59"/>
    </i>
    <i>
      <x v="60"/>
    </i>
    <i>
      <x v="61"/>
    </i>
    <i>
      <x v="62"/>
    </i>
    <i>
      <x v="64"/>
    </i>
    <i>
      <x v="65"/>
    </i>
    <i>
      <x v="66"/>
    </i>
    <i>
      <x v="67"/>
    </i>
    <i>
      <x v="69"/>
    </i>
    <i>
      <x v="71"/>
    </i>
    <i>
      <x v="75"/>
    </i>
    <i t="grand">
      <x/>
    </i>
  </rowItems>
  <colFields count="1">
    <field x="1"/>
  </colFields>
  <colItems count="4">
    <i>
      <x/>
    </i>
    <i>
      <x v="1"/>
    </i>
    <i>
      <x v="2"/>
    </i>
    <i t="grand">
      <x/>
    </i>
  </colItems>
  <pageFields count="1">
    <pageField fld="19" hier="0"/>
  </pageFields>
  <dataFields count="1">
    <dataField name="Somme de Poids (Kg)" fld="13" baseField="0" numFmtId="3"/>
  </dataFields>
  <formats count="8">
    <format dxfId="24">
      <pivotArea outline="0" fieldPosition="0"/>
    </format>
    <format dxfId="23">
      <pivotArea dataOnly="0" labelOnly="1" outline="0" fieldPosition="0">
        <references count="1">
          <reference field="19" count="0"/>
        </references>
      </pivotArea>
    </format>
    <format dxfId="22">
      <pivotArea field="1" type="button" dataOnly="0" labelOnly="1" outline="0" axis="axisCol" fieldPosition="0"/>
    </format>
    <format dxfId="21">
      <pivotArea type="topRight" dataOnly="0" labelOnly="1" outline="0" fieldPosition="0"/>
    </format>
    <format dxfId="20">
      <pivotArea dataOnly="0" labelOnly="1" outline="0" fieldPosition="0">
        <references count="1">
          <reference field="1" count="0"/>
        </references>
      </pivotArea>
    </format>
    <format dxfId="19">
      <pivotArea dataOnly="0" labelOnly="1" grandCol="1" outline="0" fieldPosition="0"/>
    </format>
    <format dxfId="18">
      <pivotArea outline="0" fieldPosition="0">
        <references count="1">
          <reference field="12" count="18" selected="0">
            <x v="9"/>
            <x v="10"/>
            <x v="13"/>
            <x v="14"/>
            <x v="17"/>
            <x v="18"/>
            <x v="23"/>
            <x v="24"/>
            <x v="25"/>
            <x v="26"/>
            <x v="27"/>
            <x v="29"/>
            <x v="32"/>
            <x v="33"/>
            <x v="34"/>
            <x v="36"/>
            <x v="37"/>
            <x v="39"/>
          </reference>
        </references>
      </pivotArea>
    </format>
    <format dxfId="17">
      <pivotArea dataOnly="0" labelOnly="1" outline="0" fieldPosition="0">
        <references count="1">
          <reference field="12" count="18">
            <x v="9"/>
            <x v="10"/>
            <x v="13"/>
            <x v="14"/>
            <x v="17"/>
            <x v="18"/>
            <x v="23"/>
            <x v="24"/>
            <x v="25"/>
            <x v="26"/>
            <x v="27"/>
            <x v="29"/>
            <x v="32"/>
            <x v="33"/>
            <x v="34"/>
            <x v="36"/>
            <x v="37"/>
            <x v="39"/>
          </reference>
        </references>
      </pivotArea>
    </format>
  </formats>
  <pivotTableStyleInfo name="PivotStyleLight20"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xmlns:mc="http://schemas.openxmlformats.org/markup-compatibility/2006" xmlns:xr="http://schemas.microsoft.com/office/spreadsheetml/2014/revision" mc:Ignorable="xr" xr:uid="{1D868E21-88EB-47E6-8A02-0FF08950D557}" name="Recap Mensu PRO 2" cacheId="32" applyNumberFormats="0" applyBorderFormats="0" applyFontFormats="0" applyPatternFormats="0" applyAlignmentFormats="0" applyWidthHeightFormats="0" dataCaption="" updatedVersion="7" compact="0" compactData="0">
  <location ref="C6:G35" firstHeaderRow="1" firstDataRow="2" firstDataCol="1" rowPageCount="2" colPageCount="1"/>
  <pivotFields count="30">
    <pivotField name="Cumul 2024" compact="0" outline="0" multipleItemSelectionAllowed="1" showAll="0"/>
    <pivotField name="Mois" axis="axisCol" compact="0" numFmtId="164" outline="0" multipleItemSelectionAllowed="1" showAll="0" sortType="ascending">
      <items count="7">
        <item x="0"/>
        <item x="1"/>
        <item x="2"/>
        <item h="1" x="3"/>
        <item h="1" m="1" x="5"/>
        <item h="1" x="4"/>
        <item t="default"/>
      </items>
    </pivotField>
    <pivotField name="Semaine" compact="0" outline="0" multipleItemSelectionAllowed="1" showAll="0"/>
    <pivotField name="Jour de la semaine" compact="0" outline="0" multipleItemSelectionAllowed="1" showAll="0"/>
    <pivotField compact="0" outline="0" showAll="0" includeNewItemsInFilter="1"/>
    <pivotField name="Date" compact="0" numFmtId="14" outline="0" multipleItemSelectionAllowed="1" showAll="0"/>
    <pivotField name="Responsable Tournée" compact="0" outline="0" multipleItemSelectionAllowed="1" showAll="0"/>
    <pivotField compact="0" outline="0" showAll="0" includeNewItemsInFilter="1"/>
    <pivotField compact="0" outline="0" showAll="0" includeNewItemsInFilter="1"/>
    <pivotField compact="0" outline="0" showAll="0" includeNewItemsInFilter="1"/>
    <pivotField compact="0" outline="0" showAll="0" includeNewItemsInFilter="1"/>
    <pivotField name="Véhicule" compact="0" outline="0" multipleItemSelectionAllowed="1" showAll="0"/>
    <pivotField name="Partenaires / Associations" axis="axisRow" compact="0" outline="0" multipleItemSelectionAllowed="1" showAll="0">
      <items count="79">
        <item x="22"/>
        <item x="44"/>
        <item x="23"/>
        <item x="15"/>
        <item x="54"/>
        <item x="64"/>
        <item x="46"/>
        <item x="40"/>
        <item x="37"/>
        <item x="20"/>
        <item x="18"/>
        <item x="39"/>
        <item x="30"/>
        <item x="8"/>
        <item x="5"/>
        <item x="29"/>
        <item x="11"/>
        <item x="3"/>
        <item x="32"/>
        <item x="14"/>
        <item x="38"/>
        <item x="33"/>
        <item x="26"/>
        <item x="28"/>
        <item x="27"/>
        <item x="0"/>
        <item x="1"/>
        <item x="41"/>
        <item x="48"/>
        <item x="55"/>
        <item x="21"/>
        <item x="31"/>
        <item x="4"/>
        <item x="19"/>
        <item x="42"/>
        <item x="73"/>
        <item x="6"/>
        <item x="2"/>
        <item x="9"/>
        <item x="35"/>
        <item x="49"/>
        <item x="58"/>
        <item x="43"/>
        <item x="60"/>
        <item x="7"/>
        <item x="17"/>
        <item x="36"/>
        <item x="13"/>
        <item x="10"/>
        <item x="65"/>
        <item x="53"/>
        <item x="63"/>
        <item x="12"/>
        <item x="25"/>
        <item x="47"/>
        <item x="67"/>
        <item x="52"/>
        <item x="16"/>
        <item x="62"/>
        <item x="57"/>
        <item x="34"/>
        <item x="24"/>
        <item x="50"/>
        <item x="51"/>
        <item x="45"/>
        <item x="56"/>
        <item x="59"/>
        <item x="61"/>
        <item m="1" x="76"/>
        <item x="68"/>
        <item x="66"/>
        <item x="69"/>
        <item m="1" x="74"/>
        <item m="1" x="77"/>
        <item m="1" x="75"/>
        <item x="70"/>
        <item x="71"/>
        <item x="72"/>
        <item t="default"/>
      </items>
    </pivotField>
    <pivotField name="Poids (Kg)" axis="axisPage" dataField="1" compact="0" outline="0" multipleItemSelectionAllowed="1" showAll="0">
      <items count="481">
        <item x="102"/>
        <item x="225"/>
        <item x="62"/>
        <item h="1" x="0"/>
        <item x="187"/>
        <item x="41"/>
        <item x="18"/>
        <item x="65"/>
        <item x="116"/>
        <item x="97"/>
        <item x="98"/>
        <item x="94"/>
        <item x="8"/>
        <item x="139"/>
        <item x="152"/>
        <item x="161"/>
        <item x="156"/>
        <item x="248"/>
        <item x="186"/>
        <item x="264"/>
        <item x="190"/>
        <item x="44"/>
        <item x="75"/>
        <item x="192"/>
        <item x="239"/>
        <item x="253"/>
        <item x="107"/>
        <item x="142"/>
        <item x="95"/>
        <item x="257"/>
        <item x="124"/>
        <item x="310"/>
        <item x="294"/>
        <item m="1" x="478"/>
        <item x="247"/>
        <item x="165"/>
        <item x="201"/>
        <item x="17"/>
        <item x="30"/>
        <item x="141"/>
        <item x="174"/>
        <item x="61"/>
        <item x="231"/>
        <item x="32"/>
        <item x="9"/>
        <item x="202"/>
        <item x="304"/>
        <item x="206"/>
        <item x="271"/>
        <item x="208"/>
        <item x="270"/>
        <item x="54"/>
        <item x="209"/>
        <item x="237"/>
        <item x="131"/>
        <item x="276"/>
        <item x="278"/>
        <item x="26"/>
        <item x="22"/>
        <item x="14"/>
        <item x="114"/>
        <item x="229"/>
        <item x="12"/>
        <item x="159"/>
        <item x="226"/>
        <item x="238"/>
        <item x="31"/>
        <item x="291"/>
        <item x="285"/>
        <item x="60"/>
        <item x="92"/>
        <item x="21"/>
        <item x="63"/>
        <item x="296"/>
        <item x="84"/>
        <item x="275"/>
        <item x="86"/>
        <item x="138"/>
        <item x="104"/>
        <item x="151"/>
        <item x="23"/>
        <item x="45"/>
        <item x="175"/>
        <item x="277"/>
        <item x="305"/>
        <item x="266"/>
        <item x="224"/>
        <item x="289"/>
        <item x="150"/>
        <item x="64"/>
        <item x="110"/>
        <item x="81"/>
        <item x="56"/>
        <item x="39"/>
        <item x="10"/>
        <item x="33"/>
        <item x="55"/>
        <item x="66"/>
        <item x="295"/>
        <item x="137"/>
        <item x="236"/>
        <item x="240"/>
        <item x="268"/>
        <item x="173"/>
        <item x="145"/>
        <item x="149"/>
        <item x="177"/>
        <item x="106"/>
        <item x="52"/>
        <item x="213"/>
        <item x="171"/>
        <item x="115"/>
        <item x="132"/>
        <item x="51"/>
        <item x="309"/>
        <item x="1"/>
        <item x="260"/>
        <item x="272"/>
        <item x="204"/>
        <item h="1" x="203"/>
        <item h="1" x="166"/>
        <item h="1" x="101"/>
        <item h="1" x="293"/>
        <item h="1" x="191"/>
        <item h="1" x="163"/>
        <item h="1" x="24"/>
        <item h="1" x="123"/>
        <item h="1" x="43"/>
        <item h="1" x="172"/>
        <item h="1" x="288"/>
        <item h="1" x="6"/>
        <item h="1" x="38"/>
        <item h="1" x="178"/>
        <item h="1" x="196"/>
        <item h="1" x="157"/>
        <item h="1" x="37"/>
        <item h="1" x="7"/>
        <item h="1" x="100"/>
        <item h="1" x="2"/>
        <item h="1" m="1" x="473"/>
        <item h="1" m="1" x="479"/>
        <item h="1" x="5"/>
        <item h="1" x="11"/>
        <item h="1" x="13"/>
        <item h="1" x="15"/>
        <item h="1" x="16"/>
        <item h="1" x="20"/>
        <item h="1" x="112"/>
        <item h="1" x="19"/>
        <item h="1" x="25"/>
        <item h="1" x="27"/>
        <item h="1" x="28"/>
        <item h="1" x="29"/>
        <item h="1" x="34"/>
        <item h="1" x="35"/>
        <item h="1" x="36"/>
        <item h="1" x="40"/>
        <item h="1" x="46"/>
        <item h="1" x="50"/>
        <item h="1" x="48"/>
        <item h="1" x="49"/>
        <item h="1" x="53"/>
        <item h="1" x="42"/>
        <item h="1" x="47"/>
        <item h="1" x="57"/>
        <item h="1" x="58"/>
        <item h="1" x="59"/>
        <item h="1" x="67"/>
        <item h="1" x="68"/>
        <item h="1" x="69"/>
        <item h="1" x="70"/>
        <item h="1" x="71"/>
        <item h="1" x="72"/>
        <item h="1" x="73"/>
        <item h="1" x="74"/>
        <item h="1" x="79"/>
        <item h="1" x="80"/>
        <item h="1" x="82"/>
        <item h="1" x="83"/>
        <item h="1" x="85"/>
        <item h="1" x="87"/>
        <item h="1" x="88"/>
        <item h="1" x="90"/>
        <item h="1" x="91"/>
        <item h="1" x="93"/>
        <item h="1" x="234"/>
        <item h="1" x="99"/>
        <item h="1" x="96"/>
        <item h="1" x="77"/>
        <item h="1" x="78"/>
        <item h="1" x="89"/>
        <item h="1" x="76"/>
        <item h="1" x="103"/>
        <item h="1" x="105"/>
        <item h="1" x="108"/>
        <item h="1" x="109"/>
        <item h="1" x="111"/>
        <item h="1" x="113"/>
        <item h="1" x="117"/>
        <item h="1" x="118"/>
        <item h="1" x="119"/>
        <item h="1" x="120"/>
        <item h="1" x="121"/>
        <item h="1" x="122"/>
        <item h="1" x="125"/>
        <item h="1" x="126"/>
        <item h="1" x="127"/>
        <item h="1" x="128"/>
        <item h="1" x="129"/>
        <item h="1" x="130"/>
        <item h="1" x="133"/>
        <item h="1" x="134"/>
        <item h="1" x="135"/>
        <item h="1" x="136"/>
        <item h="1" x="140"/>
        <item h="1" x="143"/>
        <item h="1" x="144"/>
        <item h="1" x="146"/>
        <item h="1" x="147"/>
        <item h="1" x="148"/>
        <item h="1" x="153"/>
        <item h="1" x="154"/>
        <item h="1" x="155"/>
        <item h="1" x="158"/>
        <item h="1" x="160"/>
        <item h="1" x="162"/>
        <item h="1" x="164"/>
        <item h="1" x="167"/>
        <item h="1" x="168"/>
        <item h="1" x="169"/>
        <item h="1" x="170"/>
        <item h="1" x="176"/>
        <item h="1" m="1" x="471"/>
        <item h="1" x="179"/>
        <item h="1" m="1" x="476"/>
        <item h="1" x="181"/>
        <item h="1" x="182"/>
        <item h="1" x="183"/>
        <item h="1" x="184"/>
        <item h="1" x="185"/>
        <item h="1" x="188"/>
        <item h="1" x="189"/>
        <item h="1" x="193"/>
        <item h="1" x="194"/>
        <item h="1" x="195"/>
        <item h="1" x="197"/>
        <item h="1" x="198"/>
        <item h="1" x="199"/>
        <item h="1" x="200"/>
        <item h="1" x="205"/>
        <item h="1" x="207"/>
        <item h="1" x="210"/>
        <item h="1" x="211"/>
        <item h="1" x="212"/>
        <item h="1" x="214"/>
        <item h="1" x="215"/>
        <item h="1" x="216"/>
        <item h="1" x="217"/>
        <item h="1" x="218"/>
        <item h="1" x="219"/>
        <item h="1" x="220"/>
        <item h="1" x="221"/>
        <item h="1" x="222"/>
        <item h="1" x="223"/>
        <item h="1" x="227"/>
        <item h="1" x="228"/>
        <item h="1" x="230"/>
        <item h="1" x="232"/>
        <item h="1" x="233"/>
        <item h="1" x="235"/>
        <item h="1" x="241"/>
        <item h="1" x="242"/>
        <item h="1" x="243"/>
        <item h="1" x="244"/>
        <item h="1" x="245"/>
        <item h="1" x="246"/>
        <item h="1" x="249"/>
        <item h="1" x="250"/>
        <item h="1" x="251"/>
        <item h="1" x="252"/>
        <item h="1" x="254"/>
        <item h="1" x="255"/>
        <item h="1" x="256"/>
        <item h="1" x="258"/>
        <item h="1" x="259"/>
        <item h="1" x="261"/>
        <item h="1" x="262"/>
        <item h="1" x="263"/>
        <item h="1" x="265"/>
        <item h="1" x="267"/>
        <item h="1" x="269"/>
        <item h="1" x="273"/>
        <item h="1" x="274"/>
        <item h="1" x="279"/>
        <item h="1" m="1" x="475"/>
        <item h="1" x="281"/>
        <item h="1" x="282"/>
        <item h="1" x="283"/>
        <item h="1" m="1" x="477"/>
        <item h="1" x="286"/>
        <item h="1" x="287"/>
        <item h="1" x="290"/>
        <item h="1" x="292"/>
        <item h="1" x="297"/>
        <item h="1" x="298"/>
        <item h="1" x="299"/>
        <item h="1" x="300"/>
        <item h="1" x="301"/>
        <item h="1" x="302"/>
        <item h="1" x="303"/>
        <item h="1" x="306"/>
        <item h="1" x="469"/>
        <item h="1" x="308"/>
        <item h="1" x="311"/>
        <item h="1" x="3"/>
        <item h="1" x="4"/>
        <item h="1" x="180"/>
        <item h="1" x="280"/>
        <item h="1" x="284"/>
        <item h="1" x="307"/>
        <item h="1" x="312"/>
        <item h="1" x="313"/>
        <item h="1" x="314"/>
        <item h="1" x="315"/>
        <item h="1" x="316"/>
        <item h="1" x="317"/>
        <item h="1" x="318"/>
        <item h="1" x="319"/>
        <item h="1" x="320"/>
        <item h="1" x="321"/>
        <item h="1" x="322"/>
        <item h="1" x="323"/>
        <item h="1" x="326"/>
        <item h="1" x="327"/>
        <item h="1" x="328"/>
        <item h="1" x="324"/>
        <item h="1" x="325"/>
        <item h="1" x="329"/>
        <item h="1" x="330"/>
        <item h="1" x="340"/>
        <item h="1" x="331"/>
        <item h="1" x="334"/>
        <item h="1" x="332"/>
        <item h="1" x="333"/>
        <item h="1" x="336"/>
        <item h="1" x="335"/>
        <item h="1" x="339"/>
        <item h="1" x="338"/>
        <item h="1" x="341"/>
        <item h="1" x="342"/>
        <item h="1" x="344"/>
        <item h="1" x="343"/>
        <item h="1" x="345"/>
        <item h="1" x="346"/>
        <item h="1" x="347"/>
        <item h="1" x="348"/>
        <item h="1" x="349"/>
        <item h="1" x="350"/>
        <item h="1" m="1" x="474"/>
        <item h="1" m="1" x="472"/>
        <item h="1" m="1" x="470"/>
        <item h="1" x="337"/>
        <item h="1" x="351"/>
        <item h="1" x="352"/>
        <item h="1" x="353"/>
        <item h="1" x="354"/>
        <item h="1" x="355"/>
        <item h="1" x="356"/>
        <item h="1" x="357"/>
        <item h="1" x="358"/>
        <item h="1" x="359"/>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h="1" x="410"/>
        <item h="1" x="411"/>
        <item h="1" x="412"/>
        <item h="1" x="413"/>
        <item h="1" x="414"/>
        <item h="1" x="415"/>
        <item h="1" x="416"/>
        <item h="1" x="417"/>
        <item h="1" x="418"/>
        <item h="1" x="419"/>
        <item h="1" x="420"/>
        <item h="1" x="421"/>
        <item h="1" x="422"/>
        <item h="1" x="423"/>
        <item h="1" x="424"/>
        <item h="1" x="425"/>
        <item h="1" x="426"/>
        <item h="1" x="427"/>
        <item h="1" x="428"/>
        <item h="1" x="429"/>
        <item h="1" x="430"/>
        <item h="1" x="431"/>
        <item h="1" x="432"/>
        <item h="1" x="433"/>
        <item h="1" x="434"/>
        <item h="1" x="435"/>
        <item h="1" x="436"/>
        <item h="1" x="437"/>
        <item h="1" x="438"/>
        <item h="1" x="439"/>
        <item h="1" x="440"/>
        <item h="1" x="441"/>
        <item h="1" x="442"/>
        <item h="1" x="443"/>
        <item h="1" x="444"/>
        <item h="1" x="445"/>
        <item h="1" x="446"/>
        <item h="1" x="447"/>
        <item h="1" x="448"/>
        <item h="1" x="449"/>
        <item h="1" x="450"/>
        <item h="1" x="451"/>
        <item h="1" x="452"/>
        <item h="1" x="453"/>
        <item h="1" x="454"/>
        <item h="1" x="455"/>
        <item h="1" x="456"/>
        <item h="1" x="457"/>
        <item h="1" x="458"/>
        <item h="1" x="459"/>
        <item h="1" x="460"/>
        <item h="1" x="461"/>
        <item h="1" x="462"/>
        <item h="1" x="463"/>
        <item h="1" x="464"/>
        <item h="1" x="465"/>
        <item h="1" x="466"/>
        <item h="1" x="467"/>
        <item h="1" x="468"/>
        <item t="default"/>
      </items>
    </pivotField>
    <pivotField name="PV" compact="0" outline="0" multipleItemSelectionAllowed="1" showAll="0"/>
    <pivotField name="Anomalie" compact="0" outline="0" multipleItemSelectionAllowed="1" showAll="0"/>
    <pivotField name="Motif de l'anomalie" compact="0" outline="0" multipleItemSelectionAllowed="1" showAll="0"/>
    <pivotField name="Source de l'information" compact="0" outline="0" multipleItemSelectionAllowed="1" showAll="0"/>
    <pivotField name="Commentaires" compact="0" outline="0" multipleItemSelectionAllowed="1" showAll="0"/>
    <pivotField name="Type Partenaire" axis="axisPage" compact="0" outline="0" multipleItemSelectionAllowed="1" showAll="0">
      <items count="4">
        <item x="0"/>
        <item h="1" x="1"/>
        <item h="1" x="2"/>
        <item t="default"/>
      </items>
    </pivotField>
    <pivotField name="Catégorie Partenaire" compact="0" outline="0" multipleItemSelectionAllowed="1" showAll="0"/>
    <pivotField name="Sous-Catégorie" compact="0" outline="0" multipleItemSelectionAllowed="1" showAll="0"/>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12"/>
  </rowFields>
  <rowItems count="28">
    <i>
      <x/>
    </i>
    <i>
      <x v="1"/>
    </i>
    <i>
      <x v="2"/>
    </i>
    <i>
      <x v="10"/>
    </i>
    <i>
      <x v="13"/>
    </i>
    <i>
      <x v="14"/>
    </i>
    <i>
      <x v="18"/>
    </i>
    <i>
      <x v="23"/>
    </i>
    <i>
      <x v="24"/>
    </i>
    <i>
      <x v="25"/>
    </i>
    <i>
      <x v="26"/>
    </i>
    <i>
      <x v="29"/>
    </i>
    <i>
      <x v="32"/>
    </i>
    <i>
      <x v="33"/>
    </i>
    <i>
      <x v="36"/>
    </i>
    <i>
      <x v="37"/>
    </i>
    <i>
      <x v="39"/>
    </i>
    <i>
      <x v="40"/>
    </i>
    <i>
      <x v="44"/>
    </i>
    <i>
      <x v="52"/>
    </i>
    <i>
      <x v="57"/>
    </i>
    <i>
      <x v="59"/>
    </i>
    <i>
      <x v="61"/>
    </i>
    <i>
      <x v="64"/>
    </i>
    <i>
      <x v="65"/>
    </i>
    <i>
      <x v="66"/>
    </i>
    <i>
      <x v="75"/>
    </i>
    <i t="grand">
      <x/>
    </i>
  </rowItems>
  <colFields count="1">
    <field x="1"/>
  </colFields>
  <colItems count="4">
    <i>
      <x/>
    </i>
    <i>
      <x v="1"/>
    </i>
    <i>
      <x v="2"/>
    </i>
    <i t="grand">
      <x/>
    </i>
  </colItems>
  <pageFields count="2">
    <pageField fld="13" hier="0"/>
    <pageField fld="19" hier="0"/>
  </pageFields>
  <dataFields count="1">
    <dataField name="Nombre de Poids (Kg)" fld="13" subtotal="count" baseField="0"/>
  </dataFields>
  <pivotTableStyleInfo name="PivotStyleLight20"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xmlns:mc="http://schemas.openxmlformats.org/markup-compatibility/2006" xmlns:xr="http://schemas.microsoft.com/office/spreadsheetml/2014/revision" mc:Ignorable="xr" xr:uid="{A06EEFEF-FA20-48B2-9CA0-812FA3A71A33}" name="Recap Resto CO" cacheId="32" applyNumberFormats="0" applyBorderFormats="0" applyFontFormats="0" applyPatternFormats="0" applyAlignmentFormats="0" applyWidthHeightFormats="0" dataCaption="" updatedVersion="7" compact="0" compactData="0">
  <location ref="B5:F23" firstHeaderRow="1" firstDataRow="2" firstDataCol="1" rowPageCount="1" colPageCount="1"/>
  <pivotFields count="30">
    <pivotField name="Cumul 2024" compact="0" outline="0" multipleItemSelectionAllowed="1" showAll="0"/>
    <pivotField name="Mois" axis="axisCol" compact="0" numFmtId="164" outline="0" multipleItemSelectionAllowed="1" showAll="0" sortType="ascending">
      <items count="7">
        <item x="0"/>
        <item x="1"/>
        <item x="2"/>
        <item h="1" x="3"/>
        <item h="1" m="1" x="5"/>
        <item h="1" x="4"/>
        <item t="default"/>
      </items>
    </pivotField>
    <pivotField name="Semaine" compact="0" outline="0" multipleItemSelectionAllowed="1" showAll="0"/>
    <pivotField name="Jour de la semaine" compact="0" outline="0" multipleItemSelectionAllowed="1" showAll="0"/>
    <pivotField compact="0" outline="0" showAll="0" includeNewItemsInFilter="1"/>
    <pivotField name="Date" compact="0" numFmtId="14" outline="0" multipleItemSelectionAllowed="1" showAll="0"/>
    <pivotField name="Responsable Tournée" compact="0" outline="0" multipleItemSelectionAllowed="1" showAll="0"/>
    <pivotField compact="0" outline="0" showAll="0" includeNewItemsInFilter="1"/>
    <pivotField compact="0" outline="0" showAll="0" includeNewItemsInFilter="1"/>
    <pivotField compact="0" outline="0" showAll="0" includeNewItemsInFilter="1"/>
    <pivotField compact="0" outline="0" showAll="0" includeNewItemsInFilter="1"/>
    <pivotField name="Véhicule" compact="0" outline="0" multipleItemSelectionAllowed="1" showAll="0"/>
    <pivotField name="Partenaires / Associations" axis="axisRow" compact="0" outline="0" multipleItemSelectionAllowed="1" showAll="0">
      <items count="79">
        <item x="22"/>
        <item x="44"/>
        <item x="23"/>
        <item x="15"/>
        <item x="54"/>
        <item x="64"/>
        <item x="46"/>
        <item x="40"/>
        <item x="37"/>
        <item x="20"/>
        <item x="18"/>
        <item x="39"/>
        <item x="30"/>
        <item x="8"/>
        <item x="5"/>
        <item x="29"/>
        <item x="11"/>
        <item x="3"/>
        <item x="32"/>
        <item x="14"/>
        <item x="38"/>
        <item x="33"/>
        <item x="26"/>
        <item x="28"/>
        <item x="27"/>
        <item x="0"/>
        <item x="1"/>
        <item x="41"/>
        <item x="48"/>
        <item x="55"/>
        <item x="21"/>
        <item x="31"/>
        <item x="4"/>
        <item x="19"/>
        <item x="42"/>
        <item x="73"/>
        <item x="6"/>
        <item x="2"/>
        <item x="9"/>
        <item x="35"/>
        <item x="49"/>
        <item x="58"/>
        <item x="43"/>
        <item x="60"/>
        <item x="7"/>
        <item x="17"/>
        <item x="36"/>
        <item x="13"/>
        <item x="10"/>
        <item x="65"/>
        <item x="53"/>
        <item x="63"/>
        <item x="12"/>
        <item x="25"/>
        <item x="47"/>
        <item x="67"/>
        <item x="52"/>
        <item x="16"/>
        <item x="62"/>
        <item x="57"/>
        <item x="34"/>
        <item x="24"/>
        <item x="45"/>
        <item x="50"/>
        <item x="51"/>
        <item x="56"/>
        <item x="59"/>
        <item x="61"/>
        <item m="1" x="76"/>
        <item x="68"/>
        <item x="66"/>
        <item x="69"/>
        <item m="1" x="74"/>
        <item m="1" x="77"/>
        <item m="1" x="75"/>
        <item x="70"/>
        <item x="71"/>
        <item x="72"/>
        <item t="default"/>
      </items>
    </pivotField>
    <pivotField name="Poids (Kg)" dataField="1" compact="0" outline="0" multipleItemSelectionAllowed="1" showAll="0"/>
    <pivotField name="PV" compact="0" outline="0" multipleItemSelectionAllowed="1" showAll="0"/>
    <pivotField name="Anomalie" compact="0" outline="0" multipleItemSelectionAllowed="1" showAll="0"/>
    <pivotField name="Motif de l'anomalie" compact="0" outline="0" multipleItemSelectionAllowed="1" showAll="0"/>
    <pivotField name="Source de l'information" compact="0" outline="0" multipleItemSelectionAllowed="1" showAll="0"/>
    <pivotField name="Commentaires" compact="0" outline="0" multipleItemSelectionAllowed="1" showAll="0"/>
    <pivotField name="Type Partenaire" compact="0" outline="0" multipleItemSelectionAllowed="1" showAll="0"/>
    <pivotField name="Catégorie Partenaire" axis="axisPage" compact="0" outline="0" multipleItemSelectionAllowed="1" showAll="0">
      <items count="16">
        <item h="1" x="0"/>
        <item h="1" x="4"/>
        <item h="1" x="5"/>
        <item h="1" x="8"/>
        <item x="2"/>
        <item h="1" x="7"/>
        <item h="1" x="9"/>
        <item h="1" x="10"/>
        <item h="1" x="6"/>
        <item h="1" x="1"/>
        <item h="1" m="1" x="14"/>
        <item h="1" x="3"/>
        <item h="1" x="11"/>
        <item h="1" x="12"/>
        <item h="1" x="13"/>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12"/>
  </rowFields>
  <rowItems count="17">
    <i>
      <x/>
    </i>
    <i>
      <x v="1"/>
    </i>
    <i>
      <x v="2"/>
    </i>
    <i>
      <x v="9"/>
    </i>
    <i>
      <x v="10"/>
    </i>
    <i>
      <x v="13"/>
    </i>
    <i>
      <x v="14"/>
    </i>
    <i>
      <x v="17"/>
    </i>
    <i>
      <x v="27"/>
    </i>
    <i>
      <x v="32"/>
    </i>
    <i>
      <x v="33"/>
    </i>
    <i>
      <x v="34"/>
    </i>
    <i>
      <x v="42"/>
    </i>
    <i>
      <x v="57"/>
    </i>
    <i>
      <x v="67"/>
    </i>
    <i>
      <x v="75"/>
    </i>
    <i t="grand">
      <x/>
    </i>
  </rowItems>
  <colFields count="1">
    <field x="1"/>
  </colFields>
  <colItems count="4">
    <i>
      <x/>
    </i>
    <i>
      <x v="1"/>
    </i>
    <i>
      <x v="2"/>
    </i>
    <i t="grand">
      <x/>
    </i>
  </colItems>
  <pageFields count="1">
    <pageField fld="20" hier="0"/>
  </pageFields>
  <dataFields count="1">
    <dataField name="Somme de Poids (Kg)" fld="13" baseField="0" numFmtId="3"/>
  </dataFields>
  <formats count="8">
    <format dxfId="16">
      <pivotArea grandRow="1" outline="0" fieldPosition="0"/>
    </format>
    <format dxfId="15">
      <pivotArea dataOnly="0" labelOnly="1" grandRow="1" outline="0" fieldPosition="0"/>
    </format>
    <format dxfId="14">
      <pivotArea outline="0" fieldPosition="0"/>
    </format>
    <format dxfId="13">
      <pivotArea dataOnly="0" labelOnly="1" outline="0" fieldPosition="0">
        <references count="1">
          <reference field="20" count="0"/>
        </references>
      </pivotArea>
    </format>
    <format dxfId="12">
      <pivotArea field="1" type="button" dataOnly="0" labelOnly="1" outline="0" axis="axisCol" fieldPosition="0"/>
    </format>
    <format dxfId="11">
      <pivotArea type="topRight" dataOnly="0" labelOnly="1" outline="0" fieldPosition="0"/>
    </format>
    <format dxfId="10">
      <pivotArea dataOnly="0" labelOnly="1" outline="0" fieldPosition="0">
        <references count="1">
          <reference field="1" count="0"/>
        </references>
      </pivotArea>
    </format>
    <format dxfId="9">
      <pivotArea dataOnly="0" labelOnly="1" grandCol="1" outline="0" fieldPosition="0"/>
    </format>
  </formats>
  <pivotTableStyleInfo name="PivotStyleLight21"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xmlns:mc="http://schemas.openxmlformats.org/markup-compatibility/2006" xmlns:xr="http://schemas.microsoft.com/office/spreadsheetml/2014/revision" mc:Ignorable="xr" xr:uid="{C06701C7-097B-459F-B810-3F0E4102E90E}" name="Recap Mensu ASSO 1" cacheId="32" applyNumberFormats="0" applyBorderFormats="0" applyFontFormats="0" applyPatternFormats="0" applyAlignmentFormats="0" applyWidthHeightFormats="0" dataCaption="" updatedVersion="7" compact="0" compactData="0">
  <location ref="B5:F37" firstHeaderRow="1" firstDataRow="2" firstDataCol="1" rowPageCount="1" colPageCount="1"/>
  <pivotFields count="30">
    <pivotField name="Cumul 2024" compact="0" outline="0" multipleItemSelectionAllowed="1" showAll="0"/>
    <pivotField name="Mois" axis="axisCol" compact="0" numFmtId="164" outline="0" multipleItemSelectionAllowed="1" showAll="0" sortType="ascending">
      <items count="7">
        <item sd="0" x="0"/>
        <item x="1"/>
        <item x="2"/>
        <item h="1" x="3"/>
        <item h="1" m="1" x="5"/>
        <item h="1" x="4"/>
        <item t="default"/>
      </items>
    </pivotField>
    <pivotField name="Semaine" compact="0" outline="0" multipleItemSelectionAllowed="1" showAll="0"/>
    <pivotField name="Jour de la semaine" compact="0" outline="0" multipleItemSelectionAllowed="1" showAll="0"/>
    <pivotField compact="0" outline="0" showAll="0" includeNewItemsInFilter="1"/>
    <pivotField name="Date" compact="0" numFmtId="14" outline="0" multipleItemSelectionAllowed="1" showAll="0"/>
    <pivotField name="Responsable Tournée" compact="0" outline="0" multipleItemSelectionAllowed="1" showAll="0"/>
    <pivotField compact="0" outline="0" showAll="0" includeNewItemsInFilter="1"/>
    <pivotField compact="0" outline="0" showAll="0" includeNewItemsInFilter="1"/>
    <pivotField compact="0" outline="0" showAll="0" includeNewItemsInFilter="1"/>
    <pivotField compact="0" outline="0" showAll="0" includeNewItemsInFilter="1"/>
    <pivotField name="Véhicule" compact="0" outline="0" multipleItemSelectionAllowed="1" showAll="0"/>
    <pivotField name="Partenaires / Associations" axis="axisRow" compact="0" outline="0" multipleItemSelectionAllowed="1" showAll="0">
      <items count="79">
        <item x="22"/>
        <item x="44"/>
        <item x="23"/>
        <item x="15"/>
        <item x="54"/>
        <item x="64"/>
        <item x="46"/>
        <item x="40"/>
        <item x="37"/>
        <item x="20"/>
        <item x="18"/>
        <item x="39"/>
        <item x="30"/>
        <item x="8"/>
        <item x="5"/>
        <item x="29"/>
        <item x="11"/>
        <item x="3"/>
        <item x="32"/>
        <item x="14"/>
        <item x="38"/>
        <item x="33"/>
        <item x="26"/>
        <item x="28"/>
        <item x="27"/>
        <item x="0"/>
        <item x="1"/>
        <item x="41"/>
        <item x="48"/>
        <item x="55"/>
        <item x="21"/>
        <item x="31"/>
        <item x="4"/>
        <item x="19"/>
        <item x="42"/>
        <item x="73"/>
        <item x="6"/>
        <item x="2"/>
        <item x="9"/>
        <item x="35"/>
        <item x="49"/>
        <item x="58"/>
        <item x="43"/>
        <item x="60"/>
        <item x="7"/>
        <item x="17"/>
        <item x="36"/>
        <item x="13"/>
        <item x="10"/>
        <item x="65"/>
        <item x="53"/>
        <item x="63"/>
        <item x="12"/>
        <item x="25"/>
        <item x="47"/>
        <item x="67"/>
        <item x="52"/>
        <item x="16"/>
        <item x="62"/>
        <item x="57"/>
        <item x="34"/>
        <item x="24"/>
        <item x="45"/>
        <item x="50"/>
        <item x="51"/>
        <item x="56"/>
        <item x="59"/>
        <item x="61"/>
        <item m="1" x="76"/>
        <item x="68"/>
        <item x="66"/>
        <item x="69"/>
        <item m="1" x="74"/>
        <item m="1" x="77"/>
        <item m="1" x="75"/>
        <item x="70"/>
        <item x="71"/>
        <item x="72"/>
        <item t="default"/>
      </items>
    </pivotField>
    <pivotField name="Poids (Kg)" dataField="1" compact="0" outline="0" multipleItemSelectionAllowed="1" showAll="0"/>
    <pivotField name="PV" compact="0" outline="0" multipleItemSelectionAllowed="1" showAll="0"/>
    <pivotField name="Anomalie" compact="0" outline="0" multipleItemSelectionAllowed="1" showAll="0"/>
    <pivotField name="Motif de l'anomalie" compact="0" outline="0" multipleItemSelectionAllowed="1" showAll="0"/>
    <pivotField name="Source de l'information" compact="0" outline="0" multipleItemSelectionAllowed="1" showAll="0"/>
    <pivotField name="Commentaires" compact="0" outline="0" multipleItemSelectionAllowed="1" showAll="0"/>
    <pivotField name="Type Partenaire" axis="axisPage" compact="0" outline="0" multipleItemSelectionAllowed="1" showAll="0">
      <items count="4">
        <item h="1" x="0"/>
        <item x="1"/>
        <item h="1" x="2"/>
        <item t="default"/>
      </items>
    </pivotField>
    <pivotField name="Catégorie Partenaire" compact="0" outline="0" multipleItemSelectionAllowed="1" showAll="0"/>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12"/>
  </rowFields>
  <rowItems count="31">
    <i>
      <x v="3"/>
    </i>
    <i>
      <x v="4"/>
    </i>
    <i>
      <x v="5"/>
    </i>
    <i>
      <x v="6"/>
    </i>
    <i>
      <x v="7"/>
    </i>
    <i>
      <x v="8"/>
    </i>
    <i>
      <x v="11"/>
    </i>
    <i>
      <x v="12"/>
    </i>
    <i>
      <x v="15"/>
    </i>
    <i>
      <x v="16"/>
    </i>
    <i>
      <x v="19"/>
    </i>
    <i>
      <x v="20"/>
    </i>
    <i>
      <x v="21"/>
    </i>
    <i>
      <x v="22"/>
    </i>
    <i>
      <x v="28"/>
    </i>
    <i>
      <x v="30"/>
    </i>
    <i>
      <x v="31"/>
    </i>
    <i>
      <x v="38"/>
    </i>
    <i>
      <x v="41"/>
    </i>
    <i>
      <x v="43"/>
    </i>
    <i>
      <x v="45"/>
    </i>
    <i>
      <x v="46"/>
    </i>
    <i>
      <x v="47"/>
    </i>
    <i>
      <x v="48"/>
    </i>
    <i>
      <x v="51"/>
    </i>
    <i>
      <x v="53"/>
    </i>
    <i>
      <x v="54"/>
    </i>
    <i>
      <x v="64"/>
    </i>
    <i>
      <x v="70"/>
    </i>
    <i>
      <x v="76"/>
    </i>
    <i t="grand">
      <x/>
    </i>
  </rowItems>
  <colFields count="1">
    <field x="1"/>
  </colFields>
  <colItems count="4">
    <i>
      <x/>
    </i>
    <i>
      <x v="1"/>
    </i>
    <i>
      <x v="2"/>
    </i>
    <i t="grand">
      <x/>
    </i>
  </colItems>
  <pageFields count="1">
    <pageField fld="19" hier="0"/>
  </pageFields>
  <dataFields count="1">
    <dataField name="Somme de Poids (Kg)" fld="13" baseField="0" numFmtId="3"/>
  </dataFields>
  <formats count="6">
    <format dxfId="8">
      <pivotArea outline="0" fieldPosition="0"/>
    </format>
    <format dxfId="7">
      <pivotArea dataOnly="0" labelOnly="1" outline="0" fieldPosition="0">
        <references count="1">
          <reference field="19" count="0"/>
        </references>
      </pivotArea>
    </format>
    <format dxfId="6">
      <pivotArea field="1" type="button" dataOnly="0" labelOnly="1" outline="0" axis="axisCol" fieldPosition="0"/>
    </format>
    <format dxfId="5">
      <pivotArea type="topRight" dataOnly="0" labelOnly="1" outline="0" fieldPosition="0"/>
    </format>
    <format dxfId="4">
      <pivotArea dataOnly="0" labelOnly="1" outline="0" fieldPosition="0">
        <references count="1">
          <reference field="1" count="0"/>
        </references>
      </pivotArea>
    </format>
    <format dxfId="3">
      <pivotArea dataOnly="0" labelOnly="1" grandCol="1" outline="0" fieldPosition="0"/>
    </format>
  </formats>
  <pivotTableStyleInfo name="PivotStyleLight1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xmlns:mc="http://schemas.openxmlformats.org/markup-compatibility/2006" xmlns:xr="http://schemas.microsoft.com/office/spreadsheetml/2014/revision" mc:Ignorable="xr" xr:uid="{9CCDB8AA-61B6-48CB-8971-5DFE4419E934}" name="Recap Mensu ASSO" cacheId="32" applyNumberFormats="0" applyBorderFormats="0" applyFontFormats="0" applyPatternFormats="0" applyAlignmentFormats="0" applyWidthHeightFormats="0" dataCaption="" updatedVersion="7" compact="0" compactData="0">
  <location ref="B5:F37" firstHeaderRow="1" firstDataRow="2" firstDataCol="1" rowPageCount="1" colPageCount="1"/>
  <pivotFields count="30">
    <pivotField name="Cumul 2024" compact="0" outline="0" multipleItemSelectionAllowed="1" showAll="0"/>
    <pivotField name="Mois" axis="axisCol" compact="0" numFmtId="164" outline="0" multipleItemSelectionAllowed="1" showAll="0" sortType="ascending">
      <items count="7">
        <item x="0"/>
        <item x="1"/>
        <item x="2"/>
        <item h="1" x="3"/>
        <item h="1" m="1" x="5"/>
        <item h="1" x="4"/>
        <item t="default"/>
      </items>
    </pivotField>
    <pivotField name="Semaine" compact="0" outline="0" multipleItemSelectionAllowed="1" showAll="0"/>
    <pivotField name="Jour de la semaine" compact="0" outline="0" multipleItemSelectionAllowed="1" showAll="0"/>
    <pivotField compact="0" outline="0" showAll="0" includeNewItemsInFilter="1"/>
    <pivotField name="Date" compact="0" numFmtId="14" outline="0" multipleItemSelectionAllowed="1" showAll="0"/>
    <pivotField name="Responsable Tournée" compact="0" outline="0" multipleItemSelectionAllowed="1" showAll="0"/>
    <pivotField compact="0" outline="0" showAll="0" includeNewItemsInFilter="1"/>
    <pivotField compact="0" outline="0" showAll="0" includeNewItemsInFilter="1"/>
    <pivotField compact="0" outline="0" showAll="0" includeNewItemsInFilter="1"/>
    <pivotField compact="0" outline="0" showAll="0" includeNewItemsInFilter="1"/>
    <pivotField name="Véhicule" compact="0" outline="0" multipleItemSelectionAllowed="1" showAll="0"/>
    <pivotField name="Partenaires / Associations" axis="axisRow" compact="0" outline="0" multipleItemSelectionAllowed="1" showAll="0">
      <items count="79">
        <item x="22"/>
        <item x="44"/>
        <item x="23"/>
        <item x="15"/>
        <item x="54"/>
        <item x="64"/>
        <item x="46"/>
        <item x="40"/>
        <item x="37"/>
        <item x="20"/>
        <item x="18"/>
        <item x="39"/>
        <item x="30"/>
        <item x="8"/>
        <item x="5"/>
        <item x="29"/>
        <item x="11"/>
        <item x="3"/>
        <item x="32"/>
        <item x="14"/>
        <item x="38"/>
        <item x="33"/>
        <item x="26"/>
        <item x="28"/>
        <item x="27"/>
        <item x="0"/>
        <item x="1"/>
        <item x="41"/>
        <item x="48"/>
        <item x="55"/>
        <item x="21"/>
        <item x="31"/>
        <item x="4"/>
        <item x="19"/>
        <item x="42"/>
        <item x="73"/>
        <item x="6"/>
        <item x="2"/>
        <item x="9"/>
        <item x="35"/>
        <item x="49"/>
        <item x="58"/>
        <item x="43"/>
        <item x="60"/>
        <item x="7"/>
        <item x="17"/>
        <item x="36"/>
        <item x="13"/>
        <item x="10"/>
        <item x="65"/>
        <item x="53"/>
        <item x="63"/>
        <item x="12"/>
        <item x="25"/>
        <item x="47"/>
        <item x="67"/>
        <item x="52"/>
        <item x="16"/>
        <item x="62"/>
        <item x="57"/>
        <item x="34"/>
        <item x="24"/>
        <item x="45"/>
        <item x="50"/>
        <item x="51"/>
        <item x="56"/>
        <item x="59"/>
        <item x="61"/>
        <item m="1" x="76"/>
        <item x="68"/>
        <item x="66"/>
        <item x="69"/>
        <item m="1" x="74"/>
        <item m="1" x="77"/>
        <item m="1" x="75"/>
        <item x="70"/>
        <item x="71"/>
        <item x="72"/>
        <item t="default"/>
      </items>
    </pivotField>
    <pivotField name="Poids (Kg)" dataField="1" compact="0" outline="0" multipleItemSelectionAllowed="1" showAll="0"/>
    <pivotField name="PV" compact="0" outline="0" multipleItemSelectionAllowed="1" showAll="0"/>
    <pivotField name="Anomalie" compact="0" outline="0" multipleItemSelectionAllowed="1" showAll="0"/>
    <pivotField name="Motif de l'anomalie" compact="0" outline="0" multipleItemSelectionAllowed="1" showAll="0"/>
    <pivotField name="Source de l'information" compact="0" outline="0" multipleItemSelectionAllowed="1" showAll="0"/>
    <pivotField name="Commentaires" compact="0" outline="0" multipleItemSelectionAllowed="1" showAll="0"/>
    <pivotField name="Type Partenaire" axis="axisPage" compact="0" outline="0" multipleItemSelectionAllowed="1" showAll="0">
      <items count="4">
        <item h="1" x="0"/>
        <item x="1"/>
        <item h="1" x="2"/>
        <item t="default"/>
      </items>
    </pivotField>
    <pivotField name="Catégorie Partenaire" compact="0" outline="0" multipleItemSelectionAllowed="1" showAll="0"/>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12"/>
  </rowFields>
  <rowItems count="31">
    <i>
      <x v="3"/>
    </i>
    <i>
      <x v="4"/>
    </i>
    <i>
      <x v="5"/>
    </i>
    <i>
      <x v="6"/>
    </i>
    <i>
      <x v="7"/>
    </i>
    <i>
      <x v="8"/>
    </i>
    <i>
      <x v="11"/>
    </i>
    <i>
      <x v="12"/>
    </i>
    <i>
      <x v="15"/>
    </i>
    <i>
      <x v="16"/>
    </i>
    <i>
      <x v="19"/>
    </i>
    <i>
      <x v="20"/>
    </i>
    <i>
      <x v="21"/>
    </i>
    <i>
      <x v="22"/>
    </i>
    <i>
      <x v="28"/>
    </i>
    <i>
      <x v="30"/>
    </i>
    <i>
      <x v="31"/>
    </i>
    <i>
      <x v="38"/>
    </i>
    <i>
      <x v="41"/>
    </i>
    <i>
      <x v="43"/>
    </i>
    <i>
      <x v="45"/>
    </i>
    <i>
      <x v="46"/>
    </i>
    <i>
      <x v="47"/>
    </i>
    <i>
      <x v="48"/>
    </i>
    <i>
      <x v="51"/>
    </i>
    <i>
      <x v="53"/>
    </i>
    <i>
      <x v="54"/>
    </i>
    <i>
      <x v="64"/>
    </i>
    <i>
      <x v="70"/>
    </i>
    <i>
      <x v="76"/>
    </i>
    <i t="grand">
      <x/>
    </i>
  </rowItems>
  <colFields count="1">
    <field x="1"/>
  </colFields>
  <colItems count="4">
    <i>
      <x/>
    </i>
    <i>
      <x v="1"/>
    </i>
    <i>
      <x v="2"/>
    </i>
    <i t="grand">
      <x/>
    </i>
  </colItems>
  <pageFields count="1">
    <pageField fld="19" hier="0"/>
  </pageFields>
  <dataFields count="1">
    <dataField name="Nombre de Poids (Kg)" fld="13" subtotal="count" baseField="0"/>
  </dataFields>
  <pivotTableStyleInfo name="PivotStyleLight1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xmlns:mc="http://schemas.openxmlformats.org/markup-compatibility/2006" xmlns:xr="http://schemas.microsoft.com/office/spreadsheetml/2014/revision" mc:Ignorable="xr" xr:uid="{7DFC978E-C267-4AF8-9CA2-6080EBD94FAF}" name="TCD annulation" cacheId="32" applyNumberFormats="0" applyBorderFormats="0" applyFontFormats="0" applyPatternFormats="0" applyAlignmentFormats="0" applyWidthHeightFormats="0" dataCaption="" updatedVersion="7" compact="0" compactData="0">
  <location ref="A6:D25" firstHeaderRow="1" firstDataRow="2" firstDataCol="1" rowPageCount="2" colPageCount="1"/>
  <pivotFields count="30">
    <pivotField name="Cumul 2024" compact="0" outline="0" multipleItemSelectionAllowed="1" showAll="0"/>
    <pivotField name="Mois" axis="axisPage" compact="0" numFmtId="164" outline="0" multipleItemSelectionAllowed="1" showAll="0">
      <items count="7">
        <item x="0"/>
        <item h="1" x="4"/>
        <item h="1" x="1"/>
        <item h="1" x="2"/>
        <item h="1" m="1" x="5"/>
        <item h="1" x="3"/>
        <item t="default"/>
      </items>
    </pivotField>
    <pivotField name="Semaine" compact="0" outline="0" multipleItemSelectionAllowed="1" showAll="0"/>
    <pivotField name="Jour de la semaine" compact="0" outline="0" multipleItemSelectionAllowed="1" showAll="0"/>
    <pivotField compact="0" outline="0" showAll="0" includeNewItemsInFilter="1"/>
    <pivotField name="Date" compact="0" numFmtId="14" outline="0" multipleItemSelectionAllowed="1" showAll="0"/>
    <pivotField name="Responsable Tournée" compact="0" outline="0" multipleItemSelectionAllowed="1" showAll="0"/>
    <pivotField compact="0" outline="0" showAll="0" includeNewItemsInFilter="1"/>
    <pivotField compact="0" outline="0" showAll="0" includeNewItemsInFilter="1"/>
    <pivotField compact="0" outline="0" showAll="0" includeNewItemsInFilter="1"/>
    <pivotField compact="0" outline="0" showAll="0" includeNewItemsInFilter="1"/>
    <pivotField name="Véhicule" compact="0" outline="0" multipleItemSelectionAllowed="1" showAll="0"/>
    <pivotField name="Partenaires / Associations" axis="axisRow" compact="0" outline="0" multipleItemSelectionAllowed="1" showAll="0">
      <items count="79">
        <item x="22"/>
        <item x="44"/>
        <item x="23"/>
        <item x="15"/>
        <item x="54"/>
        <item x="64"/>
        <item x="46"/>
        <item x="40"/>
        <item x="37"/>
        <item x="20"/>
        <item x="18"/>
        <item x="39"/>
        <item x="30"/>
        <item x="8"/>
        <item x="5"/>
        <item x="29"/>
        <item x="11"/>
        <item x="3"/>
        <item x="32"/>
        <item x="14"/>
        <item x="38"/>
        <item x="33"/>
        <item x="26"/>
        <item x="28"/>
        <item x="27"/>
        <item x="0"/>
        <item x="1"/>
        <item x="41"/>
        <item x="48"/>
        <item x="55"/>
        <item x="21"/>
        <item x="31"/>
        <item x="4"/>
        <item x="19"/>
        <item x="42"/>
        <item x="73"/>
        <item x="6"/>
        <item x="2"/>
        <item x="9"/>
        <item x="35"/>
        <item x="49"/>
        <item x="58"/>
        <item x="43"/>
        <item x="60"/>
        <item x="7"/>
        <item x="17"/>
        <item x="36"/>
        <item x="13"/>
        <item x="10"/>
        <item x="65"/>
        <item x="53"/>
        <item x="63"/>
        <item x="12"/>
        <item x="25"/>
        <item x="47"/>
        <item x="67"/>
        <item x="52"/>
        <item x="16"/>
        <item x="62"/>
        <item x="57"/>
        <item x="34"/>
        <item x="24"/>
        <item x="45"/>
        <item x="50"/>
        <item x="51"/>
        <item x="56"/>
        <item x="59"/>
        <item x="61"/>
        <item m="1" x="76"/>
        <item x="68"/>
        <item x="66"/>
        <item x="69"/>
        <item m="1" x="74"/>
        <item m="1" x="77"/>
        <item m="1" x="75"/>
        <item x="70"/>
        <item x="71"/>
        <item x="72"/>
        <item t="default"/>
      </items>
    </pivotField>
    <pivotField name="Poids (Kg)" compact="0" outline="0" multipleItemSelectionAllowed="1" showAll="0"/>
    <pivotField name="PV" compact="0" outline="0" multipleItemSelectionAllowed="1" showAll="0"/>
    <pivotField name="Anomalie" compact="0" outline="0" multipleItemSelectionAllowed="1" showAll="0"/>
    <pivotField name="Motif de l'anomalie" axis="axisCol" dataField="1" compact="0" outline="0" multipleItemSelectionAllowed="1" showAll="0" sortType="ascending">
      <items count="7">
        <item h="1" x="5"/>
        <item h="1" x="4"/>
        <item h="1" x="3"/>
        <item x="0"/>
        <item x="1"/>
        <item h="1" x="2"/>
        <item t="default"/>
      </items>
    </pivotField>
    <pivotField name="Source de l'information" compact="0" outline="0" multipleItemSelectionAllowed="1" showAll="0"/>
    <pivotField name="Commentaires" compact="0" outline="0" multipleItemSelectionAllowed="1" showAll="0"/>
    <pivotField name="Type Partenaire" axis="axisPage" compact="0" outline="0" multipleItemSelectionAllowed="1" showAll="0">
      <items count="4">
        <item x="0"/>
        <item h="1" x="1"/>
        <item h="1" x="2"/>
        <item t="default"/>
      </items>
    </pivotField>
    <pivotField name="Catégorie Partenaire" compact="0" outline="0" multipleItemSelectionAllowed="1" showAll="0"/>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12"/>
  </rowFields>
  <rowItems count="18">
    <i>
      <x/>
    </i>
    <i>
      <x v="1"/>
    </i>
    <i>
      <x v="2"/>
    </i>
    <i>
      <x v="9"/>
    </i>
    <i>
      <x v="13"/>
    </i>
    <i>
      <x v="14"/>
    </i>
    <i>
      <x v="17"/>
    </i>
    <i>
      <x v="18"/>
    </i>
    <i>
      <x v="25"/>
    </i>
    <i>
      <x v="26"/>
    </i>
    <i>
      <x v="27"/>
    </i>
    <i>
      <x v="32"/>
    </i>
    <i>
      <x v="34"/>
    </i>
    <i>
      <x v="36"/>
    </i>
    <i>
      <x v="37"/>
    </i>
    <i>
      <x v="42"/>
    </i>
    <i>
      <x v="44"/>
    </i>
    <i t="grand">
      <x/>
    </i>
  </rowItems>
  <colFields count="1">
    <field x="16"/>
  </colFields>
  <colItems count="3">
    <i>
      <x v="3"/>
    </i>
    <i>
      <x v="4"/>
    </i>
    <i t="grand">
      <x/>
    </i>
  </colItems>
  <pageFields count="2">
    <pageField fld="19" hier="0"/>
    <pageField fld="1" hier="0"/>
  </pageFields>
  <dataFields count="1">
    <dataField name="Nombre de Motif de l'anomalie" fld="16" subtotal="count" baseField="0"/>
  </dataFields>
  <formats count="2">
    <format dxfId="2">
      <pivotArea dataOnly="0" labelOnly="1" outline="0" fieldPosition="0">
        <references count="1">
          <reference field="16" count="0"/>
        </references>
      </pivotArea>
    </format>
    <format dxfId="1">
      <pivotArea dataOnly="0" labelOnly="1" grandCol="1" outline="0" fieldPosition="0"/>
    </format>
  </formats>
  <pivotTableStyleInfo name="PivotStyleLight20"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xmlns:mc="http://schemas.openxmlformats.org/markup-compatibility/2006" xmlns:xr="http://schemas.microsoft.com/office/spreadsheetml/2014/revision" mc:Ignorable="xr" xr:uid="{FBC7DFBA-0EE4-456B-97EC-3E579E22497F}" name="Tableau croisé dynamique2" cacheId="32" applyNumberFormats="0" applyBorderFormats="0" applyFontFormats="0" applyPatternFormats="0" applyAlignmentFormats="0" applyWidthHeightFormats="1" dataCaption="Valeurs" updatedVersion="7" minRefreshableVersion="3" useAutoFormatting="1" itemPrintTitles="1" createdVersion="8" indent="0" outline="1" outlineData="1" multipleFieldFilters="0">
  <location ref="A16:E24" firstHeaderRow="1" firstDataRow="2" firstDataCol="1" rowPageCount="2" colPageCount="1"/>
  <pivotFields count="30">
    <pivotField showAll="0"/>
    <pivotField axis="axisCol" showAll="0">
      <items count="7">
        <item x="0"/>
        <item h="1" x="4"/>
        <item x="1"/>
        <item x="2"/>
        <item h="1" m="1" x="5"/>
        <item h="1" x="3"/>
        <item t="default"/>
      </items>
    </pivotField>
    <pivotField showAll="0"/>
    <pivotField showAll="0"/>
    <pivotField showAll="0"/>
    <pivotField showAll="0"/>
    <pivotField showAll="0"/>
    <pivotField showAll="0"/>
    <pivotField showAll="0"/>
    <pivotField showAll="0"/>
    <pivotField showAll="0"/>
    <pivotField showAll="0"/>
    <pivotField showAll="0"/>
    <pivotField axis="axisPage" showAll="0">
      <items count="481">
        <item x="65"/>
        <item x="190"/>
        <item x="161"/>
        <item x="17"/>
        <item x="225"/>
        <item x="186"/>
        <item x="253"/>
        <item x="94"/>
        <item x="257"/>
        <item x="310"/>
        <item x="97"/>
        <item x="95"/>
        <item x="156"/>
        <item x="116"/>
        <item x="141"/>
        <item x="30"/>
        <item x="152"/>
        <item x="107"/>
        <item x="264"/>
        <item x="247"/>
        <item x="165"/>
        <item x="142"/>
        <item x="187"/>
        <item x="201"/>
        <item x="124"/>
        <item m="1" x="478"/>
        <item x="62"/>
        <item x="294"/>
        <item x="41"/>
        <item x="139"/>
        <item x="44"/>
        <item x="8"/>
        <item x="192"/>
        <item x="98"/>
        <item x="75"/>
        <item x="248"/>
        <item x="18"/>
        <item x="239"/>
        <item x="102"/>
        <item x="0"/>
        <item x="469"/>
        <item x="174"/>
        <item x="61"/>
        <item x="231"/>
        <item x="32"/>
        <item x="9"/>
        <item x="202"/>
        <item x="304"/>
        <item x="206"/>
        <item x="271"/>
        <item x="208"/>
        <item x="270"/>
        <item x="54"/>
        <item x="209"/>
        <item x="237"/>
        <item x="131"/>
        <item x="276"/>
        <item x="278"/>
        <item x="26"/>
        <item x="22"/>
        <item x="14"/>
        <item x="114"/>
        <item x="229"/>
        <item x="12"/>
        <item x="159"/>
        <item x="226"/>
        <item x="238"/>
        <item x="31"/>
        <item x="291"/>
        <item x="285"/>
        <item x="60"/>
        <item x="92"/>
        <item x="21"/>
        <item x="63"/>
        <item x="296"/>
        <item x="84"/>
        <item x="275"/>
        <item x="86"/>
        <item x="138"/>
        <item x="104"/>
        <item x="151"/>
        <item x="23"/>
        <item x="45"/>
        <item x="175"/>
        <item x="277"/>
        <item x="305"/>
        <item x="266"/>
        <item x="224"/>
        <item x="289"/>
        <item x="150"/>
        <item x="64"/>
        <item x="234"/>
        <item x="70"/>
        <item x="110"/>
        <item x="81"/>
        <item x="269"/>
        <item x="56"/>
        <item x="39"/>
        <item x="10"/>
        <item x="33"/>
        <item x="55"/>
        <item x="302"/>
        <item x="66"/>
        <item x="295"/>
        <item x="137"/>
        <item x="130"/>
        <item x="236"/>
        <item x="240"/>
        <item x="268"/>
        <item x="173"/>
        <item x="145"/>
        <item x="297"/>
        <item x="149"/>
        <item x="177"/>
        <item x="106"/>
        <item x="52"/>
        <item x="213"/>
        <item x="203"/>
        <item x="171"/>
        <item x="115"/>
        <item x="309"/>
        <item x="1"/>
        <item x="260"/>
        <item x="272"/>
        <item x="132"/>
        <item x="51"/>
        <item x="204"/>
        <item x="166"/>
        <item x="101"/>
        <item x="293"/>
        <item x="191"/>
        <item x="163"/>
        <item x="24"/>
        <item x="123"/>
        <item x="43"/>
        <item x="172"/>
        <item x="288"/>
        <item x="6"/>
        <item x="38"/>
        <item x="178"/>
        <item x="196"/>
        <item x="157"/>
        <item x="37"/>
        <item x="7"/>
        <item x="100"/>
        <item x="2"/>
        <item m="1" x="473"/>
        <item m="1" x="479"/>
        <item x="5"/>
        <item x="11"/>
        <item x="13"/>
        <item x="15"/>
        <item x="16"/>
        <item x="20"/>
        <item x="112"/>
        <item x="19"/>
        <item x="25"/>
        <item x="27"/>
        <item x="28"/>
        <item x="29"/>
        <item x="34"/>
        <item x="35"/>
        <item x="36"/>
        <item x="40"/>
        <item x="46"/>
        <item x="50"/>
        <item x="48"/>
        <item x="49"/>
        <item x="53"/>
        <item x="42"/>
        <item x="47"/>
        <item x="57"/>
        <item x="58"/>
        <item x="59"/>
        <item x="67"/>
        <item x="68"/>
        <item x="69"/>
        <item x="71"/>
        <item x="72"/>
        <item x="73"/>
        <item x="74"/>
        <item x="79"/>
        <item x="80"/>
        <item x="82"/>
        <item x="83"/>
        <item x="85"/>
        <item x="87"/>
        <item x="88"/>
        <item x="90"/>
        <item x="91"/>
        <item x="93"/>
        <item x="99"/>
        <item x="108"/>
        <item x="111"/>
        <item x="105"/>
        <item x="109"/>
        <item x="103"/>
        <item x="113"/>
        <item x="119"/>
        <item x="120"/>
        <item x="121"/>
        <item x="122"/>
        <item x="125"/>
        <item x="127"/>
        <item x="129"/>
        <item x="117"/>
        <item x="133"/>
        <item x="134"/>
        <item x="96"/>
        <item x="118"/>
        <item x="126"/>
        <item x="135"/>
        <item x="136"/>
        <item x="140"/>
        <item x="143"/>
        <item x="146"/>
        <item x="147"/>
        <item x="144"/>
        <item x="148"/>
        <item x="154"/>
        <item x="155"/>
        <item x="158"/>
        <item x="160"/>
        <item x="162"/>
        <item x="164"/>
        <item x="167"/>
        <item x="168"/>
        <item x="169"/>
        <item x="170"/>
        <item x="176"/>
        <item m="1" x="471"/>
        <item x="179"/>
        <item m="1" x="476"/>
        <item x="181"/>
        <item x="183"/>
        <item x="182"/>
        <item x="77"/>
        <item x="78"/>
        <item x="89"/>
        <item x="184"/>
        <item x="185"/>
        <item x="188"/>
        <item x="189"/>
        <item x="193"/>
        <item x="194"/>
        <item x="195"/>
        <item x="197"/>
        <item x="198"/>
        <item x="199"/>
        <item x="200"/>
        <item x="211"/>
        <item x="212"/>
        <item x="153"/>
        <item x="205"/>
        <item x="207"/>
        <item x="210"/>
        <item x="218"/>
        <item x="219"/>
        <item x="220"/>
        <item x="221"/>
        <item x="214"/>
        <item x="215"/>
        <item x="216"/>
        <item x="217"/>
        <item x="222"/>
        <item x="223"/>
        <item x="230"/>
        <item x="233"/>
        <item x="76"/>
        <item x="128"/>
        <item x="227"/>
        <item x="228"/>
        <item x="232"/>
        <item x="241"/>
        <item x="242"/>
        <item x="243"/>
        <item x="249"/>
        <item x="244"/>
        <item x="245"/>
        <item x="246"/>
        <item x="235"/>
        <item x="250"/>
        <item x="251"/>
        <item x="252"/>
        <item x="254"/>
        <item x="255"/>
        <item x="256"/>
        <item x="261"/>
        <item x="258"/>
        <item x="259"/>
        <item x="262"/>
        <item x="263"/>
        <item x="265"/>
        <item x="267"/>
        <item x="273"/>
        <item x="274"/>
        <item x="279"/>
        <item m="1" x="475"/>
        <item x="282"/>
        <item x="283"/>
        <item m="1" x="477"/>
        <item x="286"/>
        <item x="287"/>
        <item x="290"/>
        <item x="292"/>
        <item x="281"/>
        <item x="299"/>
        <item x="300"/>
        <item x="301"/>
        <item x="298"/>
        <item x="303"/>
        <item x="306"/>
        <item x="308"/>
        <item x="311"/>
        <item x="3"/>
        <item x="4"/>
        <item x="180"/>
        <item x="280"/>
        <item x="284"/>
        <item x="307"/>
        <item x="312"/>
        <item x="313"/>
        <item x="314"/>
        <item x="315"/>
        <item x="316"/>
        <item x="317"/>
        <item x="318"/>
        <item x="319"/>
        <item x="320"/>
        <item x="321"/>
        <item x="322"/>
        <item x="323"/>
        <item x="326"/>
        <item x="327"/>
        <item x="328"/>
        <item x="324"/>
        <item x="325"/>
        <item x="329"/>
        <item x="330"/>
        <item x="340"/>
        <item x="331"/>
        <item x="334"/>
        <item x="332"/>
        <item x="333"/>
        <item x="336"/>
        <item x="335"/>
        <item x="339"/>
        <item x="338"/>
        <item x="341"/>
        <item x="342"/>
        <item x="344"/>
        <item x="343"/>
        <item x="345"/>
        <item x="346"/>
        <item x="347"/>
        <item x="348"/>
        <item x="349"/>
        <item x="350"/>
        <item m="1" x="474"/>
        <item m="1" x="472"/>
        <item m="1" x="470"/>
        <item x="337"/>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t="default"/>
      </items>
    </pivotField>
    <pivotField showAll="0"/>
    <pivotField showAll="0"/>
    <pivotField axis="axisRow" dataField="1" showAll="0">
      <items count="7">
        <item x="0"/>
        <item x="1"/>
        <item x="2"/>
        <item x="3"/>
        <item x="4"/>
        <item x="5"/>
        <item t="default"/>
      </items>
    </pivotField>
    <pivotField showAll="0"/>
    <pivotField showAll="0"/>
    <pivotField axis="axisPage" showAll="0">
      <items count="4">
        <item x="1"/>
        <item x="0"/>
        <item x="2"/>
        <item t="default"/>
      </items>
    </pivotField>
    <pivotField showAll="0"/>
    <pivotField showAll="0"/>
    <pivotField showAll="0"/>
    <pivotField showAll="0"/>
    <pivotField showAll="0"/>
    <pivotField showAll="0"/>
    <pivotField showAll="0"/>
    <pivotField showAll="0"/>
    <pivotField showAll="0"/>
    <pivotField showAll="0"/>
  </pivotFields>
  <rowFields count="1">
    <field x="16"/>
  </rowFields>
  <rowItems count="7">
    <i>
      <x/>
    </i>
    <i>
      <x v="1"/>
    </i>
    <i>
      <x v="2"/>
    </i>
    <i>
      <x v="3"/>
    </i>
    <i>
      <x v="4"/>
    </i>
    <i>
      <x v="5"/>
    </i>
    <i t="grand">
      <x/>
    </i>
  </rowItems>
  <colFields count="1">
    <field x="1"/>
  </colFields>
  <colItems count="4">
    <i>
      <x/>
    </i>
    <i>
      <x v="2"/>
    </i>
    <i>
      <x v="3"/>
    </i>
    <i t="grand">
      <x/>
    </i>
  </colItems>
  <pageFields count="2">
    <pageField fld="19" hier="-1"/>
    <pageField fld="13" hier="-1"/>
  </pageFields>
  <dataFields count="1">
    <dataField name="Nombre de Motif de l'anomalie" fld="16" subtotal="count" baseField="0" baseItem="0"/>
  </dataFields>
  <pivotTableStyleInfo name="PivotStyleLight1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xmlns:mc="http://schemas.openxmlformats.org/markup-compatibility/2006" xmlns:xr="http://schemas.microsoft.com/office/spreadsheetml/2014/revision" mc:Ignorable="xr" xr:uid="{20E3C09E-9282-408E-95BC-6384B0635DB9}" name="%annulations" cacheId="32" applyNumberFormats="0" applyBorderFormats="0" applyFontFormats="0" applyPatternFormats="0" applyAlignmentFormats="0" applyWidthHeightFormats="0" dataCaption="" updatedVersion="7" compact="0" compactData="0">
  <location ref="A5:E7" firstHeaderRow="1" firstDataRow="2" firstDataCol="1" rowPageCount="1" colPageCount="1"/>
  <pivotFields count="30">
    <pivotField name="Cumul 2024" compact="0" outline="0" multipleItemSelectionAllowed="1" showAll="0"/>
    <pivotField name="Mois" axis="axisCol" compact="0" numFmtId="164" outline="0" multipleItemSelectionAllowed="1" showAll="0" sortType="ascending">
      <items count="7">
        <item x="0"/>
        <item x="1"/>
        <item x="2"/>
        <item h="1" x="3"/>
        <item h="1" m="1" x="5"/>
        <item h="1" x="4"/>
        <item t="default"/>
      </items>
    </pivotField>
    <pivotField name="Semaine" compact="0" outline="0" multipleItemSelectionAllowed="1" showAll="0"/>
    <pivotField name="Jour de la semaine" compact="0" outline="0" multipleItemSelectionAllowed="1" showAll="0"/>
    <pivotField compact="0" outline="0" showAll="0" includeNewItemsInFilter="1"/>
    <pivotField name="Date" compact="0" numFmtId="14" outline="0" multipleItemSelectionAllowed="1" showAll="0"/>
    <pivotField name="Responsable Tournée" compact="0" outline="0" multipleItemSelectionAllowed="1" showAll="0"/>
    <pivotField compact="0" outline="0" showAll="0" includeNewItemsInFilter="1"/>
    <pivotField compact="0" outline="0" showAll="0" includeNewItemsInFilter="1"/>
    <pivotField compact="0" outline="0" showAll="0" includeNewItemsInFilter="1"/>
    <pivotField compact="0" outline="0" showAll="0" includeNewItemsInFilter="1"/>
    <pivotField name="Véhicule" compact="0" outline="0" multipleItemSelectionAllowed="1" showAll="0"/>
    <pivotField name="Partenaires / Associations" compact="0" outline="0" multipleItemSelectionAllowed="1" showAll="0"/>
    <pivotField name="Poids (Kg)" dataField="1" compact="0" outline="0" multipleItemSelectionAllowed="1" showAll="0"/>
    <pivotField name="PV" compact="0" outline="0" multipleItemSelectionAllowed="1" showAll="0"/>
    <pivotField name="Anomalie" compact="0" outline="0" multipleItemSelectionAllowed="1" showAll="0"/>
    <pivotField name="Motif de l'anomalie" compact="0" outline="0" multipleItemSelectionAllowed="1" showAll="0"/>
    <pivotField name="Source de l'information" compact="0" outline="0" multipleItemSelectionAllowed="1" showAll="0"/>
    <pivotField name="Commentaires" compact="0" outline="0" multipleItemSelectionAllowed="1" showAll="0"/>
    <pivotField name="Type Partenaire" axis="axisPage" compact="0" outline="0" multipleItemSelectionAllowed="1" showAll="0">
      <items count="4">
        <item x="0"/>
        <item h="1" x="1"/>
        <item h="1" x="2"/>
        <item t="default"/>
      </items>
    </pivotField>
    <pivotField name="Catégorie Partenaire" compact="0" outline="0" multipleItemSelectionAllowed="1" showAll="0"/>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Items count="1">
    <i/>
  </rowItems>
  <colFields count="1">
    <field x="1"/>
  </colFields>
  <colItems count="4">
    <i>
      <x/>
    </i>
    <i>
      <x v="1"/>
    </i>
    <i>
      <x v="2"/>
    </i>
    <i t="grand">
      <x/>
    </i>
  </colItems>
  <pageFields count="1">
    <pageField fld="19" hier="0"/>
  </pageFields>
  <dataFields count="1">
    <dataField name="Nombre de Poids (Kg)" fld="13" subtotal="count" baseField="0"/>
  </dataFields>
  <pivotTableStyleInfo name="PivotStyleLight18"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5" connectionId="6" xr16:uid="{204FB981-00C4-4249-81D1-81CF85829A92}" autoFormatId="16" applyNumberFormats="0" applyBorderFormats="0" applyFontFormats="0" applyPatternFormats="0" applyAlignmentFormats="0" applyWidthHeightFormats="0">
  <queryTableRefresh nextId="16">
    <queryTableFields count="2">
      <queryTableField id="11" name="Annulé" tableColumnId="11"/>
      <queryTableField id="15" name="Médiane2025" tableColumnId="1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connectionId="8" xr16:uid="{7D0617AE-B04C-4C5B-95D0-04BF60C2A8E1}" autoFormatId="16" applyNumberFormats="0" applyBorderFormats="0" applyFontFormats="0" applyPatternFormats="0" applyAlignmentFormats="0" applyWidthHeightFormats="0">
  <queryTableRefresh nextId="16">
    <queryTableFields count="2">
      <queryTableField id="8" name="Partenaires / Associations" tableColumnId="8"/>
      <queryTableField id="15" name="Médiane"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6" connectionId="5" xr16:uid="{12C49C9B-7C0D-48A5-BFC4-9AECD914C43B}" autoFormatId="16" applyNumberFormats="0" applyBorderFormats="0" applyFontFormats="0" applyPatternFormats="0" applyAlignmentFormats="0" applyWidthHeightFormats="0">
  <queryTableRefresh nextId="3">
    <queryTableFields count="2">
      <queryTableField id="1" name="Partenaires / Associations" tableColumnId="1"/>
      <queryTableField id="2" name="Médiane"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5" connectionId="10" xr16:uid="{C79AAF01-602F-42A7-9DBB-C78C5A4BF8E8}" autoFormatId="16" applyNumberFormats="0" applyBorderFormats="0" applyFontFormats="0" applyPatternFormats="0" applyAlignmentFormats="0" applyWidthHeightFormats="0">
  <queryTableRefresh nextId="3">
    <queryTableFields count="2">
      <queryTableField id="1" name="Partenaires / Associations" tableColumnId="1"/>
      <queryTableField id="2" name="Moyenn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1" xr16:uid="{F45C8F6B-5023-479C-8F29-3EDBAC30CD00}" autoFormatId="16" applyNumberFormats="0" applyBorderFormats="0" applyFontFormats="0" applyPatternFormats="0" applyAlignmentFormats="0" applyWidthHeightFormats="0">
  <queryTableRefresh nextId="3">
    <queryTableFields count="2">
      <queryTableField id="1" name="Annulé" tableColumnId="1"/>
      <queryTableField id="2" name="Moyenne2025"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12" xr16:uid="{69B85C00-06DC-4784-9A43-B0836788C8A2}" autoFormatId="16" applyNumberFormats="0" applyBorderFormats="0" applyFontFormats="0" applyPatternFormats="0" applyAlignmentFormats="0" applyWidthHeightFormats="0">
  <queryTableRefresh nextId="16">
    <queryTableFields count="2">
      <queryTableField id="8" name="Partenaires / Associations" tableColumnId="8"/>
      <queryTableField id="15" name="Moyenne" tableColumnId="15"/>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3" xr16:uid="{16B77AF1-9FC5-4BC4-BC4F-EFC93CB8E1AE}" autoFormatId="16" applyNumberFormats="0" applyBorderFormats="0" applyFontFormats="0" applyPatternFormats="0" applyAlignmentFormats="0" applyWidthHeightFormats="0">
  <queryTableRefresh nextId="16">
    <queryTableFields count="2">
      <queryTableField id="8" name="Partenaires / Associations" tableColumnId="8"/>
      <queryTableField id="15" name="Maximum" tableColumnId="1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6B5CFD35-DD59-41C4-A7FB-71BEE71C7D30}" autoFormatId="16" applyNumberFormats="0" applyBorderFormats="0" applyFontFormats="0" applyPatternFormats="0" applyAlignmentFormats="0" applyWidthHeightFormats="0">
  <queryTableRefresh nextId="13">
    <queryTableFields count="12">
      <queryTableField id="1" name="Nom Entité " tableColumnId="1"/>
      <queryTableField id="2" name="Type" tableColumnId="2"/>
      <queryTableField id="3" name="Catégorie LCM" tableColumnId="3"/>
      <queryTableField id="4" name="Sous catégorie" tableColumnId="4"/>
      <queryTableField id="5" name="Personne Morale / Groupe " tableColumnId="5"/>
      <queryTableField id="6" name="CLASSIFICATION" tableColumnId="6"/>
      <queryTableField id="7" name="HABILITATION ALIM (ASSO UNIQUEMENT)" tableColumnId="7"/>
      <queryTableField id="8" name="Adresse Livraison/collecte" tableColumnId="8"/>
      <queryTableField id="9" name="Code postal" tableColumnId="9"/>
      <queryTableField id="10" name="Secteur" tableColumnId="10"/>
      <queryTableField id="11" name="Departement" tableColumnId="11"/>
      <queryTableField id="12" name="Fréquence régulière/occasionnelle" tableColumnId="1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9" xr16:uid="{E7AD5DF0-C052-4F6F-B0F0-E6B38FC491F0}" autoFormatId="16" applyNumberFormats="0" applyBorderFormats="0" applyFontFormats="0" applyPatternFormats="0" applyAlignmentFormats="0" applyWidthHeightFormats="0">
  <queryTableRefresh nextId="3">
    <queryTableFields count="2">
      <queryTableField id="1" name="Partenaires / Associations" tableColumnId="1"/>
      <queryTableField id="2" name="Minimum"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5" xr16:uid="{8B588D70-E829-4896-87EA-BC6EA2574E4B}" autoFormatId="16" applyNumberFormats="0" applyBorderFormats="0" applyFontFormats="0" applyPatternFormats="0" applyAlignmentFormats="0" applyWidthHeightFormats="0">
  <queryTableRefresh nextId="9">
    <queryTableFields count="6">
      <queryTableField id="1" name="Date" tableColumnId="1"/>
      <queryTableField id="2" name="Véhicule" tableColumnId="2"/>
      <queryTableField id="5" name="Responsable Tournée" tableColumnId="5"/>
      <queryTableField id="6" name="Accompagnant 1 " tableColumnId="6"/>
      <queryTableField id="3" name="Count" tableColumnId="3"/>
      <queryTableField id="4" name="Tournée" tableColumnId="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A95893BD-EBEC-4E55-BD45-9779F5813FE4}" autoFormatId="16" applyNumberFormats="0" applyBorderFormats="0" applyFontFormats="0" applyPatternFormats="0" applyAlignmentFormats="0" applyWidthHeightFormats="0">
  <queryTableRefresh nextId="40">
    <queryTableFields count="36">
      <queryTableField id="36" name="Tournée" tableColumnId="36"/>
      <queryTableField id="1" name="Date" tableColumnId="1"/>
      <queryTableField id="2" name="Responsable Tournée" tableColumnId="2"/>
      <queryTableField id="3" name="Accompagnant 1 " tableColumnId="3"/>
      <queryTableField id="4" name="Accompagnant 2" tableColumnId="4"/>
      <queryTableField id="5" name="Accompagnant 3" tableColumnId="5"/>
      <queryTableField id="6" name="Accompagnants supplémentaires" tableColumnId="6"/>
      <queryTableField id="7" name="Véhicule" tableColumnId="7"/>
      <queryTableField id="8" name="Partenaires / Associations" tableColumnId="8"/>
      <queryTableField id="9" name="Poids (Kg)" tableColumnId="9"/>
      <queryTableField id="10" name="Partenaires / Associations - Old" tableColumnId="10"/>
      <queryTableField id="11" name="Annulé" tableColumnId="11"/>
      <queryTableField id="12" name="1" tableColumnId="12"/>
      <queryTableField id="13" name="Week of Year" tableColumnId="13"/>
      <queryTableField id="14" name="Day Name" tableColumnId="14"/>
      <queryTableField id="16" name="Type" tableColumnId="16"/>
      <queryTableField id="17" name="Catégorie LCM" tableColumnId="17"/>
      <queryTableField id="18" name="Sous catégorie" tableColumnId="18"/>
      <queryTableField id="19" name="Personne Morale / Groupe" tableColumnId="19"/>
      <queryTableField id="20" name="CLASSIFICATION" tableColumnId="20"/>
      <queryTableField id="21" name="Adresse Livraison/collecte" tableColumnId="21"/>
      <queryTableField id="22" name="Code postal" tableColumnId="22"/>
      <queryTableField id="23" name="Secteur" tableColumnId="23"/>
      <queryTableField id="24" name="Departement" tableColumnId="24"/>
      <queryTableField id="25" name="Importance Asso" tableColumnId="25"/>
      <queryTableField id="38" name="MaxWeek" tableColumnId="15"/>
      <queryTableField id="26" name="Qualité" tableColumnId="26"/>
      <queryTableField id="27" name="3semaines" tableColumnId="27"/>
      <queryTableField id="28" name="MaximumParSemaine" tableColumnId="28"/>
      <queryTableField id="29" name="MinimumParSemaine" tableColumnId="29"/>
      <queryTableField id="30" name="Moyenne" tableColumnId="30"/>
      <queryTableField id="31" name="MoyenneParSemaine" tableColumnId="31"/>
      <queryTableField id="32" name="Médiane" tableColumnId="32"/>
      <queryTableField id="33" name="MédianeParSemaine" tableColumnId="33"/>
      <queryTableField id="34" name="Médiane2025" tableColumnId="34"/>
      <queryTableField id="35" name="Moyenne2025" tableColumnId="3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7" xr16:uid="{0A7967CC-F39F-4321-8250-15C4BD00C178}" autoFormatId="16" applyNumberFormats="0" applyBorderFormats="0" applyFontFormats="0" applyPatternFormats="0" applyAlignmentFormats="0" applyWidthHeightFormats="0">
  <queryTableRefresh nextId="3">
    <queryTableFields count="2">
      <queryTableField id="1" name="Partenaires / Associations" tableColumnId="1"/>
      <queryTableField id="2" name="Med"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 connectionId="4" xr16:uid="{B0069718-7C10-43F5-9339-16D069045AC7}" autoFormatId="16" applyNumberFormats="0" applyBorderFormats="0" applyFontFormats="0" applyPatternFormats="0" applyAlignmentFormats="0" applyWidthHeightFormats="0">
  <queryTableRefresh nextId="3">
    <queryTableFields count="2">
      <queryTableField id="1" name="1" tableColumnId="1"/>
      <queryTableField id="2" name="MaxWeek"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2" xr16:uid="{430A8747-2B41-4604-BA70-C3F30BCA055D}" autoFormatId="16" applyNumberFormats="0" applyBorderFormats="0" applyFontFormats="0" applyPatternFormats="0" applyAlignmentFormats="0" applyWidthHeightFormats="0">
  <queryTableRefresh nextId="3">
    <queryTableFields count="2">
      <queryTableField id="1" name="Degré" tableColumnId="1"/>
      <queryTableField id="2" name="Asso"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13" xr16:uid="{0E0DC6D3-803F-4EE1-8791-4211075A14E1}" autoFormatId="16" applyNumberFormats="0" applyBorderFormats="0" applyFontFormats="0" applyPatternFormats="0" applyAlignmentFormats="0" applyWidthHeightFormats="0">
  <queryTableRefresh nextId="6">
    <queryTableFields count="3">
      <queryTableField id="2" name="Type" tableColumnId="2"/>
      <queryTableField id="3" name="Catégorie LCM" tableColumnId="3"/>
      <queryTableField id="1" name="Qualité" tableColumnId="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4250949-C782-4CAA-8DF7-4547C2FAD7D7}" sourceName="[Range].[Type]">
  <pivotTables>
    <pivotTable tabId="39" name="PivotTable22"/>
    <pivotTable tabId="39" name="PivotTable24"/>
    <pivotTable tabId="39" name="PivotTable25"/>
    <pivotTable tabId="39" name="PivotTable26"/>
  </pivotTables>
  <data>
    <olap pivotCacheId="1479892555">
      <levels count="2">
        <level uniqueName="[Range].[Type].[(All)]" sourceCaption="(All)" count="0"/>
        <level uniqueName="[Range].[Type].[Type]" sourceCaption="Type" count="4">
          <ranges>
            <range startItem="0">
              <i n="[Range].[Type].&amp;[Association]" c="Association"/>
              <i n="[Range].[Type].&amp;[Introuvable dans la base]" c="Introuvable dans la base"/>
              <i n="[Range].[Type].&amp;[Professionnel]" c="Professionnel"/>
              <i n="[Range].[Type].&amp;" c="(blank)" nd="1"/>
            </range>
          </ranges>
        </level>
      </levels>
      <selections count="1">
        <selection n="[Range].[Type].[All]"/>
      </selections>
    </olap>
  </data>
  <extLst>
    <x:ext xmlns:x15="http://schemas.microsoft.com/office/spreadsheetml/2010/11/main" uri="{470722E0-AACD-4C17-9CDC-17EF765DBC7E}">
      <x15:slicerCacheHideItemsWithNoData count="1">
        <x15:slicerCacheOlapLevelName uniqueName="[Range].[Type].[Type]" count="1"/>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mportance_Asso" xr10:uid="{F399583C-D7A9-4E35-A0CC-40BAA2CE642C}" sourceName="[Range].[Importance Asso]">
  <pivotTables>
    <pivotTable tabId="39" name="PivotTable22"/>
    <pivotTable tabId="39" name="PivotTable24"/>
    <pivotTable tabId="39" name="PivotTable25"/>
    <pivotTable tabId="39" name="PivotTable26"/>
  </pivotTables>
  <data>
    <olap pivotCacheId="1479892555">
      <levels count="2">
        <level uniqueName="[Range].[Importance Asso].[(All)]" sourceCaption="(All)" count="0"/>
        <level uniqueName="[Range].[Importance Asso].[Importance Asso]" sourceCaption="Importance Asso" count="5">
          <ranges>
            <range startItem="0">
              <i n="[Range].[Importance Asso].&amp;[Autres assos régulières]" c="Autres assos régulières"/>
              <i n="[Range].[Importance Asso].&amp;[Prioritaire]" c="Prioritaire"/>
              <i n="[Range].[Importance Asso].&amp;[Sans importance]" c="Sans importance"/>
              <i n="[Range].[Importance Asso].&amp;[Stratégique]" c="Stratégique"/>
              <i n="[Range].[Importance Asso].&amp;" c="(blank)" nd="1"/>
            </range>
          </ranges>
        </level>
      </levels>
      <selections count="1">
        <selection n="[Range].[Importance Asso].[All]"/>
      </selections>
    </olap>
  </data>
  <extLst>
    <x:ext xmlns:x15="http://schemas.microsoft.com/office/spreadsheetml/2010/11/main" uri="{470722E0-AACD-4C17-9CDC-17EF765DBC7E}">
      <x15:slicerCacheHideItemsWithNoData count="1">
        <x15:slicerCacheOlapLevelName uniqueName="[Range].[Importance Asso].[Importance Asso]" count="1"/>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rtenaires___Associations" xr10:uid="{5E261030-35D4-4A80-AFDE-635EB3794D41}" sourceName="[Range].[Partenaires / Associations]">
  <pivotTables>
    <pivotTable tabId="39" name="PivotTable22"/>
    <pivotTable tabId="39" name="PivotTable24"/>
    <pivotTable tabId="39" name="PivotTable25"/>
    <pivotTable tabId="39" name="PivotTable26"/>
  </pivotTables>
  <data>
    <olap pivotCacheId="1479892555">
      <levels count="2">
        <level uniqueName="[Range].[Partenaires / Associations].[(All)]" sourceCaption="(All)" count="0"/>
        <level uniqueName="[Range].[Partenaires / Associations].[Partenaires / Associations]" sourceCaption="Partenaires / Associations" count="71">
          <ranges>
            <range startItem="0">
              <i n="[Range].[Partenaires / Associations].&amp;[Action 14]" c="Action 14"/>
              <i n="[Range].[Partenaires / Associations].&amp;[ADN 92 - Amicale du Nid Colombes]" c="ADN 92 - Amicale du Nid Colombes"/>
              <i n="[Range].[Partenaires / Associations].&amp;[ADN 93 - Amicale du Nid La Courneuve]" c="ADN 93 - Amicale du Nid La Courneuve"/>
              <i n="[Range].[Partenaires / Associations].&amp;[APPUI - AU BON TRANSIT (collecte de denrées)]" c="APPUI - AU BON TRANSIT (collecte de denrées)"/>
              <i n="[Range].[Partenaires / Associations].&amp;[APPUI - AU BON TRANSIT (livraison de denrées)]" c="APPUI - AU BON TRANSIT (livraison de denrées)"/>
              <i n="[Range].[Partenaires / Associations].&amp;[Armée du Salut]" c="Armée du Salut"/>
              <i n="[Range].[Partenaires / Associations].&amp;[Arpège - L'Oréal Clichy CAPI]" c="Arpège - L'Oréal Clichy CAPI"/>
              <i n="[Range].[Partenaires / Associations].&amp;[Arpège - L'Oréal Clichy RIO]" c="Arpège - L'Oréal Clichy RIO"/>
              <i n="[Range].[Partenaires / Associations].&amp;[Arpège - Mazars]" c="Arpège - Mazars"/>
              <i n="[Range].[Partenaires / Associations].&amp;[Aurore - CHU 12eme]" c="Aurore - CHU 12eme"/>
              <i n="[Range].[Partenaires / Associations].&amp;[Aurore - PF Saint-Just]" c="Aurore - PF Saint-Just"/>
              <i n="[Range].[Partenaires / Associations].&amp;[Aurore ESAT Santeuil]" c="Aurore ESAT Santeuil"/>
              <i n="[Range].[Partenaires / Associations].&amp;[BAPIF Genevilliers (collecte)]" c="BAPIF Genevilliers (collecte)"/>
              <i n="[Range].[Partenaires / Associations].&amp;[Boire et Manger - Stade De France]" c="Boire et Manger - Stade De France"/>
              <i n="[Range].[Partenaires / Associations].&amp;[Caisse des écoles - Paris 14eme]" c="Caisse des écoles - Paris 14eme"/>
              <i n="[Range].[Partenaires / Associations].&amp;[Cdc Habitat Adoma - Foyer Sorbiers]" c="Cdc Habitat Adoma - Foyer Sorbiers"/>
              <i n="[Range].[Partenaires / Associations].&amp;[Centre Social Landy - St Ouen]" c="Centre Social Landy - St Ouen"/>
              <i n="[Range].[Partenaires / Associations].&amp;[Châteauform Learning Lab]" c="Châteauform Learning Lab"/>
              <i n="[Range].[Partenaires / Associations].&amp;[Compass - L'Oréal Levallois SO France]" c="Compass - L'Oréal Levallois SO France"/>
              <i n="[Range].[Partenaires / Associations].&amp;[Compass - Société Générale Basalte]" c="Compass - Société Générale Basalte"/>
              <i n="[Range].[Partenaires / Associations].&amp;[Cop'1 Solidarité Etudiante]" c="Cop'1 Solidarité Etudiante"/>
              <i n="[Range].[Partenaires / Associations].&amp;[Corot Entraide Auteuil]" c="Corot Entraide Auteuil"/>
              <i n="[Range].[Partenaires / Associations].&amp;[Cuisine Centrale de Nanterre]" c="Cuisine Centrale de Nanterre"/>
              <i n="[Range].[Partenaires / Associations].&amp;[Foodles - Hub Saint Ouen]" c="Foodles - Hub Saint Ouen"/>
              <i n="[Range].[Partenaires / Associations].&amp;[Foodles Clichy]" c="Foodles Clichy"/>
              <i n="[Range].[Partenaires / Associations].&amp;[Franprix - Avenue de Versailles]" c="Franprix - Avenue de Versailles"/>
              <i n="[Range].[Partenaires / Associations].&amp;[HORETO - Parc des Exposition Versailles]" c="HORETO - Parc des Exposition Versailles"/>
              <i n="[Range].[Partenaires / Associations].&amp;[Ideel Garden]" c="Ideel Garden"/>
              <i n="[Range].[Partenaires / Associations].&amp;[Ikambere]" c="Ikambere"/>
              <i n="[Range].[Partenaires / Associations].&amp;[KFC La Défense]" c="KFC La Défense"/>
              <i n="[Range].[Partenaires / Associations].&amp;[La Chorba]" c="La Chorba"/>
              <i n="[Range].[Partenaires / Associations].&amp;[La Cop1ne]" c="La Cop1ne"/>
              <i n="[Range].[Partenaires / Associations].&amp;[La Promesse de l'Aube - Aurore Auteuil]" c="La Promesse de l'Aube - Aurore Auteuil"/>
              <i n="[Range].[Partenaires / Associations].&amp;[La Table de Cana (Dons de Production)]" c="La Table de Cana (Dons de Production)"/>
              <i n="[Range].[Partenaires / Associations].&amp;[Le Bristol Paris]" c="Le Bristol Paris"/>
              <i n="[Range].[Partenaires / Associations].&amp;[Le Chainon Manquant]" c="Le Chainon Manquant"/>
              <i n="[Range].[Partenaires / Associations].&amp;[Le Figuier / Au panier des Halles / Jelo]" c="Le Figuier / Au panier des Halles / Jelo"/>
              <i n="[Range].[Partenaires / Associations].&amp;[Le Vélo du Soir - Qube Research &amp; Technologies]" c="Le Vélo du Soir - Qube Research &amp; Technologies"/>
              <i n="[Range].[Partenaires / Associations].&amp;[Les abattoirs de la Villette]" c="Les abattoirs de la Villette"/>
              <i n="[Range].[Partenaires / Associations].&amp;[Les Pyramides Congrès - EKO]" c="Les Pyramides Congrès - EKO"/>
              <i n="[Range].[Partenaires / Associations].&amp;[Levy Restaurants - AccorHotels Arena Bercy]" c="Levy Restaurants - AccorHotels Arena Bercy"/>
              <i n="[Range].[Partenaires / Associations].&amp;[L'Oréal Campus Clichy]" c="L'Oréal Campus Clichy"/>
              <i n="[Range].[Partenaires / Associations].&amp;[L'un est l'autre]" c="L'un est l'autre"/>
              <i n="[Range].[Partenaires / Associations].&amp;[Magdalena Boulogne]" c="Magdalena Boulogne"/>
              <i n="[Range].[Partenaires / Associations].&amp;[Mairie du XIV - Association Yachad]" c="Mairie du XIV - Association Yachad"/>
              <i n="[Range].[Partenaires / Associations].&amp;[Maison de l'Amitié]" c="Maison de l'Amitié"/>
              <i n="[Range].[Partenaires / Associations].&amp;[Maison Hestia - Aurore La Garenne-Colombes]" c="Maison Hestia - Aurore La Garenne-Colombes"/>
              <i n="[Range].[Partenaires / Associations].&amp;[Marché d'Aligre]" c="Marché d'Aligre"/>
              <i n="[Range].[Partenaires / Associations].&amp;[Marché Grenelle]" c="Marché Grenelle"/>
              <i n="[Range].[Partenaires / Associations].&amp;[Marché Monge]" c="Marché Monge"/>
              <i n="[Range].[Partenaires / Associations].&amp;[MIYAM (labo)]" c="MIYAM (labo)"/>
              <i n="[Range].[Partenaires / Associations].&amp;[Monoprix - Magasin Bellesfeuilles]" c="Monoprix - Magasin Bellesfeuilles"/>
              <i n="[Range].[Partenaires / Associations].&amp;[Monoprix - Magasin Courcelles]" c="Monoprix - Magasin Courcelles"/>
              <i n="[Range].[Partenaires / Associations].&amp;[MRS - Ipsen Khapa]" c="MRS - Ipsen Khapa"/>
              <i n="[Range].[Partenaires / Associations].&amp;[Ordre de Malte - Immaculee Conception]" c="Ordre de Malte - Immaculee Conception"/>
              <i n="[Range].[Partenaires / Associations].&amp;[PF du 18ème]" c="PF du 18ème"/>
              <i n="[Range].[Partenaires / Associations].&amp;[Potel &amp; Chabot - Site Chaillot]" c="Potel &amp; Chabot - Site Chaillot"/>
              <i n="[Range].[Partenaires / Associations].&amp;[Refettorio Paris (collecte de denrées)]" c="Refettorio Paris (collecte de denrées)"/>
              <i n="[Range].[Partenaires / Associations].&amp;[Refugee Food (Labo) - Livraison de denrées]" c="Refugee Food (Labo) - Livraison de denrées"/>
              <i n="[Range].[Partenaires / Associations].&amp;[Refugee Food (Labo) - Production repas]" c="Refugee Food (Labo) - Production repas"/>
              <i n="[Range].[Partenaires / Associations].&amp;[Rueil Malmaison - La boussole]" c="Rueil Malmaison - La boussole"/>
              <i n="[Range].[Partenaires / Associations].&amp;[Salle à Manger]" c="Salle à Manger"/>
              <i n="[Range].[Partenaires / Associations].&amp;[Sodexo Porte d'Issy - DGA (Balard)]" c="Sodexo Porte d'Issy - DGA (Balard)"/>
              <i n="[Range].[Partenaires / Associations].&amp;[Sodexo Sports &amp; Loisirs - Marathon Paris]" c="Sodexo Sports &amp; Loisirs - Marathon Paris"/>
              <i n="[Range].[Partenaires / Associations].&amp;[Sodexo Sports &amp; Loisirs - Site Roland Garros - Economat SL]" c="Sodexo Sports &amp; Loisirs - Site Roland Garros - Economat SL"/>
              <i n="[Range].[Partenaires / Associations].&amp;[Sodexo Sports &amp; Loisirs - Site Roland Garros - ORGA MEDIA]" c="Sodexo Sports &amp; Loisirs - Site Roland Garros - ORGA MEDIA"/>
              <i n="[Range].[Partenaires / Associations].&amp;[Sodexo Sports &amp; Loisirs - Site S. Lenglen Roland Garros]" c="Sodexo Sports &amp; Loisirs - Site S. Lenglen Roland Garros"/>
              <i n="[Range].[Partenaires / Associations].&amp;[Sogeres - Gecina Défense Ouest]" c="Sogeres - Gecina Défense Ouest"/>
              <i n="[Range].[Partenaires / Associations].&amp;[Sogeres - Microsoft EOS]" c="Sogeres - Microsoft EOS"/>
              <i n="[Range].[Partenaires / Associations].&amp;[Topivo - Paris La Défense Arena]" c="Topivo - Paris La Défense Arena"/>
              <i n="[Range].[Partenaires / Associations].&amp;" c="(blank)" nd="1"/>
            </range>
          </ranges>
        </level>
      </levels>
      <selections count="1">
        <selection n="[Range].[Partenaires / Associations].[All]"/>
      </selections>
    </olap>
  </data>
  <extLst>
    <x:ext xmlns:x15="http://schemas.microsoft.com/office/spreadsheetml/2010/11/main" uri="{470722E0-AACD-4C17-9CDC-17EF765DBC7E}">
      <x15:slicerCacheHideItemsWithNoData count="1">
        <x15:slicerCacheOlapLevelName uniqueName="[Range].[Partenaires / Associations].[Partenaires / Associations]" count="1"/>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rtenaires___Associations1" xr10:uid="{EDA2482F-3FB9-4BE8-AF00-AC0528A5E749}" sourceName="[Range].[Partenaires / Associations]">
  <pivotTables>
    <pivotTable tabId="67" name="PivotTable10"/>
  </pivotTables>
  <data>
    <olap pivotCacheId="1752366977">
      <levels count="2">
        <level uniqueName="[Range].[Partenaires / Associations].[(All)]" sourceCaption="(All)" count="0"/>
        <level uniqueName="[Range].[Partenaires / Associations].[Partenaires / Associations]" sourceCaption="Partenaires / Associations" count="71">
          <ranges>
            <range startItem="0">
              <i n="[Range].[Partenaires / Associations].&amp;[Action 14]" c="Action 14"/>
              <i n="[Range].[Partenaires / Associations].&amp;[ADN 92 - Amicale du Nid Colombes]" c="ADN 92 - Amicale du Nid Colombes"/>
              <i n="[Range].[Partenaires / Associations].&amp;[ADN 93 - Amicale du Nid La Courneuve]" c="ADN 93 - Amicale du Nid La Courneuve"/>
              <i n="[Range].[Partenaires / Associations].&amp;[APPUI - AU BON TRANSIT (collecte de denrées)]" c="APPUI - AU BON TRANSIT (collecte de denrées)"/>
              <i n="[Range].[Partenaires / Associations].&amp;[APPUI - AU BON TRANSIT (livraison de denrées)]" c="APPUI - AU BON TRANSIT (livraison de denrées)"/>
              <i n="[Range].[Partenaires / Associations].&amp;[Armée du Salut]" c="Armée du Salut"/>
              <i n="[Range].[Partenaires / Associations].&amp;[Arpège - L'Oréal Clichy CAPI]" c="Arpège - L'Oréal Clichy CAPI"/>
              <i n="[Range].[Partenaires / Associations].&amp;[Arpège - L'Oréal Clichy RIO]" c="Arpège - L'Oréal Clichy RIO"/>
              <i n="[Range].[Partenaires / Associations].&amp;[Arpège - Mazars]" c="Arpège - Mazars"/>
              <i n="[Range].[Partenaires / Associations].&amp;[Aurore - CHU 12eme]" c="Aurore - CHU 12eme"/>
              <i n="[Range].[Partenaires / Associations].&amp;[Aurore - PF Saint-Just]" c="Aurore - PF Saint-Just"/>
              <i n="[Range].[Partenaires / Associations].&amp;[Aurore ESAT Santeuil]" c="Aurore ESAT Santeuil"/>
              <i n="[Range].[Partenaires / Associations].&amp;[BAPIF Genevilliers (collecte)]" c="BAPIF Genevilliers (collecte)"/>
              <i n="[Range].[Partenaires / Associations].&amp;[Boire et Manger - Stade De France]" c="Boire et Manger - Stade De France"/>
              <i n="[Range].[Partenaires / Associations].&amp;[Caisse des écoles - Paris 14eme]" c="Caisse des écoles - Paris 14eme"/>
              <i n="[Range].[Partenaires / Associations].&amp;[Cdc Habitat Adoma - Foyer Sorbiers]" c="Cdc Habitat Adoma - Foyer Sorbiers"/>
              <i n="[Range].[Partenaires / Associations].&amp;[Centre Social Landy - St Ouen]" c="Centre Social Landy - St Ouen"/>
              <i n="[Range].[Partenaires / Associations].&amp;[Châteauform Learning Lab]" c="Châteauform Learning Lab"/>
              <i n="[Range].[Partenaires / Associations].&amp;[Compass - L'Oréal Levallois SO France]" c="Compass - L'Oréal Levallois SO France"/>
              <i n="[Range].[Partenaires / Associations].&amp;[Compass - Société Générale Basalte]" c="Compass - Société Générale Basalte"/>
              <i n="[Range].[Partenaires / Associations].&amp;[Cop'1 Solidarité Etudiante]" c="Cop'1 Solidarité Etudiante"/>
              <i n="[Range].[Partenaires / Associations].&amp;[Corot Entraide Auteuil]" c="Corot Entraide Auteuil"/>
              <i n="[Range].[Partenaires / Associations].&amp;[Cuisine Centrale de Nanterre]" c="Cuisine Centrale de Nanterre"/>
              <i n="[Range].[Partenaires / Associations].&amp;[Foodles - Hub Saint Ouen]" c="Foodles - Hub Saint Ouen"/>
              <i n="[Range].[Partenaires / Associations].&amp;[Foodles Clichy]" c="Foodles Clichy"/>
              <i n="[Range].[Partenaires / Associations].&amp;[Franprix - Avenue de Versailles]" c="Franprix - Avenue de Versailles"/>
              <i n="[Range].[Partenaires / Associations].&amp;[HORETO - Parc des Exposition Versailles]" c="HORETO - Parc des Exposition Versailles"/>
              <i n="[Range].[Partenaires / Associations].&amp;[Ideel Garden]" c="Ideel Garden"/>
              <i n="[Range].[Partenaires / Associations].&amp;[Ikambere]" c="Ikambere"/>
              <i n="[Range].[Partenaires / Associations].&amp;[KFC La Défense]" c="KFC La Défense"/>
              <i n="[Range].[Partenaires / Associations].&amp;[La Chorba]" c="La Chorba"/>
              <i n="[Range].[Partenaires / Associations].&amp;[La Cop1ne]" c="La Cop1ne"/>
              <i n="[Range].[Partenaires / Associations].&amp;[La Promesse de l'Aube - Aurore Auteuil]" c="La Promesse de l'Aube - Aurore Auteuil"/>
              <i n="[Range].[Partenaires / Associations].&amp;[La Table de Cana (Dons de Production)]" c="La Table de Cana (Dons de Production)"/>
              <i n="[Range].[Partenaires / Associations].&amp;[Le Bristol Paris]" c="Le Bristol Paris"/>
              <i n="[Range].[Partenaires / Associations].&amp;[Le Chainon Manquant]" c="Le Chainon Manquant"/>
              <i n="[Range].[Partenaires / Associations].&amp;[Le Figuier / Au panier des Halles / Jelo]" c="Le Figuier / Au panier des Halles / Jelo"/>
              <i n="[Range].[Partenaires / Associations].&amp;[Le Vélo du Soir - Qube Research &amp; Technologies]" c="Le Vélo du Soir - Qube Research &amp; Technologies"/>
              <i n="[Range].[Partenaires / Associations].&amp;[Les abattoirs de la Villette]" c="Les abattoirs de la Villette"/>
              <i n="[Range].[Partenaires / Associations].&amp;[Les Pyramides Congrès - EKO]" c="Les Pyramides Congrès - EKO"/>
              <i n="[Range].[Partenaires / Associations].&amp;[Levy Restaurants - AccorHotels Arena Bercy]" c="Levy Restaurants - AccorHotels Arena Bercy"/>
              <i n="[Range].[Partenaires / Associations].&amp;[L'Oréal Campus Clichy]" c="L'Oréal Campus Clichy"/>
              <i n="[Range].[Partenaires / Associations].&amp;[L'un est l'autre]" c="L'un est l'autre"/>
              <i n="[Range].[Partenaires / Associations].&amp;[Magdalena Boulogne]" c="Magdalena Boulogne"/>
              <i n="[Range].[Partenaires / Associations].&amp;[Mairie du XIV - Association Yachad]" c="Mairie du XIV - Association Yachad"/>
              <i n="[Range].[Partenaires / Associations].&amp;[Maison de l'Amitié]" c="Maison de l'Amitié"/>
              <i n="[Range].[Partenaires / Associations].&amp;[Maison Hestia - Aurore La Garenne-Colombes]" c="Maison Hestia - Aurore La Garenne-Colombes"/>
              <i n="[Range].[Partenaires / Associations].&amp;[Marché d'Aligre]" c="Marché d'Aligre"/>
              <i n="[Range].[Partenaires / Associations].&amp;[Marché Grenelle]" c="Marché Grenelle"/>
              <i n="[Range].[Partenaires / Associations].&amp;[Marché Monge]" c="Marché Monge"/>
              <i n="[Range].[Partenaires / Associations].&amp;[MIYAM (labo)]" c="MIYAM (labo)"/>
              <i n="[Range].[Partenaires / Associations].&amp;[Monoprix - Magasin Bellesfeuilles]" c="Monoprix - Magasin Bellesfeuilles"/>
              <i n="[Range].[Partenaires / Associations].&amp;[Monoprix - Magasin Courcelles]" c="Monoprix - Magasin Courcelles"/>
              <i n="[Range].[Partenaires / Associations].&amp;[MRS - Ipsen Khapa]" c="MRS - Ipsen Khapa"/>
              <i n="[Range].[Partenaires / Associations].&amp;[Ordre de Malte - Immaculee Conception]" c="Ordre de Malte - Immaculee Conception"/>
              <i n="[Range].[Partenaires / Associations].&amp;[PF du 18ème]" c="PF du 18ème"/>
              <i n="[Range].[Partenaires / Associations].&amp;[Potel &amp; Chabot - Site Chaillot]" c="Potel &amp; Chabot - Site Chaillot"/>
              <i n="[Range].[Partenaires / Associations].&amp;[Refettorio Paris (collecte de denrées)]" c="Refettorio Paris (collecte de denrées)"/>
              <i n="[Range].[Partenaires / Associations].&amp;[Refugee Food (Labo) - Livraison de denrées]" c="Refugee Food (Labo) - Livraison de denrées"/>
              <i n="[Range].[Partenaires / Associations].&amp;[Refugee Food (Labo) - Production repas]" c="Refugee Food (Labo) - Production repas"/>
              <i n="[Range].[Partenaires / Associations].&amp;[Rueil Malmaison - La boussole]" c="Rueil Malmaison - La boussole"/>
              <i n="[Range].[Partenaires / Associations].&amp;[Salle à Manger]" c="Salle à Manger"/>
              <i n="[Range].[Partenaires / Associations].&amp;[Sodexo Porte d'Issy - DGA (Balard)]" c="Sodexo Porte d'Issy - DGA (Balard)"/>
              <i n="[Range].[Partenaires / Associations].&amp;[Sodexo Sports &amp; Loisirs - Marathon Paris]" c="Sodexo Sports &amp; Loisirs - Marathon Paris"/>
              <i n="[Range].[Partenaires / Associations].&amp;[Sodexo Sports &amp; Loisirs - Site Roland Garros - Economat SL]" c="Sodexo Sports &amp; Loisirs - Site Roland Garros - Economat SL"/>
              <i n="[Range].[Partenaires / Associations].&amp;[Sodexo Sports &amp; Loisirs - Site Roland Garros - ORGA MEDIA]" c="Sodexo Sports &amp; Loisirs - Site Roland Garros - ORGA MEDIA"/>
              <i n="[Range].[Partenaires / Associations].&amp;[Sodexo Sports &amp; Loisirs - Site S. Lenglen Roland Garros]" c="Sodexo Sports &amp; Loisirs - Site S. Lenglen Roland Garros"/>
              <i n="[Range].[Partenaires / Associations].&amp;[Sogeres - Gecina Défense Ouest]" c="Sogeres - Gecina Défense Ouest"/>
              <i n="[Range].[Partenaires / Associations].&amp;[Sogeres - Microsoft EOS]" c="Sogeres - Microsoft EOS"/>
              <i n="[Range].[Partenaires / Associations].&amp;[Topivo - Paris La Défense Arena]" c="Topivo - Paris La Défense Arena"/>
              <i n="[Range].[Partenaires / Associations].&amp;" c="(blank)" nd="1"/>
            </range>
          </ranges>
        </level>
      </levels>
      <selections count="1">
        <selection n="[Range].[Partenaires / Associations].[All]"/>
      </selections>
    </olap>
  </data>
  <extLst>
    <x:ext xmlns:x15="http://schemas.microsoft.com/office/spreadsheetml/2010/11/main" uri="{470722E0-AACD-4C17-9CDC-17EF765DBC7E}">
      <x15:slicerCacheHideItemsWithNoData count="1">
        <x15:slicerCacheOlapLevelName uniqueName="[Range].[Partenaires / Associations].[Partenaires / Associations]" count="1"/>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2" xr10:uid="{BDCD42A6-0928-456D-8F5C-7A4B9C2E8D37}" sourceName="[Range].[Type]">
  <pivotTables>
    <pivotTable tabId="67" name="PivotTable10"/>
  </pivotTables>
  <data>
    <olap pivotCacheId="1752366977">
      <levels count="2">
        <level uniqueName="[Range].[Type].[(All)]" sourceCaption="(All)" count="0"/>
        <level uniqueName="[Range].[Type].[Type]" sourceCaption="Type" count="4">
          <ranges>
            <range startItem="0">
              <i n="[Range].[Type].&amp;[Association]" c="Association"/>
              <i n="[Range].[Type].&amp;[Introuvable dans la base]" c="Introuvable dans la base"/>
              <i n="[Range].[Type].&amp;[Professionnel]" c="Professionnel"/>
              <i n="[Range].[Type].&amp;" c="(blank)" nd="1"/>
            </range>
          </ranges>
        </level>
      </levels>
      <selections count="1">
        <selection n="[Range].[Type].[All]"/>
      </selections>
    </olap>
  </data>
  <extLst>
    <x:ext xmlns:x15="http://schemas.microsoft.com/office/spreadsheetml/2010/11/main" uri="{470722E0-AACD-4C17-9CDC-17EF765DBC7E}">
      <x15:slicerCacheHideItemsWithNoData count="1">
        <x15:slicerCacheOlapLevelName uniqueName="[Range].[Type].[Type]" count="1"/>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mportance_Asso1" xr10:uid="{2F50A2CF-0F73-4617-AA78-5DAF4B545585}" sourceName="[Range].[Importance Asso]">
  <pivotTables>
    <pivotTable tabId="67" name="PivotTable10"/>
  </pivotTables>
  <data>
    <olap pivotCacheId="1752366977">
      <levels count="2">
        <level uniqueName="[Range].[Importance Asso].[(All)]" sourceCaption="(All)" count="0"/>
        <level uniqueName="[Range].[Importance Asso].[Importance Asso]" sourceCaption="Importance Asso" count="5">
          <ranges>
            <range startItem="0">
              <i n="[Range].[Importance Asso].&amp;[Autres assos régulières]" c="Autres assos régulières"/>
              <i n="[Range].[Importance Asso].&amp;[Prioritaire]" c="Prioritaire"/>
              <i n="[Range].[Importance Asso].&amp;[Sans importance]" c="Sans importance"/>
              <i n="[Range].[Importance Asso].&amp;[Stratégique]" c="Stratégique"/>
              <i n="[Range].[Importance Asso].&amp;" c="(blank)" nd="1"/>
            </range>
          </ranges>
        </level>
      </levels>
      <selections count="1">
        <selection n="[Range].[Importance Asso].[All]"/>
      </selections>
    </olap>
  </data>
  <extLst>
    <x:ext xmlns:x15="http://schemas.microsoft.com/office/spreadsheetml/2010/11/main" uri="{470722E0-AACD-4C17-9CDC-17EF765DBC7E}">
      <x15:slicerCacheHideItemsWithNoData count="1">
        <x15:slicerCacheOlapLevelName uniqueName="[Range].[Importance Asso].[Importance Asso]" count="1"/>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t" xr10:uid="{E92C2B70-0CFC-450A-96F8-1AA931903B14}" sourceName="Dept">
  <pivotTables>
    <pivotTable tabId="55" name="PivotTable40"/>
  </pivotTables>
  <data>
    <tabular pivotCacheId="583025480" sortOrder="descending">
      <items count="6">
        <i x="0" s="1"/>
        <i x="5"/>
        <i x="4"/>
        <i x="3"/>
        <i x="2"/>
        <i x="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 xr10:uid="{78BFC7A3-E680-493E-8393-79395BA88FB0}" sourceName="Type">
  <pivotTables>
    <pivotTable tabId="55" name="PivotTable40"/>
    <pivotTable tabId="55" name="PivotTable41"/>
  </pivotTables>
  <data>
    <tabular pivotCacheId="583025480">
      <items count="8">
        <i x="3" s="1"/>
        <i x="2"/>
        <i x="5"/>
        <i x="0"/>
        <i x="7"/>
        <i x="4"/>
        <i x="6"/>
        <i x="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nnée" xr10:uid="{270AB4E2-A09D-419E-8F1B-51A0DF023B89}" sourceName="Année">
  <pivotTables>
    <pivotTable tabId="55" name="PivotTable40"/>
    <pivotTable tabId="55" name="PivotTable41"/>
  </pivotTables>
  <data>
    <tabular pivotCacheId="583025480" sortOrder="descending">
      <items count="8">
        <i x="0" s="1"/>
        <i x="1" s="1"/>
        <i x="2" s="1"/>
        <i x="3"/>
        <i x="4"/>
        <i x="5"/>
        <i x="6"/>
        <i x="7"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t1" xr10:uid="{05AC1666-5D44-462A-BD6B-684785155453}" sourceName="Dept">
  <pivotTables>
    <pivotTable tabId="59" name="PivotTable1"/>
  </pivotTables>
  <data>
    <tabular pivotCacheId="1099237904">
      <items count="5">
        <i x="0" s="1"/>
        <i x="2" s="1"/>
        <i x="3" s="1"/>
        <i x="4"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ntreprise" xr10:uid="{312404D2-E0E3-4C72-A361-AF2499DA23E2}" sourceName="Entreprise">
  <pivotTables>
    <pivotTable tabId="59" name="PivotTable1"/>
  </pivotTables>
  <data>
    <tabular pivotCacheId="1099237904">
      <items count="51">
        <i x="43" s="1"/>
        <i x="28" s="1"/>
        <i x="26" s="1"/>
        <i x="16" s="1"/>
        <i x="32" s="1"/>
        <i x="27" s="1"/>
        <i x="17" s="1"/>
        <i x="4" s="1"/>
        <i x="5" s="1"/>
        <i x="30" s="1"/>
        <i x="39" s="1"/>
        <i x="6" s="1"/>
        <i x="2" s="1"/>
        <i x="36" s="1"/>
        <i x="10" s="1"/>
        <i x="37" s="1"/>
        <i x="33" s="1"/>
        <i x="12" s="1"/>
        <i x="23" s="1"/>
        <i x="14" s="1"/>
        <i x="0" s="1"/>
        <i x="9" s="1"/>
        <i x="22" s="1"/>
        <i x="41" s="1"/>
        <i x="29" s="1"/>
        <i x="40" s="1"/>
        <i x="13" s="1"/>
        <i x="11" s="1"/>
        <i x="38" s="1"/>
        <i x="8" s="1"/>
        <i x="7" s="1"/>
        <i x="24" s="1"/>
        <i x="21" s="1"/>
        <i x="15" s="1"/>
        <i x="34" s="1"/>
        <i x="31" s="1"/>
        <i x="3" s="1"/>
        <i x="42" s="1"/>
        <i x="18" s="1"/>
        <i x="19" s="1"/>
        <i x="25" s="1"/>
        <i x="20" s="1"/>
        <i x="35" s="1"/>
        <i x="50" s="1" nd="1"/>
        <i x="49" s="1" nd="1"/>
        <i x="48" s="1" nd="1"/>
        <i x="47" s="1" nd="1"/>
        <i x="46" s="1" nd="1"/>
        <i x="45" s="1" nd="1"/>
        <i x="44" s="1" nd="1"/>
        <i x="1"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nnée1" xr10:uid="{B24A8748-6953-4870-9316-19B6496E39C0}" sourceName="Année">
  <pivotTables>
    <pivotTable tabId="59" name="PivotTable1"/>
  </pivotTables>
  <data>
    <tabular pivotCacheId="1099237904">
      <items count="8">
        <i x="6"/>
        <i x="5"/>
        <i x="4"/>
        <i x="3" s="1"/>
        <i x="2" s="1"/>
        <i x="1" s="1"/>
        <i x="0" s="1"/>
        <i x="7"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rtenaires___Associations2" xr10:uid="{06A527A5-CF41-45AC-BD96-0CCCC7DCE232}" sourceName="Partenaires / Associations">
  <pivotTables>
    <pivotTable tabId="62" name="PivotTable15"/>
    <pivotTable tabId="62" name="PivotTable16"/>
    <pivotTable tabId="62" name="PivotTable17"/>
    <pivotTable tabId="62" name="PivotTable18"/>
    <pivotTable tabId="62" name="PivotTable20"/>
    <pivotTable tabId="62" name="PivotTable21"/>
    <pivotTable tabId="66" name="PivotTable22"/>
    <pivotTable tabId="66" name="PivotTable23"/>
    <pivotTable tabId="66" name="PivotTable25"/>
    <pivotTable tabId="66" name="PivotTable26"/>
  </pivotTables>
  <data>
    <tabular pivotCacheId="1025332772">
      <items count="74">
        <i x="37" s="1"/>
        <i x="48" s="1"/>
        <i x="12" s="1"/>
        <i x="14" s="1"/>
        <i x="61" s="1"/>
        <i x="10" s="1"/>
        <i x="15" s="1"/>
        <i x="43" s="1"/>
        <i x="16" s="1"/>
        <i x="21" s="1"/>
        <i x="68" s="1"/>
        <i x="47" s="1"/>
        <i x="51" s="1"/>
        <i x="36" s="1"/>
        <i x="19" s="1"/>
        <i x="41" s="1"/>
        <i x="39" s="1"/>
        <i x="35" s="1"/>
        <i x="17" s="1"/>
        <i x="23" s="1"/>
        <i x="40" s="1"/>
        <i x="32" s="1"/>
        <i x="8" s="1"/>
        <i x="2" s="1"/>
        <i x="59" s="1"/>
        <i x="56" s="1"/>
        <i x="60" s="1"/>
        <i x="5" s="1"/>
        <i x="13" s="1"/>
        <i x="49" s="1"/>
        <i x="29" s="1"/>
        <i x="63" s="1"/>
        <i x="11" s="1"/>
        <i x="27" s="1"/>
        <i x="58" s="1"/>
        <i x="6" s="1"/>
        <i x="67" s="1"/>
        <i x="50" s="1"/>
        <i x="55" s="1"/>
        <i x="33" s="1"/>
        <i x="45" s="1"/>
        <i x="18" s="1"/>
        <i x="38" s="1"/>
        <i x="34" s="1"/>
        <i x="25" s="1"/>
        <i x="26" s="1"/>
        <i x="57" s="1"/>
        <i x="28" s="1"/>
        <i x="30" s="1"/>
        <i x="7" s="1"/>
        <i x="3" s="1"/>
        <i x="4" s="1"/>
        <i x="0" s="1"/>
        <i x="53" s="1"/>
        <i x="54" s="1"/>
        <i x="46" s="1"/>
        <i x="20" s="1"/>
        <i x="9" s="1"/>
        <i x="24" s="1"/>
        <i x="31" s="1"/>
        <i x="1" s="1"/>
        <i x="65" s="1"/>
        <i x="52" s="1"/>
        <i x="66" s="1"/>
        <i x="62" s="1"/>
        <i x="22" s="1"/>
        <i x="64" s="1"/>
        <i x="69" s="1" nd="1"/>
        <i x="42" s="1" nd="1"/>
        <i x="44" s="1" nd="1"/>
        <i x="71" s="1" nd="1"/>
        <i x="73" s="1" nd="1"/>
        <i x="72" s="1" nd="1"/>
        <i x="70"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3" xr10:uid="{8A56DC31-4000-4AFD-875F-82BE86D53743}" sourceName="Type">
  <pivotTables>
    <pivotTable tabId="62" name="PivotTable15"/>
    <pivotTable tabId="62" name="PivotTable16"/>
    <pivotTable tabId="62" name="PivotTable17"/>
    <pivotTable tabId="62" name="PivotTable18"/>
    <pivotTable tabId="62" name="PivotTable20"/>
    <pivotTable tabId="62" name="PivotTable21"/>
    <pivotTable tabId="66" name="PivotTable22"/>
    <pivotTable tabId="66" name="PivotTable23"/>
    <pivotTable tabId="66" name="PivotTable25"/>
    <pivotTable tabId="66" name="PivotTable26"/>
  </pivotTables>
  <data>
    <tabular pivotCacheId="1025332772">
      <items count="4">
        <i x="0" s="1"/>
        <i x="1" s="1"/>
        <i x="2" s="1" nd="1"/>
        <i x="3"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mportance_Asso2" xr10:uid="{03E54BA7-A295-4B4E-851A-7649F4DCB901}" sourceName="Importance Asso">
  <pivotTables>
    <pivotTable tabId="62" name="PivotTable15"/>
    <pivotTable tabId="62" name="PivotTable16"/>
    <pivotTable tabId="62" name="PivotTable17"/>
    <pivotTable tabId="62" name="PivotTable18"/>
    <pivotTable tabId="62" name="PivotTable20"/>
    <pivotTable tabId="62" name="PivotTable21"/>
    <pivotTable tabId="66" name="PivotTable22"/>
    <pivotTable tabId="66" name="PivotTable23"/>
    <pivotTable tabId="66" name="PivotTable25"/>
    <pivotTable tabId="66" name="PivotTable26"/>
  </pivotTables>
  <data>
    <tabular pivotCacheId="1025332772">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lité" xr10:uid="{10C90B0B-8305-45B3-BDA2-D847BA61C255}" sourceName="Qualité">
  <pivotTables>
    <pivotTable tabId="69" name="PivotTable27"/>
    <pivotTable tabId="69" name="PivotTable28"/>
    <pivotTable tabId="69" name="PivotTable29"/>
    <pivotTable tabId="70" name="PivotTable32"/>
    <pivotTable tabId="70" name="PivotTable33"/>
  </pivotTables>
  <data>
    <tabular pivotCacheId="1025332772">
      <items count="6">
        <i x="3" s="1"/>
        <i x="1" s="1"/>
        <i x="0" s="1"/>
        <i x="2" s="1"/>
        <i x="5" s="1" nd="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Qualité 1" xr10:uid="{1B4634C5-36A2-4B15-98B6-09929C06577B}" cache="Slicer_Qualité" caption="Qualité" columnCount="4" style="SlicerStyleLight6"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9E432DC0-708C-49F8-86AD-45158AE77C8E}" cache="Slicer_Type" caption="Type" level="1" style="SlicerStyleLight6" rowHeight="241300"/>
  <slicer name="Importance Asso" xr10:uid="{FAA6A2AD-A288-427C-B2D2-235913D99C13}" cache="Slicer_Importance_Asso" caption="Importance Asso" level="1" style="SlicerStyleLight6" rowHeight="241300"/>
  <slicer name="Partenaires / Associations" xr10:uid="{5384E164-D5C1-4FB1-9622-A30B02B70D6E}" cache="Slicer_Partenaires___Associations" caption="Partenaires / Associations" level="1" style="SlicerStyleLight6"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rtenaires / Associations 2" xr10:uid="{77AB4421-A3A3-4BB8-A4C0-7983AAE11D29}" cache="Slicer_Partenaires___Associations2" caption="Partenaires / Associations" columnCount="4" style="SlicerStyleLight6" rowHeight="241300"/>
  <slicer name="Type 4" xr10:uid="{62EF8B64-A513-44B7-93C5-38BCA5B7AA20}" cache="Slicer_Type3" caption="Type" style="SlicerStyleLight6" rowHeight="241300"/>
  <slicer name="Importance Asso 2" xr10:uid="{CF01D3BC-F098-4F80-AE11-78FC9AB660BE}" cache="Slicer_Importance_Asso2" caption="Importance Asso" style="SlicerStyleLight6"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rtenaires / Associations 3" xr10:uid="{D46E8E4A-EF36-4877-8DD8-D670C88A229C}" cache="Slicer_Partenaires___Associations1" caption="Partenaires / Associations" level="1" style="SlicerStyleLight6" rowHeight="241300"/>
  <slicer name="Type 5" xr10:uid="{CE2B8B32-9249-4D3C-ADB1-6F2DDDFE55BB}" cache="Slicer_Type2" caption="Type" level="1" style="SlicerStyleLight6" rowHeight="241300"/>
  <slicer name="Importance Asso 3" xr10:uid="{2E8C4A63-D712-44A9-9753-F6D1F521EDAF}" cache="Slicer_Importance_Asso1" caption="Importance Asso" level="1" style="SlicerStyleLight6"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3" xr10:uid="{2B2733DA-236C-47E9-B9A2-B003FCDE6AE1}" cache="Slicer_Type3" caption="Type" rowHeight="241300"/>
  <slicer name="Importance Asso 1" xr10:uid="{AFF5F373-A17A-4F1A-938B-090D22817DCE}" cache="Slicer_Importance_Asso2" caption="Importance Asso"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t 1" xr10:uid="{8403FA52-560A-4CD7-99EA-2A5889CADAD8}" cache="Slicer_Dept" caption="Dept" style="SlicerStyleLight6" rowHeight="241300"/>
  <slicer name="Type 2" xr10:uid="{4A8B2B70-54E0-478D-8EAF-AD35AF412450}" cache="Slicer_Type1" caption="Type" columnCount="7" showCaption="0" style="SlicerStyleLight6" rowHeight="241300"/>
  <slicer name="Année 1" xr10:uid="{2C9BEA9C-A412-4C18-81F4-DE46536CD6E4}" cache="Slicer_Année" caption="Année" style="SlicerStyleLight6" rowHeight="24130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t" xr10:uid="{34642B1F-81DB-44F4-AFBA-A317AEA1A944}" cache="Slicer_Dept" caption="Dept" rowHeight="241300"/>
  <slicer name="Type 1" xr10:uid="{583B6DE3-A9C3-4BD9-95B1-DE0E763C4E57}" cache="Slicer_Type1" caption="Type" rowHeight="241300"/>
  <slicer name="Année" xr10:uid="{04C308A0-8F9B-4A8D-919C-A2859745E2B1}" cache="Slicer_Année" caption="Année" rowHeight="241300"/>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t 3" xr10:uid="{B954726D-B2AC-4640-B8B5-0D8A9D4E0741}" cache="Slicer_Dept1" caption="Dept" columnCount="4" style="SlicerStyleLight6" rowHeight="241300"/>
  <slicer name="Entreprise 1" xr10:uid="{5926F31D-101F-4209-83C7-01AC21A8B013}" cache="Slicer_Entreprise" caption="Asso/Pro" style="SlicerStyleLight6" rowHeight="241300"/>
  <slicer name="Année 3" xr10:uid="{709CF4C5-0CCF-4641-9643-468E28E15A8C}" cache="Slicer_Année1" caption="Année" columnCount="4" style="SlicerStyleLight6" rowHeight="241300"/>
</slicers>
</file>

<file path=xl/slicers/slicer9.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t 2" xr10:uid="{957753CE-3D00-4B27-BE1C-337FAB2C808E}" cache="Slicer_Dept1" caption="Dept" rowHeight="241300"/>
  <slicer name="Entreprise" xr10:uid="{7FD88D09-4640-40D6-A165-816F09DB0E4C}" cache="Slicer_Entreprise" caption="Entreprise" rowHeight="241300"/>
  <slicer name="Année 2" xr10:uid="{F0BB1A7F-2064-4768-B819-3CA0BF203C00}" cache="Slicer_Année1" caption="Anné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6683639-2B14-4C12-8B82-D92215005E8D}" name="Médiane2025" displayName="Médiane2025" ref="A1:B2" tableType="queryTable" totalsRowShown="0">
  <autoFilter ref="A1:B2" xr:uid="{26683639-2B14-4C12-8B82-D92215005E8D}"/>
  <tableColumns count="2">
    <tableColumn id="11" xr3:uid="{E50F972C-FA82-411D-846B-87193EB723BC}" uniqueName="11" name="Annulé" queryTableFieldId="11"/>
    <tableColumn id="15" xr3:uid="{9CEFF167-4EE5-41A4-A0E5-389C0AE8FBAD}" uniqueName="15" name="Médiane2025" queryTableFieldId="1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5BDB520-2C22-49D8-A324-4A32F3D82BC7}" name="MédianeParSemaine" displayName="MédianeParSemaine" ref="A1:B72" tableType="queryTable" totalsRowShown="0">
  <autoFilter ref="A1:B72" xr:uid="{05BDB520-2C22-49D8-A324-4A32F3D82BC7}"/>
  <tableColumns count="2">
    <tableColumn id="8" xr3:uid="{7F98886A-DE38-48A2-9AEE-9D7098073D35}" uniqueName="8" name="Partenaires / Associations" queryTableFieldId="8" dataDxfId="352"/>
    <tableColumn id="15" xr3:uid="{819BE99C-8EE0-4E69-B871-18FD571D97BA}" uniqueName="15" name="Médiane"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808D66D-D8BF-434B-BE3A-62D85EBCEE72}" name="Médiane" displayName="Médiane" ref="A1:B72" tableType="queryTable" totalsRowShown="0">
  <autoFilter ref="A1:B72" xr:uid="{C808D66D-D8BF-434B-BE3A-62D85EBCEE72}"/>
  <tableColumns count="2">
    <tableColumn id="1" xr3:uid="{0F39D990-08B0-4F6B-B742-C92C7D984540}" uniqueName="1" name="Partenaires / Associations" queryTableFieldId="1" dataDxfId="351"/>
    <tableColumn id="2" xr3:uid="{65345BA6-53C5-4D2B-A4B5-26B1E60B99A9}" uniqueName="2" name="Médian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B22A0E9-77BC-4DA0-B55C-E5EBE36C0CE0}" name="Moyenne" displayName="Moyenne" ref="A1:B72" tableType="queryTable" totalsRowShown="0">
  <autoFilter ref="A1:B72" xr:uid="{BB22A0E9-77BC-4DA0-B55C-E5EBE36C0CE0}"/>
  <tableColumns count="2">
    <tableColumn id="1" xr3:uid="{1FDBDADF-397B-4D03-8681-CA2FBA11BEA3}" uniqueName="1" name="Partenaires / Associations" queryTableFieldId="1" dataDxfId="350"/>
    <tableColumn id="2" xr3:uid="{4F13B1CA-590A-4A6F-86D8-862E38361081}" uniqueName="2" name="Moyenne"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3724ABE-BBA2-4FA4-B430-E6B677CBD7FE}" name="Moyenne2025" displayName="Moyenne2025" ref="A1:B2" tableType="queryTable" totalsRowShown="0">
  <autoFilter ref="A1:B2" xr:uid="{53724ABE-BBA2-4FA4-B430-E6B677CBD7FE}"/>
  <tableColumns count="2">
    <tableColumn id="1" xr3:uid="{C0A15F19-1953-4269-8029-9C23391B986B}" uniqueName="1" name="Annulé" queryTableFieldId="1"/>
    <tableColumn id="2" xr3:uid="{C5D44A28-4D8E-4027-BE0E-9BA86F35C30D}" uniqueName="2" name="Moyenne2025"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87324B6-697B-4ECC-B409-381F1793BEE2}" name="MoyenneParSemaine" displayName="MoyenneParSemaine" ref="A1:B72" tableType="queryTable" totalsRowShown="0">
  <autoFilter ref="A1:B72" xr:uid="{587324B6-697B-4ECC-B409-381F1793BEE2}"/>
  <tableColumns count="2">
    <tableColumn id="8" xr3:uid="{0BA2F716-4A7E-4305-9B48-6EFAF51B0A74}" uniqueName="8" name="Partenaires / Associations" queryTableFieldId="8" dataDxfId="349"/>
    <tableColumn id="15" xr3:uid="{DEF52B21-5069-4B39-8086-0E4D8E2749BF}" uniqueName="15" name="Moyenne" queryTableFieldId="1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25BF203-BE2D-41E6-83C8-2F9B9AB8BE0B}" name="MaximumParSemaine" displayName="MaximumParSemaine" ref="A1:B72" tableType="queryTable" totalsRowShown="0">
  <autoFilter ref="A1:B72" xr:uid="{525BF203-BE2D-41E6-83C8-2F9B9AB8BE0B}"/>
  <tableColumns count="2">
    <tableColumn id="8" xr3:uid="{77F41ABE-0FA6-42C9-BD62-93314461D7EB}" uniqueName="8" name="Partenaires / Associations" queryTableFieldId="8" dataDxfId="348"/>
    <tableColumn id="15" xr3:uid="{D3AD1168-9B62-4298-ABAE-B693C9B83E4E}" uniqueName="15" name="Maximum" queryTableFieldId="15"/>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FF1A351-A86B-4892-9385-E44B1165E348}" name="Base" displayName="Base" ref="A1:L999" tableType="queryTable" totalsRowShown="0">
  <autoFilter ref="A1:L999" xr:uid="{9FF1A351-A86B-4892-9385-E44B1165E348}"/>
  <tableColumns count="12">
    <tableColumn id="1" xr3:uid="{6A30C603-4A83-4188-A682-F0991D334980}" uniqueName="1" name="Nom Entité " queryTableFieldId="1" dataDxfId="347"/>
    <tableColumn id="2" xr3:uid="{C31ABEC0-2F45-4381-BDD3-B1B2D7BE1091}" uniqueName="2" name="Type" queryTableFieldId="2" dataDxfId="346"/>
    <tableColumn id="3" xr3:uid="{91B4EE4A-5561-47F4-9F1A-D7DF822C0CBD}" uniqueName="3" name="Catégorie LCM" queryTableFieldId="3" dataDxfId="345"/>
    <tableColumn id="4" xr3:uid="{5ED6E759-017F-4D81-9E90-49E0D217F0BE}" uniqueName="4" name="Sous catégorie" queryTableFieldId="4" dataDxfId="344"/>
    <tableColumn id="5" xr3:uid="{41A76B90-9DE3-40D3-BB9D-EB8AF804D87B}" uniqueName="5" name="Personne Morale / Groupe " queryTableFieldId="5" dataDxfId="343"/>
    <tableColumn id="6" xr3:uid="{DC93E3EC-D1A8-4454-B829-673FD3038CBB}" uniqueName="6" name="CLASSIFICATION" queryTableFieldId="6" dataDxfId="342"/>
    <tableColumn id="7" xr3:uid="{793426F7-2BC8-4C22-8D92-2C3C0E449AC2}" uniqueName="7" name="HABILITATION ALIM (ASSO UNIQUEMENT)" queryTableFieldId="7" dataDxfId="341"/>
    <tableColumn id="8" xr3:uid="{8369EE4D-30B3-4889-A4DD-BEFB6B69CD72}" uniqueName="8" name="Adresse Livraison/collecte" queryTableFieldId="8" dataDxfId="340"/>
    <tableColumn id="9" xr3:uid="{CCAB8739-ACF3-499D-973D-75BAE1E1FD1C}" uniqueName="9" name="Code postal" queryTableFieldId="9"/>
    <tableColumn id="10" xr3:uid="{9D38BE2A-9D00-47BB-96F4-E3CE7BCB69E0}" uniqueName="10" name="Secteur" queryTableFieldId="10" dataDxfId="339"/>
    <tableColumn id="11" xr3:uid="{58183CF8-3D28-4272-9F67-FE6C4B2D5589}" uniqueName="11" name="Departement" queryTableFieldId="11"/>
    <tableColumn id="12" xr3:uid="{9F1538C1-EFAA-4F4C-8838-EC9C657C921E}" uniqueName="12" name="Fréquence régulière/occasionnelle" queryTableFieldId="12" dataDxfId="338"/>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E970EEC-C079-4498-8854-9A8A18C3AC85}" name="Table4" displayName="Table4" ref="A2:Z1000" totalsRowShown="0">
  <autoFilter ref="A2:Z1000" xr:uid="{2E970EEC-C079-4498-8854-9A8A18C3AC85}">
    <filterColumn colId="0">
      <filters>
        <filter val="APPUI - AU BON TRANSIT (collecte de denrées)"/>
        <filter val="APPUI - AU BON TRANSIT (livraison de denrées)"/>
      </filters>
    </filterColumn>
  </autoFilter>
  <tableColumns count="26">
    <tableColumn id="1" xr3:uid="{3578FC23-7150-4715-9AC1-4B9C436C14D5}" name="Nom Entité " dataDxfId="252"/>
    <tableColumn id="2" xr3:uid="{447F3777-582A-46E0-B96E-E25689972899}" name="Type" dataDxfId="251"/>
    <tableColumn id="3" xr3:uid="{25BB379F-72B1-43B5-8E28-95D6A0DCCC50}" name="Catégorie LCM" dataDxfId="250"/>
    <tableColumn id="4" xr3:uid="{77C815CD-F044-4BEF-87A4-DC9F2A4BBFE9}" name="Sous catégorie" dataDxfId="249"/>
    <tableColumn id="5" xr3:uid="{D94943BB-0CFD-4673-9A11-0B8473AB6FDB}" name="Personne Morale / Groupe " dataDxfId="248"/>
    <tableColumn id="6" xr3:uid="{E08F32BA-6FE4-4D2E-852F-C3372883EB2C}" name="CLASSIFICATION" dataDxfId="247"/>
    <tableColumn id="7" xr3:uid="{44E75936-D117-45F9-8407-1C4526079185}" name="HABILITATION ALIM (ASSO UNIQUEMENT)" dataDxfId="246"/>
    <tableColumn id="8" xr3:uid="{B31F76CE-A5BE-4021-9FCE-432D00AD98BA}" name="Adresse Livraison/collecte" dataDxfId="245"/>
    <tableColumn id="9" xr3:uid="{E77B1EE3-983C-4C1E-ADD1-214A4A6F83D6}" name="Code postal" dataDxfId="244"/>
    <tableColumn id="10" xr3:uid="{85D4E4A3-456F-42DD-8904-1AEF2DB6765D}" name="Secteur" dataDxfId="243"/>
    <tableColumn id="11" xr3:uid="{661CC3B7-2F9C-4CE7-821C-EA0CB31EC2F6}" name="Departement" dataDxfId="242"/>
    <tableColumn id="12" xr3:uid="{C081BF86-19DD-45E4-87D4-1E189BB8FFF4}" name="Fréquence régulière/occasionnelle"/>
    <tableColumn id="13" xr3:uid="{00E0A9F3-6253-45D9-ADA8-E46C41EEA171}" name="Column1"/>
    <tableColumn id="14" xr3:uid="{D9E523F9-96A7-4FDE-8D4F-1F5253623AE6}" name="Column2"/>
    <tableColumn id="15" xr3:uid="{DF5DECA3-D16F-4A95-824B-EAD12E3BBA2B}" name="Column3"/>
    <tableColumn id="16" xr3:uid="{7843A6EE-BB06-4291-B397-8DC9247EB50B}" name="Column4"/>
    <tableColumn id="17" xr3:uid="{15638A4E-D5F7-4651-9E97-021129951981}" name="Column5"/>
    <tableColumn id="18" xr3:uid="{7AFB6A13-1160-4881-8A7A-7EDA124ECCD2}" name="Column6"/>
    <tableColumn id="19" xr3:uid="{E1462A2E-0A66-4A17-A7A9-6DF3DBB306DB}" name="Column7"/>
    <tableColumn id="20" xr3:uid="{70C4FE2E-9065-4804-AD56-818D7AB4684C}" name="Column8"/>
    <tableColumn id="21" xr3:uid="{2321B0ED-62EB-43E3-97CA-A3A80C3A6FEA}" name="Column9"/>
    <tableColumn id="22" xr3:uid="{FBFC5190-C7F1-4687-B12A-4D2C86E4F469}" name="Column10"/>
    <tableColumn id="23" xr3:uid="{D69993B1-FD03-4EB0-82F5-80EB9A58C33A}" name="Column11"/>
    <tableColumn id="24" xr3:uid="{81B70F74-9C56-41A0-AFE0-4530CC1E63CF}" name="Column12"/>
    <tableColumn id="25" xr3:uid="{07C0589B-60C4-4132-8AFB-563476820897}" name="Column13"/>
    <tableColumn id="26" xr3:uid="{D02CF769-9908-4182-9BCB-12C2C4BB8163}" name="Column1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87E9266-F4BF-4443-8530-0047ACBFE367}" name="MinimumParSemaine" displayName="MinimumParSemaine" ref="A1:B72" tableType="queryTable" totalsRowShown="0">
  <autoFilter ref="A1:B72" xr:uid="{787E9266-F4BF-4443-8530-0047ACBFE367}"/>
  <tableColumns count="2">
    <tableColumn id="1" xr3:uid="{9D0C24F9-92FB-416B-B5C3-6232B4AD564F}" uniqueName="1" name="Partenaires / Associations" queryTableFieldId="1" dataDxfId="241"/>
    <tableColumn id="2" xr3:uid="{4DF110CF-3C6D-4D00-BC8D-2663B0C56036}" uniqueName="2" name="Minimum"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911115F-1E85-4CD3-8FA0-DC6C1D4FE5F3}" name="Qualité" displayName="Qualité" ref="A1:C15" totalsRowShown="0" headerRowDxfId="240">
  <tableColumns count="3">
    <tableColumn id="3" xr3:uid="{E89CD12D-E25E-4490-9295-A6124DAE6A2C}" name="Type"/>
    <tableColumn id="4" xr3:uid="{81A5D7D2-D492-486C-BDA2-A8954B26E2F2}" name="Catégorie LCM"/>
    <tableColumn id="1" xr3:uid="{14CACD62-1617-4DA7-B2A5-01CC72E908A4}" name="Qualité"/>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7CE1F00-909E-4F6A-99D4-CB661A9650B7}" name="Table10" displayName="Table10" ref="A1:B100" totalsRowShown="0">
  <autoFilter ref="A1:B100" xr:uid="{57CE1F00-909E-4F6A-99D4-CB661A9650B7}"/>
  <tableColumns count="2">
    <tableColumn id="1" xr3:uid="{D7568650-9745-45A0-9433-11296E4A517E}" name="Degré"/>
    <tableColumn id="2" xr3:uid="{D73C9505-7863-4D89-AC4B-8C97AAC780C8}" name="Asso"/>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F7A35FD-0124-460F-93A3-C36100280FAC}" name="Tournée" displayName="Tournée" ref="A1:F283" tableType="queryTable" totalsRowShown="0">
  <autoFilter ref="A1:F283" xr:uid="{CF7A35FD-0124-460F-93A3-C36100280FAC}"/>
  <tableColumns count="6">
    <tableColumn id="1" xr3:uid="{E1A1FC44-336D-4116-A72B-FE2DEF47A295}" uniqueName="1" name="Date" queryTableFieldId="1" dataDxfId="239"/>
    <tableColumn id="2" xr3:uid="{B0404D32-A11F-4ED3-91D5-C7C2F4BB9FA9}" uniqueName="2" name="Véhicule" queryTableFieldId="2" dataDxfId="238"/>
    <tableColumn id="5" xr3:uid="{CE8C23F4-564B-4D7F-9649-5CBB8BC3900D}" uniqueName="5" name="Responsable Tournée" queryTableFieldId="5" dataDxfId="237"/>
    <tableColumn id="6" xr3:uid="{8FE81631-0A10-450C-B781-7A2824CFD7ED}" uniqueName="6" name="Accompagnant 1 " queryTableFieldId="6" dataDxfId="236"/>
    <tableColumn id="3" xr3:uid="{00AE5C0E-1897-457C-9508-F91A0B4310D9}" uniqueName="3" name="Count" queryTableFieldId="3"/>
    <tableColumn id="4" xr3:uid="{5419EB42-1356-407E-9C02-C6528EBB961C}" uniqueName="4" name="Tournée" queryTableFieldId="4"/>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98BF163-D8FB-488E-A929-E783FAA22608}" name="Table1" displayName="Table1" ref="A1:AD10000" totalsRowShown="0" headerRowBorderDxfId="235" tableBorderDxfId="234">
  <autoFilter ref="A1:AD10000" xr:uid="{F98BF163-D8FB-488E-A929-E783FAA22608}">
    <filterColumn colId="12">
      <filters>
        <filter val="Armée du Salut"/>
      </filters>
    </filterColumn>
  </autoFilter>
  <tableColumns count="30">
    <tableColumn id="1" xr3:uid="{A22EDE67-A3C9-47A3-8316-B46C5D44DAF3}" name="Cumul 2024" dataDxfId="233"/>
    <tableColumn id="2" xr3:uid="{7EEF408F-EC2F-4766-8255-87D97F1CA0C0}" name="Mois" dataDxfId="232"/>
    <tableColumn id="3" xr3:uid="{42A95288-8DC1-4B3C-B074-347A29C5F5C1}" name="Semaine" dataDxfId="231"/>
    <tableColumn id="4" xr3:uid="{457B0829-9399-44B8-90E0-7098582B247F}" name="Jour de la semaine" dataDxfId="230"/>
    <tableColumn id="5" xr3:uid="{80EC021C-2AD2-4619-BDC3-CCB1CA400BBF}" name="N° de Tournée" dataDxfId="229"/>
    <tableColumn id="6" xr3:uid="{6A7553CB-D12B-4334-A39E-72B1BBA6680E}" name="Date" dataDxfId="228"/>
    <tableColumn id="7" xr3:uid="{4793E8CD-F739-4A74-A798-9B7534601A0C}" name="Responsable Tournée" dataDxfId="227"/>
    <tableColumn id="8" xr3:uid="{AB11035A-D2D9-46B2-BE6B-E98586E92286}" name="Accompagnant 1 " dataDxfId="226"/>
    <tableColumn id="9" xr3:uid="{D970A37A-2D70-459C-97D5-A576DDBD6A35}" name="Accompagnant 2" dataDxfId="225"/>
    <tableColumn id="10" xr3:uid="{F11CD115-345D-4BCC-B8DA-1B7A77E83237}" name="Accompagnant 3" dataDxfId="224"/>
    <tableColumn id="11" xr3:uid="{E53D8945-FCDC-444B-B77F-7B1E8DCEC12F}" name="Accompagnants supplémentaires" dataDxfId="223"/>
    <tableColumn id="12" xr3:uid="{6ECDCFEB-2E3A-4545-9467-082DF0E1E4E5}" name="Véhicule" dataDxfId="222"/>
    <tableColumn id="13" xr3:uid="{B85BB935-A4CA-4213-80E6-3EC56D995546}" name="Partenaires / Associations" dataDxfId="221"/>
    <tableColumn id="14" xr3:uid="{78A8FDFB-A7EB-4C0C-A5D8-064826C2640B}" name="Poids (Kg)" dataDxfId="220"/>
    <tableColumn id="15" xr3:uid="{843B1B2F-D0F3-4020-9A70-DD01171F6AF3}" name="PV" dataDxfId="219"/>
    <tableColumn id="16" xr3:uid="{0E66B0B2-7FC2-4B36-BAB3-1F37D0AE9D56}" name="Anomalie" dataDxfId="218"/>
    <tableColumn id="17" xr3:uid="{07F1460C-E3F9-4A60-95E7-264B15BF0D41}" name="Motif de l'anomalie" dataDxfId="217"/>
    <tableColumn id="18" xr3:uid="{5DBA80E2-1307-4166-A9D3-97525C7D6D22}" name="Source de l'information" dataDxfId="216"/>
    <tableColumn id="19" xr3:uid="{31F05693-490C-44F5-ADEE-47959FD34DB0}" name="Commentaires" dataDxfId="215"/>
    <tableColumn id="20" xr3:uid="{8AB5A59C-87C8-41B5-96D1-96490AF80D75}" name="Type Partenaire" dataDxfId="214"/>
    <tableColumn id="21" xr3:uid="{18192748-CFAC-4F55-B864-B0B94992D948}" name="Catégorie Partenaire" dataDxfId="213"/>
    <tableColumn id="22" xr3:uid="{4AE73437-6261-4EE0-9D3E-432D67E42A22}" name="Sous-Catégorie" dataDxfId="212"/>
    <tableColumn id="23" xr3:uid="{54CDBBE7-DA45-430D-B3B3-060FE39ADACB}" name="Collecte" dataDxfId="211"/>
    <tableColumn id="24" xr3:uid="{0D0B04D2-7A6B-4667-AE67-3F08E6396F65}" name="27 167,05" dataDxfId="210"/>
    <tableColumn id="25" xr3:uid="{8DDDC74F-012C-45E9-85AB-4EC92AB7872D}" name="Livré " dataDxfId="209"/>
    <tableColumn id="26" xr3:uid="{AE18ABEE-A2A5-41B8-A1D0-BB1C541D835C}" name="27 167,052" dataDxfId="208"/>
    <tableColumn id="27" xr3:uid="{02CAE2FE-A678-4187-BFEB-7D7D8C611C5F}" name="Delta" dataDxfId="207"/>
    <tableColumn id="28" xr3:uid="{29CAAB8A-79FF-42FD-943C-6C0F0AD6CC71}" name="0,00" dataDxfId="206"/>
    <tableColumn id="29" xr3:uid="{C897FE0D-034B-4328-A3B6-2B23295F6FCC}" name="Version papier" dataDxfId="205"/>
    <tableColumn id="30" xr3:uid="{490C5A2B-28FC-4AAD-AED2-07CF2F861EAB}" name="Archivage" dataDxfId="204"/>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7BA80C5-9480-49A5-9347-AD42C3843379}" name="Tableau_de_Suivi" displayName="Tableau_de_Suivi" ref="A1:AJ1000" tableType="queryTable" totalsRowShown="0">
  <autoFilter ref="A1:AJ1000" xr:uid="{07BA80C5-9480-49A5-9347-AD42C3843379}">
    <filterColumn colId="8">
      <filters>
        <filter val="Centre Social Landy - St Ouen"/>
      </filters>
    </filterColumn>
  </autoFilter>
  <tableColumns count="36">
    <tableColumn id="36" xr3:uid="{2E3EFBF7-6B56-4CB2-AE93-862C6C410E9C}" uniqueName="36" name="Tournée" queryTableFieldId="36"/>
    <tableColumn id="1" xr3:uid="{A6E1A08A-2047-4AC5-8734-FFEB6C84C502}" uniqueName="1" name="Date" queryTableFieldId="1" dataDxfId="198"/>
    <tableColumn id="2" xr3:uid="{7591205C-2A93-4A50-AC5F-08D253C16F95}" uniqueName="2" name="Responsable Tournée" queryTableFieldId="2" dataDxfId="197"/>
    <tableColumn id="3" xr3:uid="{2193BAD2-165A-4BB1-8CD6-136E98F9CC31}" uniqueName="3" name="Accompagnant 1 " queryTableFieldId="3" dataDxfId="196"/>
    <tableColumn id="4" xr3:uid="{AD2B74ED-0ECA-4B1E-8E91-C0D38805E265}" uniqueName="4" name="Accompagnant 2" queryTableFieldId="4" dataDxfId="195"/>
    <tableColumn id="5" xr3:uid="{EAAD8BE5-D52F-4A84-A57F-9790923E0651}" uniqueName="5" name="Accompagnant 3" queryTableFieldId="5" dataDxfId="194"/>
    <tableColumn id="6" xr3:uid="{4F3CBBAB-FF0C-424C-940F-72ED46A35B9D}" uniqueName="6" name="Accompagnants supplémentaires" queryTableFieldId="6"/>
    <tableColumn id="7" xr3:uid="{9824D831-BD8A-4988-8B40-1AE4E0CFF6FD}" uniqueName="7" name="Véhicule" queryTableFieldId="7" dataDxfId="193"/>
    <tableColumn id="8" xr3:uid="{56E4CD6D-EB8D-4991-8256-7AB8C0A1F3C9}" uniqueName="8" name="Partenaires / Associations" queryTableFieldId="8" dataDxfId="192"/>
    <tableColumn id="9" xr3:uid="{CEE2DCEA-251D-483C-A810-9E602268B72A}" uniqueName="9" name="Poids (Kg)" queryTableFieldId="9"/>
    <tableColumn id="10" xr3:uid="{79CD12FA-34D7-4EEA-8BE7-ADDE0465378B}" uniqueName="10" name="Partenaires / Associations - Old" queryTableFieldId="10" dataDxfId="191"/>
    <tableColumn id="11" xr3:uid="{EEC432B8-3F24-46FE-B194-73F238162938}" uniqueName="11" name="Annulé" queryTableFieldId="11"/>
    <tableColumn id="12" xr3:uid="{13D64DC5-918A-4A10-9C15-BCBDD07B9C7D}" uniqueName="12" name="1" queryTableFieldId="12"/>
    <tableColumn id="13" xr3:uid="{2EF10603-7B99-4B0B-8DAA-F986FFAFBA46}" uniqueName="13" name="Week of Year" queryTableFieldId="13"/>
    <tableColumn id="14" xr3:uid="{4078380D-774B-4535-B8BD-CF8667C0F865}" uniqueName="14" name="Day Name" queryTableFieldId="14" dataDxfId="190"/>
    <tableColumn id="16" xr3:uid="{D057C8D3-60FA-4E48-BA62-6AF3A7B87128}" uniqueName="16" name="Type" queryTableFieldId="16" dataDxfId="189"/>
    <tableColumn id="17" xr3:uid="{981CD3A7-B3FD-43F9-AF4C-CD991A9450A5}" uniqueName="17" name="Catégorie LCM" queryTableFieldId="17" dataDxfId="188"/>
    <tableColumn id="18" xr3:uid="{D16D8AE3-5F0E-4CC0-A583-EA9D3EDBACC8}" uniqueName="18" name="Sous catégorie" queryTableFieldId="18" dataDxfId="187"/>
    <tableColumn id="19" xr3:uid="{31FFC243-B3FC-4AE7-8AC4-F1C99D6CD446}" uniqueName="19" name="Personne Morale / Groupe" queryTableFieldId="19" dataDxfId="186"/>
    <tableColumn id="20" xr3:uid="{A187BAA1-7CDA-4727-A95A-758D1DD3CA7D}" uniqueName="20" name="CLASSIFICATION" queryTableFieldId="20" dataDxfId="185"/>
    <tableColumn id="21" xr3:uid="{2836542D-F7C3-4071-929E-2DDD046CE7E1}" uniqueName="21" name="Adresse Livraison/collecte" queryTableFieldId="21" dataDxfId="184"/>
    <tableColumn id="22" xr3:uid="{DD7FD855-5991-4316-BA1A-BF9ABD6C2930}" uniqueName="22" name="Code postal" queryTableFieldId="22"/>
    <tableColumn id="23" xr3:uid="{4E5A4E10-A458-47A6-A774-6FB3145D9156}" uniqueName="23" name="Secteur" queryTableFieldId="23" dataDxfId="183"/>
    <tableColumn id="24" xr3:uid="{2CCEEF99-C68A-44D9-AA3B-9A4BEFC8DEF8}" uniqueName="24" name="Departement" queryTableFieldId="24"/>
    <tableColumn id="25" xr3:uid="{03B0B0D9-6F9F-486E-889F-7343AB77A21E}" uniqueName="25" name="Importance Asso" queryTableFieldId="25" dataDxfId="182"/>
    <tableColumn id="15" xr3:uid="{947E7033-02EA-45D2-AC90-8F3EFA1886A4}" uniqueName="15" name="MaxWeek" queryTableFieldId="38"/>
    <tableColumn id="26" xr3:uid="{B3B3147B-98C2-46D0-A7D8-F7B51FBC3C89}" uniqueName="26" name="Qualité" queryTableFieldId="26" dataDxfId="181"/>
    <tableColumn id="27" xr3:uid="{C08F8C4A-C101-4641-BFB0-4B3876D456B1}" uniqueName="27" name="3semaines" queryTableFieldId="27"/>
    <tableColumn id="28" xr3:uid="{9CC8EA18-8298-4218-8A71-FC14F1DCF491}" uniqueName="28" name="MaximumParSemaine" queryTableFieldId="28"/>
    <tableColumn id="29" xr3:uid="{DF1FC630-79E7-4A79-8D46-DD9AA65D61CA}" uniqueName="29" name="MinimumParSemaine" queryTableFieldId="29"/>
    <tableColumn id="30" xr3:uid="{F06F11A1-1BF4-47B9-BDC4-AD3538D6F53A}" uniqueName="30" name="Moyenne" queryTableFieldId="30"/>
    <tableColumn id="31" xr3:uid="{4C95B50E-5349-420B-B51B-97C1F27FDAD9}" uniqueName="31" name="MoyenneParSemaine" queryTableFieldId="31"/>
    <tableColumn id="32" xr3:uid="{C78D12EA-6EF6-430C-A643-9521D42F5827}" uniqueName="32" name="Médiane" queryTableFieldId="32"/>
    <tableColumn id="33" xr3:uid="{F34DC8AD-376F-4775-A8AA-883725ABDC11}" uniqueName="33" name="MédianeParSemaine" queryTableFieldId="33"/>
    <tableColumn id="34" xr3:uid="{97A02E17-D80D-4F69-BD63-9741FF4F2D4F}" uniqueName="34" name="Médiane2025" queryTableFieldId="34"/>
    <tableColumn id="35" xr3:uid="{CA4A227A-DAEE-4709-A4A7-D10CB01CAE51}" uniqueName="35" name="Moyenne2025" queryTableFieldId="35"/>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7BA62E7A-975A-49F8-8075-215472C28235}" name="Médiane2025parPart" displayName="Médiane2025parPart" ref="A1:B71" tableType="queryTable" totalsRowShown="0">
  <autoFilter ref="A1:B71" xr:uid="{7BA62E7A-975A-49F8-8075-215472C28235}"/>
  <tableColumns count="2">
    <tableColumn id="1" xr3:uid="{BCDB7C9D-3D18-4AE1-A153-7D4E8D936470}" uniqueName="1" name="Partenaires / Associations" queryTableFieldId="1" dataDxfId="114"/>
    <tableColumn id="2" xr3:uid="{C9E71964-1B8A-4A83-899D-4019C4F949A8}" uniqueName="2" name="Med" queryTableFieldId="2"/>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D1A23E8C-138C-4F54-9E02-12A476638E81}" name="MaxWeek" displayName="MaxWeek" ref="A1:B2" tableType="queryTable" totalsRowShown="0">
  <autoFilter ref="A1:B2" xr:uid="{D1A23E8C-138C-4F54-9E02-12A476638E81}"/>
  <tableColumns count="2">
    <tableColumn id="1" xr3:uid="{42C105D2-C1C4-48E1-A22C-303C31BF647D}" uniqueName="1" name="1" queryTableFieldId="1"/>
    <tableColumn id="2" xr3:uid="{1B7F6409-E26A-4B4B-A585-3DA594871542}" uniqueName="2" name="MaxWeek" queryTableFieldId="2"/>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AF177ED-0C81-4E75-B80C-60191867A994}" name="Imp_Asso" displayName="Imp_Asso" ref="A1:B24" tableType="queryTable" totalsRowShown="0">
  <autoFilter ref="A1:B24" xr:uid="{0AF177ED-0C81-4E75-B80C-60191867A994}"/>
  <tableColumns count="2">
    <tableColumn id="1" xr3:uid="{57FB8446-9C4E-44BA-ABD0-CF1EF135C03A}" uniqueName="1" name="Degré" queryTableFieldId="1" dataDxfId="61"/>
    <tableColumn id="2" xr3:uid="{691C3CC1-EABD-4F6C-8964-E18ED193409A}" uniqueName="2" name="Asso" queryTableFieldId="2" dataDxfId="60"/>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2CB4D28-AE01-457F-AEDB-513CD32BAFE2}" name="Quali" displayName="Quali" ref="A1:C9" tableType="queryTable" totalsRowShown="0">
  <autoFilter ref="A1:C9" xr:uid="{E2CB4D28-AE01-457F-AEDB-513CD32BAFE2}"/>
  <tableColumns count="3">
    <tableColumn id="2" xr3:uid="{10AB1DFC-C245-49C2-A80C-9CFE8AD3789E}" uniqueName="2" name="Type" queryTableFieldId="2" dataDxfId="59"/>
    <tableColumn id="3" xr3:uid="{EA3ABE94-13E0-45AE-BA7F-4BC74EDB2491}" uniqueName="3" name="Catégorie LCM" queryTableFieldId="3"/>
    <tableColumn id="1" xr3:uid="{F5AD8037-E44A-47BF-A390-E051ECE8FEDE}" uniqueName="1" name="Qualité" queryTableFieldId="1" dataDxfId="58"/>
  </tableColumns>
  <tableStyleInfo name="TableStyleMedium7"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310" dT="2025-03-07T11:44:26.68" personId="{133E2572-EA44-4C39-ABB1-41EB14030D2C}" id="{491DEDFE-3BD0-4FB8-AE04-C26CDB611DF7}">
    <text>23,40 confirmé -&gt; Tout Bercy vers Santeuil</text>
  </threadedComment>
  <threadedComment ref="N313" dT="2025-03-07T11:44:07.88" personId="{133E2572-EA44-4C39-ABB1-41EB14030D2C}" id="{3C649834-7D08-4A25-A5C2-574E680DB3CA}">
    <text>au lieu 91,45 kg</text>
  </threadedComment>
  <threadedComment ref="N501" dT="2025-03-07T11:43:10.49" personId="{133E2572-EA44-4C39-ABB1-41EB14030D2C}" id="{2FB70808-2E59-477A-AA69-5F1E6E50006D}">
    <text>au lieu 29,7 kg</text>
  </threadedComment>
  <threadedComment ref="N502" dT="2025-03-07T11:43:01.30" personId="{133E2572-EA44-4C39-ABB1-41EB14030D2C}" id="{78372223-7373-4E9F-8B5D-9542E6EB9A5B}">
    <text>au lieu 66 kg</text>
  </threadedComment>
  <threadedComment ref="N509" dT="2025-03-07T11:42:52.80" personId="{133E2572-EA44-4C39-ABB1-41EB14030D2C}" id="{2B49EBE9-C42D-477D-A999-9DF9BC53C6D5}">
    <text>au lieu 47,76 kg</text>
  </threadedComment>
</ThreadedComment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11.xml"/><Relationship Id="rId1" Type="http://schemas.openxmlformats.org/officeDocument/2006/relationships/pivotTable" Target="../pivotTables/pivotTable10.xml"/><Relationship Id="rId4" Type="http://schemas.microsoft.com/office/2007/relationships/slicer" Target="../slicers/slicer1.xml"/></Relationships>
</file>

<file path=xl/worksheets/_rels/sheet2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openxmlformats.org/officeDocument/2006/relationships/pivotTable" Target="../pivotTables/pivotTable15.xml"/></Relationships>
</file>

<file path=xl/worksheets/_rels/sheet27.xml.rels><?xml version="1.0" encoding="UTF-8" standalone="yes"?>
<Relationships xmlns="http://schemas.openxmlformats.org/package/2006/relationships"><Relationship Id="rId3" Type="http://schemas.openxmlformats.org/officeDocument/2006/relationships/pivotTable" Target="../pivotTables/pivotTable18.xml"/><Relationship Id="rId2" Type="http://schemas.openxmlformats.org/officeDocument/2006/relationships/pivotTable" Target="../pivotTables/pivotTable17.xml"/><Relationship Id="rId1" Type="http://schemas.openxmlformats.org/officeDocument/2006/relationships/pivotTable" Target="../pivotTables/pivotTable16.xml"/><Relationship Id="rId5" Type="http://schemas.openxmlformats.org/officeDocument/2006/relationships/pivotTable" Target="../pivotTables/pivotTable20.xml"/><Relationship Id="rId4" Type="http://schemas.openxmlformats.org/officeDocument/2006/relationships/pivotTable" Target="../pivotTables/pivotTable19.xml"/></Relationships>
</file>

<file path=xl/worksheets/_rels/sheet28.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pivotTable" Target="../pivotTables/pivotTable21.xml"/></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24.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openxmlformats.org/officeDocument/2006/relationships/pivotTable" Target="../pivotTables/pivotTable25.xml"/></Relationships>
</file>

<file path=xl/worksheets/_rels/sheet31.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6.xml"/><Relationship Id="rId1" Type="http://schemas.openxmlformats.org/officeDocument/2006/relationships/pivotTable" Target="../pivotTables/pivotTable26.xml"/></Relationships>
</file>

<file path=xl/worksheets/_rels/sheet33.xml.rels><?xml version="1.0" encoding="UTF-8" standalone="yes"?>
<Relationships xmlns="http://schemas.openxmlformats.org/package/2006/relationships"><Relationship Id="rId8" Type="http://schemas.openxmlformats.org/officeDocument/2006/relationships/drawing" Target="../drawings/drawing7.xml"/><Relationship Id="rId3" Type="http://schemas.openxmlformats.org/officeDocument/2006/relationships/pivotTable" Target="../pivotTables/pivotTable29.xml"/><Relationship Id="rId7" Type="http://schemas.openxmlformats.org/officeDocument/2006/relationships/pivotTable" Target="../pivotTables/pivotTable33.xml"/><Relationship Id="rId2" Type="http://schemas.openxmlformats.org/officeDocument/2006/relationships/pivotTable" Target="../pivotTables/pivotTable28.xml"/><Relationship Id="rId1" Type="http://schemas.openxmlformats.org/officeDocument/2006/relationships/pivotTable" Target="../pivotTables/pivotTable27.xml"/><Relationship Id="rId6" Type="http://schemas.openxmlformats.org/officeDocument/2006/relationships/pivotTable" Target="../pivotTables/pivotTable32.xml"/><Relationship Id="rId5" Type="http://schemas.openxmlformats.org/officeDocument/2006/relationships/pivotTable" Target="../pivotTables/pivotTable31.xml"/><Relationship Id="rId4" Type="http://schemas.openxmlformats.org/officeDocument/2006/relationships/pivotTable" Target="../pivotTables/pivotTable30.xml"/><Relationship Id="rId9" Type="http://schemas.microsoft.com/office/2007/relationships/slicer" Target="../slicers/slicer5.xml"/></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34.xml"/></Relationships>
</file>

<file path=xl/worksheets/_rels/sheet35.xml.rels><?xml version="1.0" encoding="UTF-8" standalone="yes"?>
<Relationships xmlns="http://schemas.openxmlformats.org/package/2006/relationships"><Relationship Id="rId2" Type="http://schemas.microsoft.com/office/2007/relationships/slicer" Target="../slicers/slicer6.xml"/><Relationship Id="rId1" Type="http://schemas.openxmlformats.org/officeDocument/2006/relationships/drawing" Target="../drawings/drawing8.xml"/></Relationships>
</file>

<file path=xl/worksheets/_rels/sheet36.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36.xml"/><Relationship Id="rId1" Type="http://schemas.openxmlformats.org/officeDocument/2006/relationships/pivotTable" Target="../pivotTables/pivotTable35.xml"/><Relationship Id="rId4" Type="http://schemas.microsoft.com/office/2007/relationships/slicer" Target="../slicers/slicer7.xml"/></Relationships>
</file>

<file path=xl/worksheets/_rels/sheet37.xml.rels><?xml version="1.0" encoding="UTF-8" standalone="yes"?>
<Relationships xmlns="http://schemas.openxmlformats.org/package/2006/relationships"><Relationship Id="rId2" Type="http://schemas.microsoft.com/office/2007/relationships/slicer" Target="../slicers/slicer8.xml"/><Relationship Id="rId1" Type="http://schemas.openxmlformats.org/officeDocument/2006/relationships/drawing" Target="../drawings/drawing10.xml"/></Relationships>
</file>

<file path=xl/worksheets/_rels/sheet38.xml.rels><?xml version="1.0" encoding="UTF-8" standalone="yes"?>
<Relationships xmlns="http://schemas.openxmlformats.org/package/2006/relationships"><Relationship Id="rId2" Type="http://schemas.openxmlformats.org/officeDocument/2006/relationships/pivotTable" Target="../pivotTables/pivotTable38.xml"/><Relationship Id="rId1" Type="http://schemas.openxmlformats.org/officeDocument/2006/relationships/pivotTable" Target="../pivotTables/pivotTable37.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40.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drawing" Target="../drawings/drawing11.xml"/><Relationship Id="rId1" Type="http://schemas.openxmlformats.org/officeDocument/2006/relationships/pivotTable" Target="../pivotTables/pivotTable39.xml"/></Relationships>
</file>

<file path=xl/worksheets/_rels/sheet4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47.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48.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49.xml.rels><?xml version="1.0" encoding="UTF-8" standalone="yes"?>
<Relationships xmlns="http://schemas.openxmlformats.org/package/2006/relationships"><Relationship Id="rId1" Type="http://schemas.openxmlformats.org/officeDocument/2006/relationships/pivotTable" Target="../pivotTables/pivotTable40.xml"/></Relationships>
</file>

<file path=xl/worksheets/_rels/sheet50.xml.rels><?xml version="1.0" encoding="UTF-8" standalone="yes"?>
<Relationships xmlns="http://schemas.openxmlformats.org/package/2006/relationships"><Relationship Id="rId1" Type="http://schemas.openxmlformats.org/officeDocument/2006/relationships/pivotTable" Target="../pivotTables/pivotTable41.xml"/></Relationships>
</file>

<file path=xl/worksheets/_rels/sheet51.xml.rels><?xml version="1.0" encoding="UTF-8" standalone="yes"?>
<Relationships xmlns="http://schemas.openxmlformats.org/package/2006/relationships"><Relationship Id="rId1" Type="http://schemas.openxmlformats.org/officeDocument/2006/relationships/pivotTable" Target="../pivotTables/pivotTable42.xml"/></Relationships>
</file>

<file path=xl/worksheets/_rels/sheet55.xml.rels><?xml version="1.0" encoding="UTF-8" standalone="yes"?>
<Relationships xmlns="http://schemas.openxmlformats.org/package/2006/relationships"><Relationship Id="rId3" Type="http://schemas.openxmlformats.org/officeDocument/2006/relationships/pivotTable" Target="../pivotTables/pivotTable45.xml"/><Relationship Id="rId2" Type="http://schemas.openxmlformats.org/officeDocument/2006/relationships/pivotTable" Target="../pivotTables/pivotTable44.xml"/><Relationship Id="rId1" Type="http://schemas.openxmlformats.org/officeDocument/2006/relationships/pivotTable" Target="../pivotTables/pivotTable43.xml"/></Relationships>
</file>

<file path=xl/worksheets/_rels/sheet56.xml.rels><?xml version="1.0" encoding="UTF-8" standalone="yes"?>
<Relationships xmlns="http://schemas.openxmlformats.org/package/2006/relationships"><Relationship Id="rId1" Type="http://schemas.openxmlformats.org/officeDocument/2006/relationships/pivotTable" Target="../pivotTables/pivotTable46.xml"/></Relationships>
</file>

<file path=xl/worksheets/_rels/sheet57.xml.rels><?xml version="1.0" encoding="UTF-8" standalone="yes"?>
<Relationships xmlns="http://schemas.openxmlformats.org/package/2006/relationships"><Relationship Id="rId1" Type="http://schemas.openxmlformats.org/officeDocument/2006/relationships/pivotTable" Target="../pivotTables/pivotTable47.xml"/></Relationships>
</file>

<file path=xl/worksheets/_rels/sheet58.xml.rels><?xml version="1.0" encoding="UTF-8" standalone="yes"?>
<Relationships xmlns="http://schemas.openxmlformats.org/package/2006/relationships"><Relationship Id="rId1" Type="http://schemas.openxmlformats.org/officeDocument/2006/relationships/pivotTable" Target="../pivotTables/pivotTable48.xml"/></Relationships>
</file>

<file path=xl/worksheets/_rels/sheet59.xml.rels><?xml version="1.0" encoding="UTF-8" standalone="yes"?>
<Relationships xmlns="http://schemas.openxmlformats.org/package/2006/relationships"><Relationship Id="rId1" Type="http://schemas.openxmlformats.org/officeDocument/2006/relationships/pivotTable" Target="../pivotTables/pivotTable49.xml"/></Relationships>
</file>

<file path=xl/worksheets/_rels/sheet60.xml.rels><?xml version="1.0" encoding="UTF-8" standalone="yes"?>
<Relationships xmlns="http://schemas.openxmlformats.org/package/2006/relationships"><Relationship Id="rId1" Type="http://schemas.openxmlformats.org/officeDocument/2006/relationships/pivotTable" Target="../pivotTables/pivotTable50.xml"/></Relationships>
</file>

<file path=xl/worksheets/_rels/sheet61.xml.rels><?xml version="1.0" encoding="UTF-8" standalone="yes"?>
<Relationships xmlns="http://schemas.openxmlformats.org/package/2006/relationships"><Relationship Id="rId1" Type="http://schemas.openxmlformats.org/officeDocument/2006/relationships/pivotTable" Target="../pivotTables/pivotTable51.xml"/></Relationships>
</file>

<file path=xl/worksheets/_rels/sheet62.xml.rels><?xml version="1.0" encoding="UTF-8" standalone="yes"?>
<Relationships xmlns="http://schemas.openxmlformats.org/package/2006/relationships"><Relationship Id="rId2" Type="http://schemas.openxmlformats.org/officeDocument/2006/relationships/pivotTable" Target="../pivotTables/pivotTable53.xml"/><Relationship Id="rId1" Type="http://schemas.openxmlformats.org/officeDocument/2006/relationships/pivotTable" Target="../pivotTables/pivotTable5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F7F7F"/>
  </sheetPr>
  <dimension ref="A1:C1000"/>
  <sheetViews>
    <sheetView workbookViewId="0"/>
  </sheetViews>
  <sheetFormatPr defaultColWidth="14.42578125" defaultRowHeight="15" customHeight="1"/>
  <cols>
    <col min="1" max="1" width="26.42578125" customWidth="1"/>
    <col min="2" max="2" width="162.42578125" customWidth="1"/>
    <col min="3" max="26" width="10.85546875" customWidth="1"/>
  </cols>
  <sheetData>
    <row r="1" spans="1:3" ht="14.25" customHeight="1">
      <c r="A1" s="196" t="s">
        <v>0</v>
      </c>
      <c r="B1" s="196"/>
      <c r="C1" s="196"/>
    </row>
    <row r="2" spans="1:3" ht="14.25" customHeight="1">
      <c r="A2" s="1" t="s">
        <v>1</v>
      </c>
      <c r="B2" s="1" t="s">
        <v>2</v>
      </c>
    </row>
    <row r="3" spans="1:3" ht="14.25" customHeight="1">
      <c r="A3" s="1" t="s">
        <v>3</v>
      </c>
      <c r="B3" s="1" t="s">
        <v>4</v>
      </c>
    </row>
    <row r="4" spans="1:3" ht="14.25" customHeight="1">
      <c r="A4" s="1" t="s">
        <v>5</v>
      </c>
      <c r="B4" s="1" t="s">
        <v>6</v>
      </c>
    </row>
    <row r="5" spans="1:3" ht="14.25" customHeight="1">
      <c r="A5" s="1" t="s">
        <v>7</v>
      </c>
      <c r="B5" s="1" t="s">
        <v>8</v>
      </c>
    </row>
    <row r="6" spans="1:3" ht="14.25" customHeight="1">
      <c r="A6" s="1" t="s">
        <v>9</v>
      </c>
      <c r="B6" s="2" t="s">
        <v>10</v>
      </c>
    </row>
    <row r="7" spans="1:3" ht="14.25" customHeight="1">
      <c r="A7" s="3" t="s">
        <v>11</v>
      </c>
      <c r="B7" s="4" t="s">
        <v>12</v>
      </c>
    </row>
    <row r="8" spans="1:3" ht="14.25" customHeight="1">
      <c r="A8" s="3" t="s">
        <v>13</v>
      </c>
      <c r="B8" s="197" t="s">
        <v>14</v>
      </c>
    </row>
    <row r="9" spans="1:3" ht="14.25" customHeight="1">
      <c r="A9" s="3" t="s">
        <v>15</v>
      </c>
      <c r="B9" s="3" t="s">
        <v>16</v>
      </c>
    </row>
    <row r="10" spans="1:3" ht="14.25" customHeight="1">
      <c r="A10" s="3"/>
      <c r="B10" s="4"/>
    </row>
    <row r="11" spans="1:3" ht="14.25" customHeight="1">
      <c r="A11" s="1"/>
      <c r="B11" s="1"/>
    </row>
    <row r="12" spans="1:3" ht="14.25" customHeight="1"/>
    <row r="13" spans="1:3" ht="14.25" customHeight="1"/>
    <row r="14" spans="1:3" ht="14.25" customHeight="1">
      <c r="A14" s="915" t="s">
        <v>17</v>
      </c>
      <c r="B14" s="916"/>
    </row>
    <row r="15" spans="1:3" ht="14.25" customHeight="1">
      <c r="A15" s="1" t="s">
        <v>18</v>
      </c>
      <c r="B15" s="1" t="s">
        <v>19</v>
      </c>
    </row>
    <row r="16" spans="1:3" ht="14.25" customHeight="1">
      <c r="A16" s="1" t="s">
        <v>20</v>
      </c>
      <c r="B16" s="1" t="s">
        <v>21</v>
      </c>
    </row>
    <row r="17" spans="1:2" ht="14.25" customHeight="1">
      <c r="A17" s="1" t="s">
        <v>22</v>
      </c>
      <c r="B17" s="1" t="s">
        <v>23</v>
      </c>
    </row>
    <row r="18" spans="1:2" ht="14.25" customHeight="1">
      <c r="A18" s="1" t="s">
        <v>24</v>
      </c>
      <c r="B18" s="1" t="s">
        <v>25</v>
      </c>
    </row>
    <row r="19" spans="1:2" ht="14.25" customHeight="1">
      <c r="A19" s="1" t="s">
        <v>5</v>
      </c>
      <c r="B19" s="1" t="s">
        <v>26</v>
      </c>
    </row>
    <row r="20" spans="1:2" ht="14.25" customHeight="1">
      <c r="A20" s="1" t="s">
        <v>27</v>
      </c>
      <c r="B20" s="1" t="s">
        <v>28</v>
      </c>
    </row>
    <row r="21" spans="1:2" ht="14.25" customHeight="1">
      <c r="A21" s="1" t="s">
        <v>29</v>
      </c>
      <c r="B21" s="1"/>
    </row>
    <row r="22" spans="1:2" ht="14.25" customHeight="1">
      <c r="A22" s="1" t="s">
        <v>30</v>
      </c>
      <c r="B22" s="1"/>
    </row>
    <row r="23" spans="1:2" ht="14.25" customHeight="1">
      <c r="A23" s="1" t="s">
        <v>31</v>
      </c>
      <c r="B23" s="1"/>
    </row>
    <row r="24" spans="1:2" ht="14.25" customHeight="1">
      <c r="A24" s="1" t="s">
        <v>32</v>
      </c>
      <c r="B24" s="1"/>
    </row>
    <row r="25" spans="1:2" ht="14.25" customHeight="1">
      <c r="A25" s="1" t="s">
        <v>33</v>
      </c>
      <c r="B25" s="1"/>
    </row>
    <row r="26" spans="1:2" ht="14.25" customHeight="1">
      <c r="A26" s="1" t="s">
        <v>34</v>
      </c>
      <c r="B26" s="1" t="s">
        <v>10</v>
      </c>
    </row>
    <row r="27" spans="1:2" ht="14.25" customHeight="1">
      <c r="A27" s="1" t="s">
        <v>35</v>
      </c>
      <c r="B27" s="1"/>
    </row>
    <row r="28" spans="1:2" ht="14.25" customHeight="1">
      <c r="A28" s="3" t="s">
        <v>13</v>
      </c>
      <c r="B28" s="3" t="s">
        <v>14</v>
      </c>
    </row>
    <row r="29" spans="1:2" ht="14.25" customHeight="1">
      <c r="A29" s="3" t="s">
        <v>36</v>
      </c>
      <c r="B29" s="5" t="s">
        <v>37</v>
      </c>
    </row>
    <row r="30" spans="1:2" ht="14.25" customHeight="1">
      <c r="A30" s="1" t="s">
        <v>38</v>
      </c>
      <c r="B30" s="6" t="s">
        <v>39</v>
      </c>
    </row>
    <row r="31" spans="1:2" ht="14.25" customHeight="1">
      <c r="A31" s="1" t="s">
        <v>40</v>
      </c>
      <c r="B31" s="6" t="s">
        <v>41</v>
      </c>
    </row>
    <row r="32" spans="1:2" ht="14.25" customHeight="1"/>
    <row r="33" spans="1:3" ht="14.25" customHeight="1">
      <c r="A33" s="198" t="s">
        <v>42</v>
      </c>
      <c r="B33" s="198"/>
      <c r="C33" s="198"/>
    </row>
    <row r="34" spans="1:3" ht="14.25" customHeight="1">
      <c r="A34" s="1" t="s">
        <v>43</v>
      </c>
      <c r="B34" s="1" t="s">
        <v>44</v>
      </c>
    </row>
    <row r="35" spans="1:3" ht="14.25" customHeight="1">
      <c r="A35" s="1" t="s">
        <v>45</v>
      </c>
      <c r="B35" s="1" t="s">
        <v>46</v>
      </c>
    </row>
    <row r="36" spans="1:3" ht="14.25" customHeight="1">
      <c r="A36" s="1" t="s">
        <v>47</v>
      </c>
      <c r="B36" s="1" t="s">
        <v>48</v>
      </c>
    </row>
    <row r="37" spans="1:3" ht="14.25" customHeight="1">
      <c r="A37" s="1" t="s">
        <v>49</v>
      </c>
      <c r="B37" s="1" t="s">
        <v>50</v>
      </c>
    </row>
    <row r="38" spans="1:3" ht="14.25" customHeight="1">
      <c r="A38" s="1" t="s">
        <v>51</v>
      </c>
      <c r="B38" s="1" t="s">
        <v>52</v>
      </c>
    </row>
    <row r="39" spans="1:3" ht="14.25" customHeight="1">
      <c r="A39" s="7" t="s">
        <v>53</v>
      </c>
      <c r="B39" s="3" t="s">
        <v>54</v>
      </c>
    </row>
    <row r="40" spans="1:3" ht="14.25" customHeight="1"/>
    <row r="41" spans="1:3" ht="14.25" customHeight="1"/>
    <row r="42" spans="1:3" ht="14.25" customHeight="1">
      <c r="A42" s="8" t="s">
        <v>55</v>
      </c>
    </row>
    <row r="43" spans="1:3" ht="14.25" customHeight="1">
      <c r="A43" s="1" t="s">
        <v>56</v>
      </c>
    </row>
    <row r="44" spans="1:3" ht="14.25" customHeight="1">
      <c r="A44" s="1" t="s">
        <v>57</v>
      </c>
    </row>
    <row r="45" spans="1:3" ht="14.25" customHeight="1">
      <c r="A45" s="1" t="s">
        <v>45</v>
      </c>
    </row>
    <row r="46" spans="1:3" ht="14.25" customHeight="1">
      <c r="A46" s="1" t="s">
        <v>47</v>
      </c>
    </row>
    <row r="47" spans="1:3" ht="14.25" customHeight="1">
      <c r="A47" s="1" t="s">
        <v>49</v>
      </c>
    </row>
    <row r="48" spans="1:3" ht="14.25" customHeight="1">
      <c r="A48" s="1" t="s">
        <v>51</v>
      </c>
    </row>
    <row r="49" spans="1:1" ht="14.25" customHeight="1">
      <c r="A49" s="7" t="s">
        <v>58</v>
      </c>
    </row>
    <row r="50" spans="1:1" ht="14.25" customHeight="1">
      <c r="A50" s="9" t="s">
        <v>59</v>
      </c>
    </row>
    <row r="51" spans="1:1" ht="14.25" customHeight="1">
      <c r="A51" s="10" t="s">
        <v>60</v>
      </c>
    </row>
    <row r="52" spans="1:1" ht="14.25" customHeight="1"/>
    <row r="53" spans="1:1" ht="14.25" customHeight="1"/>
    <row r="54" spans="1:1" ht="14.25" customHeight="1"/>
    <row r="55" spans="1:1" ht="14.25" customHeight="1"/>
    <row r="56" spans="1:1" ht="14.25" customHeight="1"/>
    <row r="57" spans="1:1" ht="14.25" customHeight="1"/>
    <row r="58" spans="1:1" ht="14.25" customHeight="1"/>
    <row r="59" spans="1:1" ht="14.25" customHeight="1"/>
    <row r="60" spans="1:1" ht="14.25" customHeight="1"/>
    <row r="61" spans="1:1" ht="14.25" customHeight="1"/>
    <row r="62" spans="1:1" ht="14.25" customHeight="1"/>
    <row r="63" spans="1:1" ht="14.25" customHeight="1"/>
    <row r="64" spans="1:1"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1">
    <mergeCell ref="A14:B14"/>
  </mergeCells>
  <pageMargins left="0.7" right="0.7" top="0.75" bottom="0.75" header="0" footer="0"/>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DFB1F-29CE-4FB9-AEFF-283B7DFBFCE1}">
  <sheetPr codeName="Sheet2">
    <tabColor theme="4" tint="-0.249977111117893"/>
  </sheetPr>
  <dimension ref="A1:B2"/>
  <sheetViews>
    <sheetView workbookViewId="0"/>
  </sheetViews>
  <sheetFormatPr defaultRowHeight="15"/>
  <cols>
    <col min="1" max="1" width="9.7109375" bestFit="1" customWidth="1"/>
    <col min="2" max="2" width="15.42578125" bestFit="1" customWidth="1"/>
    <col min="3" max="3" width="26.42578125" bestFit="1" customWidth="1"/>
    <col min="4" max="4" width="31.42578125" bestFit="1" customWidth="1"/>
    <col min="5" max="5" width="31" bestFit="1" customWidth="1"/>
    <col min="6" max="6" width="29.140625" bestFit="1" customWidth="1"/>
    <col min="7" max="7" width="33.28515625" bestFit="1" customWidth="1"/>
    <col min="8" max="8" width="29" bestFit="1" customWidth="1"/>
    <col min="9" max="9" width="53.5703125" bestFit="1" customWidth="1"/>
    <col min="10" max="10" width="12.140625" bestFit="1" customWidth="1"/>
    <col min="11" max="11" width="53.5703125" bestFit="1" customWidth="1"/>
    <col min="12" max="12" width="9.7109375" bestFit="1" customWidth="1"/>
    <col min="13" max="13" width="4.28515625" bestFit="1" customWidth="1"/>
    <col min="14" max="14" width="15.42578125" bestFit="1" customWidth="1"/>
    <col min="15" max="15" width="12.28515625" bestFit="1" customWidth="1"/>
  </cols>
  <sheetData>
    <row r="1" spans="1:2">
      <c r="A1" t="s">
        <v>1426</v>
      </c>
      <c r="B1" t="s">
        <v>2461</v>
      </c>
    </row>
    <row r="2" spans="1:2">
      <c r="A2">
        <v>1</v>
      </c>
      <c r="B2">
        <v>65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B5481-41F0-4171-98EA-A5E4E4226027}">
  <sheetPr codeName="Sheet3">
    <tabColor theme="4" tint="-0.249977111117893"/>
  </sheetPr>
  <dimension ref="A1:B72"/>
  <sheetViews>
    <sheetView workbookViewId="0"/>
  </sheetViews>
  <sheetFormatPr defaultRowHeight="15"/>
  <cols>
    <col min="1" max="1" width="53.5703125" bestFit="1" customWidth="1"/>
    <col min="2" max="2" width="11.28515625" bestFit="1" customWidth="1"/>
    <col min="3" max="3" width="26.42578125" bestFit="1" customWidth="1"/>
    <col min="4" max="4" width="31.42578125" bestFit="1" customWidth="1"/>
    <col min="5" max="5" width="31" bestFit="1" customWidth="1"/>
    <col min="6" max="6" width="29.140625" bestFit="1" customWidth="1"/>
    <col min="7" max="7" width="33.28515625" bestFit="1" customWidth="1"/>
    <col min="8" max="8" width="29" bestFit="1" customWidth="1"/>
    <col min="9" max="9" width="53.5703125" bestFit="1" customWidth="1"/>
    <col min="10" max="10" width="12.140625" bestFit="1" customWidth="1"/>
    <col min="11" max="11" width="53.5703125" bestFit="1" customWidth="1"/>
    <col min="12" max="12" width="9.7109375" bestFit="1" customWidth="1"/>
    <col min="13" max="13" width="4.28515625" bestFit="1" customWidth="1"/>
    <col min="14" max="14" width="15.42578125" bestFit="1" customWidth="1"/>
    <col min="15" max="15" width="12.28515625" bestFit="1" customWidth="1"/>
  </cols>
  <sheetData>
    <row r="1" spans="1:2">
      <c r="A1" t="s">
        <v>1409</v>
      </c>
      <c r="B1" t="s">
        <v>2459</v>
      </c>
    </row>
    <row r="2" spans="1:2">
      <c r="A2" s="756" t="s">
        <v>803</v>
      </c>
      <c r="B2">
        <v>300.61</v>
      </c>
    </row>
    <row r="3" spans="1:2">
      <c r="A3" s="756" t="s">
        <v>809</v>
      </c>
      <c r="B3">
        <v>179.85</v>
      </c>
    </row>
    <row r="4" spans="1:2">
      <c r="A4" s="756" t="s">
        <v>1209</v>
      </c>
      <c r="B4">
        <v>118.14</v>
      </c>
    </row>
    <row r="5" spans="1:2">
      <c r="A5" s="756" t="s">
        <v>704</v>
      </c>
      <c r="B5">
        <v>59.745000000000005</v>
      </c>
    </row>
    <row r="6" spans="1:2">
      <c r="A6" s="756" t="s">
        <v>1029</v>
      </c>
      <c r="B6">
        <v>23.4</v>
      </c>
    </row>
    <row r="7" spans="1:2">
      <c r="A7" s="756" t="s">
        <v>602</v>
      </c>
      <c r="B7">
        <v>75.400000000000006</v>
      </c>
    </row>
    <row r="8" spans="1:2">
      <c r="A8" s="756" t="s">
        <v>1227</v>
      </c>
      <c r="B8">
        <v>131</v>
      </c>
    </row>
    <row r="9" spans="1:2">
      <c r="A9" s="756" t="s">
        <v>1203</v>
      </c>
      <c r="B9">
        <v>87.5</v>
      </c>
    </row>
    <row r="10" spans="1:2">
      <c r="A10" s="756" t="s">
        <v>500</v>
      </c>
      <c r="B10">
        <v>137.535</v>
      </c>
    </row>
    <row r="11" spans="1:2">
      <c r="A11" s="756" t="s">
        <v>1212</v>
      </c>
      <c r="B11">
        <v>118.14</v>
      </c>
    </row>
    <row r="12" spans="1:2">
      <c r="A12" s="756" t="s">
        <v>1252</v>
      </c>
      <c r="B12">
        <v>41.875</v>
      </c>
    </row>
    <row r="13" spans="1:2">
      <c r="A13" s="756" t="s">
        <v>682</v>
      </c>
      <c r="B13">
        <v>11.37</v>
      </c>
    </row>
    <row r="14" spans="1:2">
      <c r="A14" s="756" t="s">
        <v>1265</v>
      </c>
      <c r="B14">
        <v>292.5</v>
      </c>
    </row>
    <row r="15" spans="1:2">
      <c r="A15" s="756" t="s">
        <v>1249</v>
      </c>
      <c r="B15">
        <v>166.2</v>
      </c>
    </row>
    <row r="16" spans="1:2">
      <c r="A16" s="756" t="s">
        <v>759</v>
      </c>
      <c r="B16">
        <v>125.9</v>
      </c>
    </row>
    <row r="17" spans="1:2">
      <c r="A17" s="756" t="s">
        <v>226</v>
      </c>
      <c r="B17">
        <v>134.69999999999999</v>
      </c>
    </row>
    <row r="18" spans="1:2">
      <c r="A18" s="756" t="s">
        <v>353</v>
      </c>
      <c r="B18">
        <v>20.5</v>
      </c>
    </row>
    <row r="19" spans="1:2">
      <c r="A19" s="756" t="s">
        <v>1243</v>
      </c>
      <c r="B19">
        <v>65.5</v>
      </c>
    </row>
    <row r="20" spans="1:2">
      <c r="A20" s="756" t="s">
        <v>471</v>
      </c>
      <c r="B20">
        <v>42.125</v>
      </c>
    </row>
    <row r="21" spans="1:2">
      <c r="A21" s="756" t="s">
        <v>1061</v>
      </c>
      <c r="B21">
        <v>7</v>
      </c>
    </row>
    <row r="22" spans="1:2">
      <c r="A22" s="756" t="s">
        <v>455</v>
      </c>
      <c r="B22">
        <v>35.22</v>
      </c>
    </row>
    <row r="23" spans="1:2">
      <c r="A23" s="756" t="s">
        <v>971</v>
      </c>
      <c r="B23">
        <v>45.14</v>
      </c>
    </row>
    <row r="24" spans="1:2">
      <c r="A24" s="756" t="s">
        <v>164</v>
      </c>
      <c r="B24">
        <v>15</v>
      </c>
    </row>
    <row r="25" spans="1:2">
      <c r="A25" s="756" t="s">
        <v>174</v>
      </c>
      <c r="B25">
        <v>36</v>
      </c>
    </row>
    <row r="26" spans="1:2">
      <c r="A26" s="756" t="s">
        <v>1377</v>
      </c>
      <c r="B26">
        <v>92.75</v>
      </c>
    </row>
    <row r="27" spans="1:2">
      <c r="A27" s="756" t="s">
        <v>778</v>
      </c>
      <c r="B27">
        <v>278.19</v>
      </c>
    </row>
    <row r="28" spans="1:2">
      <c r="A28" s="756" t="s">
        <v>784</v>
      </c>
      <c r="B28">
        <v>47.14</v>
      </c>
    </row>
    <row r="29" spans="1:2">
      <c r="A29" s="756" t="s">
        <v>792</v>
      </c>
      <c r="B29">
        <v>45</v>
      </c>
    </row>
    <row r="30" spans="1:2">
      <c r="A30" s="756" t="s">
        <v>788</v>
      </c>
      <c r="B30">
        <v>47.8</v>
      </c>
    </row>
    <row r="31" spans="1:2">
      <c r="A31" s="756" t="s">
        <v>660</v>
      </c>
      <c r="B31">
        <v>122.2</v>
      </c>
    </row>
    <row r="32" spans="1:2">
      <c r="A32" s="756" t="s">
        <v>488</v>
      </c>
      <c r="B32">
        <v>117.02499999999999</v>
      </c>
    </row>
    <row r="33" spans="1:2">
      <c r="A33" s="756" t="s">
        <v>975</v>
      </c>
      <c r="B33">
        <v>199</v>
      </c>
    </row>
    <row r="34" spans="1:2">
      <c r="A34" s="756" t="s">
        <v>752</v>
      </c>
      <c r="B34">
        <v>37.245000000000005</v>
      </c>
    </row>
    <row r="35" spans="1:2">
      <c r="A35" s="756" t="s">
        <v>775</v>
      </c>
      <c r="B35">
        <v>105</v>
      </c>
    </row>
    <row r="36" spans="1:2">
      <c r="A36" s="756" t="s">
        <v>1375</v>
      </c>
      <c r="B36">
        <v>5.1420000000000003</v>
      </c>
    </row>
    <row r="37" spans="1:2">
      <c r="A37" s="756" t="s">
        <v>331</v>
      </c>
      <c r="B37">
        <v>630.5</v>
      </c>
    </row>
    <row r="38" spans="1:2">
      <c r="A38" s="756" t="s">
        <v>1245</v>
      </c>
      <c r="B38">
        <v>831.75</v>
      </c>
    </row>
    <row r="39" spans="1:2">
      <c r="A39" s="756" t="s">
        <v>382</v>
      </c>
      <c r="B39">
        <v>131.97499999999999</v>
      </c>
    </row>
    <row r="40" spans="1:2">
      <c r="A40" s="756" t="s">
        <v>772</v>
      </c>
      <c r="B40">
        <v>34.200000000000003</v>
      </c>
    </row>
    <row r="41" spans="1:2">
      <c r="A41" s="756" t="s">
        <v>485</v>
      </c>
      <c r="B41">
        <v>87.5</v>
      </c>
    </row>
    <row r="42" spans="1:2">
      <c r="A42" s="756" t="s">
        <v>370</v>
      </c>
      <c r="B42">
        <v>50.814999999999998</v>
      </c>
    </row>
    <row r="43" spans="1:2">
      <c r="A43" s="756" t="s">
        <v>835</v>
      </c>
    </row>
    <row r="44" spans="1:2">
      <c r="A44" s="756" t="s">
        <v>1068</v>
      </c>
    </row>
    <row r="45" spans="1:2">
      <c r="A45" s="756" t="s">
        <v>1231</v>
      </c>
      <c r="B45">
        <v>73.599999999999994</v>
      </c>
    </row>
    <row r="46" spans="1:2">
      <c r="A46" s="756" t="s">
        <v>169</v>
      </c>
      <c r="B46">
        <v>45</v>
      </c>
    </row>
    <row r="47" spans="1:2">
      <c r="A47" s="756" t="s">
        <v>1381</v>
      </c>
      <c r="B47">
        <v>57</v>
      </c>
    </row>
    <row r="48" spans="1:2">
      <c r="A48" s="756" t="s">
        <v>291</v>
      </c>
      <c r="B48">
        <v>36</v>
      </c>
    </row>
    <row r="49" spans="1:2">
      <c r="A49" s="756" t="s">
        <v>1285</v>
      </c>
      <c r="B49">
        <v>22</v>
      </c>
    </row>
    <row r="50" spans="1:2">
      <c r="A50" s="756" t="s">
        <v>871</v>
      </c>
      <c r="B50">
        <v>54.65</v>
      </c>
    </row>
    <row r="51" spans="1:2">
      <c r="A51" s="756" t="s">
        <v>657</v>
      </c>
      <c r="B51">
        <v>78.7</v>
      </c>
    </row>
    <row r="52" spans="1:2">
      <c r="A52" s="756" t="s">
        <v>1383</v>
      </c>
      <c r="B52">
        <v>154.69</v>
      </c>
    </row>
    <row r="53" spans="1:2">
      <c r="A53" s="756" t="s">
        <v>1332</v>
      </c>
      <c r="B53">
        <v>356</v>
      </c>
    </row>
    <row r="54" spans="1:2">
      <c r="A54" s="756" t="s">
        <v>1256</v>
      </c>
      <c r="B54">
        <v>331.48</v>
      </c>
    </row>
    <row r="55" spans="1:2">
      <c r="A55" s="756" t="s">
        <v>2427</v>
      </c>
      <c r="B55">
        <v>58.65</v>
      </c>
    </row>
    <row r="56" spans="1:2">
      <c r="A56" s="756" t="s">
        <v>900</v>
      </c>
      <c r="B56">
        <v>90</v>
      </c>
    </row>
    <row r="57" spans="1:2">
      <c r="A57" s="756" t="s">
        <v>1388</v>
      </c>
      <c r="B57">
        <v>37.9</v>
      </c>
    </row>
    <row r="58" spans="1:2">
      <c r="A58" s="756" t="s">
        <v>1283</v>
      </c>
      <c r="B58">
        <v>9</v>
      </c>
    </row>
    <row r="59" spans="1:2">
      <c r="A59" s="756" t="s">
        <v>1392</v>
      </c>
      <c r="B59">
        <v>110.55</v>
      </c>
    </row>
    <row r="60" spans="1:2">
      <c r="A60" s="756" t="s">
        <v>1234</v>
      </c>
      <c r="B60">
        <v>25</v>
      </c>
    </row>
    <row r="61" spans="1:2">
      <c r="A61" s="756" t="s">
        <v>1386</v>
      </c>
      <c r="B61">
        <v>15.45</v>
      </c>
    </row>
    <row r="62" spans="1:2">
      <c r="A62" s="756" t="s">
        <v>1298</v>
      </c>
      <c r="B62">
        <v>50.7</v>
      </c>
    </row>
    <row r="63" spans="1:2">
      <c r="A63" s="756" t="s">
        <v>1262</v>
      </c>
      <c r="B63">
        <v>81.699999999999989</v>
      </c>
    </row>
    <row r="64" spans="1:2">
      <c r="A64" s="756" t="s">
        <v>1047</v>
      </c>
      <c r="B64">
        <v>305</v>
      </c>
    </row>
    <row r="65" spans="1:2">
      <c r="A65" s="756" t="s">
        <v>1395</v>
      </c>
      <c r="B65">
        <v>51.2</v>
      </c>
    </row>
    <row r="66" spans="1:2">
      <c r="A66" s="756" t="s">
        <v>1125</v>
      </c>
      <c r="B66">
        <v>98.6</v>
      </c>
    </row>
    <row r="67" spans="1:2">
      <c r="A67" s="756" t="s">
        <v>1037</v>
      </c>
      <c r="B67">
        <v>91.84</v>
      </c>
    </row>
    <row r="68" spans="1:2">
      <c r="A68" s="756" t="s">
        <v>1255</v>
      </c>
      <c r="B68">
        <v>936.45</v>
      </c>
    </row>
    <row r="69" spans="1:2">
      <c r="A69" s="756" t="s">
        <v>1366</v>
      </c>
      <c r="B69">
        <v>15</v>
      </c>
    </row>
    <row r="70" spans="1:2">
      <c r="A70" s="756" t="s">
        <v>1813</v>
      </c>
    </row>
    <row r="71" spans="1:2">
      <c r="A71" s="756" t="s">
        <v>1247</v>
      </c>
      <c r="B71">
        <v>8.1999999999999993</v>
      </c>
    </row>
    <row r="72" spans="1:2">
      <c r="A72" s="756" t="s">
        <v>3260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F528C-5FBF-405C-BC57-77DD3E98B9FF}">
  <sheetPr codeName="Sheet4">
    <tabColor theme="4" tint="-0.249977111117893"/>
  </sheetPr>
  <dimension ref="A1:B72"/>
  <sheetViews>
    <sheetView workbookViewId="0"/>
  </sheetViews>
  <sheetFormatPr defaultRowHeight="15"/>
  <cols>
    <col min="1" max="1" width="53.5703125" bestFit="1" customWidth="1"/>
    <col min="2" max="2" width="11.28515625" bestFit="1" customWidth="1"/>
  </cols>
  <sheetData>
    <row r="1" spans="1:2">
      <c r="A1" t="s">
        <v>1409</v>
      </c>
      <c r="B1" t="s">
        <v>2459</v>
      </c>
    </row>
    <row r="2" spans="1:2">
      <c r="A2" s="756" t="s">
        <v>803</v>
      </c>
      <c r="B2">
        <v>71</v>
      </c>
    </row>
    <row r="3" spans="1:2">
      <c r="A3" s="756" t="s">
        <v>809</v>
      </c>
      <c r="B3">
        <v>60</v>
      </c>
    </row>
    <row r="4" spans="1:2">
      <c r="A4" s="756" t="s">
        <v>1209</v>
      </c>
      <c r="B4">
        <v>118.14</v>
      </c>
    </row>
    <row r="5" spans="1:2">
      <c r="A5" s="756" t="s">
        <v>704</v>
      </c>
      <c r="B5">
        <v>59.745000000000005</v>
      </c>
    </row>
    <row r="6" spans="1:2">
      <c r="A6" s="756" t="s">
        <v>1029</v>
      </c>
      <c r="B6">
        <v>19.600000000000001</v>
      </c>
    </row>
    <row r="7" spans="1:2">
      <c r="A7" s="756" t="s">
        <v>602</v>
      </c>
      <c r="B7">
        <v>75.400000000000006</v>
      </c>
    </row>
    <row r="8" spans="1:2">
      <c r="A8" s="756" t="s">
        <v>1227</v>
      </c>
      <c r="B8">
        <v>63.7</v>
      </c>
    </row>
    <row r="9" spans="1:2">
      <c r="A9" s="756" t="s">
        <v>1203</v>
      </c>
      <c r="B9">
        <v>87.5</v>
      </c>
    </row>
    <row r="10" spans="1:2">
      <c r="A10" s="756" t="s">
        <v>500</v>
      </c>
      <c r="B10">
        <v>53.75</v>
      </c>
    </row>
    <row r="11" spans="1:2">
      <c r="A11" s="756" t="s">
        <v>1212</v>
      </c>
      <c r="B11">
        <v>130.27000000000001</v>
      </c>
    </row>
    <row r="12" spans="1:2">
      <c r="A12" s="756" t="s">
        <v>1252</v>
      </c>
      <c r="B12">
        <v>38.5</v>
      </c>
    </row>
    <row r="13" spans="1:2">
      <c r="A13" s="756" t="s">
        <v>682</v>
      </c>
      <c r="B13">
        <v>11.37</v>
      </c>
    </row>
    <row r="14" spans="1:2">
      <c r="A14" s="756" t="s">
        <v>1265</v>
      </c>
      <c r="B14">
        <v>307</v>
      </c>
    </row>
    <row r="15" spans="1:2">
      <c r="A15" s="756" t="s">
        <v>1249</v>
      </c>
      <c r="B15">
        <v>73.45</v>
      </c>
    </row>
    <row r="16" spans="1:2">
      <c r="A16" s="756" t="s">
        <v>759</v>
      </c>
      <c r="B16">
        <v>78.525000000000006</v>
      </c>
    </row>
    <row r="17" spans="1:2">
      <c r="A17" s="756" t="s">
        <v>226</v>
      </c>
      <c r="B17">
        <v>134.69999999999999</v>
      </c>
    </row>
    <row r="18" spans="1:2">
      <c r="A18" s="756" t="s">
        <v>353</v>
      </c>
      <c r="B18">
        <v>20.5</v>
      </c>
    </row>
    <row r="19" spans="1:2">
      <c r="A19" s="756" t="s">
        <v>1243</v>
      </c>
      <c r="B19">
        <v>65.5</v>
      </c>
    </row>
    <row r="20" spans="1:2">
      <c r="A20" s="756" t="s">
        <v>471</v>
      </c>
      <c r="B20">
        <v>42.125</v>
      </c>
    </row>
    <row r="21" spans="1:2">
      <c r="A21" s="756" t="s">
        <v>1061</v>
      </c>
      <c r="B21">
        <v>7</v>
      </c>
    </row>
    <row r="22" spans="1:2">
      <c r="A22" s="756" t="s">
        <v>455</v>
      </c>
      <c r="B22">
        <v>35.22</v>
      </c>
    </row>
    <row r="23" spans="1:2">
      <c r="A23" s="756" t="s">
        <v>971</v>
      </c>
      <c r="B23">
        <v>41.2</v>
      </c>
    </row>
    <row r="24" spans="1:2">
      <c r="A24" s="756" t="s">
        <v>164</v>
      </c>
      <c r="B24">
        <v>15</v>
      </c>
    </row>
    <row r="25" spans="1:2">
      <c r="A25" s="756" t="s">
        <v>174</v>
      </c>
      <c r="B25">
        <v>36</v>
      </c>
    </row>
    <row r="26" spans="1:2">
      <c r="A26" s="756" t="s">
        <v>1377</v>
      </c>
      <c r="B26">
        <v>92.75</v>
      </c>
    </row>
    <row r="27" spans="1:2">
      <c r="A27" s="756" t="s">
        <v>778</v>
      </c>
      <c r="B27">
        <v>278.19</v>
      </c>
    </row>
    <row r="28" spans="1:2">
      <c r="A28" s="756" t="s">
        <v>784</v>
      </c>
      <c r="B28">
        <v>27.125</v>
      </c>
    </row>
    <row r="29" spans="1:2">
      <c r="A29" s="756" t="s">
        <v>792</v>
      </c>
      <c r="B29">
        <v>45</v>
      </c>
    </row>
    <row r="30" spans="1:2">
      <c r="A30" s="756" t="s">
        <v>788</v>
      </c>
      <c r="B30">
        <v>47.8</v>
      </c>
    </row>
    <row r="31" spans="1:2">
      <c r="A31" s="756" t="s">
        <v>660</v>
      </c>
      <c r="B31">
        <v>96</v>
      </c>
    </row>
    <row r="32" spans="1:2">
      <c r="A32" s="756" t="s">
        <v>488</v>
      </c>
      <c r="B32">
        <v>54</v>
      </c>
    </row>
    <row r="33" spans="1:2">
      <c r="A33" s="756" t="s">
        <v>975</v>
      </c>
      <c r="B33">
        <v>78.5</v>
      </c>
    </row>
    <row r="34" spans="1:2">
      <c r="A34" s="756" t="s">
        <v>752</v>
      </c>
      <c r="B34">
        <v>23.43</v>
      </c>
    </row>
    <row r="35" spans="1:2">
      <c r="A35" s="756" t="s">
        <v>775</v>
      </c>
      <c r="B35">
        <v>105</v>
      </c>
    </row>
    <row r="36" spans="1:2">
      <c r="A36" s="756" t="s">
        <v>1375</v>
      </c>
      <c r="B36">
        <v>5.1420000000000003</v>
      </c>
    </row>
    <row r="37" spans="1:2">
      <c r="A37" s="756" t="s">
        <v>331</v>
      </c>
      <c r="B37">
        <v>416.39</v>
      </c>
    </row>
    <row r="38" spans="1:2">
      <c r="A38" s="756" t="s">
        <v>1245</v>
      </c>
      <c r="B38">
        <v>425</v>
      </c>
    </row>
    <row r="39" spans="1:2">
      <c r="A39" s="756" t="s">
        <v>382</v>
      </c>
      <c r="B39">
        <v>67.674999999999997</v>
      </c>
    </row>
    <row r="40" spans="1:2">
      <c r="A40" s="756" t="s">
        <v>772</v>
      </c>
      <c r="B40">
        <v>34.200000000000003</v>
      </c>
    </row>
    <row r="41" spans="1:2">
      <c r="A41" s="756" t="s">
        <v>485</v>
      </c>
      <c r="B41">
        <v>87.5</v>
      </c>
    </row>
    <row r="42" spans="1:2">
      <c r="A42" s="756" t="s">
        <v>370</v>
      </c>
      <c r="B42">
        <v>50.814999999999998</v>
      </c>
    </row>
    <row r="43" spans="1:2">
      <c r="A43" s="756" t="s">
        <v>835</v>
      </c>
    </row>
    <row r="44" spans="1:2">
      <c r="A44" s="756" t="s">
        <v>1068</v>
      </c>
    </row>
    <row r="45" spans="1:2">
      <c r="A45" s="756" t="s">
        <v>1231</v>
      </c>
      <c r="B45">
        <v>73.599999999999994</v>
      </c>
    </row>
    <row r="46" spans="1:2">
      <c r="A46" s="756" t="s">
        <v>169</v>
      </c>
      <c r="B46">
        <v>45</v>
      </c>
    </row>
    <row r="47" spans="1:2">
      <c r="A47" s="756" t="s">
        <v>1381</v>
      </c>
      <c r="B47">
        <v>57</v>
      </c>
    </row>
    <row r="48" spans="1:2">
      <c r="A48" s="756" t="s">
        <v>291</v>
      </c>
      <c r="B48">
        <v>27.29</v>
      </c>
    </row>
    <row r="49" spans="1:2">
      <c r="A49" s="756" t="s">
        <v>1285</v>
      </c>
      <c r="B49">
        <v>24.324999999999999</v>
      </c>
    </row>
    <row r="50" spans="1:2">
      <c r="A50" s="756" t="s">
        <v>871</v>
      </c>
      <c r="B50">
        <v>20</v>
      </c>
    </row>
    <row r="51" spans="1:2">
      <c r="A51" s="756" t="s">
        <v>657</v>
      </c>
      <c r="B51">
        <v>78.7</v>
      </c>
    </row>
    <row r="52" spans="1:2">
      <c r="A52" s="756" t="s">
        <v>1383</v>
      </c>
      <c r="B52">
        <v>154.69</v>
      </c>
    </row>
    <row r="53" spans="1:2">
      <c r="A53" s="756" t="s">
        <v>1332</v>
      </c>
      <c r="B53">
        <v>356</v>
      </c>
    </row>
    <row r="54" spans="1:2">
      <c r="A54" s="756" t="s">
        <v>1256</v>
      </c>
      <c r="B54">
        <v>331.48</v>
      </c>
    </row>
    <row r="55" spans="1:2">
      <c r="A55" s="756" t="s">
        <v>2427</v>
      </c>
      <c r="B55">
        <v>52.9</v>
      </c>
    </row>
    <row r="56" spans="1:2">
      <c r="A56" s="756" t="s">
        <v>900</v>
      </c>
      <c r="B56">
        <v>90</v>
      </c>
    </row>
    <row r="57" spans="1:2">
      <c r="A57" s="756" t="s">
        <v>1388</v>
      </c>
      <c r="B57">
        <v>37.9</v>
      </c>
    </row>
    <row r="58" spans="1:2">
      <c r="A58" s="756" t="s">
        <v>1283</v>
      </c>
      <c r="B58">
        <v>9</v>
      </c>
    </row>
    <row r="59" spans="1:2">
      <c r="A59" s="756" t="s">
        <v>1392</v>
      </c>
      <c r="B59">
        <v>110.55</v>
      </c>
    </row>
    <row r="60" spans="1:2">
      <c r="A60" s="756" t="s">
        <v>1234</v>
      </c>
      <c r="B60">
        <v>25</v>
      </c>
    </row>
    <row r="61" spans="1:2">
      <c r="A61" s="756" t="s">
        <v>1386</v>
      </c>
      <c r="B61">
        <v>15.45</v>
      </c>
    </row>
    <row r="62" spans="1:2">
      <c r="A62" s="756" t="s">
        <v>1298</v>
      </c>
      <c r="B62">
        <v>50.7</v>
      </c>
    </row>
    <row r="63" spans="1:2">
      <c r="A63" s="756" t="s">
        <v>1262</v>
      </c>
      <c r="B63">
        <v>70</v>
      </c>
    </row>
    <row r="64" spans="1:2">
      <c r="A64" s="756" t="s">
        <v>1047</v>
      </c>
      <c r="B64">
        <v>305</v>
      </c>
    </row>
    <row r="65" spans="1:2">
      <c r="A65" s="756" t="s">
        <v>1395</v>
      </c>
      <c r="B65">
        <v>51.2</v>
      </c>
    </row>
    <row r="66" spans="1:2">
      <c r="A66" s="756" t="s">
        <v>1125</v>
      </c>
      <c r="B66">
        <v>98.6</v>
      </c>
    </row>
    <row r="67" spans="1:2">
      <c r="A67" s="756" t="s">
        <v>1037</v>
      </c>
      <c r="B67">
        <v>91.84</v>
      </c>
    </row>
    <row r="68" spans="1:2">
      <c r="A68" s="756" t="s">
        <v>1255</v>
      </c>
      <c r="B68">
        <v>936.45</v>
      </c>
    </row>
    <row r="69" spans="1:2">
      <c r="A69" s="756" t="s">
        <v>1366</v>
      </c>
      <c r="B69">
        <v>15</v>
      </c>
    </row>
    <row r="70" spans="1:2">
      <c r="A70" s="756" t="s">
        <v>1813</v>
      </c>
    </row>
    <row r="71" spans="1:2">
      <c r="A71" s="756" t="s">
        <v>1247</v>
      </c>
      <c r="B71">
        <v>8.1999999999999993</v>
      </c>
    </row>
    <row r="72" spans="1:2">
      <c r="A72" s="756" t="s">
        <v>3260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395A5-CDFE-4595-9FDF-29A8DB7D2E79}">
  <sheetPr codeName="Sheet5">
    <tabColor theme="4" tint="-0.249977111117893"/>
  </sheetPr>
  <dimension ref="A1:B72"/>
  <sheetViews>
    <sheetView workbookViewId="0"/>
  </sheetViews>
  <sheetFormatPr defaultRowHeight="15"/>
  <cols>
    <col min="1" max="1" width="53.5703125" bestFit="1" customWidth="1"/>
    <col min="2" max="2" width="12" bestFit="1" customWidth="1"/>
  </cols>
  <sheetData>
    <row r="1" spans="1:2">
      <c r="A1" t="s">
        <v>1409</v>
      </c>
      <c r="B1" t="s">
        <v>2460</v>
      </c>
    </row>
    <row r="2" spans="1:2">
      <c r="A2" s="756" t="s">
        <v>803</v>
      </c>
      <c r="B2">
        <v>79.063448275862072</v>
      </c>
    </row>
    <row r="3" spans="1:2">
      <c r="A3" s="756" t="s">
        <v>809</v>
      </c>
      <c r="B3">
        <v>68.5060465116279</v>
      </c>
    </row>
    <row r="4" spans="1:2">
      <c r="A4" s="756" t="s">
        <v>1209</v>
      </c>
      <c r="B4">
        <v>132.76266666666666</v>
      </c>
    </row>
    <row r="5" spans="1:2">
      <c r="A5" s="756" t="s">
        <v>704</v>
      </c>
      <c r="B5">
        <v>69.284999999999997</v>
      </c>
    </row>
    <row r="6" spans="1:2">
      <c r="A6" s="756" t="s">
        <v>1029</v>
      </c>
      <c r="B6">
        <v>22.299999999999997</v>
      </c>
    </row>
    <row r="7" spans="1:2">
      <c r="A7" s="756" t="s">
        <v>602</v>
      </c>
      <c r="B7">
        <v>84.566153846153838</v>
      </c>
    </row>
    <row r="8" spans="1:2">
      <c r="A8" s="756" t="s">
        <v>1227</v>
      </c>
      <c r="B8">
        <v>73.678620689655176</v>
      </c>
    </row>
    <row r="9" spans="1:2">
      <c r="A9" s="756" t="s">
        <v>1203</v>
      </c>
      <c r="B9">
        <v>80.628571428571433</v>
      </c>
    </row>
    <row r="10" spans="1:2">
      <c r="A10" s="756" t="s">
        <v>500</v>
      </c>
      <c r="B10">
        <v>71.959032258064511</v>
      </c>
    </row>
    <row r="11" spans="1:2">
      <c r="A11" s="756" t="s">
        <v>1212</v>
      </c>
      <c r="B11">
        <v>168.76499999999999</v>
      </c>
    </row>
    <row r="12" spans="1:2">
      <c r="A12" s="756" t="s">
        <v>1252</v>
      </c>
      <c r="B12">
        <v>47.782307692307697</v>
      </c>
    </row>
    <row r="13" spans="1:2">
      <c r="A13" s="756" t="s">
        <v>682</v>
      </c>
      <c r="B13">
        <v>11.37</v>
      </c>
    </row>
    <row r="14" spans="1:2">
      <c r="A14" s="756" t="s">
        <v>1265</v>
      </c>
      <c r="B14">
        <v>354.5</v>
      </c>
    </row>
    <row r="15" spans="1:2">
      <c r="A15" s="756" t="s">
        <v>1249</v>
      </c>
      <c r="B15">
        <v>97.699999999999989</v>
      </c>
    </row>
    <row r="16" spans="1:2">
      <c r="A16" s="756" t="s">
        <v>759</v>
      </c>
      <c r="B16">
        <v>143.24458333333334</v>
      </c>
    </row>
    <row r="17" spans="1:2">
      <c r="A17" s="756" t="s">
        <v>226</v>
      </c>
      <c r="B17">
        <v>145.446</v>
      </c>
    </row>
    <row r="18" spans="1:2">
      <c r="A18" s="756" t="s">
        <v>353</v>
      </c>
      <c r="B18">
        <v>28.9</v>
      </c>
    </row>
    <row r="19" spans="1:2">
      <c r="A19" s="756" t="s">
        <v>1243</v>
      </c>
      <c r="B19">
        <v>85.102000000000004</v>
      </c>
    </row>
    <row r="20" spans="1:2">
      <c r="A20" s="756" t="s">
        <v>471</v>
      </c>
      <c r="B20">
        <v>36.945833333333333</v>
      </c>
    </row>
    <row r="21" spans="1:2">
      <c r="A21" s="756" t="s">
        <v>1061</v>
      </c>
      <c r="B21">
        <v>6.8488888888888892</v>
      </c>
    </row>
    <row r="22" spans="1:2">
      <c r="A22" s="756" t="s">
        <v>455</v>
      </c>
      <c r="B22">
        <v>41.696666666666665</v>
      </c>
    </row>
    <row r="23" spans="1:2">
      <c r="A23" s="756" t="s">
        <v>971</v>
      </c>
      <c r="B23">
        <v>47.782222222222224</v>
      </c>
    </row>
    <row r="24" spans="1:2">
      <c r="A24" s="756" t="s">
        <v>164</v>
      </c>
      <c r="B24">
        <v>15</v>
      </c>
    </row>
    <row r="25" spans="1:2">
      <c r="A25" s="756" t="s">
        <v>174</v>
      </c>
      <c r="B25">
        <v>36</v>
      </c>
    </row>
    <row r="26" spans="1:2">
      <c r="A26" s="756" t="s">
        <v>1377</v>
      </c>
      <c r="B26">
        <v>110.25</v>
      </c>
    </row>
    <row r="27" spans="1:2">
      <c r="A27" s="756" t="s">
        <v>778</v>
      </c>
      <c r="B27">
        <v>233.31524999999999</v>
      </c>
    </row>
    <row r="28" spans="1:2">
      <c r="A28" s="756" t="s">
        <v>784</v>
      </c>
      <c r="B28">
        <v>29.722999999999999</v>
      </c>
    </row>
    <row r="29" spans="1:2">
      <c r="A29" s="756" t="s">
        <v>792</v>
      </c>
      <c r="B29">
        <v>55.767857142857146</v>
      </c>
    </row>
    <row r="30" spans="1:2">
      <c r="A30" s="756" t="s">
        <v>788</v>
      </c>
      <c r="B30">
        <v>58.899999999999991</v>
      </c>
    </row>
    <row r="31" spans="1:2">
      <c r="A31" s="756" t="s">
        <v>660</v>
      </c>
      <c r="B31">
        <v>124.50428571428571</v>
      </c>
    </row>
    <row r="32" spans="1:2">
      <c r="A32" s="756" t="s">
        <v>488</v>
      </c>
      <c r="B32">
        <v>60.131724137931045</v>
      </c>
    </row>
    <row r="33" spans="1:2">
      <c r="A33" s="756" t="s">
        <v>975</v>
      </c>
      <c r="B33">
        <v>81.798823529411763</v>
      </c>
    </row>
    <row r="34" spans="1:2">
      <c r="A34" s="756" t="s">
        <v>752</v>
      </c>
      <c r="B34">
        <v>53.110666666666702</v>
      </c>
    </row>
    <row r="35" spans="1:2">
      <c r="A35" s="756" t="s">
        <v>775</v>
      </c>
      <c r="B35">
        <v>115.65642857142856</v>
      </c>
    </row>
    <row r="36" spans="1:2">
      <c r="A36" s="756" t="s">
        <v>1375</v>
      </c>
      <c r="B36">
        <v>5.1420000000000003</v>
      </c>
    </row>
    <row r="37" spans="1:2">
      <c r="A37" s="756" t="s">
        <v>331</v>
      </c>
      <c r="B37">
        <v>433.81812500000001</v>
      </c>
    </row>
    <row r="38" spans="1:2">
      <c r="A38" s="756" t="s">
        <v>1245</v>
      </c>
      <c r="B38">
        <v>436.70933333333335</v>
      </c>
    </row>
    <row r="39" spans="1:2">
      <c r="A39" s="756" t="s">
        <v>382</v>
      </c>
      <c r="B39">
        <v>82.842083333333335</v>
      </c>
    </row>
    <row r="40" spans="1:2">
      <c r="A40" s="756" t="s">
        <v>772</v>
      </c>
      <c r="B40">
        <v>36.027500000000003</v>
      </c>
    </row>
    <row r="41" spans="1:2">
      <c r="A41" s="756" t="s">
        <v>485</v>
      </c>
      <c r="B41">
        <v>80.628571428571433</v>
      </c>
    </row>
    <row r="42" spans="1:2">
      <c r="A42" s="756" t="s">
        <v>370</v>
      </c>
      <c r="B42">
        <v>59.938333333333333</v>
      </c>
    </row>
    <row r="43" spans="1:2">
      <c r="A43" s="756" t="s">
        <v>835</v>
      </c>
    </row>
    <row r="44" spans="1:2">
      <c r="A44" s="756" t="s">
        <v>1068</v>
      </c>
    </row>
    <row r="45" spans="1:2">
      <c r="A45" s="756" t="s">
        <v>1231</v>
      </c>
      <c r="B45">
        <v>80.216666666666669</v>
      </c>
    </row>
    <row r="46" spans="1:2">
      <c r="A46" s="756" t="s">
        <v>169</v>
      </c>
      <c r="B46">
        <v>39.571428571428569</v>
      </c>
    </row>
    <row r="47" spans="1:2">
      <c r="A47" s="756" t="s">
        <v>1381</v>
      </c>
      <c r="B47">
        <v>57</v>
      </c>
    </row>
    <row r="48" spans="1:2">
      <c r="A48" s="756" t="s">
        <v>291</v>
      </c>
      <c r="B48">
        <v>74.385000000000005</v>
      </c>
    </row>
    <row r="49" spans="1:2">
      <c r="A49" s="756" t="s">
        <v>1285</v>
      </c>
      <c r="B49">
        <v>42.737499999999997</v>
      </c>
    </row>
    <row r="50" spans="1:2">
      <c r="A50" s="756" t="s">
        <v>871</v>
      </c>
      <c r="B50">
        <v>39.126315789473679</v>
      </c>
    </row>
    <row r="51" spans="1:2">
      <c r="A51" s="756" t="s">
        <v>657</v>
      </c>
      <c r="B51">
        <v>68.8</v>
      </c>
    </row>
    <row r="52" spans="1:2">
      <c r="A52" s="756" t="s">
        <v>1383</v>
      </c>
      <c r="B52">
        <v>154.69</v>
      </c>
    </row>
    <row r="53" spans="1:2">
      <c r="A53" s="756" t="s">
        <v>1332</v>
      </c>
      <c r="B53">
        <v>355.27600000000001</v>
      </c>
    </row>
    <row r="54" spans="1:2">
      <c r="A54" s="756" t="s">
        <v>1256</v>
      </c>
      <c r="B54">
        <v>433.46500000000003</v>
      </c>
    </row>
    <row r="55" spans="1:2">
      <c r="A55" s="756" t="s">
        <v>2427</v>
      </c>
      <c r="B55">
        <v>55.007272727272728</v>
      </c>
    </row>
    <row r="56" spans="1:2">
      <c r="A56" s="756" t="s">
        <v>900</v>
      </c>
      <c r="B56">
        <v>134.16666666666666</v>
      </c>
    </row>
    <row r="57" spans="1:2">
      <c r="A57" s="756" t="s">
        <v>1388</v>
      </c>
      <c r="B57">
        <v>37.9</v>
      </c>
    </row>
    <row r="58" spans="1:2">
      <c r="A58" s="756" t="s">
        <v>1283</v>
      </c>
      <c r="B58">
        <v>10.833333333333334</v>
      </c>
    </row>
    <row r="59" spans="1:2">
      <c r="A59" s="756" t="s">
        <v>1392</v>
      </c>
      <c r="B59">
        <v>105.80200000000001</v>
      </c>
    </row>
    <row r="60" spans="1:2">
      <c r="A60" s="756" t="s">
        <v>1234</v>
      </c>
      <c r="B60">
        <v>25</v>
      </c>
    </row>
    <row r="61" spans="1:2">
      <c r="A61" s="756" t="s">
        <v>1386</v>
      </c>
      <c r="B61">
        <v>15.45</v>
      </c>
    </row>
    <row r="62" spans="1:2">
      <c r="A62" s="756" t="s">
        <v>1298</v>
      </c>
      <c r="B62">
        <v>99.183333333333337</v>
      </c>
    </row>
    <row r="63" spans="1:2">
      <c r="A63" s="756" t="s">
        <v>1262</v>
      </c>
      <c r="B63">
        <v>98.68</v>
      </c>
    </row>
    <row r="64" spans="1:2">
      <c r="A64" s="756" t="s">
        <v>1047</v>
      </c>
      <c r="B64">
        <v>305</v>
      </c>
    </row>
    <row r="65" spans="1:2">
      <c r="A65" s="756" t="s">
        <v>1395</v>
      </c>
      <c r="B65">
        <v>50.22</v>
      </c>
    </row>
    <row r="66" spans="1:2">
      <c r="A66" s="756" t="s">
        <v>1125</v>
      </c>
      <c r="B66">
        <v>98.6</v>
      </c>
    </row>
    <row r="67" spans="1:2">
      <c r="A67" s="756" t="s">
        <v>1037</v>
      </c>
      <c r="B67">
        <v>91.84</v>
      </c>
    </row>
    <row r="68" spans="1:2">
      <c r="A68" s="756" t="s">
        <v>1255</v>
      </c>
      <c r="B68">
        <v>936.45</v>
      </c>
    </row>
    <row r="69" spans="1:2">
      <c r="A69" s="756" t="s">
        <v>1366</v>
      </c>
      <c r="B69">
        <v>15</v>
      </c>
    </row>
    <row r="70" spans="1:2">
      <c r="A70" s="756" t="s">
        <v>1813</v>
      </c>
    </row>
    <row r="71" spans="1:2">
      <c r="A71" s="756" t="s">
        <v>1247</v>
      </c>
      <c r="B71">
        <v>8.1999999999999993</v>
      </c>
    </row>
    <row r="72" spans="1:2">
      <c r="A72" s="756" t="s">
        <v>3260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68E6D7-9B69-4E46-BA60-47EFD18111D5}">
  <sheetPr codeName="Sheet6">
    <tabColor theme="4" tint="-0.249977111117893"/>
  </sheetPr>
  <dimension ref="A1:B2"/>
  <sheetViews>
    <sheetView workbookViewId="0"/>
  </sheetViews>
  <sheetFormatPr defaultRowHeight="15"/>
  <cols>
    <col min="1" max="1" width="9.7109375" bestFit="1" customWidth="1"/>
    <col min="2" max="2" width="16" bestFit="1" customWidth="1"/>
  </cols>
  <sheetData>
    <row r="1" spans="1:2">
      <c r="A1" t="s">
        <v>1426</v>
      </c>
      <c r="B1" t="s">
        <v>2462</v>
      </c>
    </row>
    <row r="2" spans="1:2">
      <c r="A2">
        <v>1</v>
      </c>
      <c r="B2">
        <v>100.20453012048185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0E0D0-EB8A-4198-BF7F-4BE4741E90C3}">
  <sheetPr codeName="Sheet7">
    <tabColor theme="4" tint="-0.249977111117893"/>
  </sheetPr>
  <dimension ref="A1:B72"/>
  <sheetViews>
    <sheetView workbookViewId="0"/>
  </sheetViews>
  <sheetFormatPr defaultRowHeight="15"/>
  <cols>
    <col min="1" max="1" width="53.5703125" bestFit="1" customWidth="1"/>
    <col min="2" max="2" width="12" bestFit="1" customWidth="1"/>
    <col min="3" max="3" width="26.42578125" bestFit="1" customWidth="1"/>
    <col min="4" max="4" width="31.42578125" bestFit="1" customWidth="1"/>
    <col min="5" max="5" width="31" bestFit="1" customWidth="1"/>
    <col min="6" max="6" width="29.140625" bestFit="1" customWidth="1"/>
    <col min="7" max="7" width="33.28515625" bestFit="1" customWidth="1"/>
    <col min="8" max="8" width="29" bestFit="1" customWidth="1"/>
    <col min="9" max="9" width="53.5703125" bestFit="1" customWidth="1"/>
    <col min="10" max="10" width="12.140625" bestFit="1" customWidth="1"/>
    <col min="11" max="11" width="53.5703125" bestFit="1" customWidth="1"/>
    <col min="12" max="12" width="9.7109375" bestFit="1" customWidth="1"/>
    <col min="13" max="13" width="4.28515625" bestFit="1" customWidth="1"/>
    <col min="14" max="14" width="15.42578125" bestFit="1" customWidth="1"/>
    <col min="15" max="15" width="12.28515625" bestFit="1" customWidth="1"/>
  </cols>
  <sheetData>
    <row r="1" spans="1:2">
      <c r="A1" t="s">
        <v>1409</v>
      </c>
      <c r="B1" t="s">
        <v>2460</v>
      </c>
    </row>
    <row r="2" spans="1:2">
      <c r="A2" s="756" t="s">
        <v>803</v>
      </c>
      <c r="B2">
        <v>305.71199999999999</v>
      </c>
    </row>
    <row r="3" spans="1:2">
      <c r="A3" s="756" t="s">
        <v>809</v>
      </c>
      <c r="B3">
        <v>196.38399999999999</v>
      </c>
    </row>
    <row r="4" spans="1:2">
      <c r="A4" s="756" t="s">
        <v>1209</v>
      </c>
      <c r="B4">
        <v>132.76266666666666</v>
      </c>
    </row>
    <row r="5" spans="1:2">
      <c r="A5" s="756" t="s">
        <v>704</v>
      </c>
      <c r="B5">
        <v>69.284999999999997</v>
      </c>
    </row>
    <row r="6" spans="1:2">
      <c r="A6" s="756" t="s">
        <v>1029</v>
      </c>
      <c r="B6">
        <v>29.733333333333334</v>
      </c>
    </row>
    <row r="7" spans="1:2">
      <c r="A7" s="756" t="s">
        <v>602</v>
      </c>
      <c r="B7">
        <v>84.566153846153838</v>
      </c>
    </row>
    <row r="8" spans="1:2">
      <c r="A8" s="756" t="s">
        <v>1227</v>
      </c>
      <c r="B8">
        <v>142.44533333333334</v>
      </c>
    </row>
    <row r="9" spans="1:2">
      <c r="A9" s="756" t="s">
        <v>1203</v>
      </c>
      <c r="B9">
        <v>80.628571428571433</v>
      </c>
    </row>
    <row r="10" spans="1:2">
      <c r="A10" s="756" t="s">
        <v>500</v>
      </c>
      <c r="B10">
        <v>159.33785714285716</v>
      </c>
    </row>
    <row r="11" spans="1:2">
      <c r="A11" s="756" t="s">
        <v>1212</v>
      </c>
      <c r="B11">
        <v>180.01599999999999</v>
      </c>
    </row>
    <row r="12" spans="1:2">
      <c r="A12" s="756" t="s">
        <v>1252</v>
      </c>
      <c r="B12">
        <v>62.11699999999999</v>
      </c>
    </row>
    <row r="13" spans="1:2">
      <c r="A13" s="756" t="s">
        <v>682</v>
      </c>
      <c r="B13">
        <v>11.37</v>
      </c>
    </row>
    <row r="14" spans="1:2">
      <c r="A14" s="756" t="s">
        <v>1265</v>
      </c>
      <c r="B14">
        <v>443.125</v>
      </c>
    </row>
    <row r="15" spans="1:2">
      <c r="A15" s="756" t="s">
        <v>1249</v>
      </c>
      <c r="B15">
        <v>170.97499999999999</v>
      </c>
    </row>
    <row r="16" spans="1:2">
      <c r="A16" s="756" t="s">
        <v>759</v>
      </c>
      <c r="B16">
        <v>229.19133333333332</v>
      </c>
    </row>
    <row r="17" spans="1:2">
      <c r="A17" s="756" t="s">
        <v>226</v>
      </c>
      <c r="B17">
        <v>145.446</v>
      </c>
    </row>
    <row r="18" spans="1:2">
      <c r="A18" s="756" t="s">
        <v>353</v>
      </c>
      <c r="B18">
        <v>28.9</v>
      </c>
    </row>
    <row r="19" spans="1:2">
      <c r="A19" s="756" t="s">
        <v>1243</v>
      </c>
      <c r="B19">
        <v>98.194615384615389</v>
      </c>
    </row>
    <row r="20" spans="1:2">
      <c r="A20" s="756" t="s">
        <v>471</v>
      </c>
      <c r="B20">
        <v>36.945833333333333</v>
      </c>
    </row>
    <row r="21" spans="1:2">
      <c r="A21" s="756" t="s">
        <v>1061</v>
      </c>
      <c r="B21">
        <v>6.8488888888888892</v>
      </c>
    </row>
    <row r="22" spans="1:2">
      <c r="A22" s="756" t="s">
        <v>455</v>
      </c>
      <c r="B22">
        <v>41.696666666666665</v>
      </c>
    </row>
    <row r="23" spans="1:2">
      <c r="A23" s="756" t="s">
        <v>971</v>
      </c>
      <c r="B23">
        <v>61.434285714285714</v>
      </c>
    </row>
    <row r="24" spans="1:2">
      <c r="A24" s="756" t="s">
        <v>164</v>
      </c>
      <c r="B24">
        <v>15</v>
      </c>
    </row>
    <row r="25" spans="1:2">
      <c r="A25" s="756" t="s">
        <v>174</v>
      </c>
      <c r="B25">
        <v>36</v>
      </c>
    </row>
    <row r="26" spans="1:2">
      <c r="A26" s="756" t="s">
        <v>1377</v>
      </c>
      <c r="B26">
        <v>110.25</v>
      </c>
    </row>
    <row r="27" spans="1:2">
      <c r="A27" s="756" t="s">
        <v>778</v>
      </c>
      <c r="B27">
        <v>233.31524999999999</v>
      </c>
    </row>
    <row r="28" spans="1:2">
      <c r="A28" s="756" t="s">
        <v>784</v>
      </c>
      <c r="B28">
        <v>45.727692307692308</v>
      </c>
    </row>
    <row r="29" spans="1:2">
      <c r="A29" s="756" t="s">
        <v>792</v>
      </c>
      <c r="B29">
        <v>55.767857142857146</v>
      </c>
    </row>
    <row r="30" spans="1:2">
      <c r="A30" s="756" t="s">
        <v>788</v>
      </c>
      <c r="B30">
        <v>58.899999999999991</v>
      </c>
    </row>
    <row r="31" spans="1:2">
      <c r="A31" s="756" t="s">
        <v>660</v>
      </c>
      <c r="B31">
        <v>186.75642857142856</v>
      </c>
    </row>
    <row r="32" spans="1:2">
      <c r="A32" s="756" t="s">
        <v>488</v>
      </c>
      <c r="B32">
        <v>124.55857142857143</v>
      </c>
    </row>
    <row r="33" spans="1:2">
      <c r="A33" s="756" t="s">
        <v>975</v>
      </c>
      <c r="B33">
        <v>198.65428571428572</v>
      </c>
    </row>
    <row r="34" spans="1:2">
      <c r="A34" s="756" t="s">
        <v>752</v>
      </c>
      <c r="B34">
        <v>79.665999999999997</v>
      </c>
    </row>
    <row r="35" spans="1:2">
      <c r="A35" s="756" t="s">
        <v>775</v>
      </c>
      <c r="B35">
        <v>115.65642857142856</v>
      </c>
    </row>
    <row r="36" spans="1:2">
      <c r="A36" s="756" t="s">
        <v>1375</v>
      </c>
      <c r="B36">
        <v>5.1420000000000003</v>
      </c>
    </row>
    <row r="37" spans="1:2">
      <c r="A37" s="756" t="s">
        <v>331</v>
      </c>
      <c r="B37">
        <v>631.00818181818181</v>
      </c>
    </row>
    <row r="38" spans="1:2">
      <c r="A38" s="756" t="s">
        <v>1245</v>
      </c>
      <c r="B38">
        <v>655.06400000000008</v>
      </c>
    </row>
    <row r="39" spans="1:2">
      <c r="A39" s="756" t="s">
        <v>382</v>
      </c>
      <c r="B39">
        <v>165.68416666666667</v>
      </c>
    </row>
    <row r="40" spans="1:2">
      <c r="A40" s="756" t="s">
        <v>772</v>
      </c>
      <c r="B40">
        <v>36.027500000000003</v>
      </c>
    </row>
    <row r="41" spans="1:2">
      <c r="A41" s="756" t="s">
        <v>485</v>
      </c>
      <c r="B41">
        <v>80.628571428571433</v>
      </c>
    </row>
    <row r="42" spans="1:2">
      <c r="A42" s="756" t="s">
        <v>370</v>
      </c>
      <c r="B42">
        <v>59.938333333333333</v>
      </c>
    </row>
    <row r="43" spans="1:2">
      <c r="A43" s="756" t="s">
        <v>835</v>
      </c>
    </row>
    <row r="44" spans="1:2">
      <c r="A44" s="756" t="s">
        <v>1068</v>
      </c>
    </row>
    <row r="45" spans="1:2">
      <c r="A45" s="756" t="s">
        <v>1231</v>
      </c>
      <c r="B45">
        <v>80.216666666666669</v>
      </c>
    </row>
    <row r="46" spans="1:2">
      <c r="A46" s="756" t="s">
        <v>169</v>
      </c>
      <c r="B46">
        <v>39.571428571428569</v>
      </c>
    </row>
    <row r="47" spans="1:2">
      <c r="A47" s="756" t="s">
        <v>1381</v>
      </c>
      <c r="B47">
        <v>57</v>
      </c>
    </row>
    <row r="48" spans="1:2">
      <c r="A48" s="756" t="s">
        <v>291</v>
      </c>
      <c r="B48">
        <v>127.51714285714286</v>
      </c>
    </row>
    <row r="49" spans="1:2">
      <c r="A49" s="756" t="s">
        <v>1285</v>
      </c>
      <c r="B49">
        <v>48.842857142857142</v>
      </c>
    </row>
    <row r="50" spans="1:2">
      <c r="A50" s="756" t="s">
        <v>871</v>
      </c>
      <c r="B50">
        <v>61.95</v>
      </c>
    </row>
    <row r="51" spans="1:2">
      <c r="A51" s="756" t="s">
        <v>657</v>
      </c>
      <c r="B51">
        <v>68.8</v>
      </c>
    </row>
    <row r="52" spans="1:2">
      <c r="A52" s="756" t="s">
        <v>1383</v>
      </c>
      <c r="B52">
        <v>154.69</v>
      </c>
    </row>
    <row r="53" spans="1:2">
      <c r="A53" s="756" t="s">
        <v>1332</v>
      </c>
      <c r="B53">
        <v>355.27600000000001</v>
      </c>
    </row>
    <row r="54" spans="1:2">
      <c r="A54" s="756" t="s">
        <v>1256</v>
      </c>
      <c r="B54">
        <v>433.46500000000003</v>
      </c>
    </row>
    <row r="55" spans="1:2">
      <c r="A55" s="756" t="s">
        <v>2427</v>
      </c>
      <c r="B55">
        <v>60.507999999999996</v>
      </c>
    </row>
    <row r="56" spans="1:2">
      <c r="A56" s="756" t="s">
        <v>900</v>
      </c>
      <c r="B56">
        <v>134.16666666666666</v>
      </c>
    </row>
    <row r="57" spans="1:2">
      <c r="A57" s="756" t="s">
        <v>1388</v>
      </c>
      <c r="B57">
        <v>37.9</v>
      </c>
    </row>
    <row r="58" spans="1:2">
      <c r="A58" s="756" t="s">
        <v>1283</v>
      </c>
      <c r="B58">
        <v>10.833333333333334</v>
      </c>
    </row>
    <row r="59" spans="1:2">
      <c r="A59" s="756" t="s">
        <v>1392</v>
      </c>
      <c r="B59">
        <v>105.80200000000001</v>
      </c>
    </row>
    <row r="60" spans="1:2">
      <c r="A60" s="756" t="s">
        <v>1234</v>
      </c>
      <c r="B60">
        <v>25</v>
      </c>
    </row>
    <row r="61" spans="1:2">
      <c r="A61" s="756" t="s">
        <v>1386</v>
      </c>
      <c r="B61">
        <v>15.45</v>
      </c>
    </row>
    <row r="62" spans="1:2">
      <c r="A62" s="756" t="s">
        <v>1298</v>
      </c>
      <c r="B62">
        <v>99.183333333333337</v>
      </c>
    </row>
    <row r="63" spans="1:2">
      <c r="A63" s="756" t="s">
        <v>1262</v>
      </c>
      <c r="B63">
        <v>123.35000000000001</v>
      </c>
    </row>
    <row r="64" spans="1:2">
      <c r="A64" s="756" t="s">
        <v>1047</v>
      </c>
      <c r="B64">
        <v>305</v>
      </c>
    </row>
    <row r="65" spans="1:2">
      <c r="A65" s="756" t="s">
        <v>1395</v>
      </c>
      <c r="B65">
        <v>50.22</v>
      </c>
    </row>
    <row r="66" spans="1:2">
      <c r="A66" s="756" t="s">
        <v>1125</v>
      </c>
      <c r="B66">
        <v>98.6</v>
      </c>
    </row>
    <row r="67" spans="1:2">
      <c r="A67" s="756" t="s">
        <v>1037</v>
      </c>
      <c r="B67">
        <v>91.84</v>
      </c>
    </row>
    <row r="68" spans="1:2">
      <c r="A68" s="756" t="s">
        <v>1255</v>
      </c>
      <c r="B68">
        <v>936.45</v>
      </c>
    </row>
    <row r="69" spans="1:2">
      <c r="A69" s="756" t="s">
        <v>1366</v>
      </c>
      <c r="B69">
        <v>15</v>
      </c>
    </row>
    <row r="70" spans="1:2">
      <c r="A70" s="756" t="s">
        <v>1813</v>
      </c>
    </row>
    <row r="71" spans="1:2">
      <c r="A71" s="756" t="s">
        <v>1247</v>
      </c>
      <c r="B71">
        <v>8.1999999999999993</v>
      </c>
    </row>
    <row r="72" spans="1:2">
      <c r="A72" s="756" t="s">
        <v>3260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B87DC-460B-4C6F-93F0-8E99F9930377}">
  <sheetPr codeName="Sheet8">
    <tabColor theme="4" tint="-0.249977111117893"/>
  </sheetPr>
  <dimension ref="A1:B72"/>
  <sheetViews>
    <sheetView workbookViewId="0"/>
  </sheetViews>
  <sheetFormatPr defaultRowHeight="15"/>
  <cols>
    <col min="1" max="1" width="53.5703125" bestFit="1" customWidth="1"/>
    <col min="2" max="2" width="12.28515625" bestFit="1" customWidth="1"/>
    <col min="3" max="3" width="26.42578125" bestFit="1" customWidth="1"/>
    <col min="4" max="4" width="31.42578125" bestFit="1" customWidth="1"/>
    <col min="5" max="5" width="31" bestFit="1" customWidth="1"/>
    <col min="6" max="6" width="29.140625" bestFit="1" customWidth="1"/>
    <col min="7" max="7" width="33.28515625" bestFit="1" customWidth="1"/>
    <col min="8" max="8" width="29" bestFit="1" customWidth="1"/>
    <col min="9" max="9" width="53.5703125" bestFit="1" customWidth="1"/>
    <col min="10" max="10" width="12.140625" bestFit="1" customWidth="1"/>
    <col min="11" max="11" width="53.5703125" bestFit="1" customWidth="1"/>
    <col min="12" max="12" width="9.7109375" bestFit="1" customWidth="1"/>
    <col min="13" max="13" width="4.28515625" bestFit="1" customWidth="1"/>
    <col min="14" max="14" width="15.42578125" bestFit="1" customWidth="1"/>
    <col min="15" max="15" width="12.28515625" bestFit="1" customWidth="1"/>
  </cols>
  <sheetData>
    <row r="1" spans="1:2">
      <c r="A1" t="s">
        <v>1409</v>
      </c>
      <c r="B1" t="s">
        <v>2456</v>
      </c>
    </row>
    <row r="2" spans="1:2">
      <c r="A2" s="756" t="s">
        <v>803</v>
      </c>
      <c r="B2">
        <v>475.14</v>
      </c>
    </row>
    <row r="3" spans="1:2">
      <c r="A3" s="756" t="s">
        <v>809</v>
      </c>
      <c r="B3">
        <v>411.4</v>
      </c>
    </row>
    <row r="4" spans="1:2">
      <c r="A4" s="756" t="s">
        <v>1209</v>
      </c>
      <c r="B4">
        <v>276</v>
      </c>
    </row>
    <row r="5" spans="1:2">
      <c r="A5" s="756" t="s">
        <v>704</v>
      </c>
      <c r="B5">
        <v>118.84</v>
      </c>
    </row>
    <row r="6" spans="1:2">
      <c r="A6" s="756" t="s">
        <v>1029</v>
      </c>
      <c r="B6">
        <v>60</v>
      </c>
    </row>
    <row r="7" spans="1:2">
      <c r="A7" s="756" t="s">
        <v>602</v>
      </c>
      <c r="B7">
        <v>153.4</v>
      </c>
    </row>
    <row r="8" spans="1:2">
      <c r="A8" s="756" t="s">
        <v>1227</v>
      </c>
      <c r="B8">
        <v>242</v>
      </c>
    </row>
    <row r="9" spans="1:2">
      <c r="A9" s="756" t="s">
        <v>1203</v>
      </c>
      <c r="B9">
        <v>96.3</v>
      </c>
    </row>
    <row r="10" spans="1:2">
      <c r="A10" s="756" t="s">
        <v>500</v>
      </c>
      <c r="B10">
        <v>458.58000000000004</v>
      </c>
    </row>
    <row r="11" spans="1:2">
      <c r="A11" s="756" t="s">
        <v>1212</v>
      </c>
      <c r="B11">
        <v>875.78</v>
      </c>
    </row>
    <row r="12" spans="1:2">
      <c r="A12" s="756" t="s">
        <v>1252</v>
      </c>
      <c r="B12">
        <v>151.57</v>
      </c>
    </row>
    <row r="13" spans="1:2">
      <c r="A13" s="756" t="s">
        <v>682</v>
      </c>
      <c r="B13">
        <v>11.37</v>
      </c>
    </row>
    <row r="14" spans="1:2">
      <c r="A14" s="756" t="s">
        <v>1265</v>
      </c>
      <c r="B14">
        <v>1137.5</v>
      </c>
    </row>
    <row r="15" spans="1:2">
      <c r="A15" s="756" t="s">
        <v>1249</v>
      </c>
      <c r="B15">
        <v>331.2</v>
      </c>
    </row>
    <row r="16" spans="1:2">
      <c r="A16" s="756" t="s">
        <v>759</v>
      </c>
      <c r="B16">
        <v>983.5</v>
      </c>
    </row>
    <row r="17" spans="1:2">
      <c r="A17" s="756" t="s">
        <v>226</v>
      </c>
      <c r="B17">
        <v>242.2</v>
      </c>
    </row>
    <row r="18" spans="1:2">
      <c r="A18" s="756" t="s">
        <v>353</v>
      </c>
      <c r="B18">
        <v>70.099999999999994</v>
      </c>
    </row>
    <row r="19" spans="1:2">
      <c r="A19" s="756" t="s">
        <v>1243</v>
      </c>
      <c r="B19">
        <v>265.40999999999997</v>
      </c>
    </row>
    <row r="20" spans="1:2">
      <c r="A20" s="756" t="s">
        <v>471</v>
      </c>
      <c r="B20">
        <v>68.8</v>
      </c>
    </row>
    <row r="21" spans="1:2">
      <c r="A21" s="756" t="s">
        <v>1061</v>
      </c>
      <c r="B21">
        <v>11.6</v>
      </c>
    </row>
    <row r="22" spans="1:2">
      <c r="A22" s="756" t="s">
        <v>455</v>
      </c>
      <c r="B22">
        <v>60.57</v>
      </c>
    </row>
    <row r="23" spans="1:2">
      <c r="A23" s="756" t="s">
        <v>971</v>
      </c>
      <c r="B23">
        <v>193.8</v>
      </c>
    </row>
    <row r="24" spans="1:2">
      <c r="A24" s="756" t="s">
        <v>164</v>
      </c>
      <c r="B24">
        <v>15</v>
      </c>
    </row>
    <row r="25" spans="1:2">
      <c r="A25" s="756" t="s">
        <v>174</v>
      </c>
      <c r="B25">
        <v>36</v>
      </c>
    </row>
    <row r="26" spans="1:2">
      <c r="A26" s="756" t="s">
        <v>1377</v>
      </c>
      <c r="B26">
        <v>199.5</v>
      </c>
    </row>
    <row r="27" spans="1:2">
      <c r="A27" s="756" t="s">
        <v>778</v>
      </c>
      <c r="B27">
        <v>475</v>
      </c>
    </row>
    <row r="28" spans="1:2">
      <c r="A28" s="756" t="s">
        <v>784</v>
      </c>
      <c r="B28">
        <v>92.91</v>
      </c>
    </row>
    <row r="29" spans="1:2">
      <c r="A29" s="756" t="s">
        <v>792</v>
      </c>
      <c r="B29">
        <v>122</v>
      </c>
    </row>
    <row r="30" spans="1:2">
      <c r="A30" s="756" t="s">
        <v>788</v>
      </c>
      <c r="B30">
        <v>151.5</v>
      </c>
    </row>
    <row r="31" spans="1:2">
      <c r="A31" s="756" t="s">
        <v>660</v>
      </c>
      <c r="B31">
        <v>547.45000000000005</v>
      </c>
    </row>
    <row r="32" spans="1:2">
      <c r="A32" s="756" t="s">
        <v>488</v>
      </c>
      <c r="B32">
        <v>272.39999999999998</v>
      </c>
    </row>
    <row r="33" spans="1:2">
      <c r="A33" s="756" t="s">
        <v>975</v>
      </c>
      <c r="B33">
        <v>303.7</v>
      </c>
    </row>
    <row r="34" spans="1:2">
      <c r="A34" s="756" t="s">
        <v>752</v>
      </c>
      <c r="B34">
        <v>213.19</v>
      </c>
    </row>
    <row r="35" spans="1:2">
      <c r="A35" s="756" t="s">
        <v>775</v>
      </c>
      <c r="B35">
        <v>273.19</v>
      </c>
    </row>
    <row r="36" spans="1:2">
      <c r="A36" s="756" t="s">
        <v>1375</v>
      </c>
      <c r="B36">
        <v>5.1420000000000003</v>
      </c>
    </row>
    <row r="37" spans="1:2">
      <c r="A37" s="756" t="s">
        <v>331</v>
      </c>
      <c r="B37">
        <v>1408</v>
      </c>
    </row>
    <row r="38" spans="1:2">
      <c r="A38" s="756" t="s">
        <v>1245</v>
      </c>
      <c r="B38">
        <v>1408</v>
      </c>
    </row>
    <row r="39" spans="1:2">
      <c r="A39" s="756" t="s">
        <v>382</v>
      </c>
      <c r="B39">
        <v>458.6</v>
      </c>
    </row>
    <row r="40" spans="1:2">
      <c r="A40" s="756" t="s">
        <v>772</v>
      </c>
      <c r="B40">
        <v>79</v>
      </c>
    </row>
    <row r="41" spans="1:2">
      <c r="A41" s="756" t="s">
        <v>485</v>
      </c>
      <c r="B41">
        <v>96.3</v>
      </c>
    </row>
    <row r="42" spans="1:2">
      <c r="A42" s="756" t="s">
        <v>370</v>
      </c>
      <c r="B42">
        <v>106.98</v>
      </c>
    </row>
    <row r="43" spans="1:2">
      <c r="A43" s="756" t="s">
        <v>835</v>
      </c>
    </row>
    <row r="44" spans="1:2">
      <c r="A44" s="756" t="s">
        <v>1068</v>
      </c>
    </row>
    <row r="45" spans="1:2">
      <c r="A45" s="756" t="s">
        <v>1231</v>
      </c>
      <c r="B45">
        <v>106.55</v>
      </c>
    </row>
    <row r="46" spans="1:2">
      <c r="A46" s="756" t="s">
        <v>169</v>
      </c>
      <c r="B46">
        <v>65</v>
      </c>
    </row>
    <row r="47" spans="1:2">
      <c r="A47" s="756" t="s">
        <v>1381</v>
      </c>
      <c r="B47">
        <v>57</v>
      </c>
    </row>
    <row r="48" spans="1:2">
      <c r="A48" s="756" t="s">
        <v>291</v>
      </c>
      <c r="B48">
        <v>510</v>
      </c>
    </row>
    <row r="49" spans="1:2">
      <c r="A49" s="756" t="s">
        <v>1285</v>
      </c>
      <c r="B49">
        <v>195</v>
      </c>
    </row>
    <row r="50" spans="1:2">
      <c r="A50" s="756" t="s">
        <v>871</v>
      </c>
      <c r="B50">
        <v>143.61000000000001</v>
      </c>
    </row>
    <row r="51" spans="1:2">
      <c r="A51" s="756" t="s">
        <v>657</v>
      </c>
      <c r="B51">
        <v>111.7</v>
      </c>
    </row>
    <row r="52" spans="1:2">
      <c r="A52" s="756" t="s">
        <v>1383</v>
      </c>
      <c r="B52">
        <v>154.69</v>
      </c>
    </row>
    <row r="53" spans="1:2">
      <c r="A53" s="756" t="s">
        <v>1332</v>
      </c>
      <c r="B53">
        <v>475</v>
      </c>
    </row>
    <row r="54" spans="1:2">
      <c r="A54" s="756" t="s">
        <v>1256</v>
      </c>
      <c r="B54">
        <v>961.9</v>
      </c>
    </row>
    <row r="55" spans="1:2">
      <c r="A55" s="756" t="s">
        <v>2427</v>
      </c>
      <c r="B55">
        <v>107</v>
      </c>
    </row>
    <row r="56" spans="1:2">
      <c r="A56" s="756" t="s">
        <v>900</v>
      </c>
      <c r="B56">
        <v>360</v>
      </c>
    </row>
    <row r="57" spans="1:2">
      <c r="A57" s="756" t="s">
        <v>1388</v>
      </c>
      <c r="B57">
        <v>37.9</v>
      </c>
    </row>
    <row r="58" spans="1:2">
      <c r="A58" s="756" t="s">
        <v>1283</v>
      </c>
      <c r="B58">
        <v>20.5</v>
      </c>
    </row>
    <row r="59" spans="1:2">
      <c r="A59" s="756" t="s">
        <v>1392</v>
      </c>
      <c r="B59">
        <v>211.4</v>
      </c>
    </row>
    <row r="60" spans="1:2">
      <c r="A60" s="756" t="s">
        <v>1234</v>
      </c>
      <c r="B60">
        <v>25</v>
      </c>
    </row>
    <row r="61" spans="1:2">
      <c r="A61" s="756" t="s">
        <v>1386</v>
      </c>
      <c r="B61">
        <v>15.45</v>
      </c>
    </row>
    <row r="62" spans="1:2">
      <c r="A62" s="756" t="s">
        <v>1298</v>
      </c>
      <c r="B62">
        <v>215.2</v>
      </c>
    </row>
    <row r="63" spans="1:2">
      <c r="A63" s="756" t="s">
        <v>1262</v>
      </c>
      <c r="B63">
        <v>313</v>
      </c>
    </row>
    <row r="64" spans="1:2">
      <c r="A64" s="756" t="s">
        <v>1047</v>
      </c>
      <c r="B64">
        <v>305</v>
      </c>
    </row>
    <row r="65" spans="1:2">
      <c r="A65" s="756" t="s">
        <v>1395</v>
      </c>
      <c r="B65">
        <v>78</v>
      </c>
    </row>
    <row r="66" spans="1:2">
      <c r="A66" s="756" t="s">
        <v>1125</v>
      </c>
      <c r="B66">
        <v>148.6</v>
      </c>
    </row>
    <row r="67" spans="1:2">
      <c r="A67" s="756" t="s">
        <v>1037</v>
      </c>
      <c r="B67">
        <v>91.84</v>
      </c>
    </row>
    <row r="68" spans="1:2">
      <c r="A68" s="756" t="s">
        <v>1255</v>
      </c>
      <c r="B68">
        <v>936.45</v>
      </c>
    </row>
    <row r="69" spans="1:2">
      <c r="A69" s="756" t="s">
        <v>1366</v>
      </c>
      <c r="B69">
        <v>15</v>
      </c>
    </row>
    <row r="70" spans="1:2">
      <c r="A70" s="756" t="s">
        <v>1813</v>
      </c>
    </row>
    <row r="71" spans="1:2">
      <c r="A71" s="756" t="s">
        <v>1247</v>
      </c>
      <c r="B71">
        <v>8.1999999999999993</v>
      </c>
    </row>
    <row r="72" spans="1:2">
      <c r="A72" s="756" t="s">
        <v>3260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1D401-36E2-49A6-BDFE-F07AD70524CF}">
  <sheetPr codeName="Sheet9">
    <tabColor rgb="FF7F7F7F"/>
  </sheetPr>
  <dimension ref="A1:L510"/>
  <sheetViews>
    <sheetView workbookViewId="0"/>
  </sheetViews>
  <sheetFormatPr defaultRowHeight="15"/>
  <cols>
    <col min="1" max="1" width="81.140625" bestFit="1" customWidth="1"/>
    <col min="2" max="2" width="13.42578125" bestFit="1" customWidth="1"/>
    <col min="3" max="3" width="24.85546875" bestFit="1" customWidth="1"/>
    <col min="4" max="4" width="44.42578125" bestFit="1" customWidth="1"/>
    <col min="5" max="5" width="53.7109375" bestFit="1" customWidth="1"/>
    <col min="6" max="6" width="47.42578125" bestFit="1" customWidth="1"/>
    <col min="7" max="7" width="41.28515625" bestFit="1" customWidth="1"/>
    <col min="8" max="8" width="65.42578125" bestFit="1" customWidth="1"/>
    <col min="9" max="9" width="13.7109375" bestFit="1" customWidth="1"/>
    <col min="10" max="10" width="21.7109375" bestFit="1" customWidth="1"/>
    <col min="11" max="11" width="15.140625" bestFit="1" customWidth="1"/>
    <col min="12" max="12" width="35" bestFit="1" customWidth="1"/>
  </cols>
  <sheetData>
    <row r="1" spans="1:12">
      <c r="A1" t="s">
        <v>73</v>
      </c>
      <c r="B1" t="s">
        <v>74</v>
      </c>
      <c r="C1" t="s">
        <v>75</v>
      </c>
      <c r="D1" t="s">
        <v>76</v>
      </c>
      <c r="E1" t="s">
        <v>77</v>
      </c>
      <c r="F1" t="s">
        <v>78</v>
      </c>
      <c r="G1" t="s">
        <v>79</v>
      </c>
      <c r="H1" t="s">
        <v>80</v>
      </c>
      <c r="I1" t="s">
        <v>81</v>
      </c>
      <c r="J1" t="s">
        <v>82</v>
      </c>
      <c r="K1" t="s">
        <v>83</v>
      </c>
      <c r="L1" t="s">
        <v>84</v>
      </c>
    </row>
    <row r="2" spans="1:12">
      <c r="A2" t="s">
        <v>85</v>
      </c>
      <c r="B2" t="s">
        <v>13</v>
      </c>
      <c r="C2" t="s">
        <v>49</v>
      </c>
      <c r="D2" t="s">
        <v>86</v>
      </c>
      <c r="E2" t="s">
        <v>87</v>
      </c>
      <c r="F2" t="s">
        <v>88</v>
      </c>
      <c r="G2" t="s">
        <v>89</v>
      </c>
      <c r="I2">
        <v>93240</v>
      </c>
      <c r="J2" t="s">
        <v>90</v>
      </c>
      <c r="K2">
        <v>93</v>
      </c>
      <c r="L2" t="s">
        <v>91</v>
      </c>
    </row>
    <row r="3" spans="1:12">
      <c r="A3" t="s">
        <v>92</v>
      </c>
      <c r="B3" t="s">
        <v>13</v>
      </c>
      <c r="C3" t="s">
        <v>45</v>
      </c>
      <c r="D3" t="s">
        <v>93</v>
      </c>
      <c r="E3" t="s">
        <v>94</v>
      </c>
      <c r="F3" t="s">
        <v>95</v>
      </c>
      <c r="G3" t="s">
        <v>96</v>
      </c>
      <c r="H3" t="s">
        <v>97</v>
      </c>
      <c r="I3">
        <v>75010</v>
      </c>
      <c r="J3" t="s">
        <v>98</v>
      </c>
      <c r="K3">
        <v>75</v>
      </c>
      <c r="L3" t="s">
        <v>100</v>
      </c>
    </row>
    <row r="4" spans="1:12">
      <c r="A4" t="s">
        <v>101</v>
      </c>
      <c r="B4" t="s">
        <v>13</v>
      </c>
      <c r="C4" t="s">
        <v>53</v>
      </c>
      <c r="D4" t="s">
        <v>58</v>
      </c>
      <c r="E4" t="s">
        <v>102</v>
      </c>
      <c r="F4" t="s">
        <v>88</v>
      </c>
      <c r="G4" t="s">
        <v>89</v>
      </c>
      <c r="H4" t="s">
        <v>103</v>
      </c>
      <c r="I4">
        <v>92310</v>
      </c>
      <c r="J4" t="s">
        <v>104</v>
      </c>
      <c r="K4">
        <v>92</v>
      </c>
      <c r="L4" t="s">
        <v>91</v>
      </c>
    </row>
    <row r="5" spans="1:12">
      <c r="A5" t="s">
        <v>105</v>
      </c>
      <c r="B5" t="s">
        <v>13</v>
      </c>
      <c r="C5" t="s">
        <v>49</v>
      </c>
      <c r="D5" t="s">
        <v>86</v>
      </c>
      <c r="E5" t="s">
        <v>106</v>
      </c>
      <c r="F5" t="s">
        <v>88</v>
      </c>
      <c r="G5" t="s">
        <v>89</v>
      </c>
      <c r="H5" t="s">
        <v>107</v>
      </c>
      <c r="I5">
        <v>93160</v>
      </c>
      <c r="J5" t="s">
        <v>108</v>
      </c>
      <c r="K5">
        <v>93</v>
      </c>
      <c r="L5" t="s">
        <v>91</v>
      </c>
    </row>
    <row r="6" spans="1:12">
      <c r="A6" t="s">
        <v>109</v>
      </c>
      <c r="B6" t="s">
        <v>13</v>
      </c>
      <c r="C6" t="s">
        <v>43</v>
      </c>
      <c r="D6" t="s">
        <v>93</v>
      </c>
      <c r="E6" t="s">
        <v>110</v>
      </c>
      <c r="F6" t="s">
        <v>88</v>
      </c>
      <c r="G6" t="s">
        <v>96</v>
      </c>
      <c r="H6" t="s">
        <v>111</v>
      </c>
      <c r="I6">
        <v>92700</v>
      </c>
      <c r="J6" t="s">
        <v>112</v>
      </c>
      <c r="K6">
        <v>92</v>
      </c>
      <c r="L6" t="s">
        <v>91</v>
      </c>
    </row>
    <row r="7" spans="1:12">
      <c r="A7" t="s">
        <v>113</v>
      </c>
      <c r="B7" t="s">
        <v>114</v>
      </c>
      <c r="C7" t="s">
        <v>7</v>
      </c>
      <c r="D7" t="s">
        <v>115</v>
      </c>
      <c r="E7" t="s">
        <v>116</v>
      </c>
      <c r="H7" t="s">
        <v>117</v>
      </c>
      <c r="I7">
        <v>75015</v>
      </c>
      <c r="J7" t="s">
        <v>118</v>
      </c>
      <c r="K7">
        <v>75</v>
      </c>
      <c r="L7" t="s">
        <v>119</v>
      </c>
    </row>
    <row r="8" spans="1:12">
      <c r="A8" t="s">
        <v>120</v>
      </c>
      <c r="B8" t="s">
        <v>114</v>
      </c>
      <c r="C8" t="s">
        <v>13</v>
      </c>
      <c r="D8" t="s">
        <v>13</v>
      </c>
      <c r="E8" t="s">
        <v>121</v>
      </c>
      <c r="F8" t="s">
        <v>121</v>
      </c>
      <c r="H8" t="s">
        <v>122</v>
      </c>
      <c r="I8">
        <v>94150</v>
      </c>
      <c r="J8" t="s">
        <v>123</v>
      </c>
      <c r="K8">
        <v>94</v>
      </c>
      <c r="L8" t="s">
        <v>119</v>
      </c>
    </row>
    <row r="9" spans="1:12">
      <c r="A9" t="s">
        <v>124</v>
      </c>
      <c r="B9" t="s">
        <v>114</v>
      </c>
      <c r="C9" t="s">
        <v>7</v>
      </c>
      <c r="D9" t="s">
        <v>5</v>
      </c>
      <c r="E9" t="s">
        <v>125</v>
      </c>
      <c r="F9" t="s">
        <v>125</v>
      </c>
      <c r="H9" t="s">
        <v>126</v>
      </c>
      <c r="I9">
        <v>75013</v>
      </c>
      <c r="J9" t="s">
        <v>127</v>
      </c>
      <c r="K9">
        <v>75</v>
      </c>
      <c r="L9" t="s">
        <v>119</v>
      </c>
    </row>
    <row r="10" spans="1:12">
      <c r="A10" t="s">
        <v>128</v>
      </c>
      <c r="B10" t="s">
        <v>13</v>
      </c>
      <c r="C10" t="s">
        <v>49</v>
      </c>
      <c r="D10" t="s">
        <v>49</v>
      </c>
      <c r="E10" t="s">
        <v>128</v>
      </c>
      <c r="F10" t="s">
        <v>88</v>
      </c>
      <c r="G10" t="s">
        <v>96</v>
      </c>
      <c r="H10" t="s">
        <v>129</v>
      </c>
      <c r="I10">
        <v>75013</v>
      </c>
      <c r="J10" t="s">
        <v>127</v>
      </c>
      <c r="K10">
        <v>75</v>
      </c>
      <c r="L10" t="s">
        <v>91</v>
      </c>
    </row>
    <row r="11" spans="1:12">
      <c r="A11" t="s">
        <v>130</v>
      </c>
      <c r="B11" t="s">
        <v>13</v>
      </c>
      <c r="C11" t="s">
        <v>43</v>
      </c>
      <c r="D11" t="s">
        <v>93</v>
      </c>
      <c r="E11" t="s">
        <v>131</v>
      </c>
      <c r="F11" t="s">
        <v>95</v>
      </c>
      <c r="G11" t="s">
        <v>96</v>
      </c>
      <c r="H11" t="s">
        <v>132</v>
      </c>
      <c r="I11">
        <v>75015</v>
      </c>
      <c r="J11" t="s">
        <v>118</v>
      </c>
      <c r="K11">
        <v>75</v>
      </c>
      <c r="L11" t="s">
        <v>91</v>
      </c>
    </row>
    <row r="12" spans="1:12">
      <c r="A12" t="s">
        <v>133</v>
      </c>
      <c r="B12" t="s">
        <v>13</v>
      </c>
      <c r="C12" t="s">
        <v>49</v>
      </c>
      <c r="D12" t="s">
        <v>86</v>
      </c>
      <c r="E12" t="s">
        <v>131</v>
      </c>
      <c r="F12" t="s">
        <v>95</v>
      </c>
      <c r="G12" t="s">
        <v>96</v>
      </c>
      <c r="H12" t="s">
        <v>134</v>
      </c>
      <c r="I12">
        <v>75019</v>
      </c>
      <c r="J12" t="s">
        <v>135</v>
      </c>
      <c r="K12">
        <v>75</v>
      </c>
      <c r="L12" t="s">
        <v>91</v>
      </c>
    </row>
    <row r="13" spans="1:12">
      <c r="A13" t="s">
        <v>136</v>
      </c>
      <c r="B13" t="s">
        <v>114</v>
      </c>
      <c r="C13" t="s">
        <v>13</v>
      </c>
      <c r="D13" t="s">
        <v>13</v>
      </c>
      <c r="E13" t="s">
        <v>131</v>
      </c>
      <c r="H13" t="s">
        <v>137</v>
      </c>
      <c r="I13">
        <v>75020</v>
      </c>
      <c r="J13" t="s">
        <v>138</v>
      </c>
      <c r="K13">
        <v>75</v>
      </c>
      <c r="L13" t="s">
        <v>119</v>
      </c>
    </row>
    <row r="14" spans="1:12">
      <c r="A14" t="s">
        <v>139</v>
      </c>
      <c r="B14" t="s">
        <v>13</v>
      </c>
      <c r="C14" t="s">
        <v>43</v>
      </c>
      <c r="D14" t="s">
        <v>93</v>
      </c>
      <c r="E14" t="s">
        <v>131</v>
      </c>
      <c r="F14" t="s">
        <v>95</v>
      </c>
      <c r="G14" t="s">
        <v>96</v>
      </c>
      <c r="H14" t="s">
        <v>140</v>
      </c>
      <c r="I14">
        <v>75011</v>
      </c>
      <c r="J14" t="s">
        <v>141</v>
      </c>
      <c r="K14">
        <v>75</v>
      </c>
      <c r="L14" t="s">
        <v>91</v>
      </c>
    </row>
    <row r="15" spans="1:12">
      <c r="A15" t="s">
        <v>142</v>
      </c>
      <c r="B15" t="s">
        <v>114</v>
      </c>
      <c r="C15" t="s">
        <v>7</v>
      </c>
      <c r="D15" t="s">
        <v>143</v>
      </c>
      <c r="E15" t="s">
        <v>144</v>
      </c>
      <c r="F15" t="s">
        <v>145</v>
      </c>
      <c r="H15" t="s">
        <v>146</v>
      </c>
      <c r="I15">
        <v>92130</v>
      </c>
      <c r="J15" t="s">
        <v>147</v>
      </c>
      <c r="K15">
        <v>92</v>
      </c>
      <c r="L15" t="s">
        <v>119</v>
      </c>
    </row>
    <row r="16" spans="1:12">
      <c r="A16" t="s">
        <v>148</v>
      </c>
      <c r="B16" t="s">
        <v>114</v>
      </c>
      <c r="C16" t="s">
        <v>7</v>
      </c>
      <c r="D16" t="s">
        <v>143</v>
      </c>
      <c r="E16" t="s">
        <v>144</v>
      </c>
      <c r="F16" t="s">
        <v>149</v>
      </c>
      <c r="H16" t="s">
        <v>150</v>
      </c>
      <c r="I16">
        <v>75012</v>
      </c>
      <c r="J16" t="s">
        <v>151</v>
      </c>
      <c r="K16">
        <v>75</v>
      </c>
      <c r="L16" t="s">
        <v>152</v>
      </c>
    </row>
    <row r="17" spans="1:12">
      <c r="A17" t="s">
        <v>153</v>
      </c>
      <c r="B17" t="s">
        <v>114</v>
      </c>
      <c r="C17" t="s">
        <v>7</v>
      </c>
      <c r="D17" t="s">
        <v>143</v>
      </c>
      <c r="E17" t="s">
        <v>144</v>
      </c>
      <c r="F17" t="s">
        <v>154</v>
      </c>
      <c r="H17" t="s">
        <v>155</v>
      </c>
      <c r="I17">
        <v>92200</v>
      </c>
      <c r="J17" t="s">
        <v>156</v>
      </c>
      <c r="K17">
        <v>92</v>
      </c>
      <c r="L17" t="s">
        <v>119</v>
      </c>
    </row>
    <row r="18" spans="1:12">
      <c r="A18" t="s">
        <v>157</v>
      </c>
      <c r="B18" t="s">
        <v>114</v>
      </c>
      <c r="C18" t="s">
        <v>7</v>
      </c>
      <c r="D18" t="s">
        <v>143</v>
      </c>
      <c r="E18" t="s">
        <v>144</v>
      </c>
      <c r="F18" t="s">
        <v>158</v>
      </c>
      <c r="H18" t="s">
        <v>159</v>
      </c>
      <c r="I18">
        <v>92800</v>
      </c>
      <c r="J18" t="s">
        <v>160</v>
      </c>
      <c r="K18">
        <v>92</v>
      </c>
      <c r="L18" t="s">
        <v>119</v>
      </c>
    </row>
    <row r="19" spans="1:12">
      <c r="A19" t="s">
        <v>161</v>
      </c>
      <c r="B19" t="s">
        <v>114</v>
      </c>
      <c r="C19" t="s">
        <v>7</v>
      </c>
      <c r="D19" t="s">
        <v>143</v>
      </c>
      <c r="E19" t="s">
        <v>144</v>
      </c>
      <c r="F19" t="s">
        <v>162</v>
      </c>
      <c r="I19">
        <v>75009</v>
      </c>
      <c r="J19" t="s">
        <v>163</v>
      </c>
      <c r="K19">
        <v>75</v>
      </c>
      <c r="L19" t="s">
        <v>152</v>
      </c>
    </row>
    <row r="20" spans="1:12">
      <c r="A20" t="s">
        <v>164</v>
      </c>
      <c r="B20" t="s">
        <v>114</v>
      </c>
      <c r="C20" t="s">
        <v>7</v>
      </c>
      <c r="D20" t="s">
        <v>143</v>
      </c>
      <c r="E20" t="s">
        <v>144</v>
      </c>
      <c r="F20" t="s">
        <v>165</v>
      </c>
      <c r="H20" t="s">
        <v>166</v>
      </c>
      <c r="I20">
        <v>92110</v>
      </c>
      <c r="J20" t="s">
        <v>167</v>
      </c>
      <c r="K20">
        <v>92</v>
      </c>
      <c r="L20" t="s">
        <v>152</v>
      </c>
    </row>
    <row r="21" spans="1:12">
      <c r="A21" t="s">
        <v>169</v>
      </c>
      <c r="B21" t="s">
        <v>114</v>
      </c>
      <c r="C21" t="s">
        <v>7</v>
      </c>
      <c r="D21" t="s">
        <v>143</v>
      </c>
      <c r="E21" t="s">
        <v>144</v>
      </c>
      <c r="F21" t="s">
        <v>165</v>
      </c>
      <c r="H21" t="s">
        <v>170</v>
      </c>
      <c r="I21">
        <v>92110</v>
      </c>
      <c r="J21" t="s">
        <v>167</v>
      </c>
      <c r="K21">
        <v>92</v>
      </c>
      <c r="L21" t="s">
        <v>152</v>
      </c>
    </row>
    <row r="22" spans="1:12">
      <c r="A22" t="s">
        <v>171</v>
      </c>
      <c r="B22" t="s">
        <v>114</v>
      </c>
      <c r="C22" t="s">
        <v>7</v>
      </c>
      <c r="D22" t="s">
        <v>143</v>
      </c>
      <c r="E22" t="s">
        <v>144</v>
      </c>
      <c r="F22" t="s">
        <v>165</v>
      </c>
      <c r="I22">
        <v>92300</v>
      </c>
      <c r="J22" t="s">
        <v>172</v>
      </c>
      <c r="K22">
        <v>92</v>
      </c>
      <c r="L22" t="s">
        <v>152</v>
      </c>
    </row>
    <row r="23" spans="1:12">
      <c r="A23" t="s">
        <v>173</v>
      </c>
      <c r="B23" t="s">
        <v>114</v>
      </c>
      <c r="C23" t="s">
        <v>7</v>
      </c>
      <c r="D23" t="s">
        <v>143</v>
      </c>
      <c r="E23" t="s">
        <v>144</v>
      </c>
      <c r="F23" t="s">
        <v>165</v>
      </c>
      <c r="I23">
        <v>92300</v>
      </c>
      <c r="J23" t="s">
        <v>172</v>
      </c>
      <c r="K23">
        <v>92</v>
      </c>
      <c r="L23" t="s">
        <v>152</v>
      </c>
    </row>
    <row r="24" spans="1:12">
      <c r="A24" t="s">
        <v>174</v>
      </c>
      <c r="B24" t="s">
        <v>114</v>
      </c>
      <c r="C24" t="s">
        <v>7</v>
      </c>
      <c r="D24" t="s">
        <v>143</v>
      </c>
      <c r="E24" t="s">
        <v>144</v>
      </c>
      <c r="F24" t="s">
        <v>175</v>
      </c>
      <c r="H24" t="s">
        <v>176</v>
      </c>
      <c r="I24">
        <v>92400</v>
      </c>
      <c r="J24" t="s">
        <v>177</v>
      </c>
      <c r="K24">
        <v>92</v>
      </c>
      <c r="L24" t="s">
        <v>152</v>
      </c>
    </row>
    <row r="25" spans="1:12">
      <c r="A25" t="s">
        <v>178</v>
      </c>
      <c r="B25" t="s">
        <v>114</v>
      </c>
      <c r="C25" t="s">
        <v>7</v>
      </c>
      <c r="D25" t="s">
        <v>143</v>
      </c>
      <c r="E25" t="s">
        <v>144</v>
      </c>
      <c r="F25" t="s">
        <v>179</v>
      </c>
      <c r="H25" t="s">
        <v>180</v>
      </c>
      <c r="I25">
        <v>75016</v>
      </c>
      <c r="J25" t="s">
        <v>181</v>
      </c>
      <c r="K25">
        <v>75</v>
      </c>
      <c r="L25" t="s">
        <v>119</v>
      </c>
    </row>
    <row r="26" spans="1:12">
      <c r="A26" t="s">
        <v>182</v>
      </c>
      <c r="B26" t="s">
        <v>114</v>
      </c>
      <c r="C26" t="s">
        <v>7</v>
      </c>
      <c r="D26" t="s">
        <v>143</v>
      </c>
      <c r="E26" t="s">
        <v>144</v>
      </c>
      <c r="F26" t="s">
        <v>183</v>
      </c>
      <c r="H26" t="s">
        <v>184</v>
      </c>
      <c r="I26">
        <v>75116</v>
      </c>
      <c r="J26" t="s">
        <v>181</v>
      </c>
      <c r="K26">
        <v>75</v>
      </c>
      <c r="L26" t="s">
        <v>152</v>
      </c>
    </row>
    <row r="27" spans="1:12">
      <c r="A27" t="s">
        <v>185</v>
      </c>
      <c r="B27" t="s">
        <v>114</v>
      </c>
      <c r="C27" t="s">
        <v>7</v>
      </c>
      <c r="D27" t="s">
        <v>143</v>
      </c>
      <c r="E27" t="s">
        <v>144</v>
      </c>
      <c r="F27" t="s">
        <v>186</v>
      </c>
      <c r="I27">
        <v>92032</v>
      </c>
      <c r="J27" t="s">
        <v>187</v>
      </c>
      <c r="K27">
        <v>92</v>
      </c>
      <c r="L27" t="s">
        <v>152</v>
      </c>
    </row>
    <row r="28" spans="1:12">
      <c r="A28" t="s">
        <v>188</v>
      </c>
      <c r="B28" t="s">
        <v>114</v>
      </c>
      <c r="C28" t="s">
        <v>7</v>
      </c>
      <c r="D28" t="s">
        <v>143</v>
      </c>
      <c r="E28" t="s">
        <v>144</v>
      </c>
      <c r="F28" t="s">
        <v>189</v>
      </c>
      <c r="I28">
        <v>92400</v>
      </c>
      <c r="J28" t="s">
        <v>187</v>
      </c>
      <c r="K28">
        <v>92</v>
      </c>
      <c r="L28" t="s">
        <v>152</v>
      </c>
    </row>
    <row r="29" spans="1:12">
      <c r="A29" t="s">
        <v>190</v>
      </c>
      <c r="B29" t="s">
        <v>114</v>
      </c>
      <c r="C29" t="s">
        <v>7</v>
      </c>
      <c r="D29" t="s">
        <v>143</v>
      </c>
      <c r="E29" t="s">
        <v>144</v>
      </c>
      <c r="F29" t="s">
        <v>191</v>
      </c>
      <c r="H29" t="s">
        <v>192</v>
      </c>
      <c r="I29">
        <v>75116</v>
      </c>
      <c r="J29" t="s">
        <v>181</v>
      </c>
      <c r="K29">
        <v>75</v>
      </c>
      <c r="L29" t="s">
        <v>152</v>
      </c>
    </row>
    <row r="30" spans="1:12">
      <c r="A30" t="s">
        <v>193</v>
      </c>
      <c r="B30" t="s">
        <v>13</v>
      </c>
      <c r="C30" t="s">
        <v>53</v>
      </c>
      <c r="D30" t="s">
        <v>58</v>
      </c>
      <c r="E30" t="s">
        <v>194</v>
      </c>
      <c r="F30" t="s">
        <v>88</v>
      </c>
      <c r="G30" t="s">
        <v>89</v>
      </c>
      <c r="H30" t="s">
        <v>195</v>
      </c>
      <c r="I30">
        <v>92150</v>
      </c>
      <c r="J30" t="s">
        <v>196</v>
      </c>
      <c r="K30">
        <v>92</v>
      </c>
      <c r="L30" t="s">
        <v>100</v>
      </c>
    </row>
    <row r="31" spans="1:12">
      <c r="A31" t="s">
        <v>197</v>
      </c>
      <c r="B31" t="s">
        <v>13</v>
      </c>
      <c r="C31" t="s">
        <v>53</v>
      </c>
      <c r="D31" t="s">
        <v>58</v>
      </c>
      <c r="E31" t="s">
        <v>198</v>
      </c>
      <c r="F31" t="s">
        <v>88</v>
      </c>
      <c r="G31" t="s">
        <v>89</v>
      </c>
      <c r="H31" t="s">
        <v>199</v>
      </c>
      <c r="I31">
        <v>92260</v>
      </c>
      <c r="J31" t="s">
        <v>200</v>
      </c>
      <c r="K31">
        <v>92</v>
      </c>
      <c r="L31" t="s">
        <v>91</v>
      </c>
    </row>
    <row r="32" spans="1:12">
      <c r="A32" t="s">
        <v>201</v>
      </c>
      <c r="B32" t="s">
        <v>13</v>
      </c>
      <c r="C32" t="s">
        <v>53</v>
      </c>
      <c r="D32" t="s">
        <v>58</v>
      </c>
      <c r="E32" t="s">
        <v>202</v>
      </c>
      <c r="F32" t="s">
        <v>88</v>
      </c>
      <c r="G32" t="s">
        <v>203</v>
      </c>
      <c r="H32" t="s">
        <v>204</v>
      </c>
      <c r="I32">
        <v>92700</v>
      </c>
      <c r="J32" t="s">
        <v>112</v>
      </c>
      <c r="K32">
        <v>92</v>
      </c>
      <c r="L32" t="s">
        <v>91</v>
      </c>
    </row>
    <row r="33" spans="1:12">
      <c r="A33" t="s">
        <v>205</v>
      </c>
      <c r="B33" t="s">
        <v>114</v>
      </c>
      <c r="C33" t="s">
        <v>13</v>
      </c>
      <c r="D33" t="s">
        <v>13</v>
      </c>
      <c r="E33" t="s">
        <v>206</v>
      </c>
      <c r="H33" t="s">
        <v>207</v>
      </c>
      <c r="I33">
        <v>92000</v>
      </c>
      <c r="J33" t="s">
        <v>160</v>
      </c>
      <c r="K33">
        <v>92</v>
      </c>
      <c r="L33" t="s">
        <v>119</v>
      </c>
    </row>
    <row r="34" spans="1:12">
      <c r="A34" t="s">
        <v>208</v>
      </c>
      <c r="B34" t="s">
        <v>13</v>
      </c>
      <c r="C34" t="s">
        <v>45</v>
      </c>
      <c r="D34" t="s">
        <v>93</v>
      </c>
      <c r="E34" t="s">
        <v>209</v>
      </c>
      <c r="F34" t="s">
        <v>88</v>
      </c>
      <c r="G34" t="s">
        <v>96</v>
      </c>
      <c r="H34" t="s">
        <v>210</v>
      </c>
      <c r="I34">
        <v>75014</v>
      </c>
      <c r="J34" t="s">
        <v>211</v>
      </c>
      <c r="K34">
        <v>75</v>
      </c>
      <c r="L34" t="s">
        <v>91</v>
      </c>
    </row>
    <row r="35" spans="1:12">
      <c r="A35" t="s">
        <v>212</v>
      </c>
      <c r="B35" t="s">
        <v>13</v>
      </c>
      <c r="C35" t="s">
        <v>43</v>
      </c>
      <c r="D35" t="s">
        <v>93</v>
      </c>
      <c r="E35" t="s">
        <v>209</v>
      </c>
      <c r="F35" t="s">
        <v>95</v>
      </c>
      <c r="G35" t="s">
        <v>96</v>
      </c>
      <c r="H35" t="s">
        <v>213</v>
      </c>
      <c r="I35">
        <v>92150</v>
      </c>
      <c r="J35" t="s">
        <v>196</v>
      </c>
      <c r="K35">
        <v>92</v>
      </c>
      <c r="L35" t="s">
        <v>91</v>
      </c>
    </row>
    <row r="36" spans="1:12">
      <c r="A36" t="s">
        <v>214</v>
      </c>
      <c r="B36" t="s">
        <v>13</v>
      </c>
      <c r="C36" t="s">
        <v>43</v>
      </c>
      <c r="D36" t="s">
        <v>93</v>
      </c>
      <c r="E36" t="s">
        <v>209</v>
      </c>
      <c r="F36" t="s">
        <v>88</v>
      </c>
      <c r="G36" t="s">
        <v>96</v>
      </c>
      <c r="H36" t="s">
        <v>215</v>
      </c>
      <c r="I36">
        <v>75016</v>
      </c>
      <c r="J36" t="s">
        <v>181</v>
      </c>
      <c r="K36">
        <v>75</v>
      </c>
      <c r="L36" t="s">
        <v>216</v>
      </c>
    </row>
    <row r="37" spans="1:12">
      <c r="A37" t="s">
        <v>217</v>
      </c>
      <c r="B37" t="s">
        <v>13</v>
      </c>
      <c r="C37" t="s">
        <v>43</v>
      </c>
      <c r="D37" t="s">
        <v>93</v>
      </c>
      <c r="E37" t="s">
        <v>209</v>
      </c>
      <c r="F37" t="s">
        <v>88</v>
      </c>
      <c r="G37" t="s">
        <v>96</v>
      </c>
      <c r="H37" t="s">
        <v>218</v>
      </c>
      <c r="I37">
        <v>75008</v>
      </c>
      <c r="J37" t="s">
        <v>219</v>
      </c>
      <c r="K37">
        <v>75</v>
      </c>
      <c r="L37" t="s">
        <v>91</v>
      </c>
    </row>
    <row r="38" spans="1:12">
      <c r="A38" t="s">
        <v>220</v>
      </c>
      <c r="B38" t="s">
        <v>13</v>
      </c>
      <c r="C38" t="s">
        <v>43</v>
      </c>
      <c r="D38" t="s">
        <v>93</v>
      </c>
      <c r="E38" t="s">
        <v>209</v>
      </c>
      <c r="F38" t="s">
        <v>88</v>
      </c>
      <c r="G38" t="s">
        <v>96</v>
      </c>
      <c r="H38" t="s">
        <v>221</v>
      </c>
      <c r="I38">
        <v>75014</v>
      </c>
      <c r="J38" t="s">
        <v>211</v>
      </c>
      <c r="K38">
        <v>75</v>
      </c>
      <c r="L38" t="s">
        <v>100</v>
      </c>
    </row>
    <row r="39" spans="1:12">
      <c r="A39" t="s">
        <v>222</v>
      </c>
      <c r="B39" t="s">
        <v>13</v>
      </c>
      <c r="C39" t="s">
        <v>43</v>
      </c>
      <c r="D39" t="s">
        <v>93</v>
      </c>
      <c r="E39" t="s">
        <v>209</v>
      </c>
      <c r="F39" t="s">
        <v>88</v>
      </c>
      <c r="G39" t="s">
        <v>96</v>
      </c>
      <c r="H39" t="s">
        <v>210</v>
      </c>
      <c r="I39">
        <v>75014</v>
      </c>
      <c r="J39" t="s">
        <v>211</v>
      </c>
      <c r="K39">
        <v>75</v>
      </c>
      <c r="L39" t="s">
        <v>100</v>
      </c>
    </row>
    <row r="40" spans="1:12">
      <c r="A40" t="s">
        <v>223</v>
      </c>
      <c r="B40" t="s">
        <v>13</v>
      </c>
      <c r="C40" t="s">
        <v>43</v>
      </c>
      <c r="D40" t="s">
        <v>93</v>
      </c>
      <c r="E40" t="s">
        <v>224</v>
      </c>
      <c r="F40" t="s">
        <v>88</v>
      </c>
      <c r="H40" t="s">
        <v>225</v>
      </c>
      <c r="I40">
        <v>92150</v>
      </c>
      <c r="J40" t="s">
        <v>196</v>
      </c>
      <c r="K40">
        <v>92</v>
      </c>
      <c r="L40" t="s">
        <v>91</v>
      </c>
    </row>
    <row r="41" spans="1:12">
      <c r="A41" t="s">
        <v>226</v>
      </c>
      <c r="B41" t="s">
        <v>13</v>
      </c>
      <c r="C41" t="s">
        <v>43</v>
      </c>
      <c r="D41" t="s">
        <v>93</v>
      </c>
      <c r="E41" t="s">
        <v>209</v>
      </c>
      <c r="F41" t="s">
        <v>88</v>
      </c>
      <c r="G41" t="s">
        <v>96</v>
      </c>
      <c r="H41" t="s">
        <v>227</v>
      </c>
      <c r="I41">
        <v>75012</v>
      </c>
      <c r="J41" t="s">
        <v>151</v>
      </c>
      <c r="K41">
        <v>75</v>
      </c>
      <c r="L41" t="s">
        <v>100</v>
      </c>
    </row>
    <row r="42" spans="1:12">
      <c r="A42" t="s">
        <v>228</v>
      </c>
      <c r="B42" t="s">
        <v>13</v>
      </c>
      <c r="C42" t="s">
        <v>43</v>
      </c>
      <c r="D42" t="s">
        <v>93</v>
      </c>
      <c r="E42" t="s">
        <v>209</v>
      </c>
      <c r="F42" t="s">
        <v>88</v>
      </c>
      <c r="G42" t="s">
        <v>96</v>
      </c>
      <c r="H42" t="s">
        <v>229</v>
      </c>
      <c r="I42">
        <v>92600</v>
      </c>
      <c r="J42" t="s">
        <v>230</v>
      </c>
      <c r="K42">
        <v>92</v>
      </c>
      <c r="L42" t="s">
        <v>100</v>
      </c>
    </row>
    <row r="43" spans="1:12">
      <c r="A43" t="s">
        <v>231</v>
      </c>
      <c r="B43" t="s">
        <v>13</v>
      </c>
      <c r="C43" t="s">
        <v>43</v>
      </c>
      <c r="D43" t="s">
        <v>93</v>
      </c>
      <c r="E43" t="s">
        <v>209</v>
      </c>
      <c r="F43" t="s">
        <v>95</v>
      </c>
      <c r="G43" t="s">
        <v>96</v>
      </c>
      <c r="H43" t="s">
        <v>232</v>
      </c>
      <c r="I43">
        <v>75012</v>
      </c>
      <c r="J43" t="s">
        <v>151</v>
      </c>
      <c r="K43">
        <v>75</v>
      </c>
      <c r="L43" t="s">
        <v>91</v>
      </c>
    </row>
    <row r="44" spans="1:12">
      <c r="A44" t="s">
        <v>233</v>
      </c>
      <c r="B44" t="s">
        <v>13</v>
      </c>
      <c r="C44" t="s">
        <v>43</v>
      </c>
      <c r="D44" t="s">
        <v>93</v>
      </c>
      <c r="E44" t="s">
        <v>209</v>
      </c>
      <c r="F44" t="s">
        <v>88</v>
      </c>
      <c r="G44" t="s">
        <v>96</v>
      </c>
      <c r="H44" t="s">
        <v>234</v>
      </c>
      <c r="I44">
        <v>92100</v>
      </c>
      <c r="J44" t="s">
        <v>235</v>
      </c>
      <c r="K44">
        <v>92</v>
      </c>
      <c r="L44" t="s">
        <v>216</v>
      </c>
    </row>
    <row r="45" spans="1:12">
      <c r="A45" t="s">
        <v>236</v>
      </c>
      <c r="B45" t="s">
        <v>13</v>
      </c>
      <c r="C45" t="s">
        <v>43</v>
      </c>
      <c r="D45" t="s">
        <v>93</v>
      </c>
      <c r="E45" t="s">
        <v>209</v>
      </c>
      <c r="F45" t="s">
        <v>88</v>
      </c>
      <c r="G45" t="s">
        <v>96</v>
      </c>
      <c r="H45" t="s">
        <v>210</v>
      </c>
      <c r="I45">
        <v>75014</v>
      </c>
      <c r="J45" t="s">
        <v>211</v>
      </c>
      <c r="K45">
        <v>75</v>
      </c>
      <c r="L45" t="s">
        <v>91</v>
      </c>
    </row>
    <row r="46" spans="1:12">
      <c r="A46" t="s">
        <v>237</v>
      </c>
      <c r="B46" t="s">
        <v>13</v>
      </c>
      <c r="C46" t="s">
        <v>43</v>
      </c>
      <c r="D46" t="s">
        <v>93</v>
      </c>
      <c r="E46" t="s">
        <v>209</v>
      </c>
      <c r="F46" t="s">
        <v>88</v>
      </c>
      <c r="G46" t="s">
        <v>96</v>
      </c>
      <c r="H46" t="s">
        <v>238</v>
      </c>
      <c r="I46">
        <v>92110</v>
      </c>
      <c r="J46" t="s">
        <v>239</v>
      </c>
      <c r="K46">
        <v>92</v>
      </c>
      <c r="L46" t="s">
        <v>100</v>
      </c>
    </row>
    <row r="47" spans="1:12">
      <c r="A47" t="s">
        <v>240</v>
      </c>
      <c r="B47" t="s">
        <v>13</v>
      </c>
      <c r="C47" t="s">
        <v>43</v>
      </c>
      <c r="D47" t="s">
        <v>93</v>
      </c>
      <c r="E47" t="s">
        <v>241</v>
      </c>
      <c r="F47" t="s">
        <v>95</v>
      </c>
      <c r="G47" t="s">
        <v>242</v>
      </c>
      <c r="H47" t="s">
        <v>243</v>
      </c>
      <c r="I47">
        <v>75020</v>
      </c>
      <c r="J47" t="s">
        <v>138</v>
      </c>
      <c r="K47">
        <v>75</v>
      </c>
      <c r="L47" t="s">
        <v>91</v>
      </c>
    </row>
    <row r="48" spans="1:12">
      <c r="A48" t="s">
        <v>244</v>
      </c>
      <c r="B48" t="s">
        <v>13</v>
      </c>
      <c r="C48" t="s">
        <v>43</v>
      </c>
      <c r="D48" t="s">
        <v>93</v>
      </c>
      <c r="E48" t="s">
        <v>209</v>
      </c>
      <c r="F48" t="s">
        <v>88</v>
      </c>
      <c r="G48" t="s">
        <v>96</v>
      </c>
      <c r="H48" t="s">
        <v>245</v>
      </c>
      <c r="I48">
        <v>75014</v>
      </c>
      <c r="J48" t="s">
        <v>211</v>
      </c>
      <c r="K48">
        <v>75</v>
      </c>
      <c r="L48" t="s">
        <v>91</v>
      </c>
    </row>
    <row r="49" spans="1:12">
      <c r="A49" t="s">
        <v>246</v>
      </c>
      <c r="B49" t="s">
        <v>13</v>
      </c>
      <c r="C49" t="s">
        <v>43</v>
      </c>
      <c r="D49" t="s">
        <v>93</v>
      </c>
      <c r="E49" t="s">
        <v>209</v>
      </c>
      <c r="F49" t="s">
        <v>88</v>
      </c>
      <c r="G49" t="s">
        <v>96</v>
      </c>
      <c r="H49" t="s">
        <v>247</v>
      </c>
      <c r="I49">
        <v>92270</v>
      </c>
      <c r="J49" t="s">
        <v>248</v>
      </c>
      <c r="K49">
        <v>92</v>
      </c>
      <c r="L49" t="s">
        <v>100</v>
      </c>
    </row>
    <row r="50" spans="1:12">
      <c r="A50" t="s">
        <v>249</v>
      </c>
      <c r="B50" t="s">
        <v>13</v>
      </c>
      <c r="C50" t="s">
        <v>43</v>
      </c>
      <c r="D50" t="s">
        <v>93</v>
      </c>
      <c r="E50" t="s">
        <v>209</v>
      </c>
      <c r="F50" t="s">
        <v>88</v>
      </c>
      <c r="G50" t="s">
        <v>96</v>
      </c>
      <c r="H50" t="s">
        <v>250</v>
      </c>
      <c r="I50">
        <v>75010</v>
      </c>
      <c r="J50" t="s">
        <v>98</v>
      </c>
      <c r="K50">
        <v>75</v>
      </c>
      <c r="L50" t="s">
        <v>100</v>
      </c>
    </row>
    <row r="51" spans="1:12">
      <c r="A51" t="s">
        <v>251</v>
      </c>
      <c r="B51" t="s">
        <v>13</v>
      </c>
      <c r="C51" t="s">
        <v>43</v>
      </c>
      <c r="D51" t="s">
        <v>93</v>
      </c>
      <c r="E51" t="s">
        <v>209</v>
      </c>
      <c r="F51" t="s">
        <v>95</v>
      </c>
      <c r="G51" t="s">
        <v>96</v>
      </c>
      <c r="H51" t="s">
        <v>252</v>
      </c>
      <c r="I51">
        <v>75008</v>
      </c>
      <c r="J51" t="s">
        <v>219</v>
      </c>
      <c r="K51">
        <v>75</v>
      </c>
      <c r="L51" t="s">
        <v>100</v>
      </c>
    </row>
    <row r="52" spans="1:12">
      <c r="A52" t="s">
        <v>253</v>
      </c>
      <c r="B52" t="s">
        <v>13</v>
      </c>
      <c r="C52" t="s">
        <v>43</v>
      </c>
      <c r="D52" t="s">
        <v>93</v>
      </c>
      <c r="E52" t="s">
        <v>209</v>
      </c>
      <c r="F52" t="s">
        <v>95</v>
      </c>
      <c r="G52" t="s">
        <v>96</v>
      </c>
      <c r="H52" t="s">
        <v>254</v>
      </c>
      <c r="I52">
        <v>75011</v>
      </c>
      <c r="J52" t="s">
        <v>141</v>
      </c>
      <c r="K52">
        <v>75</v>
      </c>
      <c r="L52" t="s">
        <v>100</v>
      </c>
    </row>
    <row r="53" spans="1:12">
      <c r="A53" t="s">
        <v>255</v>
      </c>
      <c r="B53" t="s">
        <v>13</v>
      </c>
      <c r="C53" t="s">
        <v>43</v>
      </c>
      <c r="D53" t="s">
        <v>93</v>
      </c>
      <c r="E53" t="s">
        <v>209</v>
      </c>
      <c r="F53" t="s">
        <v>95</v>
      </c>
      <c r="G53" t="s">
        <v>96</v>
      </c>
      <c r="H53" t="s">
        <v>256</v>
      </c>
      <c r="I53">
        <v>75010</v>
      </c>
      <c r="J53" t="s">
        <v>98</v>
      </c>
      <c r="K53">
        <v>75</v>
      </c>
      <c r="L53" t="s">
        <v>91</v>
      </c>
    </row>
    <row r="54" spans="1:12">
      <c r="A54" t="s">
        <v>257</v>
      </c>
      <c r="B54" t="s">
        <v>13</v>
      </c>
      <c r="C54" t="s">
        <v>43</v>
      </c>
      <c r="D54" t="s">
        <v>93</v>
      </c>
      <c r="E54" t="s">
        <v>209</v>
      </c>
      <c r="F54" t="s">
        <v>95</v>
      </c>
      <c r="G54" t="s">
        <v>96</v>
      </c>
      <c r="H54" t="s">
        <v>258</v>
      </c>
      <c r="I54">
        <v>75012</v>
      </c>
      <c r="J54" t="s">
        <v>151</v>
      </c>
      <c r="K54">
        <v>75</v>
      </c>
      <c r="L54" t="s">
        <v>91</v>
      </c>
    </row>
    <row r="55" spans="1:12">
      <c r="A55" t="s">
        <v>259</v>
      </c>
      <c r="B55" t="s">
        <v>13</v>
      </c>
      <c r="C55" t="s">
        <v>43</v>
      </c>
      <c r="D55" t="s">
        <v>93</v>
      </c>
      <c r="E55" t="s">
        <v>209</v>
      </c>
      <c r="F55" t="s">
        <v>88</v>
      </c>
      <c r="G55" t="s">
        <v>96</v>
      </c>
      <c r="H55" t="s">
        <v>260</v>
      </c>
      <c r="I55">
        <v>92390</v>
      </c>
      <c r="J55" t="s">
        <v>261</v>
      </c>
      <c r="K55">
        <v>92</v>
      </c>
      <c r="L55" t="s">
        <v>100</v>
      </c>
    </row>
    <row r="56" spans="1:12">
      <c r="A56" t="s">
        <v>262</v>
      </c>
      <c r="B56" t="s">
        <v>13</v>
      </c>
      <c r="C56" t="s">
        <v>45</v>
      </c>
      <c r="D56" t="s">
        <v>93</v>
      </c>
      <c r="E56" t="s">
        <v>209</v>
      </c>
      <c r="F56" t="s">
        <v>88</v>
      </c>
      <c r="G56" t="s">
        <v>96</v>
      </c>
      <c r="H56" t="s">
        <v>263</v>
      </c>
      <c r="I56">
        <v>75012</v>
      </c>
      <c r="J56" t="s">
        <v>151</v>
      </c>
      <c r="K56">
        <v>75</v>
      </c>
      <c r="L56" t="s">
        <v>91</v>
      </c>
    </row>
    <row r="57" spans="1:12">
      <c r="A57" t="s">
        <v>264</v>
      </c>
      <c r="B57" t="s">
        <v>13</v>
      </c>
      <c r="C57" t="s">
        <v>43</v>
      </c>
      <c r="D57" t="s">
        <v>93</v>
      </c>
      <c r="E57" t="s">
        <v>209</v>
      </c>
      <c r="G57" t="s">
        <v>96</v>
      </c>
      <c r="K57">
        <v>75</v>
      </c>
      <c r="L57" t="s">
        <v>265</v>
      </c>
    </row>
    <row r="58" spans="1:12">
      <c r="A58" t="s">
        <v>266</v>
      </c>
      <c r="B58" t="s">
        <v>13</v>
      </c>
      <c r="C58" t="s">
        <v>43</v>
      </c>
      <c r="D58" t="s">
        <v>93</v>
      </c>
      <c r="E58" t="s">
        <v>209</v>
      </c>
      <c r="F58" t="s">
        <v>88</v>
      </c>
      <c r="G58" t="s">
        <v>96</v>
      </c>
      <c r="H58" t="s">
        <v>267</v>
      </c>
      <c r="I58">
        <v>75014</v>
      </c>
      <c r="J58" t="s">
        <v>211</v>
      </c>
      <c r="K58">
        <v>75</v>
      </c>
      <c r="L58" t="s">
        <v>91</v>
      </c>
    </row>
    <row r="59" spans="1:12">
      <c r="A59" t="s">
        <v>268</v>
      </c>
      <c r="B59" t="s">
        <v>13</v>
      </c>
      <c r="C59" t="s">
        <v>43</v>
      </c>
      <c r="D59" t="s">
        <v>93</v>
      </c>
      <c r="E59" t="s">
        <v>209</v>
      </c>
      <c r="F59" t="s">
        <v>95</v>
      </c>
      <c r="G59" t="s">
        <v>96</v>
      </c>
      <c r="H59" t="s">
        <v>269</v>
      </c>
      <c r="I59">
        <v>75018</v>
      </c>
      <c r="J59" t="s">
        <v>270</v>
      </c>
      <c r="K59">
        <v>75</v>
      </c>
      <c r="L59" t="s">
        <v>91</v>
      </c>
    </row>
    <row r="60" spans="1:12">
      <c r="A60" t="s">
        <v>271</v>
      </c>
      <c r="B60" t="s">
        <v>13</v>
      </c>
      <c r="C60" t="s">
        <v>43</v>
      </c>
      <c r="D60" t="s">
        <v>93</v>
      </c>
      <c r="E60" t="s">
        <v>209</v>
      </c>
      <c r="F60" t="s">
        <v>88</v>
      </c>
      <c r="G60" t="s">
        <v>96</v>
      </c>
      <c r="H60" t="s">
        <v>272</v>
      </c>
      <c r="I60">
        <v>92150</v>
      </c>
      <c r="J60" t="s">
        <v>196</v>
      </c>
      <c r="K60">
        <v>92</v>
      </c>
      <c r="L60" t="s">
        <v>91</v>
      </c>
    </row>
    <row r="61" spans="1:12">
      <c r="A61" t="s">
        <v>273</v>
      </c>
      <c r="B61" t="s">
        <v>13</v>
      </c>
      <c r="C61" t="s">
        <v>43</v>
      </c>
      <c r="D61" t="s">
        <v>93</v>
      </c>
      <c r="E61" t="s">
        <v>209</v>
      </c>
      <c r="F61" t="s">
        <v>95</v>
      </c>
      <c r="G61" t="s">
        <v>96</v>
      </c>
      <c r="H61" t="s">
        <v>274</v>
      </c>
      <c r="I61">
        <v>92150</v>
      </c>
      <c r="J61" t="s">
        <v>275</v>
      </c>
      <c r="K61">
        <v>92</v>
      </c>
      <c r="L61" t="s">
        <v>265</v>
      </c>
    </row>
    <row r="62" spans="1:12">
      <c r="A62" t="s">
        <v>276</v>
      </c>
      <c r="B62" t="s">
        <v>13</v>
      </c>
      <c r="C62" t="s">
        <v>43</v>
      </c>
      <c r="D62" t="s">
        <v>93</v>
      </c>
      <c r="E62" t="s">
        <v>209</v>
      </c>
      <c r="F62" t="s">
        <v>95</v>
      </c>
      <c r="G62" t="s">
        <v>96</v>
      </c>
      <c r="H62" t="s">
        <v>277</v>
      </c>
      <c r="I62">
        <v>75018</v>
      </c>
      <c r="J62" t="s">
        <v>270</v>
      </c>
      <c r="K62">
        <v>75</v>
      </c>
      <c r="L62" t="s">
        <v>91</v>
      </c>
    </row>
    <row r="63" spans="1:12">
      <c r="A63" t="s">
        <v>278</v>
      </c>
      <c r="B63" t="s">
        <v>13</v>
      </c>
      <c r="C63" t="s">
        <v>43</v>
      </c>
      <c r="D63" t="s">
        <v>93</v>
      </c>
      <c r="E63" t="s">
        <v>209</v>
      </c>
      <c r="F63" t="s">
        <v>95</v>
      </c>
      <c r="G63" t="s">
        <v>96</v>
      </c>
      <c r="H63" t="s">
        <v>279</v>
      </c>
      <c r="I63">
        <v>75018</v>
      </c>
      <c r="J63" t="s">
        <v>270</v>
      </c>
      <c r="K63">
        <v>75</v>
      </c>
      <c r="L63" t="s">
        <v>91</v>
      </c>
    </row>
    <row r="64" spans="1:12">
      <c r="A64" t="s">
        <v>280</v>
      </c>
      <c r="B64" t="s">
        <v>13</v>
      </c>
      <c r="C64" t="s">
        <v>49</v>
      </c>
      <c r="D64" t="s">
        <v>86</v>
      </c>
      <c r="E64" t="s">
        <v>209</v>
      </c>
      <c r="F64" t="s">
        <v>88</v>
      </c>
      <c r="G64" t="s">
        <v>96</v>
      </c>
      <c r="H64" t="s">
        <v>281</v>
      </c>
      <c r="I64">
        <v>75015</v>
      </c>
      <c r="J64" t="s">
        <v>118</v>
      </c>
      <c r="K64">
        <v>75</v>
      </c>
      <c r="L64" t="s">
        <v>91</v>
      </c>
    </row>
    <row r="65" spans="1:12">
      <c r="A65" t="s">
        <v>282</v>
      </c>
      <c r="B65" t="s">
        <v>13</v>
      </c>
      <c r="C65" t="s">
        <v>49</v>
      </c>
      <c r="D65" t="s">
        <v>86</v>
      </c>
      <c r="E65" t="s">
        <v>283</v>
      </c>
      <c r="I65">
        <v>75018</v>
      </c>
      <c r="J65" t="s">
        <v>270</v>
      </c>
      <c r="K65">
        <v>75</v>
      </c>
      <c r="L65" t="s">
        <v>91</v>
      </c>
    </row>
    <row r="66" spans="1:12">
      <c r="A66" t="s">
        <v>284</v>
      </c>
      <c r="B66" t="s">
        <v>13</v>
      </c>
      <c r="C66" t="s">
        <v>43</v>
      </c>
      <c r="D66" t="s">
        <v>93</v>
      </c>
      <c r="E66" t="s">
        <v>209</v>
      </c>
      <c r="F66" t="s">
        <v>88</v>
      </c>
      <c r="G66" t="s">
        <v>96</v>
      </c>
      <c r="H66" t="s">
        <v>285</v>
      </c>
      <c r="I66">
        <v>93230</v>
      </c>
      <c r="J66" t="s">
        <v>286</v>
      </c>
      <c r="K66">
        <v>93</v>
      </c>
      <c r="L66" t="s">
        <v>91</v>
      </c>
    </row>
    <row r="67" spans="1:12">
      <c r="A67" t="s">
        <v>288</v>
      </c>
      <c r="B67" t="s">
        <v>13</v>
      </c>
      <c r="C67" t="s">
        <v>53</v>
      </c>
      <c r="D67" t="s">
        <v>289</v>
      </c>
      <c r="E67" t="s">
        <v>209</v>
      </c>
      <c r="F67" t="s">
        <v>95</v>
      </c>
      <c r="G67" t="s">
        <v>96</v>
      </c>
      <c r="H67" t="s">
        <v>290</v>
      </c>
      <c r="I67">
        <v>92000</v>
      </c>
      <c r="J67" t="s">
        <v>160</v>
      </c>
      <c r="K67">
        <v>92</v>
      </c>
      <c r="L67" t="s">
        <v>91</v>
      </c>
    </row>
    <row r="68" spans="1:12">
      <c r="A68" t="s">
        <v>291</v>
      </c>
      <c r="B68" t="s">
        <v>13</v>
      </c>
      <c r="C68" t="s">
        <v>47</v>
      </c>
      <c r="D68" t="s">
        <v>292</v>
      </c>
      <c r="E68" t="s">
        <v>209</v>
      </c>
      <c r="F68" t="s">
        <v>88</v>
      </c>
      <c r="G68" t="s">
        <v>96</v>
      </c>
      <c r="H68" t="s">
        <v>293</v>
      </c>
      <c r="I68">
        <v>75005</v>
      </c>
      <c r="J68" t="s">
        <v>294</v>
      </c>
      <c r="K68">
        <v>75</v>
      </c>
      <c r="L68" t="s">
        <v>100</v>
      </c>
    </row>
    <row r="69" spans="1:12">
      <c r="A69" t="s">
        <v>295</v>
      </c>
      <c r="B69" t="s">
        <v>13</v>
      </c>
      <c r="C69" t="s">
        <v>43</v>
      </c>
      <c r="D69" t="s">
        <v>93</v>
      </c>
      <c r="E69" t="s">
        <v>209</v>
      </c>
      <c r="F69" t="s">
        <v>95</v>
      </c>
      <c r="G69" t="s">
        <v>96</v>
      </c>
      <c r="H69" t="s">
        <v>296</v>
      </c>
      <c r="I69">
        <v>92260</v>
      </c>
      <c r="J69" t="s">
        <v>200</v>
      </c>
      <c r="K69">
        <v>92</v>
      </c>
      <c r="L69" t="s">
        <v>91</v>
      </c>
    </row>
    <row r="70" spans="1:12">
      <c r="A70" t="s">
        <v>297</v>
      </c>
      <c r="B70" t="s">
        <v>114</v>
      </c>
      <c r="C70" t="s">
        <v>5</v>
      </c>
      <c r="D70" t="s">
        <v>5</v>
      </c>
      <c r="E70" t="s">
        <v>298</v>
      </c>
      <c r="F70" t="s">
        <v>298</v>
      </c>
      <c r="H70" t="s">
        <v>299</v>
      </c>
      <c r="I70">
        <v>75008</v>
      </c>
      <c r="J70" t="s">
        <v>219</v>
      </c>
      <c r="K70">
        <v>75</v>
      </c>
      <c r="L70" t="s">
        <v>119</v>
      </c>
    </row>
    <row r="71" spans="1:12">
      <c r="A71" t="s">
        <v>300</v>
      </c>
      <c r="B71" t="s">
        <v>114</v>
      </c>
      <c r="C71" t="s">
        <v>3</v>
      </c>
      <c r="D71" t="s">
        <v>24</v>
      </c>
      <c r="E71" t="s">
        <v>301</v>
      </c>
      <c r="H71" t="s">
        <v>285</v>
      </c>
      <c r="I71">
        <v>93230</v>
      </c>
      <c r="J71" t="s">
        <v>286</v>
      </c>
      <c r="K71">
        <v>93</v>
      </c>
      <c r="L71" t="s">
        <v>119</v>
      </c>
    </row>
    <row r="72" spans="1:12">
      <c r="A72" t="s">
        <v>302</v>
      </c>
      <c r="B72" t="s">
        <v>114</v>
      </c>
      <c r="C72" t="s">
        <v>5</v>
      </c>
      <c r="D72" t="s">
        <v>5</v>
      </c>
      <c r="E72" t="s">
        <v>303</v>
      </c>
      <c r="H72" t="s">
        <v>304</v>
      </c>
      <c r="I72">
        <v>75010</v>
      </c>
      <c r="J72" t="s">
        <v>98</v>
      </c>
      <c r="K72">
        <v>75</v>
      </c>
      <c r="L72" t="s">
        <v>119</v>
      </c>
    </row>
    <row r="73" spans="1:12">
      <c r="A73" t="s">
        <v>305</v>
      </c>
      <c r="B73" t="s">
        <v>114</v>
      </c>
      <c r="C73" t="s">
        <v>5</v>
      </c>
      <c r="D73" t="s">
        <v>5</v>
      </c>
      <c r="E73" t="s">
        <v>306</v>
      </c>
      <c r="H73" t="s">
        <v>307</v>
      </c>
      <c r="I73">
        <v>94200</v>
      </c>
      <c r="J73" t="s">
        <v>308</v>
      </c>
      <c r="K73">
        <v>94</v>
      </c>
      <c r="L73" t="s">
        <v>119</v>
      </c>
    </row>
    <row r="74" spans="1:12">
      <c r="A74" t="s">
        <v>310</v>
      </c>
      <c r="B74" t="s">
        <v>114</v>
      </c>
      <c r="C74" t="s">
        <v>20</v>
      </c>
      <c r="D74" t="s">
        <v>18</v>
      </c>
      <c r="E74" t="s">
        <v>311</v>
      </c>
      <c r="H74" t="s">
        <v>312</v>
      </c>
      <c r="I74">
        <v>75005</v>
      </c>
      <c r="J74" t="s">
        <v>294</v>
      </c>
      <c r="K74">
        <v>75</v>
      </c>
      <c r="L74" t="s">
        <v>119</v>
      </c>
    </row>
    <row r="75" spans="1:12">
      <c r="A75" t="s">
        <v>313</v>
      </c>
      <c r="B75" t="s">
        <v>114</v>
      </c>
      <c r="C75" t="s">
        <v>20</v>
      </c>
      <c r="D75" t="s">
        <v>18</v>
      </c>
      <c r="E75" t="s">
        <v>311</v>
      </c>
      <c r="H75" t="s">
        <v>314</v>
      </c>
      <c r="I75">
        <v>75003</v>
      </c>
      <c r="J75" t="s">
        <v>315</v>
      </c>
      <c r="K75">
        <v>75</v>
      </c>
      <c r="L75" t="s">
        <v>119</v>
      </c>
    </row>
    <row r="76" spans="1:12">
      <c r="A76" t="s">
        <v>316</v>
      </c>
      <c r="B76" t="s">
        <v>114</v>
      </c>
      <c r="C76" t="s">
        <v>20</v>
      </c>
      <c r="D76" t="s">
        <v>18</v>
      </c>
      <c r="E76" t="s">
        <v>311</v>
      </c>
      <c r="H76" t="s">
        <v>317</v>
      </c>
      <c r="I76">
        <v>75003</v>
      </c>
      <c r="J76" t="s">
        <v>315</v>
      </c>
      <c r="K76">
        <v>75</v>
      </c>
      <c r="L76" t="s">
        <v>119</v>
      </c>
    </row>
    <row r="77" spans="1:12">
      <c r="A77" t="s">
        <v>318</v>
      </c>
      <c r="B77" t="s">
        <v>114</v>
      </c>
      <c r="C77" t="s">
        <v>20</v>
      </c>
      <c r="D77" t="s">
        <v>20</v>
      </c>
      <c r="E77" t="s">
        <v>319</v>
      </c>
      <c r="F77" t="s">
        <v>319</v>
      </c>
      <c r="H77" t="s">
        <v>320</v>
      </c>
      <c r="I77">
        <v>75015</v>
      </c>
      <c r="J77" t="s">
        <v>118</v>
      </c>
      <c r="K77">
        <v>75</v>
      </c>
      <c r="L77" t="s">
        <v>119</v>
      </c>
    </row>
    <row r="78" spans="1:12">
      <c r="A78" t="s">
        <v>321</v>
      </c>
      <c r="B78" t="s">
        <v>13</v>
      </c>
      <c r="C78" t="s">
        <v>49</v>
      </c>
      <c r="D78" t="s">
        <v>86</v>
      </c>
      <c r="E78" t="s">
        <v>322</v>
      </c>
      <c r="F78" t="s">
        <v>88</v>
      </c>
      <c r="G78" t="s">
        <v>203</v>
      </c>
      <c r="H78" t="s">
        <v>323</v>
      </c>
      <c r="I78">
        <v>93459</v>
      </c>
      <c r="J78" t="s">
        <v>324</v>
      </c>
      <c r="K78">
        <v>93</v>
      </c>
      <c r="L78" t="s">
        <v>91</v>
      </c>
    </row>
    <row r="79" spans="1:12">
      <c r="A79" t="s">
        <v>325</v>
      </c>
      <c r="B79" t="s">
        <v>114</v>
      </c>
      <c r="C79" t="s">
        <v>5</v>
      </c>
      <c r="D79" t="s">
        <v>5</v>
      </c>
      <c r="E79" t="s">
        <v>326</v>
      </c>
      <c r="H79" t="s">
        <v>327</v>
      </c>
      <c r="I79">
        <v>92400</v>
      </c>
      <c r="J79" t="s">
        <v>177</v>
      </c>
      <c r="K79">
        <v>92</v>
      </c>
      <c r="L79" t="s">
        <v>119</v>
      </c>
    </row>
    <row r="80" spans="1:12">
      <c r="A80" t="s">
        <v>328</v>
      </c>
      <c r="B80" t="s">
        <v>114</v>
      </c>
      <c r="C80" t="s">
        <v>34</v>
      </c>
      <c r="D80" t="s">
        <v>34</v>
      </c>
      <c r="E80" t="s">
        <v>162</v>
      </c>
      <c r="H80" t="s">
        <v>329</v>
      </c>
      <c r="I80">
        <v>93300</v>
      </c>
      <c r="J80" t="s">
        <v>330</v>
      </c>
      <c r="K80">
        <v>93</v>
      </c>
      <c r="L80" t="s">
        <v>119</v>
      </c>
    </row>
    <row r="81" spans="1:12">
      <c r="A81" t="s">
        <v>331</v>
      </c>
      <c r="B81" t="s">
        <v>114</v>
      </c>
      <c r="C81" t="s">
        <v>3</v>
      </c>
      <c r="D81" t="s">
        <v>3</v>
      </c>
      <c r="E81" t="s">
        <v>332</v>
      </c>
      <c r="F81" t="s">
        <v>332</v>
      </c>
      <c r="H81" t="s">
        <v>333</v>
      </c>
      <c r="I81">
        <v>93200</v>
      </c>
      <c r="J81" t="s">
        <v>330</v>
      </c>
      <c r="K81">
        <v>93</v>
      </c>
      <c r="L81" t="s">
        <v>119</v>
      </c>
    </row>
    <row r="82" spans="1:12">
      <c r="A82" t="s">
        <v>334</v>
      </c>
      <c r="B82" t="s">
        <v>114</v>
      </c>
      <c r="C82" t="s">
        <v>34</v>
      </c>
      <c r="D82" t="s">
        <v>335</v>
      </c>
      <c r="E82" t="s">
        <v>336</v>
      </c>
      <c r="F82" t="s">
        <v>336</v>
      </c>
      <c r="H82" t="s">
        <v>337</v>
      </c>
      <c r="I82">
        <v>93200</v>
      </c>
      <c r="J82" t="s">
        <v>330</v>
      </c>
      <c r="K82">
        <v>93</v>
      </c>
      <c r="L82" t="s">
        <v>119</v>
      </c>
    </row>
    <row r="83" spans="1:12">
      <c r="A83" t="s">
        <v>338</v>
      </c>
      <c r="B83" t="s">
        <v>114</v>
      </c>
      <c r="C83" t="s">
        <v>5</v>
      </c>
      <c r="D83" t="s">
        <v>5</v>
      </c>
      <c r="E83" t="s">
        <v>339</v>
      </c>
      <c r="H83" t="s">
        <v>340</v>
      </c>
      <c r="I83">
        <v>75004</v>
      </c>
      <c r="J83" t="s">
        <v>341</v>
      </c>
      <c r="K83">
        <v>75</v>
      </c>
      <c r="L83" t="s">
        <v>119</v>
      </c>
    </row>
    <row r="84" spans="1:12">
      <c r="A84" t="s">
        <v>342</v>
      </c>
      <c r="B84" t="s">
        <v>114</v>
      </c>
      <c r="C84" t="s">
        <v>7</v>
      </c>
      <c r="D84" t="s">
        <v>32</v>
      </c>
      <c r="E84" t="s">
        <v>343</v>
      </c>
      <c r="F84" t="s">
        <v>344</v>
      </c>
      <c r="I84">
        <v>75019</v>
      </c>
      <c r="J84" t="s">
        <v>135</v>
      </c>
      <c r="K84">
        <v>75</v>
      </c>
      <c r="L84" t="s">
        <v>119</v>
      </c>
    </row>
    <row r="85" spans="1:12">
      <c r="A85" t="s">
        <v>345</v>
      </c>
      <c r="B85" t="s">
        <v>114</v>
      </c>
      <c r="C85" t="s">
        <v>7</v>
      </c>
      <c r="D85" t="s">
        <v>32</v>
      </c>
      <c r="E85" t="s">
        <v>343</v>
      </c>
      <c r="F85" t="s">
        <v>344</v>
      </c>
      <c r="H85" t="s">
        <v>346</v>
      </c>
      <c r="I85">
        <v>75020</v>
      </c>
      <c r="J85" t="s">
        <v>138</v>
      </c>
      <c r="K85">
        <v>75</v>
      </c>
      <c r="L85" t="s">
        <v>119</v>
      </c>
    </row>
    <row r="86" spans="1:12">
      <c r="A86" t="s">
        <v>347</v>
      </c>
      <c r="B86" t="s">
        <v>114</v>
      </c>
      <c r="C86" t="s">
        <v>7</v>
      </c>
      <c r="D86" t="s">
        <v>32</v>
      </c>
      <c r="E86" t="s">
        <v>343</v>
      </c>
      <c r="F86" t="s">
        <v>344</v>
      </c>
      <c r="I86">
        <v>75002</v>
      </c>
      <c r="J86" t="s">
        <v>348</v>
      </c>
      <c r="K86">
        <v>75</v>
      </c>
      <c r="L86" t="s">
        <v>119</v>
      </c>
    </row>
    <row r="87" spans="1:12">
      <c r="A87" t="s">
        <v>349</v>
      </c>
      <c r="B87" t="s">
        <v>114</v>
      </c>
      <c r="C87" t="s">
        <v>7</v>
      </c>
      <c r="D87" t="s">
        <v>32</v>
      </c>
      <c r="E87" t="s">
        <v>350</v>
      </c>
      <c r="F87" t="s">
        <v>351</v>
      </c>
      <c r="I87">
        <v>75004</v>
      </c>
      <c r="J87" t="s">
        <v>163</v>
      </c>
      <c r="K87">
        <v>75</v>
      </c>
      <c r="L87" t="s">
        <v>119</v>
      </c>
    </row>
    <row r="88" spans="1:12">
      <c r="A88" t="s">
        <v>352</v>
      </c>
      <c r="B88" t="s">
        <v>114</v>
      </c>
      <c r="C88" t="s">
        <v>7</v>
      </c>
      <c r="D88" t="s">
        <v>32</v>
      </c>
      <c r="E88" t="s">
        <v>350</v>
      </c>
      <c r="F88" t="s">
        <v>350</v>
      </c>
      <c r="I88">
        <v>75009</v>
      </c>
      <c r="J88" t="s">
        <v>163</v>
      </c>
      <c r="K88">
        <v>75</v>
      </c>
      <c r="L88" t="s">
        <v>152</v>
      </c>
    </row>
    <row r="89" spans="1:12">
      <c r="A89" t="s">
        <v>353</v>
      </c>
      <c r="B89" t="s">
        <v>114</v>
      </c>
      <c r="C89" t="s">
        <v>7</v>
      </c>
      <c r="D89" t="s">
        <v>32</v>
      </c>
      <c r="E89" t="s">
        <v>350</v>
      </c>
      <c r="F89" t="s">
        <v>350</v>
      </c>
      <c r="H89" t="s">
        <v>354</v>
      </c>
      <c r="I89">
        <v>75014</v>
      </c>
      <c r="J89" t="s">
        <v>211</v>
      </c>
      <c r="K89">
        <v>75</v>
      </c>
      <c r="L89" t="s">
        <v>119</v>
      </c>
    </row>
    <row r="90" spans="1:12">
      <c r="A90" t="s">
        <v>355</v>
      </c>
      <c r="B90" t="s">
        <v>114</v>
      </c>
      <c r="C90" t="s">
        <v>7</v>
      </c>
      <c r="D90" t="s">
        <v>30</v>
      </c>
      <c r="E90" t="s">
        <v>356</v>
      </c>
      <c r="F90" t="s">
        <v>356</v>
      </c>
      <c r="H90" t="s">
        <v>357</v>
      </c>
      <c r="I90">
        <v>75015</v>
      </c>
      <c r="J90" t="s">
        <v>118</v>
      </c>
      <c r="K90">
        <v>75</v>
      </c>
      <c r="L90" t="s">
        <v>119</v>
      </c>
    </row>
    <row r="91" spans="1:12">
      <c r="A91" t="s">
        <v>358</v>
      </c>
      <c r="B91" t="s">
        <v>114</v>
      </c>
      <c r="C91" t="s">
        <v>20</v>
      </c>
      <c r="D91" t="s">
        <v>20</v>
      </c>
      <c r="E91" t="s">
        <v>359</v>
      </c>
      <c r="F91" t="s">
        <v>359</v>
      </c>
      <c r="I91">
        <v>75014</v>
      </c>
      <c r="J91" t="s">
        <v>211</v>
      </c>
      <c r="K91">
        <v>75</v>
      </c>
      <c r="L91" t="s">
        <v>119</v>
      </c>
    </row>
    <row r="92" spans="1:12">
      <c r="A92" t="s">
        <v>360</v>
      </c>
      <c r="B92" t="s">
        <v>114</v>
      </c>
      <c r="C92" t="s">
        <v>20</v>
      </c>
      <c r="D92" t="s">
        <v>20</v>
      </c>
      <c r="E92" t="s">
        <v>359</v>
      </c>
      <c r="F92" t="s">
        <v>359</v>
      </c>
      <c r="H92" t="s">
        <v>361</v>
      </c>
      <c r="I92">
        <v>75016</v>
      </c>
      <c r="J92" t="s">
        <v>181</v>
      </c>
      <c r="K92">
        <v>75</v>
      </c>
      <c r="L92" t="s">
        <v>362</v>
      </c>
    </row>
    <row r="93" spans="1:12">
      <c r="A93" t="s">
        <v>363</v>
      </c>
      <c r="B93" t="s">
        <v>114</v>
      </c>
      <c r="C93" t="s">
        <v>20</v>
      </c>
      <c r="D93" t="s">
        <v>20</v>
      </c>
      <c r="E93" t="s">
        <v>359</v>
      </c>
      <c r="F93" t="s">
        <v>359</v>
      </c>
      <c r="H93" t="s">
        <v>364</v>
      </c>
      <c r="I93">
        <v>75016</v>
      </c>
      <c r="J93" t="s">
        <v>181</v>
      </c>
      <c r="K93">
        <v>75</v>
      </c>
      <c r="L93" t="s">
        <v>362</v>
      </c>
    </row>
    <row r="94" spans="1:12">
      <c r="A94" t="s">
        <v>365</v>
      </c>
      <c r="B94" t="s">
        <v>13</v>
      </c>
      <c r="C94" t="s">
        <v>45</v>
      </c>
      <c r="D94" t="s">
        <v>93</v>
      </c>
      <c r="E94" t="s">
        <v>366</v>
      </c>
      <c r="F94" t="s">
        <v>367</v>
      </c>
      <c r="G94" t="s">
        <v>96</v>
      </c>
      <c r="H94" t="s">
        <v>368</v>
      </c>
      <c r="I94">
        <v>93400</v>
      </c>
      <c r="J94" t="s">
        <v>369</v>
      </c>
      <c r="K94">
        <v>93</v>
      </c>
      <c r="L94" t="s">
        <v>100</v>
      </c>
    </row>
    <row r="95" spans="1:12">
      <c r="A95" t="s">
        <v>370</v>
      </c>
      <c r="B95" t="s">
        <v>13</v>
      </c>
      <c r="C95" t="s">
        <v>43</v>
      </c>
      <c r="D95" t="s">
        <v>93</v>
      </c>
      <c r="E95" t="s">
        <v>371</v>
      </c>
      <c r="F95" t="s">
        <v>95</v>
      </c>
      <c r="G95" t="s">
        <v>372</v>
      </c>
      <c r="H95" t="s">
        <v>373</v>
      </c>
      <c r="I95">
        <v>92000</v>
      </c>
      <c r="J95" t="s">
        <v>160</v>
      </c>
      <c r="K95">
        <v>92</v>
      </c>
      <c r="L95" t="s">
        <v>100</v>
      </c>
    </row>
    <row r="96" spans="1:12">
      <c r="A96" t="s">
        <v>374</v>
      </c>
      <c r="B96" t="s">
        <v>114</v>
      </c>
      <c r="C96" t="s">
        <v>3</v>
      </c>
      <c r="D96" t="s">
        <v>375</v>
      </c>
      <c r="E96" t="s">
        <v>376</v>
      </c>
      <c r="F96" t="s">
        <v>376</v>
      </c>
      <c r="H96" t="s">
        <v>377</v>
      </c>
      <c r="I96">
        <v>75009</v>
      </c>
      <c r="J96" t="s">
        <v>163</v>
      </c>
      <c r="K96">
        <v>75</v>
      </c>
      <c r="L96" t="s">
        <v>119</v>
      </c>
    </row>
    <row r="97" spans="1:12">
      <c r="A97" t="s">
        <v>378</v>
      </c>
      <c r="B97" t="s">
        <v>114</v>
      </c>
      <c r="C97" t="s">
        <v>7</v>
      </c>
      <c r="D97" t="s">
        <v>379</v>
      </c>
      <c r="E97" t="s">
        <v>380</v>
      </c>
      <c r="H97" t="s">
        <v>381</v>
      </c>
      <c r="I97">
        <v>75013</v>
      </c>
      <c r="J97" t="s">
        <v>127</v>
      </c>
      <c r="K97">
        <v>75</v>
      </c>
      <c r="L97" t="s">
        <v>119</v>
      </c>
    </row>
    <row r="98" spans="1:12">
      <c r="A98" t="s">
        <v>382</v>
      </c>
      <c r="B98" t="s">
        <v>13</v>
      </c>
      <c r="C98" t="s">
        <v>49</v>
      </c>
      <c r="D98" t="s">
        <v>86</v>
      </c>
      <c r="E98" t="s">
        <v>383</v>
      </c>
      <c r="F98" t="s">
        <v>88</v>
      </c>
      <c r="G98" t="s">
        <v>96</v>
      </c>
      <c r="H98" t="s">
        <v>384</v>
      </c>
      <c r="I98">
        <v>93400</v>
      </c>
      <c r="J98" t="s">
        <v>385</v>
      </c>
      <c r="K98">
        <v>93</v>
      </c>
      <c r="L98" t="s">
        <v>100</v>
      </c>
    </row>
    <row r="99" spans="1:12">
      <c r="A99" t="s">
        <v>386</v>
      </c>
      <c r="B99" t="s">
        <v>114</v>
      </c>
      <c r="C99" t="s">
        <v>3</v>
      </c>
      <c r="D99" t="s">
        <v>22</v>
      </c>
      <c r="E99" t="s">
        <v>386</v>
      </c>
      <c r="F99" t="s">
        <v>387</v>
      </c>
      <c r="H99" t="s">
        <v>388</v>
      </c>
      <c r="I99">
        <v>75001</v>
      </c>
      <c r="J99" t="s">
        <v>389</v>
      </c>
      <c r="K99">
        <v>75</v>
      </c>
      <c r="L99" t="s">
        <v>119</v>
      </c>
    </row>
    <row r="100" spans="1:12">
      <c r="A100" t="s">
        <v>390</v>
      </c>
      <c r="B100" t="s">
        <v>13</v>
      </c>
      <c r="C100" t="s">
        <v>43</v>
      </c>
      <c r="D100" t="s">
        <v>93</v>
      </c>
      <c r="E100" t="s">
        <v>391</v>
      </c>
      <c r="F100" t="s">
        <v>95</v>
      </c>
      <c r="G100" t="s">
        <v>96</v>
      </c>
      <c r="H100" t="s">
        <v>392</v>
      </c>
      <c r="I100">
        <v>75017</v>
      </c>
      <c r="J100" t="s">
        <v>393</v>
      </c>
      <c r="K100">
        <v>75</v>
      </c>
      <c r="L100" t="s">
        <v>91</v>
      </c>
    </row>
    <row r="101" spans="1:12">
      <c r="A101" t="s">
        <v>394</v>
      </c>
      <c r="B101" t="s">
        <v>13</v>
      </c>
      <c r="C101" t="s">
        <v>43</v>
      </c>
      <c r="D101" t="s">
        <v>93</v>
      </c>
      <c r="E101" t="s">
        <v>395</v>
      </c>
      <c r="F101" t="s">
        <v>95</v>
      </c>
      <c r="G101" t="s">
        <v>96</v>
      </c>
      <c r="H101" t="s">
        <v>396</v>
      </c>
      <c r="I101">
        <v>75019</v>
      </c>
      <c r="J101" t="s">
        <v>135</v>
      </c>
      <c r="K101">
        <v>75</v>
      </c>
      <c r="L101" t="s">
        <v>91</v>
      </c>
    </row>
    <row r="102" spans="1:12">
      <c r="A102" t="s">
        <v>397</v>
      </c>
      <c r="B102" t="s">
        <v>114</v>
      </c>
      <c r="C102" t="s">
        <v>3</v>
      </c>
      <c r="D102" t="s">
        <v>3</v>
      </c>
      <c r="E102" t="s">
        <v>398</v>
      </c>
      <c r="F102" t="s">
        <v>399</v>
      </c>
      <c r="H102" t="s">
        <v>400</v>
      </c>
      <c r="I102">
        <v>75019</v>
      </c>
      <c r="J102" t="s">
        <v>135</v>
      </c>
      <c r="K102">
        <v>75</v>
      </c>
      <c r="L102" t="s">
        <v>119</v>
      </c>
    </row>
    <row r="103" spans="1:12">
      <c r="A103" t="s">
        <v>401</v>
      </c>
      <c r="B103" t="s">
        <v>13</v>
      </c>
      <c r="C103" t="s">
        <v>43</v>
      </c>
      <c r="D103" t="s">
        <v>93</v>
      </c>
      <c r="E103" t="s">
        <v>402</v>
      </c>
      <c r="F103" t="s">
        <v>88</v>
      </c>
      <c r="G103" t="s">
        <v>96</v>
      </c>
      <c r="H103" t="s">
        <v>403</v>
      </c>
      <c r="I103">
        <v>75004</v>
      </c>
      <c r="J103" t="s">
        <v>404</v>
      </c>
      <c r="K103">
        <v>75</v>
      </c>
      <c r="L103" t="s">
        <v>91</v>
      </c>
    </row>
    <row r="104" spans="1:12">
      <c r="A104" t="s">
        <v>405</v>
      </c>
      <c r="B104" t="s">
        <v>13</v>
      </c>
      <c r="C104" t="s">
        <v>43</v>
      </c>
      <c r="D104" t="s">
        <v>93</v>
      </c>
      <c r="E104" t="s">
        <v>402</v>
      </c>
      <c r="F104" t="s">
        <v>88</v>
      </c>
      <c r="G104" t="s">
        <v>96</v>
      </c>
      <c r="H104" t="s">
        <v>406</v>
      </c>
      <c r="I104">
        <v>75012</v>
      </c>
      <c r="J104" t="s">
        <v>151</v>
      </c>
      <c r="K104">
        <v>75</v>
      </c>
      <c r="L104" t="s">
        <v>91</v>
      </c>
    </row>
    <row r="105" spans="1:12">
      <c r="A105" t="s">
        <v>407</v>
      </c>
      <c r="B105" t="s">
        <v>13</v>
      </c>
      <c r="C105" t="s">
        <v>43</v>
      </c>
      <c r="D105" t="s">
        <v>93</v>
      </c>
      <c r="E105" t="s">
        <v>402</v>
      </c>
      <c r="F105" t="s">
        <v>88</v>
      </c>
      <c r="G105" t="s">
        <v>96</v>
      </c>
      <c r="H105" t="s">
        <v>408</v>
      </c>
      <c r="I105">
        <v>75014</v>
      </c>
      <c r="J105" t="s">
        <v>211</v>
      </c>
      <c r="K105">
        <v>75</v>
      </c>
      <c r="L105" t="s">
        <v>91</v>
      </c>
    </row>
    <row r="106" spans="1:12">
      <c r="A106" t="s">
        <v>409</v>
      </c>
      <c r="B106" t="s">
        <v>13</v>
      </c>
      <c r="C106" t="s">
        <v>43</v>
      </c>
      <c r="D106" t="s">
        <v>93</v>
      </c>
      <c r="E106" t="s">
        <v>402</v>
      </c>
      <c r="F106" t="s">
        <v>88</v>
      </c>
      <c r="G106" t="s">
        <v>96</v>
      </c>
      <c r="H106" t="s">
        <v>410</v>
      </c>
      <c r="I106">
        <v>75016</v>
      </c>
      <c r="J106" t="s">
        <v>181</v>
      </c>
      <c r="K106">
        <v>75</v>
      </c>
      <c r="L106" t="s">
        <v>91</v>
      </c>
    </row>
    <row r="107" spans="1:12">
      <c r="A107" t="s">
        <v>411</v>
      </c>
      <c r="B107" t="s">
        <v>13</v>
      </c>
      <c r="C107" t="s">
        <v>43</v>
      </c>
      <c r="D107" t="s">
        <v>93</v>
      </c>
      <c r="E107" t="s">
        <v>402</v>
      </c>
      <c r="F107" t="s">
        <v>88</v>
      </c>
      <c r="G107" t="s">
        <v>96</v>
      </c>
      <c r="H107" t="s">
        <v>412</v>
      </c>
      <c r="I107">
        <v>75005</v>
      </c>
      <c r="J107" t="s">
        <v>413</v>
      </c>
      <c r="K107">
        <v>75</v>
      </c>
      <c r="L107" t="s">
        <v>91</v>
      </c>
    </row>
    <row r="108" spans="1:12">
      <c r="A108" t="s">
        <v>414</v>
      </c>
      <c r="B108" t="s">
        <v>13</v>
      </c>
      <c r="C108" t="s">
        <v>43</v>
      </c>
      <c r="D108" t="s">
        <v>93</v>
      </c>
      <c r="E108" t="s">
        <v>415</v>
      </c>
      <c r="F108" t="s">
        <v>95</v>
      </c>
      <c r="G108" t="s">
        <v>96</v>
      </c>
      <c r="I108">
        <v>92000</v>
      </c>
      <c r="J108" t="s">
        <v>160</v>
      </c>
      <c r="K108">
        <v>92</v>
      </c>
      <c r="L108" t="s">
        <v>100</v>
      </c>
    </row>
    <row r="109" spans="1:12">
      <c r="A109" t="s">
        <v>416</v>
      </c>
      <c r="B109" t="s">
        <v>13</v>
      </c>
      <c r="C109" t="s">
        <v>43</v>
      </c>
      <c r="D109" t="s">
        <v>93</v>
      </c>
      <c r="E109" t="s">
        <v>402</v>
      </c>
      <c r="F109" t="s">
        <v>88</v>
      </c>
      <c r="G109" t="s">
        <v>96</v>
      </c>
      <c r="H109" t="s">
        <v>417</v>
      </c>
      <c r="I109">
        <v>75014</v>
      </c>
      <c r="J109" t="s">
        <v>211</v>
      </c>
      <c r="K109">
        <v>75</v>
      </c>
      <c r="L109" t="s">
        <v>100</v>
      </c>
    </row>
    <row r="110" spans="1:12">
      <c r="A110" t="s">
        <v>418</v>
      </c>
      <c r="B110" t="s">
        <v>13</v>
      </c>
      <c r="C110" t="s">
        <v>13</v>
      </c>
      <c r="D110" t="s">
        <v>13</v>
      </c>
      <c r="E110" t="s">
        <v>402</v>
      </c>
      <c r="F110" t="s">
        <v>415</v>
      </c>
      <c r="G110" t="s">
        <v>96</v>
      </c>
      <c r="H110" t="s">
        <v>419</v>
      </c>
      <c r="I110">
        <v>75015</v>
      </c>
      <c r="J110" t="s">
        <v>118</v>
      </c>
      <c r="K110">
        <v>75</v>
      </c>
      <c r="L110" t="s">
        <v>152</v>
      </c>
    </row>
    <row r="111" spans="1:12">
      <c r="A111" t="s">
        <v>420</v>
      </c>
      <c r="B111" t="s">
        <v>13</v>
      </c>
      <c r="C111" t="s">
        <v>43</v>
      </c>
      <c r="D111" t="s">
        <v>93</v>
      </c>
      <c r="E111" t="s">
        <v>402</v>
      </c>
      <c r="F111" t="s">
        <v>88</v>
      </c>
      <c r="G111" t="s">
        <v>96</v>
      </c>
      <c r="H111" t="s">
        <v>421</v>
      </c>
      <c r="I111">
        <v>75010</v>
      </c>
      <c r="J111" t="s">
        <v>98</v>
      </c>
      <c r="K111">
        <v>75</v>
      </c>
      <c r="L111" t="s">
        <v>91</v>
      </c>
    </row>
    <row r="112" spans="1:12">
      <c r="A112" t="s">
        <v>422</v>
      </c>
      <c r="B112" t="s">
        <v>13</v>
      </c>
      <c r="C112" t="s">
        <v>43</v>
      </c>
      <c r="D112" t="s">
        <v>93</v>
      </c>
      <c r="E112" t="s">
        <v>402</v>
      </c>
      <c r="F112" t="s">
        <v>88</v>
      </c>
      <c r="G112" t="s">
        <v>96</v>
      </c>
      <c r="H112" t="s">
        <v>423</v>
      </c>
      <c r="I112">
        <v>75017</v>
      </c>
      <c r="J112" t="s">
        <v>393</v>
      </c>
      <c r="K112">
        <v>75</v>
      </c>
      <c r="L112" t="s">
        <v>91</v>
      </c>
    </row>
    <row r="113" spans="1:12">
      <c r="A113" t="s">
        <v>424</v>
      </c>
      <c r="B113" t="s">
        <v>13</v>
      </c>
      <c r="C113" t="s">
        <v>45</v>
      </c>
      <c r="D113" t="s">
        <v>93</v>
      </c>
      <c r="E113" t="s">
        <v>415</v>
      </c>
      <c r="F113" t="s">
        <v>95</v>
      </c>
      <c r="G113" t="s">
        <v>96</v>
      </c>
      <c r="H113" t="s">
        <v>425</v>
      </c>
      <c r="I113">
        <v>75020</v>
      </c>
      <c r="J113" t="s">
        <v>138</v>
      </c>
      <c r="K113">
        <v>75</v>
      </c>
      <c r="L113" t="s">
        <v>91</v>
      </c>
    </row>
    <row r="114" spans="1:12">
      <c r="A114" t="s">
        <v>426</v>
      </c>
      <c r="B114" t="s">
        <v>114</v>
      </c>
      <c r="C114" t="s">
        <v>13</v>
      </c>
      <c r="D114" t="s">
        <v>13</v>
      </c>
      <c r="E114" t="s">
        <v>402</v>
      </c>
      <c r="H114" t="s">
        <v>427</v>
      </c>
      <c r="I114">
        <v>75005</v>
      </c>
      <c r="J114" t="s">
        <v>294</v>
      </c>
      <c r="K114">
        <v>75</v>
      </c>
      <c r="L114" t="s">
        <v>119</v>
      </c>
    </row>
    <row r="115" spans="1:12">
      <c r="A115" t="s">
        <v>428</v>
      </c>
      <c r="B115" t="s">
        <v>114</v>
      </c>
      <c r="C115" t="s">
        <v>35</v>
      </c>
      <c r="D115" t="s">
        <v>35</v>
      </c>
      <c r="E115" t="s">
        <v>429</v>
      </c>
      <c r="F115" t="s">
        <v>429</v>
      </c>
      <c r="H115" t="s">
        <v>430</v>
      </c>
      <c r="I115">
        <v>94150</v>
      </c>
      <c r="J115" t="s">
        <v>123</v>
      </c>
      <c r="K115">
        <v>94</v>
      </c>
      <c r="L115" t="s">
        <v>119</v>
      </c>
    </row>
    <row r="116" spans="1:12">
      <c r="A116" t="s">
        <v>431</v>
      </c>
      <c r="B116" t="s">
        <v>13</v>
      </c>
      <c r="C116" t="s">
        <v>49</v>
      </c>
      <c r="D116" t="s">
        <v>86</v>
      </c>
      <c r="E116" t="s">
        <v>431</v>
      </c>
      <c r="F116" t="s">
        <v>88</v>
      </c>
      <c r="G116" t="s">
        <v>96</v>
      </c>
      <c r="H116" t="s">
        <v>432</v>
      </c>
      <c r="I116">
        <v>93400</v>
      </c>
      <c r="J116" t="s">
        <v>369</v>
      </c>
      <c r="K116">
        <v>93</v>
      </c>
      <c r="L116" t="s">
        <v>91</v>
      </c>
    </row>
    <row r="117" spans="1:12">
      <c r="A117" t="s">
        <v>433</v>
      </c>
      <c r="B117" t="s">
        <v>13</v>
      </c>
      <c r="C117" t="s">
        <v>49</v>
      </c>
      <c r="D117" t="s">
        <v>86</v>
      </c>
      <c r="E117" t="s">
        <v>434</v>
      </c>
      <c r="F117" t="s">
        <v>88</v>
      </c>
      <c r="G117" t="s">
        <v>372</v>
      </c>
      <c r="H117" t="s">
        <v>435</v>
      </c>
      <c r="I117">
        <v>92230</v>
      </c>
      <c r="J117" t="s">
        <v>436</v>
      </c>
      <c r="K117">
        <v>92</v>
      </c>
      <c r="L117" t="s">
        <v>100</v>
      </c>
    </row>
    <row r="118" spans="1:12">
      <c r="A118" t="s">
        <v>437</v>
      </c>
      <c r="B118" t="s">
        <v>114</v>
      </c>
      <c r="C118" t="s">
        <v>7</v>
      </c>
      <c r="D118" t="s">
        <v>30</v>
      </c>
      <c r="E118" t="s">
        <v>438</v>
      </c>
      <c r="F118" t="s">
        <v>438</v>
      </c>
      <c r="H118" t="s">
        <v>439</v>
      </c>
      <c r="I118">
        <v>75013</v>
      </c>
      <c r="J118" t="s">
        <v>127</v>
      </c>
      <c r="K118">
        <v>75</v>
      </c>
      <c r="L118" t="s">
        <v>119</v>
      </c>
    </row>
    <row r="119" spans="1:12">
      <c r="A119" t="s">
        <v>440</v>
      </c>
      <c r="B119" t="s">
        <v>114</v>
      </c>
      <c r="C119" t="s">
        <v>7</v>
      </c>
      <c r="D119" t="s">
        <v>30</v>
      </c>
      <c r="E119" t="s">
        <v>438</v>
      </c>
      <c r="H119" t="s">
        <v>441</v>
      </c>
      <c r="I119">
        <v>75013</v>
      </c>
      <c r="J119" t="s">
        <v>127</v>
      </c>
      <c r="K119">
        <v>75</v>
      </c>
      <c r="L119" t="s">
        <v>119</v>
      </c>
    </row>
    <row r="120" spans="1:12">
      <c r="A120" t="s">
        <v>442</v>
      </c>
      <c r="B120" t="s">
        <v>114</v>
      </c>
      <c r="C120" t="s">
        <v>7</v>
      </c>
      <c r="D120" t="s">
        <v>30</v>
      </c>
      <c r="E120" t="s">
        <v>438</v>
      </c>
      <c r="H120" t="s">
        <v>443</v>
      </c>
      <c r="I120">
        <v>75013</v>
      </c>
      <c r="J120" t="s">
        <v>127</v>
      </c>
      <c r="K120">
        <v>75</v>
      </c>
      <c r="L120" t="s">
        <v>119</v>
      </c>
    </row>
    <row r="121" spans="1:12">
      <c r="A121" t="s">
        <v>444</v>
      </c>
      <c r="B121" t="s">
        <v>114</v>
      </c>
      <c r="C121" t="s">
        <v>3</v>
      </c>
      <c r="D121" t="s">
        <v>375</v>
      </c>
      <c r="E121" t="s">
        <v>445</v>
      </c>
      <c r="F121" t="s">
        <v>445</v>
      </c>
      <c r="H121" t="s">
        <v>446</v>
      </c>
      <c r="I121">
        <v>75002</v>
      </c>
      <c r="J121" t="s">
        <v>447</v>
      </c>
      <c r="K121">
        <v>75</v>
      </c>
      <c r="L121" t="s">
        <v>119</v>
      </c>
    </row>
    <row r="122" spans="1:12">
      <c r="A122" t="s">
        <v>448</v>
      </c>
      <c r="B122" t="s">
        <v>114</v>
      </c>
      <c r="C122" t="s">
        <v>7</v>
      </c>
      <c r="D122" t="s">
        <v>143</v>
      </c>
      <c r="E122" t="s">
        <v>449</v>
      </c>
      <c r="F122" t="s">
        <v>450</v>
      </c>
      <c r="H122" t="s">
        <v>451</v>
      </c>
      <c r="I122">
        <v>92800</v>
      </c>
      <c r="J122" t="s">
        <v>160</v>
      </c>
      <c r="K122">
        <v>92</v>
      </c>
      <c r="L122" t="s">
        <v>119</v>
      </c>
    </row>
    <row r="123" spans="1:12">
      <c r="A123" t="s">
        <v>452</v>
      </c>
      <c r="B123" t="s">
        <v>114</v>
      </c>
      <c r="C123" t="s">
        <v>7</v>
      </c>
      <c r="D123" t="s">
        <v>143</v>
      </c>
      <c r="E123" t="s">
        <v>449</v>
      </c>
      <c r="F123" t="s">
        <v>449</v>
      </c>
      <c r="H123" t="s">
        <v>453</v>
      </c>
      <c r="I123">
        <v>92320</v>
      </c>
      <c r="J123" t="s">
        <v>454</v>
      </c>
      <c r="K123">
        <v>92</v>
      </c>
      <c r="L123" t="s">
        <v>119</v>
      </c>
    </row>
    <row r="124" spans="1:12">
      <c r="A124" t="s">
        <v>455</v>
      </c>
      <c r="B124" t="s">
        <v>114</v>
      </c>
      <c r="C124" t="s">
        <v>7</v>
      </c>
      <c r="D124" t="s">
        <v>143</v>
      </c>
      <c r="E124" t="s">
        <v>449</v>
      </c>
      <c r="F124" t="s">
        <v>165</v>
      </c>
      <c r="H124" t="s">
        <v>456</v>
      </c>
      <c r="I124">
        <v>92300</v>
      </c>
      <c r="J124" t="s">
        <v>172</v>
      </c>
      <c r="K124">
        <v>92</v>
      </c>
      <c r="L124" t="s">
        <v>152</v>
      </c>
    </row>
    <row r="125" spans="1:12">
      <c r="A125" t="s">
        <v>457</v>
      </c>
      <c r="B125" t="s">
        <v>114</v>
      </c>
      <c r="C125" t="s">
        <v>7</v>
      </c>
      <c r="D125" t="s">
        <v>143</v>
      </c>
      <c r="E125" t="s">
        <v>449</v>
      </c>
      <c r="F125" t="s">
        <v>458</v>
      </c>
      <c r="I125">
        <v>92800</v>
      </c>
      <c r="J125" t="s">
        <v>187</v>
      </c>
      <c r="K125">
        <v>92</v>
      </c>
      <c r="L125" t="s">
        <v>152</v>
      </c>
    </row>
    <row r="126" spans="1:12">
      <c r="A126" t="s">
        <v>459</v>
      </c>
      <c r="B126" t="s">
        <v>114</v>
      </c>
      <c r="C126" t="s">
        <v>7</v>
      </c>
      <c r="D126" t="s">
        <v>143</v>
      </c>
      <c r="E126" t="s">
        <v>449</v>
      </c>
      <c r="I126">
        <v>75019</v>
      </c>
      <c r="J126" t="s">
        <v>135</v>
      </c>
      <c r="K126">
        <v>75</v>
      </c>
      <c r="L126" t="s">
        <v>119</v>
      </c>
    </row>
    <row r="127" spans="1:12">
      <c r="A127" t="s">
        <v>460</v>
      </c>
      <c r="B127" t="s">
        <v>114</v>
      </c>
      <c r="C127" t="s">
        <v>3</v>
      </c>
      <c r="D127" t="s">
        <v>22</v>
      </c>
      <c r="E127" t="s">
        <v>449</v>
      </c>
      <c r="F127" t="s">
        <v>461</v>
      </c>
      <c r="H127" t="s">
        <v>462</v>
      </c>
      <c r="I127">
        <v>75019</v>
      </c>
      <c r="J127" t="s">
        <v>135</v>
      </c>
      <c r="K127">
        <v>75</v>
      </c>
      <c r="L127" t="s">
        <v>119</v>
      </c>
    </row>
    <row r="128" spans="1:12">
      <c r="A128" t="s">
        <v>463</v>
      </c>
      <c r="B128" t="s">
        <v>114</v>
      </c>
      <c r="C128" t="s">
        <v>7</v>
      </c>
      <c r="D128" t="s">
        <v>143</v>
      </c>
      <c r="E128" t="s">
        <v>449</v>
      </c>
      <c r="H128" t="s">
        <v>464</v>
      </c>
      <c r="I128">
        <v>92400</v>
      </c>
      <c r="J128" t="s">
        <v>177</v>
      </c>
      <c r="K128">
        <v>92</v>
      </c>
      <c r="L128" t="s">
        <v>119</v>
      </c>
    </row>
    <row r="129" spans="1:12">
      <c r="A129" t="s">
        <v>465</v>
      </c>
      <c r="B129" t="s">
        <v>114</v>
      </c>
      <c r="C129" t="s">
        <v>7</v>
      </c>
      <c r="D129" t="s">
        <v>143</v>
      </c>
      <c r="E129" t="s">
        <v>449</v>
      </c>
      <c r="H129" t="s">
        <v>466</v>
      </c>
      <c r="I129">
        <v>75019</v>
      </c>
      <c r="J129" t="s">
        <v>135</v>
      </c>
      <c r="K129">
        <v>75</v>
      </c>
      <c r="L129" t="s">
        <v>119</v>
      </c>
    </row>
    <row r="130" spans="1:12">
      <c r="A130" t="s">
        <v>467</v>
      </c>
      <c r="B130" t="s">
        <v>114</v>
      </c>
      <c r="C130" t="s">
        <v>7</v>
      </c>
      <c r="D130" t="s">
        <v>143</v>
      </c>
      <c r="E130" t="s">
        <v>449</v>
      </c>
      <c r="I130">
        <v>92300</v>
      </c>
      <c r="J130" t="s">
        <v>468</v>
      </c>
      <c r="K130">
        <v>92</v>
      </c>
      <c r="L130" t="s">
        <v>119</v>
      </c>
    </row>
    <row r="131" spans="1:12">
      <c r="A131" t="s">
        <v>469</v>
      </c>
      <c r="B131" t="s">
        <v>114</v>
      </c>
      <c r="C131" t="s">
        <v>7</v>
      </c>
      <c r="D131" t="s">
        <v>143</v>
      </c>
      <c r="E131" t="s">
        <v>449</v>
      </c>
      <c r="H131" t="s">
        <v>470</v>
      </c>
      <c r="I131">
        <v>92400</v>
      </c>
      <c r="J131" t="s">
        <v>177</v>
      </c>
      <c r="K131">
        <v>92</v>
      </c>
      <c r="L131" t="s">
        <v>119</v>
      </c>
    </row>
    <row r="132" spans="1:12">
      <c r="A132" t="s">
        <v>471</v>
      </c>
      <c r="B132" t="s">
        <v>114</v>
      </c>
      <c r="C132" t="s">
        <v>7</v>
      </c>
      <c r="D132" t="s">
        <v>143</v>
      </c>
      <c r="E132" t="s">
        <v>472</v>
      </c>
      <c r="F132" t="s">
        <v>473</v>
      </c>
      <c r="H132" t="s">
        <v>474</v>
      </c>
      <c r="I132">
        <v>92800</v>
      </c>
      <c r="J132" t="s">
        <v>475</v>
      </c>
      <c r="K132">
        <v>92</v>
      </c>
      <c r="L132" t="s">
        <v>152</v>
      </c>
    </row>
    <row r="133" spans="1:12">
      <c r="A133" t="s">
        <v>476</v>
      </c>
      <c r="B133" t="s">
        <v>114</v>
      </c>
      <c r="C133" t="s">
        <v>7</v>
      </c>
      <c r="D133" t="s">
        <v>143</v>
      </c>
      <c r="E133" t="s">
        <v>472</v>
      </c>
      <c r="F133" t="s">
        <v>473</v>
      </c>
      <c r="I133">
        <v>92972</v>
      </c>
      <c r="J133" t="s">
        <v>187</v>
      </c>
      <c r="K133">
        <v>92</v>
      </c>
      <c r="L133" t="s">
        <v>152</v>
      </c>
    </row>
    <row r="134" spans="1:12">
      <c r="A134" t="s">
        <v>477</v>
      </c>
      <c r="B134" t="s">
        <v>114</v>
      </c>
      <c r="C134" t="s">
        <v>7</v>
      </c>
      <c r="D134" t="s">
        <v>143</v>
      </c>
      <c r="E134" t="s">
        <v>449</v>
      </c>
      <c r="H134" t="s">
        <v>478</v>
      </c>
      <c r="I134">
        <v>92400</v>
      </c>
      <c r="J134" t="s">
        <v>177</v>
      </c>
      <c r="K134">
        <v>92</v>
      </c>
      <c r="L134" t="s">
        <v>119</v>
      </c>
    </row>
    <row r="135" spans="1:12">
      <c r="A135" t="s">
        <v>479</v>
      </c>
      <c r="B135" t="s">
        <v>114</v>
      </c>
      <c r="C135" t="s">
        <v>7</v>
      </c>
      <c r="D135" t="s">
        <v>143</v>
      </c>
      <c r="E135" t="s">
        <v>449</v>
      </c>
      <c r="F135" t="s">
        <v>480</v>
      </c>
      <c r="H135" t="s">
        <v>481</v>
      </c>
      <c r="I135">
        <v>92200</v>
      </c>
      <c r="J135" t="s">
        <v>156</v>
      </c>
      <c r="K135">
        <v>92</v>
      </c>
      <c r="L135" t="s">
        <v>119</v>
      </c>
    </row>
    <row r="136" spans="1:12">
      <c r="A136" t="s">
        <v>482</v>
      </c>
      <c r="B136" t="s">
        <v>114</v>
      </c>
      <c r="C136" t="s">
        <v>3</v>
      </c>
      <c r="D136" t="s">
        <v>24</v>
      </c>
      <c r="E136" t="s">
        <v>483</v>
      </c>
      <c r="F136" t="s">
        <v>484</v>
      </c>
      <c r="I136">
        <v>93216</v>
      </c>
      <c r="J136" t="s">
        <v>330</v>
      </c>
      <c r="K136">
        <v>93</v>
      </c>
      <c r="L136" t="s">
        <v>152</v>
      </c>
    </row>
    <row r="137" spans="1:12">
      <c r="A137" t="s">
        <v>485</v>
      </c>
      <c r="B137" t="s">
        <v>13</v>
      </c>
      <c r="C137" t="s">
        <v>49</v>
      </c>
      <c r="D137" t="s">
        <v>86</v>
      </c>
      <c r="E137" t="s">
        <v>486</v>
      </c>
      <c r="F137" t="s">
        <v>88</v>
      </c>
      <c r="G137" t="s">
        <v>96</v>
      </c>
      <c r="H137" t="s">
        <v>487</v>
      </c>
      <c r="I137">
        <v>75003</v>
      </c>
      <c r="J137" t="s">
        <v>315</v>
      </c>
      <c r="K137">
        <v>75</v>
      </c>
      <c r="L137" t="s">
        <v>91</v>
      </c>
    </row>
    <row r="138" spans="1:12">
      <c r="A138" t="s">
        <v>488</v>
      </c>
      <c r="B138" t="s">
        <v>13</v>
      </c>
      <c r="C138" t="s">
        <v>43</v>
      </c>
      <c r="D138" t="s">
        <v>93</v>
      </c>
      <c r="E138" t="s">
        <v>489</v>
      </c>
      <c r="F138" t="s">
        <v>88</v>
      </c>
      <c r="G138" t="s">
        <v>96</v>
      </c>
      <c r="H138" t="s">
        <v>490</v>
      </c>
      <c r="I138">
        <v>75016</v>
      </c>
      <c r="J138" t="s">
        <v>181</v>
      </c>
      <c r="K138">
        <v>75</v>
      </c>
      <c r="L138" t="s">
        <v>91</v>
      </c>
    </row>
    <row r="139" spans="1:12">
      <c r="A139" t="s">
        <v>491</v>
      </c>
      <c r="B139" t="s">
        <v>13</v>
      </c>
      <c r="C139" t="s">
        <v>53</v>
      </c>
      <c r="D139" t="s">
        <v>58</v>
      </c>
      <c r="E139" t="s">
        <v>492</v>
      </c>
      <c r="F139" t="s">
        <v>95</v>
      </c>
      <c r="G139" t="s">
        <v>96</v>
      </c>
      <c r="I139">
        <v>92240</v>
      </c>
      <c r="J139" t="s">
        <v>177</v>
      </c>
      <c r="K139">
        <v>92</v>
      </c>
      <c r="L139" t="s">
        <v>91</v>
      </c>
    </row>
    <row r="140" spans="1:12">
      <c r="A140" t="s">
        <v>493</v>
      </c>
      <c r="B140" t="s">
        <v>13</v>
      </c>
      <c r="C140" t="s">
        <v>53</v>
      </c>
      <c r="D140" t="s">
        <v>58</v>
      </c>
      <c r="E140" t="s">
        <v>492</v>
      </c>
      <c r="F140" t="s">
        <v>95</v>
      </c>
      <c r="G140" t="s">
        <v>96</v>
      </c>
      <c r="H140" t="s">
        <v>494</v>
      </c>
      <c r="I140">
        <v>92150</v>
      </c>
      <c r="J140" t="s">
        <v>196</v>
      </c>
      <c r="K140">
        <v>92</v>
      </c>
      <c r="L140" t="s">
        <v>91</v>
      </c>
    </row>
    <row r="141" spans="1:12">
      <c r="A141" t="s">
        <v>495</v>
      </c>
      <c r="B141" t="s">
        <v>13</v>
      </c>
      <c r="C141" t="s">
        <v>49</v>
      </c>
      <c r="D141" t="s">
        <v>49</v>
      </c>
      <c r="E141" t="s">
        <v>492</v>
      </c>
      <c r="F141" t="s">
        <v>95</v>
      </c>
      <c r="G141" t="s">
        <v>96</v>
      </c>
      <c r="I141">
        <v>92000</v>
      </c>
      <c r="J141" t="s">
        <v>160</v>
      </c>
      <c r="K141">
        <v>92</v>
      </c>
      <c r="L141" t="s">
        <v>91</v>
      </c>
    </row>
    <row r="142" spans="1:12">
      <c r="A142" t="s">
        <v>496</v>
      </c>
      <c r="B142" t="s">
        <v>13</v>
      </c>
      <c r="C142" t="s">
        <v>49</v>
      </c>
      <c r="D142" t="s">
        <v>86</v>
      </c>
      <c r="E142" t="s">
        <v>497</v>
      </c>
      <c r="G142" t="s">
        <v>96</v>
      </c>
      <c r="H142" t="s">
        <v>498</v>
      </c>
      <c r="I142">
        <v>91000</v>
      </c>
      <c r="J142" t="s">
        <v>499</v>
      </c>
      <c r="K142">
        <v>91</v>
      </c>
      <c r="L142" t="s">
        <v>91</v>
      </c>
    </row>
    <row r="143" spans="1:12">
      <c r="A143" t="s">
        <v>500</v>
      </c>
      <c r="B143" t="s">
        <v>114</v>
      </c>
      <c r="C143" t="s">
        <v>7</v>
      </c>
      <c r="D143" t="s">
        <v>501</v>
      </c>
      <c r="E143" t="s">
        <v>500</v>
      </c>
      <c r="F143" t="s">
        <v>500</v>
      </c>
      <c r="H143" t="s">
        <v>502</v>
      </c>
      <c r="I143">
        <v>92000</v>
      </c>
      <c r="J143" t="s">
        <v>160</v>
      </c>
      <c r="K143">
        <v>92</v>
      </c>
      <c r="L143" t="s">
        <v>152</v>
      </c>
    </row>
    <row r="144" spans="1:12">
      <c r="A144" t="s">
        <v>503</v>
      </c>
      <c r="B144" t="s">
        <v>114</v>
      </c>
      <c r="C144" t="s">
        <v>7</v>
      </c>
      <c r="D144" t="s">
        <v>504</v>
      </c>
      <c r="E144" t="s">
        <v>505</v>
      </c>
      <c r="F144" t="s">
        <v>506</v>
      </c>
      <c r="H144" t="s">
        <v>507</v>
      </c>
      <c r="I144">
        <v>75018</v>
      </c>
      <c r="J144" t="s">
        <v>270</v>
      </c>
      <c r="K144">
        <v>75</v>
      </c>
      <c r="L144" t="s">
        <v>119</v>
      </c>
    </row>
    <row r="145" spans="1:12">
      <c r="A145" t="s">
        <v>508</v>
      </c>
      <c r="B145" t="s">
        <v>114</v>
      </c>
      <c r="C145" t="s">
        <v>34</v>
      </c>
      <c r="D145" t="s">
        <v>35</v>
      </c>
      <c r="E145" t="s">
        <v>162</v>
      </c>
      <c r="H145" t="s">
        <v>509</v>
      </c>
      <c r="I145">
        <v>94618</v>
      </c>
      <c r="J145" t="s">
        <v>123</v>
      </c>
      <c r="K145">
        <v>94</v>
      </c>
      <c r="L145" t="s">
        <v>119</v>
      </c>
    </row>
    <row r="146" spans="1:12">
      <c r="A146" t="s">
        <v>510</v>
      </c>
      <c r="B146" t="s">
        <v>114</v>
      </c>
      <c r="C146" t="s">
        <v>3</v>
      </c>
      <c r="D146" t="s">
        <v>24</v>
      </c>
      <c r="E146" t="s">
        <v>511</v>
      </c>
      <c r="F146" t="s">
        <v>511</v>
      </c>
      <c r="H146" t="s">
        <v>512</v>
      </c>
      <c r="I146">
        <v>75008</v>
      </c>
      <c r="J146" t="s">
        <v>219</v>
      </c>
      <c r="K146">
        <v>75</v>
      </c>
      <c r="L146" t="s">
        <v>119</v>
      </c>
    </row>
    <row r="147" spans="1:12">
      <c r="A147" t="s">
        <v>513</v>
      </c>
      <c r="B147" t="s">
        <v>114</v>
      </c>
      <c r="C147" t="s">
        <v>11</v>
      </c>
      <c r="D147" t="s">
        <v>514</v>
      </c>
      <c r="E147" t="s">
        <v>449</v>
      </c>
      <c r="H147" t="s">
        <v>515</v>
      </c>
      <c r="I147">
        <v>92000</v>
      </c>
      <c r="J147" t="s">
        <v>160</v>
      </c>
      <c r="K147">
        <v>92</v>
      </c>
      <c r="L147" t="s">
        <v>119</v>
      </c>
    </row>
    <row r="148" spans="1:12">
      <c r="A148" t="s">
        <v>516</v>
      </c>
      <c r="B148" t="s">
        <v>114</v>
      </c>
      <c r="C148" t="s">
        <v>11</v>
      </c>
      <c r="D148" t="s">
        <v>514</v>
      </c>
      <c r="E148" t="s">
        <v>449</v>
      </c>
      <c r="H148" t="s">
        <v>515</v>
      </c>
      <c r="I148">
        <v>92000</v>
      </c>
      <c r="J148" t="s">
        <v>160</v>
      </c>
      <c r="K148">
        <v>92</v>
      </c>
      <c r="L148" t="s">
        <v>119</v>
      </c>
    </row>
    <row r="149" spans="1:12">
      <c r="A149" t="s">
        <v>517</v>
      </c>
      <c r="B149" t="s">
        <v>114</v>
      </c>
      <c r="C149" t="s">
        <v>7</v>
      </c>
      <c r="D149" t="s">
        <v>143</v>
      </c>
      <c r="E149" t="s">
        <v>518</v>
      </c>
      <c r="F149" t="s">
        <v>519</v>
      </c>
      <c r="H149" t="s">
        <v>520</v>
      </c>
      <c r="I149">
        <v>92400</v>
      </c>
      <c r="J149" t="s">
        <v>177</v>
      </c>
      <c r="K149">
        <v>92</v>
      </c>
      <c r="L149" t="s">
        <v>119</v>
      </c>
    </row>
    <row r="150" spans="1:12">
      <c r="A150" t="s">
        <v>521</v>
      </c>
      <c r="B150" t="s">
        <v>13</v>
      </c>
      <c r="C150" t="s">
        <v>49</v>
      </c>
      <c r="D150" t="s">
        <v>86</v>
      </c>
      <c r="E150" t="s">
        <v>522</v>
      </c>
      <c r="F150" t="s">
        <v>367</v>
      </c>
      <c r="G150" t="s">
        <v>96</v>
      </c>
      <c r="H150" t="s">
        <v>199</v>
      </c>
      <c r="I150">
        <v>92260</v>
      </c>
      <c r="J150" t="s">
        <v>200</v>
      </c>
      <c r="K150">
        <v>92</v>
      </c>
      <c r="L150" t="s">
        <v>100</v>
      </c>
    </row>
    <row r="151" spans="1:12">
      <c r="A151" t="s">
        <v>523</v>
      </c>
      <c r="B151" t="s">
        <v>13</v>
      </c>
      <c r="C151" t="s">
        <v>49</v>
      </c>
      <c r="D151" t="s">
        <v>86</v>
      </c>
      <c r="E151" t="s">
        <v>522</v>
      </c>
      <c r="F151" t="s">
        <v>367</v>
      </c>
      <c r="G151" t="s">
        <v>96</v>
      </c>
      <c r="H151" t="s">
        <v>524</v>
      </c>
      <c r="I151">
        <v>92000</v>
      </c>
      <c r="J151" t="s">
        <v>160</v>
      </c>
      <c r="K151">
        <v>92</v>
      </c>
      <c r="L151" t="s">
        <v>100</v>
      </c>
    </row>
    <row r="152" spans="1:12">
      <c r="A152" t="s">
        <v>525</v>
      </c>
      <c r="B152" t="s">
        <v>13</v>
      </c>
      <c r="C152" t="s">
        <v>49</v>
      </c>
      <c r="D152" t="s">
        <v>49</v>
      </c>
      <c r="E152" t="s">
        <v>525</v>
      </c>
      <c r="F152" t="s">
        <v>88</v>
      </c>
      <c r="G152" t="s">
        <v>96</v>
      </c>
      <c r="H152" t="s">
        <v>526</v>
      </c>
      <c r="I152">
        <v>92000</v>
      </c>
      <c r="J152" t="s">
        <v>527</v>
      </c>
      <c r="K152">
        <v>92</v>
      </c>
      <c r="L152" t="s">
        <v>91</v>
      </c>
    </row>
    <row r="153" spans="1:12">
      <c r="A153" t="s">
        <v>528</v>
      </c>
      <c r="B153" t="s">
        <v>114</v>
      </c>
      <c r="C153" t="s">
        <v>5</v>
      </c>
      <c r="D153" t="s">
        <v>5</v>
      </c>
      <c r="E153" t="s">
        <v>529</v>
      </c>
      <c r="F153" t="s">
        <v>529</v>
      </c>
      <c r="H153" t="s">
        <v>530</v>
      </c>
      <c r="I153">
        <v>92400</v>
      </c>
      <c r="J153" t="s">
        <v>177</v>
      </c>
      <c r="K153">
        <v>92</v>
      </c>
      <c r="L153" t="s">
        <v>119</v>
      </c>
    </row>
    <row r="154" spans="1:12">
      <c r="A154" t="s">
        <v>531</v>
      </c>
      <c r="B154" t="s">
        <v>114</v>
      </c>
      <c r="C154" t="s">
        <v>3</v>
      </c>
      <c r="D154" t="s">
        <v>22</v>
      </c>
      <c r="E154" t="s">
        <v>532</v>
      </c>
      <c r="F154" t="s">
        <v>533</v>
      </c>
      <c r="I154">
        <v>75015</v>
      </c>
      <c r="J154" t="s">
        <v>118</v>
      </c>
      <c r="K154">
        <v>75</v>
      </c>
      <c r="L154" t="s">
        <v>119</v>
      </c>
    </row>
    <row r="155" spans="1:12">
      <c r="A155" t="s">
        <v>534</v>
      </c>
      <c r="B155" t="s">
        <v>114</v>
      </c>
      <c r="C155" t="s">
        <v>3</v>
      </c>
      <c r="D155" t="s">
        <v>22</v>
      </c>
      <c r="E155" t="s">
        <v>535</v>
      </c>
      <c r="I155">
        <v>75015</v>
      </c>
      <c r="J155" t="s">
        <v>118</v>
      </c>
      <c r="K155">
        <v>75</v>
      </c>
      <c r="L155" t="s">
        <v>119</v>
      </c>
    </row>
    <row r="156" spans="1:12">
      <c r="A156" t="s">
        <v>536</v>
      </c>
      <c r="B156" t="s">
        <v>114</v>
      </c>
      <c r="C156" t="s">
        <v>7</v>
      </c>
      <c r="D156" t="s">
        <v>143</v>
      </c>
      <c r="E156" t="s">
        <v>186</v>
      </c>
      <c r="F156" t="s">
        <v>473</v>
      </c>
      <c r="H156" t="s">
        <v>537</v>
      </c>
      <c r="I156">
        <v>92972</v>
      </c>
      <c r="J156" t="s">
        <v>187</v>
      </c>
      <c r="K156">
        <v>92</v>
      </c>
      <c r="L156" t="s">
        <v>152</v>
      </c>
    </row>
    <row r="157" spans="1:12">
      <c r="A157" t="s">
        <v>538</v>
      </c>
      <c r="B157" t="s">
        <v>114</v>
      </c>
      <c r="C157" t="s">
        <v>7</v>
      </c>
      <c r="D157" t="s">
        <v>143</v>
      </c>
      <c r="E157" t="s">
        <v>186</v>
      </c>
      <c r="F157" t="s">
        <v>539</v>
      </c>
      <c r="I157">
        <v>92076</v>
      </c>
      <c r="J157" t="s">
        <v>187</v>
      </c>
      <c r="K157">
        <v>92</v>
      </c>
      <c r="L157" t="s">
        <v>152</v>
      </c>
    </row>
    <row r="158" spans="1:12">
      <c r="A158" t="s">
        <v>540</v>
      </c>
      <c r="B158" t="s">
        <v>114</v>
      </c>
      <c r="C158" t="s">
        <v>34</v>
      </c>
      <c r="D158" t="s">
        <v>35</v>
      </c>
      <c r="E158" t="s">
        <v>541</v>
      </c>
      <c r="F158" t="s">
        <v>542</v>
      </c>
      <c r="H158" t="s">
        <v>285</v>
      </c>
      <c r="I158">
        <v>93230</v>
      </c>
      <c r="J158" t="s">
        <v>286</v>
      </c>
      <c r="K158">
        <v>93</v>
      </c>
      <c r="L158" t="s">
        <v>119</v>
      </c>
    </row>
    <row r="159" spans="1:12">
      <c r="A159" t="s">
        <v>543</v>
      </c>
      <c r="B159" t="s">
        <v>114</v>
      </c>
      <c r="C159" t="s">
        <v>3</v>
      </c>
      <c r="D159" t="s">
        <v>24</v>
      </c>
      <c r="E159" t="s">
        <v>543</v>
      </c>
      <c r="F159" t="s">
        <v>543</v>
      </c>
      <c r="H159" t="s">
        <v>544</v>
      </c>
      <c r="I159">
        <v>75008</v>
      </c>
      <c r="J159" t="s">
        <v>219</v>
      </c>
      <c r="K159">
        <v>75</v>
      </c>
      <c r="L159" t="s">
        <v>119</v>
      </c>
    </row>
    <row r="160" spans="1:12">
      <c r="A160" t="s">
        <v>545</v>
      </c>
      <c r="B160" t="s">
        <v>13</v>
      </c>
      <c r="C160" t="s">
        <v>45</v>
      </c>
      <c r="D160" t="s">
        <v>93</v>
      </c>
      <c r="E160" t="s">
        <v>546</v>
      </c>
      <c r="F160" t="s">
        <v>95</v>
      </c>
      <c r="G160" t="s">
        <v>96</v>
      </c>
      <c r="H160" t="s">
        <v>547</v>
      </c>
      <c r="I160">
        <v>94220</v>
      </c>
      <c r="J160" t="s">
        <v>548</v>
      </c>
      <c r="K160">
        <v>94</v>
      </c>
      <c r="L160" t="s">
        <v>91</v>
      </c>
    </row>
    <row r="161" spans="1:12">
      <c r="A161" t="s">
        <v>549</v>
      </c>
      <c r="B161" t="s">
        <v>13</v>
      </c>
      <c r="C161" t="s">
        <v>43</v>
      </c>
      <c r="D161" t="s">
        <v>93</v>
      </c>
      <c r="E161" t="s">
        <v>546</v>
      </c>
      <c r="F161" t="s">
        <v>95</v>
      </c>
      <c r="H161" t="s">
        <v>550</v>
      </c>
      <c r="I161">
        <v>75013</v>
      </c>
      <c r="J161" t="s">
        <v>127</v>
      </c>
      <c r="K161">
        <v>75</v>
      </c>
      <c r="L161" t="s">
        <v>91</v>
      </c>
    </row>
    <row r="162" spans="1:12">
      <c r="A162" t="s">
        <v>551</v>
      </c>
      <c r="B162" t="s">
        <v>13</v>
      </c>
      <c r="C162" t="s">
        <v>43</v>
      </c>
      <c r="D162" t="s">
        <v>93</v>
      </c>
      <c r="E162" t="s">
        <v>546</v>
      </c>
      <c r="F162" t="s">
        <v>95</v>
      </c>
      <c r="G162" t="s">
        <v>96</v>
      </c>
      <c r="H162" t="s">
        <v>552</v>
      </c>
      <c r="I162">
        <v>75014</v>
      </c>
      <c r="J162" t="s">
        <v>211</v>
      </c>
      <c r="K162">
        <v>75</v>
      </c>
      <c r="L162" t="s">
        <v>100</v>
      </c>
    </row>
    <row r="163" spans="1:12">
      <c r="A163" t="s">
        <v>553</v>
      </c>
      <c r="B163" t="s">
        <v>13</v>
      </c>
      <c r="C163" t="s">
        <v>43</v>
      </c>
      <c r="D163" t="s">
        <v>93</v>
      </c>
      <c r="E163" t="s">
        <v>546</v>
      </c>
      <c r="F163" t="s">
        <v>95</v>
      </c>
      <c r="G163" t="s">
        <v>96</v>
      </c>
      <c r="I163">
        <v>75010</v>
      </c>
      <c r="J163" t="s">
        <v>98</v>
      </c>
      <c r="K163">
        <v>75</v>
      </c>
      <c r="L163" t="s">
        <v>91</v>
      </c>
    </row>
    <row r="164" spans="1:12">
      <c r="A164" t="s">
        <v>554</v>
      </c>
      <c r="B164" t="s">
        <v>13</v>
      </c>
      <c r="C164" t="s">
        <v>43</v>
      </c>
      <c r="D164" t="s">
        <v>93</v>
      </c>
      <c r="E164" t="s">
        <v>546</v>
      </c>
      <c r="F164" t="s">
        <v>95</v>
      </c>
      <c r="G164" t="s">
        <v>96</v>
      </c>
      <c r="H164" t="s">
        <v>555</v>
      </c>
      <c r="I164">
        <v>75019</v>
      </c>
      <c r="J164" t="s">
        <v>135</v>
      </c>
      <c r="K164">
        <v>75</v>
      </c>
      <c r="L164" t="s">
        <v>91</v>
      </c>
    </row>
    <row r="165" spans="1:12">
      <c r="A165" t="s">
        <v>556</v>
      </c>
      <c r="B165" t="s">
        <v>13</v>
      </c>
      <c r="C165" t="s">
        <v>43</v>
      </c>
      <c r="D165" t="s">
        <v>93</v>
      </c>
      <c r="E165" t="s">
        <v>546</v>
      </c>
      <c r="F165" t="s">
        <v>95</v>
      </c>
      <c r="G165" t="s">
        <v>96</v>
      </c>
      <c r="I165">
        <v>75020</v>
      </c>
      <c r="J165" t="s">
        <v>138</v>
      </c>
      <c r="K165">
        <v>75</v>
      </c>
      <c r="L165" t="s">
        <v>91</v>
      </c>
    </row>
    <row r="166" spans="1:12">
      <c r="A166" t="s">
        <v>557</v>
      </c>
      <c r="B166" t="s">
        <v>13</v>
      </c>
      <c r="C166" t="s">
        <v>43</v>
      </c>
      <c r="D166" t="s">
        <v>93</v>
      </c>
      <c r="E166" t="s">
        <v>546</v>
      </c>
      <c r="F166" t="s">
        <v>95</v>
      </c>
      <c r="G166" t="s">
        <v>96</v>
      </c>
      <c r="H166" t="s">
        <v>558</v>
      </c>
      <c r="I166">
        <v>75013</v>
      </c>
      <c r="J166" t="s">
        <v>127</v>
      </c>
      <c r="K166">
        <v>75</v>
      </c>
      <c r="L166" t="s">
        <v>91</v>
      </c>
    </row>
    <row r="167" spans="1:12">
      <c r="A167" t="s">
        <v>559</v>
      </c>
      <c r="B167" t="s">
        <v>13</v>
      </c>
      <c r="C167" t="s">
        <v>43</v>
      </c>
      <c r="D167" t="s">
        <v>93</v>
      </c>
      <c r="E167" t="s">
        <v>546</v>
      </c>
      <c r="F167" t="s">
        <v>95</v>
      </c>
      <c r="G167" t="s">
        <v>96</v>
      </c>
      <c r="H167" t="s">
        <v>560</v>
      </c>
      <c r="I167">
        <v>75010</v>
      </c>
      <c r="J167" t="s">
        <v>98</v>
      </c>
      <c r="K167">
        <v>75</v>
      </c>
      <c r="L167" t="s">
        <v>91</v>
      </c>
    </row>
    <row r="168" spans="1:12">
      <c r="A168" t="s">
        <v>561</v>
      </c>
      <c r="B168" t="s">
        <v>13</v>
      </c>
      <c r="C168" t="s">
        <v>43</v>
      </c>
      <c r="D168" t="s">
        <v>93</v>
      </c>
      <c r="E168" t="s">
        <v>546</v>
      </c>
      <c r="F168" t="s">
        <v>95</v>
      </c>
      <c r="G168" t="s">
        <v>96</v>
      </c>
      <c r="I168">
        <v>75010</v>
      </c>
      <c r="J168" t="s">
        <v>98</v>
      </c>
      <c r="K168">
        <v>75</v>
      </c>
      <c r="L168" t="s">
        <v>91</v>
      </c>
    </row>
    <row r="169" spans="1:12">
      <c r="A169" t="s">
        <v>562</v>
      </c>
      <c r="B169" t="s">
        <v>13</v>
      </c>
      <c r="C169" t="s">
        <v>45</v>
      </c>
      <c r="D169" t="s">
        <v>93</v>
      </c>
      <c r="E169" t="s">
        <v>546</v>
      </c>
      <c r="F169" t="s">
        <v>95</v>
      </c>
      <c r="G169" t="s">
        <v>96</v>
      </c>
      <c r="I169">
        <v>75019</v>
      </c>
      <c r="J169" t="s">
        <v>135</v>
      </c>
      <c r="K169">
        <v>75</v>
      </c>
      <c r="L169" t="s">
        <v>91</v>
      </c>
    </row>
    <row r="170" spans="1:12">
      <c r="A170" t="s">
        <v>563</v>
      </c>
      <c r="B170" t="s">
        <v>13</v>
      </c>
      <c r="C170" t="s">
        <v>43</v>
      </c>
      <c r="D170" t="s">
        <v>93</v>
      </c>
      <c r="E170" t="s">
        <v>546</v>
      </c>
      <c r="F170" t="s">
        <v>95</v>
      </c>
      <c r="G170" t="s">
        <v>96</v>
      </c>
      <c r="H170" t="s">
        <v>564</v>
      </c>
      <c r="I170">
        <v>75019</v>
      </c>
      <c r="J170" t="s">
        <v>135</v>
      </c>
      <c r="K170">
        <v>75</v>
      </c>
      <c r="L170" t="s">
        <v>91</v>
      </c>
    </row>
    <row r="171" spans="1:12">
      <c r="A171" t="s">
        <v>565</v>
      </c>
      <c r="B171" t="s">
        <v>13</v>
      </c>
      <c r="C171" t="s">
        <v>43</v>
      </c>
      <c r="D171" t="s">
        <v>93</v>
      </c>
      <c r="E171" t="s">
        <v>546</v>
      </c>
      <c r="F171" t="s">
        <v>95</v>
      </c>
      <c r="G171" t="s">
        <v>96</v>
      </c>
      <c r="H171" t="s">
        <v>566</v>
      </c>
      <c r="I171">
        <v>75010</v>
      </c>
      <c r="J171" t="s">
        <v>98</v>
      </c>
      <c r="K171">
        <v>75</v>
      </c>
      <c r="L171" t="s">
        <v>100</v>
      </c>
    </row>
    <row r="172" spans="1:12">
      <c r="A172" t="s">
        <v>567</v>
      </c>
      <c r="B172" t="s">
        <v>13</v>
      </c>
      <c r="C172" t="s">
        <v>43</v>
      </c>
      <c r="D172" t="s">
        <v>93</v>
      </c>
      <c r="E172" t="s">
        <v>546</v>
      </c>
      <c r="F172" t="s">
        <v>95</v>
      </c>
      <c r="G172" t="s">
        <v>96</v>
      </c>
      <c r="H172" t="s">
        <v>285</v>
      </c>
      <c r="I172">
        <v>93230</v>
      </c>
      <c r="J172" t="s">
        <v>286</v>
      </c>
      <c r="K172">
        <v>93</v>
      </c>
      <c r="L172" t="s">
        <v>91</v>
      </c>
    </row>
    <row r="173" spans="1:12">
      <c r="A173" t="s">
        <v>568</v>
      </c>
      <c r="B173" t="s">
        <v>13</v>
      </c>
      <c r="C173" t="s">
        <v>51</v>
      </c>
      <c r="D173" t="s">
        <v>51</v>
      </c>
      <c r="E173" t="s">
        <v>569</v>
      </c>
      <c r="F173" t="s">
        <v>88</v>
      </c>
      <c r="G173" t="s">
        <v>96</v>
      </c>
      <c r="H173" t="s">
        <v>570</v>
      </c>
      <c r="I173">
        <v>93200</v>
      </c>
      <c r="J173" t="s">
        <v>571</v>
      </c>
      <c r="K173">
        <v>93</v>
      </c>
      <c r="L173" t="s">
        <v>91</v>
      </c>
    </row>
    <row r="174" spans="1:12">
      <c r="A174" t="s">
        <v>572</v>
      </c>
      <c r="B174" t="s">
        <v>13</v>
      </c>
      <c r="C174" t="s">
        <v>51</v>
      </c>
      <c r="D174" t="s">
        <v>93</v>
      </c>
      <c r="E174" t="s">
        <v>573</v>
      </c>
      <c r="F174" t="s">
        <v>95</v>
      </c>
      <c r="G174" t="s">
        <v>96</v>
      </c>
      <c r="I174">
        <v>75005</v>
      </c>
      <c r="J174" t="s">
        <v>294</v>
      </c>
      <c r="K174">
        <v>75</v>
      </c>
      <c r="L174" t="s">
        <v>91</v>
      </c>
    </row>
    <row r="175" spans="1:12">
      <c r="A175" t="s">
        <v>574</v>
      </c>
      <c r="B175" t="s">
        <v>13</v>
      </c>
      <c r="C175" t="s">
        <v>45</v>
      </c>
      <c r="D175" t="s">
        <v>93</v>
      </c>
      <c r="E175" t="s">
        <v>575</v>
      </c>
      <c r="F175" t="s">
        <v>367</v>
      </c>
      <c r="G175" t="s">
        <v>96</v>
      </c>
      <c r="H175" t="s">
        <v>576</v>
      </c>
      <c r="I175">
        <v>75016</v>
      </c>
      <c r="J175" t="s">
        <v>181</v>
      </c>
      <c r="K175">
        <v>75</v>
      </c>
      <c r="L175" t="s">
        <v>91</v>
      </c>
    </row>
    <row r="176" spans="1:12">
      <c r="A176" t="s">
        <v>577</v>
      </c>
      <c r="B176" t="s">
        <v>13</v>
      </c>
      <c r="C176" t="s">
        <v>45</v>
      </c>
      <c r="D176" t="s">
        <v>93</v>
      </c>
      <c r="E176" t="s">
        <v>391</v>
      </c>
      <c r="F176" t="s">
        <v>95</v>
      </c>
      <c r="G176" t="s">
        <v>96</v>
      </c>
      <c r="H176" t="s">
        <v>578</v>
      </c>
      <c r="I176">
        <v>75012</v>
      </c>
      <c r="J176" t="s">
        <v>151</v>
      </c>
      <c r="K176">
        <v>75</v>
      </c>
      <c r="L176" t="s">
        <v>91</v>
      </c>
    </row>
    <row r="177" spans="1:12">
      <c r="A177" t="s">
        <v>579</v>
      </c>
      <c r="B177" t="s">
        <v>114</v>
      </c>
      <c r="C177" t="s">
        <v>34</v>
      </c>
      <c r="D177" t="s">
        <v>35</v>
      </c>
      <c r="E177" t="s">
        <v>580</v>
      </c>
      <c r="F177" t="s">
        <v>542</v>
      </c>
      <c r="H177" t="s">
        <v>581</v>
      </c>
      <c r="I177">
        <v>75009</v>
      </c>
      <c r="J177" t="s">
        <v>582</v>
      </c>
      <c r="K177">
        <v>75</v>
      </c>
      <c r="L177" t="s">
        <v>119</v>
      </c>
    </row>
    <row r="178" spans="1:12">
      <c r="A178" t="s">
        <v>583</v>
      </c>
      <c r="B178" t="s">
        <v>114</v>
      </c>
      <c r="C178" t="s">
        <v>5</v>
      </c>
      <c r="D178" t="s">
        <v>5</v>
      </c>
      <c r="E178" t="s">
        <v>584</v>
      </c>
      <c r="F178" t="s">
        <v>584</v>
      </c>
      <c r="I178">
        <v>75013</v>
      </c>
      <c r="J178" t="s">
        <v>127</v>
      </c>
      <c r="K178">
        <v>75</v>
      </c>
      <c r="L178" t="s">
        <v>119</v>
      </c>
    </row>
    <row r="179" spans="1:12">
      <c r="A179" t="s">
        <v>585</v>
      </c>
      <c r="B179" t="s">
        <v>114</v>
      </c>
      <c r="C179" t="s">
        <v>5</v>
      </c>
      <c r="D179" t="s">
        <v>5</v>
      </c>
      <c r="E179" t="s">
        <v>584</v>
      </c>
      <c r="F179" t="s">
        <v>584</v>
      </c>
      <c r="I179">
        <v>75008</v>
      </c>
      <c r="J179" t="s">
        <v>219</v>
      </c>
      <c r="K179">
        <v>75</v>
      </c>
      <c r="L179" t="s">
        <v>152</v>
      </c>
    </row>
    <row r="180" spans="1:12">
      <c r="A180" t="s">
        <v>586</v>
      </c>
      <c r="B180" t="s">
        <v>114</v>
      </c>
      <c r="C180" t="s">
        <v>3</v>
      </c>
      <c r="D180" t="s">
        <v>3</v>
      </c>
      <c r="E180" t="s">
        <v>587</v>
      </c>
      <c r="F180" t="s">
        <v>588</v>
      </c>
      <c r="I180">
        <v>75012</v>
      </c>
      <c r="J180" t="s">
        <v>151</v>
      </c>
      <c r="K180">
        <v>75</v>
      </c>
      <c r="L180" t="s">
        <v>119</v>
      </c>
    </row>
    <row r="181" spans="1:12">
      <c r="A181" t="s">
        <v>589</v>
      </c>
      <c r="B181" t="s">
        <v>114</v>
      </c>
      <c r="C181" t="s">
        <v>3</v>
      </c>
      <c r="D181" t="s">
        <v>22</v>
      </c>
      <c r="E181" t="s">
        <v>483</v>
      </c>
      <c r="F181" t="s">
        <v>590</v>
      </c>
      <c r="H181" t="s">
        <v>591</v>
      </c>
      <c r="I181">
        <v>75016</v>
      </c>
      <c r="J181" t="s">
        <v>181</v>
      </c>
      <c r="K181">
        <v>75</v>
      </c>
      <c r="L181" t="s">
        <v>119</v>
      </c>
    </row>
    <row r="182" spans="1:12">
      <c r="A182" t="s">
        <v>592</v>
      </c>
      <c r="B182" t="s">
        <v>114</v>
      </c>
      <c r="C182" t="s">
        <v>3</v>
      </c>
      <c r="D182" t="s">
        <v>22</v>
      </c>
      <c r="E182" t="s">
        <v>593</v>
      </c>
      <c r="H182" t="s">
        <v>594</v>
      </c>
      <c r="I182">
        <v>75004</v>
      </c>
      <c r="J182" t="s">
        <v>404</v>
      </c>
      <c r="K182">
        <v>75</v>
      </c>
      <c r="L182" t="s">
        <v>119</v>
      </c>
    </row>
    <row r="183" spans="1:12">
      <c r="A183" t="s">
        <v>595</v>
      </c>
      <c r="B183" t="s">
        <v>114</v>
      </c>
      <c r="C183" t="s">
        <v>3</v>
      </c>
      <c r="D183" t="s">
        <v>24</v>
      </c>
      <c r="E183" t="s">
        <v>596</v>
      </c>
      <c r="H183" t="s">
        <v>597</v>
      </c>
      <c r="I183">
        <v>75015</v>
      </c>
      <c r="J183" t="s">
        <v>118</v>
      </c>
      <c r="K183">
        <v>75</v>
      </c>
      <c r="L183" t="s">
        <v>119</v>
      </c>
    </row>
    <row r="184" spans="1:12">
      <c r="A184" t="s">
        <v>598</v>
      </c>
      <c r="B184" t="s">
        <v>114</v>
      </c>
      <c r="C184" t="s">
        <v>11</v>
      </c>
      <c r="D184" t="s">
        <v>599</v>
      </c>
      <c r="E184" t="s">
        <v>600</v>
      </c>
      <c r="F184" t="s">
        <v>600</v>
      </c>
      <c r="H184" t="s">
        <v>601</v>
      </c>
      <c r="I184">
        <v>92000</v>
      </c>
      <c r="J184" t="s">
        <v>160</v>
      </c>
      <c r="K184">
        <v>92</v>
      </c>
      <c r="L184" t="s">
        <v>119</v>
      </c>
    </row>
    <row r="185" spans="1:12">
      <c r="A185" t="s">
        <v>602</v>
      </c>
      <c r="B185" t="s">
        <v>114</v>
      </c>
      <c r="C185" t="s">
        <v>7</v>
      </c>
      <c r="D185" t="s">
        <v>143</v>
      </c>
      <c r="E185" t="s">
        <v>603</v>
      </c>
      <c r="F185" t="s">
        <v>603</v>
      </c>
      <c r="H185" t="s">
        <v>604</v>
      </c>
      <c r="I185">
        <v>93400</v>
      </c>
      <c r="J185" t="s">
        <v>385</v>
      </c>
      <c r="K185">
        <v>93</v>
      </c>
      <c r="L185" t="s">
        <v>152</v>
      </c>
    </row>
    <row r="186" spans="1:12">
      <c r="A186" t="s">
        <v>605</v>
      </c>
      <c r="B186" t="s">
        <v>114</v>
      </c>
      <c r="C186" t="s">
        <v>7</v>
      </c>
      <c r="D186" t="s">
        <v>143</v>
      </c>
      <c r="E186" t="s">
        <v>603</v>
      </c>
      <c r="F186" t="s">
        <v>606</v>
      </c>
      <c r="H186" t="s">
        <v>607</v>
      </c>
      <c r="I186">
        <v>75006</v>
      </c>
      <c r="J186" t="s">
        <v>608</v>
      </c>
      <c r="K186">
        <v>75</v>
      </c>
      <c r="L186" t="s">
        <v>152</v>
      </c>
    </row>
    <row r="187" spans="1:12">
      <c r="A187" t="s">
        <v>609</v>
      </c>
      <c r="B187" t="s">
        <v>13</v>
      </c>
      <c r="C187" t="s">
        <v>43</v>
      </c>
      <c r="D187" t="s">
        <v>93</v>
      </c>
      <c r="E187" t="s">
        <v>391</v>
      </c>
      <c r="F187" t="s">
        <v>95</v>
      </c>
      <c r="G187" t="s">
        <v>96</v>
      </c>
      <c r="H187" t="s">
        <v>610</v>
      </c>
      <c r="I187">
        <v>75020</v>
      </c>
      <c r="J187" t="s">
        <v>138</v>
      </c>
      <c r="K187">
        <v>75</v>
      </c>
      <c r="L187" t="s">
        <v>91</v>
      </c>
    </row>
    <row r="188" spans="1:12">
      <c r="A188" t="s">
        <v>611</v>
      </c>
      <c r="B188" t="s">
        <v>13</v>
      </c>
      <c r="C188" t="s">
        <v>45</v>
      </c>
      <c r="D188" t="s">
        <v>93</v>
      </c>
      <c r="E188" t="s">
        <v>612</v>
      </c>
      <c r="F188" t="s">
        <v>95</v>
      </c>
      <c r="G188" t="s">
        <v>96</v>
      </c>
      <c r="H188" t="s">
        <v>613</v>
      </c>
      <c r="I188">
        <v>75018</v>
      </c>
      <c r="J188" t="s">
        <v>270</v>
      </c>
      <c r="K188">
        <v>75</v>
      </c>
      <c r="L188" t="s">
        <v>100</v>
      </c>
    </row>
    <row r="189" spans="1:12">
      <c r="A189" t="s">
        <v>614</v>
      </c>
      <c r="B189" t="s">
        <v>114</v>
      </c>
      <c r="C189" t="s">
        <v>20</v>
      </c>
      <c r="D189" t="s">
        <v>20</v>
      </c>
      <c r="E189" t="s">
        <v>615</v>
      </c>
      <c r="F189" t="s">
        <v>616</v>
      </c>
      <c r="I189">
        <v>75014</v>
      </c>
      <c r="J189" t="s">
        <v>211</v>
      </c>
      <c r="K189">
        <v>75</v>
      </c>
      <c r="L189" t="s">
        <v>119</v>
      </c>
    </row>
    <row r="190" spans="1:12">
      <c r="A190" t="s">
        <v>617</v>
      </c>
      <c r="B190" t="s">
        <v>13</v>
      </c>
      <c r="C190" t="s">
        <v>618</v>
      </c>
      <c r="D190" t="s">
        <v>618</v>
      </c>
      <c r="E190" t="s">
        <v>619</v>
      </c>
      <c r="F190" t="s">
        <v>88</v>
      </c>
      <c r="G190" t="s">
        <v>372</v>
      </c>
      <c r="H190" t="s">
        <v>620</v>
      </c>
      <c r="I190">
        <v>75010</v>
      </c>
      <c r="J190" t="s">
        <v>98</v>
      </c>
      <c r="K190">
        <v>75</v>
      </c>
      <c r="L190" t="s">
        <v>91</v>
      </c>
    </row>
    <row r="191" spans="1:12">
      <c r="A191" t="s">
        <v>621</v>
      </c>
      <c r="B191" t="s">
        <v>114</v>
      </c>
      <c r="C191" t="s">
        <v>3</v>
      </c>
      <c r="D191" t="s">
        <v>3</v>
      </c>
      <c r="E191" t="s">
        <v>622</v>
      </c>
      <c r="F191" t="s">
        <v>622</v>
      </c>
      <c r="I191">
        <v>92000</v>
      </c>
      <c r="J191" t="s">
        <v>160</v>
      </c>
      <c r="K191">
        <v>92</v>
      </c>
      <c r="L191" t="s">
        <v>119</v>
      </c>
    </row>
    <row r="192" spans="1:12">
      <c r="A192" t="s">
        <v>623</v>
      </c>
      <c r="B192" t="s">
        <v>114</v>
      </c>
      <c r="C192" t="s">
        <v>3</v>
      </c>
      <c r="D192" t="s">
        <v>375</v>
      </c>
      <c r="E192" t="s">
        <v>624</v>
      </c>
      <c r="F192" t="s">
        <v>624</v>
      </c>
      <c r="H192" t="s">
        <v>625</v>
      </c>
      <c r="I192">
        <v>75017</v>
      </c>
      <c r="J192" t="s">
        <v>393</v>
      </c>
      <c r="K192">
        <v>75</v>
      </c>
      <c r="L192" t="s">
        <v>119</v>
      </c>
    </row>
    <row r="193" spans="1:12">
      <c r="A193" t="s">
        <v>626</v>
      </c>
      <c r="B193" t="s">
        <v>13</v>
      </c>
      <c r="C193" t="s">
        <v>45</v>
      </c>
      <c r="D193" t="s">
        <v>93</v>
      </c>
      <c r="E193" t="s">
        <v>627</v>
      </c>
      <c r="F193" t="s">
        <v>88</v>
      </c>
      <c r="G193" t="s">
        <v>96</v>
      </c>
      <c r="H193" t="s">
        <v>628</v>
      </c>
      <c r="I193">
        <v>93220</v>
      </c>
      <c r="J193" t="s">
        <v>629</v>
      </c>
      <c r="K193">
        <v>93</v>
      </c>
      <c r="L193" t="s">
        <v>91</v>
      </c>
    </row>
    <row r="194" spans="1:12">
      <c r="A194" t="s">
        <v>630</v>
      </c>
      <c r="B194" t="s">
        <v>114</v>
      </c>
      <c r="C194" t="s">
        <v>3</v>
      </c>
      <c r="D194" t="s">
        <v>3</v>
      </c>
      <c r="E194" t="s">
        <v>631</v>
      </c>
      <c r="F194" t="s">
        <v>631</v>
      </c>
      <c r="K194">
        <v>75</v>
      </c>
      <c r="L194" t="s">
        <v>119</v>
      </c>
    </row>
    <row r="195" spans="1:12">
      <c r="A195" t="s">
        <v>632</v>
      </c>
      <c r="B195" t="s">
        <v>114</v>
      </c>
      <c r="C195" t="s">
        <v>34</v>
      </c>
      <c r="D195" t="s">
        <v>34</v>
      </c>
      <c r="E195" t="s">
        <v>633</v>
      </c>
      <c r="F195" t="s">
        <v>633</v>
      </c>
      <c r="H195" t="s">
        <v>634</v>
      </c>
      <c r="I195">
        <v>75008</v>
      </c>
      <c r="J195" t="s">
        <v>219</v>
      </c>
      <c r="K195">
        <v>75</v>
      </c>
      <c r="L195" t="s">
        <v>119</v>
      </c>
    </row>
    <row r="196" spans="1:12">
      <c r="A196" t="s">
        <v>635</v>
      </c>
      <c r="B196" t="s">
        <v>114</v>
      </c>
      <c r="C196" t="s">
        <v>20</v>
      </c>
      <c r="D196" t="s">
        <v>20</v>
      </c>
      <c r="E196" t="s">
        <v>636</v>
      </c>
      <c r="F196" t="s">
        <v>637</v>
      </c>
      <c r="H196" t="s">
        <v>638</v>
      </c>
      <c r="I196">
        <v>75012</v>
      </c>
      <c r="J196" t="s">
        <v>151</v>
      </c>
      <c r="K196">
        <v>75</v>
      </c>
      <c r="L196" t="s">
        <v>119</v>
      </c>
    </row>
    <row r="197" spans="1:12">
      <c r="A197" t="s">
        <v>639</v>
      </c>
      <c r="B197" t="s">
        <v>13</v>
      </c>
      <c r="C197" t="s">
        <v>49</v>
      </c>
      <c r="D197" t="s">
        <v>86</v>
      </c>
      <c r="E197" t="s">
        <v>640</v>
      </c>
      <c r="F197" t="s">
        <v>88</v>
      </c>
      <c r="G197" t="s">
        <v>89</v>
      </c>
      <c r="H197" t="s">
        <v>641</v>
      </c>
      <c r="I197">
        <v>93170</v>
      </c>
      <c r="J197" t="s">
        <v>642</v>
      </c>
      <c r="K197">
        <v>93</v>
      </c>
      <c r="L197" t="s">
        <v>91</v>
      </c>
    </row>
    <row r="198" spans="1:12">
      <c r="A198" t="s">
        <v>643</v>
      </c>
      <c r="B198" t="s">
        <v>114</v>
      </c>
      <c r="C198" t="s">
        <v>5</v>
      </c>
      <c r="D198" t="s">
        <v>5</v>
      </c>
      <c r="E198" t="s">
        <v>529</v>
      </c>
      <c r="F198" t="s">
        <v>529</v>
      </c>
      <c r="I198">
        <v>92100</v>
      </c>
      <c r="J198" t="s">
        <v>235</v>
      </c>
      <c r="K198">
        <v>92</v>
      </c>
      <c r="L198" t="s">
        <v>152</v>
      </c>
    </row>
    <row r="199" spans="1:12">
      <c r="A199" t="s">
        <v>644</v>
      </c>
      <c r="B199" t="s">
        <v>114</v>
      </c>
      <c r="C199" t="s">
        <v>5</v>
      </c>
      <c r="D199" t="s">
        <v>5</v>
      </c>
      <c r="E199" t="s">
        <v>529</v>
      </c>
      <c r="F199" t="s">
        <v>529</v>
      </c>
      <c r="I199">
        <v>75002</v>
      </c>
      <c r="J199" t="s">
        <v>447</v>
      </c>
      <c r="K199">
        <v>75</v>
      </c>
      <c r="L199" t="s">
        <v>152</v>
      </c>
    </row>
    <row r="200" spans="1:12">
      <c r="A200" t="s">
        <v>645</v>
      </c>
      <c r="B200" t="s">
        <v>114</v>
      </c>
      <c r="C200" t="s">
        <v>5</v>
      </c>
      <c r="D200" t="s">
        <v>5</v>
      </c>
      <c r="E200" t="s">
        <v>529</v>
      </c>
      <c r="F200" t="s">
        <v>529</v>
      </c>
      <c r="I200">
        <v>75008</v>
      </c>
      <c r="J200" t="s">
        <v>219</v>
      </c>
      <c r="K200">
        <v>75</v>
      </c>
      <c r="L200" t="s">
        <v>152</v>
      </c>
    </row>
    <row r="201" spans="1:12">
      <c r="A201" t="s">
        <v>646</v>
      </c>
      <c r="B201" t="s">
        <v>114</v>
      </c>
      <c r="C201" t="s">
        <v>5</v>
      </c>
      <c r="D201" t="s">
        <v>5</v>
      </c>
      <c r="E201" t="s">
        <v>529</v>
      </c>
      <c r="F201" t="s">
        <v>529</v>
      </c>
      <c r="I201">
        <v>75008</v>
      </c>
      <c r="J201" t="s">
        <v>219</v>
      </c>
      <c r="K201">
        <v>75</v>
      </c>
      <c r="L201" t="s">
        <v>152</v>
      </c>
    </row>
    <row r="202" spans="1:12">
      <c r="A202" t="s">
        <v>647</v>
      </c>
      <c r="B202" t="s">
        <v>114</v>
      </c>
      <c r="C202" t="s">
        <v>5</v>
      </c>
      <c r="D202" t="s">
        <v>5</v>
      </c>
      <c r="E202" t="s">
        <v>529</v>
      </c>
      <c r="F202" t="s">
        <v>529</v>
      </c>
      <c r="I202">
        <v>75016</v>
      </c>
      <c r="J202" t="s">
        <v>181</v>
      </c>
      <c r="K202">
        <v>75</v>
      </c>
      <c r="L202" t="s">
        <v>152</v>
      </c>
    </row>
    <row r="203" spans="1:12">
      <c r="A203" t="s">
        <v>648</v>
      </c>
      <c r="B203" t="s">
        <v>114</v>
      </c>
      <c r="C203" t="s">
        <v>5</v>
      </c>
      <c r="D203" t="s">
        <v>5</v>
      </c>
      <c r="E203" t="s">
        <v>529</v>
      </c>
      <c r="F203" t="s">
        <v>529</v>
      </c>
      <c r="I203">
        <v>75008</v>
      </c>
      <c r="J203" t="s">
        <v>219</v>
      </c>
      <c r="K203">
        <v>75</v>
      </c>
      <c r="L203" t="s">
        <v>152</v>
      </c>
    </row>
    <row r="204" spans="1:12">
      <c r="A204" t="s">
        <v>649</v>
      </c>
      <c r="B204" t="s">
        <v>114</v>
      </c>
      <c r="C204" t="s">
        <v>5</v>
      </c>
      <c r="D204" t="s">
        <v>5</v>
      </c>
      <c r="E204" t="s">
        <v>529</v>
      </c>
      <c r="F204" t="s">
        <v>529</v>
      </c>
      <c r="I204">
        <v>92800</v>
      </c>
      <c r="J204" t="s">
        <v>187</v>
      </c>
      <c r="K204">
        <v>92</v>
      </c>
      <c r="L204" t="s">
        <v>152</v>
      </c>
    </row>
    <row r="205" spans="1:12">
      <c r="A205" t="s">
        <v>650</v>
      </c>
      <c r="B205" t="s">
        <v>114</v>
      </c>
      <c r="C205" t="s">
        <v>5</v>
      </c>
      <c r="D205" t="s">
        <v>5</v>
      </c>
      <c r="E205" t="s">
        <v>529</v>
      </c>
      <c r="F205" t="s">
        <v>529</v>
      </c>
      <c r="I205">
        <v>75008</v>
      </c>
      <c r="J205" t="s">
        <v>219</v>
      </c>
      <c r="K205">
        <v>75</v>
      </c>
      <c r="L205" t="s">
        <v>152</v>
      </c>
    </row>
    <row r="206" spans="1:12">
      <c r="A206" t="s">
        <v>651</v>
      </c>
      <c r="B206" t="s">
        <v>114</v>
      </c>
      <c r="C206" t="s">
        <v>5</v>
      </c>
      <c r="D206" t="s">
        <v>5</v>
      </c>
      <c r="E206" t="s">
        <v>529</v>
      </c>
      <c r="F206" t="s">
        <v>529</v>
      </c>
      <c r="I206">
        <v>75008</v>
      </c>
      <c r="J206" t="s">
        <v>219</v>
      </c>
      <c r="K206">
        <v>75</v>
      </c>
      <c r="L206" t="s">
        <v>152</v>
      </c>
    </row>
    <row r="207" spans="1:12">
      <c r="A207" t="s">
        <v>652</v>
      </c>
      <c r="B207" t="s">
        <v>114</v>
      </c>
      <c r="C207" t="s">
        <v>5</v>
      </c>
      <c r="D207" t="s">
        <v>5</v>
      </c>
      <c r="E207" t="s">
        <v>529</v>
      </c>
      <c r="F207" t="s">
        <v>529</v>
      </c>
      <c r="I207">
        <v>92200</v>
      </c>
      <c r="J207" t="s">
        <v>156</v>
      </c>
      <c r="K207">
        <v>92</v>
      </c>
      <c r="L207" t="s">
        <v>152</v>
      </c>
    </row>
    <row r="208" spans="1:12">
      <c r="A208" t="s">
        <v>653</v>
      </c>
      <c r="B208" t="s">
        <v>114</v>
      </c>
      <c r="C208" t="s">
        <v>5</v>
      </c>
      <c r="D208" t="s">
        <v>5</v>
      </c>
      <c r="E208" t="s">
        <v>529</v>
      </c>
      <c r="F208" t="s">
        <v>529</v>
      </c>
      <c r="I208">
        <v>75008</v>
      </c>
      <c r="J208" t="s">
        <v>219</v>
      </c>
      <c r="K208">
        <v>75</v>
      </c>
      <c r="L208" t="s">
        <v>152</v>
      </c>
    </row>
    <row r="209" spans="1:12">
      <c r="A209" t="s">
        <v>654</v>
      </c>
      <c r="B209" t="s">
        <v>114</v>
      </c>
      <c r="C209" t="s">
        <v>5</v>
      </c>
      <c r="D209" t="s">
        <v>5</v>
      </c>
      <c r="E209" t="s">
        <v>529</v>
      </c>
      <c r="F209" t="s">
        <v>529</v>
      </c>
      <c r="I209">
        <v>75008</v>
      </c>
      <c r="J209" t="s">
        <v>219</v>
      </c>
      <c r="K209">
        <v>75</v>
      </c>
      <c r="L209" t="s">
        <v>119</v>
      </c>
    </row>
    <row r="210" spans="1:12">
      <c r="A210" t="s">
        <v>655</v>
      </c>
      <c r="B210" t="s">
        <v>114</v>
      </c>
      <c r="C210" t="s">
        <v>5</v>
      </c>
      <c r="D210" t="s">
        <v>5</v>
      </c>
      <c r="E210" t="s">
        <v>656</v>
      </c>
      <c r="H210" t="s">
        <v>515</v>
      </c>
      <c r="I210">
        <v>92000</v>
      </c>
      <c r="J210" t="s">
        <v>160</v>
      </c>
      <c r="K210">
        <v>92</v>
      </c>
      <c r="L210" t="s">
        <v>119</v>
      </c>
    </row>
    <row r="211" spans="1:12">
      <c r="A211" t="s">
        <v>657</v>
      </c>
      <c r="B211" t="s">
        <v>114</v>
      </c>
      <c r="C211" t="s">
        <v>5</v>
      </c>
      <c r="D211" t="s">
        <v>5</v>
      </c>
      <c r="E211" t="s">
        <v>658</v>
      </c>
      <c r="F211" t="s">
        <v>658</v>
      </c>
      <c r="H211" t="s">
        <v>659</v>
      </c>
      <c r="I211">
        <v>92800</v>
      </c>
      <c r="J211" t="s">
        <v>475</v>
      </c>
      <c r="K211">
        <v>92</v>
      </c>
      <c r="L211" t="s">
        <v>119</v>
      </c>
    </row>
    <row r="212" spans="1:12">
      <c r="A212" t="s">
        <v>660</v>
      </c>
      <c r="B212" t="s">
        <v>13</v>
      </c>
      <c r="C212" t="s">
        <v>47</v>
      </c>
      <c r="D212" t="s">
        <v>292</v>
      </c>
      <c r="E212" t="s">
        <v>661</v>
      </c>
      <c r="F212" t="s">
        <v>88</v>
      </c>
      <c r="G212" t="s">
        <v>96</v>
      </c>
      <c r="H212" t="s">
        <v>662</v>
      </c>
      <c r="I212">
        <v>75012</v>
      </c>
      <c r="J212" t="s">
        <v>151</v>
      </c>
      <c r="K212">
        <v>75</v>
      </c>
      <c r="L212" t="s">
        <v>100</v>
      </c>
    </row>
    <row r="213" spans="1:12">
      <c r="A213" t="s">
        <v>663</v>
      </c>
      <c r="B213" t="s">
        <v>114</v>
      </c>
      <c r="C213" t="s">
        <v>3</v>
      </c>
      <c r="D213" t="s">
        <v>24</v>
      </c>
      <c r="E213" t="s">
        <v>664</v>
      </c>
      <c r="H213" t="s">
        <v>665</v>
      </c>
      <c r="I213">
        <v>75007</v>
      </c>
      <c r="J213" t="s">
        <v>666</v>
      </c>
      <c r="K213">
        <v>75</v>
      </c>
      <c r="L213" t="s">
        <v>119</v>
      </c>
    </row>
    <row r="214" spans="1:12">
      <c r="A214" t="s">
        <v>667</v>
      </c>
      <c r="B214" t="s">
        <v>114</v>
      </c>
      <c r="C214" t="s">
        <v>20</v>
      </c>
      <c r="D214" t="s">
        <v>20</v>
      </c>
      <c r="E214" t="s">
        <v>668</v>
      </c>
      <c r="F214" t="s">
        <v>669</v>
      </c>
      <c r="H214" t="s">
        <v>670</v>
      </c>
      <c r="I214">
        <v>75018</v>
      </c>
      <c r="J214" t="s">
        <v>270</v>
      </c>
      <c r="K214">
        <v>75</v>
      </c>
      <c r="L214" t="s">
        <v>671</v>
      </c>
    </row>
    <row r="215" spans="1:12">
      <c r="A215" t="s">
        <v>672</v>
      </c>
      <c r="B215" t="s">
        <v>13</v>
      </c>
      <c r="C215" t="s">
        <v>49</v>
      </c>
      <c r="D215" t="s">
        <v>86</v>
      </c>
      <c r="E215" t="s">
        <v>673</v>
      </c>
      <c r="F215" t="s">
        <v>88</v>
      </c>
      <c r="G215" t="s">
        <v>96</v>
      </c>
      <c r="H215" t="s">
        <v>674</v>
      </c>
      <c r="I215">
        <v>75019</v>
      </c>
      <c r="J215" t="s">
        <v>135</v>
      </c>
      <c r="K215">
        <v>75</v>
      </c>
      <c r="L215" t="s">
        <v>91</v>
      </c>
    </row>
    <row r="216" spans="1:12">
      <c r="A216" t="s">
        <v>675</v>
      </c>
      <c r="B216" t="s">
        <v>114</v>
      </c>
      <c r="C216" t="s">
        <v>34</v>
      </c>
      <c r="D216" t="s">
        <v>35</v>
      </c>
      <c r="E216" t="s">
        <v>676</v>
      </c>
      <c r="F216" t="s">
        <v>676</v>
      </c>
      <c r="I216">
        <v>75014</v>
      </c>
      <c r="J216" t="s">
        <v>211</v>
      </c>
      <c r="K216">
        <v>75</v>
      </c>
      <c r="L216" t="s">
        <v>119</v>
      </c>
    </row>
    <row r="217" spans="1:12">
      <c r="A217" t="s">
        <v>677</v>
      </c>
      <c r="B217" t="s">
        <v>13</v>
      </c>
      <c r="C217" t="s">
        <v>49</v>
      </c>
      <c r="D217" t="s">
        <v>49</v>
      </c>
      <c r="E217" t="s">
        <v>678</v>
      </c>
      <c r="F217" t="s">
        <v>88</v>
      </c>
      <c r="G217" t="s">
        <v>679</v>
      </c>
      <c r="H217" t="s">
        <v>680</v>
      </c>
      <c r="I217">
        <v>93330</v>
      </c>
      <c r="J217" t="s">
        <v>681</v>
      </c>
      <c r="K217">
        <v>93</v>
      </c>
      <c r="L217" t="s">
        <v>91</v>
      </c>
    </row>
    <row r="218" spans="1:12">
      <c r="A218" t="s">
        <v>682</v>
      </c>
      <c r="B218" t="s">
        <v>13</v>
      </c>
      <c r="C218" t="s">
        <v>43</v>
      </c>
      <c r="D218" t="s">
        <v>93</v>
      </c>
      <c r="E218" t="s">
        <v>209</v>
      </c>
      <c r="F218" t="s">
        <v>88</v>
      </c>
      <c r="G218" t="s">
        <v>96</v>
      </c>
      <c r="H218" t="s">
        <v>683</v>
      </c>
      <c r="I218">
        <v>75016</v>
      </c>
      <c r="J218" t="s">
        <v>181</v>
      </c>
      <c r="K218">
        <v>75</v>
      </c>
      <c r="L218" t="s">
        <v>100</v>
      </c>
    </row>
    <row r="219" spans="1:12">
      <c r="A219" t="s">
        <v>684</v>
      </c>
      <c r="B219" t="s">
        <v>13</v>
      </c>
      <c r="C219" t="s">
        <v>47</v>
      </c>
      <c r="D219" t="s">
        <v>292</v>
      </c>
      <c r="E219" t="s">
        <v>685</v>
      </c>
      <c r="F219" t="s">
        <v>88</v>
      </c>
      <c r="G219" t="s">
        <v>686</v>
      </c>
      <c r="I219">
        <v>75012</v>
      </c>
      <c r="J219" t="s">
        <v>151</v>
      </c>
      <c r="K219">
        <v>75</v>
      </c>
      <c r="L219" t="s">
        <v>91</v>
      </c>
    </row>
    <row r="220" spans="1:12">
      <c r="A220" t="s">
        <v>687</v>
      </c>
      <c r="B220" t="s">
        <v>114</v>
      </c>
      <c r="C220" t="s">
        <v>20</v>
      </c>
      <c r="D220" t="s">
        <v>20</v>
      </c>
      <c r="E220" t="s">
        <v>688</v>
      </c>
      <c r="F220" t="s">
        <v>688</v>
      </c>
      <c r="I220">
        <v>75014</v>
      </c>
      <c r="J220" t="s">
        <v>211</v>
      </c>
      <c r="K220">
        <v>75</v>
      </c>
      <c r="L220" t="s">
        <v>671</v>
      </c>
    </row>
    <row r="221" spans="1:12">
      <c r="A221" t="s">
        <v>689</v>
      </c>
      <c r="B221" t="s">
        <v>114</v>
      </c>
      <c r="C221" t="s">
        <v>690</v>
      </c>
      <c r="D221" t="s">
        <v>599</v>
      </c>
      <c r="E221" t="s">
        <v>691</v>
      </c>
      <c r="F221" t="s">
        <v>691</v>
      </c>
      <c r="H221" t="s">
        <v>692</v>
      </c>
      <c r="I221">
        <v>92160</v>
      </c>
      <c r="J221" t="s">
        <v>693</v>
      </c>
      <c r="K221">
        <v>92</v>
      </c>
      <c r="L221" t="s">
        <v>119</v>
      </c>
    </row>
    <row r="222" spans="1:12">
      <c r="A222" t="s">
        <v>694</v>
      </c>
      <c r="B222" t="s">
        <v>114</v>
      </c>
      <c r="C222" t="s">
        <v>5</v>
      </c>
      <c r="D222" t="s">
        <v>599</v>
      </c>
      <c r="E222" t="s">
        <v>695</v>
      </c>
      <c r="H222" t="s">
        <v>696</v>
      </c>
      <c r="I222">
        <v>75016</v>
      </c>
      <c r="J222" t="s">
        <v>181</v>
      </c>
      <c r="K222">
        <v>75</v>
      </c>
      <c r="L222" t="s">
        <v>119</v>
      </c>
    </row>
    <row r="223" spans="1:12">
      <c r="A223" t="s">
        <v>697</v>
      </c>
      <c r="B223" t="s">
        <v>114</v>
      </c>
      <c r="C223" t="s">
        <v>13</v>
      </c>
      <c r="D223" t="s">
        <v>13</v>
      </c>
      <c r="E223" t="s">
        <v>698</v>
      </c>
      <c r="H223" t="s">
        <v>699</v>
      </c>
      <c r="I223">
        <v>75016</v>
      </c>
      <c r="J223" t="s">
        <v>181</v>
      </c>
      <c r="K223">
        <v>75</v>
      </c>
      <c r="L223" t="s">
        <v>119</v>
      </c>
    </row>
    <row r="224" spans="1:12">
      <c r="A224" t="s">
        <v>700</v>
      </c>
      <c r="B224" t="s">
        <v>114</v>
      </c>
      <c r="C224" t="s">
        <v>7</v>
      </c>
      <c r="D224" t="s">
        <v>143</v>
      </c>
      <c r="E224" t="s">
        <v>186</v>
      </c>
      <c r="F224" t="s">
        <v>186</v>
      </c>
      <c r="H224" t="s">
        <v>701</v>
      </c>
      <c r="I224">
        <v>92400</v>
      </c>
      <c r="J224" t="s">
        <v>177</v>
      </c>
      <c r="K224">
        <v>92</v>
      </c>
      <c r="L224" t="s">
        <v>119</v>
      </c>
    </row>
    <row r="225" spans="1:12">
      <c r="A225" t="s">
        <v>702</v>
      </c>
      <c r="B225" t="s">
        <v>114</v>
      </c>
      <c r="C225" t="s">
        <v>5</v>
      </c>
      <c r="D225" t="s">
        <v>5</v>
      </c>
      <c r="E225" t="s">
        <v>702</v>
      </c>
      <c r="F225" t="s">
        <v>702</v>
      </c>
      <c r="H225" t="s">
        <v>703</v>
      </c>
      <c r="I225">
        <v>75016</v>
      </c>
      <c r="J225" t="s">
        <v>181</v>
      </c>
      <c r="K225">
        <v>75</v>
      </c>
      <c r="L225" t="s">
        <v>152</v>
      </c>
    </row>
    <row r="226" spans="1:12">
      <c r="A226" t="s">
        <v>704</v>
      </c>
      <c r="B226" t="s">
        <v>114</v>
      </c>
      <c r="C226" t="s">
        <v>7</v>
      </c>
      <c r="D226" t="s">
        <v>705</v>
      </c>
      <c r="E226" t="s">
        <v>706</v>
      </c>
      <c r="F226" t="s">
        <v>706</v>
      </c>
      <c r="H226" t="s">
        <v>707</v>
      </c>
      <c r="I226">
        <v>94260</v>
      </c>
      <c r="J226" t="s">
        <v>708</v>
      </c>
      <c r="K226">
        <v>94</v>
      </c>
      <c r="L226" t="s">
        <v>119</v>
      </c>
    </row>
    <row r="227" spans="1:12">
      <c r="A227" t="s">
        <v>709</v>
      </c>
      <c r="B227" t="s">
        <v>13</v>
      </c>
      <c r="C227" t="s">
        <v>53</v>
      </c>
      <c r="D227" t="s">
        <v>58</v>
      </c>
      <c r="E227" t="s">
        <v>710</v>
      </c>
      <c r="I227">
        <v>92000</v>
      </c>
      <c r="J227" t="s">
        <v>160</v>
      </c>
      <c r="K227">
        <v>92</v>
      </c>
      <c r="L227" t="s">
        <v>91</v>
      </c>
    </row>
    <row r="228" spans="1:12">
      <c r="A228" t="s">
        <v>711</v>
      </c>
      <c r="B228" t="s">
        <v>114</v>
      </c>
      <c r="C228" t="s">
        <v>3</v>
      </c>
      <c r="D228" t="s">
        <v>24</v>
      </c>
      <c r="E228" t="s">
        <v>712</v>
      </c>
      <c r="F228" t="s">
        <v>713</v>
      </c>
      <c r="H228" t="s">
        <v>714</v>
      </c>
      <c r="I228">
        <v>92000</v>
      </c>
      <c r="J228" t="s">
        <v>160</v>
      </c>
      <c r="K228">
        <v>92</v>
      </c>
      <c r="L228" t="s">
        <v>119</v>
      </c>
    </row>
    <row r="229" spans="1:12">
      <c r="A229" t="s">
        <v>715</v>
      </c>
      <c r="B229" t="s">
        <v>114</v>
      </c>
      <c r="C229" t="s">
        <v>20</v>
      </c>
      <c r="D229" t="s">
        <v>20</v>
      </c>
      <c r="E229" t="s">
        <v>715</v>
      </c>
      <c r="F229" t="s">
        <v>715</v>
      </c>
      <c r="H229" t="s">
        <v>716</v>
      </c>
      <c r="I229">
        <v>94300</v>
      </c>
      <c r="J229" t="s">
        <v>717</v>
      </c>
      <c r="K229">
        <v>94</v>
      </c>
      <c r="L229" t="s">
        <v>119</v>
      </c>
    </row>
    <row r="230" spans="1:12">
      <c r="A230" t="s">
        <v>718</v>
      </c>
      <c r="B230" t="s">
        <v>13</v>
      </c>
      <c r="C230" t="s">
        <v>49</v>
      </c>
      <c r="D230" t="s">
        <v>49</v>
      </c>
      <c r="E230" t="s">
        <v>718</v>
      </c>
      <c r="F230" t="s">
        <v>88</v>
      </c>
      <c r="G230" t="s">
        <v>372</v>
      </c>
      <c r="H230" t="s">
        <v>719</v>
      </c>
      <c r="I230">
        <v>92230</v>
      </c>
      <c r="J230" t="s">
        <v>436</v>
      </c>
      <c r="K230">
        <v>92</v>
      </c>
      <c r="L230" t="s">
        <v>100</v>
      </c>
    </row>
    <row r="231" spans="1:12">
      <c r="A231" t="s">
        <v>720</v>
      </c>
      <c r="B231" t="s">
        <v>114</v>
      </c>
      <c r="C231" t="s">
        <v>5</v>
      </c>
      <c r="D231" t="s">
        <v>27</v>
      </c>
      <c r="E231" t="s">
        <v>721</v>
      </c>
      <c r="F231" t="s">
        <v>721</v>
      </c>
      <c r="I231">
        <v>75016</v>
      </c>
      <c r="J231" t="s">
        <v>181</v>
      </c>
      <c r="K231">
        <v>75</v>
      </c>
      <c r="L231" t="s">
        <v>152</v>
      </c>
    </row>
    <row r="232" spans="1:12">
      <c r="A232" t="s">
        <v>722</v>
      </c>
      <c r="B232" t="s">
        <v>114</v>
      </c>
      <c r="C232" t="s">
        <v>5</v>
      </c>
      <c r="D232" t="s">
        <v>27</v>
      </c>
      <c r="E232" t="s">
        <v>721</v>
      </c>
      <c r="F232" t="s">
        <v>721</v>
      </c>
      <c r="I232">
        <v>75004</v>
      </c>
      <c r="J232" t="s">
        <v>404</v>
      </c>
      <c r="K232">
        <v>75</v>
      </c>
      <c r="L232" t="s">
        <v>152</v>
      </c>
    </row>
    <row r="233" spans="1:12">
      <c r="A233" t="s">
        <v>723</v>
      </c>
      <c r="B233" t="s">
        <v>114</v>
      </c>
      <c r="C233" t="s">
        <v>5</v>
      </c>
      <c r="D233" t="s">
        <v>27</v>
      </c>
      <c r="E233" t="s">
        <v>721</v>
      </c>
      <c r="F233" t="s">
        <v>721</v>
      </c>
      <c r="I233">
        <v>75008</v>
      </c>
      <c r="J233" t="s">
        <v>219</v>
      </c>
      <c r="K233">
        <v>75</v>
      </c>
      <c r="L233" t="s">
        <v>152</v>
      </c>
    </row>
    <row r="234" spans="1:12">
      <c r="A234" t="s">
        <v>724</v>
      </c>
      <c r="B234" t="s">
        <v>114</v>
      </c>
      <c r="C234" t="s">
        <v>5</v>
      </c>
      <c r="D234" t="s">
        <v>27</v>
      </c>
      <c r="E234" t="s">
        <v>721</v>
      </c>
      <c r="F234" t="s">
        <v>721</v>
      </c>
      <c r="I234">
        <v>75007</v>
      </c>
      <c r="J234" t="s">
        <v>725</v>
      </c>
      <c r="K234">
        <v>75</v>
      </c>
      <c r="L234" t="s">
        <v>152</v>
      </c>
    </row>
    <row r="235" spans="1:12">
      <c r="A235" t="s">
        <v>726</v>
      </c>
      <c r="B235" t="s">
        <v>114</v>
      </c>
      <c r="C235" t="s">
        <v>5</v>
      </c>
      <c r="D235" t="s">
        <v>27</v>
      </c>
      <c r="E235" t="s">
        <v>721</v>
      </c>
      <c r="F235" t="s">
        <v>721</v>
      </c>
      <c r="I235">
        <v>75015</v>
      </c>
      <c r="J235" t="s">
        <v>118</v>
      </c>
      <c r="K235">
        <v>75</v>
      </c>
      <c r="L235" t="s">
        <v>152</v>
      </c>
    </row>
    <row r="236" spans="1:12">
      <c r="A236" t="s">
        <v>727</v>
      </c>
      <c r="B236" t="s">
        <v>114</v>
      </c>
      <c r="C236" t="s">
        <v>5</v>
      </c>
      <c r="D236" t="s">
        <v>27</v>
      </c>
      <c r="E236" t="s">
        <v>721</v>
      </c>
      <c r="F236" t="s">
        <v>721</v>
      </c>
      <c r="I236">
        <v>92200</v>
      </c>
      <c r="J236" t="s">
        <v>156</v>
      </c>
      <c r="K236">
        <v>92</v>
      </c>
      <c r="L236" t="s">
        <v>152</v>
      </c>
    </row>
    <row r="237" spans="1:12">
      <c r="A237" t="s">
        <v>728</v>
      </c>
      <c r="B237" t="s">
        <v>114</v>
      </c>
      <c r="C237" t="s">
        <v>5</v>
      </c>
      <c r="D237" t="s">
        <v>27</v>
      </c>
      <c r="E237" t="s">
        <v>721</v>
      </c>
      <c r="F237" t="s">
        <v>721</v>
      </c>
      <c r="I237">
        <v>75016</v>
      </c>
      <c r="J237" t="s">
        <v>181</v>
      </c>
      <c r="K237">
        <v>75</v>
      </c>
      <c r="L237" t="s">
        <v>152</v>
      </c>
    </row>
    <row r="238" spans="1:12">
      <c r="A238" t="s">
        <v>729</v>
      </c>
      <c r="B238" t="s">
        <v>114</v>
      </c>
      <c r="C238" t="s">
        <v>5</v>
      </c>
      <c r="D238" t="s">
        <v>27</v>
      </c>
      <c r="E238" t="s">
        <v>721</v>
      </c>
      <c r="F238" t="s">
        <v>721</v>
      </c>
      <c r="I238">
        <v>75012</v>
      </c>
      <c r="J238" t="s">
        <v>151</v>
      </c>
      <c r="K238">
        <v>75</v>
      </c>
      <c r="L238" t="s">
        <v>152</v>
      </c>
    </row>
    <row r="239" spans="1:12">
      <c r="A239" t="s">
        <v>730</v>
      </c>
      <c r="B239" t="s">
        <v>114</v>
      </c>
      <c r="C239" t="s">
        <v>5</v>
      </c>
      <c r="D239" t="s">
        <v>27</v>
      </c>
      <c r="E239" t="s">
        <v>721</v>
      </c>
      <c r="F239" t="s">
        <v>721</v>
      </c>
      <c r="I239">
        <v>75017</v>
      </c>
      <c r="J239" t="s">
        <v>393</v>
      </c>
      <c r="K239">
        <v>75</v>
      </c>
      <c r="L239" t="s">
        <v>152</v>
      </c>
    </row>
    <row r="240" spans="1:12">
      <c r="A240" t="s">
        <v>731</v>
      </c>
      <c r="B240" t="s">
        <v>114</v>
      </c>
      <c r="C240" t="s">
        <v>3</v>
      </c>
      <c r="D240" t="s">
        <v>22</v>
      </c>
      <c r="E240" t="s">
        <v>721</v>
      </c>
      <c r="F240" t="s">
        <v>732</v>
      </c>
      <c r="I240">
        <v>93216</v>
      </c>
      <c r="J240" t="s">
        <v>330</v>
      </c>
      <c r="K240">
        <v>93</v>
      </c>
      <c r="L240" t="s">
        <v>152</v>
      </c>
    </row>
    <row r="241" spans="1:12">
      <c r="A241" t="s">
        <v>733</v>
      </c>
      <c r="B241" t="s">
        <v>114</v>
      </c>
      <c r="C241" t="s">
        <v>3</v>
      </c>
      <c r="D241" t="s">
        <v>24</v>
      </c>
      <c r="E241" t="s">
        <v>734</v>
      </c>
      <c r="F241" t="s">
        <v>735</v>
      </c>
      <c r="H241" t="s">
        <v>736</v>
      </c>
      <c r="I241">
        <v>75001</v>
      </c>
      <c r="J241" t="s">
        <v>389</v>
      </c>
      <c r="K241">
        <v>75</v>
      </c>
      <c r="L241" t="s">
        <v>119</v>
      </c>
    </row>
    <row r="242" spans="1:12">
      <c r="A242" t="s">
        <v>737</v>
      </c>
      <c r="B242" t="s">
        <v>114</v>
      </c>
      <c r="C242" t="s">
        <v>11</v>
      </c>
      <c r="D242" t="s">
        <v>599</v>
      </c>
      <c r="E242" t="s">
        <v>738</v>
      </c>
      <c r="H242" t="s">
        <v>739</v>
      </c>
      <c r="I242">
        <v>93300</v>
      </c>
      <c r="J242" t="s">
        <v>740</v>
      </c>
      <c r="K242">
        <v>93</v>
      </c>
      <c r="L242" t="s">
        <v>152</v>
      </c>
    </row>
    <row r="243" spans="1:12">
      <c r="A243" t="s">
        <v>741</v>
      </c>
      <c r="B243" t="s">
        <v>13</v>
      </c>
      <c r="C243" t="s">
        <v>49</v>
      </c>
      <c r="D243" t="s">
        <v>49</v>
      </c>
      <c r="E243" t="s">
        <v>742</v>
      </c>
      <c r="F243" t="s">
        <v>88</v>
      </c>
      <c r="G243" t="s">
        <v>96</v>
      </c>
      <c r="H243" t="s">
        <v>743</v>
      </c>
      <c r="I243">
        <v>93200</v>
      </c>
      <c r="J243" t="s">
        <v>744</v>
      </c>
      <c r="K243">
        <v>93</v>
      </c>
      <c r="L243" t="s">
        <v>91</v>
      </c>
    </row>
    <row r="244" spans="1:12">
      <c r="A244" t="s">
        <v>745</v>
      </c>
      <c r="B244" t="s">
        <v>114</v>
      </c>
      <c r="C244" t="s">
        <v>34</v>
      </c>
      <c r="D244" t="s">
        <v>34</v>
      </c>
      <c r="E244" t="s">
        <v>746</v>
      </c>
      <c r="F244" t="s">
        <v>745</v>
      </c>
      <c r="I244">
        <v>93200</v>
      </c>
      <c r="J244" t="s">
        <v>330</v>
      </c>
      <c r="K244">
        <v>93</v>
      </c>
      <c r="L244" t="s">
        <v>119</v>
      </c>
    </row>
    <row r="245" spans="1:12">
      <c r="A245" t="s">
        <v>747</v>
      </c>
      <c r="B245" t="s">
        <v>13</v>
      </c>
      <c r="C245" t="s">
        <v>51</v>
      </c>
      <c r="D245" t="s">
        <v>51</v>
      </c>
      <c r="E245" t="s">
        <v>747</v>
      </c>
      <c r="F245" t="s">
        <v>88</v>
      </c>
      <c r="G245" t="s">
        <v>372</v>
      </c>
      <c r="H245" t="s">
        <v>748</v>
      </c>
      <c r="I245">
        <v>75011</v>
      </c>
      <c r="J245" t="s">
        <v>141</v>
      </c>
      <c r="K245">
        <v>75</v>
      </c>
      <c r="L245" t="s">
        <v>91</v>
      </c>
    </row>
    <row r="246" spans="1:12">
      <c r="A246" t="s">
        <v>749</v>
      </c>
      <c r="B246" t="s">
        <v>13</v>
      </c>
      <c r="C246" t="s">
        <v>49</v>
      </c>
      <c r="D246" t="s">
        <v>86</v>
      </c>
      <c r="E246" t="s">
        <v>750</v>
      </c>
      <c r="F246" t="s">
        <v>88</v>
      </c>
      <c r="H246" t="s">
        <v>751</v>
      </c>
      <c r="I246">
        <v>75020</v>
      </c>
      <c r="J246" t="s">
        <v>138</v>
      </c>
      <c r="K246">
        <v>75</v>
      </c>
      <c r="L246" t="s">
        <v>91</v>
      </c>
    </row>
    <row r="247" spans="1:12">
      <c r="A247" t="s">
        <v>752</v>
      </c>
      <c r="B247" t="s">
        <v>114</v>
      </c>
      <c r="C247" t="s">
        <v>3</v>
      </c>
      <c r="D247" t="s">
        <v>22</v>
      </c>
      <c r="E247" t="s">
        <v>753</v>
      </c>
      <c r="F247" t="s">
        <v>754</v>
      </c>
      <c r="H247" t="s">
        <v>755</v>
      </c>
      <c r="I247">
        <v>75012</v>
      </c>
      <c r="J247" t="s">
        <v>151</v>
      </c>
      <c r="K247">
        <v>75</v>
      </c>
      <c r="L247" t="s">
        <v>152</v>
      </c>
    </row>
    <row r="248" spans="1:12">
      <c r="A248" t="s">
        <v>756</v>
      </c>
      <c r="B248" t="s">
        <v>114</v>
      </c>
      <c r="C248" t="s">
        <v>3</v>
      </c>
      <c r="D248" t="s">
        <v>24</v>
      </c>
      <c r="E248" t="s">
        <v>757</v>
      </c>
      <c r="F248" t="s">
        <v>757</v>
      </c>
      <c r="H248" t="s">
        <v>758</v>
      </c>
      <c r="I248">
        <v>93400</v>
      </c>
      <c r="J248" t="s">
        <v>385</v>
      </c>
      <c r="K248">
        <v>93</v>
      </c>
      <c r="L248" t="s">
        <v>119</v>
      </c>
    </row>
    <row r="249" spans="1:12">
      <c r="A249" t="s">
        <v>759</v>
      </c>
      <c r="B249" t="s">
        <v>13</v>
      </c>
      <c r="C249" t="s">
        <v>49</v>
      </c>
      <c r="D249" t="s">
        <v>49</v>
      </c>
      <c r="E249" t="s">
        <v>760</v>
      </c>
      <c r="F249" t="s">
        <v>88</v>
      </c>
      <c r="G249" t="s">
        <v>96</v>
      </c>
      <c r="H249" t="s">
        <v>761</v>
      </c>
      <c r="I249">
        <v>94270</v>
      </c>
      <c r="J249" t="s">
        <v>762</v>
      </c>
      <c r="K249">
        <v>94</v>
      </c>
      <c r="L249" t="s">
        <v>100</v>
      </c>
    </row>
    <row r="250" spans="1:12">
      <c r="A250" t="s">
        <v>763</v>
      </c>
      <c r="B250" t="s">
        <v>13</v>
      </c>
      <c r="C250" t="s">
        <v>49</v>
      </c>
      <c r="D250" t="s">
        <v>86</v>
      </c>
      <c r="E250" t="s">
        <v>760</v>
      </c>
      <c r="F250" t="s">
        <v>88</v>
      </c>
      <c r="G250" t="s">
        <v>96</v>
      </c>
      <c r="H250" t="s">
        <v>764</v>
      </c>
      <c r="I250">
        <v>75019</v>
      </c>
      <c r="J250" t="s">
        <v>135</v>
      </c>
      <c r="K250">
        <v>75</v>
      </c>
      <c r="L250" t="s">
        <v>91</v>
      </c>
    </row>
    <row r="251" spans="1:12">
      <c r="A251" t="s">
        <v>765</v>
      </c>
      <c r="B251" t="s">
        <v>114</v>
      </c>
      <c r="C251" t="s">
        <v>7</v>
      </c>
      <c r="D251" t="s">
        <v>30</v>
      </c>
      <c r="E251" t="s">
        <v>766</v>
      </c>
      <c r="H251" t="s">
        <v>767</v>
      </c>
      <c r="I251">
        <v>75015</v>
      </c>
      <c r="J251" t="s">
        <v>118</v>
      </c>
      <c r="K251">
        <v>75</v>
      </c>
      <c r="L251" t="s">
        <v>119</v>
      </c>
    </row>
    <row r="252" spans="1:12">
      <c r="A252" t="s">
        <v>768</v>
      </c>
      <c r="B252" t="s">
        <v>114</v>
      </c>
      <c r="C252" t="s">
        <v>7</v>
      </c>
      <c r="D252" t="s">
        <v>30</v>
      </c>
      <c r="E252" t="s">
        <v>769</v>
      </c>
      <c r="F252" t="s">
        <v>770</v>
      </c>
      <c r="H252" t="s">
        <v>771</v>
      </c>
      <c r="I252">
        <v>75014</v>
      </c>
      <c r="J252" t="s">
        <v>211</v>
      </c>
      <c r="K252">
        <v>75</v>
      </c>
      <c r="L252" t="s">
        <v>119</v>
      </c>
    </row>
    <row r="253" spans="1:12">
      <c r="A253" t="s">
        <v>772</v>
      </c>
      <c r="B253" t="s">
        <v>13</v>
      </c>
      <c r="C253" t="s">
        <v>47</v>
      </c>
      <c r="D253" t="s">
        <v>47</v>
      </c>
      <c r="E253" t="s">
        <v>773</v>
      </c>
      <c r="F253" t="s">
        <v>88</v>
      </c>
      <c r="G253" t="s">
        <v>96</v>
      </c>
      <c r="H253" t="s">
        <v>774</v>
      </c>
      <c r="I253">
        <v>92100</v>
      </c>
      <c r="J253" t="s">
        <v>235</v>
      </c>
      <c r="K253">
        <v>92</v>
      </c>
      <c r="L253" t="s">
        <v>100</v>
      </c>
    </row>
    <row r="254" spans="1:12">
      <c r="A254" t="s">
        <v>775</v>
      </c>
      <c r="B254" t="s">
        <v>13</v>
      </c>
      <c r="C254" t="s">
        <v>49</v>
      </c>
      <c r="D254" t="s">
        <v>86</v>
      </c>
      <c r="E254" t="s">
        <v>776</v>
      </c>
      <c r="F254" t="s">
        <v>367</v>
      </c>
      <c r="G254" t="s">
        <v>96</v>
      </c>
      <c r="H254" t="s">
        <v>777</v>
      </c>
      <c r="I254">
        <v>75014</v>
      </c>
      <c r="J254" t="s">
        <v>211</v>
      </c>
      <c r="K254">
        <v>75</v>
      </c>
      <c r="L254" t="s">
        <v>100</v>
      </c>
    </row>
    <row r="255" spans="1:12">
      <c r="A255" t="s">
        <v>778</v>
      </c>
      <c r="B255" t="s">
        <v>13</v>
      </c>
      <c r="C255" t="s">
        <v>45</v>
      </c>
      <c r="D255" t="s">
        <v>45</v>
      </c>
      <c r="E255" t="s">
        <v>779</v>
      </c>
      <c r="F255" t="s">
        <v>88</v>
      </c>
      <c r="G255" t="s">
        <v>96</v>
      </c>
      <c r="H255" t="s">
        <v>780</v>
      </c>
      <c r="I255">
        <v>92800</v>
      </c>
      <c r="J255" t="s">
        <v>475</v>
      </c>
      <c r="K255">
        <v>92</v>
      </c>
      <c r="L255" t="s">
        <v>91</v>
      </c>
    </row>
    <row r="256" spans="1:12">
      <c r="A256" t="s">
        <v>781</v>
      </c>
      <c r="B256" t="s">
        <v>13</v>
      </c>
      <c r="C256" t="s">
        <v>49</v>
      </c>
      <c r="D256" t="s">
        <v>86</v>
      </c>
      <c r="E256" t="s">
        <v>782</v>
      </c>
      <c r="F256" t="s">
        <v>367</v>
      </c>
      <c r="G256" t="s">
        <v>96</v>
      </c>
      <c r="H256" t="s">
        <v>783</v>
      </c>
      <c r="I256">
        <v>93200</v>
      </c>
      <c r="J256" t="s">
        <v>744</v>
      </c>
      <c r="K256">
        <v>93</v>
      </c>
      <c r="L256" t="s">
        <v>91</v>
      </c>
    </row>
    <row r="257" spans="1:12">
      <c r="A257" t="s">
        <v>784</v>
      </c>
      <c r="B257" t="s">
        <v>13</v>
      </c>
      <c r="C257" t="s">
        <v>43</v>
      </c>
      <c r="D257" t="s">
        <v>93</v>
      </c>
      <c r="E257" t="s">
        <v>209</v>
      </c>
      <c r="F257" t="s">
        <v>88</v>
      </c>
      <c r="G257" t="s">
        <v>96</v>
      </c>
      <c r="H257" t="s">
        <v>785</v>
      </c>
      <c r="I257">
        <v>92250</v>
      </c>
      <c r="J257" t="s">
        <v>786</v>
      </c>
      <c r="K257">
        <v>92</v>
      </c>
      <c r="L257" t="s">
        <v>91</v>
      </c>
    </row>
    <row r="258" spans="1:12">
      <c r="A258" t="s">
        <v>787</v>
      </c>
      <c r="B258" t="s">
        <v>114</v>
      </c>
      <c r="C258" t="s">
        <v>13</v>
      </c>
      <c r="D258" t="s">
        <v>13</v>
      </c>
      <c r="E258" t="s">
        <v>787</v>
      </c>
      <c r="H258" t="s">
        <v>329</v>
      </c>
      <c r="I258">
        <v>93300</v>
      </c>
      <c r="J258" t="s">
        <v>330</v>
      </c>
      <c r="K258">
        <v>93</v>
      </c>
      <c r="L258" t="s">
        <v>119</v>
      </c>
    </row>
    <row r="259" spans="1:12">
      <c r="A259" t="s">
        <v>788</v>
      </c>
      <c r="B259" t="s">
        <v>114</v>
      </c>
      <c r="C259" t="s">
        <v>34</v>
      </c>
      <c r="D259" t="s">
        <v>34</v>
      </c>
      <c r="E259" t="s">
        <v>789</v>
      </c>
      <c r="F259" t="s">
        <v>790</v>
      </c>
      <c r="H259" t="s">
        <v>791</v>
      </c>
      <c r="I259">
        <v>75015</v>
      </c>
      <c r="J259" t="s">
        <v>118</v>
      </c>
      <c r="K259">
        <v>75</v>
      </c>
      <c r="L259" t="s">
        <v>152</v>
      </c>
    </row>
    <row r="260" spans="1:12">
      <c r="A260" t="s">
        <v>792</v>
      </c>
      <c r="B260" t="s">
        <v>114</v>
      </c>
      <c r="C260" t="s">
        <v>34</v>
      </c>
      <c r="D260" t="s">
        <v>34</v>
      </c>
      <c r="E260" t="s">
        <v>789</v>
      </c>
      <c r="F260" t="s">
        <v>790</v>
      </c>
      <c r="H260" t="s">
        <v>793</v>
      </c>
      <c r="I260">
        <v>75005</v>
      </c>
      <c r="J260" t="s">
        <v>294</v>
      </c>
      <c r="K260">
        <v>75</v>
      </c>
      <c r="L260" t="s">
        <v>152</v>
      </c>
    </row>
    <row r="261" spans="1:12">
      <c r="A261" t="s">
        <v>794</v>
      </c>
      <c r="B261" t="s">
        <v>13</v>
      </c>
      <c r="C261" t="s">
        <v>49</v>
      </c>
      <c r="D261" t="s">
        <v>86</v>
      </c>
      <c r="E261" t="s">
        <v>795</v>
      </c>
      <c r="F261" t="s">
        <v>88</v>
      </c>
      <c r="G261" t="s">
        <v>796</v>
      </c>
      <c r="H261" t="s">
        <v>797</v>
      </c>
      <c r="I261">
        <v>75020</v>
      </c>
      <c r="J261" t="s">
        <v>138</v>
      </c>
      <c r="K261">
        <v>75</v>
      </c>
      <c r="L261" t="s">
        <v>91</v>
      </c>
    </row>
    <row r="262" spans="1:12">
      <c r="A262" t="s">
        <v>798</v>
      </c>
      <c r="B262" t="s">
        <v>114</v>
      </c>
      <c r="C262" t="s">
        <v>3</v>
      </c>
      <c r="D262" t="s">
        <v>22</v>
      </c>
      <c r="E262" t="s">
        <v>799</v>
      </c>
      <c r="F262" t="s">
        <v>799</v>
      </c>
      <c r="H262" t="s">
        <v>800</v>
      </c>
      <c r="I262">
        <v>75013</v>
      </c>
      <c r="J262" t="s">
        <v>127</v>
      </c>
      <c r="K262">
        <v>75</v>
      </c>
      <c r="L262" t="s">
        <v>119</v>
      </c>
    </row>
    <row r="263" spans="1:12">
      <c r="A263" t="s">
        <v>801</v>
      </c>
      <c r="B263" t="s">
        <v>114</v>
      </c>
      <c r="C263" t="s">
        <v>20</v>
      </c>
      <c r="D263" t="s">
        <v>20</v>
      </c>
      <c r="E263" t="s">
        <v>616</v>
      </c>
      <c r="F263" t="s">
        <v>616</v>
      </c>
      <c r="H263" t="s">
        <v>802</v>
      </c>
      <c r="I263">
        <v>75014</v>
      </c>
      <c r="J263" t="s">
        <v>211</v>
      </c>
      <c r="K263">
        <v>75</v>
      </c>
      <c r="L263" t="s">
        <v>119</v>
      </c>
    </row>
    <row r="264" spans="1:12">
      <c r="A264" t="s">
        <v>803</v>
      </c>
      <c r="B264" t="s">
        <v>114</v>
      </c>
      <c r="C264" t="s">
        <v>20</v>
      </c>
      <c r="D264" t="s">
        <v>20</v>
      </c>
      <c r="E264" t="s">
        <v>616</v>
      </c>
      <c r="F264" t="s">
        <v>616</v>
      </c>
      <c r="H264" t="s">
        <v>804</v>
      </c>
      <c r="I264">
        <v>75016</v>
      </c>
      <c r="J264" t="s">
        <v>181</v>
      </c>
      <c r="K264">
        <v>75</v>
      </c>
      <c r="L264" t="s">
        <v>152</v>
      </c>
    </row>
    <row r="265" spans="1:12">
      <c r="A265" t="s">
        <v>805</v>
      </c>
      <c r="B265" t="s">
        <v>114</v>
      </c>
      <c r="C265" t="s">
        <v>20</v>
      </c>
      <c r="D265" t="s">
        <v>20</v>
      </c>
      <c r="E265" t="s">
        <v>616</v>
      </c>
      <c r="F265" t="s">
        <v>616</v>
      </c>
      <c r="H265" t="s">
        <v>806</v>
      </c>
      <c r="I265">
        <v>92600</v>
      </c>
      <c r="J265" t="s">
        <v>230</v>
      </c>
      <c r="K265">
        <v>92</v>
      </c>
      <c r="L265" t="s">
        <v>119</v>
      </c>
    </row>
    <row r="266" spans="1:12">
      <c r="A266" t="s">
        <v>807</v>
      </c>
      <c r="B266" t="s">
        <v>114</v>
      </c>
      <c r="C266" t="s">
        <v>20</v>
      </c>
      <c r="D266" t="s">
        <v>20</v>
      </c>
      <c r="E266" t="s">
        <v>616</v>
      </c>
      <c r="F266" t="s">
        <v>616</v>
      </c>
      <c r="H266" t="s">
        <v>808</v>
      </c>
      <c r="I266">
        <v>92025</v>
      </c>
      <c r="J266" t="s">
        <v>112</v>
      </c>
      <c r="K266">
        <v>92</v>
      </c>
      <c r="L266" t="s">
        <v>119</v>
      </c>
    </row>
    <row r="267" spans="1:12">
      <c r="A267" t="s">
        <v>809</v>
      </c>
      <c r="B267" t="s">
        <v>114</v>
      </c>
      <c r="C267" t="s">
        <v>20</v>
      </c>
      <c r="D267" t="s">
        <v>20</v>
      </c>
      <c r="E267" t="s">
        <v>616</v>
      </c>
      <c r="F267" t="s">
        <v>616</v>
      </c>
      <c r="H267" t="s">
        <v>810</v>
      </c>
      <c r="I267">
        <v>75017</v>
      </c>
      <c r="J267" t="s">
        <v>393</v>
      </c>
      <c r="K267">
        <v>75</v>
      </c>
      <c r="L267" t="s">
        <v>152</v>
      </c>
    </row>
    <row r="268" spans="1:12">
      <c r="A268" t="s">
        <v>811</v>
      </c>
      <c r="B268" t="s">
        <v>114</v>
      </c>
      <c r="C268" t="s">
        <v>20</v>
      </c>
      <c r="D268" t="s">
        <v>20</v>
      </c>
      <c r="E268" t="s">
        <v>616</v>
      </c>
      <c r="F268" t="s">
        <v>616</v>
      </c>
      <c r="H268" t="s">
        <v>812</v>
      </c>
      <c r="I268">
        <v>75014</v>
      </c>
      <c r="J268" t="s">
        <v>211</v>
      </c>
      <c r="K268">
        <v>75</v>
      </c>
      <c r="L268" t="s">
        <v>119</v>
      </c>
    </row>
    <row r="269" spans="1:12">
      <c r="A269" t="s">
        <v>813</v>
      </c>
      <c r="B269" t="s">
        <v>114</v>
      </c>
      <c r="C269" t="s">
        <v>20</v>
      </c>
      <c r="D269" t="s">
        <v>20</v>
      </c>
      <c r="E269" t="s">
        <v>616</v>
      </c>
      <c r="F269" t="s">
        <v>616</v>
      </c>
      <c r="H269" t="s">
        <v>814</v>
      </c>
      <c r="I269">
        <v>92380</v>
      </c>
      <c r="J269" t="s">
        <v>815</v>
      </c>
      <c r="K269">
        <v>92</v>
      </c>
      <c r="L269" t="s">
        <v>362</v>
      </c>
    </row>
    <row r="270" spans="1:12">
      <c r="A270" t="s">
        <v>816</v>
      </c>
      <c r="B270" t="s">
        <v>114</v>
      </c>
      <c r="C270" t="s">
        <v>20</v>
      </c>
      <c r="D270" t="s">
        <v>20</v>
      </c>
      <c r="E270" t="s">
        <v>616</v>
      </c>
      <c r="F270" t="s">
        <v>616</v>
      </c>
      <c r="H270" t="s">
        <v>817</v>
      </c>
      <c r="I270">
        <v>75016</v>
      </c>
      <c r="J270" t="s">
        <v>181</v>
      </c>
      <c r="K270">
        <v>75</v>
      </c>
      <c r="L270" t="s">
        <v>119</v>
      </c>
    </row>
    <row r="271" spans="1:12">
      <c r="A271" t="s">
        <v>818</v>
      </c>
      <c r="B271" t="s">
        <v>114</v>
      </c>
      <c r="C271" t="s">
        <v>20</v>
      </c>
      <c r="D271" t="s">
        <v>20</v>
      </c>
      <c r="E271" t="s">
        <v>616</v>
      </c>
      <c r="F271" t="s">
        <v>616</v>
      </c>
      <c r="H271" t="s">
        <v>819</v>
      </c>
      <c r="I271">
        <v>75014</v>
      </c>
      <c r="J271" t="s">
        <v>211</v>
      </c>
      <c r="K271">
        <v>75</v>
      </c>
      <c r="L271" t="s">
        <v>119</v>
      </c>
    </row>
    <row r="272" spans="1:12">
      <c r="A272" t="s">
        <v>820</v>
      </c>
      <c r="B272" t="s">
        <v>114</v>
      </c>
      <c r="C272" t="s">
        <v>20</v>
      </c>
      <c r="D272" t="s">
        <v>20</v>
      </c>
      <c r="E272" t="s">
        <v>616</v>
      </c>
      <c r="F272" t="s">
        <v>616</v>
      </c>
      <c r="H272" t="s">
        <v>821</v>
      </c>
      <c r="I272">
        <v>75016</v>
      </c>
      <c r="J272" t="s">
        <v>181</v>
      </c>
      <c r="K272">
        <v>75</v>
      </c>
      <c r="L272" t="s">
        <v>119</v>
      </c>
    </row>
    <row r="273" spans="1:12">
      <c r="A273" t="s">
        <v>822</v>
      </c>
      <c r="B273" t="s">
        <v>114</v>
      </c>
      <c r="C273" t="s">
        <v>20</v>
      </c>
      <c r="D273" t="s">
        <v>20</v>
      </c>
      <c r="E273" t="s">
        <v>823</v>
      </c>
      <c r="F273" t="s">
        <v>823</v>
      </c>
      <c r="I273">
        <v>75011</v>
      </c>
      <c r="J273" t="s">
        <v>141</v>
      </c>
      <c r="K273">
        <v>75</v>
      </c>
      <c r="L273" t="s">
        <v>119</v>
      </c>
    </row>
    <row r="274" spans="1:12">
      <c r="A274" t="s">
        <v>824</v>
      </c>
      <c r="B274" t="s">
        <v>114</v>
      </c>
      <c r="C274" t="s">
        <v>20</v>
      </c>
      <c r="D274" t="s">
        <v>20</v>
      </c>
      <c r="E274" t="s">
        <v>616</v>
      </c>
      <c r="F274" t="s">
        <v>616</v>
      </c>
      <c r="H274" t="s">
        <v>825</v>
      </c>
      <c r="I274">
        <v>75012</v>
      </c>
      <c r="J274" t="s">
        <v>151</v>
      </c>
      <c r="K274">
        <v>75</v>
      </c>
      <c r="L274" t="s">
        <v>119</v>
      </c>
    </row>
    <row r="275" spans="1:12">
      <c r="A275" t="s">
        <v>826</v>
      </c>
      <c r="B275" t="s">
        <v>114</v>
      </c>
      <c r="C275" t="s">
        <v>20</v>
      </c>
      <c r="D275" t="s">
        <v>20</v>
      </c>
      <c r="E275" t="s">
        <v>616</v>
      </c>
      <c r="F275" t="s">
        <v>616</v>
      </c>
      <c r="H275" t="s">
        <v>827</v>
      </c>
      <c r="I275">
        <v>75018</v>
      </c>
      <c r="J275" t="s">
        <v>270</v>
      </c>
      <c r="K275">
        <v>75</v>
      </c>
      <c r="L275" t="s">
        <v>119</v>
      </c>
    </row>
    <row r="276" spans="1:12">
      <c r="A276" t="s">
        <v>828</v>
      </c>
      <c r="B276" t="s">
        <v>114</v>
      </c>
      <c r="C276" t="s">
        <v>20</v>
      </c>
      <c r="D276" t="s">
        <v>20</v>
      </c>
      <c r="E276" t="s">
        <v>616</v>
      </c>
      <c r="F276" t="s">
        <v>616</v>
      </c>
      <c r="H276" t="s">
        <v>829</v>
      </c>
      <c r="I276">
        <v>92200</v>
      </c>
      <c r="J276" t="s">
        <v>156</v>
      </c>
      <c r="K276">
        <v>92</v>
      </c>
      <c r="L276" t="s">
        <v>119</v>
      </c>
    </row>
    <row r="277" spans="1:12">
      <c r="A277" t="s">
        <v>830</v>
      </c>
      <c r="B277" t="s">
        <v>114</v>
      </c>
      <c r="C277" t="s">
        <v>20</v>
      </c>
      <c r="D277" t="s">
        <v>20</v>
      </c>
      <c r="E277" t="s">
        <v>616</v>
      </c>
      <c r="F277" t="s">
        <v>616</v>
      </c>
      <c r="H277" t="s">
        <v>831</v>
      </c>
      <c r="I277">
        <v>75014</v>
      </c>
      <c r="J277" t="s">
        <v>211</v>
      </c>
      <c r="K277">
        <v>75</v>
      </c>
      <c r="L277" t="s">
        <v>362</v>
      </c>
    </row>
    <row r="278" spans="1:12">
      <c r="A278" t="s">
        <v>832</v>
      </c>
      <c r="B278" t="s">
        <v>114</v>
      </c>
      <c r="C278" t="s">
        <v>20</v>
      </c>
      <c r="D278" t="s">
        <v>20</v>
      </c>
      <c r="E278" t="s">
        <v>616</v>
      </c>
      <c r="F278" t="s">
        <v>616</v>
      </c>
      <c r="H278" t="s">
        <v>833</v>
      </c>
      <c r="I278">
        <v>75014</v>
      </c>
      <c r="J278" t="s">
        <v>211</v>
      </c>
      <c r="K278">
        <v>75</v>
      </c>
      <c r="L278" t="s">
        <v>152</v>
      </c>
    </row>
    <row r="279" spans="1:12">
      <c r="A279" t="s">
        <v>834</v>
      </c>
      <c r="B279" t="s">
        <v>114</v>
      </c>
      <c r="C279" t="s">
        <v>20</v>
      </c>
      <c r="D279" t="s">
        <v>20</v>
      </c>
      <c r="E279" t="s">
        <v>616</v>
      </c>
      <c r="F279" t="s">
        <v>616</v>
      </c>
      <c r="I279">
        <v>75018</v>
      </c>
      <c r="J279" t="s">
        <v>270</v>
      </c>
      <c r="K279">
        <v>75</v>
      </c>
      <c r="L279" t="s">
        <v>119</v>
      </c>
    </row>
    <row r="280" spans="1:12">
      <c r="A280" t="s">
        <v>835</v>
      </c>
      <c r="B280" t="s">
        <v>114</v>
      </c>
      <c r="C280" t="s">
        <v>7</v>
      </c>
      <c r="D280" t="s">
        <v>143</v>
      </c>
      <c r="E280" t="s">
        <v>836</v>
      </c>
      <c r="F280" t="s">
        <v>837</v>
      </c>
      <c r="H280" t="s">
        <v>838</v>
      </c>
      <c r="I280">
        <v>92100</v>
      </c>
      <c r="J280" t="s">
        <v>839</v>
      </c>
      <c r="K280">
        <v>92</v>
      </c>
      <c r="L280" t="s">
        <v>152</v>
      </c>
    </row>
    <row r="281" spans="1:12">
      <c r="A281" t="s">
        <v>840</v>
      </c>
      <c r="B281" t="s">
        <v>114</v>
      </c>
      <c r="C281" t="s">
        <v>7</v>
      </c>
      <c r="D281" t="s">
        <v>143</v>
      </c>
      <c r="E281" t="s">
        <v>836</v>
      </c>
      <c r="H281" t="s">
        <v>841</v>
      </c>
      <c r="I281">
        <v>92400</v>
      </c>
      <c r="J281" t="s">
        <v>187</v>
      </c>
      <c r="K281">
        <v>92</v>
      </c>
      <c r="L281" t="s">
        <v>152</v>
      </c>
    </row>
    <row r="282" spans="1:12">
      <c r="A282" t="s">
        <v>842</v>
      </c>
      <c r="B282" t="s">
        <v>114</v>
      </c>
      <c r="C282" t="s">
        <v>5</v>
      </c>
      <c r="D282" t="s">
        <v>5</v>
      </c>
      <c r="E282" t="s">
        <v>843</v>
      </c>
      <c r="F282" t="s">
        <v>844</v>
      </c>
      <c r="H282" t="s">
        <v>845</v>
      </c>
      <c r="I282">
        <v>75001</v>
      </c>
      <c r="J282" t="s">
        <v>846</v>
      </c>
      <c r="K282">
        <v>75</v>
      </c>
      <c r="L282" t="s">
        <v>119</v>
      </c>
    </row>
    <row r="283" spans="1:12">
      <c r="A283" t="s">
        <v>847</v>
      </c>
      <c r="B283" t="s">
        <v>114</v>
      </c>
      <c r="C283" t="s">
        <v>20</v>
      </c>
      <c r="D283" t="s">
        <v>20</v>
      </c>
      <c r="E283" t="s">
        <v>848</v>
      </c>
      <c r="F283" t="s">
        <v>848</v>
      </c>
      <c r="H283" t="s">
        <v>849</v>
      </c>
      <c r="I283">
        <v>75003</v>
      </c>
      <c r="J283" t="s">
        <v>315</v>
      </c>
      <c r="K283">
        <v>75</v>
      </c>
      <c r="L283" t="s">
        <v>119</v>
      </c>
    </row>
    <row r="284" spans="1:12">
      <c r="A284" t="s">
        <v>850</v>
      </c>
      <c r="B284" t="s">
        <v>13</v>
      </c>
      <c r="C284" t="s">
        <v>49</v>
      </c>
      <c r="D284" t="s">
        <v>49</v>
      </c>
      <c r="E284" t="s">
        <v>850</v>
      </c>
      <c r="F284" t="s">
        <v>88</v>
      </c>
      <c r="G284" t="s">
        <v>96</v>
      </c>
      <c r="I284">
        <v>92000</v>
      </c>
      <c r="J284" t="s">
        <v>160</v>
      </c>
      <c r="K284">
        <v>92</v>
      </c>
      <c r="L284" t="s">
        <v>91</v>
      </c>
    </row>
    <row r="285" spans="1:12">
      <c r="A285" t="s">
        <v>851</v>
      </c>
      <c r="B285" t="s">
        <v>114</v>
      </c>
      <c r="C285" t="s">
        <v>20</v>
      </c>
      <c r="D285" t="s">
        <v>18</v>
      </c>
      <c r="E285" t="s">
        <v>852</v>
      </c>
      <c r="F285" t="s">
        <v>852</v>
      </c>
      <c r="H285" t="s">
        <v>853</v>
      </c>
      <c r="I285">
        <v>92300</v>
      </c>
      <c r="J285" t="s">
        <v>468</v>
      </c>
      <c r="K285">
        <v>92</v>
      </c>
      <c r="L285" t="s">
        <v>152</v>
      </c>
    </row>
    <row r="286" spans="1:12">
      <c r="A286" t="s">
        <v>854</v>
      </c>
      <c r="B286" t="s">
        <v>114</v>
      </c>
      <c r="C286" t="s">
        <v>20</v>
      </c>
      <c r="D286" t="s">
        <v>18</v>
      </c>
      <c r="E286" t="s">
        <v>852</v>
      </c>
      <c r="F286" t="s">
        <v>852</v>
      </c>
      <c r="H286" t="s">
        <v>855</v>
      </c>
      <c r="I286">
        <v>92200</v>
      </c>
      <c r="J286" t="s">
        <v>156</v>
      </c>
      <c r="K286">
        <v>92</v>
      </c>
      <c r="L286" t="s">
        <v>152</v>
      </c>
    </row>
    <row r="287" spans="1:12">
      <c r="A287" t="s">
        <v>856</v>
      </c>
      <c r="B287" t="s">
        <v>114</v>
      </c>
      <c r="C287" t="s">
        <v>3</v>
      </c>
      <c r="D287" t="s">
        <v>3</v>
      </c>
      <c r="E287" t="s">
        <v>857</v>
      </c>
      <c r="F287" t="s">
        <v>858</v>
      </c>
      <c r="H287" t="s">
        <v>859</v>
      </c>
      <c r="I287">
        <v>92800</v>
      </c>
      <c r="J287" t="s">
        <v>475</v>
      </c>
      <c r="K287">
        <v>92</v>
      </c>
      <c r="L287" t="s">
        <v>119</v>
      </c>
    </row>
    <row r="288" spans="1:12">
      <c r="A288" t="s">
        <v>860</v>
      </c>
      <c r="B288" t="s">
        <v>114</v>
      </c>
      <c r="C288" t="s">
        <v>5</v>
      </c>
      <c r="D288" t="s">
        <v>5</v>
      </c>
      <c r="E288" t="s">
        <v>861</v>
      </c>
      <c r="H288" t="s">
        <v>862</v>
      </c>
      <c r="I288">
        <v>75009</v>
      </c>
      <c r="J288" t="s">
        <v>582</v>
      </c>
      <c r="K288">
        <v>75</v>
      </c>
      <c r="L288" t="s">
        <v>119</v>
      </c>
    </row>
    <row r="289" spans="1:12">
      <c r="A289" t="s">
        <v>863</v>
      </c>
      <c r="B289" t="s">
        <v>114</v>
      </c>
      <c r="C289" t="s">
        <v>7</v>
      </c>
      <c r="D289" t="s">
        <v>864</v>
      </c>
      <c r="E289" t="s">
        <v>865</v>
      </c>
      <c r="F289" t="s">
        <v>865</v>
      </c>
      <c r="H289" t="s">
        <v>866</v>
      </c>
      <c r="I289">
        <v>92026</v>
      </c>
      <c r="J289" t="s">
        <v>177</v>
      </c>
      <c r="K289">
        <v>92</v>
      </c>
      <c r="L289" t="s">
        <v>119</v>
      </c>
    </row>
    <row r="290" spans="1:12">
      <c r="A290" t="s">
        <v>867</v>
      </c>
      <c r="B290" t="s">
        <v>13</v>
      </c>
      <c r="C290" t="s">
        <v>43</v>
      </c>
      <c r="D290" t="s">
        <v>93</v>
      </c>
      <c r="E290" t="s">
        <v>867</v>
      </c>
      <c r="F290" t="s">
        <v>88</v>
      </c>
      <c r="G290" t="s">
        <v>96</v>
      </c>
      <c r="H290" t="s">
        <v>868</v>
      </c>
      <c r="I290">
        <v>75013</v>
      </c>
      <c r="J290" t="s">
        <v>127</v>
      </c>
      <c r="K290">
        <v>75</v>
      </c>
      <c r="L290" t="s">
        <v>91</v>
      </c>
    </row>
    <row r="291" spans="1:12">
      <c r="A291" t="s">
        <v>869</v>
      </c>
      <c r="B291" t="s">
        <v>13</v>
      </c>
      <c r="C291" t="s">
        <v>43</v>
      </c>
      <c r="D291" t="s">
        <v>93</v>
      </c>
      <c r="E291" t="s">
        <v>870</v>
      </c>
      <c r="K291">
        <v>75</v>
      </c>
      <c r="L291" t="s">
        <v>265</v>
      </c>
    </row>
    <row r="292" spans="1:12">
      <c r="A292" t="s">
        <v>871</v>
      </c>
      <c r="B292" t="s">
        <v>13</v>
      </c>
      <c r="C292" t="s">
        <v>49</v>
      </c>
      <c r="D292" t="s">
        <v>86</v>
      </c>
      <c r="E292" t="s">
        <v>870</v>
      </c>
      <c r="F292" t="s">
        <v>95</v>
      </c>
      <c r="G292" t="s">
        <v>96</v>
      </c>
      <c r="H292" t="s">
        <v>872</v>
      </c>
      <c r="I292">
        <v>92300</v>
      </c>
      <c r="J292" t="s">
        <v>235</v>
      </c>
      <c r="K292">
        <v>92</v>
      </c>
      <c r="L292" t="s">
        <v>100</v>
      </c>
    </row>
    <row r="293" spans="1:12">
      <c r="A293" t="s">
        <v>873</v>
      </c>
      <c r="B293" t="s">
        <v>13</v>
      </c>
      <c r="C293" t="s">
        <v>43</v>
      </c>
      <c r="D293" t="s">
        <v>93</v>
      </c>
      <c r="E293" t="s">
        <v>870</v>
      </c>
      <c r="F293" t="s">
        <v>95</v>
      </c>
      <c r="G293" t="s">
        <v>96</v>
      </c>
      <c r="H293" t="s">
        <v>874</v>
      </c>
      <c r="I293">
        <v>92600</v>
      </c>
      <c r="J293" t="s">
        <v>230</v>
      </c>
      <c r="K293">
        <v>92</v>
      </c>
      <c r="L293" t="s">
        <v>91</v>
      </c>
    </row>
    <row r="294" spans="1:12">
      <c r="A294" t="s">
        <v>875</v>
      </c>
      <c r="B294" t="s">
        <v>13</v>
      </c>
      <c r="C294" t="s">
        <v>53</v>
      </c>
      <c r="D294" t="s">
        <v>58</v>
      </c>
      <c r="E294" t="s">
        <v>876</v>
      </c>
      <c r="F294" t="s">
        <v>88</v>
      </c>
      <c r="G294" t="s">
        <v>679</v>
      </c>
      <c r="I294">
        <v>92230</v>
      </c>
      <c r="J294" t="s">
        <v>436</v>
      </c>
      <c r="K294">
        <v>92</v>
      </c>
      <c r="L294" t="s">
        <v>91</v>
      </c>
    </row>
    <row r="295" spans="1:12">
      <c r="A295" t="s">
        <v>877</v>
      </c>
      <c r="B295" t="s">
        <v>114</v>
      </c>
      <c r="C295" t="s">
        <v>3</v>
      </c>
      <c r="D295" t="s">
        <v>22</v>
      </c>
      <c r="E295" t="s">
        <v>878</v>
      </c>
      <c r="F295" t="s">
        <v>879</v>
      </c>
      <c r="H295" t="s">
        <v>880</v>
      </c>
      <c r="I295">
        <v>93420</v>
      </c>
      <c r="J295" t="s">
        <v>881</v>
      </c>
      <c r="K295">
        <v>93</v>
      </c>
      <c r="L295" t="s">
        <v>119</v>
      </c>
    </row>
    <row r="296" spans="1:12">
      <c r="A296" t="s">
        <v>882</v>
      </c>
      <c r="B296" t="s">
        <v>114</v>
      </c>
      <c r="C296" t="s">
        <v>3</v>
      </c>
      <c r="D296" t="s">
        <v>22</v>
      </c>
      <c r="E296" t="s">
        <v>883</v>
      </c>
      <c r="F296" t="s">
        <v>883</v>
      </c>
      <c r="H296" t="s">
        <v>884</v>
      </c>
      <c r="I296">
        <v>75007</v>
      </c>
      <c r="J296" t="s">
        <v>725</v>
      </c>
      <c r="K296">
        <v>75</v>
      </c>
      <c r="L296" t="s">
        <v>91</v>
      </c>
    </row>
    <row r="297" spans="1:12">
      <c r="A297" t="s">
        <v>885</v>
      </c>
      <c r="B297" t="s">
        <v>114</v>
      </c>
      <c r="C297" t="s">
        <v>3</v>
      </c>
      <c r="D297" t="s">
        <v>24</v>
      </c>
      <c r="E297" t="s">
        <v>886</v>
      </c>
      <c r="F297" t="s">
        <v>887</v>
      </c>
      <c r="H297" t="s">
        <v>888</v>
      </c>
      <c r="I297">
        <v>78000</v>
      </c>
      <c r="J297" t="s">
        <v>889</v>
      </c>
      <c r="K297">
        <v>78</v>
      </c>
      <c r="L297" t="s">
        <v>119</v>
      </c>
    </row>
    <row r="298" spans="1:12">
      <c r="A298" t="s">
        <v>890</v>
      </c>
      <c r="B298" t="s">
        <v>114</v>
      </c>
      <c r="C298" t="s">
        <v>3</v>
      </c>
      <c r="D298" t="s">
        <v>375</v>
      </c>
      <c r="E298" t="s">
        <v>624</v>
      </c>
      <c r="F298" t="s">
        <v>624</v>
      </c>
      <c r="H298" t="s">
        <v>891</v>
      </c>
      <c r="I298">
        <v>78100</v>
      </c>
      <c r="J298" t="s">
        <v>892</v>
      </c>
      <c r="K298">
        <v>78</v>
      </c>
      <c r="L298" t="s">
        <v>119</v>
      </c>
    </row>
    <row r="299" spans="1:12">
      <c r="A299" t="s">
        <v>893</v>
      </c>
      <c r="B299" t="s">
        <v>13</v>
      </c>
      <c r="C299" t="s">
        <v>43</v>
      </c>
      <c r="D299" t="s">
        <v>93</v>
      </c>
      <c r="E299" t="s">
        <v>894</v>
      </c>
      <c r="F299" t="s">
        <v>88</v>
      </c>
      <c r="G299" t="s">
        <v>96</v>
      </c>
      <c r="H299" t="s">
        <v>895</v>
      </c>
      <c r="I299">
        <v>75014</v>
      </c>
      <c r="J299" t="s">
        <v>211</v>
      </c>
      <c r="K299">
        <v>75</v>
      </c>
      <c r="L299" t="s">
        <v>91</v>
      </c>
    </row>
    <row r="300" spans="1:12">
      <c r="A300" t="s">
        <v>896</v>
      </c>
      <c r="B300" t="s">
        <v>114</v>
      </c>
      <c r="C300" t="s">
        <v>35</v>
      </c>
      <c r="D300" t="s">
        <v>35</v>
      </c>
      <c r="E300" t="s">
        <v>897</v>
      </c>
      <c r="F300" t="s">
        <v>897</v>
      </c>
      <c r="H300" t="s">
        <v>898</v>
      </c>
      <c r="I300">
        <v>77185</v>
      </c>
      <c r="J300" t="s">
        <v>899</v>
      </c>
      <c r="K300">
        <v>77</v>
      </c>
      <c r="L300" t="s">
        <v>119</v>
      </c>
    </row>
    <row r="301" spans="1:12">
      <c r="A301" t="s">
        <v>900</v>
      </c>
      <c r="B301" t="s">
        <v>114</v>
      </c>
      <c r="C301" t="s">
        <v>3</v>
      </c>
      <c r="D301" t="s">
        <v>24</v>
      </c>
      <c r="E301" t="s">
        <v>734</v>
      </c>
      <c r="F301" t="s">
        <v>734</v>
      </c>
      <c r="H301" t="s">
        <v>901</v>
      </c>
      <c r="I301">
        <v>75016</v>
      </c>
      <c r="J301" t="s">
        <v>181</v>
      </c>
      <c r="K301">
        <v>75</v>
      </c>
      <c r="L301" t="s">
        <v>119</v>
      </c>
    </row>
    <row r="302" spans="1:12">
      <c r="A302" t="s">
        <v>902</v>
      </c>
      <c r="B302" t="s">
        <v>114</v>
      </c>
      <c r="C302" t="s">
        <v>3</v>
      </c>
      <c r="D302" t="s">
        <v>24</v>
      </c>
      <c r="E302" t="s">
        <v>734</v>
      </c>
      <c r="H302" t="s">
        <v>903</v>
      </c>
      <c r="I302">
        <v>75016</v>
      </c>
      <c r="J302" t="s">
        <v>181</v>
      </c>
      <c r="K302">
        <v>75</v>
      </c>
      <c r="L302" t="s">
        <v>119</v>
      </c>
    </row>
    <row r="303" spans="1:12">
      <c r="A303" t="s">
        <v>904</v>
      </c>
      <c r="B303" t="s">
        <v>114</v>
      </c>
      <c r="C303" t="s">
        <v>3</v>
      </c>
      <c r="D303" t="s">
        <v>22</v>
      </c>
      <c r="E303" t="s">
        <v>734</v>
      </c>
      <c r="F303" t="s">
        <v>905</v>
      </c>
      <c r="H303" t="s">
        <v>591</v>
      </c>
      <c r="I303">
        <v>75016</v>
      </c>
      <c r="J303" t="s">
        <v>181</v>
      </c>
      <c r="K303">
        <v>75</v>
      </c>
      <c r="L303" t="s">
        <v>119</v>
      </c>
    </row>
    <row r="304" spans="1:12">
      <c r="A304" t="s">
        <v>906</v>
      </c>
      <c r="B304" t="s">
        <v>114</v>
      </c>
      <c r="C304" t="s">
        <v>3</v>
      </c>
      <c r="D304" t="s">
        <v>22</v>
      </c>
      <c r="E304" t="s">
        <v>734</v>
      </c>
      <c r="F304" t="s">
        <v>905</v>
      </c>
      <c r="H304" t="s">
        <v>591</v>
      </c>
      <c r="I304">
        <v>75016</v>
      </c>
      <c r="J304" t="s">
        <v>181</v>
      </c>
      <c r="K304">
        <v>75</v>
      </c>
      <c r="L304" t="s">
        <v>119</v>
      </c>
    </row>
    <row r="305" spans="1:12">
      <c r="A305" t="s">
        <v>907</v>
      </c>
      <c r="B305" t="s">
        <v>114</v>
      </c>
      <c r="C305" t="s">
        <v>3</v>
      </c>
      <c r="D305" t="s">
        <v>24</v>
      </c>
      <c r="E305" t="s">
        <v>908</v>
      </c>
      <c r="F305" t="s">
        <v>590</v>
      </c>
      <c r="H305" t="s">
        <v>591</v>
      </c>
      <c r="I305">
        <v>75016</v>
      </c>
      <c r="J305" t="s">
        <v>181</v>
      </c>
      <c r="K305">
        <v>75</v>
      </c>
      <c r="L305" t="s">
        <v>119</v>
      </c>
    </row>
    <row r="306" spans="1:12">
      <c r="A306" t="s">
        <v>909</v>
      </c>
      <c r="B306" t="s">
        <v>114</v>
      </c>
      <c r="C306" t="s">
        <v>3</v>
      </c>
      <c r="D306" t="s">
        <v>22</v>
      </c>
      <c r="E306" t="s">
        <v>734</v>
      </c>
      <c r="F306" t="s">
        <v>905</v>
      </c>
      <c r="I306">
        <v>75016</v>
      </c>
      <c r="J306" t="s">
        <v>181</v>
      </c>
      <c r="K306">
        <v>75</v>
      </c>
      <c r="L306" t="s">
        <v>119</v>
      </c>
    </row>
    <row r="307" spans="1:12">
      <c r="A307" t="s">
        <v>910</v>
      </c>
      <c r="B307" t="s">
        <v>114</v>
      </c>
      <c r="C307" t="s">
        <v>3</v>
      </c>
      <c r="D307" t="s">
        <v>22</v>
      </c>
      <c r="E307" t="s">
        <v>734</v>
      </c>
      <c r="F307" t="s">
        <v>905</v>
      </c>
      <c r="H307" t="s">
        <v>591</v>
      </c>
      <c r="I307">
        <v>75016</v>
      </c>
      <c r="J307" t="s">
        <v>181</v>
      </c>
      <c r="K307">
        <v>75</v>
      </c>
      <c r="L307" t="s">
        <v>119</v>
      </c>
    </row>
    <row r="308" spans="1:12">
      <c r="A308" t="s">
        <v>911</v>
      </c>
      <c r="B308" t="s">
        <v>114</v>
      </c>
      <c r="C308" t="s">
        <v>3</v>
      </c>
      <c r="D308" t="s">
        <v>22</v>
      </c>
      <c r="E308" t="s">
        <v>734</v>
      </c>
      <c r="F308" t="s">
        <v>905</v>
      </c>
      <c r="I308">
        <v>75016</v>
      </c>
      <c r="J308" t="s">
        <v>181</v>
      </c>
      <c r="K308">
        <v>75</v>
      </c>
      <c r="L308" t="s">
        <v>119</v>
      </c>
    </row>
    <row r="309" spans="1:12">
      <c r="A309" t="s">
        <v>912</v>
      </c>
      <c r="B309" t="s">
        <v>114</v>
      </c>
      <c r="C309" t="s">
        <v>3</v>
      </c>
      <c r="D309" t="s">
        <v>22</v>
      </c>
      <c r="E309" t="s">
        <v>734</v>
      </c>
      <c r="F309" t="s">
        <v>905</v>
      </c>
      <c r="H309" t="s">
        <v>591</v>
      </c>
      <c r="I309">
        <v>75016</v>
      </c>
      <c r="J309" t="s">
        <v>181</v>
      </c>
      <c r="K309">
        <v>75</v>
      </c>
      <c r="L309" t="s">
        <v>119</v>
      </c>
    </row>
    <row r="310" spans="1:12">
      <c r="A310" t="s">
        <v>913</v>
      </c>
      <c r="B310" t="s">
        <v>114</v>
      </c>
      <c r="C310" t="s">
        <v>5</v>
      </c>
      <c r="D310" t="s">
        <v>5</v>
      </c>
      <c r="E310" t="s">
        <v>914</v>
      </c>
      <c r="F310" t="s">
        <v>914</v>
      </c>
      <c r="H310" t="s">
        <v>915</v>
      </c>
      <c r="I310">
        <v>91220</v>
      </c>
      <c r="J310" t="s">
        <v>916</v>
      </c>
      <c r="K310">
        <v>91</v>
      </c>
      <c r="L310" t="s">
        <v>119</v>
      </c>
    </row>
    <row r="311" spans="1:12">
      <c r="A311" t="s">
        <v>917</v>
      </c>
      <c r="B311" t="s">
        <v>13</v>
      </c>
      <c r="C311" t="s">
        <v>49</v>
      </c>
      <c r="D311" t="s">
        <v>86</v>
      </c>
      <c r="E311" t="s">
        <v>918</v>
      </c>
      <c r="F311" t="s">
        <v>88</v>
      </c>
      <c r="G311" t="s">
        <v>679</v>
      </c>
      <c r="I311">
        <v>93380</v>
      </c>
      <c r="J311" t="s">
        <v>919</v>
      </c>
      <c r="K311">
        <v>93</v>
      </c>
      <c r="L311" t="s">
        <v>91</v>
      </c>
    </row>
    <row r="312" spans="1:12">
      <c r="A312" t="s">
        <v>685</v>
      </c>
      <c r="B312" t="s">
        <v>13</v>
      </c>
      <c r="C312" t="s">
        <v>47</v>
      </c>
      <c r="D312" t="s">
        <v>292</v>
      </c>
      <c r="E312" t="s">
        <v>685</v>
      </c>
      <c r="F312" t="s">
        <v>88</v>
      </c>
      <c r="G312" t="s">
        <v>96</v>
      </c>
      <c r="H312" t="s">
        <v>920</v>
      </c>
      <c r="I312">
        <v>75014</v>
      </c>
      <c r="J312" t="s">
        <v>211</v>
      </c>
      <c r="K312">
        <v>75</v>
      </c>
      <c r="L312" t="s">
        <v>91</v>
      </c>
    </row>
    <row r="313" spans="1:12">
      <c r="A313" t="s">
        <v>921</v>
      </c>
      <c r="B313" t="s">
        <v>13</v>
      </c>
      <c r="C313" t="s">
        <v>43</v>
      </c>
      <c r="D313" t="s">
        <v>93</v>
      </c>
      <c r="E313" t="s">
        <v>922</v>
      </c>
      <c r="F313" t="s">
        <v>88</v>
      </c>
      <c r="G313" t="s">
        <v>372</v>
      </c>
      <c r="H313" t="s">
        <v>923</v>
      </c>
      <c r="I313">
        <v>75018</v>
      </c>
      <c r="J313" t="s">
        <v>270</v>
      </c>
      <c r="K313">
        <v>75</v>
      </c>
      <c r="L313" t="s">
        <v>91</v>
      </c>
    </row>
    <row r="314" spans="1:12">
      <c r="A314" t="s">
        <v>924</v>
      </c>
      <c r="B314" t="s">
        <v>13</v>
      </c>
      <c r="C314" t="s">
        <v>51</v>
      </c>
      <c r="D314" t="s">
        <v>51</v>
      </c>
      <c r="E314" t="s">
        <v>925</v>
      </c>
      <c r="F314" t="s">
        <v>95</v>
      </c>
      <c r="G314" t="s">
        <v>96</v>
      </c>
      <c r="H314" t="s">
        <v>926</v>
      </c>
      <c r="I314">
        <v>75015</v>
      </c>
      <c r="J314" t="s">
        <v>118</v>
      </c>
      <c r="K314">
        <v>75</v>
      </c>
      <c r="L314" t="s">
        <v>100</v>
      </c>
    </row>
    <row r="315" spans="1:12">
      <c r="A315" t="s">
        <v>927</v>
      </c>
      <c r="B315" t="s">
        <v>13</v>
      </c>
      <c r="C315" t="s">
        <v>49</v>
      </c>
      <c r="D315" t="s">
        <v>292</v>
      </c>
      <c r="E315" t="s">
        <v>928</v>
      </c>
      <c r="F315" t="s">
        <v>95</v>
      </c>
      <c r="G315" t="s">
        <v>96</v>
      </c>
      <c r="H315" t="s">
        <v>929</v>
      </c>
      <c r="I315">
        <v>75018</v>
      </c>
      <c r="J315" t="s">
        <v>270</v>
      </c>
      <c r="K315">
        <v>75</v>
      </c>
      <c r="L315" t="s">
        <v>91</v>
      </c>
    </row>
    <row r="316" spans="1:12">
      <c r="A316" t="s">
        <v>930</v>
      </c>
      <c r="B316" t="s">
        <v>13</v>
      </c>
      <c r="C316" t="s">
        <v>47</v>
      </c>
      <c r="D316" t="s">
        <v>292</v>
      </c>
      <c r="E316" t="s">
        <v>575</v>
      </c>
      <c r="F316" t="s">
        <v>367</v>
      </c>
      <c r="G316" t="s">
        <v>96</v>
      </c>
      <c r="H316" t="s">
        <v>931</v>
      </c>
      <c r="I316">
        <v>75005</v>
      </c>
      <c r="J316" t="s">
        <v>413</v>
      </c>
      <c r="K316">
        <v>75</v>
      </c>
      <c r="L316" t="s">
        <v>91</v>
      </c>
    </row>
    <row r="317" spans="1:12">
      <c r="A317" t="s">
        <v>932</v>
      </c>
      <c r="B317" t="s">
        <v>114</v>
      </c>
      <c r="C317" t="s">
        <v>11</v>
      </c>
      <c r="D317" t="s">
        <v>36</v>
      </c>
      <c r="E317" t="s">
        <v>933</v>
      </c>
      <c r="F317" t="s">
        <v>934</v>
      </c>
      <c r="H317" t="s">
        <v>935</v>
      </c>
      <c r="I317">
        <v>75010</v>
      </c>
      <c r="J317" t="s">
        <v>98</v>
      </c>
      <c r="K317">
        <v>75</v>
      </c>
      <c r="L317" t="s">
        <v>119</v>
      </c>
    </row>
    <row r="318" spans="1:12">
      <c r="A318" t="s">
        <v>936</v>
      </c>
      <c r="B318" t="s">
        <v>114</v>
      </c>
      <c r="C318" t="s">
        <v>11</v>
      </c>
      <c r="D318" t="s">
        <v>36</v>
      </c>
      <c r="E318" t="s">
        <v>933</v>
      </c>
      <c r="F318" t="s">
        <v>934</v>
      </c>
      <c r="H318" t="s">
        <v>935</v>
      </c>
      <c r="I318">
        <v>75010</v>
      </c>
      <c r="J318" t="s">
        <v>98</v>
      </c>
      <c r="K318">
        <v>75</v>
      </c>
      <c r="L318" t="s">
        <v>119</v>
      </c>
    </row>
    <row r="319" spans="1:12">
      <c r="A319" t="s">
        <v>937</v>
      </c>
      <c r="B319" t="s">
        <v>13</v>
      </c>
      <c r="C319" t="s">
        <v>47</v>
      </c>
      <c r="D319" t="s">
        <v>292</v>
      </c>
      <c r="E319" t="s">
        <v>575</v>
      </c>
      <c r="F319" t="s">
        <v>367</v>
      </c>
      <c r="G319" t="s">
        <v>96</v>
      </c>
      <c r="H319" t="s">
        <v>938</v>
      </c>
      <c r="I319">
        <v>75011</v>
      </c>
      <c r="J319" t="s">
        <v>141</v>
      </c>
      <c r="K319">
        <v>75</v>
      </c>
      <c r="L319" t="s">
        <v>91</v>
      </c>
    </row>
    <row r="320" spans="1:12">
      <c r="A320" t="s">
        <v>939</v>
      </c>
      <c r="B320" t="s">
        <v>114</v>
      </c>
      <c r="C320" t="s">
        <v>11</v>
      </c>
      <c r="D320" t="s">
        <v>36</v>
      </c>
      <c r="E320" t="s">
        <v>933</v>
      </c>
      <c r="F320" t="s">
        <v>934</v>
      </c>
      <c r="H320" t="s">
        <v>940</v>
      </c>
      <c r="I320">
        <v>75017</v>
      </c>
      <c r="J320" t="s">
        <v>393</v>
      </c>
      <c r="K320">
        <v>75</v>
      </c>
      <c r="L320" t="s">
        <v>119</v>
      </c>
    </row>
    <row r="321" spans="1:12">
      <c r="A321" t="s">
        <v>941</v>
      </c>
      <c r="B321" t="s">
        <v>114</v>
      </c>
      <c r="C321" t="s">
        <v>11</v>
      </c>
      <c r="D321" t="s">
        <v>36</v>
      </c>
      <c r="E321" t="s">
        <v>933</v>
      </c>
      <c r="F321" t="s">
        <v>934</v>
      </c>
      <c r="H321" t="s">
        <v>940</v>
      </c>
      <c r="I321">
        <v>75017</v>
      </c>
      <c r="J321" t="s">
        <v>393</v>
      </c>
      <c r="K321">
        <v>75</v>
      </c>
      <c r="L321" t="s">
        <v>119</v>
      </c>
    </row>
    <row r="322" spans="1:12">
      <c r="A322" t="s">
        <v>942</v>
      </c>
      <c r="B322" t="s">
        <v>13</v>
      </c>
      <c r="C322" t="s">
        <v>47</v>
      </c>
      <c r="D322" t="s">
        <v>292</v>
      </c>
      <c r="E322" t="s">
        <v>575</v>
      </c>
      <c r="F322" t="s">
        <v>367</v>
      </c>
      <c r="G322" t="s">
        <v>96</v>
      </c>
      <c r="H322" t="s">
        <v>943</v>
      </c>
      <c r="I322">
        <v>75014</v>
      </c>
      <c r="J322" t="s">
        <v>211</v>
      </c>
      <c r="K322">
        <v>75</v>
      </c>
      <c r="L322" t="s">
        <v>91</v>
      </c>
    </row>
    <row r="323" spans="1:12">
      <c r="A323" t="s">
        <v>944</v>
      </c>
      <c r="B323" t="s">
        <v>114</v>
      </c>
      <c r="C323" t="s">
        <v>11</v>
      </c>
      <c r="D323" t="s">
        <v>36</v>
      </c>
      <c r="E323" t="s">
        <v>933</v>
      </c>
      <c r="F323" t="s">
        <v>934</v>
      </c>
      <c r="H323" t="s">
        <v>945</v>
      </c>
      <c r="I323">
        <v>75014</v>
      </c>
      <c r="J323" t="s">
        <v>211</v>
      </c>
      <c r="K323">
        <v>75</v>
      </c>
      <c r="L323" t="s">
        <v>119</v>
      </c>
    </row>
    <row r="324" spans="1:12">
      <c r="A324" t="s">
        <v>946</v>
      </c>
      <c r="B324" t="s">
        <v>114</v>
      </c>
      <c r="C324" t="s">
        <v>11</v>
      </c>
      <c r="D324" t="s">
        <v>36</v>
      </c>
      <c r="E324" t="s">
        <v>933</v>
      </c>
      <c r="F324" t="s">
        <v>934</v>
      </c>
      <c r="H324" t="s">
        <v>945</v>
      </c>
      <c r="I324">
        <v>75014</v>
      </c>
      <c r="J324" t="s">
        <v>211</v>
      </c>
      <c r="K324">
        <v>75</v>
      </c>
      <c r="L324" t="s">
        <v>119</v>
      </c>
    </row>
    <row r="325" spans="1:12">
      <c r="A325" t="s">
        <v>947</v>
      </c>
      <c r="B325" t="s">
        <v>114</v>
      </c>
      <c r="C325" t="s">
        <v>11</v>
      </c>
      <c r="D325" t="s">
        <v>36</v>
      </c>
      <c r="E325" t="s">
        <v>933</v>
      </c>
      <c r="H325" t="s">
        <v>948</v>
      </c>
      <c r="I325">
        <v>75017</v>
      </c>
      <c r="J325" t="s">
        <v>393</v>
      </c>
      <c r="K325">
        <v>75</v>
      </c>
      <c r="L325" t="s">
        <v>119</v>
      </c>
    </row>
    <row r="326" spans="1:12">
      <c r="A326" t="s">
        <v>949</v>
      </c>
      <c r="B326" t="s">
        <v>114</v>
      </c>
      <c r="C326" t="s">
        <v>11</v>
      </c>
      <c r="D326" t="s">
        <v>36</v>
      </c>
      <c r="E326" t="s">
        <v>933</v>
      </c>
      <c r="H326" t="s">
        <v>948</v>
      </c>
      <c r="I326">
        <v>75017</v>
      </c>
      <c r="J326" t="s">
        <v>393</v>
      </c>
      <c r="K326">
        <v>75</v>
      </c>
      <c r="L326" t="s">
        <v>119</v>
      </c>
    </row>
    <row r="327" spans="1:12">
      <c r="A327" t="s">
        <v>950</v>
      </c>
      <c r="B327" t="s">
        <v>114</v>
      </c>
      <c r="C327" t="s">
        <v>11</v>
      </c>
      <c r="D327" t="s">
        <v>36</v>
      </c>
      <c r="E327" t="s">
        <v>933</v>
      </c>
      <c r="H327" t="s">
        <v>951</v>
      </c>
      <c r="I327">
        <v>75020</v>
      </c>
      <c r="J327" t="s">
        <v>138</v>
      </c>
      <c r="K327">
        <v>75</v>
      </c>
      <c r="L327" t="s">
        <v>119</v>
      </c>
    </row>
    <row r="328" spans="1:12">
      <c r="A328" t="s">
        <v>952</v>
      </c>
      <c r="B328" t="s">
        <v>114</v>
      </c>
      <c r="C328" t="s">
        <v>11</v>
      </c>
      <c r="D328" t="s">
        <v>36</v>
      </c>
      <c r="E328" t="s">
        <v>933</v>
      </c>
      <c r="H328" t="s">
        <v>951</v>
      </c>
      <c r="I328">
        <v>75020</v>
      </c>
      <c r="J328" t="s">
        <v>138</v>
      </c>
      <c r="K328">
        <v>75</v>
      </c>
      <c r="L328" t="s">
        <v>119</v>
      </c>
    </row>
    <row r="329" spans="1:12">
      <c r="A329" t="s">
        <v>953</v>
      </c>
      <c r="B329" t="s">
        <v>114</v>
      </c>
      <c r="C329" t="s">
        <v>11</v>
      </c>
      <c r="D329" t="s">
        <v>36</v>
      </c>
      <c r="E329" t="s">
        <v>933</v>
      </c>
      <c r="F329" t="s">
        <v>934</v>
      </c>
      <c r="H329" t="s">
        <v>954</v>
      </c>
      <c r="I329">
        <v>75017</v>
      </c>
      <c r="J329" t="s">
        <v>393</v>
      </c>
      <c r="K329">
        <v>75</v>
      </c>
      <c r="L329" t="s">
        <v>119</v>
      </c>
    </row>
    <row r="330" spans="1:12">
      <c r="A330" t="s">
        <v>955</v>
      </c>
      <c r="B330" t="s">
        <v>114</v>
      </c>
      <c r="C330" t="s">
        <v>11</v>
      </c>
      <c r="D330" t="s">
        <v>36</v>
      </c>
      <c r="E330" t="s">
        <v>933</v>
      </c>
      <c r="F330" t="s">
        <v>934</v>
      </c>
      <c r="H330" t="s">
        <v>954</v>
      </c>
      <c r="I330">
        <v>75017</v>
      </c>
      <c r="J330" t="s">
        <v>393</v>
      </c>
      <c r="K330">
        <v>75</v>
      </c>
      <c r="L330" t="s">
        <v>119</v>
      </c>
    </row>
    <row r="331" spans="1:12">
      <c r="A331" t="s">
        <v>956</v>
      </c>
      <c r="B331" t="s">
        <v>114</v>
      </c>
      <c r="C331" t="s">
        <v>5</v>
      </c>
      <c r="D331" t="s">
        <v>5</v>
      </c>
      <c r="E331" t="s">
        <v>158</v>
      </c>
      <c r="F331" t="s">
        <v>158</v>
      </c>
      <c r="H331" t="s">
        <v>957</v>
      </c>
      <c r="I331">
        <v>92800</v>
      </c>
      <c r="J331" t="s">
        <v>160</v>
      </c>
      <c r="K331">
        <v>92</v>
      </c>
      <c r="L331" t="s">
        <v>119</v>
      </c>
    </row>
    <row r="332" spans="1:12">
      <c r="A332" t="s">
        <v>958</v>
      </c>
      <c r="B332" t="s">
        <v>114</v>
      </c>
      <c r="C332" t="s">
        <v>13</v>
      </c>
      <c r="D332" t="s">
        <v>13</v>
      </c>
      <c r="E332" t="s">
        <v>959</v>
      </c>
      <c r="H332" t="s">
        <v>960</v>
      </c>
      <c r="I332">
        <v>95120</v>
      </c>
      <c r="J332" t="s">
        <v>961</v>
      </c>
      <c r="K332">
        <v>95</v>
      </c>
      <c r="L332" t="s">
        <v>119</v>
      </c>
    </row>
    <row r="333" spans="1:12">
      <c r="A333" t="s">
        <v>962</v>
      </c>
      <c r="B333" t="s">
        <v>13</v>
      </c>
      <c r="C333" t="s">
        <v>53</v>
      </c>
      <c r="D333" t="s">
        <v>59</v>
      </c>
      <c r="E333" t="s">
        <v>962</v>
      </c>
      <c r="F333" t="s">
        <v>88</v>
      </c>
      <c r="G333" t="s">
        <v>679</v>
      </c>
      <c r="I333">
        <v>92002</v>
      </c>
      <c r="J333" t="s">
        <v>693</v>
      </c>
      <c r="K333">
        <v>92</v>
      </c>
      <c r="L333" t="s">
        <v>91</v>
      </c>
    </row>
    <row r="334" spans="1:12">
      <c r="A334" t="s">
        <v>963</v>
      </c>
      <c r="B334" t="s">
        <v>13</v>
      </c>
      <c r="C334" t="s">
        <v>49</v>
      </c>
      <c r="D334" t="s">
        <v>86</v>
      </c>
      <c r="E334" t="s">
        <v>964</v>
      </c>
      <c r="F334" t="s">
        <v>88</v>
      </c>
      <c r="G334" t="s">
        <v>679</v>
      </c>
      <c r="I334">
        <v>93400</v>
      </c>
      <c r="J334" t="s">
        <v>965</v>
      </c>
      <c r="K334">
        <v>93</v>
      </c>
      <c r="L334" t="s">
        <v>91</v>
      </c>
    </row>
    <row r="335" spans="1:12">
      <c r="A335" t="s">
        <v>966</v>
      </c>
      <c r="B335" t="s">
        <v>13</v>
      </c>
      <c r="C335" t="s">
        <v>49</v>
      </c>
      <c r="D335" t="s">
        <v>49</v>
      </c>
      <c r="E335" t="s">
        <v>967</v>
      </c>
      <c r="F335" t="s">
        <v>88</v>
      </c>
      <c r="G335" t="s">
        <v>96</v>
      </c>
      <c r="H335" t="s">
        <v>968</v>
      </c>
      <c r="I335">
        <v>95260</v>
      </c>
      <c r="J335" t="s">
        <v>969</v>
      </c>
      <c r="K335">
        <v>95</v>
      </c>
      <c r="L335" t="s">
        <v>91</v>
      </c>
    </row>
    <row r="336" spans="1:12">
      <c r="A336" t="s">
        <v>971</v>
      </c>
      <c r="B336" t="s">
        <v>13</v>
      </c>
      <c r="C336" t="s">
        <v>45</v>
      </c>
      <c r="D336" t="s">
        <v>93</v>
      </c>
      <c r="E336" t="s">
        <v>972</v>
      </c>
      <c r="F336" t="s">
        <v>88</v>
      </c>
      <c r="G336" t="s">
        <v>242</v>
      </c>
      <c r="H336" t="s">
        <v>973</v>
      </c>
      <c r="I336">
        <v>92500</v>
      </c>
      <c r="J336" t="s">
        <v>974</v>
      </c>
      <c r="K336">
        <v>92</v>
      </c>
      <c r="L336" t="s">
        <v>100</v>
      </c>
    </row>
    <row r="337" spans="1:12">
      <c r="A337" t="s">
        <v>975</v>
      </c>
      <c r="B337" t="s">
        <v>13</v>
      </c>
      <c r="C337" t="s">
        <v>47</v>
      </c>
      <c r="D337" t="s">
        <v>292</v>
      </c>
      <c r="E337" t="s">
        <v>976</v>
      </c>
      <c r="F337" t="s">
        <v>88</v>
      </c>
      <c r="G337" t="s">
        <v>96</v>
      </c>
      <c r="H337" t="s">
        <v>977</v>
      </c>
      <c r="I337">
        <v>92800</v>
      </c>
      <c r="J337" t="s">
        <v>475</v>
      </c>
      <c r="K337">
        <v>92</v>
      </c>
      <c r="L337" t="s">
        <v>100</v>
      </c>
    </row>
    <row r="338" spans="1:12">
      <c r="A338" t="s">
        <v>978</v>
      </c>
      <c r="B338" t="s">
        <v>13</v>
      </c>
      <c r="C338" t="s">
        <v>47</v>
      </c>
      <c r="D338" t="s">
        <v>292</v>
      </c>
      <c r="E338" t="s">
        <v>206</v>
      </c>
      <c r="F338" t="s">
        <v>88</v>
      </c>
      <c r="G338" t="s">
        <v>96</v>
      </c>
      <c r="H338" t="s">
        <v>979</v>
      </c>
      <c r="I338">
        <v>75020</v>
      </c>
      <c r="J338" t="s">
        <v>138</v>
      </c>
      <c r="K338">
        <v>75</v>
      </c>
      <c r="L338" t="s">
        <v>91</v>
      </c>
    </row>
    <row r="339" spans="1:12">
      <c r="A339" t="s">
        <v>980</v>
      </c>
      <c r="B339" t="s">
        <v>13</v>
      </c>
      <c r="C339" t="s">
        <v>51</v>
      </c>
      <c r="D339" t="s">
        <v>51</v>
      </c>
      <c r="E339" t="s">
        <v>981</v>
      </c>
      <c r="F339" t="s">
        <v>95</v>
      </c>
      <c r="G339" t="s">
        <v>96</v>
      </c>
      <c r="I339">
        <v>75013</v>
      </c>
      <c r="J339" t="s">
        <v>127</v>
      </c>
      <c r="K339">
        <v>75</v>
      </c>
      <c r="L339" t="s">
        <v>265</v>
      </c>
    </row>
    <row r="340" spans="1:12">
      <c r="A340" t="s">
        <v>982</v>
      </c>
      <c r="B340" t="s">
        <v>13</v>
      </c>
      <c r="C340" t="s">
        <v>51</v>
      </c>
      <c r="D340" t="s">
        <v>51</v>
      </c>
      <c r="E340" t="s">
        <v>983</v>
      </c>
      <c r="F340" t="s">
        <v>95</v>
      </c>
      <c r="G340" t="s">
        <v>96</v>
      </c>
      <c r="H340" t="s">
        <v>984</v>
      </c>
      <c r="I340">
        <v>75013</v>
      </c>
      <c r="J340" t="s">
        <v>127</v>
      </c>
      <c r="K340">
        <v>75</v>
      </c>
      <c r="L340" t="s">
        <v>91</v>
      </c>
    </row>
    <row r="341" spans="1:12">
      <c r="A341" t="s">
        <v>985</v>
      </c>
      <c r="B341" t="s">
        <v>13</v>
      </c>
      <c r="C341" t="s">
        <v>51</v>
      </c>
      <c r="D341" t="s">
        <v>51</v>
      </c>
      <c r="E341" t="s">
        <v>983</v>
      </c>
      <c r="F341" t="s">
        <v>95</v>
      </c>
      <c r="G341" t="s">
        <v>96</v>
      </c>
      <c r="H341" t="s">
        <v>986</v>
      </c>
      <c r="I341">
        <v>75018</v>
      </c>
      <c r="J341" t="s">
        <v>270</v>
      </c>
      <c r="K341">
        <v>75</v>
      </c>
      <c r="L341" t="s">
        <v>100</v>
      </c>
    </row>
    <row r="342" spans="1:12">
      <c r="A342" t="s">
        <v>987</v>
      </c>
      <c r="B342" t="s">
        <v>114</v>
      </c>
      <c r="C342" t="s">
        <v>13</v>
      </c>
      <c r="D342" t="s">
        <v>13</v>
      </c>
      <c r="E342" t="s">
        <v>988</v>
      </c>
      <c r="H342" t="s">
        <v>986</v>
      </c>
      <c r="I342">
        <v>75018</v>
      </c>
      <c r="J342" t="s">
        <v>270</v>
      </c>
      <c r="K342">
        <v>75</v>
      </c>
      <c r="L342" t="s">
        <v>119</v>
      </c>
    </row>
    <row r="343" spans="1:12">
      <c r="A343" t="s">
        <v>989</v>
      </c>
      <c r="B343" t="s">
        <v>114</v>
      </c>
      <c r="C343" t="s">
        <v>7</v>
      </c>
      <c r="D343" t="s">
        <v>379</v>
      </c>
      <c r="E343" t="s">
        <v>990</v>
      </c>
      <c r="H343" t="s">
        <v>991</v>
      </c>
      <c r="I343">
        <v>94270</v>
      </c>
      <c r="J343" t="s">
        <v>992</v>
      </c>
      <c r="K343">
        <v>94</v>
      </c>
      <c r="L343" t="s">
        <v>119</v>
      </c>
    </row>
    <row r="344" spans="1:12">
      <c r="A344" t="s">
        <v>993</v>
      </c>
      <c r="B344" t="s">
        <v>114</v>
      </c>
      <c r="C344" t="s">
        <v>5</v>
      </c>
      <c r="D344" t="s">
        <v>5</v>
      </c>
      <c r="E344" t="s">
        <v>993</v>
      </c>
      <c r="F344" t="s">
        <v>994</v>
      </c>
      <c r="H344" t="s">
        <v>995</v>
      </c>
      <c r="I344">
        <v>93300</v>
      </c>
      <c r="J344" t="s">
        <v>740</v>
      </c>
      <c r="K344">
        <v>93</v>
      </c>
      <c r="L344" t="s">
        <v>119</v>
      </c>
    </row>
    <row r="345" spans="1:12">
      <c r="A345" t="s">
        <v>996</v>
      </c>
      <c r="B345" t="s">
        <v>114</v>
      </c>
      <c r="C345" t="s">
        <v>5</v>
      </c>
      <c r="D345" t="s">
        <v>5</v>
      </c>
      <c r="E345" t="s">
        <v>993</v>
      </c>
      <c r="F345" t="s">
        <v>993</v>
      </c>
      <c r="H345" t="s">
        <v>997</v>
      </c>
      <c r="I345">
        <v>75017</v>
      </c>
      <c r="J345" t="s">
        <v>393</v>
      </c>
      <c r="K345">
        <v>75</v>
      </c>
      <c r="L345" t="s">
        <v>152</v>
      </c>
    </row>
    <row r="346" spans="1:12">
      <c r="A346" t="s">
        <v>998</v>
      </c>
      <c r="B346" t="s">
        <v>114</v>
      </c>
      <c r="C346" t="s">
        <v>5</v>
      </c>
      <c r="D346" t="s">
        <v>5</v>
      </c>
      <c r="E346" t="s">
        <v>993</v>
      </c>
      <c r="F346" t="s">
        <v>993</v>
      </c>
      <c r="H346" t="s">
        <v>999</v>
      </c>
      <c r="I346">
        <v>75009</v>
      </c>
      <c r="J346" t="s">
        <v>163</v>
      </c>
      <c r="K346">
        <v>75</v>
      </c>
      <c r="L346" t="s">
        <v>152</v>
      </c>
    </row>
    <row r="347" spans="1:12">
      <c r="A347" t="s">
        <v>1000</v>
      </c>
      <c r="B347" t="s">
        <v>114</v>
      </c>
      <c r="C347" t="s">
        <v>5</v>
      </c>
      <c r="D347" t="s">
        <v>5</v>
      </c>
      <c r="E347" t="s">
        <v>993</v>
      </c>
      <c r="F347" t="s">
        <v>993</v>
      </c>
      <c r="H347" t="s">
        <v>1001</v>
      </c>
      <c r="I347">
        <v>75002</v>
      </c>
      <c r="J347" t="s">
        <v>447</v>
      </c>
      <c r="K347">
        <v>75</v>
      </c>
      <c r="L347" t="s">
        <v>152</v>
      </c>
    </row>
    <row r="348" spans="1:12">
      <c r="A348" t="s">
        <v>1002</v>
      </c>
      <c r="B348" t="s">
        <v>114</v>
      </c>
      <c r="C348" t="s">
        <v>5</v>
      </c>
      <c r="D348" t="s">
        <v>5</v>
      </c>
      <c r="E348" t="s">
        <v>993</v>
      </c>
      <c r="F348" t="s">
        <v>993</v>
      </c>
      <c r="H348" t="s">
        <v>1003</v>
      </c>
      <c r="I348">
        <v>75017</v>
      </c>
      <c r="J348" t="s">
        <v>393</v>
      </c>
      <c r="K348">
        <v>75</v>
      </c>
      <c r="L348" t="s">
        <v>152</v>
      </c>
    </row>
    <row r="349" spans="1:12">
      <c r="A349" t="s">
        <v>1004</v>
      </c>
      <c r="B349" t="s">
        <v>114</v>
      </c>
      <c r="C349" t="s">
        <v>5</v>
      </c>
      <c r="D349" t="s">
        <v>5</v>
      </c>
      <c r="E349" t="s">
        <v>993</v>
      </c>
      <c r="F349" t="s">
        <v>993</v>
      </c>
      <c r="H349" t="s">
        <v>1005</v>
      </c>
      <c r="I349">
        <v>75017</v>
      </c>
      <c r="J349" t="s">
        <v>393</v>
      </c>
      <c r="K349">
        <v>75</v>
      </c>
      <c r="L349" t="s">
        <v>152</v>
      </c>
    </row>
    <row r="350" spans="1:12">
      <c r="A350" t="s">
        <v>1006</v>
      </c>
      <c r="B350" t="s">
        <v>114</v>
      </c>
      <c r="C350" t="s">
        <v>5</v>
      </c>
      <c r="D350" t="s">
        <v>5</v>
      </c>
      <c r="E350" t="s">
        <v>993</v>
      </c>
      <c r="F350" t="s">
        <v>993</v>
      </c>
      <c r="H350" t="s">
        <v>1007</v>
      </c>
      <c r="I350">
        <v>75002</v>
      </c>
      <c r="J350" t="s">
        <v>447</v>
      </c>
      <c r="K350">
        <v>75</v>
      </c>
      <c r="L350" t="s">
        <v>152</v>
      </c>
    </row>
    <row r="351" spans="1:12">
      <c r="A351" t="s">
        <v>1008</v>
      </c>
      <c r="B351" t="s">
        <v>114</v>
      </c>
      <c r="C351" t="s">
        <v>5</v>
      </c>
      <c r="D351" t="s">
        <v>5</v>
      </c>
      <c r="E351" t="s">
        <v>993</v>
      </c>
      <c r="F351" t="s">
        <v>993</v>
      </c>
      <c r="H351" t="s">
        <v>1009</v>
      </c>
      <c r="I351">
        <v>75009</v>
      </c>
      <c r="J351" t="s">
        <v>163</v>
      </c>
      <c r="K351">
        <v>75</v>
      </c>
      <c r="L351" t="s">
        <v>152</v>
      </c>
    </row>
    <row r="352" spans="1:12">
      <c r="A352" t="s">
        <v>1010</v>
      </c>
      <c r="B352" t="s">
        <v>114</v>
      </c>
      <c r="C352" t="s">
        <v>5</v>
      </c>
      <c r="D352" t="s">
        <v>5</v>
      </c>
      <c r="E352" t="s">
        <v>993</v>
      </c>
      <c r="F352" t="s">
        <v>993</v>
      </c>
      <c r="H352" t="s">
        <v>1011</v>
      </c>
      <c r="I352">
        <v>75009</v>
      </c>
      <c r="J352" t="s">
        <v>163</v>
      </c>
      <c r="K352">
        <v>75</v>
      </c>
      <c r="L352" t="s">
        <v>152</v>
      </c>
    </row>
    <row r="353" spans="1:12">
      <c r="A353" t="s">
        <v>1012</v>
      </c>
      <c r="B353" t="s">
        <v>114</v>
      </c>
      <c r="C353" t="s">
        <v>11</v>
      </c>
      <c r="D353" t="s">
        <v>599</v>
      </c>
      <c r="E353" t="s">
        <v>994</v>
      </c>
      <c r="H353" t="s">
        <v>1013</v>
      </c>
      <c r="I353">
        <v>93300</v>
      </c>
      <c r="J353" t="s">
        <v>740</v>
      </c>
      <c r="K353">
        <v>93</v>
      </c>
      <c r="L353" t="s">
        <v>152</v>
      </c>
    </row>
    <row r="354" spans="1:12">
      <c r="A354" t="s">
        <v>1014</v>
      </c>
      <c r="B354" t="s">
        <v>114</v>
      </c>
      <c r="C354" t="s">
        <v>3</v>
      </c>
      <c r="D354" t="s">
        <v>22</v>
      </c>
      <c r="E354" t="s">
        <v>1015</v>
      </c>
      <c r="I354">
        <v>93350</v>
      </c>
      <c r="J354" t="s">
        <v>1016</v>
      </c>
      <c r="K354">
        <v>93</v>
      </c>
      <c r="L354" t="s">
        <v>119</v>
      </c>
    </row>
    <row r="355" spans="1:12">
      <c r="A355" t="s">
        <v>1017</v>
      </c>
      <c r="B355" t="s">
        <v>114</v>
      </c>
      <c r="C355" t="s">
        <v>7</v>
      </c>
      <c r="D355" t="s">
        <v>143</v>
      </c>
      <c r="E355" t="s">
        <v>483</v>
      </c>
      <c r="F355" t="s">
        <v>1018</v>
      </c>
      <c r="H355" t="s">
        <v>591</v>
      </c>
      <c r="I355">
        <v>75016</v>
      </c>
      <c r="J355" t="s">
        <v>181</v>
      </c>
      <c r="K355">
        <v>75</v>
      </c>
      <c r="L355" t="s">
        <v>119</v>
      </c>
    </row>
    <row r="356" spans="1:12">
      <c r="A356" t="s">
        <v>1019</v>
      </c>
      <c r="B356" t="s">
        <v>114</v>
      </c>
      <c r="C356" t="s">
        <v>7</v>
      </c>
      <c r="D356" t="s">
        <v>143</v>
      </c>
      <c r="E356" t="s">
        <v>584</v>
      </c>
      <c r="F356" t="s">
        <v>584</v>
      </c>
      <c r="H356" t="s">
        <v>1020</v>
      </c>
      <c r="I356">
        <v>92200</v>
      </c>
      <c r="J356" t="s">
        <v>475</v>
      </c>
      <c r="K356">
        <v>92</v>
      </c>
      <c r="L356" t="s">
        <v>152</v>
      </c>
    </row>
    <row r="357" spans="1:12">
      <c r="A357" t="s">
        <v>1021</v>
      </c>
      <c r="B357" t="s">
        <v>114</v>
      </c>
      <c r="C357" t="s">
        <v>7</v>
      </c>
      <c r="D357" t="s">
        <v>143</v>
      </c>
      <c r="E357" t="s">
        <v>483</v>
      </c>
      <c r="F357" t="s">
        <v>473</v>
      </c>
      <c r="I357">
        <v>92200</v>
      </c>
      <c r="J357" t="s">
        <v>187</v>
      </c>
      <c r="K357">
        <v>92</v>
      </c>
      <c r="L357" t="s">
        <v>152</v>
      </c>
    </row>
    <row r="358" spans="1:12">
      <c r="A358" t="s">
        <v>1022</v>
      </c>
      <c r="B358" t="s">
        <v>114</v>
      </c>
      <c r="C358" t="s">
        <v>7</v>
      </c>
      <c r="D358" t="s">
        <v>143</v>
      </c>
      <c r="E358" t="s">
        <v>483</v>
      </c>
      <c r="F358" t="s">
        <v>473</v>
      </c>
      <c r="I358">
        <v>92200</v>
      </c>
      <c r="J358" t="s">
        <v>187</v>
      </c>
      <c r="K358">
        <v>92</v>
      </c>
      <c r="L358" t="s">
        <v>152</v>
      </c>
    </row>
    <row r="359" spans="1:12">
      <c r="A359" t="s">
        <v>1023</v>
      </c>
      <c r="B359" t="s">
        <v>114</v>
      </c>
      <c r="C359" t="s">
        <v>7</v>
      </c>
      <c r="D359" t="s">
        <v>143</v>
      </c>
      <c r="E359" t="s">
        <v>483</v>
      </c>
      <c r="H359" t="s">
        <v>1024</v>
      </c>
      <c r="I359">
        <v>92400</v>
      </c>
      <c r="J359" t="s">
        <v>177</v>
      </c>
      <c r="K359">
        <v>92</v>
      </c>
      <c r="L359" t="s">
        <v>119</v>
      </c>
    </row>
    <row r="360" spans="1:12">
      <c r="A360" t="s">
        <v>1025</v>
      </c>
      <c r="B360" t="s">
        <v>114</v>
      </c>
      <c r="C360" t="s">
        <v>3</v>
      </c>
      <c r="D360" t="s">
        <v>22</v>
      </c>
      <c r="E360" t="s">
        <v>483</v>
      </c>
      <c r="F360" t="s">
        <v>1026</v>
      </c>
      <c r="H360" t="s">
        <v>1027</v>
      </c>
      <c r="I360">
        <v>92100</v>
      </c>
      <c r="J360" t="s">
        <v>1028</v>
      </c>
      <c r="K360">
        <v>92</v>
      </c>
      <c r="L360" t="s">
        <v>119</v>
      </c>
    </row>
    <row r="361" spans="1:12">
      <c r="A361" t="s">
        <v>1029</v>
      </c>
      <c r="B361" t="s">
        <v>114</v>
      </c>
      <c r="C361" t="s">
        <v>7</v>
      </c>
      <c r="D361" t="s">
        <v>143</v>
      </c>
      <c r="E361" t="s">
        <v>483</v>
      </c>
      <c r="F361" t="s">
        <v>1030</v>
      </c>
      <c r="H361" t="s">
        <v>1031</v>
      </c>
      <c r="I361">
        <v>75015</v>
      </c>
      <c r="J361" t="s">
        <v>118</v>
      </c>
      <c r="K361">
        <v>75</v>
      </c>
      <c r="L361" t="s">
        <v>152</v>
      </c>
    </row>
    <row r="362" spans="1:12">
      <c r="A362" t="s">
        <v>1032</v>
      </c>
      <c r="B362" t="s">
        <v>114</v>
      </c>
      <c r="C362" t="s">
        <v>3</v>
      </c>
      <c r="D362" t="s">
        <v>24</v>
      </c>
      <c r="E362" t="s">
        <v>483</v>
      </c>
      <c r="F362" t="s">
        <v>483</v>
      </c>
      <c r="H362" t="s">
        <v>1033</v>
      </c>
      <c r="I362">
        <v>75015</v>
      </c>
      <c r="J362" t="s">
        <v>118</v>
      </c>
      <c r="K362">
        <v>75</v>
      </c>
      <c r="L362" t="s">
        <v>119</v>
      </c>
    </row>
    <row r="363" spans="1:12">
      <c r="A363" t="s">
        <v>1034</v>
      </c>
      <c r="B363" t="s">
        <v>114</v>
      </c>
      <c r="C363" t="s">
        <v>3</v>
      </c>
      <c r="D363" t="s">
        <v>22</v>
      </c>
      <c r="E363" t="s">
        <v>483</v>
      </c>
      <c r="F363" t="s">
        <v>1035</v>
      </c>
      <c r="H363" t="s">
        <v>1036</v>
      </c>
      <c r="I363">
        <v>75008</v>
      </c>
      <c r="J363" t="s">
        <v>219</v>
      </c>
      <c r="K363">
        <v>75</v>
      </c>
      <c r="L363" t="s">
        <v>119</v>
      </c>
    </row>
    <row r="364" spans="1:12">
      <c r="A364" t="s">
        <v>1037</v>
      </c>
      <c r="B364" t="s">
        <v>114</v>
      </c>
      <c r="C364" t="s">
        <v>3</v>
      </c>
      <c r="D364" t="s">
        <v>22</v>
      </c>
      <c r="E364" t="s">
        <v>483</v>
      </c>
      <c r="F364" t="s">
        <v>1038</v>
      </c>
      <c r="H364" t="s">
        <v>1039</v>
      </c>
      <c r="I364">
        <v>75016</v>
      </c>
      <c r="J364" t="s">
        <v>181</v>
      </c>
      <c r="K364">
        <v>75</v>
      </c>
      <c r="L364" t="s">
        <v>119</v>
      </c>
    </row>
    <row r="365" spans="1:12">
      <c r="A365" t="s">
        <v>1040</v>
      </c>
      <c r="B365" t="s">
        <v>114</v>
      </c>
      <c r="C365" t="s">
        <v>3</v>
      </c>
      <c r="D365" t="s">
        <v>22</v>
      </c>
      <c r="E365" t="s">
        <v>483</v>
      </c>
      <c r="F365" t="s">
        <v>1041</v>
      </c>
      <c r="I365">
        <v>75016</v>
      </c>
      <c r="J365" t="s">
        <v>181</v>
      </c>
      <c r="K365">
        <v>75</v>
      </c>
      <c r="L365" t="s">
        <v>152</v>
      </c>
    </row>
    <row r="366" spans="1:12">
      <c r="A366" t="s">
        <v>1042</v>
      </c>
      <c r="B366" t="s">
        <v>114</v>
      </c>
      <c r="C366" t="s">
        <v>3</v>
      </c>
      <c r="D366" t="s">
        <v>22</v>
      </c>
      <c r="E366" t="s">
        <v>483</v>
      </c>
      <c r="F366" t="s">
        <v>1043</v>
      </c>
      <c r="H366" t="s">
        <v>1044</v>
      </c>
      <c r="I366">
        <v>75013</v>
      </c>
      <c r="J366" t="s">
        <v>127</v>
      </c>
      <c r="K366">
        <v>75</v>
      </c>
      <c r="L366" t="s">
        <v>119</v>
      </c>
    </row>
    <row r="367" spans="1:12">
      <c r="A367" t="s">
        <v>1045</v>
      </c>
      <c r="B367" t="s">
        <v>114</v>
      </c>
      <c r="C367" t="s">
        <v>3</v>
      </c>
      <c r="D367" t="s">
        <v>22</v>
      </c>
      <c r="E367" t="s">
        <v>483</v>
      </c>
      <c r="F367" t="s">
        <v>1046</v>
      </c>
      <c r="H367" t="s">
        <v>591</v>
      </c>
      <c r="I367">
        <v>75016</v>
      </c>
      <c r="J367" t="s">
        <v>181</v>
      </c>
      <c r="K367">
        <v>75</v>
      </c>
      <c r="L367" t="s">
        <v>119</v>
      </c>
    </row>
    <row r="368" spans="1:12">
      <c r="A368" t="s">
        <v>1047</v>
      </c>
      <c r="B368" t="s">
        <v>114</v>
      </c>
      <c r="C368" t="s">
        <v>3</v>
      </c>
      <c r="D368" t="s">
        <v>22</v>
      </c>
      <c r="E368" t="s">
        <v>483</v>
      </c>
      <c r="F368" t="s">
        <v>1046</v>
      </c>
      <c r="H368" t="s">
        <v>591</v>
      </c>
      <c r="I368">
        <v>75016</v>
      </c>
      <c r="J368" t="s">
        <v>181</v>
      </c>
      <c r="K368">
        <v>75</v>
      </c>
      <c r="L368" t="s">
        <v>119</v>
      </c>
    </row>
    <row r="369" spans="1:12">
      <c r="A369" t="s">
        <v>1048</v>
      </c>
      <c r="B369" t="s">
        <v>114</v>
      </c>
      <c r="C369" t="s">
        <v>3</v>
      </c>
      <c r="D369" t="s">
        <v>22</v>
      </c>
      <c r="E369" t="s">
        <v>483</v>
      </c>
      <c r="F369" t="s">
        <v>1049</v>
      </c>
      <c r="I369">
        <v>93216</v>
      </c>
      <c r="J369" t="s">
        <v>330</v>
      </c>
      <c r="K369">
        <v>93</v>
      </c>
      <c r="L369" t="s">
        <v>152</v>
      </c>
    </row>
    <row r="370" spans="1:12">
      <c r="A370" t="s">
        <v>1050</v>
      </c>
      <c r="B370" t="s">
        <v>114</v>
      </c>
      <c r="C370" t="s">
        <v>7</v>
      </c>
      <c r="D370" t="s">
        <v>143</v>
      </c>
      <c r="E370" t="s">
        <v>505</v>
      </c>
      <c r="F370" t="s">
        <v>1051</v>
      </c>
      <c r="H370" t="s">
        <v>1052</v>
      </c>
      <c r="I370">
        <v>92230</v>
      </c>
      <c r="J370" t="s">
        <v>436</v>
      </c>
      <c r="K370">
        <v>92</v>
      </c>
      <c r="L370" t="s">
        <v>119</v>
      </c>
    </row>
    <row r="371" spans="1:12">
      <c r="A371" t="s">
        <v>1053</v>
      </c>
      <c r="B371" t="s">
        <v>114</v>
      </c>
      <c r="C371" t="s">
        <v>7</v>
      </c>
      <c r="D371" t="s">
        <v>143</v>
      </c>
      <c r="E371" t="s">
        <v>505</v>
      </c>
      <c r="F371" t="s">
        <v>1054</v>
      </c>
      <c r="I371">
        <v>92400</v>
      </c>
      <c r="J371" t="s">
        <v>177</v>
      </c>
      <c r="K371">
        <v>92</v>
      </c>
      <c r="L371" t="s">
        <v>119</v>
      </c>
    </row>
    <row r="372" spans="1:12">
      <c r="A372" t="s">
        <v>1055</v>
      </c>
      <c r="B372" t="s">
        <v>114</v>
      </c>
      <c r="C372" t="s">
        <v>7</v>
      </c>
      <c r="D372" t="s">
        <v>143</v>
      </c>
      <c r="E372" t="s">
        <v>505</v>
      </c>
      <c r="F372" t="s">
        <v>1056</v>
      </c>
      <c r="I372">
        <v>92100</v>
      </c>
      <c r="J372" t="s">
        <v>1057</v>
      </c>
      <c r="K372">
        <v>92</v>
      </c>
      <c r="L372" t="s">
        <v>119</v>
      </c>
    </row>
    <row r="373" spans="1:12">
      <c r="A373" t="s">
        <v>1058</v>
      </c>
      <c r="B373" t="s">
        <v>114</v>
      </c>
      <c r="C373" t="s">
        <v>7</v>
      </c>
      <c r="D373" t="s">
        <v>143</v>
      </c>
      <c r="E373" t="s">
        <v>505</v>
      </c>
      <c r="F373" t="s">
        <v>505</v>
      </c>
      <c r="I373">
        <v>93400</v>
      </c>
      <c r="J373" t="s">
        <v>369</v>
      </c>
      <c r="K373">
        <v>93</v>
      </c>
      <c r="L373" t="s">
        <v>152</v>
      </c>
    </row>
    <row r="374" spans="1:12">
      <c r="A374" t="s">
        <v>1059</v>
      </c>
      <c r="B374" t="s">
        <v>114</v>
      </c>
      <c r="C374" t="s">
        <v>7</v>
      </c>
      <c r="D374" t="s">
        <v>143</v>
      </c>
      <c r="E374" t="s">
        <v>505</v>
      </c>
      <c r="F374" t="s">
        <v>1060</v>
      </c>
      <c r="I374">
        <v>75002</v>
      </c>
      <c r="J374" t="s">
        <v>447</v>
      </c>
      <c r="K374">
        <v>75</v>
      </c>
      <c r="L374" t="s">
        <v>152</v>
      </c>
    </row>
    <row r="375" spans="1:12">
      <c r="A375" t="s">
        <v>1061</v>
      </c>
      <c r="B375" t="s">
        <v>114</v>
      </c>
      <c r="C375" t="s">
        <v>7</v>
      </c>
      <c r="D375" t="s">
        <v>143</v>
      </c>
      <c r="E375" t="s">
        <v>505</v>
      </c>
      <c r="F375" t="s">
        <v>1060</v>
      </c>
      <c r="H375" t="s">
        <v>1062</v>
      </c>
      <c r="I375">
        <v>92000</v>
      </c>
      <c r="J375" t="s">
        <v>160</v>
      </c>
      <c r="K375">
        <v>92</v>
      </c>
      <c r="L375" t="s">
        <v>152</v>
      </c>
    </row>
    <row r="376" spans="1:12">
      <c r="A376" t="s">
        <v>1063</v>
      </c>
      <c r="B376" t="s">
        <v>114</v>
      </c>
      <c r="C376" t="s">
        <v>7</v>
      </c>
      <c r="D376" t="s">
        <v>143</v>
      </c>
      <c r="E376" t="s">
        <v>505</v>
      </c>
      <c r="F376" t="s">
        <v>483</v>
      </c>
      <c r="I376">
        <v>92100</v>
      </c>
      <c r="J376" t="s">
        <v>235</v>
      </c>
      <c r="K376">
        <v>92</v>
      </c>
      <c r="L376" t="s">
        <v>152</v>
      </c>
    </row>
    <row r="377" spans="1:12">
      <c r="A377" t="s">
        <v>1064</v>
      </c>
      <c r="B377" t="s">
        <v>114</v>
      </c>
      <c r="C377" t="s">
        <v>7</v>
      </c>
      <c r="D377" t="s">
        <v>143</v>
      </c>
      <c r="E377" t="s">
        <v>505</v>
      </c>
      <c r="F377" t="s">
        <v>1065</v>
      </c>
      <c r="H377" t="s">
        <v>1066</v>
      </c>
      <c r="I377">
        <v>75008</v>
      </c>
      <c r="J377" t="s">
        <v>1067</v>
      </c>
      <c r="K377">
        <v>75</v>
      </c>
      <c r="L377" t="s">
        <v>119</v>
      </c>
    </row>
    <row r="378" spans="1:12">
      <c r="A378" t="s">
        <v>1068</v>
      </c>
      <c r="B378" t="s">
        <v>114</v>
      </c>
      <c r="C378" t="s">
        <v>7</v>
      </c>
      <c r="D378" t="s">
        <v>143</v>
      </c>
      <c r="E378" t="s">
        <v>505</v>
      </c>
      <c r="F378" t="s">
        <v>1069</v>
      </c>
      <c r="H378" t="s">
        <v>1070</v>
      </c>
      <c r="I378">
        <v>92130</v>
      </c>
      <c r="J378" t="s">
        <v>147</v>
      </c>
      <c r="K378">
        <v>92</v>
      </c>
      <c r="L378" t="s">
        <v>152</v>
      </c>
    </row>
    <row r="379" spans="1:12">
      <c r="A379" t="s">
        <v>1071</v>
      </c>
      <c r="B379" t="s">
        <v>114</v>
      </c>
      <c r="C379" t="s">
        <v>11</v>
      </c>
      <c r="D379" t="s">
        <v>514</v>
      </c>
      <c r="E379" t="s">
        <v>483</v>
      </c>
      <c r="F379" t="s">
        <v>1072</v>
      </c>
      <c r="H379" t="s">
        <v>1073</v>
      </c>
      <c r="I379">
        <v>92130</v>
      </c>
      <c r="J379" t="s">
        <v>147</v>
      </c>
      <c r="K379">
        <v>92</v>
      </c>
      <c r="L379" t="s">
        <v>119</v>
      </c>
    </row>
    <row r="380" spans="1:12">
      <c r="A380" t="s">
        <v>1074</v>
      </c>
      <c r="B380" t="s">
        <v>114</v>
      </c>
      <c r="C380" t="s">
        <v>7</v>
      </c>
      <c r="D380" t="s">
        <v>143</v>
      </c>
      <c r="E380" t="s">
        <v>505</v>
      </c>
      <c r="F380" t="s">
        <v>1075</v>
      </c>
      <c r="H380" t="s">
        <v>1076</v>
      </c>
      <c r="I380">
        <v>93500</v>
      </c>
      <c r="J380" t="s">
        <v>1077</v>
      </c>
      <c r="K380">
        <v>93</v>
      </c>
      <c r="L380" t="s">
        <v>119</v>
      </c>
    </row>
    <row r="381" spans="1:12">
      <c r="A381" t="s">
        <v>1078</v>
      </c>
      <c r="B381" t="s">
        <v>114</v>
      </c>
      <c r="C381" t="s">
        <v>7</v>
      </c>
      <c r="D381" t="s">
        <v>143</v>
      </c>
      <c r="E381" t="s">
        <v>505</v>
      </c>
      <c r="F381" t="s">
        <v>1079</v>
      </c>
      <c r="H381" t="s">
        <v>1080</v>
      </c>
      <c r="I381">
        <v>75001</v>
      </c>
      <c r="J381" t="s">
        <v>389</v>
      </c>
      <c r="K381">
        <v>75</v>
      </c>
      <c r="L381" t="s">
        <v>119</v>
      </c>
    </row>
    <row r="382" spans="1:12">
      <c r="A382" t="s">
        <v>1081</v>
      </c>
      <c r="B382" t="s">
        <v>114</v>
      </c>
      <c r="C382" t="s">
        <v>7</v>
      </c>
      <c r="D382" t="s">
        <v>143</v>
      </c>
      <c r="E382" t="s">
        <v>505</v>
      </c>
      <c r="F382" t="s">
        <v>1082</v>
      </c>
      <c r="H382" t="s">
        <v>1083</v>
      </c>
      <c r="I382">
        <v>95870</v>
      </c>
      <c r="J382" t="s">
        <v>1084</v>
      </c>
      <c r="K382">
        <v>95</v>
      </c>
      <c r="L382" t="s">
        <v>119</v>
      </c>
    </row>
    <row r="383" spans="1:12">
      <c r="A383" t="s">
        <v>1085</v>
      </c>
      <c r="B383" t="s">
        <v>114</v>
      </c>
      <c r="C383" t="s">
        <v>7</v>
      </c>
      <c r="D383" t="s">
        <v>143</v>
      </c>
      <c r="E383" t="s">
        <v>505</v>
      </c>
      <c r="F383" t="s">
        <v>1086</v>
      </c>
      <c r="H383" t="s">
        <v>1087</v>
      </c>
      <c r="I383">
        <v>92400</v>
      </c>
      <c r="J383" t="s">
        <v>177</v>
      </c>
      <c r="K383">
        <v>92</v>
      </c>
      <c r="L383" t="s">
        <v>119</v>
      </c>
    </row>
    <row r="384" spans="1:12">
      <c r="A384" t="s">
        <v>1088</v>
      </c>
      <c r="B384" t="s">
        <v>114</v>
      </c>
      <c r="C384" t="s">
        <v>7</v>
      </c>
      <c r="D384" t="s">
        <v>143</v>
      </c>
      <c r="E384" t="s">
        <v>505</v>
      </c>
      <c r="F384" t="s">
        <v>1086</v>
      </c>
      <c r="I384">
        <v>92400</v>
      </c>
      <c r="J384" t="s">
        <v>177</v>
      </c>
      <c r="K384">
        <v>92</v>
      </c>
      <c r="L384" t="s">
        <v>119</v>
      </c>
    </row>
    <row r="385" spans="1:12">
      <c r="A385" t="s">
        <v>1089</v>
      </c>
      <c r="B385" t="s">
        <v>114</v>
      </c>
      <c r="C385" t="s">
        <v>7</v>
      </c>
      <c r="D385" t="s">
        <v>143</v>
      </c>
      <c r="E385" t="s">
        <v>505</v>
      </c>
      <c r="F385" t="s">
        <v>1086</v>
      </c>
      <c r="I385">
        <v>92000</v>
      </c>
      <c r="J385" t="s">
        <v>160</v>
      </c>
      <c r="K385">
        <v>92</v>
      </c>
      <c r="L385" t="s">
        <v>119</v>
      </c>
    </row>
    <row r="386" spans="1:12">
      <c r="A386" t="s">
        <v>1090</v>
      </c>
      <c r="B386" t="s">
        <v>114</v>
      </c>
      <c r="C386" t="s">
        <v>7</v>
      </c>
      <c r="D386" t="s">
        <v>143</v>
      </c>
      <c r="E386" t="s">
        <v>505</v>
      </c>
      <c r="H386" t="s">
        <v>1091</v>
      </c>
      <c r="I386">
        <v>92800</v>
      </c>
      <c r="J386" t="s">
        <v>475</v>
      </c>
      <c r="K386">
        <v>92</v>
      </c>
      <c r="L386" t="s">
        <v>119</v>
      </c>
    </row>
    <row r="387" spans="1:12">
      <c r="A387" t="s">
        <v>1092</v>
      </c>
      <c r="B387" t="s">
        <v>114</v>
      </c>
      <c r="C387" t="s">
        <v>7</v>
      </c>
      <c r="D387" t="s">
        <v>143</v>
      </c>
      <c r="E387" t="s">
        <v>505</v>
      </c>
      <c r="H387" t="s">
        <v>1093</v>
      </c>
      <c r="I387">
        <v>92130</v>
      </c>
      <c r="J387" t="s">
        <v>147</v>
      </c>
      <c r="K387">
        <v>92</v>
      </c>
      <c r="L387" t="s">
        <v>119</v>
      </c>
    </row>
    <row r="388" spans="1:12">
      <c r="A388" t="s">
        <v>1094</v>
      </c>
      <c r="B388" t="s">
        <v>114</v>
      </c>
      <c r="C388" t="s">
        <v>7</v>
      </c>
      <c r="D388" t="s">
        <v>143</v>
      </c>
      <c r="E388" t="s">
        <v>505</v>
      </c>
      <c r="F388" t="s">
        <v>1095</v>
      </c>
      <c r="H388" t="s">
        <v>1096</v>
      </c>
      <c r="I388">
        <v>92500</v>
      </c>
      <c r="J388" t="s">
        <v>1097</v>
      </c>
      <c r="K388">
        <v>92</v>
      </c>
      <c r="L388" t="s">
        <v>119</v>
      </c>
    </row>
    <row r="389" spans="1:12">
      <c r="A389" t="s">
        <v>1098</v>
      </c>
      <c r="B389" t="s">
        <v>114</v>
      </c>
      <c r="C389" t="s">
        <v>7</v>
      </c>
      <c r="D389" t="s">
        <v>143</v>
      </c>
      <c r="E389" t="s">
        <v>505</v>
      </c>
      <c r="F389" t="s">
        <v>1099</v>
      </c>
      <c r="I389">
        <v>92150</v>
      </c>
      <c r="J389" t="s">
        <v>196</v>
      </c>
      <c r="K389">
        <v>92</v>
      </c>
      <c r="L389" t="s">
        <v>119</v>
      </c>
    </row>
    <row r="390" spans="1:12">
      <c r="A390" t="s">
        <v>1100</v>
      </c>
      <c r="B390" t="s">
        <v>114</v>
      </c>
      <c r="C390" t="s">
        <v>13</v>
      </c>
      <c r="D390" t="s">
        <v>13</v>
      </c>
      <c r="E390" t="s">
        <v>542</v>
      </c>
      <c r="I390">
        <v>94310</v>
      </c>
      <c r="J390" t="s">
        <v>1101</v>
      </c>
      <c r="K390">
        <v>94</v>
      </c>
      <c r="L390" t="s">
        <v>119</v>
      </c>
    </row>
    <row r="391" spans="1:12">
      <c r="A391" t="s">
        <v>1102</v>
      </c>
      <c r="B391" t="s">
        <v>114</v>
      </c>
      <c r="C391" t="s">
        <v>13</v>
      </c>
      <c r="D391" t="s">
        <v>13</v>
      </c>
      <c r="E391" t="s">
        <v>542</v>
      </c>
      <c r="H391" t="s">
        <v>1103</v>
      </c>
      <c r="I391">
        <v>92631</v>
      </c>
      <c r="J391" t="s">
        <v>436</v>
      </c>
      <c r="K391">
        <v>92</v>
      </c>
      <c r="L391" t="s">
        <v>119</v>
      </c>
    </row>
    <row r="392" spans="1:12">
      <c r="A392" t="s">
        <v>1104</v>
      </c>
      <c r="B392" t="s">
        <v>13</v>
      </c>
      <c r="C392" t="s">
        <v>49</v>
      </c>
      <c r="D392" t="s">
        <v>86</v>
      </c>
      <c r="E392" t="s">
        <v>1104</v>
      </c>
      <c r="F392" t="s">
        <v>88</v>
      </c>
      <c r="G392" t="s">
        <v>96</v>
      </c>
      <c r="H392" t="s">
        <v>1105</v>
      </c>
      <c r="I392">
        <v>93400</v>
      </c>
      <c r="J392" t="s">
        <v>1106</v>
      </c>
      <c r="K392">
        <v>93</v>
      </c>
      <c r="L392" t="s">
        <v>91</v>
      </c>
    </row>
    <row r="393" spans="1:12">
      <c r="A393" t="s">
        <v>1107</v>
      </c>
      <c r="B393" t="s">
        <v>13</v>
      </c>
      <c r="C393" t="s">
        <v>43</v>
      </c>
      <c r="D393" t="s">
        <v>93</v>
      </c>
      <c r="E393" t="s">
        <v>1108</v>
      </c>
      <c r="F393" t="s">
        <v>95</v>
      </c>
      <c r="G393" t="s">
        <v>96</v>
      </c>
      <c r="H393" t="s">
        <v>1109</v>
      </c>
      <c r="I393">
        <v>75012</v>
      </c>
      <c r="J393" t="s">
        <v>151</v>
      </c>
      <c r="K393">
        <v>75</v>
      </c>
      <c r="L393" t="s">
        <v>91</v>
      </c>
    </row>
    <row r="394" spans="1:12">
      <c r="A394" t="s">
        <v>1110</v>
      </c>
      <c r="B394" t="s">
        <v>13</v>
      </c>
      <c r="C394" t="s">
        <v>49</v>
      </c>
      <c r="D394" t="s">
        <v>86</v>
      </c>
      <c r="E394" t="s">
        <v>1111</v>
      </c>
      <c r="F394" t="s">
        <v>95</v>
      </c>
      <c r="G394" t="s">
        <v>96</v>
      </c>
      <c r="H394" t="s">
        <v>1112</v>
      </c>
      <c r="I394">
        <v>75006</v>
      </c>
      <c r="J394" t="s">
        <v>1113</v>
      </c>
      <c r="K394">
        <v>75</v>
      </c>
      <c r="L394" t="s">
        <v>91</v>
      </c>
    </row>
    <row r="395" spans="1:12">
      <c r="A395" t="s">
        <v>1114</v>
      </c>
      <c r="B395" t="s">
        <v>114</v>
      </c>
      <c r="C395" t="s">
        <v>3</v>
      </c>
      <c r="D395" t="s">
        <v>22</v>
      </c>
      <c r="E395" t="s">
        <v>1115</v>
      </c>
      <c r="H395" t="s">
        <v>1116</v>
      </c>
      <c r="I395">
        <v>75016</v>
      </c>
      <c r="J395" t="s">
        <v>181</v>
      </c>
      <c r="K395">
        <v>75</v>
      </c>
      <c r="L395" t="s">
        <v>119</v>
      </c>
    </row>
    <row r="396" spans="1:12">
      <c r="A396" t="s">
        <v>1117</v>
      </c>
      <c r="B396" t="s">
        <v>114</v>
      </c>
      <c r="C396" t="s">
        <v>20</v>
      </c>
      <c r="D396" t="s">
        <v>20</v>
      </c>
      <c r="E396" t="s">
        <v>1118</v>
      </c>
      <c r="F396" t="s">
        <v>1118</v>
      </c>
      <c r="H396" t="s">
        <v>1119</v>
      </c>
      <c r="I396">
        <v>75011</v>
      </c>
      <c r="J396" t="s">
        <v>141</v>
      </c>
      <c r="K396">
        <v>75</v>
      </c>
      <c r="L396" t="s">
        <v>119</v>
      </c>
    </row>
    <row r="397" spans="1:12">
      <c r="A397" t="s">
        <v>1120</v>
      </c>
      <c r="B397" t="s">
        <v>114</v>
      </c>
      <c r="C397" t="s">
        <v>3</v>
      </c>
      <c r="D397" t="s">
        <v>24</v>
      </c>
      <c r="E397" t="s">
        <v>395</v>
      </c>
      <c r="H397" t="s">
        <v>1121</v>
      </c>
      <c r="I397">
        <v>75019</v>
      </c>
      <c r="J397" t="s">
        <v>135</v>
      </c>
      <c r="K397">
        <v>75</v>
      </c>
      <c r="L397" t="s">
        <v>119</v>
      </c>
    </row>
    <row r="398" spans="1:12">
      <c r="A398" t="s">
        <v>1122</v>
      </c>
      <c r="B398" t="s">
        <v>114</v>
      </c>
      <c r="C398" t="s">
        <v>3</v>
      </c>
      <c r="D398" t="s">
        <v>22</v>
      </c>
      <c r="E398" t="s">
        <v>1123</v>
      </c>
      <c r="F398" t="s">
        <v>1041</v>
      </c>
      <c r="H398" t="s">
        <v>1124</v>
      </c>
      <c r="I398">
        <v>75016</v>
      </c>
      <c r="J398" t="s">
        <v>181</v>
      </c>
      <c r="K398">
        <v>75</v>
      </c>
      <c r="L398" t="s">
        <v>152</v>
      </c>
    </row>
    <row r="399" spans="1:12">
      <c r="A399" t="s">
        <v>1125</v>
      </c>
      <c r="B399" t="s">
        <v>114</v>
      </c>
      <c r="C399" t="s">
        <v>3</v>
      </c>
      <c r="D399" t="s">
        <v>22</v>
      </c>
      <c r="E399" t="s">
        <v>1123</v>
      </c>
      <c r="F399" t="s">
        <v>1126</v>
      </c>
      <c r="H399" t="s">
        <v>1127</v>
      </c>
      <c r="I399">
        <v>92000</v>
      </c>
      <c r="J399" t="s">
        <v>160</v>
      </c>
      <c r="K399">
        <v>92</v>
      </c>
      <c r="L399" t="s">
        <v>119</v>
      </c>
    </row>
    <row r="400" spans="1:12">
      <c r="A400" t="s">
        <v>1128</v>
      </c>
      <c r="B400" t="s">
        <v>114</v>
      </c>
      <c r="C400" t="s">
        <v>3</v>
      </c>
      <c r="D400" t="s">
        <v>22</v>
      </c>
      <c r="E400" t="s">
        <v>1123</v>
      </c>
      <c r="F400" t="s">
        <v>590</v>
      </c>
      <c r="H400" t="s">
        <v>591</v>
      </c>
      <c r="I400">
        <v>75016</v>
      </c>
      <c r="J400" t="s">
        <v>181</v>
      </c>
      <c r="K400">
        <v>75</v>
      </c>
      <c r="L400" t="s">
        <v>119</v>
      </c>
    </row>
    <row r="401" spans="1:12">
      <c r="A401" t="s">
        <v>1129</v>
      </c>
      <c r="B401" t="s">
        <v>114</v>
      </c>
      <c r="C401" t="s">
        <v>3</v>
      </c>
      <c r="D401" t="s">
        <v>22</v>
      </c>
      <c r="E401" t="s">
        <v>1130</v>
      </c>
      <c r="H401" t="s">
        <v>1131</v>
      </c>
      <c r="I401">
        <v>75015</v>
      </c>
      <c r="J401" t="s">
        <v>118</v>
      </c>
      <c r="K401">
        <v>75</v>
      </c>
      <c r="L401" t="s">
        <v>119</v>
      </c>
    </row>
    <row r="402" spans="1:12">
      <c r="A402" t="s">
        <v>1132</v>
      </c>
      <c r="B402" t="s">
        <v>114</v>
      </c>
      <c r="C402" t="s">
        <v>3</v>
      </c>
      <c r="D402" t="s">
        <v>24</v>
      </c>
      <c r="E402" t="s">
        <v>1133</v>
      </c>
      <c r="H402" t="s">
        <v>1134</v>
      </c>
      <c r="I402">
        <v>75007</v>
      </c>
      <c r="J402" t="s">
        <v>725</v>
      </c>
      <c r="K402">
        <v>75</v>
      </c>
      <c r="L402" t="s">
        <v>119</v>
      </c>
    </row>
    <row r="403" spans="1:12">
      <c r="A403" t="s">
        <v>1135</v>
      </c>
      <c r="B403" t="s">
        <v>114</v>
      </c>
      <c r="C403" t="s">
        <v>3</v>
      </c>
      <c r="D403" t="s">
        <v>24</v>
      </c>
      <c r="E403" t="s">
        <v>1136</v>
      </c>
      <c r="F403" t="s">
        <v>1136</v>
      </c>
      <c r="H403" t="s">
        <v>1137</v>
      </c>
      <c r="I403">
        <v>92700</v>
      </c>
      <c r="J403" t="s">
        <v>112</v>
      </c>
      <c r="K403">
        <v>92</v>
      </c>
      <c r="L403" t="s">
        <v>119</v>
      </c>
    </row>
    <row r="404" spans="1:12">
      <c r="A404" t="s">
        <v>1138</v>
      </c>
      <c r="B404" t="s">
        <v>114</v>
      </c>
      <c r="C404" t="s">
        <v>3</v>
      </c>
      <c r="D404" t="s">
        <v>24</v>
      </c>
      <c r="E404" t="s">
        <v>1139</v>
      </c>
      <c r="F404" t="s">
        <v>1139</v>
      </c>
      <c r="I404">
        <v>75012</v>
      </c>
      <c r="J404" t="s">
        <v>151</v>
      </c>
      <c r="K404">
        <v>75</v>
      </c>
      <c r="L404" t="s">
        <v>119</v>
      </c>
    </row>
    <row r="405" spans="1:12">
      <c r="A405" t="s">
        <v>1140</v>
      </c>
      <c r="B405" t="s">
        <v>114</v>
      </c>
      <c r="C405" t="s">
        <v>3</v>
      </c>
      <c r="D405" t="s">
        <v>24</v>
      </c>
      <c r="E405" t="s">
        <v>1141</v>
      </c>
      <c r="F405" t="s">
        <v>1142</v>
      </c>
      <c r="H405" t="s">
        <v>1143</v>
      </c>
      <c r="I405">
        <v>75014</v>
      </c>
      <c r="J405" t="s">
        <v>211</v>
      </c>
      <c r="K405">
        <v>75</v>
      </c>
      <c r="L405" t="s">
        <v>119</v>
      </c>
    </row>
    <row r="406" spans="1:12">
      <c r="A406" t="s">
        <v>1144</v>
      </c>
      <c r="B406" t="s">
        <v>114</v>
      </c>
      <c r="C406" t="s">
        <v>3</v>
      </c>
      <c r="D406" t="s">
        <v>24</v>
      </c>
      <c r="E406" t="s">
        <v>1145</v>
      </c>
      <c r="H406" t="s">
        <v>1146</v>
      </c>
      <c r="I406">
        <v>94201</v>
      </c>
      <c r="J406" t="s">
        <v>308</v>
      </c>
      <c r="K406">
        <v>94</v>
      </c>
      <c r="L406" t="s">
        <v>119</v>
      </c>
    </row>
    <row r="407" spans="1:12">
      <c r="A407" t="s">
        <v>1147</v>
      </c>
      <c r="B407" t="s">
        <v>114</v>
      </c>
      <c r="C407" t="s">
        <v>3</v>
      </c>
      <c r="D407" t="s">
        <v>24</v>
      </c>
      <c r="E407" t="s">
        <v>1148</v>
      </c>
      <c r="H407" t="s">
        <v>1149</v>
      </c>
      <c r="I407">
        <v>94851</v>
      </c>
      <c r="J407" t="s">
        <v>308</v>
      </c>
      <c r="K407">
        <v>94</v>
      </c>
      <c r="L407" t="s">
        <v>119</v>
      </c>
    </row>
    <row r="408" spans="1:12">
      <c r="A408" t="s">
        <v>1150</v>
      </c>
      <c r="B408" t="s">
        <v>114</v>
      </c>
      <c r="C408" t="s">
        <v>3</v>
      </c>
      <c r="D408" t="s">
        <v>24</v>
      </c>
      <c r="E408" t="s">
        <v>1151</v>
      </c>
      <c r="F408" t="s">
        <v>1152</v>
      </c>
      <c r="H408" t="s">
        <v>1153</v>
      </c>
      <c r="I408">
        <v>75008</v>
      </c>
      <c r="J408" t="s">
        <v>1067</v>
      </c>
      <c r="K408">
        <v>75</v>
      </c>
      <c r="L408" t="s">
        <v>119</v>
      </c>
    </row>
    <row r="409" spans="1:12">
      <c r="A409" t="s">
        <v>1154</v>
      </c>
      <c r="B409" t="s">
        <v>114</v>
      </c>
      <c r="C409" t="s">
        <v>3</v>
      </c>
      <c r="D409" t="s">
        <v>1155</v>
      </c>
      <c r="E409" t="s">
        <v>738</v>
      </c>
      <c r="F409" t="s">
        <v>738</v>
      </c>
      <c r="H409" t="s">
        <v>1156</v>
      </c>
      <c r="I409">
        <v>93100</v>
      </c>
      <c r="J409" t="s">
        <v>740</v>
      </c>
      <c r="K409">
        <v>93</v>
      </c>
      <c r="L409" t="s">
        <v>119</v>
      </c>
    </row>
    <row r="410" spans="1:12">
      <c r="A410" t="s">
        <v>1157</v>
      </c>
      <c r="B410" t="s">
        <v>114</v>
      </c>
      <c r="C410" t="s">
        <v>3</v>
      </c>
      <c r="D410" t="s">
        <v>24</v>
      </c>
      <c r="E410" t="s">
        <v>1158</v>
      </c>
      <c r="F410" t="s">
        <v>1159</v>
      </c>
      <c r="H410" t="s">
        <v>1134</v>
      </c>
      <c r="I410">
        <v>75007</v>
      </c>
      <c r="J410" t="s">
        <v>725</v>
      </c>
      <c r="K410">
        <v>75</v>
      </c>
      <c r="L410" t="s">
        <v>119</v>
      </c>
    </row>
    <row r="411" spans="1:12">
      <c r="A411" t="s">
        <v>1160</v>
      </c>
      <c r="B411" t="s">
        <v>114</v>
      </c>
      <c r="C411" t="s">
        <v>3</v>
      </c>
      <c r="D411" t="s">
        <v>22</v>
      </c>
      <c r="E411" t="s">
        <v>1161</v>
      </c>
      <c r="F411" t="s">
        <v>1046</v>
      </c>
      <c r="H411" t="s">
        <v>591</v>
      </c>
      <c r="I411">
        <v>75016</v>
      </c>
      <c r="J411" t="s">
        <v>181</v>
      </c>
      <c r="K411">
        <v>75</v>
      </c>
      <c r="L411" t="s">
        <v>119</v>
      </c>
    </row>
    <row r="412" spans="1:12">
      <c r="A412" t="s">
        <v>1162</v>
      </c>
      <c r="B412" t="s">
        <v>114</v>
      </c>
      <c r="C412" t="s">
        <v>3</v>
      </c>
      <c r="D412" t="s">
        <v>24</v>
      </c>
      <c r="E412" t="s">
        <v>1163</v>
      </c>
      <c r="H412" t="s">
        <v>1164</v>
      </c>
      <c r="I412">
        <v>94550</v>
      </c>
      <c r="J412" t="s">
        <v>1165</v>
      </c>
      <c r="K412">
        <v>94</v>
      </c>
      <c r="L412" t="s">
        <v>119</v>
      </c>
    </row>
    <row r="413" spans="1:12">
      <c r="A413" t="s">
        <v>1166</v>
      </c>
      <c r="B413" t="s">
        <v>114</v>
      </c>
      <c r="C413" t="s">
        <v>3</v>
      </c>
      <c r="D413" t="s">
        <v>24</v>
      </c>
      <c r="E413" t="s">
        <v>1136</v>
      </c>
      <c r="H413" t="s">
        <v>1167</v>
      </c>
      <c r="I413">
        <v>75019</v>
      </c>
      <c r="J413" t="s">
        <v>135</v>
      </c>
      <c r="K413">
        <v>75</v>
      </c>
      <c r="L413" t="s">
        <v>119</v>
      </c>
    </row>
    <row r="414" spans="1:12">
      <c r="A414" t="s">
        <v>1168</v>
      </c>
      <c r="B414" t="s">
        <v>114</v>
      </c>
      <c r="C414" t="s">
        <v>3</v>
      </c>
      <c r="D414" t="s">
        <v>24</v>
      </c>
      <c r="E414" t="s">
        <v>1169</v>
      </c>
      <c r="F414" t="s">
        <v>1169</v>
      </c>
      <c r="I414">
        <v>95310</v>
      </c>
      <c r="J414" t="s">
        <v>1170</v>
      </c>
      <c r="K414">
        <v>95</v>
      </c>
      <c r="L414" t="s">
        <v>119</v>
      </c>
    </row>
    <row r="415" spans="1:12">
      <c r="A415" t="s">
        <v>1171</v>
      </c>
      <c r="B415" t="s">
        <v>114</v>
      </c>
      <c r="C415" t="s">
        <v>3</v>
      </c>
      <c r="D415" t="s">
        <v>24</v>
      </c>
      <c r="E415" t="s">
        <v>1172</v>
      </c>
      <c r="H415" t="s">
        <v>1173</v>
      </c>
      <c r="I415">
        <v>75009</v>
      </c>
      <c r="J415" t="s">
        <v>163</v>
      </c>
      <c r="K415">
        <v>75</v>
      </c>
      <c r="L415" t="s">
        <v>119</v>
      </c>
    </row>
    <row r="416" spans="1:12">
      <c r="A416" t="s">
        <v>1174</v>
      </c>
      <c r="B416" t="s">
        <v>114</v>
      </c>
      <c r="C416" t="s">
        <v>5</v>
      </c>
      <c r="D416" t="s">
        <v>5</v>
      </c>
      <c r="E416" t="s">
        <v>1175</v>
      </c>
      <c r="F416" t="s">
        <v>1175</v>
      </c>
      <c r="H416" t="s">
        <v>1176</v>
      </c>
      <c r="I416">
        <v>92800</v>
      </c>
      <c r="J416" t="s">
        <v>475</v>
      </c>
      <c r="K416">
        <v>92</v>
      </c>
      <c r="L416" t="s">
        <v>119</v>
      </c>
    </row>
    <row r="417" spans="1:12">
      <c r="A417" t="s">
        <v>1177</v>
      </c>
      <c r="B417" t="s">
        <v>114</v>
      </c>
      <c r="C417" t="s">
        <v>3</v>
      </c>
      <c r="D417" t="s">
        <v>24</v>
      </c>
      <c r="E417" t="s">
        <v>1178</v>
      </c>
      <c r="H417" t="s">
        <v>1179</v>
      </c>
      <c r="I417">
        <v>75013</v>
      </c>
      <c r="J417" t="s">
        <v>127</v>
      </c>
      <c r="K417">
        <v>75</v>
      </c>
      <c r="L417" t="s">
        <v>119</v>
      </c>
    </row>
    <row r="418" spans="1:12">
      <c r="A418" t="s">
        <v>1180</v>
      </c>
      <c r="B418" t="s">
        <v>13</v>
      </c>
      <c r="C418" t="s">
        <v>49</v>
      </c>
      <c r="D418" t="s">
        <v>86</v>
      </c>
      <c r="E418" t="s">
        <v>1181</v>
      </c>
      <c r="F418" t="s">
        <v>88</v>
      </c>
      <c r="G418" t="s">
        <v>96</v>
      </c>
      <c r="H418" t="s">
        <v>1182</v>
      </c>
      <c r="I418">
        <v>75019</v>
      </c>
      <c r="J418" t="s">
        <v>135</v>
      </c>
      <c r="K418">
        <v>75</v>
      </c>
      <c r="L418" t="s">
        <v>91</v>
      </c>
    </row>
    <row r="419" spans="1:12">
      <c r="A419" t="s">
        <v>1183</v>
      </c>
      <c r="B419" t="s">
        <v>114</v>
      </c>
      <c r="C419" t="s">
        <v>34</v>
      </c>
      <c r="D419" t="s">
        <v>34</v>
      </c>
      <c r="E419" t="s">
        <v>1184</v>
      </c>
      <c r="H419" t="s">
        <v>1185</v>
      </c>
      <c r="I419">
        <v>91320</v>
      </c>
      <c r="J419" t="s">
        <v>1186</v>
      </c>
      <c r="K419">
        <v>91</v>
      </c>
      <c r="L419" t="s">
        <v>119</v>
      </c>
    </row>
    <row r="420" spans="1:12">
      <c r="A420" t="s">
        <v>1187</v>
      </c>
      <c r="B420" t="s">
        <v>13</v>
      </c>
      <c r="C420" t="s">
        <v>53</v>
      </c>
      <c r="D420" t="s">
        <v>58</v>
      </c>
      <c r="E420" t="s">
        <v>1188</v>
      </c>
      <c r="F420" t="s">
        <v>88</v>
      </c>
      <c r="G420" t="s">
        <v>372</v>
      </c>
      <c r="H420" t="s">
        <v>1189</v>
      </c>
      <c r="I420">
        <v>92390</v>
      </c>
      <c r="J420" t="s">
        <v>261</v>
      </c>
      <c r="K420">
        <v>92</v>
      </c>
      <c r="L420" t="s">
        <v>91</v>
      </c>
    </row>
    <row r="421" spans="1:12">
      <c r="A421" t="s">
        <v>1190</v>
      </c>
      <c r="B421" t="s">
        <v>114</v>
      </c>
      <c r="C421" t="s">
        <v>7</v>
      </c>
      <c r="D421" t="s">
        <v>143</v>
      </c>
      <c r="E421" t="s">
        <v>1191</v>
      </c>
      <c r="F421" t="s">
        <v>1191</v>
      </c>
      <c r="H421" t="s">
        <v>1192</v>
      </c>
      <c r="I421">
        <v>94270</v>
      </c>
      <c r="J421" t="s">
        <v>1193</v>
      </c>
      <c r="K421">
        <v>94</v>
      </c>
      <c r="L421" t="s">
        <v>119</v>
      </c>
    </row>
    <row r="422" spans="1:12">
      <c r="A422" t="s">
        <v>1194</v>
      </c>
      <c r="B422" t="s">
        <v>13</v>
      </c>
      <c r="C422" t="s">
        <v>49</v>
      </c>
      <c r="D422" t="s">
        <v>86</v>
      </c>
      <c r="E422" t="s">
        <v>1195</v>
      </c>
      <c r="F422" t="s">
        <v>88</v>
      </c>
      <c r="G422" t="s">
        <v>1196</v>
      </c>
      <c r="H422" t="s">
        <v>1197</v>
      </c>
      <c r="I422">
        <v>93450</v>
      </c>
      <c r="J422" t="s">
        <v>324</v>
      </c>
      <c r="K422">
        <v>93</v>
      </c>
      <c r="L422" t="s">
        <v>100</v>
      </c>
    </row>
    <row r="423" spans="1:12">
      <c r="A423" t="s">
        <v>1198</v>
      </c>
      <c r="B423" t="s">
        <v>114</v>
      </c>
      <c r="C423" t="s">
        <v>3</v>
      </c>
      <c r="D423" t="s">
        <v>24</v>
      </c>
      <c r="E423" t="s">
        <v>1198</v>
      </c>
      <c r="H423" t="s">
        <v>1199</v>
      </c>
      <c r="I423">
        <v>75002</v>
      </c>
      <c r="J423" t="s">
        <v>1200</v>
      </c>
      <c r="K423">
        <v>75</v>
      </c>
      <c r="L423" t="s">
        <v>119</v>
      </c>
    </row>
    <row r="424" spans="1:12">
      <c r="A424" t="s">
        <v>1201</v>
      </c>
      <c r="B424" t="s">
        <v>114</v>
      </c>
      <c r="C424" t="s">
        <v>35</v>
      </c>
      <c r="D424" t="s">
        <v>35</v>
      </c>
      <c r="H424" t="s">
        <v>1202</v>
      </c>
      <c r="I424">
        <v>92800</v>
      </c>
      <c r="J424" t="s">
        <v>475</v>
      </c>
      <c r="K424">
        <v>92</v>
      </c>
      <c r="L424" t="s">
        <v>119</v>
      </c>
    </row>
    <row r="425" spans="1:12">
      <c r="A425" t="s">
        <v>1203</v>
      </c>
      <c r="B425" t="s">
        <v>114</v>
      </c>
      <c r="C425" t="s">
        <v>690</v>
      </c>
      <c r="D425" t="s">
        <v>1204</v>
      </c>
      <c r="H425" t="s">
        <v>1205</v>
      </c>
      <c r="I425">
        <v>75013</v>
      </c>
      <c r="J425" t="s">
        <v>127</v>
      </c>
      <c r="K425">
        <v>75</v>
      </c>
      <c r="L425" t="s">
        <v>152</v>
      </c>
    </row>
    <row r="426" spans="1:12">
      <c r="A426" t="s">
        <v>1206</v>
      </c>
      <c r="B426" t="s">
        <v>114</v>
      </c>
      <c r="C426" t="s">
        <v>13</v>
      </c>
      <c r="D426" t="s">
        <v>13</v>
      </c>
      <c r="E426" t="s">
        <v>661</v>
      </c>
      <c r="F426" t="s">
        <v>88</v>
      </c>
      <c r="G426" t="s">
        <v>96</v>
      </c>
      <c r="H426" t="s">
        <v>662</v>
      </c>
      <c r="I426">
        <v>75012</v>
      </c>
      <c r="J426" t="s">
        <v>151</v>
      </c>
      <c r="K426">
        <v>75</v>
      </c>
      <c r="L426" t="s">
        <v>100</v>
      </c>
    </row>
    <row r="427" spans="1:12">
      <c r="A427" t="s">
        <v>1207</v>
      </c>
      <c r="B427" t="s">
        <v>114</v>
      </c>
      <c r="C427" t="s">
        <v>3</v>
      </c>
      <c r="D427" t="s">
        <v>24</v>
      </c>
      <c r="H427" t="s">
        <v>1208</v>
      </c>
      <c r="I427">
        <v>93210</v>
      </c>
      <c r="J427" t="s">
        <v>744</v>
      </c>
      <c r="K427">
        <v>93</v>
      </c>
      <c r="L427" t="s">
        <v>152</v>
      </c>
    </row>
    <row r="428" spans="1:12">
      <c r="A428" t="s">
        <v>1209</v>
      </c>
      <c r="B428" t="s">
        <v>114</v>
      </c>
      <c r="C428" t="s">
        <v>35</v>
      </c>
      <c r="D428" t="s">
        <v>143</v>
      </c>
      <c r="H428" t="s">
        <v>1210</v>
      </c>
      <c r="I428">
        <v>93000</v>
      </c>
      <c r="J428" t="s">
        <v>1211</v>
      </c>
      <c r="K428">
        <v>93</v>
      </c>
      <c r="L428" t="s">
        <v>152</v>
      </c>
    </row>
    <row r="429" spans="1:12">
      <c r="A429" t="s">
        <v>1212</v>
      </c>
      <c r="B429" t="s">
        <v>13</v>
      </c>
      <c r="C429" t="s">
        <v>49</v>
      </c>
      <c r="D429" t="s">
        <v>49</v>
      </c>
      <c r="E429" t="s">
        <v>131</v>
      </c>
      <c r="H429" t="s">
        <v>1213</v>
      </c>
      <c r="I429">
        <v>75020</v>
      </c>
      <c r="J429" t="s">
        <v>138</v>
      </c>
      <c r="K429">
        <v>75</v>
      </c>
      <c r="L429" t="s">
        <v>91</v>
      </c>
    </row>
    <row r="430" spans="1:12">
      <c r="A430" t="s">
        <v>1214</v>
      </c>
      <c r="B430" t="s">
        <v>114</v>
      </c>
      <c r="C430" t="s">
        <v>3</v>
      </c>
      <c r="D430" t="s">
        <v>3</v>
      </c>
      <c r="E430" t="s">
        <v>1214</v>
      </c>
      <c r="H430" t="s">
        <v>1215</v>
      </c>
      <c r="I430">
        <v>75008</v>
      </c>
      <c r="J430" t="s">
        <v>1067</v>
      </c>
      <c r="K430">
        <v>75</v>
      </c>
      <c r="L430" t="s">
        <v>119</v>
      </c>
    </row>
    <row r="431" spans="1:12">
      <c r="A431" t="s">
        <v>847</v>
      </c>
      <c r="B431" t="s">
        <v>114</v>
      </c>
      <c r="C431" t="s">
        <v>20</v>
      </c>
      <c r="D431" t="s">
        <v>20</v>
      </c>
      <c r="E431" t="s">
        <v>848</v>
      </c>
      <c r="F431" t="s">
        <v>848</v>
      </c>
      <c r="H431" t="s">
        <v>849</v>
      </c>
      <c r="I431">
        <v>75003</v>
      </c>
      <c r="J431" t="s">
        <v>315</v>
      </c>
      <c r="K431">
        <v>75</v>
      </c>
      <c r="L431" t="s">
        <v>152</v>
      </c>
    </row>
    <row r="432" spans="1:12">
      <c r="A432" t="s">
        <v>1216</v>
      </c>
      <c r="B432" t="s">
        <v>114</v>
      </c>
      <c r="C432" t="s">
        <v>20</v>
      </c>
      <c r="D432" t="s">
        <v>20</v>
      </c>
      <c r="E432" t="s">
        <v>848</v>
      </c>
      <c r="F432" t="s">
        <v>848</v>
      </c>
      <c r="H432" t="s">
        <v>1217</v>
      </c>
      <c r="I432">
        <v>75018</v>
      </c>
      <c r="J432" t="s">
        <v>270</v>
      </c>
      <c r="K432">
        <v>75</v>
      </c>
      <c r="L432" t="s">
        <v>152</v>
      </c>
    </row>
    <row r="433" spans="1:12">
      <c r="A433" t="s">
        <v>1218</v>
      </c>
      <c r="B433" t="s">
        <v>114</v>
      </c>
      <c r="C433" t="s">
        <v>20</v>
      </c>
      <c r="D433" t="s">
        <v>20</v>
      </c>
      <c r="E433" t="s">
        <v>848</v>
      </c>
      <c r="F433" t="s">
        <v>848</v>
      </c>
      <c r="H433" t="s">
        <v>1219</v>
      </c>
      <c r="I433">
        <v>75011</v>
      </c>
      <c r="J433" t="s">
        <v>141</v>
      </c>
      <c r="K433">
        <v>75</v>
      </c>
      <c r="L433" t="s">
        <v>152</v>
      </c>
    </row>
    <row r="434" spans="1:12">
      <c r="A434" t="s">
        <v>1220</v>
      </c>
      <c r="B434" t="s">
        <v>114</v>
      </c>
      <c r="C434" t="s">
        <v>20</v>
      </c>
      <c r="D434" t="s">
        <v>20</v>
      </c>
      <c r="E434" t="s">
        <v>848</v>
      </c>
      <c r="F434" t="s">
        <v>848</v>
      </c>
      <c r="H434" t="s">
        <v>1221</v>
      </c>
      <c r="I434">
        <v>93500</v>
      </c>
      <c r="J434" t="s">
        <v>1077</v>
      </c>
      <c r="K434">
        <v>93</v>
      </c>
      <c r="L434" t="s">
        <v>152</v>
      </c>
    </row>
    <row r="435" spans="1:12">
      <c r="A435" t="s">
        <v>1222</v>
      </c>
      <c r="B435" t="s">
        <v>114</v>
      </c>
      <c r="C435" t="s">
        <v>20</v>
      </c>
      <c r="D435" t="s">
        <v>20</v>
      </c>
      <c r="E435" t="s">
        <v>848</v>
      </c>
      <c r="F435" t="s">
        <v>848</v>
      </c>
      <c r="H435" t="s">
        <v>1223</v>
      </c>
      <c r="I435">
        <v>93260</v>
      </c>
      <c r="J435" t="s">
        <v>1224</v>
      </c>
      <c r="K435">
        <v>93</v>
      </c>
      <c r="L435" t="s">
        <v>152</v>
      </c>
    </row>
    <row r="436" spans="1:12">
      <c r="A436" t="s">
        <v>1225</v>
      </c>
      <c r="B436" t="s">
        <v>114</v>
      </c>
      <c r="C436" t="s">
        <v>20</v>
      </c>
      <c r="D436" t="s">
        <v>20</v>
      </c>
      <c r="E436" t="s">
        <v>848</v>
      </c>
      <c r="F436" t="s">
        <v>848</v>
      </c>
      <c r="H436" t="s">
        <v>1226</v>
      </c>
      <c r="I436">
        <v>93100</v>
      </c>
      <c r="J436" t="s">
        <v>740</v>
      </c>
      <c r="K436">
        <v>93</v>
      </c>
      <c r="L436" t="s">
        <v>152</v>
      </c>
    </row>
    <row r="437" spans="1:12">
      <c r="A437" t="s">
        <v>1227</v>
      </c>
      <c r="B437" t="s">
        <v>114</v>
      </c>
      <c r="C437" t="s">
        <v>20</v>
      </c>
      <c r="D437" t="s">
        <v>20</v>
      </c>
      <c r="E437" t="s">
        <v>848</v>
      </c>
      <c r="F437" t="s">
        <v>848</v>
      </c>
      <c r="H437" t="s">
        <v>1228</v>
      </c>
      <c r="I437">
        <v>93230</v>
      </c>
      <c r="J437" t="s">
        <v>286</v>
      </c>
      <c r="K437">
        <v>93</v>
      </c>
      <c r="L437" t="s">
        <v>152</v>
      </c>
    </row>
    <row r="438" spans="1:12">
      <c r="A438" t="s">
        <v>1229</v>
      </c>
      <c r="B438" t="s">
        <v>114</v>
      </c>
      <c r="C438" t="s">
        <v>7</v>
      </c>
      <c r="D438" t="s">
        <v>143</v>
      </c>
      <c r="E438" t="s">
        <v>483</v>
      </c>
      <c r="H438" t="s">
        <v>1230</v>
      </c>
      <c r="I438">
        <v>94150</v>
      </c>
      <c r="J438" t="s">
        <v>123</v>
      </c>
      <c r="K438">
        <v>94</v>
      </c>
      <c r="L438" t="s">
        <v>119</v>
      </c>
    </row>
    <row r="439" spans="1:12">
      <c r="A439" t="s">
        <v>1231</v>
      </c>
      <c r="B439" t="s">
        <v>114</v>
      </c>
      <c r="C439" t="s">
        <v>7</v>
      </c>
      <c r="D439" t="s">
        <v>143</v>
      </c>
      <c r="F439" t="s">
        <v>1232</v>
      </c>
      <c r="H439" t="s">
        <v>1233</v>
      </c>
      <c r="I439">
        <v>92110</v>
      </c>
      <c r="J439" t="s">
        <v>167</v>
      </c>
      <c r="K439">
        <v>92</v>
      </c>
      <c r="L439" t="s">
        <v>152</v>
      </c>
    </row>
    <row r="440" spans="1:12">
      <c r="A440" t="s">
        <v>1234</v>
      </c>
      <c r="B440" t="s">
        <v>13</v>
      </c>
      <c r="C440" t="s">
        <v>53</v>
      </c>
      <c r="H440" t="s">
        <v>1235</v>
      </c>
      <c r="I440">
        <v>75004</v>
      </c>
      <c r="J440" t="s">
        <v>341</v>
      </c>
      <c r="K440">
        <v>75</v>
      </c>
      <c r="L440" t="s">
        <v>91</v>
      </c>
    </row>
    <row r="441" spans="1:12">
      <c r="A441" t="s">
        <v>1236</v>
      </c>
      <c r="B441" t="s">
        <v>114</v>
      </c>
      <c r="C441" t="s">
        <v>3</v>
      </c>
      <c r="D441" t="s">
        <v>24</v>
      </c>
      <c r="H441" t="s">
        <v>1237</v>
      </c>
      <c r="I441">
        <v>75015</v>
      </c>
      <c r="J441" t="s">
        <v>118</v>
      </c>
      <c r="K441">
        <v>75</v>
      </c>
      <c r="L441" t="s">
        <v>119</v>
      </c>
    </row>
    <row r="442" spans="1:12">
      <c r="A442" t="s">
        <v>1238</v>
      </c>
      <c r="B442" t="s">
        <v>114</v>
      </c>
      <c r="C442" t="s">
        <v>3</v>
      </c>
      <c r="D442" t="s">
        <v>24</v>
      </c>
      <c r="E442" t="s">
        <v>1239</v>
      </c>
      <c r="H442" t="s">
        <v>1240</v>
      </c>
      <c r="I442">
        <v>75005</v>
      </c>
      <c r="J442" t="s">
        <v>294</v>
      </c>
      <c r="K442">
        <v>75</v>
      </c>
      <c r="L442" t="s">
        <v>119</v>
      </c>
    </row>
    <row r="443" spans="1:12">
      <c r="A443" t="s">
        <v>1241</v>
      </c>
      <c r="B443" t="s">
        <v>114</v>
      </c>
      <c r="C443" t="s">
        <v>3</v>
      </c>
      <c r="D443" t="s">
        <v>24</v>
      </c>
      <c r="E443" t="s">
        <v>1241</v>
      </c>
      <c r="H443" t="s">
        <v>1242</v>
      </c>
      <c r="I443">
        <v>93400</v>
      </c>
      <c r="J443" t="s">
        <v>385</v>
      </c>
      <c r="K443">
        <v>93</v>
      </c>
      <c r="L443" t="s">
        <v>119</v>
      </c>
    </row>
    <row r="444" spans="1:12">
      <c r="A444" t="s">
        <v>1243</v>
      </c>
      <c r="B444" t="s">
        <v>13</v>
      </c>
      <c r="C444" t="s">
        <v>47</v>
      </c>
      <c r="D444" t="s">
        <v>292</v>
      </c>
      <c r="E444" t="s">
        <v>1244</v>
      </c>
      <c r="G444" t="s">
        <v>96</v>
      </c>
      <c r="H444" t="s">
        <v>1205</v>
      </c>
      <c r="I444">
        <v>75013</v>
      </c>
      <c r="J444" t="s">
        <v>127</v>
      </c>
      <c r="K444">
        <v>75</v>
      </c>
      <c r="L444" t="s">
        <v>91</v>
      </c>
    </row>
    <row r="445" spans="1:12">
      <c r="A445" t="s">
        <v>1245</v>
      </c>
      <c r="B445" t="s">
        <v>13</v>
      </c>
      <c r="C445" t="s">
        <v>49</v>
      </c>
      <c r="D445" t="s">
        <v>86</v>
      </c>
      <c r="E445" t="s">
        <v>1245</v>
      </c>
      <c r="F445" t="s">
        <v>88</v>
      </c>
      <c r="H445" t="s">
        <v>1246</v>
      </c>
      <c r="I445">
        <v>93022</v>
      </c>
      <c r="J445" t="s">
        <v>1211</v>
      </c>
      <c r="K445">
        <v>93</v>
      </c>
      <c r="L445" t="s">
        <v>91</v>
      </c>
    </row>
    <row r="446" spans="1:12">
      <c r="A446" t="s">
        <v>1247</v>
      </c>
      <c r="B446" t="s">
        <v>13</v>
      </c>
      <c r="C446" t="s">
        <v>43</v>
      </c>
      <c r="D446" t="s">
        <v>93</v>
      </c>
      <c r="E446" t="s">
        <v>209</v>
      </c>
      <c r="F446" t="s">
        <v>95</v>
      </c>
      <c r="H446" t="s">
        <v>1248</v>
      </c>
      <c r="I446">
        <v>75017</v>
      </c>
      <c r="J446" t="s">
        <v>393</v>
      </c>
      <c r="K446">
        <v>75</v>
      </c>
      <c r="L446" t="s">
        <v>91</v>
      </c>
    </row>
    <row r="447" spans="1:12">
      <c r="A447" t="s">
        <v>1249</v>
      </c>
      <c r="B447" t="s">
        <v>13</v>
      </c>
      <c r="C447" t="s">
        <v>45</v>
      </c>
      <c r="D447" t="s">
        <v>45</v>
      </c>
      <c r="F447" t="s">
        <v>88</v>
      </c>
      <c r="G447" t="s">
        <v>96</v>
      </c>
      <c r="H447" t="s">
        <v>1250</v>
      </c>
      <c r="I447">
        <v>93200</v>
      </c>
      <c r="J447" t="s">
        <v>744</v>
      </c>
      <c r="K447">
        <v>93</v>
      </c>
      <c r="L447" t="s">
        <v>1251</v>
      </c>
    </row>
    <row r="448" spans="1:12">
      <c r="A448" t="s">
        <v>1252</v>
      </c>
      <c r="B448" t="s">
        <v>13</v>
      </c>
      <c r="C448" t="s">
        <v>43</v>
      </c>
      <c r="D448" t="s">
        <v>93</v>
      </c>
      <c r="E448" t="s">
        <v>110</v>
      </c>
      <c r="F448" t="s">
        <v>88</v>
      </c>
      <c r="G448" t="s">
        <v>96</v>
      </c>
      <c r="H448" t="s">
        <v>1253</v>
      </c>
      <c r="I448">
        <v>93210</v>
      </c>
      <c r="J448" t="s">
        <v>1254</v>
      </c>
      <c r="K448">
        <v>93</v>
      </c>
      <c r="L448" t="s">
        <v>1251</v>
      </c>
    </row>
    <row r="449" spans="1:12">
      <c r="A449" t="s">
        <v>1255</v>
      </c>
      <c r="B449" t="s">
        <v>114</v>
      </c>
      <c r="C449" t="s">
        <v>3</v>
      </c>
      <c r="D449" t="s">
        <v>22</v>
      </c>
      <c r="E449" t="s">
        <v>483</v>
      </c>
      <c r="F449" t="s">
        <v>1046</v>
      </c>
      <c r="H449" t="s">
        <v>591</v>
      </c>
      <c r="I449">
        <v>75016</v>
      </c>
      <c r="J449" t="s">
        <v>181</v>
      </c>
      <c r="K449">
        <v>75</v>
      </c>
      <c r="L449" t="s">
        <v>119</v>
      </c>
    </row>
    <row r="450" spans="1:12">
      <c r="A450" t="s">
        <v>1256</v>
      </c>
      <c r="B450" t="s">
        <v>114</v>
      </c>
      <c r="C450" t="s">
        <v>3</v>
      </c>
      <c r="D450" t="s">
        <v>22</v>
      </c>
      <c r="E450" t="s">
        <v>483</v>
      </c>
      <c r="F450" t="s">
        <v>1046</v>
      </c>
      <c r="H450" t="s">
        <v>591</v>
      </c>
      <c r="I450">
        <v>75016</v>
      </c>
      <c r="J450" t="s">
        <v>181</v>
      </c>
      <c r="K450">
        <v>75</v>
      </c>
      <c r="L450" t="s">
        <v>119</v>
      </c>
    </row>
    <row r="451" spans="1:12">
      <c r="A451" t="s">
        <v>1257</v>
      </c>
      <c r="B451" t="s">
        <v>114</v>
      </c>
      <c r="C451" t="s">
        <v>3</v>
      </c>
      <c r="D451" t="s">
        <v>22</v>
      </c>
      <c r="H451" t="s">
        <v>1258</v>
      </c>
      <c r="I451">
        <v>75018</v>
      </c>
      <c r="J451" t="s">
        <v>270</v>
      </c>
      <c r="K451">
        <v>75</v>
      </c>
      <c r="L451" t="s">
        <v>119</v>
      </c>
    </row>
    <row r="452" spans="1:12">
      <c r="A452" t="s">
        <v>1259</v>
      </c>
      <c r="B452" t="s">
        <v>13</v>
      </c>
      <c r="C452" t="s">
        <v>45</v>
      </c>
      <c r="D452" t="s">
        <v>93</v>
      </c>
      <c r="E452" t="s">
        <v>546</v>
      </c>
      <c r="F452" t="s">
        <v>95</v>
      </c>
      <c r="H452" t="s">
        <v>1260</v>
      </c>
      <c r="I452">
        <v>94200</v>
      </c>
      <c r="J452" t="s">
        <v>1261</v>
      </c>
      <c r="K452">
        <v>94</v>
      </c>
      <c r="L452" t="s">
        <v>91</v>
      </c>
    </row>
    <row r="453" spans="1:12">
      <c r="A453" t="s">
        <v>1262</v>
      </c>
      <c r="B453" t="s">
        <v>13</v>
      </c>
      <c r="C453" t="s">
        <v>49</v>
      </c>
      <c r="E453" t="s">
        <v>1263</v>
      </c>
      <c r="F453" t="s">
        <v>88</v>
      </c>
      <c r="H453" t="s">
        <v>1264</v>
      </c>
      <c r="I453">
        <v>93200</v>
      </c>
      <c r="J453" t="s">
        <v>744</v>
      </c>
      <c r="K453">
        <v>93</v>
      </c>
      <c r="L453" t="s">
        <v>91</v>
      </c>
    </row>
    <row r="454" spans="1:12">
      <c r="A454" t="s">
        <v>1265</v>
      </c>
      <c r="B454" t="s">
        <v>114</v>
      </c>
      <c r="C454" t="s">
        <v>13</v>
      </c>
      <c r="D454" t="s">
        <v>86</v>
      </c>
      <c r="E454" t="s">
        <v>1263</v>
      </c>
      <c r="F454" t="s">
        <v>88</v>
      </c>
      <c r="H454" t="s">
        <v>1264</v>
      </c>
      <c r="I454">
        <v>93200</v>
      </c>
      <c r="J454" t="s">
        <v>744</v>
      </c>
      <c r="K454">
        <v>93</v>
      </c>
      <c r="L454" t="s">
        <v>119</v>
      </c>
    </row>
    <row r="455" spans="1:12">
      <c r="A455" t="s">
        <v>1266</v>
      </c>
      <c r="B455" t="s">
        <v>114</v>
      </c>
      <c r="C455" t="s">
        <v>3</v>
      </c>
      <c r="D455" t="s">
        <v>22</v>
      </c>
      <c r="E455" t="s">
        <v>1267</v>
      </c>
      <c r="F455" t="s">
        <v>1268</v>
      </c>
      <c r="H455" t="s">
        <v>1269</v>
      </c>
      <c r="I455">
        <v>75016</v>
      </c>
      <c r="J455" t="s">
        <v>181</v>
      </c>
      <c r="K455">
        <v>75</v>
      </c>
      <c r="L455" t="s">
        <v>119</v>
      </c>
    </row>
    <row r="456" spans="1:12">
      <c r="A456" t="s">
        <v>1270</v>
      </c>
      <c r="B456" t="s">
        <v>114</v>
      </c>
      <c r="C456" t="s">
        <v>20</v>
      </c>
      <c r="D456" t="s">
        <v>20</v>
      </c>
      <c r="E456" t="s">
        <v>1271</v>
      </c>
      <c r="F456" t="s">
        <v>1272</v>
      </c>
      <c r="H456" t="s">
        <v>1273</v>
      </c>
      <c r="I456">
        <v>93350</v>
      </c>
      <c r="J456" t="s">
        <v>1274</v>
      </c>
      <c r="K456">
        <v>93</v>
      </c>
      <c r="L456" t="s">
        <v>119</v>
      </c>
    </row>
    <row r="457" spans="1:12">
      <c r="A457" t="s">
        <v>1275</v>
      </c>
      <c r="B457" t="s">
        <v>13</v>
      </c>
      <c r="C457" t="s">
        <v>45</v>
      </c>
      <c r="D457" t="s">
        <v>45</v>
      </c>
      <c r="F457" t="s">
        <v>88</v>
      </c>
      <c r="G457" t="s">
        <v>96</v>
      </c>
      <c r="H457" t="s">
        <v>1276</v>
      </c>
      <c r="I457">
        <v>94200</v>
      </c>
      <c r="J457" t="s">
        <v>1261</v>
      </c>
      <c r="K457">
        <v>94</v>
      </c>
      <c r="L457" t="s">
        <v>91</v>
      </c>
    </row>
    <row r="458" spans="1:12">
      <c r="A458" t="s">
        <v>1277</v>
      </c>
      <c r="B458" t="s">
        <v>114</v>
      </c>
      <c r="C458" t="s">
        <v>20</v>
      </c>
      <c r="D458" t="s">
        <v>20</v>
      </c>
      <c r="E458" t="s">
        <v>615</v>
      </c>
      <c r="H458" t="s">
        <v>1278</v>
      </c>
      <c r="I458">
        <v>75019</v>
      </c>
      <c r="J458" t="s">
        <v>135</v>
      </c>
      <c r="K458">
        <v>75</v>
      </c>
      <c r="L458" t="s">
        <v>119</v>
      </c>
    </row>
    <row r="459" spans="1:12">
      <c r="A459" t="s">
        <v>1279</v>
      </c>
      <c r="B459" t="s">
        <v>114</v>
      </c>
      <c r="C459" t="s">
        <v>20</v>
      </c>
      <c r="D459" t="s">
        <v>20</v>
      </c>
      <c r="E459" t="s">
        <v>615</v>
      </c>
      <c r="H459" t="s">
        <v>1280</v>
      </c>
      <c r="I459">
        <v>75010</v>
      </c>
      <c r="J459" t="s">
        <v>98</v>
      </c>
      <c r="K459">
        <v>75</v>
      </c>
      <c r="L459" t="s">
        <v>119</v>
      </c>
    </row>
    <row r="460" spans="1:12">
      <c r="A460" t="s">
        <v>1281</v>
      </c>
      <c r="B460" t="s">
        <v>114</v>
      </c>
      <c r="C460" t="s">
        <v>20</v>
      </c>
      <c r="D460" t="s">
        <v>20</v>
      </c>
      <c r="E460" t="s">
        <v>615</v>
      </c>
      <c r="H460" t="s">
        <v>1282</v>
      </c>
      <c r="I460">
        <v>75011</v>
      </c>
      <c r="J460" t="s">
        <v>141</v>
      </c>
      <c r="K460">
        <v>75</v>
      </c>
      <c r="L460" t="s">
        <v>119</v>
      </c>
    </row>
    <row r="461" spans="1:12">
      <c r="A461" t="s">
        <v>1283</v>
      </c>
      <c r="B461" t="s">
        <v>114</v>
      </c>
      <c r="C461" t="s">
        <v>20</v>
      </c>
      <c r="D461" t="s">
        <v>20</v>
      </c>
      <c r="E461" t="s">
        <v>615</v>
      </c>
      <c r="H461" t="s">
        <v>1284</v>
      </c>
      <c r="I461">
        <v>75016</v>
      </c>
      <c r="J461" t="s">
        <v>181</v>
      </c>
      <c r="K461">
        <v>75</v>
      </c>
      <c r="L461" t="s">
        <v>119</v>
      </c>
    </row>
    <row r="462" spans="1:12">
      <c r="A462" t="s">
        <v>1285</v>
      </c>
      <c r="B462" t="s">
        <v>13</v>
      </c>
      <c r="C462" t="s">
        <v>43</v>
      </c>
      <c r="D462" t="s">
        <v>93</v>
      </c>
      <c r="E462" t="s">
        <v>110</v>
      </c>
      <c r="F462" t="s">
        <v>88</v>
      </c>
      <c r="G462" t="s">
        <v>96</v>
      </c>
      <c r="H462" t="s">
        <v>1286</v>
      </c>
      <c r="I462">
        <v>92700</v>
      </c>
      <c r="J462" t="s">
        <v>112</v>
      </c>
      <c r="K462">
        <v>92</v>
      </c>
      <c r="L462" t="s">
        <v>1251</v>
      </c>
    </row>
    <row r="463" spans="1:12">
      <c r="A463" t="s">
        <v>1287</v>
      </c>
      <c r="B463" t="s">
        <v>114</v>
      </c>
      <c r="C463" t="s">
        <v>3</v>
      </c>
      <c r="D463" t="s">
        <v>22</v>
      </c>
      <c r="F463" t="s">
        <v>1272</v>
      </c>
      <c r="H463" t="s">
        <v>1273</v>
      </c>
      <c r="I463">
        <v>93350</v>
      </c>
      <c r="J463" t="s">
        <v>1274</v>
      </c>
      <c r="K463">
        <v>93</v>
      </c>
      <c r="L463" t="s">
        <v>119</v>
      </c>
    </row>
    <row r="464" spans="1:12">
      <c r="A464" t="s">
        <v>1288</v>
      </c>
      <c r="B464" t="s">
        <v>114</v>
      </c>
      <c r="C464" t="s">
        <v>3</v>
      </c>
      <c r="D464" t="s">
        <v>22</v>
      </c>
      <c r="E464" t="s">
        <v>1289</v>
      </c>
      <c r="H464" t="s">
        <v>1290</v>
      </c>
      <c r="I464">
        <v>93200</v>
      </c>
      <c r="J464" t="s">
        <v>744</v>
      </c>
      <c r="K464">
        <v>93</v>
      </c>
      <c r="L464" t="s">
        <v>119</v>
      </c>
    </row>
    <row r="465" spans="1:12">
      <c r="A465" t="s">
        <v>1291</v>
      </c>
      <c r="B465" t="s">
        <v>114</v>
      </c>
      <c r="C465" t="s">
        <v>3</v>
      </c>
      <c r="D465" t="s">
        <v>22</v>
      </c>
      <c r="E465" t="s">
        <v>1292</v>
      </c>
      <c r="H465" t="s">
        <v>1293</v>
      </c>
      <c r="I465">
        <v>93200</v>
      </c>
      <c r="J465" t="s">
        <v>744</v>
      </c>
      <c r="K465">
        <v>93</v>
      </c>
      <c r="L465" t="s">
        <v>119</v>
      </c>
    </row>
    <row r="466" spans="1:12">
      <c r="A466" t="s">
        <v>1294</v>
      </c>
      <c r="B466" t="s">
        <v>114</v>
      </c>
      <c r="C466" t="s">
        <v>3</v>
      </c>
      <c r="D466" t="s">
        <v>22</v>
      </c>
      <c r="E466" t="s">
        <v>483</v>
      </c>
      <c r="F466" t="s">
        <v>1046</v>
      </c>
      <c r="H466" t="s">
        <v>591</v>
      </c>
      <c r="I466">
        <v>75016</v>
      </c>
      <c r="J466" t="s">
        <v>181</v>
      </c>
      <c r="K466">
        <v>75</v>
      </c>
      <c r="L466" t="s">
        <v>119</v>
      </c>
    </row>
    <row r="467" spans="1:12">
      <c r="A467" t="s">
        <v>1295</v>
      </c>
      <c r="B467" t="s">
        <v>114</v>
      </c>
      <c r="C467" t="s">
        <v>3</v>
      </c>
      <c r="D467" t="s">
        <v>22</v>
      </c>
      <c r="H467" t="s">
        <v>1296</v>
      </c>
      <c r="I467">
        <v>93600</v>
      </c>
      <c r="J467" t="s">
        <v>1297</v>
      </c>
      <c r="K467">
        <v>93</v>
      </c>
      <c r="L467" t="s">
        <v>119</v>
      </c>
    </row>
    <row r="468" spans="1:12">
      <c r="A468" t="s">
        <v>1298</v>
      </c>
      <c r="B468" t="s">
        <v>114</v>
      </c>
      <c r="C468" t="s">
        <v>3</v>
      </c>
      <c r="D468" t="s">
        <v>1299</v>
      </c>
      <c r="E468" t="s">
        <v>1300</v>
      </c>
      <c r="F468" t="s">
        <v>879</v>
      </c>
      <c r="H468" t="s">
        <v>1301</v>
      </c>
      <c r="I468">
        <v>75015</v>
      </c>
      <c r="J468" t="s">
        <v>118</v>
      </c>
      <c r="K468">
        <v>75</v>
      </c>
      <c r="L468" t="s">
        <v>1302</v>
      </c>
    </row>
    <row r="469" spans="1:12">
      <c r="A469" t="s">
        <v>1236</v>
      </c>
      <c r="B469" t="s">
        <v>114</v>
      </c>
      <c r="C469" t="s">
        <v>3</v>
      </c>
      <c r="D469" t="s">
        <v>24</v>
      </c>
      <c r="E469" t="s">
        <v>1236</v>
      </c>
      <c r="H469" t="s">
        <v>1303</v>
      </c>
      <c r="I469">
        <v>91120</v>
      </c>
      <c r="J469" t="s">
        <v>167</v>
      </c>
      <c r="K469">
        <v>92</v>
      </c>
      <c r="L469" t="s">
        <v>119</v>
      </c>
    </row>
    <row r="470" spans="1:12">
      <c r="A470" t="s">
        <v>1304</v>
      </c>
      <c r="B470" t="s">
        <v>114</v>
      </c>
      <c r="C470" t="s">
        <v>3</v>
      </c>
      <c r="D470" t="s">
        <v>22</v>
      </c>
      <c r="E470" t="s">
        <v>1305</v>
      </c>
      <c r="F470" t="s">
        <v>1306</v>
      </c>
      <c r="H470" t="s">
        <v>1307</v>
      </c>
      <c r="I470">
        <v>92000</v>
      </c>
      <c r="J470" t="s">
        <v>160</v>
      </c>
      <c r="K470">
        <v>92</v>
      </c>
      <c r="L470" t="s">
        <v>119</v>
      </c>
    </row>
    <row r="471" spans="1:12">
      <c r="A471" t="s">
        <v>1308</v>
      </c>
      <c r="B471" t="s">
        <v>114</v>
      </c>
      <c r="C471" t="s">
        <v>3</v>
      </c>
      <c r="D471" t="s">
        <v>22</v>
      </c>
      <c r="E471" t="s">
        <v>1309</v>
      </c>
      <c r="F471" t="s">
        <v>1310</v>
      </c>
      <c r="H471" t="s">
        <v>1311</v>
      </c>
      <c r="I471">
        <v>75018</v>
      </c>
      <c r="J471" t="s">
        <v>270</v>
      </c>
      <c r="K471">
        <v>75</v>
      </c>
      <c r="L471" t="s">
        <v>119</v>
      </c>
    </row>
    <row r="472" spans="1:12">
      <c r="A472" t="s">
        <v>1312</v>
      </c>
      <c r="B472" t="s">
        <v>114</v>
      </c>
      <c r="C472" t="s">
        <v>3</v>
      </c>
      <c r="D472" t="s">
        <v>22</v>
      </c>
      <c r="E472" t="s">
        <v>1313</v>
      </c>
      <c r="H472" t="s">
        <v>1311</v>
      </c>
      <c r="I472">
        <v>75018</v>
      </c>
      <c r="J472" t="s">
        <v>270</v>
      </c>
      <c r="K472">
        <v>75</v>
      </c>
      <c r="L472" t="s">
        <v>119</v>
      </c>
    </row>
    <row r="473" spans="1:12">
      <c r="A473" t="s">
        <v>1314</v>
      </c>
      <c r="B473" t="s">
        <v>13</v>
      </c>
      <c r="C473" t="s">
        <v>49</v>
      </c>
      <c r="D473" t="s">
        <v>1315</v>
      </c>
      <c r="E473" t="s">
        <v>1316</v>
      </c>
      <c r="H473" t="s">
        <v>1317</v>
      </c>
      <c r="I473">
        <v>75018</v>
      </c>
      <c r="J473" t="s">
        <v>270</v>
      </c>
      <c r="K473">
        <v>75</v>
      </c>
      <c r="L473" t="s">
        <v>91</v>
      </c>
    </row>
    <row r="474" spans="1:12">
      <c r="A474" t="s">
        <v>1318</v>
      </c>
      <c r="B474" t="s">
        <v>114</v>
      </c>
      <c r="C474" t="s">
        <v>3</v>
      </c>
      <c r="D474" t="s">
        <v>22</v>
      </c>
      <c r="H474" t="s">
        <v>591</v>
      </c>
      <c r="I474">
        <v>75016</v>
      </c>
      <c r="J474" t="s">
        <v>181</v>
      </c>
      <c r="K474">
        <v>75</v>
      </c>
      <c r="L474" t="s">
        <v>119</v>
      </c>
    </row>
    <row r="475" spans="1:12">
      <c r="A475" t="s">
        <v>1319</v>
      </c>
      <c r="B475" t="s">
        <v>114</v>
      </c>
      <c r="C475" t="s">
        <v>3</v>
      </c>
      <c r="D475" t="s">
        <v>22</v>
      </c>
      <c r="H475" t="s">
        <v>1320</v>
      </c>
      <c r="I475">
        <v>93200</v>
      </c>
      <c r="J475" t="s">
        <v>744</v>
      </c>
      <c r="K475">
        <v>93</v>
      </c>
      <c r="L475" t="s">
        <v>119</v>
      </c>
    </row>
    <row r="476" spans="1:12">
      <c r="A476" t="s">
        <v>1321</v>
      </c>
      <c r="B476" t="s">
        <v>114</v>
      </c>
      <c r="C476" t="s">
        <v>3</v>
      </c>
      <c r="D476" t="s">
        <v>22</v>
      </c>
      <c r="H476" t="s">
        <v>1322</v>
      </c>
      <c r="I476">
        <v>75001</v>
      </c>
      <c r="J476" t="s">
        <v>389</v>
      </c>
      <c r="K476">
        <v>75</v>
      </c>
      <c r="L476" t="s">
        <v>119</v>
      </c>
    </row>
    <row r="477" spans="1:12">
      <c r="A477" t="s">
        <v>1323</v>
      </c>
      <c r="B477" t="s">
        <v>13</v>
      </c>
      <c r="C477" t="s">
        <v>45</v>
      </c>
      <c r="D477" t="s">
        <v>45</v>
      </c>
      <c r="H477" t="s">
        <v>1324</v>
      </c>
      <c r="I477">
        <v>75001</v>
      </c>
      <c r="J477" t="s">
        <v>389</v>
      </c>
      <c r="K477">
        <v>75</v>
      </c>
      <c r="L477" t="s">
        <v>91</v>
      </c>
    </row>
    <row r="478" spans="1:12">
      <c r="A478" t="s">
        <v>1325</v>
      </c>
      <c r="B478" t="s">
        <v>13</v>
      </c>
      <c r="C478" t="s">
        <v>45</v>
      </c>
      <c r="D478" t="s">
        <v>45</v>
      </c>
      <c r="H478" t="s">
        <v>1326</v>
      </c>
      <c r="I478">
        <v>94310</v>
      </c>
      <c r="J478" t="s">
        <v>1101</v>
      </c>
      <c r="K478">
        <v>94</v>
      </c>
      <c r="L478" t="s">
        <v>91</v>
      </c>
    </row>
    <row r="479" spans="1:12">
      <c r="A479" t="s">
        <v>1327</v>
      </c>
      <c r="B479" t="s">
        <v>114</v>
      </c>
      <c r="C479" t="s">
        <v>13</v>
      </c>
      <c r="D479" t="s">
        <v>86</v>
      </c>
      <c r="H479" t="s">
        <v>1328</v>
      </c>
      <c r="I479">
        <v>75016</v>
      </c>
      <c r="J479" t="s">
        <v>181</v>
      </c>
      <c r="K479">
        <v>75</v>
      </c>
      <c r="L479" t="s">
        <v>119</v>
      </c>
    </row>
    <row r="480" spans="1:12">
      <c r="A480" t="s">
        <v>1329</v>
      </c>
      <c r="B480" t="s">
        <v>13</v>
      </c>
      <c r="C480" t="s">
        <v>53</v>
      </c>
      <c r="H480" t="s">
        <v>1330</v>
      </c>
      <c r="I480">
        <v>93170</v>
      </c>
      <c r="J480" t="s">
        <v>642</v>
      </c>
      <c r="K480">
        <v>93</v>
      </c>
      <c r="L480" t="s">
        <v>91</v>
      </c>
    </row>
    <row r="481" spans="1:12">
      <c r="A481" t="s">
        <v>1331</v>
      </c>
      <c r="B481" t="s">
        <v>114</v>
      </c>
      <c r="C481" t="s">
        <v>13</v>
      </c>
      <c r="D481" t="s">
        <v>86</v>
      </c>
      <c r="E481" t="s">
        <v>1316</v>
      </c>
      <c r="H481" t="s">
        <v>1317</v>
      </c>
      <c r="I481">
        <v>75018</v>
      </c>
      <c r="J481" t="s">
        <v>270</v>
      </c>
      <c r="K481">
        <v>75</v>
      </c>
      <c r="L481" t="s">
        <v>91</v>
      </c>
    </row>
    <row r="482" spans="1:12">
      <c r="A482" t="s">
        <v>1332</v>
      </c>
      <c r="B482" t="s">
        <v>114</v>
      </c>
      <c r="C482" t="s">
        <v>13</v>
      </c>
      <c r="E482" t="s">
        <v>1333</v>
      </c>
      <c r="H482" t="s">
        <v>1334</v>
      </c>
      <c r="I482">
        <v>92230</v>
      </c>
      <c r="J482" t="s">
        <v>1335</v>
      </c>
      <c r="K482">
        <v>92</v>
      </c>
      <c r="L482" t="s">
        <v>119</v>
      </c>
    </row>
    <row r="483" spans="1:12">
      <c r="A483" t="s">
        <v>1336</v>
      </c>
      <c r="B483" t="s">
        <v>114</v>
      </c>
      <c r="C483" t="s">
        <v>3</v>
      </c>
      <c r="D483" t="s">
        <v>22</v>
      </c>
      <c r="H483" t="s">
        <v>1337</v>
      </c>
      <c r="I483">
        <v>75017</v>
      </c>
      <c r="J483" t="s">
        <v>393</v>
      </c>
      <c r="K483">
        <v>75</v>
      </c>
      <c r="L483" t="s">
        <v>119</v>
      </c>
    </row>
    <row r="484" spans="1:12">
      <c r="A484" t="s">
        <v>1338</v>
      </c>
      <c r="B484" t="s">
        <v>114</v>
      </c>
      <c r="C484" t="s">
        <v>3</v>
      </c>
      <c r="D484" t="s">
        <v>22</v>
      </c>
      <c r="E484" t="s">
        <v>1339</v>
      </c>
      <c r="H484" t="s">
        <v>1340</v>
      </c>
      <c r="I484">
        <v>93300</v>
      </c>
      <c r="J484" t="s">
        <v>681</v>
      </c>
      <c r="K484">
        <v>93</v>
      </c>
      <c r="L484" t="s">
        <v>119</v>
      </c>
    </row>
    <row r="485" spans="1:12">
      <c r="A485" t="s">
        <v>1341</v>
      </c>
      <c r="B485" t="s">
        <v>114</v>
      </c>
      <c r="C485" t="s">
        <v>3</v>
      </c>
      <c r="D485" t="s">
        <v>24</v>
      </c>
      <c r="E485" t="s">
        <v>1300</v>
      </c>
      <c r="H485" t="s">
        <v>1342</v>
      </c>
      <c r="I485">
        <v>75015</v>
      </c>
      <c r="J485" t="s">
        <v>118</v>
      </c>
      <c r="K485">
        <v>75</v>
      </c>
      <c r="L485" t="s">
        <v>119</v>
      </c>
    </row>
    <row r="486" spans="1:12">
      <c r="A486" t="s">
        <v>1343</v>
      </c>
      <c r="B486" t="s">
        <v>114</v>
      </c>
      <c r="C486" t="s">
        <v>3</v>
      </c>
      <c r="D486" t="s">
        <v>24</v>
      </c>
      <c r="E486" t="s">
        <v>1344</v>
      </c>
      <c r="H486" t="s">
        <v>1273</v>
      </c>
      <c r="I486">
        <v>93350</v>
      </c>
      <c r="J486" t="s">
        <v>1274</v>
      </c>
      <c r="K486">
        <v>93</v>
      </c>
      <c r="L486" t="s">
        <v>119</v>
      </c>
    </row>
    <row r="487" spans="1:12">
      <c r="A487" t="s">
        <v>1345</v>
      </c>
      <c r="B487" t="s">
        <v>13</v>
      </c>
      <c r="C487" t="s">
        <v>43</v>
      </c>
      <c r="D487" t="s">
        <v>93</v>
      </c>
      <c r="H487" t="s">
        <v>1346</v>
      </c>
      <c r="I487">
        <v>93200</v>
      </c>
      <c r="J487" t="s">
        <v>744</v>
      </c>
      <c r="K487">
        <v>93</v>
      </c>
      <c r="L487" t="s">
        <v>91</v>
      </c>
    </row>
    <row r="488" spans="1:12">
      <c r="A488" t="s">
        <v>1347</v>
      </c>
      <c r="B488" t="s">
        <v>114</v>
      </c>
      <c r="C488" t="s">
        <v>3</v>
      </c>
      <c r="D488" t="s">
        <v>24</v>
      </c>
      <c r="H488" t="s">
        <v>1273</v>
      </c>
      <c r="I488">
        <v>93350</v>
      </c>
      <c r="J488" t="s">
        <v>1274</v>
      </c>
      <c r="K488">
        <v>93</v>
      </c>
      <c r="L488" t="s">
        <v>119</v>
      </c>
    </row>
    <row r="489" spans="1:12">
      <c r="A489" t="s">
        <v>1348</v>
      </c>
      <c r="B489" t="s">
        <v>114</v>
      </c>
      <c r="C489" t="s">
        <v>3</v>
      </c>
      <c r="D489" t="s">
        <v>24</v>
      </c>
      <c r="H489" t="s">
        <v>1293</v>
      </c>
      <c r="I489">
        <v>93200</v>
      </c>
      <c r="J489" t="s">
        <v>744</v>
      </c>
      <c r="K489">
        <v>93</v>
      </c>
      <c r="L489" t="s">
        <v>119</v>
      </c>
    </row>
    <row r="490" spans="1:12">
      <c r="A490" t="s">
        <v>1349</v>
      </c>
      <c r="B490" t="s">
        <v>114</v>
      </c>
      <c r="C490" t="s">
        <v>3</v>
      </c>
      <c r="D490" t="s">
        <v>24</v>
      </c>
      <c r="H490" t="s">
        <v>1350</v>
      </c>
      <c r="I490">
        <v>92800</v>
      </c>
      <c r="J490" t="s">
        <v>475</v>
      </c>
      <c r="K490">
        <v>92</v>
      </c>
      <c r="L490" t="s">
        <v>119</v>
      </c>
    </row>
    <row r="491" spans="1:12">
      <c r="A491" t="s">
        <v>1351</v>
      </c>
      <c r="B491" t="s">
        <v>114</v>
      </c>
      <c r="C491" t="s">
        <v>20</v>
      </c>
      <c r="D491" t="s">
        <v>20</v>
      </c>
      <c r="H491" t="s">
        <v>1352</v>
      </c>
      <c r="I491">
        <v>75015</v>
      </c>
      <c r="J491" t="s">
        <v>118</v>
      </c>
      <c r="K491">
        <v>75</v>
      </c>
      <c r="L491" t="s">
        <v>119</v>
      </c>
    </row>
    <row r="492" spans="1:12">
      <c r="A492" t="s">
        <v>1353</v>
      </c>
      <c r="B492" t="s">
        <v>114</v>
      </c>
      <c r="C492" t="s">
        <v>3</v>
      </c>
      <c r="D492" t="s">
        <v>24</v>
      </c>
      <c r="H492" t="s">
        <v>1354</v>
      </c>
      <c r="I492">
        <v>75010</v>
      </c>
      <c r="J492" t="s">
        <v>98</v>
      </c>
      <c r="K492">
        <v>75</v>
      </c>
      <c r="L492" t="s">
        <v>119</v>
      </c>
    </row>
    <row r="493" spans="1:12">
      <c r="A493" t="s">
        <v>1355</v>
      </c>
      <c r="B493" t="s">
        <v>114</v>
      </c>
      <c r="C493" t="s">
        <v>7</v>
      </c>
      <c r="D493" t="s">
        <v>501</v>
      </c>
      <c r="H493" t="s">
        <v>1356</v>
      </c>
      <c r="I493">
        <v>93200</v>
      </c>
      <c r="J493" t="s">
        <v>744</v>
      </c>
      <c r="K493">
        <v>93</v>
      </c>
      <c r="L493" t="s">
        <v>119</v>
      </c>
    </row>
    <row r="494" spans="1:12">
      <c r="A494" t="s">
        <v>1357</v>
      </c>
      <c r="B494" t="s">
        <v>13</v>
      </c>
      <c r="C494" t="s">
        <v>53</v>
      </c>
      <c r="H494" t="s">
        <v>1358</v>
      </c>
      <c r="I494">
        <v>93200</v>
      </c>
      <c r="J494" t="s">
        <v>744</v>
      </c>
      <c r="K494">
        <v>93</v>
      </c>
      <c r="L494" t="s">
        <v>91</v>
      </c>
    </row>
    <row r="495" spans="1:12">
      <c r="A495" t="s">
        <v>1359</v>
      </c>
      <c r="B495" t="s">
        <v>114</v>
      </c>
      <c r="C495" t="s">
        <v>3</v>
      </c>
      <c r="D495" t="s">
        <v>24</v>
      </c>
      <c r="H495" t="s">
        <v>1360</v>
      </c>
      <c r="I495">
        <v>92310</v>
      </c>
      <c r="J495" t="s">
        <v>104</v>
      </c>
      <c r="K495">
        <v>92</v>
      </c>
      <c r="L495" t="s">
        <v>119</v>
      </c>
    </row>
    <row r="496" spans="1:12">
      <c r="A496" t="s">
        <v>1361</v>
      </c>
      <c r="B496" t="s">
        <v>13</v>
      </c>
      <c r="C496" t="s">
        <v>45</v>
      </c>
      <c r="D496" t="s">
        <v>93</v>
      </c>
      <c r="H496" t="s">
        <v>1362</v>
      </c>
      <c r="I496">
        <v>93400</v>
      </c>
      <c r="J496" t="s">
        <v>1363</v>
      </c>
      <c r="K496">
        <v>93</v>
      </c>
      <c r="L496" t="s">
        <v>91</v>
      </c>
    </row>
    <row r="497" spans="1:12">
      <c r="A497" t="s">
        <v>1364</v>
      </c>
      <c r="B497" t="s">
        <v>114</v>
      </c>
      <c r="C497" t="s">
        <v>5</v>
      </c>
      <c r="D497" t="s">
        <v>5</v>
      </c>
      <c r="H497" t="s">
        <v>1365</v>
      </c>
      <c r="I497">
        <v>75009</v>
      </c>
      <c r="J497" t="s">
        <v>582</v>
      </c>
      <c r="K497">
        <v>75</v>
      </c>
      <c r="L497" t="s">
        <v>119</v>
      </c>
    </row>
    <row r="498" spans="1:12">
      <c r="A498" t="s">
        <v>1366</v>
      </c>
      <c r="B498" t="s">
        <v>114</v>
      </c>
      <c r="C498" t="s">
        <v>7</v>
      </c>
      <c r="D498" t="s">
        <v>1367</v>
      </c>
      <c r="E498" t="s">
        <v>1368</v>
      </c>
      <c r="H498" t="s">
        <v>1369</v>
      </c>
      <c r="I498">
        <v>75008</v>
      </c>
      <c r="J498" t="s">
        <v>1067</v>
      </c>
      <c r="K498">
        <v>75</v>
      </c>
      <c r="L498" t="s">
        <v>119</v>
      </c>
    </row>
    <row r="499" spans="1:12">
      <c r="A499" t="s">
        <v>1370</v>
      </c>
      <c r="B499" t="s">
        <v>114</v>
      </c>
      <c r="C499" t="s">
        <v>1371</v>
      </c>
      <c r="D499" t="s">
        <v>1371</v>
      </c>
      <c r="E499" t="s">
        <v>1370</v>
      </c>
      <c r="H499" t="s">
        <v>1372</v>
      </c>
      <c r="I499">
        <v>75010</v>
      </c>
      <c r="J499" t="s">
        <v>98</v>
      </c>
      <c r="K499">
        <v>75</v>
      </c>
      <c r="L499" t="s">
        <v>119</v>
      </c>
    </row>
    <row r="500" spans="1:12">
      <c r="A500" t="s">
        <v>1373</v>
      </c>
      <c r="B500" t="s">
        <v>114</v>
      </c>
      <c r="C500" t="s">
        <v>1371</v>
      </c>
      <c r="D500" t="s">
        <v>1371</v>
      </c>
      <c r="H500" t="s">
        <v>1374</v>
      </c>
      <c r="I500">
        <v>75011</v>
      </c>
      <c r="J500" t="s">
        <v>141</v>
      </c>
      <c r="K500">
        <v>75</v>
      </c>
      <c r="L500" t="s">
        <v>119</v>
      </c>
    </row>
    <row r="501" spans="1:12">
      <c r="A501" t="s">
        <v>1375</v>
      </c>
      <c r="B501" t="s">
        <v>114</v>
      </c>
      <c r="C501" t="s">
        <v>3</v>
      </c>
      <c r="D501" t="s">
        <v>1371</v>
      </c>
      <c r="E501" t="s">
        <v>1375</v>
      </c>
      <c r="F501" t="s">
        <v>1375</v>
      </c>
      <c r="H501" t="s">
        <v>1376</v>
      </c>
      <c r="I501">
        <v>92800</v>
      </c>
      <c r="J501" t="s">
        <v>475</v>
      </c>
      <c r="K501">
        <v>92</v>
      </c>
      <c r="L501" t="s">
        <v>119</v>
      </c>
    </row>
    <row r="502" spans="1:12">
      <c r="A502" t="s">
        <v>1377</v>
      </c>
      <c r="B502" t="s">
        <v>114</v>
      </c>
      <c r="C502" t="s">
        <v>690</v>
      </c>
      <c r="D502" t="s">
        <v>1378</v>
      </c>
      <c r="E502" t="s">
        <v>691</v>
      </c>
      <c r="F502" t="s">
        <v>691</v>
      </c>
      <c r="H502" t="s">
        <v>692</v>
      </c>
      <c r="I502">
        <v>92160</v>
      </c>
      <c r="J502" t="s">
        <v>693</v>
      </c>
      <c r="K502">
        <v>92</v>
      </c>
      <c r="L502" t="s">
        <v>119</v>
      </c>
    </row>
    <row r="503" spans="1:12">
      <c r="A503" t="s">
        <v>1379</v>
      </c>
      <c r="B503" t="s">
        <v>114</v>
      </c>
      <c r="C503" t="s">
        <v>1380</v>
      </c>
      <c r="D503" t="s">
        <v>36</v>
      </c>
      <c r="E503" t="s">
        <v>144</v>
      </c>
      <c r="F503" t="s">
        <v>149</v>
      </c>
      <c r="H503" t="s">
        <v>150</v>
      </c>
      <c r="I503">
        <v>75012</v>
      </c>
      <c r="J503" t="s">
        <v>151</v>
      </c>
      <c r="K503">
        <v>75</v>
      </c>
      <c r="L503" t="s">
        <v>152</v>
      </c>
    </row>
    <row r="504" spans="1:12">
      <c r="A504" t="s">
        <v>1381</v>
      </c>
      <c r="B504" t="s">
        <v>114</v>
      </c>
      <c r="C504" t="s">
        <v>13</v>
      </c>
      <c r="H504" t="s">
        <v>1382</v>
      </c>
      <c r="I504">
        <v>75008</v>
      </c>
      <c r="J504" t="s">
        <v>1067</v>
      </c>
      <c r="K504">
        <v>75</v>
      </c>
      <c r="L504" t="s">
        <v>119</v>
      </c>
    </row>
    <row r="505" spans="1:12">
      <c r="A505" t="s">
        <v>1383</v>
      </c>
      <c r="B505" t="s">
        <v>114</v>
      </c>
      <c r="C505" t="s">
        <v>34</v>
      </c>
      <c r="D505" t="s">
        <v>34</v>
      </c>
      <c r="H505" t="s">
        <v>1384</v>
      </c>
      <c r="I505">
        <v>75019</v>
      </c>
      <c r="J505" t="s">
        <v>135</v>
      </c>
      <c r="K505">
        <v>75</v>
      </c>
      <c r="L505" t="s">
        <v>119</v>
      </c>
    </row>
    <row r="506" spans="1:12">
      <c r="A506" t="s">
        <v>1385</v>
      </c>
      <c r="B506" t="s">
        <v>13</v>
      </c>
      <c r="C506" t="s">
        <v>47</v>
      </c>
      <c r="D506" t="s">
        <v>292</v>
      </c>
      <c r="E506" t="s">
        <v>661</v>
      </c>
      <c r="F506" t="s">
        <v>88</v>
      </c>
      <c r="G506" t="s">
        <v>96</v>
      </c>
      <c r="H506" t="s">
        <v>764</v>
      </c>
      <c r="I506">
        <v>75019</v>
      </c>
      <c r="J506" t="s">
        <v>135</v>
      </c>
      <c r="K506">
        <v>75</v>
      </c>
      <c r="L506" t="s">
        <v>91</v>
      </c>
    </row>
    <row r="507" spans="1:12">
      <c r="A507" t="s">
        <v>1386</v>
      </c>
      <c r="B507" t="s">
        <v>114</v>
      </c>
      <c r="C507" t="s">
        <v>7</v>
      </c>
      <c r="D507" t="s">
        <v>143</v>
      </c>
      <c r="E507" t="s">
        <v>603</v>
      </c>
      <c r="F507" t="s">
        <v>603</v>
      </c>
      <c r="H507" t="s">
        <v>1387</v>
      </c>
      <c r="I507">
        <v>92110</v>
      </c>
      <c r="J507" t="s">
        <v>167</v>
      </c>
      <c r="K507">
        <v>92</v>
      </c>
      <c r="L507" t="s">
        <v>119</v>
      </c>
    </row>
    <row r="508" spans="1:12">
      <c r="A508" t="s">
        <v>1388</v>
      </c>
      <c r="B508" t="s">
        <v>114</v>
      </c>
      <c r="C508" t="s">
        <v>3</v>
      </c>
      <c r="D508" t="s">
        <v>1389</v>
      </c>
      <c r="H508" t="s">
        <v>1390</v>
      </c>
      <c r="I508">
        <v>78560</v>
      </c>
      <c r="J508" t="s">
        <v>1391</v>
      </c>
      <c r="K508">
        <v>78</v>
      </c>
      <c r="L508" t="s">
        <v>119</v>
      </c>
    </row>
    <row r="509" spans="1:12">
      <c r="A509" t="s">
        <v>1392</v>
      </c>
      <c r="B509" t="s">
        <v>114</v>
      </c>
      <c r="C509" t="s">
        <v>34</v>
      </c>
      <c r="D509" t="s">
        <v>34</v>
      </c>
      <c r="E509" t="s">
        <v>789</v>
      </c>
      <c r="F509" t="s">
        <v>790</v>
      </c>
      <c r="H509" t="s">
        <v>1393</v>
      </c>
      <c r="I509">
        <v>75012</v>
      </c>
      <c r="J509" t="s">
        <v>1394</v>
      </c>
      <c r="K509">
        <v>75</v>
      </c>
      <c r="L509" t="s">
        <v>152</v>
      </c>
    </row>
    <row r="510" spans="1:12">
      <c r="A510" t="s">
        <v>1395</v>
      </c>
      <c r="B510" t="s">
        <v>13</v>
      </c>
      <c r="C510" t="s">
        <v>47</v>
      </c>
      <c r="D510" t="s">
        <v>292</v>
      </c>
      <c r="E510" t="s">
        <v>486</v>
      </c>
      <c r="G510" t="s">
        <v>88</v>
      </c>
      <c r="H510" t="s">
        <v>1396</v>
      </c>
      <c r="I510">
        <v>75014</v>
      </c>
      <c r="J510" t="s">
        <v>1394</v>
      </c>
      <c r="K510">
        <v>75</v>
      </c>
      <c r="L510" t="s">
        <v>91</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2" tint="-0.249977111117893"/>
  </sheetPr>
  <dimension ref="A1:Z1002"/>
  <sheetViews>
    <sheetView workbookViewId="0"/>
  </sheetViews>
  <sheetFormatPr defaultColWidth="14.42578125" defaultRowHeight="15" customHeight="1"/>
  <cols>
    <col min="1" max="1" width="41" customWidth="1"/>
    <col min="2" max="2" width="14.28515625" customWidth="1"/>
    <col min="3" max="3" width="26.42578125" customWidth="1"/>
    <col min="4" max="4" width="42.42578125" customWidth="1"/>
    <col min="5" max="5" width="33.140625" customWidth="1"/>
    <col min="6" max="6" width="49.7109375" customWidth="1"/>
    <col min="7" max="7" width="35.28515625" customWidth="1"/>
    <col min="8" max="8" width="36.28515625" customWidth="1"/>
    <col min="9" max="9" width="12.28515625" customWidth="1"/>
    <col min="10" max="10" width="22.42578125" customWidth="1"/>
    <col min="11" max="11" width="13.85546875" customWidth="1"/>
    <col min="12" max="12" width="39" customWidth="1"/>
    <col min="13" max="21" width="11.42578125" customWidth="1"/>
    <col min="22" max="26" width="12" customWidth="1"/>
  </cols>
  <sheetData>
    <row r="1" spans="1:26" ht="15" customHeight="1">
      <c r="A1" t="s">
        <v>61</v>
      </c>
      <c r="B1" t="s">
        <v>62</v>
      </c>
      <c r="C1" t="s">
        <v>63</v>
      </c>
      <c r="D1" t="s">
        <v>64</v>
      </c>
      <c r="E1" t="s">
        <v>65</v>
      </c>
      <c r="F1" t="s">
        <v>66</v>
      </c>
      <c r="G1" t="s">
        <v>67</v>
      </c>
      <c r="H1" t="s">
        <v>68</v>
      </c>
      <c r="I1" t="s">
        <v>69</v>
      </c>
      <c r="J1" t="s">
        <v>70</v>
      </c>
      <c r="K1" t="s">
        <v>71</v>
      </c>
      <c r="L1" t="s">
        <v>72</v>
      </c>
    </row>
    <row r="2" spans="1:26" ht="14.25" customHeight="1">
      <c r="A2" s="11" t="s">
        <v>73</v>
      </c>
      <c r="B2" s="12" t="s">
        <v>74</v>
      </c>
      <c r="C2" s="11" t="s">
        <v>75</v>
      </c>
      <c r="D2" s="11" t="s">
        <v>76</v>
      </c>
      <c r="E2" s="11" t="s">
        <v>77</v>
      </c>
      <c r="F2" s="11" t="s">
        <v>78</v>
      </c>
      <c r="G2" s="11" t="s">
        <v>79</v>
      </c>
      <c r="H2" s="12" t="s">
        <v>80</v>
      </c>
      <c r="I2" s="12" t="s">
        <v>81</v>
      </c>
      <c r="J2" s="12" t="s">
        <v>82</v>
      </c>
      <c r="K2" s="12" t="s">
        <v>83</v>
      </c>
      <c r="L2" s="11" t="s">
        <v>84</v>
      </c>
      <c r="M2" t="s">
        <v>2430</v>
      </c>
      <c r="N2" t="s">
        <v>2431</v>
      </c>
      <c r="O2" t="s">
        <v>2432</v>
      </c>
      <c r="P2" t="s">
        <v>2433</v>
      </c>
      <c r="Q2" t="s">
        <v>2434</v>
      </c>
      <c r="R2" t="s">
        <v>2435</v>
      </c>
      <c r="S2" t="s">
        <v>2436</v>
      </c>
      <c r="T2" t="s">
        <v>2437</v>
      </c>
      <c r="U2" t="s">
        <v>2438</v>
      </c>
      <c r="V2" t="s">
        <v>2439</v>
      </c>
      <c r="W2" t="s">
        <v>2440</v>
      </c>
      <c r="X2" t="s">
        <v>2441</v>
      </c>
      <c r="Y2" t="s">
        <v>2442</v>
      </c>
      <c r="Z2" t="s">
        <v>2443</v>
      </c>
    </row>
    <row r="3" spans="1:26" ht="14.25" hidden="1" customHeight="1">
      <c r="A3" s="13" t="s">
        <v>85</v>
      </c>
      <c r="B3" s="14" t="s">
        <v>13</v>
      </c>
      <c r="C3" s="15" t="s">
        <v>49</v>
      </c>
      <c r="D3" s="15" t="s">
        <v>86</v>
      </c>
      <c r="E3" s="13" t="s">
        <v>87</v>
      </c>
      <c r="F3" s="15" t="s">
        <v>88</v>
      </c>
      <c r="G3" s="16" t="s">
        <v>89</v>
      </c>
      <c r="H3" s="17"/>
      <c r="I3" s="17">
        <v>93240</v>
      </c>
      <c r="J3" s="17" t="s">
        <v>90</v>
      </c>
      <c r="K3" s="17">
        <v>93</v>
      </c>
      <c r="L3" s="18" t="s">
        <v>91</v>
      </c>
    </row>
    <row r="4" spans="1:26" ht="14.25" hidden="1" customHeight="1">
      <c r="A4" s="15" t="s">
        <v>92</v>
      </c>
      <c r="B4" s="14" t="s">
        <v>13</v>
      </c>
      <c r="C4" s="15" t="s">
        <v>45</v>
      </c>
      <c r="D4" s="16" t="s">
        <v>93</v>
      </c>
      <c r="E4" s="15" t="s">
        <v>94</v>
      </c>
      <c r="F4" s="16" t="s">
        <v>95</v>
      </c>
      <c r="G4" s="16" t="s">
        <v>96</v>
      </c>
      <c r="H4" s="16" t="s">
        <v>97</v>
      </c>
      <c r="I4" s="15">
        <v>75010</v>
      </c>
      <c r="J4" s="15" t="s">
        <v>98</v>
      </c>
      <c r="K4" s="15" t="s">
        <v>99</v>
      </c>
      <c r="L4" s="18" t="s">
        <v>100</v>
      </c>
    </row>
    <row r="5" spans="1:26" ht="14.25" hidden="1" customHeight="1">
      <c r="A5" s="13" t="s">
        <v>101</v>
      </c>
      <c r="B5" s="14" t="s">
        <v>13</v>
      </c>
      <c r="C5" s="19" t="s">
        <v>53</v>
      </c>
      <c r="D5" s="19" t="s">
        <v>58</v>
      </c>
      <c r="E5" s="13" t="s">
        <v>102</v>
      </c>
      <c r="F5" s="15" t="s">
        <v>88</v>
      </c>
      <c r="G5" s="16" t="s">
        <v>89</v>
      </c>
      <c r="H5" s="17" t="s">
        <v>103</v>
      </c>
      <c r="I5" s="17">
        <v>92310</v>
      </c>
      <c r="J5" s="17" t="s">
        <v>104</v>
      </c>
      <c r="K5" s="17">
        <v>92</v>
      </c>
      <c r="L5" s="18" t="s">
        <v>91</v>
      </c>
    </row>
    <row r="6" spans="1:26" ht="14.25" hidden="1" customHeight="1">
      <c r="A6" s="15" t="s">
        <v>105</v>
      </c>
      <c r="B6" s="14" t="s">
        <v>13</v>
      </c>
      <c r="C6" s="15" t="s">
        <v>49</v>
      </c>
      <c r="D6" s="15" t="s">
        <v>86</v>
      </c>
      <c r="E6" s="15" t="s">
        <v>106</v>
      </c>
      <c r="F6" s="15" t="s">
        <v>88</v>
      </c>
      <c r="G6" s="16" t="s">
        <v>89</v>
      </c>
      <c r="H6" s="16" t="s">
        <v>107</v>
      </c>
      <c r="I6" s="15">
        <v>93160</v>
      </c>
      <c r="J6" s="15" t="s">
        <v>108</v>
      </c>
      <c r="K6" s="15">
        <v>93</v>
      </c>
      <c r="L6" s="18" t="s">
        <v>91</v>
      </c>
    </row>
    <row r="7" spans="1:26" ht="14.25" hidden="1" customHeight="1">
      <c r="A7" s="20" t="s">
        <v>109</v>
      </c>
      <c r="B7" s="21" t="s">
        <v>13</v>
      </c>
      <c r="C7" s="22" t="s">
        <v>43</v>
      </c>
      <c r="D7" s="22" t="s">
        <v>93</v>
      </c>
      <c r="E7" s="22" t="s">
        <v>110</v>
      </c>
      <c r="F7" s="22" t="s">
        <v>88</v>
      </c>
      <c r="G7" s="14" t="s">
        <v>96</v>
      </c>
      <c r="H7" s="21" t="s">
        <v>111</v>
      </c>
      <c r="I7" s="22">
        <v>92700</v>
      </c>
      <c r="J7" s="22" t="s">
        <v>112</v>
      </c>
      <c r="K7" s="22">
        <v>92</v>
      </c>
      <c r="L7" s="22" t="s">
        <v>91</v>
      </c>
    </row>
    <row r="8" spans="1:26" ht="14.25" hidden="1" customHeight="1">
      <c r="A8" s="22" t="s">
        <v>113</v>
      </c>
      <c r="B8" s="21" t="s">
        <v>114</v>
      </c>
      <c r="C8" s="22" t="s">
        <v>7</v>
      </c>
      <c r="D8" s="22" t="s">
        <v>115</v>
      </c>
      <c r="E8" s="22" t="s">
        <v>116</v>
      </c>
      <c r="F8" s="22"/>
      <c r="G8" s="22"/>
      <c r="H8" s="21" t="s">
        <v>117</v>
      </c>
      <c r="I8" s="22">
        <v>75015</v>
      </c>
      <c r="J8" s="22" t="s">
        <v>118</v>
      </c>
      <c r="K8" s="22">
        <v>75</v>
      </c>
      <c r="L8" s="19" t="s">
        <v>119</v>
      </c>
    </row>
    <row r="9" spans="1:26" ht="14.25" hidden="1" customHeight="1">
      <c r="A9" s="23" t="s">
        <v>120</v>
      </c>
      <c r="B9" s="21" t="s">
        <v>114</v>
      </c>
      <c r="C9" s="22" t="s">
        <v>13</v>
      </c>
      <c r="D9" s="22" t="s">
        <v>13</v>
      </c>
      <c r="E9" s="24" t="s">
        <v>121</v>
      </c>
      <c r="F9" s="24" t="s">
        <v>121</v>
      </c>
      <c r="G9" s="24"/>
      <c r="H9" s="21" t="s">
        <v>122</v>
      </c>
      <c r="I9" s="22">
        <v>94150</v>
      </c>
      <c r="J9" s="24" t="s">
        <v>123</v>
      </c>
      <c r="K9" s="22">
        <v>94</v>
      </c>
      <c r="L9" s="19" t="s">
        <v>119</v>
      </c>
    </row>
    <row r="10" spans="1:26" ht="14.25" hidden="1" customHeight="1">
      <c r="A10" s="21" t="s">
        <v>124</v>
      </c>
      <c r="B10" s="21" t="s">
        <v>114</v>
      </c>
      <c r="C10" s="25" t="s">
        <v>7</v>
      </c>
      <c r="D10" s="25" t="s">
        <v>5</v>
      </c>
      <c r="E10" s="21" t="s">
        <v>125</v>
      </c>
      <c r="F10" s="21" t="s">
        <v>125</v>
      </c>
      <c r="G10" s="26"/>
      <c r="H10" s="21" t="s">
        <v>126</v>
      </c>
      <c r="I10" s="21">
        <v>75013</v>
      </c>
      <c r="J10" s="21" t="s">
        <v>127</v>
      </c>
      <c r="K10" s="21" t="s">
        <v>99</v>
      </c>
      <c r="L10" s="25" t="s">
        <v>119</v>
      </c>
    </row>
    <row r="11" spans="1:26" ht="14.25" hidden="1" customHeight="1">
      <c r="A11" s="15" t="s">
        <v>128</v>
      </c>
      <c r="B11" s="14" t="s">
        <v>13</v>
      </c>
      <c r="C11" s="15" t="s">
        <v>49</v>
      </c>
      <c r="D11" s="15" t="s">
        <v>49</v>
      </c>
      <c r="E11" s="15" t="s">
        <v>128</v>
      </c>
      <c r="F11" s="15" t="s">
        <v>88</v>
      </c>
      <c r="G11" s="15" t="s">
        <v>96</v>
      </c>
      <c r="H11" s="16" t="s">
        <v>129</v>
      </c>
      <c r="I11" s="15">
        <v>75013</v>
      </c>
      <c r="J11" s="15" t="s">
        <v>127</v>
      </c>
      <c r="K11" s="15" t="s">
        <v>99</v>
      </c>
      <c r="L11" s="18" t="s">
        <v>91</v>
      </c>
    </row>
    <row r="12" spans="1:26" ht="14.25" hidden="1" customHeight="1">
      <c r="A12" s="15" t="s">
        <v>130</v>
      </c>
      <c r="B12" s="14" t="s">
        <v>13</v>
      </c>
      <c r="C12" s="15" t="s">
        <v>43</v>
      </c>
      <c r="D12" s="15" t="s">
        <v>93</v>
      </c>
      <c r="E12" s="15" t="s">
        <v>131</v>
      </c>
      <c r="F12" s="16" t="s">
        <v>95</v>
      </c>
      <c r="G12" s="16" t="s">
        <v>96</v>
      </c>
      <c r="H12" s="16" t="s">
        <v>132</v>
      </c>
      <c r="I12" s="15">
        <v>75015</v>
      </c>
      <c r="J12" s="15" t="s">
        <v>118</v>
      </c>
      <c r="K12" s="15">
        <v>75</v>
      </c>
      <c r="L12" s="18" t="s">
        <v>91</v>
      </c>
    </row>
    <row r="13" spans="1:26" ht="14.25" hidden="1" customHeight="1">
      <c r="A13" s="15" t="s">
        <v>133</v>
      </c>
      <c r="B13" s="14" t="s">
        <v>13</v>
      </c>
      <c r="C13" s="15" t="s">
        <v>49</v>
      </c>
      <c r="D13" s="15" t="s">
        <v>86</v>
      </c>
      <c r="E13" s="15" t="s">
        <v>131</v>
      </c>
      <c r="F13" s="16" t="s">
        <v>95</v>
      </c>
      <c r="G13" s="16" t="s">
        <v>96</v>
      </c>
      <c r="H13" s="16" t="s">
        <v>134</v>
      </c>
      <c r="I13" s="15">
        <v>75019</v>
      </c>
      <c r="J13" s="15" t="s">
        <v>135</v>
      </c>
      <c r="K13" s="15" t="s">
        <v>99</v>
      </c>
      <c r="L13" s="18" t="s">
        <v>91</v>
      </c>
    </row>
    <row r="14" spans="1:26" ht="14.25" hidden="1" customHeight="1">
      <c r="A14" s="21" t="s">
        <v>136</v>
      </c>
      <c r="B14" s="21" t="s">
        <v>114</v>
      </c>
      <c r="C14" s="21" t="s">
        <v>13</v>
      </c>
      <c r="D14" s="21" t="s">
        <v>13</v>
      </c>
      <c r="E14" s="21" t="s">
        <v>131</v>
      </c>
      <c r="F14" s="21"/>
      <c r="G14" s="21"/>
      <c r="H14" s="21" t="s">
        <v>137</v>
      </c>
      <c r="I14" s="21">
        <v>75020</v>
      </c>
      <c r="J14" s="21" t="s">
        <v>138</v>
      </c>
      <c r="K14" s="21">
        <v>75</v>
      </c>
      <c r="L14" s="25" t="s">
        <v>119</v>
      </c>
    </row>
    <row r="15" spans="1:26" ht="14.25" hidden="1" customHeight="1">
      <c r="A15" s="15" t="s">
        <v>139</v>
      </c>
      <c r="B15" s="14" t="s">
        <v>13</v>
      </c>
      <c r="C15" s="15" t="s">
        <v>43</v>
      </c>
      <c r="D15" s="15" t="s">
        <v>93</v>
      </c>
      <c r="E15" s="15" t="s">
        <v>131</v>
      </c>
      <c r="F15" s="16" t="s">
        <v>95</v>
      </c>
      <c r="G15" s="15" t="s">
        <v>96</v>
      </c>
      <c r="H15" s="15" t="s">
        <v>140</v>
      </c>
      <c r="I15" s="15">
        <v>75011</v>
      </c>
      <c r="J15" s="15" t="s">
        <v>141</v>
      </c>
      <c r="K15" s="15" t="s">
        <v>99</v>
      </c>
      <c r="L15" s="18" t="s">
        <v>91</v>
      </c>
    </row>
    <row r="16" spans="1:26" ht="14.25" hidden="1" customHeight="1">
      <c r="A16" s="27" t="s">
        <v>142</v>
      </c>
      <c r="B16" s="21" t="s">
        <v>114</v>
      </c>
      <c r="C16" s="25" t="s">
        <v>7</v>
      </c>
      <c r="D16" s="21" t="s">
        <v>143</v>
      </c>
      <c r="E16" s="21" t="s">
        <v>144</v>
      </c>
      <c r="F16" s="21" t="s">
        <v>145</v>
      </c>
      <c r="G16" s="21"/>
      <c r="H16" s="25" t="s">
        <v>146</v>
      </c>
      <c r="I16" s="21">
        <v>92130</v>
      </c>
      <c r="J16" s="21" t="s">
        <v>147</v>
      </c>
      <c r="K16" s="21">
        <v>92</v>
      </c>
      <c r="L16" s="25" t="s">
        <v>119</v>
      </c>
    </row>
    <row r="17" spans="1:12" ht="14.25" hidden="1" customHeight="1">
      <c r="A17" s="22" t="s">
        <v>148</v>
      </c>
      <c r="B17" s="21" t="s">
        <v>114</v>
      </c>
      <c r="C17" s="22" t="s">
        <v>7</v>
      </c>
      <c r="D17" s="22" t="s">
        <v>143</v>
      </c>
      <c r="E17" s="22" t="s">
        <v>144</v>
      </c>
      <c r="F17" s="22" t="s">
        <v>149</v>
      </c>
      <c r="G17" s="22"/>
      <c r="H17" s="21" t="s">
        <v>150</v>
      </c>
      <c r="I17" s="22">
        <v>75012</v>
      </c>
      <c r="J17" s="22" t="s">
        <v>151</v>
      </c>
      <c r="K17" s="22">
        <v>75</v>
      </c>
      <c r="L17" s="25" t="s">
        <v>152</v>
      </c>
    </row>
    <row r="18" spans="1:12" ht="14.25" hidden="1" customHeight="1">
      <c r="A18" s="21" t="s">
        <v>153</v>
      </c>
      <c r="B18" s="21" t="s">
        <v>114</v>
      </c>
      <c r="C18" s="25" t="s">
        <v>7</v>
      </c>
      <c r="D18" s="22" t="s">
        <v>143</v>
      </c>
      <c r="E18" s="21" t="s">
        <v>144</v>
      </c>
      <c r="F18" s="21" t="s">
        <v>154</v>
      </c>
      <c r="G18" s="26"/>
      <c r="H18" s="21" t="s">
        <v>155</v>
      </c>
      <c r="I18" s="21">
        <v>92200</v>
      </c>
      <c r="J18" s="21" t="s">
        <v>156</v>
      </c>
      <c r="K18" s="21">
        <v>92</v>
      </c>
      <c r="L18" s="25" t="s">
        <v>119</v>
      </c>
    </row>
    <row r="19" spans="1:12" ht="14.25" hidden="1" customHeight="1">
      <c r="A19" s="20" t="s">
        <v>157</v>
      </c>
      <c r="B19" s="21" t="s">
        <v>114</v>
      </c>
      <c r="C19" s="25" t="s">
        <v>7</v>
      </c>
      <c r="D19" s="21" t="s">
        <v>143</v>
      </c>
      <c r="E19" s="21" t="s">
        <v>144</v>
      </c>
      <c r="F19" s="21" t="s">
        <v>158</v>
      </c>
      <c r="G19" s="26"/>
      <c r="H19" s="21" t="s">
        <v>159</v>
      </c>
      <c r="I19" s="21">
        <v>92800</v>
      </c>
      <c r="J19" s="21" t="s">
        <v>160</v>
      </c>
      <c r="K19" s="21">
        <v>92</v>
      </c>
      <c r="L19" s="25" t="s">
        <v>119</v>
      </c>
    </row>
    <row r="20" spans="1:12" ht="14.25" hidden="1" customHeight="1">
      <c r="A20" s="16" t="s">
        <v>161</v>
      </c>
      <c r="B20" s="14" t="s">
        <v>114</v>
      </c>
      <c r="C20" s="19" t="s">
        <v>7</v>
      </c>
      <c r="D20" s="22" t="s">
        <v>143</v>
      </c>
      <c r="E20" s="16" t="s">
        <v>144</v>
      </c>
      <c r="F20" s="22" t="s">
        <v>162</v>
      </c>
      <c r="G20" s="26"/>
      <c r="H20" s="19"/>
      <c r="I20" s="15">
        <v>75009</v>
      </c>
      <c r="J20" s="15" t="s">
        <v>163</v>
      </c>
      <c r="K20" s="21" t="s">
        <v>99</v>
      </c>
      <c r="L20" s="16" t="s">
        <v>152</v>
      </c>
    </row>
    <row r="21" spans="1:12" ht="14.25" hidden="1" customHeight="1">
      <c r="A21" s="16" t="s">
        <v>164</v>
      </c>
      <c r="B21" s="14" t="s">
        <v>114</v>
      </c>
      <c r="C21" s="19" t="s">
        <v>7</v>
      </c>
      <c r="D21" s="22" t="s">
        <v>143</v>
      </c>
      <c r="E21" s="16" t="s">
        <v>144</v>
      </c>
      <c r="F21" s="22" t="s">
        <v>165</v>
      </c>
      <c r="G21" s="26"/>
      <c r="H21" s="19" t="s">
        <v>166</v>
      </c>
      <c r="I21" s="15">
        <v>92110</v>
      </c>
      <c r="J21" s="15" t="s">
        <v>167</v>
      </c>
      <c r="K21" s="21" t="s">
        <v>168</v>
      </c>
      <c r="L21" s="28" t="s">
        <v>152</v>
      </c>
    </row>
    <row r="22" spans="1:12" ht="14.25" hidden="1" customHeight="1">
      <c r="A22" s="16" t="s">
        <v>169</v>
      </c>
      <c r="B22" s="14" t="s">
        <v>114</v>
      </c>
      <c r="C22" s="19" t="s">
        <v>7</v>
      </c>
      <c r="D22" s="22" t="s">
        <v>143</v>
      </c>
      <c r="E22" s="16" t="s">
        <v>144</v>
      </c>
      <c r="F22" s="22" t="s">
        <v>165</v>
      </c>
      <c r="G22" s="26"/>
      <c r="H22" s="19" t="s">
        <v>170</v>
      </c>
      <c r="I22" s="15">
        <v>92110</v>
      </c>
      <c r="J22" s="15" t="s">
        <v>167</v>
      </c>
      <c r="K22" s="21" t="s">
        <v>168</v>
      </c>
      <c r="L22" s="28" t="s">
        <v>152</v>
      </c>
    </row>
    <row r="23" spans="1:12" ht="14.25" hidden="1" customHeight="1">
      <c r="A23" s="16" t="s">
        <v>171</v>
      </c>
      <c r="B23" s="14" t="s">
        <v>114</v>
      </c>
      <c r="C23" s="19" t="s">
        <v>7</v>
      </c>
      <c r="D23" s="22" t="s">
        <v>143</v>
      </c>
      <c r="E23" s="16" t="s">
        <v>144</v>
      </c>
      <c r="F23" s="22" t="s">
        <v>165</v>
      </c>
      <c r="G23" s="26"/>
      <c r="H23" s="19"/>
      <c r="I23" s="15">
        <v>92300</v>
      </c>
      <c r="J23" s="21" t="s">
        <v>172</v>
      </c>
      <c r="K23" s="21" t="s">
        <v>168</v>
      </c>
      <c r="L23" s="28" t="s">
        <v>152</v>
      </c>
    </row>
    <row r="24" spans="1:12" ht="14.25" hidden="1" customHeight="1">
      <c r="A24" s="16" t="s">
        <v>173</v>
      </c>
      <c r="B24" s="14" t="s">
        <v>114</v>
      </c>
      <c r="C24" s="19" t="s">
        <v>7</v>
      </c>
      <c r="D24" s="22" t="s">
        <v>143</v>
      </c>
      <c r="E24" s="16" t="s">
        <v>144</v>
      </c>
      <c r="F24" s="22" t="s">
        <v>165</v>
      </c>
      <c r="G24" s="26"/>
      <c r="H24" s="19"/>
      <c r="I24" s="15">
        <v>92300</v>
      </c>
      <c r="J24" s="21" t="s">
        <v>172</v>
      </c>
      <c r="K24" s="21" t="s">
        <v>168</v>
      </c>
      <c r="L24" s="28" t="s">
        <v>152</v>
      </c>
    </row>
    <row r="25" spans="1:12" ht="14.25" hidden="1" customHeight="1">
      <c r="A25" s="22" t="s">
        <v>174</v>
      </c>
      <c r="B25" s="21" t="s">
        <v>114</v>
      </c>
      <c r="C25" s="22" t="s">
        <v>7</v>
      </c>
      <c r="D25" s="22" t="s">
        <v>143</v>
      </c>
      <c r="E25" s="22" t="s">
        <v>144</v>
      </c>
      <c r="F25" s="22" t="s">
        <v>175</v>
      </c>
      <c r="G25" s="22"/>
      <c r="H25" s="21" t="s">
        <v>176</v>
      </c>
      <c r="I25" s="21">
        <v>92400</v>
      </c>
      <c r="J25" s="21" t="s">
        <v>177</v>
      </c>
      <c r="K25" s="22">
        <v>92</v>
      </c>
      <c r="L25" s="25" t="s">
        <v>152</v>
      </c>
    </row>
    <row r="26" spans="1:12" ht="14.25" hidden="1" customHeight="1">
      <c r="A26" s="20" t="s">
        <v>178</v>
      </c>
      <c r="B26" s="21" t="s">
        <v>114</v>
      </c>
      <c r="C26" s="25" t="s">
        <v>7</v>
      </c>
      <c r="D26" s="21" t="s">
        <v>143</v>
      </c>
      <c r="E26" s="21" t="s">
        <v>144</v>
      </c>
      <c r="F26" s="21" t="s">
        <v>179</v>
      </c>
      <c r="G26" s="26"/>
      <c r="H26" s="21" t="s">
        <v>180</v>
      </c>
      <c r="I26" s="21">
        <v>75016</v>
      </c>
      <c r="J26" s="21" t="s">
        <v>181</v>
      </c>
      <c r="K26" s="21">
        <v>75</v>
      </c>
      <c r="L26" s="25" t="s">
        <v>119</v>
      </c>
    </row>
    <row r="27" spans="1:12" ht="14.25" hidden="1" customHeight="1">
      <c r="A27" s="16" t="s">
        <v>182</v>
      </c>
      <c r="B27" s="14" t="s">
        <v>114</v>
      </c>
      <c r="C27" s="19" t="s">
        <v>7</v>
      </c>
      <c r="D27" s="22" t="s">
        <v>143</v>
      </c>
      <c r="E27" s="16" t="s">
        <v>144</v>
      </c>
      <c r="F27" s="22" t="s">
        <v>183</v>
      </c>
      <c r="G27" s="26"/>
      <c r="H27" s="19" t="s">
        <v>184</v>
      </c>
      <c r="I27" s="21">
        <v>75116</v>
      </c>
      <c r="J27" s="21" t="s">
        <v>181</v>
      </c>
      <c r="K27" s="21" t="s">
        <v>99</v>
      </c>
      <c r="L27" s="16" t="s">
        <v>152</v>
      </c>
    </row>
    <row r="28" spans="1:12" ht="14.25" hidden="1" customHeight="1">
      <c r="A28" s="16" t="s">
        <v>185</v>
      </c>
      <c r="B28" s="14" t="s">
        <v>114</v>
      </c>
      <c r="C28" s="19" t="s">
        <v>7</v>
      </c>
      <c r="D28" s="22" t="s">
        <v>143</v>
      </c>
      <c r="E28" s="16" t="s">
        <v>144</v>
      </c>
      <c r="F28" s="29" t="s">
        <v>186</v>
      </c>
      <c r="G28" s="26"/>
      <c r="H28" s="19"/>
      <c r="I28" s="21">
        <v>92032</v>
      </c>
      <c r="J28" s="21" t="s">
        <v>187</v>
      </c>
      <c r="K28" s="21" t="s">
        <v>168</v>
      </c>
      <c r="L28" s="16" t="s">
        <v>152</v>
      </c>
    </row>
    <row r="29" spans="1:12" ht="14.25" hidden="1" customHeight="1">
      <c r="A29" s="16" t="s">
        <v>188</v>
      </c>
      <c r="B29" s="14" t="s">
        <v>114</v>
      </c>
      <c r="C29" s="19" t="s">
        <v>7</v>
      </c>
      <c r="D29" s="22" t="s">
        <v>143</v>
      </c>
      <c r="E29" s="16" t="s">
        <v>144</v>
      </c>
      <c r="F29" s="29" t="s">
        <v>189</v>
      </c>
      <c r="G29" s="26"/>
      <c r="H29" s="19"/>
      <c r="I29" s="21">
        <v>92400</v>
      </c>
      <c r="J29" s="21" t="s">
        <v>187</v>
      </c>
      <c r="K29" s="21" t="s">
        <v>168</v>
      </c>
      <c r="L29" s="16" t="s">
        <v>152</v>
      </c>
    </row>
    <row r="30" spans="1:12" ht="14.25" hidden="1" customHeight="1">
      <c r="A30" s="16" t="s">
        <v>190</v>
      </c>
      <c r="B30" s="14" t="s">
        <v>114</v>
      </c>
      <c r="C30" s="19" t="s">
        <v>7</v>
      </c>
      <c r="D30" s="22" t="s">
        <v>143</v>
      </c>
      <c r="E30" s="16" t="s">
        <v>144</v>
      </c>
      <c r="F30" s="22" t="s">
        <v>191</v>
      </c>
      <c r="G30" s="26"/>
      <c r="H30" s="19" t="s">
        <v>192</v>
      </c>
      <c r="I30" s="21">
        <v>75116</v>
      </c>
      <c r="J30" s="21" t="s">
        <v>181</v>
      </c>
      <c r="K30" s="21" t="s">
        <v>99</v>
      </c>
      <c r="L30" s="16" t="s">
        <v>152</v>
      </c>
    </row>
    <row r="31" spans="1:12" ht="14.25" hidden="1" customHeight="1">
      <c r="A31" s="15" t="s">
        <v>193</v>
      </c>
      <c r="B31" s="14" t="s">
        <v>13</v>
      </c>
      <c r="C31" s="19" t="s">
        <v>53</v>
      </c>
      <c r="D31" s="19" t="s">
        <v>58</v>
      </c>
      <c r="E31" s="15" t="s">
        <v>194</v>
      </c>
      <c r="F31" s="15" t="s">
        <v>88</v>
      </c>
      <c r="G31" s="16" t="s">
        <v>89</v>
      </c>
      <c r="H31" s="16" t="s">
        <v>195</v>
      </c>
      <c r="I31" s="15">
        <v>92150</v>
      </c>
      <c r="J31" s="15" t="s">
        <v>196</v>
      </c>
      <c r="K31" s="15">
        <v>92</v>
      </c>
      <c r="L31" s="18" t="s">
        <v>100</v>
      </c>
    </row>
    <row r="32" spans="1:12" ht="14.25" hidden="1" customHeight="1">
      <c r="A32" s="15" t="s">
        <v>197</v>
      </c>
      <c r="B32" s="14" t="s">
        <v>13</v>
      </c>
      <c r="C32" s="19" t="s">
        <v>53</v>
      </c>
      <c r="D32" s="19" t="s">
        <v>58</v>
      </c>
      <c r="E32" s="15" t="s">
        <v>198</v>
      </c>
      <c r="F32" s="15" t="s">
        <v>88</v>
      </c>
      <c r="G32" s="16" t="s">
        <v>89</v>
      </c>
      <c r="H32" s="16" t="s">
        <v>199</v>
      </c>
      <c r="I32" s="15">
        <v>92260</v>
      </c>
      <c r="J32" s="15" t="s">
        <v>200</v>
      </c>
      <c r="K32" s="15">
        <v>92</v>
      </c>
      <c r="L32" s="18" t="s">
        <v>91</v>
      </c>
    </row>
    <row r="33" spans="1:12" ht="14.25" hidden="1" customHeight="1">
      <c r="A33" s="15" t="s">
        <v>201</v>
      </c>
      <c r="B33" s="14" t="s">
        <v>13</v>
      </c>
      <c r="C33" s="19" t="s">
        <v>53</v>
      </c>
      <c r="D33" s="19" t="s">
        <v>58</v>
      </c>
      <c r="E33" s="15" t="s">
        <v>202</v>
      </c>
      <c r="F33" s="15" t="s">
        <v>88</v>
      </c>
      <c r="G33" s="16" t="s">
        <v>203</v>
      </c>
      <c r="H33" s="15" t="s">
        <v>204</v>
      </c>
      <c r="I33" s="15">
        <v>92700</v>
      </c>
      <c r="J33" s="15" t="s">
        <v>112</v>
      </c>
      <c r="K33" s="15">
        <v>92</v>
      </c>
      <c r="L33" s="18" t="s">
        <v>91</v>
      </c>
    </row>
    <row r="34" spans="1:12" ht="14.25" hidden="1" customHeight="1">
      <c r="A34" s="27" t="s">
        <v>205</v>
      </c>
      <c r="B34" s="21" t="s">
        <v>114</v>
      </c>
      <c r="C34" s="21" t="s">
        <v>13</v>
      </c>
      <c r="D34" s="21" t="s">
        <v>13</v>
      </c>
      <c r="E34" s="21" t="s">
        <v>206</v>
      </c>
      <c r="F34" s="21"/>
      <c r="G34" s="21"/>
      <c r="H34" s="21" t="s">
        <v>207</v>
      </c>
      <c r="I34" s="21">
        <v>92000</v>
      </c>
      <c r="J34" s="21" t="s">
        <v>160</v>
      </c>
      <c r="K34" s="21">
        <v>92</v>
      </c>
      <c r="L34" s="25" t="s">
        <v>119</v>
      </c>
    </row>
    <row r="35" spans="1:12" ht="14.25" hidden="1" customHeight="1">
      <c r="A35" s="15" t="s">
        <v>208</v>
      </c>
      <c r="B35" s="14" t="s">
        <v>13</v>
      </c>
      <c r="C35" s="15" t="s">
        <v>45</v>
      </c>
      <c r="D35" s="16" t="s">
        <v>93</v>
      </c>
      <c r="E35" s="15" t="s">
        <v>209</v>
      </c>
      <c r="F35" s="15" t="s">
        <v>88</v>
      </c>
      <c r="G35" s="16" t="s">
        <v>96</v>
      </c>
      <c r="H35" s="16" t="s">
        <v>210</v>
      </c>
      <c r="I35" s="15">
        <v>75014</v>
      </c>
      <c r="J35" s="15" t="s">
        <v>211</v>
      </c>
      <c r="K35" s="15" t="s">
        <v>99</v>
      </c>
      <c r="L35" s="18" t="s">
        <v>91</v>
      </c>
    </row>
    <row r="36" spans="1:12" ht="14.25" hidden="1" customHeight="1">
      <c r="A36" s="16" t="s">
        <v>212</v>
      </c>
      <c r="B36" s="14" t="s">
        <v>13</v>
      </c>
      <c r="C36" s="15" t="s">
        <v>43</v>
      </c>
      <c r="D36" s="15" t="s">
        <v>93</v>
      </c>
      <c r="E36" s="16" t="s">
        <v>209</v>
      </c>
      <c r="F36" s="16" t="s">
        <v>95</v>
      </c>
      <c r="G36" s="15" t="s">
        <v>96</v>
      </c>
      <c r="H36" s="16" t="s">
        <v>213</v>
      </c>
      <c r="I36" s="30">
        <v>92150</v>
      </c>
      <c r="J36" s="30" t="s">
        <v>196</v>
      </c>
      <c r="K36" s="30">
        <v>92</v>
      </c>
      <c r="L36" s="18" t="s">
        <v>91</v>
      </c>
    </row>
    <row r="37" spans="1:12" ht="14.25" hidden="1" customHeight="1">
      <c r="A37" s="15" t="s">
        <v>214</v>
      </c>
      <c r="B37" s="14" t="s">
        <v>13</v>
      </c>
      <c r="C37" s="15" t="s">
        <v>43</v>
      </c>
      <c r="D37" s="15" t="s">
        <v>93</v>
      </c>
      <c r="E37" s="15" t="s">
        <v>209</v>
      </c>
      <c r="F37" s="15" t="s">
        <v>88</v>
      </c>
      <c r="G37" s="16" t="s">
        <v>96</v>
      </c>
      <c r="H37" s="15" t="s">
        <v>215</v>
      </c>
      <c r="I37" s="15">
        <v>75016</v>
      </c>
      <c r="J37" s="15" t="s">
        <v>181</v>
      </c>
      <c r="K37" s="15" t="s">
        <v>99</v>
      </c>
      <c r="L37" s="18" t="s">
        <v>216</v>
      </c>
    </row>
    <row r="38" spans="1:12" ht="14.25" hidden="1" customHeight="1">
      <c r="A38" s="15" t="s">
        <v>217</v>
      </c>
      <c r="B38" s="14" t="s">
        <v>13</v>
      </c>
      <c r="C38" s="15" t="s">
        <v>43</v>
      </c>
      <c r="D38" s="15" t="s">
        <v>93</v>
      </c>
      <c r="E38" s="15" t="s">
        <v>209</v>
      </c>
      <c r="F38" s="15" t="s">
        <v>88</v>
      </c>
      <c r="G38" s="16" t="s">
        <v>96</v>
      </c>
      <c r="H38" s="16" t="s">
        <v>218</v>
      </c>
      <c r="I38" s="15">
        <v>75008</v>
      </c>
      <c r="J38" s="15" t="s">
        <v>219</v>
      </c>
      <c r="K38" s="15" t="s">
        <v>99</v>
      </c>
      <c r="L38" s="18" t="s">
        <v>91</v>
      </c>
    </row>
    <row r="39" spans="1:12" ht="14.25" hidden="1" customHeight="1">
      <c r="A39" s="16" t="s">
        <v>220</v>
      </c>
      <c r="B39" s="14" t="s">
        <v>13</v>
      </c>
      <c r="C39" s="15" t="s">
        <v>43</v>
      </c>
      <c r="D39" s="16" t="s">
        <v>93</v>
      </c>
      <c r="E39" s="16" t="s">
        <v>209</v>
      </c>
      <c r="F39" s="15" t="s">
        <v>88</v>
      </c>
      <c r="G39" s="15" t="s">
        <v>96</v>
      </c>
      <c r="H39" s="16" t="s">
        <v>221</v>
      </c>
      <c r="I39" s="30">
        <v>75014</v>
      </c>
      <c r="J39" s="30" t="s">
        <v>211</v>
      </c>
      <c r="K39" s="30" t="s">
        <v>99</v>
      </c>
      <c r="L39" s="18" t="s">
        <v>100</v>
      </c>
    </row>
    <row r="40" spans="1:12" ht="14.25" hidden="1" customHeight="1">
      <c r="A40" s="16" t="s">
        <v>222</v>
      </c>
      <c r="B40" s="14" t="s">
        <v>13</v>
      </c>
      <c r="C40" s="15" t="s">
        <v>43</v>
      </c>
      <c r="D40" s="16" t="s">
        <v>93</v>
      </c>
      <c r="E40" s="16" t="s">
        <v>209</v>
      </c>
      <c r="F40" s="15" t="s">
        <v>88</v>
      </c>
      <c r="G40" s="16" t="s">
        <v>96</v>
      </c>
      <c r="H40" s="16" t="s">
        <v>210</v>
      </c>
      <c r="I40" s="15">
        <v>75014</v>
      </c>
      <c r="J40" s="15" t="s">
        <v>211</v>
      </c>
      <c r="K40" s="15" t="s">
        <v>99</v>
      </c>
      <c r="L40" s="18" t="s">
        <v>100</v>
      </c>
    </row>
    <row r="41" spans="1:12" ht="14.25" hidden="1" customHeight="1">
      <c r="A41" s="22" t="s">
        <v>223</v>
      </c>
      <c r="B41" s="21" t="s">
        <v>13</v>
      </c>
      <c r="C41" s="22" t="s">
        <v>43</v>
      </c>
      <c r="D41" s="19" t="s">
        <v>93</v>
      </c>
      <c r="E41" s="15" t="s">
        <v>224</v>
      </c>
      <c r="F41" s="22" t="s">
        <v>88</v>
      </c>
      <c r="G41" s="14"/>
      <c r="H41" s="21" t="s">
        <v>225</v>
      </c>
      <c r="I41" s="22">
        <v>92150</v>
      </c>
      <c r="J41" s="22" t="s">
        <v>196</v>
      </c>
      <c r="K41" s="22">
        <v>92</v>
      </c>
      <c r="L41" s="16" t="s">
        <v>91</v>
      </c>
    </row>
    <row r="42" spans="1:12" ht="14.25" hidden="1" customHeight="1">
      <c r="A42" s="15" t="s">
        <v>226</v>
      </c>
      <c r="B42" s="14" t="s">
        <v>13</v>
      </c>
      <c r="C42" s="15" t="s">
        <v>43</v>
      </c>
      <c r="D42" s="15" t="s">
        <v>93</v>
      </c>
      <c r="E42" s="15" t="s">
        <v>209</v>
      </c>
      <c r="F42" s="15" t="s">
        <v>88</v>
      </c>
      <c r="G42" s="16" t="s">
        <v>96</v>
      </c>
      <c r="H42" s="16" t="s">
        <v>227</v>
      </c>
      <c r="I42" s="15">
        <v>75012</v>
      </c>
      <c r="J42" s="15" t="s">
        <v>151</v>
      </c>
      <c r="K42" s="15">
        <v>75</v>
      </c>
      <c r="L42" s="18" t="s">
        <v>100</v>
      </c>
    </row>
    <row r="43" spans="1:12" ht="14.25" hidden="1" customHeight="1">
      <c r="A43" s="15" t="s">
        <v>228</v>
      </c>
      <c r="B43" s="14" t="s">
        <v>13</v>
      </c>
      <c r="C43" s="15" t="s">
        <v>43</v>
      </c>
      <c r="D43" s="15" t="s">
        <v>93</v>
      </c>
      <c r="E43" s="15" t="s">
        <v>209</v>
      </c>
      <c r="F43" s="15" t="s">
        <v>88</v>
      </c>
      <c r="G43" s="16" t="s">
        <v>96</v>
      </c>
      <c r="H43" s="15" t="s">
        <v>229</v>
      </c>
      <c r="I43" s="15">
        <v>92600</v>
      </c>
      <c r="J43" s="15" t="s">
        <v>230</v>
      </c>
      <c r="K43" s="15" t="s">
        <v>168</v>
      </c>
      <c r="L43" s="18" t="s">
        <v>100</v>
      </c>
    </row>
    <row r="44" spans="1:12" ht="14.25" hidden="1" customHeight="1">
      <c r="A44" s="16" t="s">
        <v>231</v>
      </c>
      <c r="B44" s="14" t="s">
        <v>13</v>
      </c>
      <c r="C44" s="15" t="s">
        <v>43</v>
      </c>
      <c r="D44" s="15" t="s">
        <v>93</v>
      </c>
      <c r="E44" s="16" t="s">
        <v>209</v>
      </c>
      <c r="F44" s="15" t="s">
        <v>95</v>
      </c>
      <c r="G44" s="15" t="s">
        <v>96</v>
      </c>
      <c r="H44" s="16" t="s">
        <v>232</v>
      </c>
      <c r="I44" s="30">
        <v>75012</v>
      </c>
      <c r="J44" s="30" t="s">
        <v>151</v>
      </c>
      <c r="K44" s="30">
        <v>75</v>
      </c>
      <c r="L44" s="18" t="s">
        <v>91</v>
      </c>
    </row>
    <row r="45" spans="1:12" ht="14.25" hidden="1" customHeight="1">
      <c r="A45" s="15" t="s">
        <v>233</v>
      </c>
      <c r="B45" s="14" t="s">
        <v>13</v>
      </c>
      <c r="C45" s="15" t="s">
        <v>43</v>
      </c>
      <c r="D45" s="15" t="s">
        <v>93</v>
      </c>
      <c r="E45" s="15" t="s">
        <v>209</v>
      </c>
      <c r="F45" s="15" t="s">
        <v>88</v>
      </c>
      <c r="G45" s="16" t="s">
        <v>96</v>
      </c>
      <c r="H45" s="15" t="s">
        <v>234</v>
      </c>
      <c r="I45" s="15">
        <v>92100</v>
      </c>
      <c r="J45" s="15" t="s">
        <v>235</v>
      </c>
      <c r="K45" s="15" t="s">
        <v>168</v>
      </c>
      <c r="L45" s="18" t="s">
        <v>216</v>
      </c>
    </row>
    <row r="46" spans="1:12" ht="14.25" hidden="1" customHeight="1">
      <c r="A46" s="16" t="s">
        <v>236</v>
      </c>
      <c r="B46" s="14" t="s">
        <v>13</v>
      </c>
      <c r="C46" s="15" t="s">
        <v>43</v>
      </c>
      <c r="D46" s="16" t="s">
        <v>93</v>
      </c>
      <c r="E46" s="16" t="s">
        <v>209</v>
      </c>
      <c r="F46" s="15" t="s">
        <v>88</v>
      </c>
      <c r="G46" s="16" t="s">
        <v>96</v>
      </c>
      <c r="H46" s="16" t="s">
        <v>210</v>
      </c>
      <c r="I46" s="30">
        <v>75014</v>
      </c>
      <c r="J46" s="30" t="s">
        <v>211</v>
      </c>
      <c r="K46" s="30" t="s">
        <v>99</v>
      </c>
      <c r="L46" s="18" t="s">
        <v>91</v>
      </c>
    </row>
    <row r="47" spans="1:12" ht="14.25" hidden="1" customHeight="1">
      <c r="A47" s="15" t="s">
        <v>237</v>
      </c>
      <c r="B47" s="14" t="s">
        <v>13</v>
      </c>
      <c r="C47" s="15" t="s">
        <v>43</v>
      </c>
      <c r="D47" s="15" t="s">
        <v>93</v>
      </c>
      <c r="E47" s="15" t="s">
        <v>209</v>
      </c>
      <c r="F47" s="15" t="s">
        <v>88</v>
      </c>
      <c r="G47" s="16" t="s">
        <v>96</v>
      </c>
      <c r="H47" s="15" t="s">
        <v>238</v>
      </c>
      <c r="I47" s="15">
        <v>92110</v>
      </c>
      <c r="J47" s="15" t="s">
        <v>239</v>
      </c>
      <c r="K47" s="15" t="s">
        <v>168</v>
      </c>
      <c r="L47" s="18" t="s">
        <v>100</v>
      </c>
    </row>
    <row r="48" spans="1:12" ht="14.25" hidden="1" customHeight="1">
      <c r="A48" s="15" t="s">
        <v>240</v>
      </c>
      <c r="B48" s="14" t="s">
        <v>13</v>
      </c>
      <c r="C48" s="15" t="s">
        <v>43</v>
      </c>
      <c r="D48" s="15" t="s">
        <v>93</v>
      </c>
      <c r="E48" s="15" t="s">
        <v>241</v>
      </c>
      <c r="F48" s="15" t="s">
        <v>95</v>
      </c>
      <c r="G48" s="16" t="s">
        <v>242</v>
      </c>
      <c r="H48" s="15" t="s">
        <v>243</v>
      </c>
      <c r="I48" s="15">
        <v>75020</v>
      </c>
      <c r="J48" s="15" t="s">
        <v>138</v>
      </c>
      <c r="K48" s="15">
        <v>75</v>
      </c>
      <c r="L48" s="18" t="s">
        <v>91</v>
      </c>
    </row>
    <row r="49" spans="1:12" ht="14.25" hidden="1" customHeight="1">
      <c r="A49" s="15" t="s">
        <v>244</v>
      </c>
      <c r="B49" s="14" t="s">
        <v>13</v>
      </c>
      <c r="C49" s="15" t="s">
        <v>43</v>
      </c>
      <c r="D49" s="15" t="s">
        <v>93</v>
      </c>
      <c r="E49" s="15" t="s">
        <v>209</v>
      </c>
      <c r="F49" s="15" t="s">
        <v>88</v>
      </c>
      <c r="G49" s="16" t="s">
        <v>96</v>
      </c>
      <c r="H49" s="16" t="s">
        <v>245</v>
      </c>
      <c r="I49" s="15">
        <v>75014</v>
      </c>
      <c r="J49" s="15" t="s">
        <v>211</v>
      </c>
      <c r="K49" s="15">
        <v>75</v>
      </c>
      <c r="L49" s="18" t="s">
        <v>91</v>
      </c>
    </row>
    <row r="50" spans="1:12" ht="14.25" hidden="1" customHeight="1">
      <c r="A50" s="15" t="s">
        <v>246</v>
      </c>
      <c r="B50" s="14" t="s">
        <v>13</v>
      </c>
      <c r="C50" s="15" t="s">
        <v>43</v>
      </c>
      <c r="D50" s="15" t="s">
        <v>93</v>
      </c>
      <c r="E50" s="15" t="s">
        <v>209</v>
      </c>
      <c r="F50" s="15" t="s">
        <v>88</v>
      </c>
      <c r="G50" s="16" t="s">
        <v>96</v>
      </c>
      <c r="H50" s="15" t="s">
        <v>247</v>
      </c>
      <c r="I50" s="15">
        <v>92270</v>
      </c>
      <c r="J50" s="15" t="s">
        <v>248</v>
      </c>
      <c r="K50" s="15" t="s">
        <v>168</v>
      </c>
      <c r="L50" s="18" t="s">
        <v>100</v>
      </c>
    </row>
    <row r="51" spans="1:12" ht="14.25" hidden="1" customHeight="1">
      <c r="A51" s="15" t="s">
        <v>249</v>
      </c>
      <c r="B51" s="14" t="s">
        <v>13</v>
      </c>
      <c r="C51" s="15" t="s">
        <v>43</v>
      </c>
      <c r="D51" s="15" t="s">
        <v>93</v>
      </c>
      <c r="E51" s="15" t="s">
        <v>209</v>
      </c>
      <c r="F51" s="15" t="s">
        <v>88</v>
      </c>
      <c r="G51" s="16" t="s">
        <v>96</v>
      </c>
      <c r="H51" s="15" t="s">
        <v>250</v>
      </c>
      <c r="I51" s="15">
        <v>75010</v>
      </c>
      <c r="J51" s="15" t="s">
        <v>98</v>
      </c>
      <c r="K51" s="15" t="s">
        <v>99</v>
      </c>
      <c r="L51" s="18" t="s">
        <v>100</v>
      </c>
    </row>
    <row r="52" spans="1:12" ht="14.25" hidden="1" customHeight="1">
      <c r="A52" s="16" t="s">
        <v>251</v>
      </c>
      <c r="B52" s="14" t="s">
        <v>13</v>
      </c>
      <c r="C52" s="19" t="s">
        <v>43</v>
      </c>
      <c r="D52" s="19" t="s">
        <v>93</v>
      </c>
      <c r="E52" s="16" t="s">
        <v>209</v>
      </c>
      <c r="F52" s="15" t="s">
        <v>95</v>
      </c>
      <c r="G52" s="15" t="s">
        <v>96</v>
      </c>
      <c r="H52" s="16" t="s">
        <v>252</v>
      </c>
      <c r="I52" s="15">
        <v>75008</v>
      </c>
      <c r="J52" s="30" t="s">
        <v>219</v>
      </c>
      <c r="K52" s="30">
        <v>75</v>
      </c>
      <c r="L52" s="18" t="s">
        <v>100</v>
      </c>
    </row>
    <row r="53" spans="1:12" ht="14.25" hidden="1" customHeight="1">
      <c r="A53" s="16" t="s">
        <v>253</v>
      </c>
      <c r="B53" s="14" t="s">
        <v>13</v>
      </c>
      <c r="C53" s="19" t="s">
        <v>43</v>
      </c>
      <c r="D53" s="19" t="s">
        <v>93</v>
      </c>
      <c r="E53" s="16" t="s">
        <v>209</v>
      </c>
      <c r="F53" s="15" t="s">
        <v>95</v>
      </c>
      <c r="G53" s="15" t="s">
        <v>96</v>
      </c>
      <c r="H53" s="16" t="s">
        <v>254</v>
      </c>
      <c r="I53" s="15">
        <v>75011</v>
      </c>
      <c r="J53" s="30" t="s">
        <v>141</v>
      </c>
      <c r="K53" s="30">
        <v>75</v>
      </c>
      <c r="L53" s="18" t="s">
        <v>100</v>
      </c>
    </row>
    <row r="54" spans="1:12" ht="14.25" hidden="1" customHeight="1">
      <c r="A54" s="16" t="s">
        <v>255</v>
      </c>
      <c r="B54" s="14" t="s">
        <v>13</v>
      </c>
      <c r="C54" s="19" t="s">
        <v>43</v>
      </c>
      <c r="D54" s="19" t="s">
        <v>93</v>
      </c>
      <c r="E54" s="16" t="s">
        <v>209</v>
      </c>
      <c r="F54" s="15" t="s">
        <v>95</v>
      </c>
      <c r="G54" s="15" t="s">
        <v>96</v>
      </c>
      <c r="H54" s="16" t="s">
        <v>256</v>
      </c>
      <c r="I54" s="15">
        <v>75010</v>
      </c>
      <c r="J54" s="30" t="s">
        <v>98</v>
      </c>
      <c r="K54" s="30">
        <v>75</v>
      </c>
      <c r="L54" s="18" t="s">
        <v>91</v>
      </c>
    </row>
    <row r="55" spans="1:12" ht="14.25" hidden="1" customHeight="1">
      <c r="A55" s="16" t="s">
        <v>257</v>
      </c>
      <c r="B55" s="14" t="s">
        <v>13</v>
      </c>
      <c r="C55" s="19" t="s">
        <v>43</v>
      </c>
      <c r="D55" s="19" t="s">
        <v>93</v>
      </c>
      <c r="E55" s="16" t="s">
        <v>209</v>
      </c>
      <c r="F55" s="15" t="s">
        <v>95</v>
      </c>
      <c r="G55" s="15" t="s">
        <v>96</v>
      </c>
      <c r="H55" s="16" t="s">
        <v>258</v>
      </c>
      <c r="I55" s="15">
        <v>75012</v>
      </c>
      <c r="J55" s="30" t="s">
        <v>151</v>
      </c>
      <c r="K55" s="30">
        <v>75</v>
      </c>
      <c r="L55" s="18" t="s">
        <v>91</v>
      </c>
    </row>
    <row r="56" spans="1:12" ht="14.25" hidden="1" customHeight="1">
      <c r="A56" s="15" t="s">
        <v>259</v>
      </c>
      <c r="B56" s="14" t="s">
        <v>13</v>
      </c>
      <c r="C56" s="15" t="s">
        <v>43</v>
      </c>
      <c r="D56" s="15" t="s">
        <v>93</v>
      </c>
      <c r="E56" s="15" t="s">
        <v>209</v>
      </c>
      <c r="F56" s="15" t="s">
        <v>88</v>
      </c>
      <c r="G56" s="16" t="s">
        <v>96</v>
      </c>
      <c r="H56" s="15" t="s">
        <v>260</v>
      </c>
      <c r="I56" s="15">
        <v>92390</v>
      </c>
      <c r="J56" s="15" t="s">
        <v>261</v>
      </c>
      <c r="K56" s="15" t="s">
        <v>168</v>
      </c>
      <c r="L56" s="18" t="s">
        <v>100</v>
      </c>
    </row>
    <row r="57" spans="1:12" ht="14.25" hidden="1" customHeight="1">
      <c r="A57" s="16" t="s">
        <v>262</v>
      </c>
      <c r="B57" s="14" t="s">
        <v>13</v>
      </c>
      <c r="C57" s="15" t="s">
        <v>45</v>
      </c>
      <c r="D57" s="16" t="s">
        <v>93</v>
      </c>
      <c r="E57" s="16" t="s">
        <v>209</v>
      </c>
      <c r="F57" s="15" t="s">
        <v>88</v>
      </c>
      <c r="G57" s="15" t="s">
        <v>96</v>
      </c>
      <c r="H57" s="16" t="s">
        <v>263</v>
      </c>
      <c r="I57" s="30">
        <v>75012</v>
      </c>
      <c r="J57" s="30" t="s">
        <v>151</v>
      </c>
      <c r="K57" s="30" t="s">
        <v>99</v>
      </c>
      <c r="L57" s="18" t="s">
        <v>91</v>
      </c>
    </row>
    <row r="58" spans="1:12" ht="14.25" hidden="1" customHeight="1">
      <c r="A58" s="18" t="s">
        <v>264</v>
      </c>
      <c r="B58" s="21" t="s">
        <v>13</v>
      </c>
      <c r="C58" s="22" t="s">
        <v>43</v>
      </c>
      <c r="D58" s="22" t="s">
        <v>93</v>
      </c>
      <c r="E58" s="22" t="s">
        <v>209</v>
      </c>
      <c r="F58" s="22"/>
      <c r="G58" s="22" t="s">
        <v>96</v>
      </c>
      <c r="H58" s="21"/>
      <c r="I58" s="22"/>
      <c r="J58" s="22"/>
      <c r="K58" s="22">
        <v>75</v>
      </c>
      <c r="L58" s="19" t="s">
        <v>265</v>
      </c>
    </row>
    <row r="59" spans="1:12" ht="14.25" hidden="1" customHeight="1">
      <c r="A59" s="16" t="s">
        <v>266</v>
      </c>
      <c r="B59" s="14" t="s">
        <v>13</v>
      </c>
      <c r="C59" s="15" t="s">
        <v>43</v>
      </c>
      <c r="D59" s="16" t="s">
        <v>93</v>
      </c>
      <c r="E59" s="16" t="s">
        <v>209</v>
      </c>
      <c r="F59" s="15" t="s">
        <v>88</v>
      </c>
      <c r="G59" s="15" t="s">
        <v>96</v>
      </c>
      <c r="H59" s="16" t="s">
        <v>267</v>
      </c>
      <c r="I59" s="30">
        <v>75014</v>
      </c>
      <c r="J59" s="30" t="s">
        <v>211</v>
      </c>
      <c r="K59" s="30" t="s">
        <v>99</v>
      </c>
      <c r="L59" s="18" t="s">
        <v>91</v>
      </c>
    </row>
    <row r="60" spans="1:12" ht="14.25" hidden="1" customHeight="1">
      <c r="A60" s="20" t="s">
        <v>268</v>
      </c>
      <c r="B60" s="20" t="s">
        <v>13</v>
      </c>
      <c r="C60" s="20" t="s">
        <v>43</v>
      </c>
      <c r="D60" s="20" t="s">
        <v>93</v>
      </c>
      <c r="E60" s="20" t="s">
        <v>209</v>
      </c>
      <c r="F60" s="20" t="s">
        <v>95</v>
      </c>
      <c r="G60" s="20" t="s">
        <v>96</v>
      </c>
      <c r="H60" s="20" t="s">
        <v>269</v>
      </c>
      <c r="I60" s="20">
        <v>75018</v>
      </c>
      <c r="J60" s="20" t="s">
        <v>270</v>
      </c>
      <c r="K60" s="20">
        <v>75</v>
      </c>
      <c r="L60" s="20" t="s">
        <v>91</v>
      </c>
    </row>
    <row r="61" spans="1:12" ht="14.25" hidden="1" customHeight="1">
      <c r="A61" s="15" t="s">
        <v>271</v>
      </c>
      <c r="B61" s="14" t="s">
        <v>13</v>
      </c>
      <c r="C61" s="15" t="s">
        <v>43</v>
      </c>
      <c r="D61" s="15" t="s">
        <v>93</v>
      </c>
      <c r="E61" s="15" t="s">
        <v>209</v>
      </c>
      <c r="F61" s="15" t="s">
        <v>88</v>
      </c>
      <c r="G61" s="16" t="s">
        <v>96</v>
      </c>
      <c r="H61" s="15" t="s">
        <v>272</v>
      </c>
      <c r="I61" s="15">
        <v>92150</v>
      </c>
      <c r="J61" s="15" t="s">
        <v>196</v>
      </c>
      <c r="K61" s="15" t="s">
        <v>168</v>
      </c>
      <c r="L61" s="18" t="s">
        <v>91</v>
      </c>
    </row>
    <row r="62" spans="1:12" ht="14.25" hidden="1" customHeight="1">
      <c r="A62" s="19" t="s">
        <v>273</v>
      </c>
      <c r="B62" s="21" t="s">
        <v>13</v>
      </c>
      <c r="C62" s="22" t="s">
        <v>43</v>
      </c>
      <c r="D62" s="22" t="s">
        <v>93</v>
      </c>
      <c r="E62" s="22" t="s">
        <v>209</v>
      </c>
      <c r="F62" s="22" t="s">
        <v>95</v>
      </c>
      <c r="G62" s="14" t="s">
        <v>96</v>
      </c>
      <c r="H62" s="21" t="s">
        <v>274</v>
      </c>
      <c r="I62" s="22">
        <v>92150</v>
      </c>
      <c r="J62" s="22" t="s">
        <v>275</v>
      </c>
      <c r="K62" s="22">
        <v>92</v>
      </c>
      <c r="L62" s="19" t="s">
        <v>265</v>
      </c>
    </row>
    <row r="63" spans="1:12" ht="14.25" hidden="1" customHeight="1">
      <c r="A63" s="16" t="s">
        <v>276</v>
      </c>
      <c r="B63" s="14" t="s">
        <v>13</v>
      </c>
      <c r="C63" s="19" t="s">
        <v>43</v>
      </c>
      <c r="D63" s="19" t="s">
        <v>93</v>
      </c>
      <c r="E63" s="16" t="s">
        <v>209</v>
      </c>
      <c r="F63" s="15" t="s">
        <v>95</v>
      </c>
      <c r="G63" s="15" t="s">
        <v>96</v>
      </c>
      <c r="H63" s="16" t="s">
        <v>277</v>
      </c>
      <c r="I63" s="15">
        <v>75018</v>
      </c>
      <c r="J63" s="30" t="s">
        <v>270</v>
      </c>
      <c r="K63" s="30">
        <v>75</v>
      </c>
      <c r="L63" s="18" t="s">
        <v>91</v>
      </c>
    </row>
    <row r="64" spans="1:12" ht="14.25" hidden="1" customHeight="1">
      <c r="A64" s="16" t="s">
        <v>278</v>
      </c>
      <c r="B64" s="20" t="s">
        <v>13</v>
      </c>
      <c r="C64" s="20" t="s">
        <v>43</v>
      </c>
      <c r="D64" s="20" t="s">
        <v>93</v>
      </c>
      <c r="E64" s="20" t="s">
        <v>209</v>
      </c>
      <c r="F64" s="20" t="s">
        <v>95</v>
      </c>
      <c r="G64" s="20" t="s">
        <v>96</v>
      </c>
      <c r="H64" s="20" t="s">
        <v>279</v>
      </c>
      <c r="I64" s="20">
        <v>75018</v>
      </c>
      <c r="J64" s="20" t="s">
        <v>270</v>
      </c>
      <c r="K64" s="20">
        <v>75</v>
      </c>
      <c r="L64" s="20" t="s">
        <v>91</v>
      </c>
    </row>
    <row r="65" spans="1:12" ht="14.25" hidden="1" customHeight="1">
      <c r="A65" s="15" t="s">
        <v>280</v>
      </c>
      <c r="B65" s="14" t="s">
        <v>13</v>
      </c>
      <c r="C65" s="15" t="s">
        <v>49</v>
      </c>
      <c r="D65" s="15" t="s">
        <v>86</v>
      </c>
      <c r="E65" s="15" t="s">
        <v>209</v>
      </c>
      <c r="F65" s="15" t="s">
        <v>88</v>
      </c>
      <c r="G65" s="16" t="s">
        <v>96</v>
      </c>
      <c r="H65" s="15" t="s">
        <v>281</v>
      </c>
      <c r="I65" s="15">
        <v>75015</v>
      </c>
      <c r="J65" s="15" t="s">
        <v>118</v>
      </c>
      <c r="K65" s="15" t="s">
        <v>99</v>
      </c>
      <c r="L65" s="18" t="s">
        <v>91</v>
      </c>
    </row>
    <row r="66" spans="1:12" ht="14.25" hidden="1" customHeight="1">
      <c r="A66" s="20" t="s">
        <v>282</v>
      </c>
      <c r="B66" s="21" t="s">
        <v>13</v>
      </c>
      <c r="C66" s="22" t="s">
        <v>49</v>
      </c>
      <c r="D66" s="22" t="s">
        <v>86</v>
      </c>
      <c r="E66" s="22" t="s">
        <v>283</v>
      </c>
      <c r="F66" s="22"/>
      <c r="G66" s="14"/>
      <c r="H66" s="21"/>
      <c r="I66" s="22">
        <v>75018</v>
      </c>
      <c r="J66" s="22" t="s">
        <v>270</v>
      </c>
      <c r="K66" s="22">
        <v>75</v>
      </c>
      <c r="L66" s="19" t="s">
        <v>91</v>
      </c>
    </row>
    <row r="67" spans="1:12" ht="14.25" hidden="1" customHeight="1">
      <c r="A67" s="15" t="s">
        <v>284</v>
      </c>
      <c r="B67" s="14" t="s">
        <v>13</v>
      </c>
      <c r="C67" s="15" t="s">
        <v>43</v>
      </c>
      <c r="D67" s="15" t="s">
        <v>93</v>
      </c>
      <c r="E67" s="15" t="s">
        <v>209</v>
      </c>
      <c r="F67" s="15" t="s">
        <v>88</v>
      </c>
      <c r="G67" s="16" t="s">
        <v>96</v>
      </c>
      <c r="H67" s="15" t="s">
        <v>285</v>
      </c>
      <c r="I67" s="15">
        <v>93230</v>
      </c>
      <c r="J67" s="15" t="s">
        <v>286</v>
      </c>
      <c r="K67" s="15" t="s">
        <v>287</v>
      </c>
      <c r="L67" s="18" t="s">
        <v>91</v>
      </c>
    </row>
    <row r="68" spans="1:12" ht="14.25" hidden="1" customHeight="1">
      <c r="A68" s="21" t="s">
        <v>288</v>
      </c>
      <c r="B68" s="21" t="s">
        <v>13</v>
      </c>
      <c r="C68" s="22" t="s">
        <v>53</v>
      </c>
      <c r="D68" s="22" t="s">
        <v>289</v>
      </c>
      <c r="E68" s="24" t="s">
        <v>209</v>
      </c>
      <c r="F68" s="16" t="s">
        <v>95</v>
      </c>
      <c r="G68" s="24" t="s">
        <v>96</v>
      </c>
      <c r="H68" s="21" t="s">
        <v>290</v>
      </c>
      <c r="I68" s="15">
        <v>92000</v>
      </c>
      <c r="J68" s="15" t="s">
        <v>160</v>
      </c>
      <c r="K68" s="22">
        <v>92</v>
      </c>
      <c r="L68" s="18" t="s">
        <v>91</v>
      </c>
    </row>
    <row r="69" spans="1:12" ht="14.25" hidden="1" customHeight="1">
      <c r="A69" s="17" t="s">
        <v>291</v>
      </c>
      <c r="B69" s="14" t="s">
        <v>13</v>
      </c>
      <c r="C69" s="15" t="s">
        <v>47</v>
      </c>
      <c r="D69" s="16" t="s">
        <v>292</v>
      </c>
      <c r="E69" s="16" t="s">
        <v>209</v>
      </c>
      <c r="F69" s="15" t="s">
        <v>88</v>
      </c>
      <c r="G69" s="16" t="s">
        <v>96</v>
      </c>
      <c r="H69" s="16" t="s">
        <v>293</v>
      </c>
      <c r="I69" s="15">
        <v>75005</v>
      </c>
      <c r="J69" s="15" t="s">
        <v>294</v>
      </c>
      <c r="K69" s="15" t="s">
        <v>99</v>
      </c>
      <c r="L69" s="18" t="s">
        <v>100</v>
      </c>
    </row>
    <row r="70" spans="1:12" ht="14.25" hidden="1" customHeight="1">
      <c r="A70" s="31" t="s">
        <v>295</v>
      </c>
      <c r="B70" s="21" t="s">
        <v>13</v>
      </c>
      <c r="C70" s="22" t="s">
        <v>43</v>
      </c>
      <c r="D70" s="22" t="s">
        <v>93</v>
      </c>
      <c r="E70" s="24" t="s">
        <v>209</v>
      </c>
      <c r="F70" s="24" t="s">
        <v>95</v>
      </c>
      <c r="G70" s="32" t="s">
        <v>96</v>
      </c>
      <c r="H70" s="21" t="s">
        <v>296</v>
      </c>
      <c r="I70" s="24">
        <v>92260</v>
      </c>
      <c r="J70" s="24" t="s">
        <v>200</v>
      </c>
      <c r="K70" s="22">
        <v>92</v>
      </c>
      <c r="L70" s="1" t="s">
        <v>91</v>
      </c>
    </row>
    <row r="71" spans="1:12" ht="14.25" hidden="1" customHeight="1">
      <c r="A71" s="22" t="s">
        <v>297</v>
      </c>
      <c r="B71" s="21" t="s">
        <v>114</v>
      </c>
      <c r="C71" s="22" t="s">
        <v>5</v>
      </c>
      <c r="D71" s="22" t="s">
        <v>5</v>
      </c>
      <c r="E71" s="22" t="s">
        <v>298</v>
      </c>
      <c r="F71" s="22" t="s">
        <v>298</v>
      </c>
      <c r="G71" s="22"/>
      <c r="H71" s="21" t="s">
        <v>299</v>
      </c>
      <c r="I71" s="22">
        <v>75008</v>
      </c>
      <c r="J71" s="22" t="s">
        <v>219</v>
      </c>
      <c r="K71" s="22">
        <v>75</v>
      </c>
      <c r="L71" s="25" t="s">
        <v>119</v>
      </c>
    </row>
    <row r="72" spans="1:12" ht="14.25" hidden="1" customHeight="1">
      <c r="A72" s="22" t="s">
        <v>300</v>
      </c>
      <c r="B72" s="21" t="s">
        <v>114</v>
      </c>
      <c r="C72" s="19" t="s">
        <v>3</v>
      </c>
      <c r="D72" s="19" t="s">
        <v>24</v>
      </c>
      <c r="E72" s="21" t="s">
        <v>301</v>
      </c>
      <c r="F72" s="21"/>
      <c r="G72" s="21"/>
      <c r="H72" s="21" t="s">
        <v>285</v>
      </c>
      <c r="I72" s="21">
        <v>93230</v>
      </c>
      <c r="J72" s="21" t="s">
        <v>286</v>
      </c>
      <c r="K72" s="21">
        <v>93</v>
      </c>
      <c r="L72" s="25" t="s">
        <v>119</v>
      </c>
    </row>
    <row r="73" spans="1:12" ht="14.25" hidden="1" customHeight="1">
      <c r="A73" s="27" t="s">
        <v>302</v>
      </c>
      <c r="B73" s="21" t="s">
        <v>114</v>
      </c>
      <c r="C73" s="21" t="s">
        <v>5</v>
      </c>
      <c r="D73" s="21" t="s">
        <v>5</v>
      </c>
      <c r="E73" s="21" t="s">
        <v>303</v>
      </c>
      <c r="F73" s="21"/>
      <c r="G73" s="21"/>
      <c r="H73" s="21" t="s">
        <v>304</v>
      </c>
      <c r="I73" s="21">
        <v>75010</v>
      </c>
      <c r="J73" s="21" t="s">
        <v>98</v>
      </c>
      <c r="K73" s="21">
        <v>75</v>
      </c>
      <c r="L73" s="25" t="s">
        <v>119</v>
      </c>
    </row>
    <row r="74" spans="1:12" ht="14.25" hidden="1" customHeight="1">
      <c r="A74" s="16" t="s">
        <v>305</v>
      </c>
      <c r="B74" s="14" t="s">
        <v>114</v>
      </c>
      <c r="C74" s="19" t="s">
        <v>5</v>
      </c>
      <c r="D74" s="19" t="s">
        <v>5</v>
      </c>
      <c r="E74" s="16" t="s">
        <v>306</v>
      </c>
      <c r="F74" s="22"/>
      <c r="G74" s="26"/>
      <c r="H74" s="19" t="s">
        <v>307</v>
      </c>
      <c r="I74" s="21">
        <v>94200</v>
      </c>
      <c r="J74" s="21" t="s">
        <v>308</v>
      </c>
      <c r="K74" s="21" t="s">
        <v>309</v>
      </c>
      <c r="L74" s="28" t="s">
        <v>119</v>
      </c>
    </row>
    <row r="75" spans="1:12" ht="14.25" hidden="1" customHeight="1">
      <c r="A75" s="21" t="s">
        <v>310</v>
      </c>
      <c r="B75" s="21" t="s">
        <v>114</v>
      </c>
      <c r="C75" s="21" t="s">
        <v>20</v>
      </c>
      <c r="D75" s="22" t="s">
        <v>18</v>
      </c>
      <c r="E75" s="21" t="s">
        <v>311</v>
      </c>
      <c r="F75" s="21"/>
      <c r="G75" s="26"/>
      <c r="H75" s="21" t="s">
        <v>312</v>
      </c>
      <c r="I75" s="21">
        <v>75005</v>
      </c>
      <c r="J75" s="21" t="s">
        <v>294</v>
      </c>
      <c r="K75" s="21">
        <v>75</v>
      </c>
      <c r="L75" s="25" t="s">
        <v>119</v>
      </c>
    </row>
    <row r="76" spans="1:12" ht="14.25" hidden="1" customHeight="1">
      <c r="A76" s="21" t="s">
        <v>313</v>
      </c>
      <c r="B76" s="21" t="s">
        <v>114</v>
      </c>
      <c r="C76" s="21" t="s">
        <v>20</v>
      </c>
      <c r="D76" s="22" t="s">
        <v>18</v>
      </c>
      <c r="E76" s="21" t="s">
        <v>311</v>
      </c>
      <c r="F76" s="21"/>
      <c r="G76" s="26"/>
      <c r="H76" s="21" t="s">
        <v>314</v>
      </c>
      <c r="I76" s="21">
        <v>75003</v>
      </c>
      <c r="J76" s="21" t="s">
        <v>315</v>
      </c>
      <c r="K76" s="21">
        <v>75</v>
      </c>
      <c r="L76" s="25" t="s">
        <v>119</v>
      </c>
    </row>
    <row r="77" spans="1:12" ht="14.25" hidden="1" customHeight="1">
      <c r="A77" s="21" t="s">
        <v>316</v>
      </c>
      <c r="B77" s="21" t="s">
        <v>114</v>
      </c>
      <c r="C77" s="21" t="s">
        <v>20</v>
      </c>
      <c r="D77" s="22" t="s">
        <v>18</v>
      </c>
      <c r="E77" s="21" t="s">
        <v>311</v>
      </c>
      <c r="F77" s="21"/>
      <c r="G77" s="26"/>
      <c r="H77" s="21" t="s">
        <v>317</v>
      </c>
      <c r="I77" s="21">
        <v>75003</v>
      </c>
      <c r="J77" s="21" t="s">
        <v>315</v>
      </c>
      <c r="K77" s="21">
        <v>75</v>
      </c>
      <c r="L77" s="25" t="s">
        <v>119</v>
      </c>
    </row>
    <row r="78" spans="1:12" ht="14.25" hidden="1" customHeight="1">
      <c r="A78" s="22" t="s">
        <v>318</v>
      </c>
      <c r="B78" s="21" t="s">
        <v>114</v>
      </c>
      <c r="C78" s="22" t="s">
        <v>20</v>
      </c>
      <c r="D78" s="22" t="s">
        <v>20</v>
      </c>
      <c r="E78" s="22" t="s">
        <v>319</v>
      </c>
      <c r="F78" s="22" t="s">
        <v>319</v>
      </c>
      <c r="G78" s="22"/>
      <c r="H78" s="21" t="s">
        <v>320</v>
      </c>
      <c r="I78" s="22">
        <v>75015</v>
      </c>
      <c r="J78" s="22" t="s">
        <v>118</v>
      </c>
      <c r="K78" s="22">
        <v>75</v>
      </c>
      <c r="L78" s="25" t="s">
        <v>119</v>
      </c>
    </row>
    <row r="79" spans="1:12" ht="14.25" hidden="1" customHeight="1">
      <c r="A79" s="15" t="s">
        <v>321</v>
      </c>
      <c r="B79" s="14" t="s">
        <v>13</v>
      </c>
      <c r="C79" s="15" t="s">
        <v>49</v>
      </c>
      <c r="D79" s="15" t="s">
        <v>86</v>
      </c>
      <c r="E79" s="15" t="s">
        <v>322</v>
      </c>
      <c r="F79" s="15" t="s">
        <v>88</v>
      </c>
      <c r="G79" s="16" t="s">
        <v>203</v>
      </c>
      <c r="H79" s="15" t="s">
        <v>323</v>
      </c>
      <c r="I79" s="15">
        <v>93459</v>
      </c>
      <c r="J79" s="15" t="s">
        <v>324</v>
      </c>
      <c r="K79" s="15" t="s">
        <v>287</v>
      </c>
      <c r="L79" s="18" t="s">
        <v>91</v>
      </c>
    </row>
    <row r="80" spans="1:12" ht="14.25" hidden="1" customHeight="1">
      <c r="A80" s="27" t="s">
        <v>325</v>
      </c>
      <c r="B80" s="21" t="s">
        <v>114</v>
      </c>
      <c r="C80" s="21" t="s">
        <v>5</v>
      </c>
      <c r="D80" s="21" t="s">
        <v>5</v>
      </c>
      <c r="E80" s="21" t="s">
        <v>326</v>
      </c>
      <c r="F80" s="21"/>
      <c r="G80" s="21"/>
      <c r="H80" s="25" t="s">
        <v>327</v>
      </c>
      <c r="I80" s="21">
        <v>92400</v>
      </c>
      <c r="J80" s="21" t="s">
        <v>177</v>
      </c>
      <c r="K80" s="21">
        <v>92</v>
      </c>
      <c r="L80" s="25" t="s">
        <v>119</v>
      </c>
    </row>
    <row r="81" spans="1:12" ht="14.25" hidden="1" customHeight="1">
      <c r="A81" s="27" t="s">
        <v>328</v>
      </c>
      <c r="B81" s="21" t="s">
        <v>114</v>
      </c>
      <c r="C81" s="21" t="s">
        <v>34</v>
      </c>
      <c r="D81" s="21" t="s">
        <v>34</v>
      </c>
      <c r="E81" s="21" t="s">
        <v>162</v>
      </c>
      <c r="F81" s="21"/>
      <c r="G81" s="21"/>
      <c r="H81" s="21" t="s">
        <v>329</v>
      </c>
      <c r="I81" s="21">
        <v>93300</v>
      </c>
      <c r="J81" s="21" t="s">
        <v>330</v>
      </c>
      <c r="K81" s="21">
        <v>93</v>
      </c>
      <c r="L81" s="25" t="s">
        <v>119</v>
      </c>
    </row>
    <row r="82" spans="1:12" ht="14.25" hidden="1" customHeight="1">
      <c r="A82" s="22" t="s">
        <v>331</v>
      </c>
      <c r="B82" s="21" t="s">
        <v>114</v>
      </c>
      <c r="C82" s="22" t="s">
        <v>3</v>
      </c>
      <c r="D82" s="22" t="s">
        <v>3</v>
      </c>
      <c r="E82" s="22" t="s">
        <v>332</v>
      </c>
      <c r="F82" s="22" t="s">
        <v>332</v>
      </c>
      <c r="G82" s="22"/>
      <c r="H82" s="21" t="s">
        <v>333</v>
      </c>
      <c r="I82" s="22">
        <v>93200</v>
      </c>
      <c r="J82" s="22" t="s">
        <v>330</v>
      </c>
      <c r="K82" s="22">
        <v>93</v>
      </c>
      <c r="L82" s="25" t="s">
        <v>119</v>
      </c>
    </row>
    <row r="83" spans="1:12" ht="14.25" hidden="1" customHeight="1">
      <c r="A83" s="20" t="s">
        <v>334</v>
      </c>
      <c r="B83" s="21" t="s">
        <v>114</v>
      </c>
      <c r="C83" s="22" t="s">
        <v>34</v>
      </c>
      <c r="D83" s="22" t="s">
        <v>335</v>
      </c>
      <c r="E83" s="22" t="s">
        <v>336</v>
      </c>
      <c r="F83" s="22" t="s">
        <v>336</v>
      </c>
      <c r="G83" s="22"/>
      <c r="H83" s="21" t="s">
        <v>337</v>
      </c>
      <c r="I83" s="22">
        <v>93200</v>
      </c>
      <c r="J83" s="22" t="s">
        <v>330</v>
      </c>
      <c r="K83" s="22">
        <v>93</v>
      </c>
      <c r="L83" s="22" t="s">
        <v>119</v>
      </c>
    </row>
    <row r="84" spans="1:12" ht="14.25" hidden="1" customHeight="1">
      <c r="A84" s="21" t="s">
        <v>338</v>
      </c>
      <c r="B84" s="21" t="s">
        <v>114</v>
      </c>
      <c r="C84" s="21" t="s">
        <v>5</v>
      </c>
      <c r="D84" s="21" t="s">
        <v>5</v>
      </c>
      <c r="E84" s="21" t="s">
        <v>339</v>
      </c>
      <c r="F84" s="21"/>
      <c r="G84" s="21"/>
      <c r="H84" s="21" t="s">
        <v>340</v>
      </c>
      <c r="I84" s="21">
        <v>75004</v>
      </c>
      <c r="J84" s="21" t="s">
        <v>341</v>
      </c>
      <c r="K84" s="21">
        <v>75</v>
      </c>
      <c r="L84" s="25" t="s">
        <v>119</v>
      </c>
    </row>
    <row r="85" spans="1:12" ht="14.25" hidden="1" customHeight="1">
      <c r="A85" s="27" t="s">
        <v>342</v>
      </c>
      <c r="B85" s="21" t="s">
        <v>114</v>
      </c>
      <c r="C85" s="25" t="s">
        <v>7</v>
      </c>
      <c r="D85" s="19" t="s">
        <v>32</v>
      </c>
      <c r="E85" s="21" t="s">
        <v>343</v>
      </c>
      <c r="F85" s="26" t="s">
        <v>344</v>
      </c>
      <c r="G85" s="26"/>
      <c r="H85" s="21"/>
      <c r="I85" s="21">
        <v>75019</v>
      </c>
      <c r="J85" s="21" t="s">
        <v>135</v>
      </c>
      <c r="K85" s="21">
        <v>75</v>
      </c>
      <c r="L85" s="25" t="s">
        <v>119</v>
      </c>
    </row>
    <row r="86" spans="1:12" ht="14.25" hidden="1" customHeight="1">
      <c r="A86" s="27" t="s">
        <v>345</v>
      </c>
      <c r="B86" s="21" t="s">
        <v>114</v>
      </c>
      <c r="C86" s="25" t="s">
        <v>7</v>
      </c>
      <c r="D86" s="19" t="s">
        <v>32</v>
      </c>
      <c r="E86" s="21" t="s">
        <v>343</v>
      </c>
      <c r="F86" s="21" t="s">
        <v>344</v>
      </c>
      <c r="G86" s="26"/>
      <c r="H86" s="21" t="s">
        <v>346</v>
      </c>
      <c r="I86" s="21">
        <v>75020</v>
      </c>
      <c r="J86" s="21" t="s">
        <v>138</v>
      </c>
      <c r="K86" s="21">
        <v>75</v>
      </c>
      <c r="L86" s="25" t="s">
        <v>119</v>
      </c>
    </row>
    <row r="87" spans="1:12" ht="14.25" hidden="1" customHeight="1">
      <c r="A87" s="21" t="s">
        <v>347</v>
      </c>
      <c r="B87" s="21" t="s">
        <v>114</v>
      </c>
      <c r="C87" s="25" t="s">
        <v>7</v>
      </c>
      <c r="D87" s="19" t="s">
        <v>32</v>
      </c>
      <c r="E87" s="21" t="s">
        <v>343</v>
      </c>
      <c r="F87" s="21" t="s">
        <v>344</v>
      </c>
      <c r="G87" s="26"/>
      <c r="H87" s="21"/>
      <c r="I87" s="21">
        <v>75002</v>
      </c>
      <c r="J87" s="21" t="s">
        <v>348</v>
      </c>
      <c r="K87" s="21" t="s">
        <v>99</v>
      </c>
      <c r="L87" s="25" t="s">
        <v>119</v>
      </c>
    </row>
    <row r="88" spans="1:12" ht="14.25" hidden="1" customHeight="1">
      <c r="A88" s="14" t="s">
        <v>349</v>
      </c>
      <c r="B88" s="14" t="s">
        <v>114</v>
      </c>
      <c r="C88" s="19" t="s">
        <v>7</v>
      </c>
      <c r="D88" s="19" t="s">
        <v>32</v>
      </c>
      <c r="E88" s="16" t="s">
        <v>350</v>
      </c>
      <c r="F88" s="22" t="s">
        <v>351</v>
      </c>
      <c r="G88" s="26"/>
      <c r="H88" s="19"/>
      <c r="I88" s="21">
        <v>75004</v>
      </c>
      <c r="J88" s="21" t="s">
        <v>163</v>
      </c>
      <c r="K88" s="21" t="s">
        <v>99</v>
      </c>
      <c r="L88" s="28" t="s">
        <v>119</v>
      </c>
    </row>
    <row r="89" spans="1:12" ht="14.25" hidden="1" customHeight="1">
      <c r="A89" s="14" t="s">
        <v>352</v>
      </c>
      <c r="B89" s="14" t="s">
        <v>114</v>
      </c>
      <c r="C89" s="19" t="s">
        <v>7</v>
      </c>
      <c r="D89" s="19" t="s">
        <v>32</v>
      </c>
      <c r="E89" s="16" t="s">
        <v>350</v>
      </c>
      <c r="F89" s="16" t="s">
        <v>350</v>
      </c>
      <c r="G89" s="26"/>
      <c r="H89" s="19"/>
      <c r="I89" s="21">
        <v>75009</v>
      </c>
      <c r="J89" s="21" t="s">
        <v>163</v>
      </c>
      <c r="K89" s="21" t="s">
        <v>99</v>
      </c>
      <c r="L89" s="28" t="s">
        <v>152</v>
      </c>
    </row>
    <row r="90" spans="1:12" ht="14.25" hidden="1" customHeight="1">
      <c r="A90" s="14" t="s">
        <v>353</v>
      </c>
      <c r="B90" s="14" t="s">
        <v>114</v>
      </c>
      <c r="C90" s="19" t="s">
        <v>7</v>
      </c>
      <c r="D90" s="19" t="s">
        <v>32</v>
      </c>
      <c r="E90" s="16" t="s">
        <v>350</v>
      </c>
      <c r="F90" s="16" t="s">
        <v>350</v>
      </c>
      <c r="G90" s="26"/>
      <c r="H90" s="19" t="s">
        <v>354</v>
      </c>
      <c r="I90" s="21">
        <v>75014</v>
      </c>
      <c r="J90" s="21" t="s">
        <v>211</v>
      </c>
      <c r="K90" s="21" t="s">
        <v>99</v>
      </c>
      <c r="L90" s="28" t="s">
        <v>119</v>
      </c>
    </row>
    <row r="91" spans="1:12" ht="14.25" hidden="1" customHeight="1">
      <c r="A91" s="14" t="s">
        <v>355</v>
      </c>
      <c r="B91" s="14" t="s">
        <v>114</v>
      </c>
      <c r="C91" s="19" t="s">
        <v>7</v>
      </c>
      <c r="D91" s="14" t="s">
        <v>30</v>
      </c>
      <c r="E91" s="16" t="s">
        <v>356</v>
      </c>
      <c r="F91" s="16" t="s">
        <v>356</v>
      </c>
      <c r="G91" s="26"/>
      <c r="H91" s="19" t="s">
        <v>357</v>
      </c>
      <c r="I91" s="21">
        <v>75015</v>
      </c>
      <c r="J91" s="21" t="s">
        <v>118</v>
      </c>
      <c r="K91" s="21" t="s">
        <v>99</v>
      </c>
      <c r="L91" s="16" t="s">
        <v>119</v>
      </c>
    </row>
    <row r="92" spans="1:12" ht="14.25" hidden="1" customHeight="1">
      <c r="A92" s="14" t="s">
        <v>358</v>
      </c>
      <c r="B92" s="14" t="s">
        <v>114</v>
      </c>
      <c r="C92" s="19" t="s">
        <v>20</v>
      </c>
      <c r="D92" s="19" t="s">
        <v>20</v>
      </c>
      <c r="E92" s="16" t="s">
        <v>359</v>
      </c>
      <c r="F92" s="16" t="s">
        <v>359</v>
      </c>
      <c r="G92" s="26"/>
      <c r="H92" s="19"/>
      <c r="I92" s="15">
        <v>75014</v>
      </c>
      <c r="J92" s="15" t="s">
        <v>211</v>
      </c>
      <c r="K92" s="21">
        <v>75</v>
      </c>
      <c r="L92" s="16" t="s">
        <v>119</v>
      </c>
    </row>
    <row r="93" spans="1:12" ht="14.25" hidden="1" customHeight="1">
      <c r="A93" s="16" t="s">
        <v>360</v>
      </c>
      <c r="B93" s="14" t="s">
        <v>114</v>
      </c>
      <c r="C93" s="19" t="s">
        <v>20</v>
      </c>
      <c r="D93" s="19" t="s">
        <v>20</v>
      </c>
      <c r="E93" s="16" t="s">
        <v>359</v>
      </c>
      <c r="F93" s="16" t="s">
        <v>359</v>
      </c>
      <c r="G93" s="26"/>
      <c r="H93" s="19" t="s">
        <v>361</v>
      </c>
      <c r="I93" s="15">
        <v>75016</v>
      </c>
      <c r="J93" s="15" t="s">
        <v>181</v>
      </c>
      <c r="K93" s="21" t="s">
        <v>99</v>
      </c>
      <c r="L93" s="17" t="s">
        <v>362</v>
      </c>
    </row>
    <row r="94" spans="1:12" ht="14.25" hidden="1" customHeight="1">
      <c r="A94" s="14" t="s">
        <v>363</v>
      </c>
      <c r="B94" s="14" t="s">
        <v>114</v>
      </c>
      <c r="C94" s="19" t="s">
        <v>20</v>
      </c>
      <c r="D94" s="19" t="s">
        <v>20</v>
      </c>
      <c r="E94" s="16" t="s">
        <v>359</v>
      </c>
      <c r="F94" s="16" t="s">
        <v>359</v>
      </c>
      <c r="G94" s="26"/>
      <c r="H94" s="19" t="s">
        <v>364</v>
      </c>
      <c r="I94" s="15">
        <v>75016</v>
      </c>
      <c r="J94" s="15" t="s">
        <v>181</v>
      </c>
      <c r="K94" s="21" t="s">
        <v>99</v>
      </c>
      <c r="L94" s="17" t="s">
        <v>362</v>
      </c>
    </row>
    <row r="95" spans="1:12" ht="14.25" hidden="1" customHeight="1">
      <c r="A95" s="15" t="s">
        <v>365</v>
      </c>
      <c r="B95" s="14" t="s">
        <v>13</v>
      </c>
      <c r="C95" s="15" t="s">
        <v>45</v>
      </c>
      <c r="D95" s="15" t="s">
        <v>93</v>
      </c>
      <c r="E95" s="15" t="s">
        <v>366</v>
      </c>
      <c r="F95" s="15" t="s">
        <v>367</v>
      </c>
      <c r="G95" s="15" t="s">
        <v>96</v>
      </c>
      <c r="H95" s="15" t="s">
        <v>368</v>
      </c>
      <c r="I95" s="15">
        <v>93400</v>
      </c>
      <c r="J95" s="15" t="s">
        <v>369</v>
      </c>
      <c r="K95" s="15" t="s">
        <v>287</v>
      </c>
      <c r="L95" s="18" t="s">
        <v>100</v>
      </c>
    </row>
    <row r="96" spans="1:12" ht="14.25" hidden="1" customHeight="1">
      <c r="A96" s="20" t="s">
        <v>370</v>
      </c>
      <c r="B96" s="14" t="s">
        <v>13</v>
      </c>
      <c r="C96" s="15" t="s">
        <v>43</v>
      </c>
      <c r="D96" s="15" t="s">
        <v>93</v>
      </c>
      <c r="E96" s="15" t="s">
        <v>371</v>
      </c>
      <c r="F96" s="15" t="s">
        <v>95</v>
      </c>
      <c r="G96" s="15" t="s">
        <v>372</v>
      </c>
      <c r="H96" s="15" t="s">
        <v>373</v>
      </c>
      <c r="I96" s="15">
        <v>92000</v>
      </c>
      <c r="J96" s="15" t="s">
        <v>160</v>
      </c>
      <c r="K96" s="15" t="s">
        <v>168</v>
      </c>
      <c r="L96" s="18" t="s">
        <v>100</v>
      </c>
    </row>
    <row r="97" spans="1:12" ht="14.25" hidden="1" customHeight="1">
      <c r="A97" s="23" t="s">
        <v>374</v>
      </c>
      <c r="B97" s="21" t="s">
        <v>114</v>
      </c>
      <c r="C97" s="22" t="s">
        <v>3</v>
      </c>
      <c r="D97" s="22" t="s">
        <v>375</v>
      </c>
      <c r="E97" s="24" t="s">
        <v>376</v>
      </c>
      <c r="F97" s="24" t="s">
        <v>376</v>
      </c>
      <c r="G97" s="24"/>
      <c r="H97" s="21" t="s">
        <v>377</v>
      </c>
      <c r="I97" s="22">
        <v>75009</v>
      </c>
      <c r="J97" s="24" t="s">
        <v>163</v>
      </c>
      <c r="K97" s="22">
        <v>75</v>
      </c>
      <c r="L97" s="19" t="s">
        <v>119</v>
      </c>
    </row>
    <row r="98" spans="1:12" ht="14.25" hidden="1" customHeight="1">
      <c r="A98" s="21" t="s">
        <v>378</v>
      </c>
      <c r="B98" s="21" t="s">
        <v>114</v>
      </c>
      <c r="C98" s="25" t="s">
        <v>7</v>
      </c>
      <c r="D98" s="21" t="s">
        <v>379</v>
      </c>
      <c r="E98" s="21" t="s">
        <v>380</v>
      </c>
      <c r="F98" s="21"/>
      <c r="G98" s="21"/>
      <c r="H98" s="21" t="s">
        <v>381</v>
      </c>
      <c r="I98" s="21">
        <v>75013</v>
      </c>
      <c r="J98" s="21" t="s">
        <v>127</v>
      </c>
      <c r="K98" s="21">
        <v>75</v>
      </c>
      <c r="L98" s="25" t="s">
        <v>119</v>
      </c>
    </row>
    <row r="99" spans="1:12" ht="14.25" hidden="1" customHeight="1">
      <c r="A99" s="20" t="s">
        <v>382</v>
      </c>
      <c r="B99" s="14" t="s">
        <v>13</v>
      </c>
      <c r="C99" s="15" t="s">
        <v>49</v>
      </c>
      <c r="D99" s="15" t="s">
        <v>86</v>
      </c>
      <c r="E99" s="15" t="s">
        <v>383</v>
      </c>
      <c r="F99" s="15" t="s">
        <v>88</v>
      </c>
      <c r="G99" s="16" t="s">
        <v>96</v>
      </c>
      <c r="H99" s="15" t="s">
        <v>384</v>
      </c>
      <c r="I99" s="30">
        <v>93400</v>
      </c>
      <c r="J99" s="15" t="s">
        <v>385</v>
      </c>
      <c r="K99" s="15">
        <v>93</v>
      </c>
      <c r="L99" s="18" t="s">
        <v>100</v>
      </c>
    </row>
    <row r="100" spans="1:12" ht="14.25" hidden="1" customHeight="1">
      <c r="A100" s="21" t="s">
        <v>386</v>
      </c>
      <c r="B100" s="21" t="s">
        <v>114</v>
      </c>
      <c r="C100" s="19" t="s">
        <v>3</v>
      </c>
      <c r="D100" s="25" t="s">
        <v>22</v>
      </c>
      <c r="E100" s="21" t="s">
        <v>386</v>
      </c>
      <c r="F100" s="21" t="s">
        <v>387</v>
      </c>
      <c r="G100" s="26"/>
      <c r="H100" s="21" t="s">
        <v>388</v>
      </c>
      <c r="I100" s="21">
        <v>75001</v>
      </c>
      <c r="J100" s="21" t="s">
        <v>389</v>
      </c>
      <c r="K100" s="21">
        <v>75</v>
      </c>
      <c r="L100" s="25" t="s">
        <v>119</v>
      </c>
    </row>
    <row r="101" spans="1:12" ht="14.25" hidden="1" customHeight="1">
      <c r="A101" s="15" t="s">
        <v>390</v>
      </c>
      <c r="B101" s="14" t="s">
        <v>13</v>
      </c>
      <c r="C101" s="15" t="s">
        <v>43</v>
      </c>
      <c r="D101" s="15" t="s">
        <v>93</v>
      </c>
      <c r="E101" s="15" t="s">
        <v>391</v>
      </c>
      <c r="F101" s="16" t="s">
        <v>95</v>
      </c>
      <c r="G101" s="15" t="s">
        <v>96</v>
      </c>
      <c r="H101" s="15" t="s">
        <v>392</v>
      </c>
      <c r="I101" s="15">
        <v>75017</v>
      </c>
      <c r="J101" s="15" t="s">
        <v>393</v>
      </c>
      <c r="K101" s="15" t="s">
        <v>99</v>
      </c>
      <c r="L101" s="18" t="s">
        <v>91</v>
      </c>
    </row>
    <row r="102" spans="1:12" ht="14.25" hidden="1" customHeight="1">
      <c r="A102" s="16" t="s">
        <v>394</v>
      </c>
      <c r="B102" s="14" t="s">
        <v>13</v>
      </c>
      <c r="C102" s="15" t="s">
        <v>43</v>
      </c>
      <c r="D102" s="15" t="s">
        <v>93</v>
      </c>
      <c r="E102" s="16" t="s">
        <v>395</v>
      </c>
      <c r="F102" s="15" t="s">
        <v>95</v>
      </c>
      <c r="G102" s="15" t="s">
        <v>96</v>
      </c>
      <c r="H102" s="16" t="s">
        <v>396</v>
      </c>
      <c r="I102" s="30">
        <v>75019</v>
      </c>
      <c r="J102" s="30" t="s">
        <v>135</v>
      </c>
      <c r="K102" s="30">
        <v>75</v>
      </c>
      <c r="L102" s="18" t="s">
        <v>91</v>
      </c>
    </row>
    <row r="103" spans="1:12" ht="14.25" hidden="1" customHeight="1">
      <c r="A103" s="22" t="s">
        <v>397</v>
      </c>
      <c r="B103" s="21" t="s">
        <v>114</v>
      </c>
      <c r="C103" s="22" t="s">
        <v>3</v>
      </c>
      <c r="D103" s="22" t="s">
        <v>3</v>
      </c>
      <c r="E103" s="22" t="s">
        <v>398</v>
      </c>
      <c r="F103" s="22" t="s">
        <v>399</v>
      </c>
      <c r="G103" s="22"/>
      <c r="H103" s="21" t="s">
        <v>400</v>
      </c>
      <c r="I103" s="22">
        <v>75019</v>
      </c>
      <c r="J103" s="22" t="s">
        <v>135</v>
      </c>
      <c r="K103" s="22">
        <v>75</v>
      </c>
      <c r="L103" s="22" t="s">
        <v>119</v>
      </c>
    </row>
    <row r="104" spans="1:12" ht="14.25" hidden="1" customHeight="1">
      <c r="A104" s="15" t="s">
        <v>401</v>
      </c>
      <c r="B104" s="14" t="s">
        <v>13</v>
      </c>
      <c r="C104" s="15" t="s">
        <v>43</v>
      </c>
      <c r="D104" s="15" t="s">
        <v>93</v>
      </c>
      <c r="E104" s="15" t="s">
        <v>402</v>
      </c>
      <c r="F104" s="15" t="s">
        <v>88</v>
      </c>
      <c r="G104" s="16" t="s">
        <v>96</v>
      </c>
      <c r="H104" s="16" t="s">
        <v>403</v>
      </c>
      <c r="I104" s="15">
        <v>75004</v>
      </c>
      <c r="J104" s="15" t="s">
        <v>404</v>
      </c>
      <c r="K104" s="15" t="s">
        <v>99</v>
      </c>
      <c r="L104" s="18" t="s">
        <v>91</v>
      </c>
    </row>
    <row r="105" spans="1:12" ht="14.25" hidden="1" customHeight="1">
      <c r="A105" s="17" t="s">
        <v>405</v>
      </c>
      <c r="B105" s="14" t="s">
        <v>13</v>
      </c>
      <c r="C105" s="15" t="s">
        <v>43</v>
      </c>
      <c r="D105" s="16" t="s">
        <v>93</v>
      </c>
      <c r="E105" s="16" t="s">
        <v>402</v>
      </c>
      <c r="F105" s="15" t="s">
        <v>88</v>
      </c>
      <c r="G105" s="16" t="s">
        <v>96</v>
      </c>
      <c r="H105" s="16" t="s">
        <v>406</v>
      </c>
      <c r="I105" s="30">
        <v>75012</v>
      </c>
      <c r="J105" s="30" t="s">
        <v>151</v>
      </c>
      <c r="K105" s="30" t="s">
        <v>99</v>
      </c>
      <c r="L105" s="18" t="s">
        <v>91</v>
      </c>
    </row>
    <row r="106" spans="1:12" ht="14.25" hidden="1" customHeight="1">
      <c r="A106" s="17" t="s">
        <v>407</v>
      </c>
      <c r="B106" s="14" t="s">
        <v>13</v>
      </c>
      <c r="C106" s="15" t="s">
        <v>43</v>
      </c>
      <c r="D106" s="16" t="s">
        <v>93</v>
      </c>
      <c r="E106" s="16" t="s">
        <v>402</v>
      </c>
      <c r="F106" s="15" t="s">
        <v>88</v>
      </c>
      <c r="G106" s="16" t="s">
        <v>96</v>
      </c>
      <c r="H106" s="16" t="s">
        <v>408</v>
      </c>
      <c r="I106" s="30">
        <v>75014</v>
      </c>
      <c r="J106" s="30" t="s">
        <v>211</v>
      </c>
      <c r="K106" s="30" t="s">
        <v>99</v>
      </c>
      <c r="L106" s="18" t="s">
        <v>91</v>
      </c>
    </row>
    <row r="107" spans="1:12" ht="14.25" hidden="1" customHeight="1">
      <c r="A107" s="17" t="s">
        <v>409</v>
      </c>
      <c r="B107" s="14" t="s">
        <v>13</v>
      </c>
      <c r="C107" s="15" t="s">
        <v>43</v>
      </c>
      <c r="D107" s="16" t="s">
        <v>93</v>
      </c>
      <c r="E107" s="16" t="s">
        <v>402</v>
      </c>
      <c r="F107" s="15" t="s">
        <v>88</v>
      </c>
      <c r="G107" s="16" t="s">
        <v>96</v>
      </c>
      <c r="H107" s="16" t="s">
        <v>410</v>
      </c>
      <c r="I107" s="30">
        <v>75016</v>
      </c>
      <c r="J107" s="30" t="s">
        <v>181</v>
      </c>
      <c r="K107" s="30" t="s">
        <v>99</v>
      </c>
      <c r="L107" s="18" t="s">
        <v>91</v>
      </c>
    </row>
    <row r="108" spans="1:12" ht="14.25" hidden="1" customHeight="1">
      <c r="A108" s="17" t="s">
        <v>411</v>
      </c>
      <c r="B108" s="14" t="s">
        <v>13</v>
      </c>
      <c r="C108" s="15" t="s">
        <v>43</v>
      </c>
      <c r="D108" s="16" t="s">
        <v>93</v>
      </c>
      <c r="E108" s="16" t="s">
        <v>402</v>
      </c>
      <c r="F108" s="15" t="s">
        <v>88</v>
      </c>
      <c r="G108" s="16" t="s">
        <v>96</v>
      </c>
      <c r="H108" s="16" t="s">
        <v>412</v>
      </c>
      <c r="I108" s="30">
        <v>75005</v>
      </c>
      <c r="J108" s="30" t="s">
        <v>413</v>
      </c>
      <c r="K108" s="30" t="s">
        <v>99</v>
      </c>
      <c r="L108" s="18" t="s">
        <v>91</v>
      </c>
    </row>
    <row r="109" spans="1:12" ht="14.25" hidden="1" customHeight="1">
      <c r="A109" s="16" t="s">
        <v>414</v>
      </c>
      <c r="B109" s="14" t="s">
        <v>13</v>
      </c>
      <c r="C109" s="19" t="s">
        <v>43</v>
      </c>
      <c r="D109" s="19" t="s">
        <v>93</v>
      </c>
      <c r="E109" s="16" t="s">
        <v>415</v>
      </c>
      <c r="F109" s="15" t="s">
        <v>95</v>
      </c>
      <c r="G109" s="15" t="s">
        <v>96</v>
      </c>
      <c r="H109" s="16"/>
      <c r="I109" s="15">
        <v>92000</v>
      </c>
      <c r="J109" s="30" t="s">
        <v>160</v>
      </c>
      <c r="K109" s="30">
        <v>92</v>
      </c>
      <c r="L109" s="18" t="s">
        <v>100</v>
      </c>
    </row>
    <row r="110" spans="1:12" ht="14.25" hidden="1" customHeight="1">
      <c r="A110" s="16" t="s">
        <v>416</v>
      </c>
      <c r="B110" s="14" t="s">
        <v>13</v>
      </c>
      <c r="C110" s="15" t="s">
        <v>43</v>
      </c>
      <c r="D110" s="16" t="s">
        <v>93</v>
      </c>
      <c r="E110" s="16" t="s">
        <v>402</v>
      </c>
      <c r="F110" s="15" t="s">
        <v>88</v>
      </c>
      <c r="G110" s="16" t="s">
        <v>96</v>
      </c>
      <c r="H110" s="16" t="s">
        <v>417</v>
      </c>
      <c r="I110" s="30">
        <v>75014</v>
      </c>
      <c r="J110" s="30" t="s">
        <v>211</v>
      </c>
      <c r="K110" s="30" t="s">
        <v>99</v>
      </c>
      <c r="L110" s="18" t="s">
        <v>100</v>
      </c>
    </row>
    <row r="111" spans="1:12" ht="14.25" hidden="1" customHeight="1">
      <c r="A111" s="20" t="s">
        <v>418</v>
      </c>
      <c r="B111" s="21" t="s">
        <v>13</v>
      </c>
      <c r="C111" s="22" t="s">
        <v>13</v>
      </c>
      <c r="D111" s="22" t="s">
        <v>13</v>
      </c>
      <c r="E111" s="22" t="s">
        <v>402</v>
      </c>
      <c r="F111" s="22" t="s">
        <v>415</v>
      </c>
      <c r="G111" s="22" t="s">
        <v>96</v>
      </c>
      <c r="H111" s="21" t="s">
        <v>419</v>
      </c>
      <c r="I111" s="22">
        <v>75015</v>
      </c>
      <c r="J111" s="22" t="s">
        <v>118</v>
      </c>
      <c r="K111" s="22">
        <v>75</v>
      </c>
      <c r="L111" s="25" t="s">
        <v>152</v>
      </c>
    </row>
    <row r="112" spans="1:12" ht="14.25" hidden="1" customHeight="1">
      <c r="A112" s="17" t="s">
        <v>420</v>
      </c>
      <c r="B112" s="14" t="s">
        <v>13</v>
      </c>
      <c r="C112" s="15" t="s">
        <v>43</v>
      </c>
      <c r="D112" s="16" t="s">
        <v>93</v>
      </c>
      <c r="E112" s="16" t="s">
        <v>402</v>
      </c>
      <c r="F112" s="15" t="s">
        <v>88</v>
      </c>
      <c r="G112" s="16" t="s">
        <v>96</v>
      </c>
      <c r="H112" s="16" t="s">
        <v>421</v>
      </c>
      <c r="I112" s="30">
        <v>75010</v>
      </c>
      <c r="J112" s="30" t="s">
        <v>98</v>
      </c>
      <c r="K112" s="30" t="s">
        <v>99</v>
      </c>
      <c r="L112" s="18" t="s">
        <v>91</v>
      </c>
    </row>
    <row r="113" spans="1:12" ht="14.25" hidden="1" customHeight="1">
      <c r="A113" s="17" t="s">
        <v>422</v>
      </c>
      <c r="B113" s="14" t="s">
        <v>13</v>
      </c>
      <c r="C113" s="15" t="s">
        <v>43</v>
      </c>
      <c r="D113" s="16" t="s">
        <v>93</v>
      </c>
      <c r="E113" s="16" t="s">
        <v>402</v>
      </c>
      <c r="F113" s="15" t="s">
        <v>88</v>
      </c>
      <c r="G113" s="16" t="s">
        <v>96</v>
      </c>
      <c r="H113" s="16" t="s">
        <v>423</v>
      </c>
      <c r="I113" s="30">
        <v>75017</v>
      </c>
      <c r="J113" s="30" t="s">
        <v>393</v>
      </c>
      <c r="K113" s="30" t="s">
        <v>99</v>
      </c>
      <c r="L113" s="18" t="s">
        <v>91</v>
      </c>
    </row>
    <row r="114" spans="1:12" ht="14.25" hidden="1" customHeight="1">
      <c r="A114" s="16" t="s">
        <v>424</v>
      </c>
      <c r="B114" s="14" t="s">
        <v>13</v>
      </c>
      <c r="C114" s="19" t="s">
        <v>45</v>
      </c>
      <c r="D114" s="19" t="s">
        <v>93</v>
      </c>
      <c r="E114" s="16" t="s">
        <v>415</v>
      </c>
      <c r="F114" s="15" t="s">
        <v>95</v>
      </c>
      <c r="G114" s="15" t="s">
        <v>96</v>
      </c>
      <c r="H114" s="16" t="s">
        <v>425</v>
      </c>
      <c r="I114" s="15">
        <v>75020</v>
      </c>
      <c r="J114" s="30" t="s">
        <v>138</v>
      </c>
      <c r="K114" s="30">
        <v>75</v>
      </c>
      <c r="L114" s="18" t="s">
        <v>91</v>
      </c>
    </row>
    <row r="115" spans="1:12" ht="14.25" hidden="1" customHeight="1">
      <c r="A115" s="20" t="s">
        <v>426</v>
      </c>
      <c r="B115" s="21" t="s">
        <v>114</v>
      </c>
      <c r="C115" s="22" t="s">
        <v>13</v>
      </c>
      <c r="D115" s="22" t="s">
        <v>13</v>
      </c>
      <c r="E115" s="21" t="s">
        <v>402</v>
      </c>
      <c r="F115" s="21"/>
      <c r="G115" s="21"/>
      <c r="H115" s="21" t="s">
        <v>427</v>
      </c>
      <c r="I115" s="21">
        <v>75005</v>
      </c>
      <c r="J115" s="21" t="s">
        <v>294</v>
      </c>
      <c r="K115" s="21">
        <v>75</v>
      </c>
      <c r="L115" s="25" t="s">
        <v>119</v>
      </c>
    </row>
    <row r="116" spans="1:12" ht="14.25" hidden="1" customHeight="1">
      <c r="A116" s="21" t="s">
        <v>428</v>
      </c>
      <c r="B116" s="21" t="s">
        <v>114</v>
      </c>
      <c r="C116" s="21" t="s">
        <v>35</v>
      </c>
      <c r="D116" s="21" t="s">
        <v>35</v>
      </c>
      <c r="E116" s="21" t="s">
        <v>429</v>
      </c>
      <c r="F116" s="21" t="s">
        <v>429</v>
      </c>
      <c r="G116" s="21"/>
      <c r="H116" s="21" t="s">
        <v>430</v>
      </c>
      <c r="I116" s="21">
        <v>94150</v>
      </c>
      <c r="J116" s="21" t="s">
        <v>123</v>
      </c>
      <c r="K116" s="21">
        <v>94</v>
      </c>
      <c r="L116" s="25" t="s">
        <v>119</v>
      </c>
    </row>
    <row r="117" spans="1:12" ht="14.25" hidden="1" customHeight="1">
      <c r="A117" s="15" t="s">
        <v>431</v>
      </c>
      <c r="B117" s="14" t="s">
        <v>13</v>
      </c>
      <c r="C117" s="15" t="s">
        <v>49</v>
      </c>
      <c r="D117" s="15" t="s">
        <v>86</v>
      </c>
      <c r="E117" s="15" t="s">
        <v>431</v>
      </c>
      <c r="F117" s="15" t="s">
        <v>88</v>
      </c>
      <c r="G117" s="15" t="s">
        <v>96</v>
      </c>
      <c r="H117" s="15" t="s">
        <v>432</v>
      </c>
      <c r="I117" s="15">
        <v>93400</v>
      </c>
      <c r="J117" s="15" t="s">
        <v>369</v>
      </c>
      <c r="K117" s="15" t="s">
        <v>287</v>
      </c>
      <c r="L117" s="18" t="s">
        <v>91</v>
      </c>
    </row>
    <row r="118" spans="1:12" ht="14.25" hidden="1" customHeight="1">
      <c r="A118" s="15" t="s">
        <v>433</v>
      </c>
      <c r="B118" s="14" t="s">
        <v>13</v>
      </c>
      <c r="C118" s="15" t="s">
        <v>49</v>
      </c>
      <c r="D118" s="15" t="s">
        <v>86</v>
      </c>
      <c r="E118" s="15" t="s">
        <v>434</v>
      </c>
      <c r="F118" s="15" t="s">
        <v>88</v>
      </c>
      <c r="G118" s="15" t="s">
        <v>372</v>
      </c>
      <c r="H118" s="15" t="s">
        <v>435</v>
      </c>
      <c r="I118" s="15">
        <v>92230</v>
      </c>
      <c r="J118" s="15" t="s">
        <v>436</v>
      </c>
      <c r="K118" s="15" t="s">
        <v>168</v>
      </c>
      <c r="L118" s="18" t="s">
        <v>100</v>
      </c>
    </row>
    <row r="119" spans="1:12" ht="14.25" hidden="1" customHeight="1">
      <c r="A119" s="25" t="s">
        <v>437</v>
      </c>
      <c r="B119" s="21" t="s">
        <v>114</v>
      </c>
      <c r="C119" s="25" t="s">
        <v>7</v>
      </c>
      <c r="D119" s="21" t="s">
        <v>30</v>
      </c>
      <c r="E119" s="21" t="s">
        <v>438</v>
      </c>
      <c r="F119" s="21" t="s">
        <v>438</v>
      </c>
      <c r="G119" s="21"/>
      <c r="H119" s="21" t="s">
        <v>439</v>
      </c>
      <c r="I119" s="21">
        <v>75013</v>
      </c>
      <c r="J119" s="21" t="s">
        <v>127</v>
      </c>
      <c r="K119" s="21">
        <v>75</v>
      </c>
      <c r="L119" s="25" t="s">
        <v>119</v>
      </c>
    </row>
    <row r="120" spans="1:12" ht="14.25" hidden="1" customHeight="1">
      <c r="A120" s="25" t="s">
        <v>440</v>
      </c>
      <c r="B120" s="21" t="s">
        <v>114</v>
      </c>
      <c r="C120" s="25" t="s">
        <v>7</v>
      </c>
      <c r="D120" s="21" t="s">
        <v>30</v>
      </c>
      <c r="E120" s="21" t="s">
        <v>438</v>
      </c>
      <c r="F120" s="21"/>
      <c r="G120" s="21"/>
      <c r="H120" s="21" t="s">
        <v>441</v>
      </c>
      <c r="I120" s="21">
        <v>75013</v>
      </c>
      <c r="J120" s="21" t="s">
        <v>127</v>
      </c>
      <c r="K120" s="21">
        <v>75</v>
      </c>
      <c r="L120" s="25" t="s">
        <v>119</v>
      </c>
    </row>
    <row r="121" spans="1:12" ht="14.25" hidden="1" customHeight="1">
      <c r="A121" s="21" t="s">
        <v>442</v>
      </c>
      <c r="B121" s="21" t="s">
        <v>114</v>
      </c>
      <c r="C121" s="25" t="s">
        <v>7</v>
      </c>
      <c r="D121" s="21" t="s">
        <v>30</v>
      </c>
      <c r="E121" s="21" t="s">
        <v>438</v>
      </c>
      <c r="F121" s="21"/>
      <c r="G121" s="21"/>
      <c r="H121" s="21" t="s">
        <v>443</v>
      </c>
      <c r="I121" s="21">
        <v>75013</v>
      </c>
      <c r="J121" s="21" t="s">
        <v>127</v>
      </c>
      <c r="K121" s="21">
        <v>75</v>
      </c>
      <c r="L121" s="25" t="s">
        <v>119</v>
      </c>
    </row>
    <row r="122" spans="1:12" ht="14.25" hidden="1" customHeight="1">
      <c r="A122" s="23" t="s">
        <v>444</v>
      </c>
      <c r="B122" s="21" t="s">
        <v>114</v>
      </c>
      <c r="C122" s="22" t="s">
        <v>3</v>
      </c>
      <c r="D122" s="22" t="s">
        <v>375</v>
      </c>
      <c r="E122" s="24" t="s">
        <v>445</v>
      </c>
      <c r="F122" s="24" t="s">
        <v>445</v>
      </c>
      <c r="G122" s="24"/>
      <c r="H122" s="21" t="s">
        <v>446</v>
      </c>
      <c r="I122" s="22">
        <v>75002</v>
      </c>
      <c r="J122" s="24" t="s">
        <v>447</v>
      </c>
      <c r="K122" s="22">
        <v>75</v>
      </c>
      <c r="L122" s="19" t="s">
        <v>119</v>
      </c>
    </row>
    <row r="123" spans="1:12" ht="14.25" hidden="1" customHeight="1">
      <c r="A123" s="22" t="s">
        <v>448</v>
      </c>
      <c r="B123" s="21" t="s">
        <v>114</v>
      </c>
      <c r="C123" s="25" t="s">
        <v>7</v>
      </c>
      <c r="D123" s="21" t="s">
        <v>143</v>
      </c>
      <c r="E123" s="21" t="s">
        <v>449</v>
      </c>
      <c r="F123" s="21" t="s">
        <v>450</v>
      </c>
      <c r="G123" s="26"/>
      <c r="H123" s="21" t="s">
        <v>451</v>
      </c>
      <c r="I123" s="21">
        <v>92800</v>
      </c>
      <c r="J123" s="21" t="s">
        <v>160</v>
      </c>
      <c r="K123" s="21">
        <v>92</v>
      </c>
      <c r="L123" s="25" t="s">
        <v>119</v>
      </c>
    </row>
    <row r="124" spans="1:12" ht="14.25" hidden="1" customHeight="1">
      <c r="A124" s="27" t="s">
        <v>452</v>
      </c>
      <c r="B124" s="21" t="s">
        <v>114</v>
      </c>
      <c r="C124" s="25" t="s">
        <v>7</v>
      </c>
      <c r="D124" s="22" t="s">
        <v>143</v>
      </c>
      <c r="E124" s="21" t="s">
        <v>449</v>
      </c>
      <c r="F124" s="21" t="s">
        <v>449</v>
      </c>
      <c r="G124" s="26"/>
      <c r="H124" s="21" t="s">
        <v>453</v>
      </c>
      <c r="I124" s="21">
        <v>92320</v>
      </c>
      <c r="J124" s="21" t="s">
        <v>454</v>
      </c>
      <c r="K124" s="21">
        <v>92</v>
      </c>
      <c r="L124" s="25" t="s">
        <v>119</v>
      </c>
    </row>
    <row r="125" spans="1:12" ht="14.25" hidden="1" customHeight="1">
      <c r="A125" s="16" t="s">
        <v>455</v>
      </c>
      <c r="B125" s="14" t="s">
        <v>114</v>
      </c>
      <c r="C125" s="19" t="s">
        <v>7</v>
      </c>
      <c r="D125" s="22" t="s">
        <v>143</v>
      </c>
      <c r="E125" s="14" t="s">
        <v>449</v>
      </c>
      <c r="F125" s="22" t="s">
        <v>165</v>
      </c>
      <c r="G125" s="26"/>
      <c r="H125" s="19" t="s">
        <v>456</v>
      </c>
      <c r="I125" s="21">
        <v>92300</v>
      </c>
      <c r="J125" s="21" t="s">
        <v>172</v>
      </c>
      <c r="K125" s="21" t="s">
        <v>168</v>
      </c>
      <c r="L125" s="28" t="s">
        <v>152</v>
      </c>
    </row>
    <row r="126" spans="1:12" ht="14.25" hidden="1" customHeight="1">
      <c r="A126" s="16" t="s">
        <v>457</v>
      </c>
      <c r="B126" s="14" t="s">
        <v>114</v>
      </c>
      <c r="C126" s="19" t="s">
        <v>7</v>
      </c>
      <c r="D126" s="22" t="s">
        <v>143</v>
      </c>
      <c r="E126" s="16" t="s">
        <v>449</v>
      </c>
      <c r="F126" s="29" t="s">
        <v>458</v>
      </c>
      <c r="G126" s="26"/>
      <c r="H126" s="19"/>
      <c r="I126" s="21">
        <v>92800</v>
      </c>
      <c r="J126" s="21" t="s">
        <v>187</v>
      </c>
      <c r="K126" s="21" t="s">
        <v>168</v>
      </c>
      <c r="L126" s="16" t="s">
        <v>152</v>
      </c>
    </row>
    <row r="127" spans="1:12" ht="14.25" hidden="1" customHeight="1">
      <c r="A127" s="21" t="s">
        <v>459</v>
      </c>
      <c r="B127" s="21" t="s">
        <v>114</v>
      </c>
      <c r="C127" s="25" t="s">
        <v>7</v>
      </c>
      <c r="D127" s="22" t="s">
        <v>143</v>
      </c>
      <c r="E127" s="21" t="s">
        <v>449</v>
      </c>
      <c r="F127" s="21"/>
      <c r="G127" s="21"/>
      <c r="H127" s="21"/>
      <c r="I127" s="21">
        <v>75019</v>
      </c>
      <c r="J127" s="21" t="s">
        <v>135</v>
      </c>
      <c r="K127" s="21">
        <v>75</v>
      </c>
      <c r="L127" s="25" t="s">
        <v>119</v>
      </c>
    </row>
    <row r="128" spans="1:12" ht="14.25" hidden="1" customHeight="1">
      <c r="A128" s="16" t="s">
        <v>460</v>
      </c>
      <c r="B128" s="14" t="s">
        <v>114</v>
      </c>
      <c r="C128" s="19" t="s">
        <v>3</v>
      </c>
      <c r="D128" s="19" t="s">
        <v>22</v>
      </c>
      <c r="E128" s="16" t="s">
        <v>449</v>
      </c>
      <c r="F128" s="22" t="s">
        <v>461</v>
      </c>
      <c r="G128" s="26"/>
      <c r="H128" s="19" t="s">
        <v>462</v>
      </c>
      <c r="I128" s="21">
        <v>75019</v>
      </c>
      <c r="J128" s="21" t="s">
        <v>135</v>
      </c>
      <c r="K128" s="21" t="s">
        <v>99</v>
      </c>
      <c r="L128" s="28" t="s">
        <v>119</v>
      </c>
    </row>
    <row r="129" spans="1:26" ht="14.25" hidden="1" customHeight="1">
      <c r="A129" s="21" t="s">
        <v>463</v>
      </c>
      <c r="B129" s="21" t="s">
        <v>114</v>
      </c>
      <c r="C129" s="25" t="s">
        <v>7</v>
      </c>
      <c r="D129" s="22" t="s">
        <v>143</v>
      </c>
      <c r="E129" s="21" t="s">
        <v>449</v>
      </c>
      <c r="F129" s="21"/>
      <c r="G129" s="21"/>
      <c r="H129" s="21" t="s">
        <v>464</v>
      </c>
      <c r="I129" s="21">
        <v>92400</v>
      </c>
      <c r="J129" s="21" t="s">
        <v>177</v>
      </c>
      <c r="K129" s="21">
        <v>92</v>
      </c>
      <c r="L129" s="25" t="s">
        <v>119</v>
      </c>
    </row>
    <row r="130" spans="1:26" ht="14.25" hidden="1" customHeight="1">
      <c r="A130" s="21" t="s">
        <v>465</v>
      </c>
      <c r="B130" s="21" t="s">
        <v>114</v>
      </c>
      <c r="C130" s="25" t="s">
        <v>7</v>
      </c>
      <c r="D130" s="22" t="s">
        <v>143</v>
      </c>
      <c r="E130" s="21" t="s">
        <v>449</v>
      </c>
      <c r="F130" s="21"/>
      <c r="G130" s="21"/>
      <c r="H130" s="21" t="s">
        <v>466</v>
      </c>
      <c r="I130" s="21">
        <v>75019</v>
      </c>
      <c r="J130" s="21" t="s">
        <v>135</v>
      </c>
      <c r="K130" s="21">
        <v>75</v>
      </c>
      <c r="L130" s="25" t="s">
        <v>119</v>
      </c>
    </row>
    <row r="131" spans="1:26" ht="14.25" hidden="1" customHeight="1">
      <c r="A131" s="21" t="s">
        <v>467</v>
      </c>
      <c r="B131" s="21" t="s">
        <v>114</v>
      </c>
      <c r="C131" s="25" t="s">
        <v>7</v>
      </c>
      <c r="D131" s="22" t="s">
        <v>143</v>
      </c>
      <c r="E131" s="21" t="s">
        <v>449</v>
      </c>
      <c r="F131" s="21"/>
      <c r="G131" s="21"/>
      <c r="H131" s="21"/>
      <c r="I131" s="21">
        <v>92300</v>
      </c>
      <c r="J131" s="21" t="s">
        <v>468</v>
      </c>
      <c r="K131" s="21">
        <v>92</v>
      </c>
      <c r="L131" s="25" t="s">
        <v>119</v>
      </c>
      <c r="Q131" s="33"/>
      <c r="R131" s="33"/>
      <c r="S131" s="33"/>
      <c r="T131" s="33"/>
      <c r="U131" s="33"/>
      <c r="V131" s="33"/>
      <c r="W131" s="33"/>
      <c r="X131" s="33"/>
      <c r="Y131" s="33"/>
      <c r="Z131" s="33"/>
    </row>
    <row r="132" spans="1:26" ht="14.25" hidden="1" customHeight="1">
      <c r="A132" s="21" t="s">
        <v>469</v>
      </c>
      <c r="B132" s="21" t="s">
        <v>114</v>
      </c>
      <c r="C132" s="25" t="s">
        <v>7</v>
      </c>
      <c r="D132" s="22" t="s">
        <v>143</v>
      </c>
      <c r="E132" s="21" t="s">
        <v>449</v>
      </c>
      <c r="F132" s="21"/>
      <c r="G132" s="21"/>
      <c r="H132" s="21" t="s">
        <v>470</v>
      </c>
      <c r="I132" s="21">
        <v>92400</v>
      </c>
      <c r="J132" s="21" t="s">
        <v>177</v>
      </c>
      <c r="K132" s="21">
        <v>92</v>
      </c>
      <c r="L132" s="25" t="s">
        <v>119</v>
      </c>
    </row>
    <row r="133" spans="1:26" ht="14.25" hidden="1" customHeight="1">
      <c r="A133" s="16" t="s">
        <v>471</v>
      </c>
      <c r="B133" s="14" t="s">
        <v>114</v>
      </c>
      <c r="C133" s="19" t="s">
        <v>7</v>
      </c>
      <c r="D133" s="22" t="s">
        <v>143</v>
      </c>
      <c r="E133" s="16" t="s">
        <v>472</v>
      </c>
      <c r="F133" s="22" t="s">
        <v>473</v>
      </c>
      <c r="G133" s="26"/>
      <c r="H133" s="19" t="s">
        <v>474</v>
      </c>
      <c r="I133" s="21">
        <v>92800</v>
      </c>
      <c r="J133" s="21" t="s">
        <v>475</v>
      </c>
      <c r="K133" s="21" t="s">
        <v>168</v>
      </c>
      <c r="L133" s="16" t="s">
        <v>152</v>
      </c>
    </row>
    <row r="134" spans="1:26" ht="14.25" hidden="1" customHeight="1">
      <c r="A134" s="16" t="s">
        <v>476</v>
      </c>
      <c r="B134" s="14" t="s">
        <v>114</v>
      </c>
      <c r="C134" s="19" t="s">
        <v>7</v>
      </c>
      <c r="D134" s="22" t="s">
        <v>143</v>
      </c>
      <c r="E134" s="16" t="s">
        <v>472</v>
      </c>
      <c r="F134" s="22" t="s">
        <v>473</v>
      </c>
      <c r="G134" s="26"/>
      <c r="H134" s="19"/>
      <c r="I134" s="21">
        <v>92972</v>
      </c>
      <c r="J134" s="21" t="s">
        <v>187</v>
      </c>
      <c r="K134" s="21" t="s">
        <v>168</v>
      </c>
      <c r="L134" s="16" t="s">
        <v>152</v>
      </c>
    </row>
    <row r="135" spans="1:26" ht="14.25" hidden="1" customHeight="1">
      <c r="A135" s="25" t="s">
        <v>477</v>
      </c>
      <c r="B135" s="21" t="s">
        <v>114</v>
      </c>
      <c r="C135" s="25" t="s">
        <v>7</v>
      </c>
      <c r="D135" s="22" t="s">
        <v>143</v>
      </c>
      <c r="E135" s="21" t="s">
        <v>449</v>
      </c>
      <c r="F135" s="21"/>
      <c r="G135" s="21"/>
      <c r="H135" s="21" t="s">
        <v>478</v>
      </c>
      <c r="I135" s="21">
        <v>92400</v>
      </c>
      <c r="J135" s="21" t="s">
        <v>177</v>
      </c>
      <c r="K135" s="21">
        <v>92</v>
      </c>
      <c r="L135" s="25" t="s">
        <v>119</v>
      </c>
    </row>
    <row r="136" spans="1:26" ht="14.25" hidden="1" customHeight="1">
      <c r="A136" s="22" t="s">
        <v>479</v>
      </c>
      <c r="B136" s="21" t="s">
        <v>114</v>
      </c>
      <c r="C136" s="25" t="s">
        <v>7</v>
      </c>
      <c r="D136" s="21" t="s">
        <v>143</v>
      </c>
      <c r="E136" s="21" t="s">
        <v>449</v>
      </c>
      <c r="F136" s="21" t="s">
        <v>480</v>
      </c>
      <c r="G136" s="26"/>
      <c r="H136" s="21" t="s">
        <v>481</v>
      </c>
      <c r="I136" s="21">
        <v>92200</v>
      </c>
      <c r="J136" s="21" t="s">
        <v>156</v>
      </c>
      <c r="K136" s="21">
        <v>92</v>
      </c>
      <c r="L136" s="25" t="s">
        <v>119</v>
      </c>
    </row>
    <row r="137" spans="1:26" ht="14.25" hidden="1" customHeight="1">
      <c r="A137" s="27" t="s">
        <v>482</v>
      </c>
      <c r="B137" s="21" t="s">
        <v>114</v>
      </c>
      <c r="C137" s="25" t="s">
        <v>3</v>
      </c>
      <c r="D137" s="25" t="s">
        <v>24</v>
      </c>
      <c r="E137" s="21" t="s">
        <v>483</v>
      </c>
      <c r="F137" s="21" t="s">
        <v>484</v>
      </c>
      <c r="G137" s="21"/>
      <c r="H137" s="21"/>
      <c r="I137" s="21">
        <v>93216</v>
      </c>
      <c r="J137" s="21" t="s">
        <v>330</v>
      </c>
      <c r="K137" s="21" t="s">
        <v>287</v>
      </c>
      <c r="L137" s="16" t="s">
        <v>152</v>
      </c>
    </row>
    <row r="138" spans="1:26" ht="14.25" hidden="1" customHeight="1">
      <c r="A138" s="20" t="s">
        <v>485</v>
      </c>
      <c r="B138" s="14" t="s">
        <v>13</v>
      </c>
      <c r="C138" s="15" t="s">
        <v>49</v>
      </c>
      <c r="D138" s="15" t="s">
        <v>86</v>
      </c>
      <c r="E138" s="16" t="s">
        <v>486</v>
      </c>
      <c r="F138" s="15" t="s">
        <v>88</v>
      </c>
      <c r="G138" s="16" t="s">
        <v>96</v>
      </c>
      <c r="H138" s="16" t="s">
        <v>487</v>
      </c>
      <c r="I138" s="30">
        <v>75003</v>
      </c>
      <c r="J138" s="30" t="s">
        <v>315</v>
      </c>
      <c r="K138" s="30" t="s">
        <v>99</v>
      </c>
      <c r="L138" s="18" t="s">
        <v>91</v>
      </c>
    </row>
    <row r="139" spans="1:26" ht="14.25" hidden="1" customHeight="1">
      <c r="A139" s="15" t="s">
        <v>488</v>
      </c>
      <c r="B139" s="14" t="s">
        <v>13</v>
      </c>
      <c r="C139" s="15" t="s">
        <v>43</v>
      </c>
      <c r="D139" s="15" t="s">
        <v>93</v>
      </c>
      <c r="E139" s="15" t="s">
        <v>489</v>
      </c>
      <c r="F139" s="15" t="s">
        <v>88</v>
      </c>
      <c r="G139" s="16" t="s">
        <v>96</v>
      </c>
      <c r="H139" s="15" t="s">
        <v>490</v>
      </c>
      <c r="I139" s="15">
        <v>75016</v>
      </c>
      <c r="J139" s="15" t="s">
        <v>181</v>
      </c>
      <c r="K139" s="15" t="s">
        <v>99</v>
      </c>
      <c r="L139" s="18" t="s">
        <v>91</v>
      </c>
    </row>
    <row r="140" spans="1:26" ht="14.25" hidden="1" customHeight="1">
      <c r="A140" s="15" t="s">
        <v>491</v>
      </c>
      <c r="B140" s="14" t="s">
        <v>13</v>
      </c>
      <c r="C140" s="19" t="s">
        <v>53</v>
      </c>
      <c r="D140" s="19" t="s">
        <v>58</v>
      </c>
      <c r="E140" s="15" t="s">
        <v>492</v>
      </c>
      <c r="F140" s="16" t="s">
        <v>95</v>
      </c>
      <c r="G140" s="16" t="s">
        <v>96</v>
      </c>
      <c r="H140" s="15"/>
      <c r="I140" s="15">
        <v>92240</v>
      </c>
      <c r="J140" s="15" t="s">
        <v>177</v>
      </c>
      <c r="K140" s="15" t="s">
        <v>168</v>
      </c>
      <c r="L140" s="18" t="s">
        <v>91</v>
      </c>
    </row>
    <row r="141" spans="1:26" ht="14.25" hidden="1" customHeight="1">
      <c r="A141" s="15" t="s">
        <v>493</v>
      </c>
      <c r="B141" s="14" t="s">
        <v>13</v>
      </c>
      <c r="C141" s="19" t="s">
        <v>53</v>
      </c>
      <c r="D141" s="19" t="s">
        <v>58</v>
      </c>
      <c r="E141" s="15" t="s">
        <v>492</v>
      </c>
      <c r="F141" s="16" t="s">
        <v>95</v>
      </c>
      <c r="G141" s="16" t="s">
        <v>96</v>
      </c>
      <c r="H141" s="15" t="s">
        <v>494</v>
      </c>
      <c r="I141" s="15">
        <v>92150</v>
      </c>
      <c r="J141" s="15" t="s">
        <v>196</v>
      </c>
      <c r="K141" s="15">
        <v>92</v>
      </c>
      <c r="L141" s="18" t="s">
        <v>91</v>
      </c>
    </row>
    <row r="142" spans="1:26" ht="14.25" hidden="1" customHeight="1">
      <c r="A142" s="16" t="s">
        <v>495</v>
      </c>
      <c r="B142" s="14" t="s">
        <v>13</v>
      </c>
      <c r="C142" s="19" t="s">
        <v>49</v>
      </c>
      <c r="D142" s="19" t="s">
        <v>49</v>
      </c>
      <c r="E142" s="16" t="s">
        <v>492</v>
      </c>
      <c r="F142" s="15" t="s">
        <v>95</v>
      </c>
      <c r="G142" s="15" t="s">
        <v>96</v>
      </c>
      <c r="H142" s="16"/>
      <c r="I142" s="15">
        <v>92000</v>
      </c>
      <c r="J142" s="30" t="s">
        <v>160</v>
      </c>
      <c r="K142" s="30">
        <v>92</v>
      </c>
      <c r="L142" s="18" t="s">
        <v>91</v>
      </c>
    </row>
    <row r="143" spans="1:26" ht="14.25" hidden="1" customHeight="1">
      <c r="A143" s="16" t="s">
        <v>496</v>
      </c>
      <c r="B143" s="14" t="s">
        <v>13</v>
      </c>
      <c r="C143" s="15" t="s">
        <v>49</v>
      </c>
      <c r="D143" s="15" t="s">
        <v>86</v>
      </c>
      <c r="E143" s="16" t="s">
        <v>497</v>
      </c>
      <c r="F143" s="15"/>
      <c r="G143" s="15" t="s">
        <v>96</v>
      </c>
      <c r="H143" s="16" t="s">
        <v>498</v>
      </c>
      <c r="I143" s="30">
        <v>91000</v>
      </c>
      <c r="J143" s="30" t="s">
        <v>499</v>
      </c>
      <c r="K143" s="30">
        <v>91</v>
      </c>
      <c r="L143" s="18" t="s">
        <v>91</v>
      </c>
    </row>
    <row r="144" spans="1:26" ht="14.25" hidden="1" customHeight="1">
      <c r="A144" s="20" t="s">
        <v>500</v>
      </c>
      <c r="B144" s="21" t="s">
        <v>114</v>
      </c>
      <c r="C144" s="22" t="s">
        <v>7</v>
      </c>
      <c r="D144" s="22" t="s">
        <v>501</v>
      </c>
      <c r="E144" s="22" t="s">
        <v>500</v>
      </c>
      <c r="F144" s="22" t="s">
        <v>500</v>
      </c>
      <c r="G144" s="22"/>
      <c r="H144" s="21" t="s">
        <v>502</v>
      </c>
      <c r="I144" s="22">
        <v>92000</v>
      </c>
      <c r="J144" s="22" t="s">
        <v>160</v>
      </c>
      <c r="K144" s="22">
        <v>92</v>
      </c>
      <c r="L144" s="19" t="s">
        <v>152</v>
      </c>
    </row>
    <row r="145" spans="1:12" ht="14.25" hidden="1" customHeight="1">
      <c r="A145" s="21" t="s">
        <v>503</v>
      </c>
      <c r="B145" s="21" t="s">
        <v>114</v>
      </c>
      <c r="C145" s="25" t="s">
        <v>7</v>
      </c>
      <c r="D145" s="19" t="s">
        <v>504</v>
      </c>
      <c r="E145" s="21" t="s">
        <v>505</v>
      </c>
      <c r="F145" s="21" t="s">
        <v>506</v>
      </c>
      <c r="G145" s="26"/>
      <c r="H145" s="21" t="s">
        <v>507</v>
      </c>
      <c r="I145" s="21">
        <v>75018</v>
      </c>
      <c r="J145" s="21" t="s">
        <v>270</v>
      </c>
      <c r="K145" s="21">
        <v>75</v>
      </c>
      <c r="L145" s="25" t="s">
        <v>119</v>
      </c>
    </row>
    <row r="146" spans="1:12" ht="14.25" hidden="1" customHeight="1">
      <c r="A146" s="27" t="s">
        <v>508</v>
      </c>
      <c r="B146" s="21" t="s">
        <v>114</v>
      </c>
      <c r="C146" s="21" t="s">
        <v>34</v>
      </c>
      <c r="D146" s="19" t="s">
        <v>35</v>
      </c>
      <c r="E146" s="21" t="s">
        <v>162</v>
      </c>
      <c r="F146" s="21"/>
      <c r="G146" s="26"/>
      <c r="H146" s="21" t="s">
        <v>509</v>
      </c>
      <c r="I146" s="21">
        <v>94618</v>
      </c>
      <c r="J146" s="21" t="s">
        <v>123</v>
      </c>
      <c r="K146" s="21">
        <v>94</v>
      </c>
      <c r="L146" s="25" t="s">
        <v>119</v>
      </c>
    </row>
    <row r="147" spans="1:12" ht="14.25" hidden="1" customHeight="1">
      <c r="A147" s="20" t="s">
        <v>510</v>
      </c>
      <c r="B147" s="21" t="s">
        <v>114</v>
      </c>
      <c r="C147" s="22" t="s">
        <v>3</v>
      </c>
      <c r="D147" s="22" t="s">
        <v>24</v>
      </c>
      <c r="E147" s="22" t="s">
        <v>511</v>
      </c>
      <c r="F147" s="22" t="s">
        <v>511</v>
      </c>
      <c r="G147" s="22"/>
      <c r="H147" s="21" t="s">
        <v>512</v>
      </c>
      <c r="I147" s="22">
        <v>75008</v>
      </c>
      <c r="J147" s="22" t="s">
        <v>219</v>
      </c>
      <c r="K147" s="22">
        <v>75</v>
      </c>
      <c r="L147" s="22" t="s">
        <v>119</v>
      </c>
    </row>
    <row r="148" spans="1:12" ht="14.25" hidden="1" customHeight="1">
      <c r="A148" s="21" t="s">
        <v>513</v>
      </c>
      <c r="B148" s="21" t="s">
        <v>114</v>
      </c>
      <c r="C148" s="19" t="s">
        <v>11</v>
      </c>
      <c r="D148" s="25" t="s">
        <v>514</v>
      </c>
      <c r="E148" s="21" t="s">
        <v>449</v>
      </c>
      <c r="F148" s="22"/>
      <c r="G148" s="26"/>
      <c r="H148" s="21" t="s">
        <v>515</v>
      </c>
      <c r="I148" s="21">
        <v>92000</v>
      </c>
      <c r="J148" s="21" t="s">
        <v>160</v>
      </c>
      <c r="K148" s="21">
        <v>92</v>
      </c>
      <c r="L148" s="25" t="s">
        <v>119</v>
      </c>
    </row>
    <row r="149" spans="1:12" ht="14.25" hidden="1" customHeight="1">
      <c r="A149" s="21" t="s">
        <v>516</v>
      </c>
      <c r="B149" s="21" t="s">
        <v>114</v>
      </c>
      <c r="C149" s="19" t="s">
        <v>11</v>
      </c>
      <c r="D149" s="25" t="s">
        <v>514</v>
      </c>
      <c r="E149" s="21" t="s">
        <v>449</v>
      </c>
      <c r="F149" s="26"/>
      <c r="G149" s="26"/>
      <c r="H149" s="21" t="s">
        <v>515</v>
      </c>
      <c r="I149" s="21">
        <v>92000</v>
      </c>
      <c r="J149" s="21" t="s">
        <v>160</v>
      </c>
      <c r="K149" s="21">
        <v>92</v>
      </c>
      <c r="L149" s="25" t="s">
        <v>119</v>
      </c>
    </row>
    <row r="150" spans="1:12" ht="14.25" hidden="1" customHeight="1">
      <c r="A150" s="21" t="s">
        <v>517</v>
      </c>
      <c r="B150" s="21" t="s">
        <v>114</v>
      </c>
      <c r="C150" s="25" t="s">
        <v>7</v>
      </c>
      <c r="D150" s="22" t="s">
        <v>143</v>
      </c>
      <c r="E150" s="21" t="s">
        <v>518</v>
      </c>
      <c r="F150" s="21" t="s">
        <v>519</v>
      </c>
      <c r="G150" s="26"/>
      <c r="H150" s="21" t="s">
        <v>520</v>
      </c>
      <c r="I150" s="21">
        <v>92400</v>
      </c>
      <c r="J150" s="21" t="s">
        <v>177</v>
      </c>
      <c r="K150" s="21">
        <v>92</v>
      </c>
      <c r="L150" s="25" t="s">
        <v>119</v>
      </c>
    </row>
    <row r="151" spans="1:12" ht="14.25" hidden="1" customHeight="1">
      <c r="A151" s="15" t="s">
        <v>521</v>
      </c>
      <c r="B151" s="14" t="s">
        <v>13</v>
      </c>
      <c r="C151" s="15" t="s">
        <v>49</v>
      </c>
      <c r="D151" s="15" t="s">
        <v>86</v>
      </c>
      <c r="E151" s="15" t="s">
        <v>522</v>
      </c>
      <c r="F151" s="15" t="s">
        <v>367</v>
      </c>
      <c r="G151" s="15" t="s">
        <v>96</v>
      </c>
      <c r="H151" s="15" t="s">
        <v>199</v>
      </c>
      <c r="I151" s="15">
        <v>92260</v>
      </c>
      <c r="J151" s="15" t="s">
        <v>200</v>
      </c>
      <c r="K151" s="15">
        <v>92</v>
      </c>
      <c r="L151" s="18" t="s">
        <v>100</v>
      </c>
    </row>
    <row r="152" spans="1:12" ht="14.25" hidden="1" customHeight="1">
      <c r="A152" s="15" t="s">
        <v>523</v>
      </c>
      <c r="B152" s="14" t="s">
        <v>13</v>
      </c>
      <c r="C152" s="15" t="s">
        <v>49</v>
      </c>
      <c r="D152" s="15" t="s">
        <v>86</v>
      </c>
      <c r="E152" s="15" t="s">
        <v>522</v>
      </c>
      <c r="F152" s="15" t="s">
        <v>367</v>
      </c>
      <c r="G152" s="15" t="s">
        <v>96</v>
      </c>
      <c r="H152" s="15" t="s">
        <v>524</v>
      </c>
      <c r="I152" s="15">
        <v>92000</v>
      </c>
      <c r="J152" s="15" t="s">
        <v>160</v>
      </c>
      <c r="K152" s="15" t="s">
        <v>168</v>
      </c>
      <c r="L152" s="18" t="s">
        <v>100</v>
      </c>
    </row>
    <row r="153" spans="1:12" ht="14.25" hidden="1" customHeight="1">
      <c r="A153" s="16" t="s">
        <v>525</v>
      </c>
      <c r="B153" s="14" t="s">
        <v>13</v>
      </c>
      <c r="C153" s="19" t="s">
        <v>49</v>
      </c>
      <c r="D153" s="19" t="s">
        <v>49</v>
      </c>
      <c r="E153" s="16" t="s">
        <v>525</v>
      </c>
      <c r="F153" s="15" t="s">
        <v>88</v>
      </c>
      <c r="G153" s="15" t="s">
        <v>96</v>
      </c>
      <c r="H153" s="16" t="s">
        <v>526</v>
      </c>
      <c r="I153" s="15">
        <v>92000</v>
      </c>
      <c r="J153" s="30" t="s">
        <v>527</v>
      </c>
      <c r="K153" s="30">
        <v>92</v>
      </c>
      <c r="L153" s="18" t="s">
        <v>91</v>
      </c>
    </row>
    <row r="154" spans="1:12" ht="14.25" hidden="1" customHeight="1">
      <c r="A154" s="21" t="s">
        <v>528</v>
      </c>
      <c r="B154" s="21" t="s">
        <v>114</v>
      </c>
      <c r="C154" s="25" t="s">
        <v>5</v>
      </c>
      <c r="D154" s="25" t="s">
        <v>5</v>
      </c>
      <c r="E154" s="21" t="s">
        <v>529</v>
      </c>
      <c r="F154" s="21" t="s">
        <v>529</v>
      </c>
      <c r="G154" s="26"/>
      <c r="H154" s="21" t="s">
        <v>530</v>
      </c>
      <c r="I154" s="21">
        <v>92400</v>
      </c>
      <c r="J154" s="21" t="s">
        <v>177</v>
      </c>
      <c r="K154" s="21" t="s">
        <v>168</v>
      </c>
      <c r="L154" s="25" t="s">
        <v>119</v>
      </c>
    </row>
    <row r="155" spans="1:12" ht="14.25" hidden="1" customHeight="1">
      <c r="A155" s="16" t="s">
        <v>531</v>
      </c>
      <c r="B155" s="14" t="s">
        <v>114</v>
      </c>
      <c r="C155" s="19" t="s">
        <v>3</v>
      </c>
      <c r="D155" s="19" t="s">
        <v>22</v>
      </c>
      <c r="E155" s="19" t="s">
        <v>532</v>
      </c>
      <c r="F155" s="19" t="s">
        <v>533</v>
      </c>
      <c r="G155" s="26"/>
      <c r="H155" s="19"/>
      <c r="I155" s="21">
        <v>75015</v>
      </c>
      <c r="J155" s="21" t="s">
        <v>118</v>
      </c>
      <c r="K155" s="21" t="s">
        <v>99</v>
      </c>
      <c r="L155" s="28" t="s">
        <v>119</v>
      </c>
    </row>
    <row r="156" spans="1:12" ht="14.25" hidden="1" customHeight="1">
      <c r="A156" s="16" t="s">
        <v>534</v>
      </c>
      <c r="B156" s="14" t="s">
        <v>114</v>
      </c>
      <c r="C156" s="19" t="s">
        <v>3</v>
      </c>
      <c r="D156" s="19" t="s">
        <v>22</v>
      </c>
      <c r="E156" s="16" t="s">
        <v>535</v>
      </c>
      <c r="F156" s="22"/>
      <c r="G156" s="26"/>
      <c r="H156" s="19"/>
      <c r="I156" s="15">
        <v>75015</v>
      </c>
      <c r="J156" s="15" t="s">
        <v>118</v>
      </c>
      <c r="K156" s="21" t="s">
        <v>99</v>
      </c>
      <c r="L156" s="16" t="s">
        <v>119</v>
      </c>
    </row>
    <row r="157" spans="1:12" ht="14.25" hidden="1" customHeight="1">
      <c r="A157" s="16" t="s">
        <v>536</v>
      </c>
      <c r="B157" s="14" t="s">
        <v>114</v>
      </c>
      <c r="C157" s="19" t="s">
        <v>7</v>
      </c>
      <c r="D157" s="22" t="s">
        <v>143</v>
      </c>
      <c r="E157" s="16" t="s">
        <v>186</v>
      </c>
      <c r="F157" s="22" t="s">
        <v>473</v>
      </c>
      <c r="G157" s="26"/>
      <c r="H157" s="19" t="s">
        <v>537</v>
      </c>
      <c r="I157" s="21">
        <v>92972</v>
      </c>
      <c r="J157" s="21" t="s">
        <v>187</v>
      </c>
      <c r="K157" s="21" t="s">
        <v>168</v>
      </c>
      <c r="L157" s="16" t="s">
        <v>152</v>
      </c>
    </row>
    <row r="158" spans="1:12" ht="14.25" hidden="1" customHeight="1">
      <c r="A158" s="16" t="s">
        <v>538</v>
      </c>
      <c r="B158" s="14" t="s">
        <v>114</v>
      </c>
      <c r="C158" s="19" t="s">
        <v>7</v>
      </c>
      <c r="D158" s="22" t="s">
        <v>143</v>
      </c>
      <c r="E158" s="16" t="s">
        <v>186</v>
      </c>
      <c r="F158" s="29" t="s">
        <v>539</v>
      </c>
      <c r="G158" s="26"/>
      <c r="H158" s="19"/>
      <c r="I158" s="21">
        <v>92076</v>
      </c>
      <c r="J158" s="21" t="s">
        <v>187</v>
      </c>
      <c r="K158" s="21" t="s">
        <v>168</v>
      </c>
      <c r="L158" s="16" t="s">
        <v>152</v>
      </c>
    </row>
    <row r="159" spans="1:12" ht="14.25" hidden="1" customHeight="1">
      <c r="A159" s="21" t="s">
        <v>540</v>
      </c>
      <c r="B159" s="21" t="s">
        <v>114</v>
      </c>
      <c r="C159" s="21" t="s">
        <v>34</v>
      </c>
      <c r="D159" s="19" t="s">
        <v>35</v>
      </c>
      <c r="E159" s="21" t="s">
        <v>541</v>
      </c>
      <c r="F159" s="21" t="s">
        <v>542</v>
      </c>
      <c r="G159" s="21"/>
      <c r="H159" s="21" t="s">
        <v>285</v>
      </c>
      <c r="I159" s="21">
        <v>93230</v>
      </c>
      <c r="J159" s="21" t="s">
        <v>286</v>
      </c>
      <c r="K159" s="21">
        <v>93</v>
      </c>
      <c r="L159" s="25" t="s">
        <v>119</v>
      </c>
    </row>
    <row r="160" spans="1:12" ht="14.25" hidden="1" customHeight="1">
      <c r="A160" s="19" t="s">
        <v>543</v>
      </c>
      <c r="B160" s="21" t="s">
        <v>114</v>
      </c>
      <c r="C160" s="22" t="s">
        <v>3</v>
      </c>
      <c r="D160" s="22" t="s">
        <v>24</v>
      </c>
      <c r="E160" s="22" t="s">
        <v>543</v>
      </c>
      <c r="F160" s="22" t="s">
        <v>543</v>
      </c>
      <c r="G160" s="22"/>
      <c r="H160" s="21" t="s">
        <v>544</v>
      </c>
      <c r="I160" s="22">
        <v>75008</v>
      </c>
      <c r="J160" s="22" t="s">
        <v>219</v>
      </c>
      <c r="K160" s="22">
        <v>75</v>
      </c>
      <c r="L160" s="19" t="s">
        <v>119</v>
      </c>
    </row>
    <row r="161" spans="1:12" ht="14.25" hidden="1" customHeight="1">
      <c r="A161" s="17" t="s">
        <v>545</v>
      </c>
      <c r="B161" s="14" t="s">
        <v>13</v>
      </c>
      <c r="C161" s="15" t="s">
        <v>45</v>
      </c>
      <c r="D161" s="16" t="s">
        <v>93</v>
      </c>
      <c r="E161" s="16" t="s">
        <v>546</v>
      </c>
      <c r="F161" s="16" t="s">
        <v>95</v>
      </c>
      <c r="G161" s="16" t="s">
        <v>96</v>
      </c>
      <c r="H161" s="16" t="s">
        <v>547</v>
      </c>
      <c r="I161" s="30">
        <v>94220</v>
      </c>
      <c r="J161" s="30" t="s">
        <v>548</v>
      </c>
      <c r="K161" s="30" t="s">
        <v>309</v>
      </c>
      <c r="L161" s="18" t="s">
        <v>91</v>
      </c>
    </row>
    <row r="162" spans="1:12" ht="14.25" hidden="1" customHeight="1">
      <c r="A162" s="16" t="s">
        <v>549</v>
      </c>
      <c r="B162" s="14" t="s">
        <v>13</v>
      </c>
      <c r="C162" s="19" t="s">
        <v>43</v>
      </c>
      <c r="D162" s="19" t="s">
        <v>93</v>
      </c>
      <c r="E162" s="16" t="s">
        <v>546</v>
      </c>
      <c r="F162" s="16" t="s">
        <v>95</v>
      </c>
      <c r="G162" s="15"/>
      <c r="H162" s="16" t="s">
        <v>550</v>
      </c>
      <c r="I162" s="15">
        <v>75013</v>
      </c>
      <c r="J162" s="30" t="s">
        <v>127</v>
      </c>
      <c r="K162" s="30">
        <v>75</v>
      </c>
      <c r="L162" s="18" t="s">
        <v>91</v>
      </c>
    </row>
    <row r="163" spans="1:12" ht="14.25" hidden="1" customHeight="1">
      <c r="A163" s="16" t="s">
        <v>551</v>
      </c>
      <c r="B163" s="14" t="s">
        <v>13</v>
      </c>
      <c r="C163" s="15" t="s">
        <v>43</v>
      </c>
      <c r="D163" s="16" t="s">
        <v>93</v>
      </c>
      <c r="E163" s="16" t="s">
        <v>546</v>
      </c>
      <c r="F163" s="16" t="s">
        <v>95</v>
      </c>
      <c r="G163" s="16" t="s">
        <v>96</v>
      </c>
      <c r="H163" s="16" t="s">
        <v>552</v>
      </c>
      <c r="I163" s="30">
        <v>75014</v>
      </c>
      <c r="J163" s="30" t="s">
        <v>211</v>
      </c>
      <c r="K163" s="30" t="s">
        <v>99</v>
      </c>
      <c r="L163" s="18" t="s">
        <v>100</v>
      </c>
    </row>
    <row r="164" spans="1:12" ht="14.25" hidden="1" customHeight="1">
      <c r="A164" s="16" t="s">
        <v>553</v>
      </c>
      <c r="B164" s="14" t="s">
        <v>13</v>
      </c>
      <c r="C164" s="15" t="s">
        <v>43</v>
      </c>
      <c r="D164" s="16" t="s">
        <v>93</v>
      </c>
      <c r="E164" s="16" t="s">
        <v>546</v>
      </c>
      <c r="F164" s="16" t="s">
        <v>95</v>
      </c>
      <c r="G164" s="16" t="s">
        <v>96</v>
      </c>
      <c r="H164" s="16"/>
      <c r="I164" s="30">
        <v>75010</v>
      </c>
      <c r="J164" s="30" t="s">
        <v>98</v>
      </c>
      <c r="K164" s="30" t="s">
        <v>99</v>
      </c>
      <c r="L164" s="18" t="s">
        <v>91</v>
      </c>
    </row>
    <row r="165" spans="1:12" ht="14.25" hidden="1" customHeight="1">
      <c r="A165" s="16" t="s">
        <v>554</v>
      </c>
      <c r="B165" s="14" t="s">
        <v>13</v>
      </c>
      <c r="C165" s="15" t="s">
        <v>43</v>
      </c>
      <c r="D165" s="16" t="s">
        <v>93</v>
      </c>
      <c r="E165" s="16" t="s">
        <v>546</v>
      </c>
      <c r="F165" s="16" t="s">
        <v>95</v>
      </c>
      <c r="G165" s="16" t="s">
        <v>96</v>
      </c>
      <c r="H165" s="16" t="s">
        <v>555</v>
      </c>
      <c r="I165" s="30">
        <v>75019</v>
      </c>
      <c r="J165" s="30" t="s">
        <v>135</v>
      </c>
      <c r="K165" s="30" t="s">
        <v>99</v>
      </c>
      <c r="L165" s="18" t="s">
        <v>91</v>
      </c>
    </row>
    <row r="166" spans="1:12" ht="14.25" hidden="1" customHeight="1">
      <c r="A166" s="16" t="s">
        <v>556</v>
      </c>
      <c r="B166" s="14" t="s">
        <v>13</v>
      </c>
      <c r="C166" s="15" t="s">
        <v>43</v>
      </c>
      <c r="D166" s="15" t="s">
        <v>93</v>
      </c>
      <c r="E166" s="15" t="s">
        <v>546</v>
      </c>
      <c r="F166" s="16" t="s">
        <v>95</v>
      </c>
      <c r="G166" s="16" t="s">
        <v>96</v>
      </c>
      <c r="H166" s="15"/>
      <c r="I166" s="15">
        <v>75020</v>
      </c>
      <c r="J166" s="15" t="s">
        <v>138</v>
      </c>
      <c r="K166" s="15" t="s">
        <v>99</v>
      </c>
      <c r="L166" s="18" t="s">
        <v>91</v>
      </c>
    </row>
    <row r="167" spans="1:12" ht="14.25" hidden="1" customHeight="1">
      <c r="A167" s="17" t="s">
        <v>557</v>
      </c>
      <c r="B167" s="14" t="s">
        <v>13</v>
      </c>
      <c r="C167" s="15" t="s">
        <v>43</v>
      </c>
      <c r="D167" s="16" t="s">
        <v>93</v>
      </c>
      <c r="E167" s="16" t="s">
        <v>546</v>
      </c>
      <c r="F167" s="16" t="s">
        <v>95</v>
      </c>
      <c r="G167" s="16" t="s">
        <v>96</v>
      </c>
      <c r="H167" s="16" t="s">
        <v>558</v>
      </c>
      <c r="I167" s="30">
        <v>75013</v>
      </c>
      <c r="J167" s="30" t="s">
        <v>127</v>
      </c>
      <c r="K167" s="30" t="s">
        <v>99</v>
      </c>
      <c r="L167" s="18" t="s">
        <v>91</v>
      </c>
    </row>
    <row r="168" spans="1:12" ht="14.25" hidden="1" customHeight="1">
      <c r="A168" s="16" t="s">
        <v>559</v>
      </c>
      <c r="B168" s="14" t="s">
        <v>13</v>
      </c>
      <c r="C168" s="15" t="s">
        <v>43</v>
      </c>
      <c r="D168" s="16" t="s">
        <v>93</v>
      </c>
      <c r="E168" s="16" t="s">
        <v>546</v>
      </c>
      <c r="F168" s="16" t="s">
        <v>95</v>
      </c>
      <c r="G168" s="16" t="s">
        <v>96</v>
      </c>
      <c r="H168" s="16" t="s">
        <v>560</v>
      </c>
      <c r="I168" s="30">
        <v>75010</v>
      </c>
      <c r="J168" s="30" t="s">
        <v>98</v>
      </c>
      <c r="K168" s="30" t="s">
        <v>99</v>
      </c>
      <c r="L168" s="18" t="s">
        <v>91</v>
      </c>
    </row>
    <row r="169" spans="1:12" ht="14.25" hidden="1" customHeight="1">
      <c r="A169" s="16" t="s">
        <v>561</v>
      </c>
      <c r="B169" s="14" t="s">
        <v>13</v>
      </c>
      <c r="C169" s="19" t="s">
        <v>43</v>
      </c>
      <c r="D169" s="19" t="s">
        <v>93</v>
      </c>
      <c r="E169" s="16" t="s">
        <v>546</v>
      </c>
      <c r="F169" s="16" t="s">
        <v>95</v>
      </c>
      <c r="G169" s="15" t="s">
        <v>96</v>
      </c>
      <c r="H169" s="16"/>
      <c r="I169" s="15">
        <v>75010</v>
      </c>
      <c r="J169" s="30" t="s">
        <v>98</v>
      </c>
      <c r="K169" s="30">
        <v>75</v>
      </c>
      <c r="L169" s="18" t="s">
        <v>91</v>
      </c>
    </row>
    <row r="170" spans="1:12" ht="14.25" hidden="1" customHeight="1">
      <c r="A170" s="15" t="s">
        <v>562</v>
      </c>
      <c r="B170" s="14" t="s">
        <v>13</v>
      </c>
      <c r="C170" s="15" t="s">
        <v>45</v>
      </c>
      <c r="D170" s="16" t="s">
        <v>93</v>
      </c>
      <c r="E170" s="16" t="s">
        <v>546</v>
      </c>
      <c r="F170" s="16" t="s">
        <v>95</v>
      </c>
      <c r="G170" s="16" t="s">
        <v>96</v>
      </c>
      <c r="H170" s="16"/>
      <c r="I170" s="30">
        <v>75019</v>
      </c>
      <c r="J170" s="30" t="s">
        <v>135</v>
      </c>
      <c r="K170" s="30" t="s">
        <v>99</v>
      </c>
      <c r="L170" s="18" t="s">
        <v>91</v>
      </c>
    </row>
    <row r="171" spans="1:12" ht="14.25" hidden="1" customHeight="1">
      <c r="A171" s="16" t="s">
        <v>563</v>
      </c>
      <c r="B171" s="14" t="s">
        <v>13</v>
      </c>
      <c r="C171" s="15" t="s">
        <v>43</v>
      </c>
      <c r="D171" s="16" t="s">
        <v>93</v>
      </c>
      <c r="E171" s="16" t="s">
        <v>546</v>
      </c>
      <c r="F171" s="16" t="s">
        <v>95</v>
      </c>
      <c r="G171" s="16" t="s">
        <v>96</v>
      </c>
      <c r="H171" s="16" t="s">
        <v>564</v>
      </c>
      <c r="I171" s="30">
        <v>75019</v>
      </c>
      <c r="J171" s="30" t="s">
        <v>135</v>
      </c>
      <c r="K171" s="30" t="s">
        <v>99</v>
      </c>
      <c r="L171" s="18" t="s">
        <v>91</v>
      </c>
    </row>
    <row r="172" spans="1:12" ht="14.25" hidden="1" customHeight="1">
      <c r="A172" s="16" t="s">
        <v>565</v>
      </c>
      <c r="B172" s="14" t="s">
        <v>13</v>
      </c>
      <c r="C172" s="15" t="s">
        <v>43</v>
      </c>
      <c r="D172" s="16" t="s">
        <v>93</v>
      </c>
      <c r="E172" s="16" t="s">
        <v>546</v>
      </c>
      <c r="F172" s="16" t="s">
        <v>95</v>
      </c>
      <c r="G172" s="16" t="s">
        <v>96</v>
      </c>
      <c r="H172" s="16" t="s">
        <v>566</v>
      </c>
      <c r="I172" s="30">
        <v>75010</v>
      </c>
      <c r="J172" s="30" t="s">
        <v>98</v>
      </c>
      <c r="K172" s="30" t="s">
        <v>99</v>
      </c>
      <c r="L172" s="18" t="s">
        <v>100</v>
      </c>
    </row>
    <row r="173" spans="1:12" ht="14.25" hidden="1" customHeight="1">
      <c r="A173" s="15" t="s">
        <v>567</v>
      </c>
      <c r="B173" s="14" t="s">
        <v>13</v>
      </c>
      <c r="C173" s="15" t="s">
        <v>43</v>
      </c>
      <c r="D173" s="15" t="s">
        <v>93</v>
      </c>
      <c r="E173" s="16" t="s">
        <v>546</v>
      </c>
      <c r="F173" s="16" t="s">
        <v>95</v>
      </c>
      <c r="G173" s="16" t="s">
        <v>96</v>
      </c>
      <c r="H173" s="15" t="s">
        <v>285</v>
      </c>
      <c r="I173" s="15">
        <v>93230</v>
      </c>
      <c r="J173" s="15" t="s">
        <v>286</v>
      </c>
      <c r="K173" s="15" t="s">
        <v>287</v>
      </c>
      <c r="L173" s="18" t="s">
        <v>91</v>
      </c>
    </row>
    <row r="174" spans="1:12" ht="14.25" hidden="1" customHeight="1">
      <c r="A174" s="17" t="s">
        <v>568</v>
      </c>
      <c r="B174" s="14" t="s">
        <v>13</v>
      </c>
      <c r="C174" s="15" t="s">
        <v>51</v>
      </c>
      <c r="D174" s="16" t="s">
        <v>51</v>
      </c>
      <c r="E174" s="16" t="s">
        <v>569</v>
      </c>
      <c r="F174" s="15" t="s">
        <v>88</v>
      </c>
      <c r="G174" s="16" t="s">
        <v>96</v>
      </c>
      <c r="H174" s="16" t="s">
        <v>570</v>
      </c>
      <c r="I174" s="30">
        <v>93200</v>
      </c>
      <c r="J174" s="30" t="s">
        <v>571</v>
      </c>
      <c r="K174" s="30" t="s">
        <v>287</v>
      </c>
      <c r="L174" s="18" t="s">
        <v>91</v>
      </c>
    </row>
    <row r="175" spans="1:12" ht="14.25" hidden="1" customHeight="1">
      <c r="A175" s="15" t="s">
        <v>572</v>
      </c>
      <c r="B175" s="14" t="s">
        <v>13</v>
      </c>
      <c r="C175" s="15" t="s">
        <v>51</v>
      </c>
      <c r="D175" s="16" t="s">
        <v>93</v>
      </c>
      <c r="E175" s="16" t="s">
        <v>573</v>
      </c>
      <c r="F175" s="16" t="s">
        <v>95</v>
      </c>
      <c r="G175" s="16" t="s">
        <v>96</v>
      </c>
      <c r="H175" s="16"/>
      <c r="I175" s="30">
        <v>75005</v>
      </c>
      <c r="J175" s="30" t="s">
        <v>294</v>
      </c>
      <c r="K175" s="30" t="s">
        <v>99</v>
      </c>
      <c r="L175" s="18" t="s">
        <v>91</v>
      </c>
    </row>
    <row r="176" spans="1:12" ht="14.25" hidden="1" customHeight="1">
      <c r="A176" s="16" t="s">
        <v>574</v>
      </c>
      <c r="B176" s="14" t="s">
        <v>13</v>
      </c>
      <c r="C176" s="15" t="s">
        <v>45</v>
      </c>
      <c r="D176" s="16" t="s">
        <v>93</v>
      </c>
      <c r="E176" s="16" t="s">
        <v>575</v>
      </c>
      <c r="F176" s="16" t="s">
        <v>367</v>
      </c>
      <c r="G176" s="16" t="s">
        <v>96</v>
      </c>
      <c r="H176" s="16" t="s">
        <v>576</v>
      </c>
      <c r="I176" s="30">
        <v>75016</v>
      </c>
      <c r="J176" s="30" t="s">
        <v>181</v>
      </c>
      <c r="K176" s="30" t="s">
        <v>99</v>
      </c>
      <c r="L176" s="18" t="s">
        <v>91</v>
      </c>
    </row>
    <row r="177" spans="1:12" ht="14.25" hidden="1" customHeight="1">
      <c r="A177" s="16" t="s">
        <v>577</v>
      </c>
      <c r="B177" s="14" t="s">
        <v>13</v>
      </c>
      <c r="C177" s="15" t="s">
        <v>45</v>
      </c>
      <c r="D177" s="16" t="s">
        <v>93</v>
      </c>
      <c r="E177" s="15" t="s">
        <v>391</v>
      </c>
      <c r="F177" s="16" t="s">
        <v>95</v>
      </c>
      <c r="G177" s="16" t="s">
        <v>96</v>
      </c>
      <c r="H177" s="16" t="s">
        <v>578</v>
      </c>
      <c r="I177" s="30">
        <v>75012</v>
      </c>
      <c r="J177" s="30" t="s">
        <v>151</v>
      </c>
      <c r="K177" s="30" t="s">
        <v>99</v>
      </c>
      <c r="L177" s="18" t="s">
        <v>91</v>
      </c>
    </row>
    <row r="178" spans="1:12" ht="14.25" hidden="1" customHeight="1">
      <c r="A178" s="21" t="s">
        <v>579</v>
      </c>
      <c r="B178" s="21" t="s">
        <v>114</v>
      </c>
      <c r="C178" s="21" t="s">
        <v>34</v>
      </c>
      <c r="D178" s="19" t="s">
        <v>35</v>
      </c>
      <c r="E178" s="21" t="s">
        <v>580</v>
      </c>
      <c r="F178" s="21" t="s">
        <v>542</v>
      </c>
      <c r="G178" s="21"/>
      <c r="H178" s="21" t="s">
        <v>581</v>
      </c>
      <c r="I178" s="21">
        <v>75009</v>
      </c>
      <c r="J178" s="21" t="s">
        <v>582</v>
      </c>
      <c r="K178" s="21">
        <v>75</v>
      </c>
      <c r="L178" s="25" t="s">
        <v>119</v>
      </c>
    </row>
    <row r="179" spans="1:12" ht="14.25" hidden="1" customHeight="1">
      <c r="A179" s="14" t="s">
        <v>583</v>
      </c>
      <c r="B179" s="14" t="s">
        <v>114</v>
      </c>
      <c r="C179" s="19" t="s">
        <v>5</v>
      </c>
      <c r="D179" s="19" t="s">
        <v>5</v>
      </c>
      <c r="E179" s="16" t="s">
        <v>584</v>
      </c>
      <c r="F179" s="16" t="s">
        <v>584</v>
      </c>
      <c r="G179" s="26"/>
      <c r="H179" s="19"/>
      <c r="I179" s="15">
        <v>75013</v>
      </c>
      <c r="J179" s="15" t="s">
        <v>127</v>
      </c>
      <c r="K179" s="21" t="s">
        <v>99</v>
      </c>
      <c r="L179" s="16" t="s">
        <v>119</v>
      </c>
    </row>
    <row r="180" spans="1:12" ht="14.25" hidden="1" customHeight="1">
      <c r="A180" s="14" t="s">
        <v>585</v>
      </c>
      <c r="B180" s="14" t="s">
        <v>114</v>
      </c>
      <c r="C180" s="19" t="s">
        <v>5</v>
      </c>
      <c r="D180" s="19" t="s">
        <v>5</v>
      </c>
      <c r="E180" s="16" t="s">
        <v>584</v>
      </c>
      <c r="F180" s="16" t="s">
        <v>584</v>
      </c>
      <c r="G180" s="26"/>
      <c r="H180" s="19"/>
      <c r="I180" s="15">
        <v>75008</v>
      </c>
      <c r="J180" s="15" t="s">
        <v>219</v>
      </c>
      <c r="K180" s="21" t="s">
        <v>99</v>
      </c>
      <c r="L180" s="16" t="s">
        <v>152</v>
      </c>
    </row>
    <row r="181" spans="1:12" ht="14.25" hidden="1" customHeight="1">
      <c r="A181" s="22" t="s">
        <v>586</v>
      </c>
      <c r="B181" s="21" t="s">
        <v>114</v>
      </c>
      <c r="C181" s="22" t="s">
        <v>3</v>
      </c>
      <c r="D181" s="22" t="s">
        <v>3</v>
      </c>
      <c r="E181" s="22" t="s">
        <v>587</v>
      </c>
      <c r="F181" s="22" t="s">
        <v>588</v>
      </c>
      <c r="G181" s="22"/>
      <c r="H181" s="21"/>
      <c r="I181" s="22">
        <v>75012</v>
      </c>
      <c r="J181" s="22" t="s">
        <v>151</v>
      </c>
      <c r="K181" s="22">
        <v>75</v>
      </c>
      <c r="L181" s="25" t="s">
        <v>119</v>
      </c>
    </row>
    <row r="182" spans="1:12" ht="14.25" hidden="1" customHeight="1">
      <c r="A182" s="22" t="s">
        <v>589</v>
      </c>
      <c r="B182" s="21" t="s">
        <v>114</v>
      </c>
      <c r="C182" s="19" t="s">
        <v>3</v>
      </c>
      <c r="D182" s="25" t="s">
        <v>22</v>
      </c>
      <c r="E182" s="21" t="s">
        <v>483</v>
      </c>
      <c r="F182" s="21" t="s">
        <v>590</v>
      </c>
      <c r="G182" s="26"/>
      <c r="H182" s="21" t="s">
        <v>591</v>
      </c>
      <c r="I182" s="21">
        <v>75016</v>
      </c>
      <c r="J182" s="21" t="s">
        <v>181</v>
      </c>
      <c r="K182" s="21">
        <v>75</v>
      </c>
      <c r="L182" s="25" t="s">
        <v>119</v>
      </c>
    </row>
    <row r="183" spans="1:12" ht="14.25" hidden="1" customHeight="1">
      <c r="A183" s="27" t="s">
        <v>592</v>
      </c>
      <c r="B183" s="14" t="s">
        <v>114</v>
      </c>
      <c r="C183" s="19" t="s">
        <v>3</v>
      </c>
      <c r="D183" s="19" t="s">
        <v>22</v>
      </c>
      <c r="E183" s="16" t="s">
        <v>593</v>
      </c>
      <c r="F183" s="22"/>
      <c r="G183" s="26"/>
      <c r="H183" s="19" t="s">
        <v>594</v>
      </c>
      <c r="I183" s="15">
        <v>75004</v>
      </c>
      <c r="J183" s="15" t="s">
        <v>404</v>
      </c>
      <c r="K183" s="21" t="s">
        <v>99</v>
      </c>
      <c r="L183" s="16" t="s">
        <v>119</v>
      </c>
    </row>
    <row r="184" spans="1:12" ht="14.25" hidden="1" customHeight="1">
      <c r="A184" s="21" t="s">
        <v>595</v>
      </c>
      <c r="B184" s="15" t="s">
        <v>114</v>
      </c>
      <c r="C184" s="25" t="s">
        <v>3</v>
      </c>
      <c r="D184" s="25" t="s">
        <v>24</v>
      </c>
      <c r="E184" s="21" t="s">
        <v>596</v>
      </c>
      <c r="F184" s="21"/>
      <c r="G184" s="26"/>
      <c r="H184" s="21" t="s">
        <v>597</v>
      </c>
      <c r="I184" s="21">
        <v>75015</v>
      </c>
      <c r="J184" s="21" t="s">
        <v>118</v>
      </c>
      <c r="K184" s="21" t="s">
        <v>99</v>
      </c>
      <c r="L184" s="16" t="s">
        <v>119</v>
      </c>
    </row>
    <row r="185" spans="1:12" ht="14.25" hidden="1" customHeight="1">
      <c r="A185" s="22" t="s">
        <v>598</v>
      </c>
      <c r="B185" s="21" t="s">
        <v>114</v>
      </c>
      <c r="C185" s="22" t="s">
        <v>11</v>
      </c>
      <c r="D185" s="22" t="s">
        <v>599</v>
      </c>
      <c r="E185" s="22" t="s">
        <v>600</v>
      </c>
      <c r="F185" s="22" t="s">
        <v>600</v>
      </c>
      <c r="G185" s="22"/>
      <c r="H185" s="21" t="s">
        <v>601</v>
      </c>
      <c r="I185" s="22">
        <v>92000</v>
      </c>
      <c r="J185" s="22" t="s">
        <v>160</v>
      </c>
      <c r="K185" s="22">
        <v>92</v>
      </c>
      <c r="L185" s="25" t="s">
        <v>119</v>
      </c>
    </row>
    <row r="186" spans="1:12" ht="14.25" hidden="1" customHeight="1">
      <c r="A186" s="22" t="s">
        <v>602</v>
      </c>
      <c r="B186" s="21" t="s">
        <v>114</v>
      </c>
      <c r="C186" s="22" t="s">
        <v>7</v>
      </c>
      <c r="D186" s="22" t="s">
        <v>143</v>
      </c>
      <c r="E186" s="22" t="s">
        <v>603</v>
      </c>
      <c r="F186" s="22" t="s">
        <v>603</v>
      </c>
      <c r="G186" s="22"/>
      <c r="H186" s="21" t="s">
        <v>604</v>
      </c>
      <c r="I186" s="22">
        <v>93400</v>
      </c>
      <c r="J186" s="22" t="s">
        <v>385</v>
      </c>
      <c r="K186" s="22">
        <v>93</v>
      </c>
      <c r="L186" s="25" t="s">
        <v>152</v>
      </c>
    </row>
    <row r="187" spans="1:12" ht="14.25" hidden="1" customHeight="1">
      <c r="A187" s="22" t="s">
        <v>605</v>
      </c>
      <c r="B187" s="21" t="s">
        <v>114</v>
      </c>
      <c r="C187" s="22" t="s">
        <v>7</v>
      </c>
      <c r="D187" s="22" t="s">
        <v>143</v>
      </c>
      <c r="E187" s="22" t="s">
        <v>603</v>
      </c>
      <c r="F187" s="22" t="s">
        <v>606</v>
      </c>
      <c r="G187" s="22"/>
      <c r="H187" s="21" t="s">
        <v>607</v>
      </c>
      <c r="I187" s="22">
        <v>75006</v>
      </c>
      <c r="J187" s="22" t="s">
        <v>608</v>
      </c>
      <c r="K187" s="22">
        <v>75</v>
      </c>
      <c r="L187" s="25" t="s">
        <v>152</v>
      </c>
    </row>
    <row r="188" spans="1:12" ht="14.25" hidden="1" customHeight="1">
      <c r="A188" s="17" t="s">
        <v>609</v>
      </c>
      <c r="B188" s="14" t="s">
        <v>13</v>
      </c>
      <c r="C188" s="15" t="s">
        <v>43</v>
      </c>
      <c r="D188" s="16" t="s">
        <v>93</v>
      </c>
      <c r="E188" s="15" t="s">
        <v>391</v>
      </c>
      <c r="F188" s="16" t="s">
        <v>95</v>
      </c>
      <c r="G188" s="16" t="s">
        <v>96</v>
      </c>
      <c r="H188" s="16" t="s">
        <v>610</v>
      </c>
      <c r="I188" s="15">
        <v>75020</v>
      </c>
      <c r="J188" s="15" t="s">
        <v>138</v>
      </c>
      <c r="K188" s="15" t="s">
        <v>99</v>
      </c>
      <c r="L188" s="18" t="s">
        <v>91</v>
      </c>
    </row>
    <row r="189" spans="1:12" ht="14.25" hidden="1" customHeight="1">
      <c r="A189" s="16" t="s">
        <v>611</v>
      </c>
      <c r="B189" s="14" t="s">
        <v>13</v>
      </c>
      <c r="C189" s="15" t="s">
        <v>45</v>
      </c>
      <c r="D189" s="16" t="s">
        <v>93</v>
      </c>
      <c r="E189" s="15" t="s">
        <v>612</v>
      </c>
      <c r="F189" s="16" t="s">
        <v>95</v>
      </c>
      <c r="G189" s="16" t="s">
        <v>96</v>
      </c>
      <c r="H189" s="16" t="s">
        <v>613</v>
      </c>
      <c r="I189" s="30">
        <v>75018</v>
      </c>
      <c r="J189" s="30" t="s">
        <v>270</v>
      </c>
      <c r="K189" s="30" t="s">
        <v>99</v>
      </c>
      <c r="L189" s="18" t="s">
        <v>100</v>
      </c>
    </row>
    <row r="190" spans="1:12" ht="14.25" hidden="1" customHeight="1">
      <c r="A190" s="20" t="s">
        <v>614</v>
      </c>
      <c r="B190" s="21" t="s">
        <v>114</v>
      </c>
      <c r="C190" s="22" t="s">
        <v>20</v>
      </c>
      <c r="D190" s="22" t="s">
        <v>20</v>
      </c>
      <c r="E190" s="22" t="s">
        <v>615</v>
      </c>
      <c r="F190" s="22" t="s">
        <v>616</v>
      </c>
      <c r="G190" s="22"/>
      <c r="H190" s="21"/>
      <c r="I190" s="22">
        <v>75014</v>
      </c>
      <c r="J190" s="22" t="s">
        <v>211</v>
      </c>
      <c r="K190" s="22">
        <v>75</v>
      </c>
      <c r="L190" s="25" t="s">
        <v>119</v>
      </c>
    </row>
    <row r="191" spans="1:12" ht="14.25" hidden="1" customHeight="1">
      <c r="A191" s="16" t="s">
        <v>617</v>
      </c>
      <c r="B191" s="14" t="s">
        <v>13</v>
      </c>
      <c r="C191" s="15" t="s">
        <v>618</v>
      </c>
      <c r="D191" s="15" t="s">
        <v>618</v>
      </c>
      <c r="E191" s="16" t="s">
        <v>619</v>
      </c>
      <c r="F191" s="15" t="s">
        <v>88</v>
      </c>
      <c r="G191" s="15" t="s">
        <v>372</v>
      </c>
      <c r="H191" s="16" t="s">
        <v>620</v>
      </c>
      <c r="I191" s="30">
        <v>75010</v>
      </c>
      <c r="J191" s="30" t="s">
        <v>98</v>
      </c>
      <c r="K191" s="30" t="s">
        <v>99</v>
      </c>
      <c r="L191" s="18" t="s">
        <v>91</v>
      </c>
    </row>
    <row r="192" spans="1:12" ht="14.25" hidden="1" customHeight="1">
      <c r="A192" s="22" t="s">
        <v>621</v>
      </c>
      <c r="B192" s="21" t="s">
        <v>114</v>
      </c>
      <c r="C192" s="22" t="s">
        <v>3</v>
      </c>
      <c r="D192" s="22" t="s">
        <v>3</v>
      </c>
      <c r="E192" s="22" t="s">
        <v>622</v>
      </c>
      <c r="F192" s="22" t="s">
        <v>622</v>
      </c>
      <c r="G192" s="22"/>
      <c r="H192" s="21"/>
      <c r="I192" s="22">
        <v>92000</v>
      </c>
      <c r="J192" s="22" t="s">
        <v>160</v>
      </c>
      <c r="K192" s="22">
        <v>92</v>
      </c>
      <c r="L192" s="19" t="s">
        <v>119</v>
      </c>
    </row>
    <row r="193" spans="1:12" ht="14.25" hidden="1" customHeight="1">
      <c r="A193" s="20" t="s">
        <v>623</v>
      </c>
      <c r="B193" s="21" t="s">
        <v>114</v>
      </c>
      <c r="C193" s="22" t="s">
        <v>3</v>
      </c>
      <c r="D193" s="22" t="s">
        <v>375</v>
      </c>
      <c r="E193" s="22" t="s">
        <v>624</v>
      </c>
      <c r="F193" s="22" t="s">
        <v>624</v>
      </c>
      <c r="G193" s="22"/>
      <c r="H193" s="21" t="s">
        <v>625</v>
      </c>
      <c r="I193" s="22">
        <v>75017</v>
      </c>
      <c r="J193" s="22" t="s">
        <v>393</v>
      </c>
      <c r="K193" s="22">
        <v>75</v>
      </c>
      <c r="L193" s="22" t="s">
        <v>119</v>
      </c>
    </row>
    <row r="194" spans="1:12" ht="14.25" hidden="1" customHeight="1">
      <c r="A194" s="15" t="s">
        <v>626</v>
      </c>
      <c r="B194" s="14" t="s">
        <v>13</v>
      </c>
      <c r="C194" s="15" t="s">
        <v>45</v>
      </c>
      <c r="D194" s="15" t="s">
        <v>93</v>
      </c>
      <c r="E194" s="15" t="s">
        <v>627</v>
      </c>
      <c r="F194" s="15" t="s">
        <v>88</v>
      </c>
      <c r="G194" s="15" t="s">
        <v>96</v>
      </c>
      <c r="H194" s="15" t="s">
        <v>628</v>
      </c>
      <c r="I194" s="15">
        <v>93220</v>
      </c>
      <c r="J194" s="15" t="s">
        <v>629</v>
      </c>
      <c r="K194" s="15" t="s">
        <v>287</v>
      </c>
      <c r="L194" s="18" t="s">
        <v>91</v>
      </c>
    </row>
    <row r="195" spans="1:12" ht="14.25" hidden="1" customHeight="1">
      <c r="A195" s="22" t="s">
        <v>630</v>
      </c>
      <c r="B195" s="21" t="s">
        <v>114</v>
      </c>
      <c r="C195" s="22" t="s">
        <v>3</v>
      </c>
      <c r="D195" s="22" t="s">
        <v>3</v>
      </c>
      <c r="E195" s="22" t="s">
        <v>631</v>
      </c>
      <c r="F195" s="22" t="s">
        <v>631</v>
      </c>
      <c r="G195" s="22"/>
      <c r="H195" s="21"/>
      <c r="I195" s="22"/>
      <c r="J195" s="22"/>
      <c r="K195" s="22">
        <v>75</v>
      </c>
      <c r="L195" s="22" t="s">
        <v>119</v>
      </c>
    </row>
    <row r="196" spans="1:12" ht="14.25" hidden="1" customHeight="1">
      <c r="A196" s="21" t="s">
        <v>632</v>
      </c>
      <c r="B196" s="21" t="s">
        <v>114</v>
      </c>
      <c r="C196" s="21" t="s">
        <v>34</v>
      </c>
      <c r="D196" s="21" t="s">
        <v>34</v>
      </c>
      <c r="E196" s="21" t="s">
        <v>633</v>
      </c>
      <c r="F196" s="21" t="s">
        <v>633</v>
      </c>
      <c r="G196" s="21"/>
      <c r="H196" s="21" t="s">
        <v>634</v>
      </c>
      <c r="I196" s="21">
        <v>75008</v>
      </c>
      <c r="J196" s="21" t="s">
        <v>219</v>
      </c>
      <c r="K196" s="21">
        <v>75</v>
      </c>
      <c r="L196" s="25" t="s">
        <v>119</v>
      </c>
    </row>
    <row r="197" spans="1:12" ht="14.25" hidden="1" customHeight="1">
      <c r="A197" s="22" t="s">
        <v>635</v>
      </c>
      <c r="B197" s="14" t="s">
        <v>114</v>
      </c>
      <c r="C197" s="19" t="s">
        <v>20</v>
      </c>
      <c r="D197" s="22" t="s">
        <v>20</v>
      </c>
      <c r="E197" s="22" t="s">
        <v>636</v>
      </c>
      <c r="F197" s="22" t="s">
        <v>637</v>
      </c>
      <c r="G197" s="22"/>
      <c r="H197" s="21" t="s">
        <v>638</v>
      </c>
      <c r="I197" s="22">
        <v>75012</v>
      </c>
      <c r="J197" s="22" t="s">
        <v>151</v>
      </c>
      <c r="K197" s="22">
        <v>75</v>
      </c>
      <c r="L197" s="19" t="s">
        <v>119</v>
      </c>
    </row>
    <row r="198" spans="1:12" ht="14.25" hidden="1" customHeight="1">
      <c r="A198" s="13" t="s">
        <v>639</v>
      </c>
      <c r="B198" s="14" t="s">
        <v>13</v>
      </c>
      <c r="C198" s="15" t="s">
        <v>49</v>
      </c>
      <c r="D198" s="15" t="s">
        <v>86</v>
      </c>
      <c r="E198" s="13" t="s">
        <v>640</v>
      </c>
      <c r="F198" s="15" t="s">
        <v>88</v>
      </c>
      <c r="G198" s="16" t="s">
        <v>89</v>
      </c>
      <c r="H198" s="17" t="s">
        <v>641</v>
      </c>
      <c r="I198" s="17">
        <v>93170</v>
      </c>
      <c r="J198" s="17" t="s">
        <v>642</v>
      </c>
      <c r="K198" s="17">
        <v>93</v>
      </c>
      <c r="L198" s="18" t="s">
        <v>91</v>
      </c>
    </row>
    <row r="199" spans="1:12" ht="14.25" hidden="1" customHeight="1">
      <c r="A199" s="16" t="s">
        <v>643</v>
      </c>
      <c r="B199" s="14" t="s">
        <v>114</v>
      </c>
      <c r="C199" s="19" t="s">
        <v>5</v>
      </c>
      <c r="D199" s="19" t="s">
        <v>5</v>
      </c>
      <c r="E199" s="15" t="s">
        <v>529</v>
      </c>
      <c r="F199" s="29" t="s">
        <v>529</v>
      </c>
      <c r="G199" s="26"/>
      <c r="H199" s="19"/>
      <c r="I199" s="15">
        <v>92100</v>
      </c>
      <c r="J199" s="15" t="s">
        <v>235</v>
      </c>
      <c r="K199" s="21" t="s">
        <v>168</v>
      </c>
      <c r="L199" s="16" t="s">
        <v>152</v>
      </c>
    </row>
    <row r="200" spans="1:12" ht="14.25" hidden="1" customHeight="1">
      <c r="A200" s="16" t="s">
        <v>644</v>
      </c>
      <c r="B200" s="14" t="s">
        <v>114</v>
      </c>
      <c r="C200" s="19" t="s">
        <v>5</v>
      </c>
      <c r="D200" s="19" t="s">
        <v>5</v>
      </c>
      <c r="E200" s="15" t="s">
        <v>529</v>
      </c>
      <c r="F200" s="29" t="s">
        <v>529</v>
      </c>
      <c r="G200" s="26"/>
      <c r="H200" s="19"/>
      <c r="I200" s="15">
        <v>75002</v>
      </c>
      <c r="J200" s="15" t="s">
        <v>447</v>
      </c>
      <c r="K200" s="21" t="s">
        <v>99</v>
      </c>
      <c r="L200" s="16" t="s">
        <v>152</v>
      </c>
    </row>
    <row r="201" spans="1:12" ht="14.25" hidden="1" customHeight="1">
      <c r="A201" s="16" t="s">
        <v>645</v>
      </c>
      <c r="B201" s="14" t="s">
        <v>114</v>
      </c>
      <c r="C201" s="19" t="s">
        <v>5</v>
      </c>
      <c r="D201" s="19" t="s">
        <v>5</v>
      </c>
      <c r="E201" s="15" t="s">
        <v>529</v>
      </c>
      <c r="F201" s="29" t="s">
        <v>529</v>
      </c>
      <c r="G201" s="26"/>
      <c r="H201" s="19"/>
      <c r="I201" s="15">
        <v>75008</v>
      </c>
      <c r="J201" s="15" t="s">
        <v>219</v>
      </c>
      <c r="K201" s="21" t="s">
        <v>99</v>
      </c>
      <c r="L201" s="16" t="s">
        <v>152</v>
      </c>
    </row>
    <row r="202" spans="1:12" ht="14.25" hidden="1" customHeight="1">
      <c r="A202" s="16" t="s">
        <v>646</v>
      </c>
      <c r="B202" s="14" t="s">
        <v>114</v>
      </c>
      <c r="C202" s="19" t="s">
        <v>5</v>
      </c>
      <c r="D202" s="19" t="s">
        <v>5</v>
      </c>
      <c r="E202" s="15" t="s">
        <v>529</v>
      </c>
      <c r="F202" s="29" t="s">
        <v>529</v>
      </c>
      <c r="G202" s="26"/>
      <c r="H202" s="19"/>
      <c r="I202" s="15">
        <v>75008</v>
      </c>
      <c r="J202" s="15" t="s">
        <v>219</v>
      </c>
      <c r="K202" s="21" t="s">
        <v>99</v>
      </c>
      <c r="L202" s="16" t="s">
        <v>152</v>
      </c>
    </row>
    <row r="203" spans="1:12" ht="14.25" hidden="1" customHeight="1">
      <c r="A203" s="16" t="s">
        <v>647</v>
      </c>
      <c r="B203" s="14" t="s">
        <v>114</v>
      </c>
      <c r="C203" s="19" t="s">
        <v>5</v>
      </c>
      <c r="D203" s="19" t="s">
        <v>5</v>
      </c>
      <c r="E203" s="15" t="s">
        <v>529</v>
      </c>
      <c r="F203" s="29" t="s">
        <v>529</v>
      </c>
      <c r="G203" s="26"/>
      <c r="H203" s="19"/>
      <c r="I203" s="15">
        <v>75016</v>
      </c>
      <c r="J203" s="15" t="s">
        <v>181</v>
      </c>
      <c r="K203" s="21" t="s">
        <v>99</v>
      </c>
      <c r="L203" s="16" t="s">
        <v>152</v>
      </c>
    </row>
    <row r="204" spans="1:12" ht="14.25" hidden="1" customHeight="1">
      <c r="A204" s="14" t="s">
        <v>648</v>
      </c>
      <c r="B204" s="14" t="s">
        <v>114</v>
      </c>
      <c r="C204" s="19" t="s">
        <v>5</v>
      </c>
      <c r="D204" s="19" t="s">
        <v>5</v>
      </c>
      <c r="E204" s="15" t="s">
        <v>529</v>
      </c>
      <c r="F204" s="29" t="s">
        <v>529</v>
      </c>
      <c r="G204" s="26"/>
      <c r="H204" s="19"/>
      <c r="I204" s="21">
        <v>75008</v>
      </c>
      <c r="J204" s="21" t="s">
        <v>219</v>
      </c>
      <c r="K204" s="21" t="s">
        <v>99</v>
      </c>
      <c r="L204" s="34" t="s">
        <v>152</v>
      </c>
    </row>
    <row r="205" spans="1:12" ht="14.25" hidden="1" customHeight="1">
      <c r="A205" s="16" t="s">
        <v>649</v>
      </c>
      <c r="B205" s="14" t="s">
        <v>114</v>
      </c>
      <c r="C205" s="19" t="s">
        <v>5</v>
      </c>
      <c r="D205" s="19" t="s">
        <v>5</v>
      </c>
      <c r="E205" s="15" t="s">
        <v>529</v>
      </c>
      <c r="F205" s="29" t="s">
        <v>529</v>
      </c>
      <c r="G205" s="26"/>
      <c r="H205" s="19"/>
      <c r="I205" s="15">
        <v>92800</v>
      </c>
      <c r="J205" s="15" t="s">
        <v>187</v>
      </c>
      <c r="K205" s="21" t="s">
        <v>168</v>
      </c>
      <c r="L205" s="16" t="s">
        <v>152</v>
      </c>
    </row>
    <row r="206" spans="1:12" ht="14.25" hidden="1" customHeight="1">
      <c r="A206" s="16" t="s">
        <v>650</v>
      </c>
      <c r="B206" s="14" t="s">
        <v>114</v>
      </c>
      <c r="C206" s="19" t="s">
        <v>5</v>
      </c>
      <c r="D206" s="19" t="s">
        <v>5</v>
      </c>
      <c r="E206" s="15" t="s">
        <v>529</v>
      </c>
      <c r="F206" s="29" t="s">
        <v>529</v>
      </c>
      <c r="G206" s="26"/>
      <c r="H206" s="19"/>
      <c r="I206" s="15">
        <v>75008</v>
      </c>
      <c r="J206" s="15" t="s">
        <v>219</v>
      </c>
      <c r="K206" s="21" t="s">
        <v>99</v>
      </c>
      <c r="L206" s="16" t="s">
        <v>152</v>
      </c>
    </row>
    <row r="207" spans="1:12" ht="14.25" hidden="1" customHeight="1">
      <c r="A207" s="16" t="s">
        <v>651</v>
      </c>
      <c r="B207" s="14" t="s">
        <v>114</v>
      </c>
      <c r="C207" s="19" t="s">
        <v>5</v>
      </c>
      <c r="D207" s="19" t="s">
        <v>5</v>
      </c>
      <c r="E207" s="15" t="s">
        <v>529</v>
      </c>
      <c r="F207" s="29" t="s">
        <v>529</v>
      </c>
      <c r="G207" s="26"/>
      <c r="H207" s="19"/>
      <c r="I207" s="15">
        <v>75008</v>
      </c>
      <c r="J207" s="15" t="s">
        <v>219</v>
      </c>
      <c r="K207" s="21" t="s">
        <v>99</v>
      </c>
      <c r="L207" s="16" t="s">
        <v>152</v>
      </c>
    </row>
    <row r="208" spans="1:12" ht="14.25" hidden="1" customHeight="1">
      <c r="A208" s="16" t="s">
        <v>652</v>
      </c>
      <c r="B208" s="14" t="s">
        <v>114</v>
      </c>
      <c r="C208" s="19" t="s">
        <v>5</v>
      </c>
      <c r="D208" s="19" t="s">
        <v>5</v>
      </c>
      <c r="E208" s="15" t="s">
        <v>529</v>
      </c>
      <c r="F208" s="29" t="s">
        <v>529</v>
      </c>
      <c r="G208" s="26"/>
      <c r="H208" s="19"/>
      <c r="I208" s="15">
        <v>92200</v>
      </c>
      <c r="J208" s="15" t="s">
        <v>156</v>
      </c>
      <c r="K208" s="21" t="s">
        <v>168</v>
      </c>
      <c r="L208" s="16" t="s">
        <v>152</v>
      </c>
    </row>
    <row r="209" spans="1:12" ht="14.25" hidden="1" customHeight="1">
      <c r="A209" s="16" t="s">
        <v>653</v>
      </c>
      <c r="B209" s="14" t="s">
        <v>114</v>
      </c>
      <c r="C209" s="19" t="s">
        <v>5</v>
      </c>
      <c r="D209" s="19" t="s">
        <v>5</v>
      </c>
      <c r="E209" s="15" t="s">
        <v>529</v>
      </c>
      <c r="F209" s="29" t="s">
        <v>529</v>
      </c>
      <c r="G209" s="26"/>
      <c r="H209" s="19"/>
      <c r="I209" s="15">
        <v>75008</v>
      </c>
      <c r="J209" s="15" t="s">
        <v>219</v>
      </c>
      <c r="K209" s="21" t="s">
        <v>99</v>
      </c>
      <c r="L209" s="16" t="s">
        <v>152</v>
      </c>
    </row>
    <row r="210" spans="1:12" ht="14.25" hidden="1" customHeight="1">
      <c r="A210" s="16" t="s">
        <v>654</v>
      </c>
      <c r="B210" s="14" t="s">
        <v>114</v>
      </c>
      <c r="C210" s="19" t="s">
        <v>5</v>
      </c>
      <c r="D210" s="19" t="s">
        <v>5</v>
      </c>
      <c r="E210" s="15" t="s">
        <v>529</v>
      </c>
      <c r="F210" s="29" t="s">
        <v>529</v>
      </c>
      <c r="G210" s="26"/>
      <c r="H210" s="19"/>
      <c r="I210" s="15">
        <v>75008</v>
      </c>
      <c r="J210" s="15" t="s">
        <v>219</v>
      </c>
      <c r="K210" s="21" t="s">
        <v>99</v>
      </c>
      <c r="L210" s="16" t="s">
        <v>119</v>
      </c>
    </row>
    <row r="211" spans="1:12" ht="14.25" hidden="1" customHeight="1">
      <c r="A211" s="27" t="s">
        <v>655</v>
      </c>
      <c r="B211" s="21" t="s">
        <v>114</v>
      </c>
      <c r="C211" s="21" t="s">
        <v>5</v>
      </c>
      <c r="D211" s="21" t="s">
        <v>5</v>
      </c>
      <c r="E211" s="21" t="s">
        <v>656</v>
      </c>
      <c r="F211" s="21"/>
      <c r="G211" s="21"/>
      <c r="H211" s="21" t="s">
        <v>515</v>
      </c>
      <c r="I211" s="21">
        <v>92000</v>
      </c>
      <c r="J211" s="21" t="s">
        <v>160</v>
      </c>
      <c r="K211" s="21">
        <v>92</v>
      </c>
      <c r="L211" s="25" t="s">
        <v>119</v>
      </c>
    </row>
    <row r="212" spans="1:12" ht="14.25" hidden="1" customHeight="1">
      <c r="A212" s="22" t="s">
        <v>657</v>
      </c>
      <c r="B212" s="21" t="s">
        <v>114</v>
      </c>
      <c r="C212" s="22" t="s">
        <v>5</v>
      </c>
      <c r="D212" s="22" t="s">
        <v>5</v>
      </c>
      <c r="E212" s="22" t="s">
        <v>658</v>
      </c>
      <c r="F212" s="22" t="s">
        <v>658</v>
      </c>
      <c r="G212" s="22"/>
      <c r="H212" s="21" t="s">
        <v>659</v>
      </c>
      <c r="I212" s="22">
        <v>92800</v>
      </c>
      <c r="J212" s="22" t="s">
        <v>475</v>
      </c>
      <c r="K212" s="22">
        <v>92</v>
      </c>
      <c r="L212" s="22" t="s">
        <v>119</v>
      </c>
    </row>
    <row r="213" spans="1:12" ht="14.25" hidden="1" customHeight="1">
      <c r="A213" s="15" t="s">
        <v>660</v>
      </c>
      <c r="B213" s="14" t="s">
        <v>13</v>
      </c>
      <c r="C213" s="15" t="s">
        <v>47</v>
      </c>
      <c r="D213" s="16" t="s">
        <v>292</v>
      </c>
      <c r="E213" s="16" t="s">
        <v>661</v>
      </c>
      <c r="F213" s="15" t="s">
        <v>88</v>
      </c>
      <c r="G213" s="15" t="s">
        <v>96</v>
      </c>
      <c r="H213" s="16" t="s">
        <v>662</v>
      </c>
      <c r="I213" s="15">
        <v>75012</v>
      </c>
      <c r="J213" s="15" t="s">
        <v>151</v>
      </c>
      <c r="K213" s="15" t="s">
        <v>99</v>
      </c>
      <c r="L213" s="18" t="s">
        <v>100</v>
      </c>
    </row>
    <row r="214" spans="1:12" ht="14.25" hidden="1" customHeight="1">
      <c r="A214" s="21" t="s">
        <v>663</v>
      </c>
      <c r="B214" s="21" t="s">
        <v>114</v>
      </c>
      <c r="C214" s="19" t="s">
        <v>3</v>
      </c>
      <c r="D214" s="21" t="s">
        <v>24</v>
      </c>
      <c r="E214" s="21" t="s">
        <v>664</v>
      </c>
      <c r="F214" s="21"/>
      <c r="G214" s="26"/>
      <c r="H214" s="21" t="s">
        <v>665</v>
      </c>
      <c r="I214" s="21">
        <v>75007</v>
      </c>
      <c r="J214" s="21" t="s">
        <v>666</v>
      </c>
      <c r="K214" s="21" t="s">
        <v>99</v>
      </c>
      <c r="L214" s="25" t="s">
        <v>119</v>
      </c>
    </row>
    <row r="215" spans="1:12" ht="14.25" hidden="1" customHeight="1">
      <c r="A215" s="19" t="s">
        <v>667</v>
      </c>
      <c r="B215" s="21" t="s">
        <v>114</v>
      </c>
      <c r="C215" s="22" t="s">
        <v>20</v>
      </c>
      <c r="D215" s="22" t="s">
        <v>20</v>
      </c>
      <c r="E215" s="22" t="s">
        <v>668</v>
      </c>
      <c r="F215" s="22" t="s">
        <v>669</v>
      </c>
      <c r="G215" s="22"/>
      <c r="H215" s="21" t="s">
        <v>670</v>
      </c>
      <c r="I215" s="22">
        <v>75018</v>
      </c>
      <c r="J215" s="22" t="s">
        <v>270</v>
      </c>
      <c r="K215" s="22">
        <v>75</v>
      </c>
      <c r="L215" s="19" t="s">
        <v>671</v>
      </c>
    </row>
    <row r="216" spans="1:12" ht="14.25" hidden="1" customHeight="1">
      <c r="A216" s="16" t="s">
        <v>672</v>
      </c>
      <c r="B216" s="14" t="s">
        <v>13</v>
      </c>
      <c r="C216" s="15" t="s">
        <v>49</v>
      </c>
      <c r="D216" s="15" t="s">
        <v>86</v>
      </c>
      <c r="E216" s="16" t="s">
        <v>673</v>
      </c>
      <c r="F216" s="15" t="s">
        <v>88</v>
      </c>
      <c r="G216" s="15" t="s">
        <v>96</v>
      </c>
      <c r="H216" s="16" t="s">
        <v>674</v>
      </c>
      <c r="I216" s="30">
        <v>75019</v>
      </c>
      <c r="J216" s="30" t="s">
        <v>135</v>
      </c>
      <c r="K216" s="30" t="s">
        <v>99</v>
      </c>
      <c r="L216" s="18" t="s">
        <v>91</v>
      </c>
    </row>
    <row r="217" spans="1:12" ht="14.25" hidden="1" customHeight="1">
      <c r="A217" s="21" t="s">
        <v>675</v>
      </c>
      <c r="B217" s="21" t="s">
        <v>114</v>
      </c>
      <c r="C217" s="21" t="s">
        <v>34</v>
      </c>
      <c r="D217" s="21" t="s">
        <v>35</v>
      </c>
      <c r="E217" s="21" t="s">
        <v>676</v>
      </c>
      <c r="F217" s="21" t="s">
        <v>676</v>
      </c>
      <c r="G217" s="21"/>
      <c r="H217" s="21"/>
      <c r="I217" s="21">
        <v>75014</v>
      </c>
      <c r="J217" s="21" t="s">
        <v>211</v>
      </c>
      <c r="K217" s="21">
        <v>75</v>
      </c>
      <c r="L217" s="25" t="s">
        <v>119</v>
      </c>
    </row>
    <row r="218" spans="1:12" ht="14.25" hidden="1" customHeight="1">
      <c r="A218" s="17" t="s">
        <v>677</v>
      </c>
      <c r="B218" s="14" t="s">
        <v>13</v>
      </c>
      <c r="C218" s="15" t="s">
        <v>49</v>
      </c>
      <c r="D218" s="15" t="s">
        <v>49</v>
      </c>
      <c r="E218" s="17" t="s">
        <v>678</v>
      </c>
      <c r="F218" s="15" t="s">
        <v>88</v>
      </c>
      <c r="G218" s="16" t="s">
        <v>679</v>
      </c>
      <c r="H218" s="16" t="s">
        <v>680</v>
      </c>
      <c r="I218" s="30">
        <v>93330</v>
      </c>
      <c r="J218" s="30" t="s">
        <v>681</v>
      </c>
      <c r="K218" s="30" t="s">
        <v>287</v>
      </c>
      <c r="L218" s="18" t="s">
        <v>91</v>
      </c>
    </row>
    <row r="219" spans="1:12" ht="14.25" hidden="1" customHeight="1">
      <c r="A219" s="15" t="s">
        <v>682</v>
      </c>
      <c r="B219" s="14" t="s">
        <v>13</v>
      </c>
      <c r="C219" s="15" t="s">
        <v>43</v>
      </c>
      <c r="D219" s="15" t="s">
        <v>93</v>
      </c>
      <c r="E219" s="15" t="s">
        <v>209</v>
      </c>
      <c r="F219" s="15" t="s">
        <v>88</v>
      </c>
      <c r="G219" s="16" t="s">
        <v>96</v>
      </c>
      <c r="H219" s="15" t="s">
        <v>683</v>
      </c>
      <c r="I219" s="15">
        <v>75016</v>
      </c>
      <c r="J219" s="15" t="s">
        <v>181</v>
      </c>
      <c r="K219" s="15" t="s">
        <v>99</v>
      </c>
      <c r="L219" s="18" t="s">
        <v>100</v>
      </c>
    </row>
    <row r="220" spans="1:12" ht="14.25" hidden="1" customHeight="1">
      <c r="A220" s="17" t="s">
        <v>684</v>
      </c>
      <c r="B220" s="14" t="s">
        <v>13</v>
      </c>
      <c r="C220" s="15" t="s">
        <v>47</v>
      </c>
      <c r="D220" s="16" t="s">
        <v>292</v>
      </c>
      <c r="E220" s="17" t="s">
        <v>685</v>
      </c>
      <c r="F220" s="15" t="s">
        <v>88</v>
      </c>
      <c r="G220" s="16" t="s">
        <v>686</v>
      </c>
      <c r="H220" s="16"/>
      <c r="I220" s="30">
        <v>75012</v>
      </c>
      <c r="J220" s="30" t="s">
        <v>151</v>
      </c>
      <c r="K220" s="30" t="s">
        <v>99</v>
      </c>
      <c r="L220" s="18" t="s">
        <v>91</v>
      </c>
    </row>
    <row r="221" spans="1:12" ht="14.25" hidden="1" customHeight="1">
      <c r="A221" s="19" t="s">
        <v>687</v>
      </c>
      <c r="B221" s="21" t="s">
        <v>114</v>
      </c>
      <c r="C221" s="22" t="s">
        <v>20</v>
      </c>
      <c r="D221" s="22" t="s">
        <v>20</v>
      </c>
      <c r="E221" s="22" t="s">
        <v>688</v>
      </c>
      <c r="F221" s="22" t="s">
        <v>688</v>
      </c>
      <c r="G221" s="22"/>
      <c r="H221" s="21"/>
      <c r="I221" s="22">
        <v>75014</v>
      </c>
      <c r="J221" s="22" t="s">
        <v>211</v>
      </c>
      <c r="K221" s="22">
        <v>75</v>
      </c>
      <c r="L221" s="19" t="s">
        <v>671</v>
      </c>
    </row>
    <row r="222" spans="1:12" ht="14.25" hidden="1" customHeight="1">
      <c r="A222" s="21" t="s">
        <v>689</v>
      </c>
      <c r="B222" s="21" t="s">
        <v>114</v>
      </c>
      <c r="C222" s="21" t="s">
        <v>690</v>
      </c>
      <c r="D222" s="21" t="s">
        <v>599</v>
      </c>
      <c r="E222" s="21" t="s">
        <v>691</v>
      </c>
      <c r="F222" s="21" t="s">
        <v>691</v>
      </c>
      <c r="G222" s="21"/>
      <c r="H222" s="21" t="s">
        <v>692</v>
      </c>
      <c r="I222" s="21">
        <v>92160</v>
      </c>
      <c r="J222" s="21" t="s">
        <v>693</v>
      </c>
      <c r="K222" s="21">
        <v>92</v>
      </c>
      <c r="L222" s="25" t="s">
        <v>119</v>
      </c>
    </row>
    <row r="223" spans="1:12" ht="14.25" hidden="1" customHeight="1">
      <c r="A223" s="21" t="s">
        <v>694</v>
      </c>
      <c r="B223" s="21" t="s">
        <v>114</v>
      </c>
      <c r="C223" s="21" t="s">
        <v>5</v>
      </c>
      <c r="D223" s="21" t="s">
        <v>599</v>
      </c>
      <c r="E223" s="21" t="s">
        <v>695</v>
      </c>
      <c r="F223" s="21"/>
      <c r="G223" s="21"/>
      <c r="H223" s="21" t="s">
        <v>696</v>
      </c>
      <c r="I223" s="21">
        <v>75016</v>
      </c>
      <c r="J223" s="21" t="s">
        <v>181</v>
      </c>
      <c r="K223" s="21">
        <v>75</v>
      </c>
      <c r="L223" s="25" t="s">
        <v>119</v>
      </c>
    </row>
    <row r="224" spans="1:12" ht="14.25" hidden="1" customHeight="1">
      <c r="A224" s="20" t="s">
        <v>697</v>
      </c>
      <c r="B224" s="21" t="s">
        <v>114</v>
      </c>
      <c r="C224" s="22" t="s">
        <v>13</v>
      </c>
      <c r="D224" s="22" t="s">
        <v>13</v>
      </c>
      <c r="E224" s="21" t="s">
        <v>698</v>
      </c>
      <c r="F224" s="21"/>
      <c r="G224" s="21"/>
      <c r="H224" s="21" t="s">
        <v>699</v>
      </c>
      <c r="I224" s="21">
        <v>75016</v>
      </c>
      <c r="J224" s="21" t="s">
        <v>181</v>
      </c>
      <c r="K224" s="21">
        <v>75</v>
      </c>
      <c r="L224" s="25" t="s">
        <v>119</v>
      </c>
    </row>
    <row r="225" spans="1:12" ht="14.25" hidden="1" customHeight="1">
      <c r="A225" s="19" t="s">
        <v>700</v>
      </c>
      <c r="B225" s="21" t="s">
        <v>114</v>
      </c>
      <c r="C225" s="22" t="s">
        <v>7</v>
      </c>
      <c r="D225" s="22" t="s">
        <v>143</v>
      </c>
      <c r="E225" s="22" t="s">
        <v>186</v>
      </c>
      <c r="F225" s="22" t="s">
        <v>186</v>
      </c>
      <c r="G225" s="22"/>
      <c r="H225" s="21" t="s">
        <v>701</v>
      </c>
      <c r="I225" s="22">
        <v>92400</v>
      </c>
      <c r="J225" s="22" t="s">
        <v>177</v>
      </c>
      <c r="K225" s="22">
        <v>92</v>
      </c>
      <c r="L225" s="19" t="s">
        <v>119</v>
      </c>
    </row>
    <row r="226" spans="1:12" ht="14.25" hidden="1" customHeight="1">
      <c r="A226" s="20" t="s">
        <v>702</v>
      </c>
      <c r="B226" s="21" t="s">
        <v>114</v>
      </c>
      <c r="C226" s="22" t="s">
        <v>5</v>
      </c>
      <c r="D226" s="22" t="s">
        <v>5</v>
      </c>
      <c r="E226" s="21" t="s">
        <v>702</v>
      </c>
      <c r="F226" s="21" t="s">
        <v>702</v>
      </c>
      <c r="G226" s="21"/>
      <c r="H226" s="21" t="s">
        <v>703</v>
      </c>
      <c r="I226" s="21">
        <v>75016</v>
      </c>
      <c r="J226" s="21" t="s">
        <v>181</v>
      </c>
      <c r="K226" s="21">
        <v>75</v>
      </c>
      <c r="L226" s="25" t="s">
        <v>152</v>
      </c>
    </row>
    <row r="227" spans="1:12" ht="14.25" hidden="1" customHeight="1">
      <c r="A227" s="23" t="s">
        <v>704</v>
      </c>
      <c r="B227" s="21" t="s">
        <v>114</v>
      </c>
      <c r="C227" s="22" t="s">
        <v>7</v>
      </c>
      <c r="D227" s="22" t="s">
        <v>705</v>
      </c>
      <c r="E227" s="24" t="s">
        <v>706</v>
      </c>
      <c r="F227" s="24" t="s">
        <v>706</v>
      </c>
      <c r="G227" s="24"/>
      <c r="H227" s="21" t="s">
        <v>707</v>
      </c>
      <c r="I227" s="22">
        <v>94260</v>
      </c>
      <c r="J227" s="24" t="s">
        <v>708</v>
      </c>
      <c r="K227" s="22">
        <v>94</v>
      </c>
      <c r="L227" s="19" t="s">
        <v>119</v>
      </c>
    </row>
    <row r="228" spans="1:12" ht="14.25" hidden="1" customHeight="1">
      <c r="A228" s="17" t="s">
        <v>709</v>
      </c>
      <c r="B228" s="14" t="s">
        <v>13</v>
      </c>
      <c r="C228" s="19" t="s">
        <v>53</v>
      </c>
      <c r="D228" s="19" t="s">
        <v>58</v>
      </c>
      <c r="E228" s="16" t="s">
        <v>710</v>
      </c>
      <c r="F228" s="15"/>
      <c r="G228" s="16"/>
      <c r="H228" s="16"/>
      <c r="I228" s="30">
        <v>92000</v>
      </c>
      <c r="J228" s="30" t="s">
        <v>160</v>
      </c>
      <c r="K228" s="30" t="s">
        <v>168</v>
      </c>
      <c r="L228" s="18" t="s">
        <v>91</v>
      </c>
    </row>
    <row r="229" spans="1:12" ht="14.25" hidden="1" customHeight="1">
      <c r="A229" s="20" t="s">
        <v>711</v>
      </c>
      <c r="B229" s="21" t="s">
        <v>114</v>
      </c>
      <c r="C229" s="22" t="s">
        <v>3</v>
      </c>
      <c r="D229" s="22" t="s">
        <v>24</v>
      </c>
      <c r="E229" s="22" t="s">
        <v>712</v>
      </c>
      <c r="F229" s="22" t="s">
        <v>713</v>
      </c>
      <c r="G229" s="22"/>
      <c r="H229" s="21" t="s">
        <v>714</v>
      </c>
      <c r="I229" s="21">
        <v>92000</v>
      </c>
      <c r="J229" s="21" t="s">
        <v>160</v>
      </c>
      <c r="K229" s="21">
        <v>92</v>
      </c>
      <c r="L229" s="25" t="s">
        <v>119</v>
      </c>
    </row>
    <row r="230" spans="1:12" ht="14.25" hidden="1" customHeight="1">
      <c r="A230" s="22" t="s">
        <v>715</v>
      </c>
      <c r="B230" s="21" t="s">
        <v>114</v>
      </c>
      <c r="C230" s="22" t="s">
        <v>20</v>
      </c>
      <c r="D230" s="22" t="s">
        <v>20</v>
      </c>
      <c r="E230" s="22" t="s">
        <v>715</v>
      </c>
      <c r="F230" s="22" t="s">
        <v>715</v>
      </c>
      <c r="G230" s="22"/>
      <c r="H230" s="21" t="s">
        <v>716</v>
      </c>
      <c r="I230" s="22">
        <v>94300</v>
      </c>
      <c r="J230" s="22" t="s">
        <v>717</v>
      </c>
      <c r="K230" s="22">
        <v>94</v>
      </c>
      <c r="L230" s="22" t="s">
        <v>119</v>
      </c>
    </row>
    <row r="231" spans="1:12" ht="14.25" hidden="1" customHeight="1">
      <c r="A231" s="17" t="s">
        <v>718</v>
      </c>
      <c r="B231" s="14" t="s">
        <v>13</v>
      </c>
      <c r="C231" s="15" t="s">
        <v>49</v>
      </c>
      <c r="D231" s="15" t="s">
        <v>49</v>
      </c>
      <c r="E231" s="17" t="s">
        <v>718</v>
      </c>
      <c r="F231" s="15" t="s">
        <v>88</v>
      </c>
      <c r="G231" s="16" t="s">
        <v>372</v>
      </c>
      <c r="H231" s="16" t="s">
        <v>719</v>
      </c>
      <c r="I231" s="30">
        <v>92230</v>
      </c>
      <c r="J231" s="30" t="s">
        <v>436</v>
      </c>
      <c r="K231" s="30" t="s">
        <v>168</v>
      </c>
      <c r="L231" s="18" t="s">
        <v>100</v>
      </c>
    </row>
    <row r="232" spans="1:12" ht="14.25" hidden="1" customHeight="1">
      <c r="A232" s="16" t="s">
        <v>720</v>
      </c>
      <c r="B232" s="14" t="s">
        <v>114</v>
      </c>
      <c r="C232" s="19" t="s">
        <v>5</v>
      </c>
      <c r="D232" s="16" t="s">
        <v>27</v>
      </c>
      <c r="E232" s="16" t="s">
        <v>721</v>
      </c>
      <c r="F232" s="16" t="s">
        <v>721</v>
      </c>
      <c r="G232" s="26"/>
      <c r="H232" s="19"/>
      <c r="I232" s="15">
        <v>75016</v>
      </c>
      <c r="J232" s="15" t="s">
        <v>181</v>
      </c>
      <c r="K232" s="21" t="s">
        <v>99</v>
      </c>
      <c r="L232" s="16" t="s">
        <v>152</v>
      </c>
    </row>
    <row r="233" spans="1:12" ht="14.25" hidden="1" customHeight="1">
      <c r="A233" s="16" t="s">
        <v>722</v>
      </c>
      <c r="B233" s="14" t="s">
        <v>114</v>
      </c>
      <c r="C233" s="19" t="s">
        <v>5</v>
      </c>
      <c r="D233" s="16" t="s">
        <v>27</v>
      </c>
      <c r="E233" s="16" t="s">
        <v>721</v>
      </c>
      <c r="F233" s="16" t="s">
        <v>721</v>
      </c>
      <c r="G233" s="26"/>
      <c r="H233" s="19"/>
      <c r="I233" s="15">
        <v>75004</v>
      </c>
      <c r="J233" s="15" t="s">
        <v>404</v>
      </c>
      <c r="K233" s="21" t="s">
        <v>99</v>
      </c>
      <c r="L233" s="16" t="s">
        <v>152</v>
      </c>
    </row>
    <row r="234" spans="1:12" ht="14.25" hidden="1" customHeight="1">
      <c r="A234" s="16" t="s">
        <v>723</v>
      </c>
      <c r="B234" s="14" t="s">
        <v>114</v>
      </c>
      <c r="C234" s="19" t="s">
        <v>5</v>
      </c>
      <c r="D234" s="16" t="s">
        <v>27</v>
      </c>
      <c r="E234" s="16" t="s">
        <v>721</v>
      </c>
      <c r="F234" s="16" t="s">
        <v>721</v>
      </c>
      <c r="G234" s="26"/>
      <c r="H234" s="19"/>
      <c r="I234" s="15">
        <v>75008</v>
      </c>
      <c r="J234" s="15" t="s">
        <v>219</v>
      </c>
      <c r="K234" s="21" t="s">
        <v>99</v>
      </c>
      <c r="L234" s="16" t="s">
        <v>152</v>
      </c>
    </row>
    <row r="235" spans="1:12" ht="14.25" hidden="1" customHeight="1">
      <c r="A235" s="16" t="s">
        <v>724</v>
      </c>
      <c r="B235" s="14" t="s">
        <v>114</v>
      </c>
      <c r="C235" s="19" t="s">
        <v>5</v>
      </c>
      <c r="D235" s="16" t="s">
        <v>27</v>
      </c>
      <c r="E235" s="16" t="s">
        <v>721</v>
      </c>
      <c r="F235" s="16" t="s">
        <v>721</v>
      </c>
      <c r="G235" s="26"/>
      <c r="H235" s="19"/>
      <c r="I235" s="15">
        <v>75007</v>
      </c>
      <c r="J235" s="15" t="s">
        <v>725</v>
      </c>
      <c r="K235" s="21" t="s">
        <v>99</v>
      </c>
      <c r="L235" s="16" t="s">
        <v>152</v>
      </c>
    </row>
    <row r="236" spans="1:12" ht="14.25" hidden="1" customHeight="1">
      <c r="A236" s="16" t="s">
        <v>726</v>
      </c>
      <c r="B236" s="14" t="s">
        <v>114</v>
      </c>
      <c r="C236" s="19" t="s">
        <v>5</v>
      </c>
      <c r="D236" s="16" t="s">
        <v>27</v>
      </c>
      <c r="E236" s="16" t="s">
        <v>721</v>
      </c>
      <c r="F236" s="16" t="s">
        <v>721</v>
      </c>
      <c r="G236" s="26"/>
      <c r="H236" s="19"/>
      <c r="I236" s="15">
        <v>75015</v>
      </c>
      <c r="J236" s="15" t="s">
        <v>118</v>
      </c>
      <c r="K236" s="21" t="s">
        <v>99</v>
      </c>
      <c r="L236" s="16" t="s">
        <v>152</v>
      </c>
    </row>
    <row r="237" spans="1:12" ht="14.25" hidden="1" customHeight="1">
      <c r="A237" s="16" t="s">
        <v>727</v>
      </c>
      <c r="B237" s="14" t="s">
        <v>114</v>
      </c>
      <c r="C237" s="19" t="s">
        <v>5</v>
      </c>
      <c r="D237" s="16" t="s">
        <v>27</v>
      </c>
      <c r="E237" s="16" t="s">
        <v>721</v>
      </c>
      <c r="F237" s="16" t="s">
        <v>721</v>
      </c>
      <c r="G237" s="26"/>
      <c r="H237" s="19"/>
      <c r="I237" s="15">
        <v>92200</v>
      </c>
      <c r="J237" s="15" t="s">
        <v>156</v>
      </c>
      <c r="K237" s="21" t="s">
        <v>168</v>
      </c>
      <c r="L237" s="16" t="s">
        <v>152</v>
      </c>
    </row>
    <row r="238" spans="1:12" ht="14.25" hidden="1" customHeight="1">
      <c r="A238" s="16" t="s">
        <v>728</v>
      </c>
      <c r="B238" s="14" t="s">
        <v>114</v>
      </c>
      <c r="C238" s="19" t="s">
        <v>5</v>
      </c>
      <c r="D238" s="16" t="s">
        <v>27</v>
      </c>
      <c r="E238" s="16" t="s">
        <v>721</v>
      </c>
      <c r="F238" s="16" t="s">
        <v>721</v>
      </c>
      <c r="G238" s="26"/>
      <c r="H238" s="19"/>
      <c r="I238" s="15">
        <v>75016</v>
      </c>
      <c r="J238" s="15" t="s">
        <v>181</v>
      </c>
      <c r="K238" s="21" t="s">
        <v>99</v>
      </c>
      <c r="L238" s="16" t="s">
        <v>152</v>
      </c>
    </row>
    <row r="239" spans="1:12" ht="14.25" hidden="1" customHeight="1">
      <c r="A239" s="16" t="s">
        <v>729</v>
      </c>
      <c r="B239" s="14" t="s">
        <v>114</v>
      </c>
      <c r="C239" s="19" t="s">
        <v>5</v>
      </c>
      <c r="D239" s="16" t="s">
        <v>27</v>
      </c>
      <c r="E239" s="16" t="s">
        <v>721</v>
      </c>
      <c r="F239" s="16" t="s">
        <v>721</v>
      </c>
      <c r="G239" s="26"/>
      <c r="H239" s="19"/>
      <c r="I239" s="15">
        <v>75012</v>
      </c>
      <c r="J239" s="15" t="s">
        <v>151</v>
      </c>
      <c r="K239" s="21" t="s">
        <v>99</v>
      </c>
      <c r="L239" s="16" t="s">
        <v>152</v>
      </c>
    </row>
    <row r="240" spans="1:12" ht="14.25" hidden="1" customHeight="1">
      <c r="A240" s="16" t="s">
        <v>730</v>
      </c>
      <c r="B240" s="14" t="s">
        <v>114</v>
      </c>
      <c r="C240" s="19" t="s">
        <v>5</v>
      </c>
      <c r="D240" s="16" t="s">
        <v>27</v>
      </c>
      <c r="E240" s="16" t="s">
        <v>721</v>
      </c>
      <c r="F240" s="16" t="s">
        <v>721</v>
      </c>
      <c r="G240" s="26"/>
      <c r="H240" s="19"/>
      <c r="I240" s="15">
        <v>75017</v>
      </c>
      <c r="J240" s="15" t="s">
        <v>393</v>
      </c>
      <c r="K240" s="21" t="s">
        <v>99</v>
      </c>
      <c r="L240" s="16" t="s">
        <v>152</v>
      </c>
    </row>
    <row r="241" spans="1:12" ht="14.25" hidden="1" customHeight="1">
      <c r="A241" s="20" t="s">
        <v>731</v>
      </c>
      <c r="B241" s="21" t="s">
        <v>114</v>
      </c>
      <c r="C241" s="19" t="s">
        <v>3</v>
      </c>
      <c r="D241" s="25" t="s">
        <v>22</v>
      </c>
      <c r="E241" s="21" t="s">
        <v>721</v>
      </c>
      <c r="F241" s="21" t="s">
        <v>732</v>
      </c>
      <c r="G241" s="26"/>
      <c r="H241" s="21"/>
      <c r="I241" s="21">
        <v>93216</v>
      </c>
      <c r="J241" s="21" t="s">
        <v>330</v>
      </c>
      <c r="K241" s="21" t="s">
        <v>287</v>
      </c>
      <c r="L241" s="28" t="s">
        <v>152</v>
      </c>
    </row>
    <row r="242" spans="1:12" ht="14.25" hidden="1" customHeight="1">
      <c r="A242" s="22" t="s">
        <v>733</v>
      </c>
      <c r="B242" s="21" t="s">
        <v>114</v>
      </c>
      <c r="C242" s="19" t="s">
        <v>3</v>
      </c>
      <c r="D242" s="19" t="s">
        <v>24</v>
      </c>
      <c r="E242" s="21" t="s">
        <v>734</v>
      </c>
      <c r="F242" s="21" t="s">
        <v>735</v>
      </c>
      <c r="G242" s="26"/>
      <c r="H242" s="21" t="s">
        <v>736</v>
      </c>
      <c r="I242" s="21">
        <v>75001</v>
      </c>
      <c r="J242" s="21" t="s">
        <v>389</v>
      </c>
      <c r="K242" s="21">
        <v>75</v>
      </c>
      <c r="L242" s="25" t="s">
        <v>119</v>
      </c>
    </row>
    <row r="243" spans="1:12" ht="14.25" hidden="1" customHeight="1">
      <c r="A243" s="21" t="s">
        <v>737</v>
      </c>
      <c r="B243" s="21" t="s">
        <v>114</v>
      </c>
      <c r="C243" s="21" t="s">
        <v>11</v>
      </c>
      <c r="D243" s="21" t="s">
        <v>599</v>
      </c>
      <c r="E243" s="21" t="s">
        <v>738</v>
      </c>
      <c r="F243" s="21"/>
      <c r="G243" s="21"/>
      <c r="H243" s="21" t="s">
        <v>739</v>
      </c>
      <c r="I243" s="21">
        <v>93300</v>
      </c>
      <c r="J243" s="21" t="s">
        <v>740</v>
      </c>
      <c r="K243" s="21">
        <v>93</v>
      </c>
      <c r="L243" s="25" t="s">
        <v>152</v>
      </c>
    </row>
    <row r="244" spans="1:12" ht="14.25" hidden="1" customHeight="1">
      <c r="A244" s="17" t="s">
        <v>741</v>
      </c>
      <c r="B244" s="14" t="s">
        <v>13</v>
      </c>
      <c r="C244" s="15" t="s">
        <v>49</v>
      </c>
      <c r="D244" s="15" t="s">
        <v>49</v>
      </c>
      <c r="E244" s="17" t="s">
        <v>742</v>
      </c>
      <c r="F244" s="15" t="s">
        <v>88</v>
      </c>
      <c r="G244" s="16" t="s">
        <v>96</v>
      </c>
      <c r="H244" s="16" t="s">
        <v>743</v>
      </c>
      <c r="I244" s="30">
        <v>93200</v>
      </c>
      <c r="J244" s="30" t="s">
        <v>744</v>
      </c>
      <c r="K244" s="30" t="s">
        <v>287</v>
      </c>
      <c r="L244" s="18" t="s">
        <v>91</v>
      </c>
    </row>
    <row r="245" spans="1:12" ht="14.25" hidden="1" customHeight="1">
      <c r="A245" s="16" t="s">
        <v>745</v>
      </c>
      <c r="B245" s="14" t="s">
        <v>114</v>
      </c>
      <c r="C245" s="19" t="s">
        <v>34</v>
      </c>
      <c r="D245" s="19" t="s">
        <v>34</v>
      </c>
      <c r="E245" s="16" t="s">
        <v>746</v>
      </c>
      <c r="F245" s="16" t="s">
        <v>745</v>
      </c>
      <c r="G245" s="16"/>
      <c r="H245" s="19"/>
      <c r="I245" s="21">
        <v>93200</v>
      </c>
      <c r="J245" s="21" t="s">
        <v>330</v>
      </c>
      <c r="K245" s="21" t="s">
        <v>287</v>
      </c>
      <c r="L245" s="16" t="s">
        <v>119</v>
      </c>
    </row>
    <row r="246" spans="1:12" ht="14.25" hidden="1" customHeight="1">
      <c r="A246" s="17" t="s">
        <v>747</v>
      </c>
      <c r="B246" s="14" t="s">
        <v>13</v>
      </c>
      <c r="C246" s="15" t="s">
        <v>51</v>
      </c>
      <c r="D246" s="15" t="s">
        <v>51</v>
      </c>
      <c r="E246" s="17" t="s">
        <v>747</v>
      </c>
      <c r="F246" s="15" t="s">
        <v>88</v>
      </c>
      <c r="G246" s="16" t="s">
        <v>372</v>
      </c>
      <c r="H246" s="16" t="s">
        <v>748</v>
      </c>
      <c r="I246" s="30">
        <v>75011</v>
      </c>
      <c r="J246" s="30" t="s">
        <v>141</v>
      </c>
      <c r="K246" s="30" t="s">
        <v>99</v>
      </c>
      <c r="L246" s="18" t="s">
        <v>91</v>
      </c>
    </row>
    <row r="247" spans="1:12" ht="14.25" hidden="1" customHeight="1">
      <c r="A247" s="17" t="s">
        <v>749</v>
      </c>
      <c r="B247" s="14" t="s">
        <v>13</v>
      </c>
      <c r="C247" s="15" t="s">
        <v>49</v>
      </c>
      <c r="D247" s="16" t="s">
        <v>86</v>
      </c>
      <c r="E247" s="16" t="s">
        <v>750</v>
      </c>
      <c r="F247" s="15" t="s">
        <v>88</v>
      </c>
      <c r="G247" s="16"/>
      <c r="H247" s="16" t="s">
        <v>751</v>
      </c>
      <c r="I247" s="30">
        <v>75020</v>
      </c>
      <c r="J247" s="30" t="s">
        <v>138</v>
      </c>
      <c r="K247" s="30" t="s">
        <v>99</v>
      </c>
      <c r="L247" s="18" t="s">
        <v>91</v>
      </c>
    </row>
    <row r="248" spans="1:12" ht="14.25" hidden="1" customHeight="1">
      <c r="A248" s="16" t="s">
        <v>752</v>
      </c>
      <c r="B248" s="14" t="s">
        <v>114</v>
      </c>
      <c r="C248" s="19" t="s">
        <v>3</v>
      </c>
      <c r="D248" s="19" t="s">
        <v>22</v>
      </c>
      <c r="E248" s="14" t="s">
        <v>753</v>
      </c>
      <c r="F248" s="22" t="s">
        <v>754</v>
      </c>
      <c r="G248" s="26"/>
      <c r="H248" s="19" t="s">
        <v>755</v>
      </c>
      <c r="I248" s="15">
        <v>75012</v>
      </c>
      <c r="J248" s="15" t="s">
        <v>151</v>
      </c>
      <c r="K248" s="21" t="s">
        <v>99</v>
      </c>
      <c r="L248" s="28" t="s">
        <v>152</v>
      </c>
    </row>
    <row r="249" spans="1:12" ht="14.25" hidden="1" customHeight="1">
      <c r="A249" s="21" t="s">
        <v>756</v>
      </c>
      <c r="B249" s="21" t="s">
        <v>114</v>
      </c>
      <c r="C249" s="19" t="s">
        <v>3</v>
      </c>
      <c r="D249" s="21" t="s">
        <v>24</v>
      </c>
      <c r="E249" s="21" t="s">
        <v>757</v>
      </c>
      <c r="F249" s="21" t="s">
        <v>757</v>
      </c>
      <c r="G249" s="26"/>
      <c r="H249" s="21" t="s">
        <v>758</v>
      </c>
      <c r="I249" s="21">
        <v>93400</v>
      </c>
      <c r="J249" s="21" t="s">
        <v>385</v>
      </c>
      <c r="K249" s="21" t="s">
        <v>287</v>
      </c>
      <c r="L249" s="25" t="s">
        <v>119</v>
      </c>
    </row>
    <row r="250" spans="1:12" ht="14.25" hidden="1" customHeight="1">
      <c r="A250" s="21" t="s">
        <v>759</v>
      </c>
      <c r="B250" s="14" t="s">
        <v>13</v>
      </c>
      <c r="C250" s="15" t="s">
        <v>49</v>
      </c>
      <c r="D250" s="15" t="s">
        <v>49</v>
      </c>
      <c r="E250" s="16" t="s">
        <v>760</v>
      </c>
      <c r="F250" s="15" t="s">
        <v>88</v>
      </c>
      <c r="G250" s="15" t="s">
        <v>96</v>
      </c>
      <c r="H250" s="16" t="s">
        <v>761</v>
      </c>
      <c r="I250" s="15">
        <v>94270</v>
      </c>
      <c r="J250" s="15" t="s">
        <v>762</v>
      </c>
      <c r="K250" s="15" t="s">
        <v>309</v>
      </c>
      <c r="L250" s="18" t="s">
        <v>100</v>
      </c>
    </row>
    <row r="251" spans="1:12" ht="14.25" hidden="1" customHeight="1">
      <c r="A251" s="23" t="s">
        <v>763</v>
      </c>
      <c r="B251" s="21" t="s">
        <v>13</v>
      </c>
      <c r="C251" s="22" t="s">
        <v>49</v>
      </c>
      <c r="D251" s="22" t="s">
        <v>86</v>
      </c>
      <c r="E251" s="16" t="s">
        <v>760</v>
      </c>
      <c r="F251" s="24" t="s">
        <v>88</v>
      </c>
      <c r="G251" s="24" t="s">
        <v>96</v>
      </c>
      <c r="H251" s="21" t="s">
        <v>764</v>
      </c>
      <c r="I251" s="22">
        <v>75019</v>
      </c>
      <c r="J251" s="24" t="s">
        <v>135</v>
      </c>
      <c r="K251" s="22">
        <v>75</v>
      </c>
      <c r="L251" s="18" t="s">
        <v>91</v>
      </c>
    </row>
    <row r="252" spans="1:12" ht="14.25" hidden="1" customHeight="1">
      <c r="A252" s="21" t="s">
        <v>765</v>
      </c>
      <c r="B252" s="21" t="s">
        <v>114</v>
      </c>
      <c r="C252" s="25" t="s">
        <v>7</v>
      </c>
      <c r="D252" s="21" t="s">
        <v>30</v>
      </c>
      <c r="E252" s="21" t="s">
        <v>766</v>
      </c>
      <c r="F252" s="21"/>
      <c r="G252" s="26"/>
      <c r="H252" s="21" t="s">
        <v>767</v>
      </c>
      <c r="I252" s="21">
        <v>75015</v>
      </c>
      <c r="J252" s="21" t="s">
        <v>118</v>
      </c>
      <c r="K252" s="21">
        <v>75</v>
      </c>
      <c r="L252" s="25" t="s">
        <v>119</v>
      </c>
    </row>
    <row r="253" spans="1:12" ht="14.25" hidden="1" customHeight="1">
      <c r="A253" s="14" t="s">
        <v>768</v>
      </c>
      <c r="B253" s="14" t="s">
        <v>114</v>
      </c>
      <c r="C253" s="19" t="s">
        <v>7</v>
      </c>
      <c r="D253" s="19" t="s">
        <v>30</v>
      </c>
      <c r="E253" s="16" t="s">
        <v>769</v>
      </c>
      <c r="F253" s="16" t="s">
        <v>770</v>
      </c>
      <c r="G253" s="26"/>
      <c r="H253" s="19" t="s">
        <v>771</v>
      </c>
      <c r="I253" s="21">
        <v>75014</v>
      </c>
      <c r="J253" s="21" t="s">
        <v>211</v>
      </c>
      <c r="K253" s="21" t="s">
        <v>99</v>
      </c>
      <c r="L253" s="28" t="s">
        <v>119</v>
      </c>
    </row>
    <row r="254" spans="1:12" ht="14.25" hidden="1" customHeight="1">
      <c r="A254" s="23" t="s">
        <v>772</v>
      </c>
      <c r="B254" s="21" t="s">
        <v>13</v>
      </c>
      <c r="C254" s="22" t="s">
        <v>47</v>
      </c>
      <c r="D254" s="22" t="s">
        <v>47</v>
      </c>
      <c r="E254" s="24" t="s">
        <v>773</v>
      </c>
      <c r="F254" s="15" t="s">
        <v>88</v>
      </c>
      <c r="G254" s="24" t="s">
        <v>96</v>
      </c>
      <c r="H254" s="21" t="s">
        <v>774</v>
      </c>
      <c r="I254" s="24">
        <v>92100</v>
      </c>
      <c r="J254" s="24" t="s">
        <v>235</v>
      </c>
      <c r="K254" s="22">
        <v>92</v>
      </c>
      <c r="L254" s="19" t="s">
        <v>100</v>
      </c>
    </row>
    <row r="255" spans="1:12" ht="14.25" hidden="1" customHeight="1">
      <c r="A255" s="16" t="s">
        <v>775</v>
      </c>
      <c r="B255" s="14" t="s">
        <v>13</v>
      </c>
      <c r="C255" s="15" t="s">
        <v>49</v>
      </c>
      <c r="D255" s="15" t="s">
        <v>86</v>
      </c>
      <c r="E255" s="16" t="s">
        <v>776</v>
      </c>
      <c r="F255" s="16" t="s">
        <v>367</v>
      </c>
      <c r="G255" s="15" t="s">
        <v>96</v>
      </c>
      <c r="H255" s="16" t="s">
        <v>777</v>
      </c>
      <c r="I255" s="30">
        <v>75014</v>
      </c>
      <c r="J255" s="30" t="s">
        <v>211</v>
      </c>
      <c r="K255" s="30" t="s">
        <v>99</v>
      </c>
      <c r="L255" s="18" t="s">
        <v>100</v>
      </c>
    </row>
    <row r="256" spans="1:12" ht="14.25" hidden="1" customHeight="1">
      <c r="A256" s="16" t="s">
        <v>778</v>
      </c>
      <c r="B256" s="14" t="s">
        <v>13</v>
      </c>
      <c r="C256" s="15" t="s">
        <v>45</v>
      </c>
      <c r="D256" s="15" t="s">
        <v>45</v>
      </c>
      <c r="E256" s="16" t="s">
        <v>779</v>
      </c>
      <c r="F256" s="15" t="s">
        <v>88</v>
      </c>
      <c r="G256" s="15" t="s">
        <v>96</v>
      </c>
      <c r="H256" s="16" t="s">
        <v>780</v>
      </c>
      <c r="I256" s="30">
        <v>92800</v>
      </c>
      <c r="J256" s="30" t="s">
        <v>475</v>
      </c>
      <c r="K256" s="30">
        <v>92</v>
      </c>
      <c r="L256" s="18" t="s">
        <v>91</v>
      </c>
    </row>
    <row r="257" spans="1:12" ht="14.25" hidden="1" customHeight="1">
      <c r="A257" s="16" t="s">
        <v>781</v>
      </c>
      <c r="B257" s="14" t="s">
        <v>13</v>
      </c>
      <c r="C257" s="15" t="s">
        <v>49</v>
      </c>
      <c r="D257" s="15" t="s">
        <v>86</v>
      </c>
      <c r="E257" s="16" t="s">
        <v>782</v>
      </c>
      <c r="F257" s="16" t="s">
        <v>367</v>
      </c>
      <c r="G257" s="15" t="s">
        <v>96</v>
      </c>
      <c r="H257" s="16" t="s">
        <v>783</v>
      </c>
      <c r="I257" s="30">
        <v>93200</v>
      </c>
      <c r="J257" s="30" t="s">
        <v>744</v>
      </c>
      <c r="K257" s="30" t="s">
        <v>287</v>
      </c>
      <c r="L257" s="18" t="s">
        <v>91</v>
      </c>
    </row>
    <row r="258" spans="1:12" ht="14.25" hidden="1" customHeight="1">
      <c r="A258" s="16" t="s">
        <v>784</v>
      </c>
      <c r="B258" s="14" t="s">
        <v>13</v>
      </c>
      <c r="C258" s="15" t="s">
        <v>43</v>
      </c>
      <c r="D258" s="16" t="s">
        <v>93</v>
      </c>
      <c r="E258" s="16" t="s">
        <v>209</v>
      </c>
      <c r="F258" s="15" t="s">
        <v>88</v>
      </c>
      <c r="G258" s="15" t="s">
        <v>96</v>
      </c>
      <c r="H258" s="16" t="s">
        <v>785</v>
      </c>
      <c r="I258" s="30">
        <v>92250</v>
      </c>
      <c r="J258" s="30" t="s">
        <v>786</v>
      </c>
      <c r="K258" s="30" t="s">
        <v>168</v>
      </c>
      <c r="L258" s="18" t="s">
        <v>91</v>
      </c>
    </row>
    <row r="259" spans="1:12" ht="14.25" hidden="1" customHeight="1">
      <c r="A259" s="21" t="s">
        <v>787</v>
      </c>
      <c r="B259" s="21" t="s">
        <v>114</v>
      </c>
      <c r="C259" s="21" t="s">
        <v>13</v>
      </c>
      <c r="D259" s="21" t="s">
        <v>13</v>
      </c>
      <c r="E259" s="21" t="s">
        <v>787</v>
      </c>
      <c r="F259" s="21"/>
      <c r="G259" s="21"/>
      <c r="H259" s="21" t="s">
        <v>329</v>
      </c>
      <c r="I259" s="21">
        <v>93300</v>
      </c>
      <c r="J259" s="21" t="s">
        <v>330</v>
      </c>
      <c r="K259" s="21">
        <v>93</v>
      </c>
      <c r="L259" s="25" t="s">
        <v>119</v>
      </c>
    </row>
    <row r="260" spans="1:12" ht="14.25" hidden="1" customHeight="1">
      <c r="A260" s="22" t="s">
        <v>788</v>
      </c>
      <c r="B260" s="21" t="s">
        <v>114</v>
      </c>
      <c r="C260" s="21" t="s">
        <v>34</v>
      </c>
      <c r="D260" s="21" t="s">
        <v>34</v>
      </c>
      <c r="E260" s="21" t="s">
        <v>789</v>
      </c>
      <c r="F260" s="21" t="s">
        <v>790</v>
      </c>
      <c r="G260" s="21"/>
      <c r="H260" s="21" t="s">
        <v>791</v>
      </c>
      <c r="I260" s="21">
        <v>75015</v>
      </c>
      <c r="J260" s="21" t="s">
        <v>118</v>
      </c>
      <c r="K260" s="21">
        <v>75</v>
      </c>
      <c r="L260" s="25" t="s">
        <v>152</v>
      </c>
    </row>
    <row r="261" spans="1:12" ht="14.25" hidden="1" customHeight="1">
      <c r="A261" s="21" t="s">
        <v>792</v>
      </c>
      <c r="B261" s="21" t="s">
        <v>114</v>
      </c>
      <c r="C261" s="21" t="s">
        <v>34</v>
      </c>
      <c r="D261" s="21" t="s">
        <v>34</v>
      </c>
      <c r="E261" s="21" t="s">
        <v>789</v>
      </c>
      <c r="F261" s="21" t="s">
        <v>790</v>
      </c>
      <c r="G261" s="21"/>
      <c r="H261" s="21" t="s">
        <v>793</v>
      </c>
      <c r="I261" s="21">
        <v>75005</v>
      </c>
      <c r="J261" s="21" t="s">
        <v>294</v>
      </c>
      <c r="K261" s="21">
        <v>75</v>
      </c>
      <c r="L261" s="25" t="s">
        <v>152</v>
      </c>
    </row>
    <row r="262" spans="1:12" ht="14.25" hidden="1" customHeight="1">
      <c r="A262" s="16" t="s">
        <v>794</v>
      </c>
      <c r="B262" s="14" t="s">
        <v>13</v>
      </c>
      <c r="C262" s="15" t="s">
        <v>49</v>
      </c>
      <c r="D262" s="15" t="s">
        <v>86</v>
      </c>
      <c r="E262" s="16" t="s">
        <v>795</v>
      </c>
      <c r="F262" s="15" t="s">
        <v>88</v>
      </c>
      <c r="G262" s="15" t="s">
        <v>796</v>
      </c>
      <c r="H262" s="16" t="s">
        <v>797</v>
      </c>
      <c r="I262" s="30">
        <v>75020</v>
      </c>
      <c r="J262" s="30" t="s">
        <v>138</v>
      </c>
      <c r="K262" s="30" t="s">
        <v>99</v>
      </c>
      <c r="L262" s="18" t="s">
        <v>91</v>
      </c>
    </row>
    <row r="263" spans="1:12" ht="14.25" hidden="1" customHeight="1">
      <c r="A263" s="20" t="s">
        <v>798</v>
      </c>
      <c r="B263" s="21" t="s">
        <v>114</v>
      </c>
      <c r="C263" s="22" t="s">
        <v>3</v>
      </c>
      <c r="D263" s="19" t="s">
        <v>22</v>
      </c>
      <c r="E263" s="22" t="s">
        <v>799</v>
      </c>
      <c r="F263" s="22" t="s">
        <v>799</v>
      </c>
      <c r="G263" s="22"/>
      <c r="H263" s="21" t="s">
        <v>800</v>
      </c>
      <c r="I263" s="22">
        <v>75013</v>
      </c>
      <c r="J263" s="22" t="s">
        <v>127</v>
      </c>
      <c r="K263" s="22">
        <v>75</v>
      </c>
      <c r="L263" s="16" t="s">
        <v>119</v>
      </c>
    </row>
    <row r="264" spans="1:12" ht="14.25" hidden="1" customHeight="1">
      <c r="A264" s="22" t="s">
        <v>801</v>
      </c>
      <c r="B264" s="21" t="s">
        <v>114</v>
      </c>
      <c r="C264" s="22" t="s">
        <v>20</v>
      </c>
      <c r="D264" s="22" t="s">
        <v>20</v>
      </c>
      <c r="E264" s="22" t="s">
        <v>616</v>
      </c>
      <c r="F264" s="22" t="s">
        <v>616</v>
      </c>
      <c r="G264" s="22"/>
      <c r="H264" s="21" t="s">
        <v>802</v>
      </c>
      <c r="I264" s="22">
        <v>75014</v>
      </c>
      <c r="J264" s="22" t="s">
        <v>211</v>
      </c>
      <c r="K264" s="22">
        <v>75</v>
      </c>
      <c r="L264" s="25" t="s">
        <v>119</v>
      </c>
    </row>
    <row r="265" spans="1:12" ht="14.25" hidden="1" customHeight="1">
      <c r="A265" s="16" t="s">
        <v>803</v>
      </c>
      <c r="B265" s="14" t="s">
        <v>114</v>
      </c>
      <c r="C265" s="19" t="s">
        <v>20</v>
      </c>
      <c r="D265" s="19" t="s">
        <v>20</v>
      </c>
      <c r="E265" s="16" t="s">
        <v>616</v>
      </c>
      <c r="F265" s="16" t="s">
        <v>616</v>
      </c>
      <c r="G265" s="26"/>
      <c r="H265" s="19" t="s">
        <v>804</v>
      </c>
      <c r="I265" s="15">
        <v>75016</v>
      </c>
      <c r="J265" s="15" t="s">
        <v>181</v>
      </c>
      <c r="K265" s="21" t="s">
        <v>99</v>
      </c>
      <c r="L265" s="16" t="s">
        <v>152</v>
      </c>
    </row>
    <row r="266" spans="1:12" ht="14.25" hidden="1" customHeight="1">
      <c r="A266" s="22" t="s">
        <v>805</v>
      </c>
      <c r="B266" s="21" t="s">
        <v>114</v>
      </c>
      <c r="C266" s="22" t="s">
        <v>20</v>
      </c>
      <c r="D266" s="22" t="s">
        <v>20</v>
      </c>
      <c r="E266" s="22" t="s">
        <v>616</v>
      </c>
      <c r="F266" s="22" t="s">
        <v>616</v>
      </c>
      <c r="G266" s="22"/>
      <c r="H266" s="21" t="s">
        <v>806</v>
      </c>
      <c r="I266" s="22">
        <v>92600</v>
      </c>
      <c r="J266" s="22" t="s">
        <v>230</v>
      </c>
      <c r="K266" s="22">
        <v>92</v>
      </c>
      <c r="L266" s="22" t="s">
        <v>119</v>
      </c>
    </row>
    <row r="267" spans="1:12" ht="14.25" hidden="1" customHeight="1">
      <c r="A267" s="22" t="s">
        <v>807</v>
      </c>
      <c r="B267" s="21" t="s">
        <v>114</v>
      </c>
      <c r="C267" s="22" t="s">
        <v>20</v>
      </c>
      <c r="D267" s="22" t="s">
        <v>20</v>
      </c>
      <c r="E267" s="22" t="s">
        <v>616</v>
      </c>
      <c r="F267" s="22" t="s">
        <v>616</v>
      </c>
      <c r="G267" s="22"/>
      <c r="H267" s="21" t="s">
        <v>808</v>
      </c>
      <c r="I267" s="22">
        <v>92025</v>
      </c>
      <c r="J267" s="22" t="s">
        <v>112</v>
      </c>
      <c r="K267" s="22">
        <v>92</v>
      </c>
      <c r="L267" s="22" t="s">
        <v>119</v>
      </c>
    </row>
    <row r="268" spans="1:12" ht="14.25" hidden="1" customHeight="1">
      <c r="A268" s="16" t="s">
        <v>809</v>
      </c>
      <c r="B268" s="14" t="s">
        <v>114</v>
      </c>
      <c r="C268" s="19" t="s">
        <v>20</v>
      </c>
      <c r="D268" s="19" t="s">
        <v>20</v>
      </c>
      <c r="E268" s="16" t="s">
        <v>616</v>
      </c>
      <c r="F268" s="16" t="s">
        <v>616</v>
      </c>
      <c r="G268" s="26"/>
      <c r="H268" s="19" t="s">
        <v>810</v>
      </c>
      <c r="I268" s="15">
        <v>75017</v>
      </c>
      <c r="J268" s="15" t="s">
        <v>393</v>
      </c>
      <c r="K268" s="21" t="s">
        <v>99</v>
      </c>
      <c r="L268" s="16" t="s">
        <v>152</v>
      </c>
    </row>
    <row r="269" spans="1:12" ht="14.25" hidden="1" customHeight="1">
      <c r="A269" s="22" t="s">
        <v>811</v>
      </c>
      <c r="B269" s="21" t="s">
        <v>114</v>
      </c>
      <c r="C269" s="22" t="s">
        <v>20</v>
      </c>
      <c r="D269" s="22" t="s">
        <v>20</v>
      </c>
      <c r="E269" s="22" t="s">
        <v>616</v>
      </c>
      <c r="F269" s="22" t="s">
        <v>616</v>
      </c>
      <c r="G269" s="22"/>
      <c r="H269" s="21" t="s">
        <v>812</v>
      </c>
      <c r="I269" s="22">
        <v>75014</v>
      </c>
      <c r="J269" s="22" t="s">
        <v>211</v>
      </c>
      <c r="K269" s="22">
        <v>75</v>
      </c>
      <c r="L269" s="25" t="s">
        <v>119</v>
      </c>
    </row>
    <row r="270" spans="1:12" ht="14.25" hidden="1" customHeight="1">
      <c r="A270" s="22" t="s">
        <v>813</v>
      </c>
      <c r="B270" s="21" t="s">
        <v>114</v>
      </c>
      <c r="C270" s="22" t="s">
        <v>20</v>
      </c>
      <c r="D270" s="22" t="s">
        <v>20</v>
      </c>
      <c r="E270" s="22" t="s">
        <v>616</v>
      </c>
      <c r="F270" s="22" t="s">
        <v>616</v>
      </c>
      <c r="G270" s="22"/>
      <c r="H270" s="21" t="s">
        <v>814</v>
      </c>
      <c r="I270" s="22">
        <v>92380</v>
      </c>
      <c r="J270" s="22" t="s">
        <v>815</v>
      </c>
      <c r="K270" s="22">
        <v>92</v>
      </c>
      <c r="L270" s="17" t="s">
        <v>362</v>
      </c>
    </row>
    <row r="271" spans="1:12" ht="14.25" hidden="1" customHeight="1">
      <c r="A271" s="22" t="s">
        <v>816</v>
      </c>
      <c r="B271" s="21" t="s">
        <v>114</v>
      </c>
      <c r="C271" s="22" t="s">
        <v>20</v>
      </c>
      <c r="D271" s="22" t="s">
        <v>20</v>
      </c>
      <c r="E271" s="22" t="s">
        <v>616</v>
      </c>
      <c r="F271" s="22" t="s">
        <v>616</v>
      </c>
      <c r="G271" s="22"/>
      <c r="H271" s="21" t="s">
        <v>817</v>
      </c>
      <c r="I271" s="22">
        <v>75016</v>
      </c>
      <c r="J271" s="22" t="s">
        <v>181</v>
      </c>
      <c r="K271" s="22">
        <v>75</v>
      </c>
      <c r="L271" s="25" t="s">
        <v>119</v>
      </c>
    </row>
    <row r="272" spans="1:12" ht="14.25" hidden="1" customHeight="1">
      <c r="A272" s="22" t="s">
        <v>818</v>
      </c>
      <c r="B272" s="21" t="s">
        <v>114</v>
      </c>
      <c r="C272" s="22" t="s">
        <v>20</v>
      </c>
      <c r="D272" s="22" t="s">
        <v>20</v>
      </c>
      <c r="E272" s="22" t="s">
        <v>616</v>
      </c>
      <c r="F272" s="22" t="s">
        <v>616</v>
      </c>
      <c r="G272" s="22"/>
      <c r="H272" s="21" t="s">
        <v>819</v>
      </c>
      <c r="I272" s="22">
        <v>75014</v>
      </c>
      <c r="J272" s="22" t="s">
        <v>211</v>
      </c>
      <c r="K272" s="22">
        <v>75</v>
      </c>
      <c r="L272" s="25" t="s">
        <v>119</v>
      </c>
    </row>
    <row r="273" spans="1:12" ht="14.25" hidden="1" customHeight="1">
      <c r="A273" s="22" t="s">
        <v>820</v>
      </c>
      <c r="B273" s="21" t="s">
        <v>114</v>
      </c>
      <c r="C273" s="22" t="s">
        <v>20</v>
      </c>
      <c r="D273" s="22" t="s">
        <v>20</v>
      </c>
      <c r="E273" s="22" t="s">
        <v>616</v>
      </c>
      <c r="F273" s="22" t="s">
        <v>616</v>
      </c>
      <c r="G273" s="22"/>
      <c r="H273" s="21" t="s">
        <v>821</v>
      </c>
      <c r="I273" s="22">
        <v>75016</v>
      </c>
      <c r="J273" s="22" t="s">
        <v>181</v>
      </c>
      <c r="K273" s="22">
        <v>75</v>
      </c>
      <c r="L273" s="25" t="s">
        <v>119</v>
      </c>
    </row>
    <row r="274" spans="1:12" ht="14.25" hidden="1" customHeight="1">
      <c r="A274" s="19" t="s">
        <v>822</v>
      </c>
      <c r="B274" s="21" t="s">
        <v>114</v>
      </c>
      <c r="C274" s="22" t="s">
        <v>20</v>
      </c>
      <c r="D274" s="22" t="s">
        <v>20</v>
      </c>
      <c r="E274" s="22" t="s">
        <v>823</v>
      </c>
      <c r="F274" s="22" t="s">
        <v>823</v>
      </c>
      <c r="G274" s="22"/>
      <c r="H274" s="21"/>
      <c r="I274" s="22">
        <v>75011</v>
      </c>
      <c r="J274" s="22" t="s">
        <v>141</v>
      </c>
      <c r="K274" s="22">
        <v>75</v>
      </c>
      <c r="L274" s="19" t="s">
        <v>119</v>
      </c>
    </row>
    <row r="275" spans="1:12" ht="14.25" hidden="1" customHeight="1">
      <c r="A275" s="22" t="s">
        <v>824</v>
      </c>
      <c r="B275" s="21" t="s">
        <v>114</v>
      </c>
      <c r="C275" s="22" t="s">
        <v>20</v>
      </c>
      <c r="D275" s="22" t="s">
        <v>20</v>
      </c>
      <c r="E275" s="22" t="s">
        <v>616</v>
      </c>
      <c r="F275" s="22" t="s">
        <v>616</v>
      </c>
      <c r="G275" s="22"/>
      <c r="H275" s="21" t="s">
        <v>825</v>
      </c>
      <c r="I275" s="22">
        <v>75012</v>
      </c>
      <c r="J275" s="22" t="s">
        <v>151</v>
      </c>
      <c r="K275" s="22">
        <v>75</v>
      </c>
      <c r="L275" s="25" t="s">
        <v>119</v>
      </c>
    </row>
    <row r="276" spans="1:12" ht="14.25" hidden="1" customHeight="1">
      <c r="A276" s="18" t="s">
        <v>826</v>
      </c>
      <c r="B276" s="21" t="s">
        <v>114</v>
      </c>
      <c r="C276" s="22" t="s">
        <v>20</v>
      </c>
      <c r="D276" s="22" t="s">
        <v>20</v>
      </c>
      <c r="E276" s="22" t="s">
        <v>616</v>
      </c>
      <c r="F276" s="22" t="s">
        <v>616</v>
      </c>
      <c r="G276" s="22"/>
      <c r="H276" s="21" t="s">
        <v>827</v>
      </c>
      <c r="I276" s="22">
        <v>75018</v>
      </c>
      <c r="J276" s="22" t="s">
        <v>270</v>
      </c>
      <c r="K276" s="22">
        <v>75</v>
      </c>
      <c r="L276" s="19" t="s">
        <v>119</v>
      </c>
    </row>
    <row r="277" spans="1:12" ht="14.25" hidden="1" customHeight="1">
      <c r="A277" s="22" t="s">
        <v>828</v>
      </c>
      <c r="B277" s="21" t="s">
        <v>114</v>
      </c>
      <c r="C277" s="22" t="s">
        <v>20</v>
      </c>
      <c r="D277" s="22" t="s">
        <v>20</v>
      </c>
      <c r="E277" s="22" t="s">
        <v>616</v>
      </c>
      <c r="F277" s="22" t="s">
        <v>616</v>
      </c>
      <c r="G277" s="22"/>
      <c r="H277" s="21" t="s">
        <v>829</v>
      </c>
      <c r="I277" s="22">
        <v>92200</v>
      </c>
      <c r="J277" s="22" t="s">
        <v>156</v>
      </c>
      <c r="K277" s="22">
        <v>92</v>
      </c>
      <c r="L277" s="22" t="s">
        <v>119</v>
      </c>
    </row>
    <row r="278" spans="1:12" ht="14.25" hidden="1" customHeight="1">
      <c r="A278" s="27" t="s">
        <v>830</v>
      </c>
      <c r="B278" s="21" t="s">
        <v>114</v>
      </c>
      <c r="C278" s="21" t="s">
        <v>20</v>
      </c>
      <c r="D278" s="21" t="s">
        <v>20</v>
      </c>
      <c r="E278" s="21" t="s">
        <v>616</v>
      </c>
      <c r="F278" s="21" t="s">
        <v>616</v>
      </c>
      <c r="G278" s="21"/>
      <c r="H278" s="21" t="s">
        <v>831</v>
      </c>
      <c r="I278" s="21">
        <v>75014</v>
      </c>
      <c r="J278" s="21" t="s">
        <v>211</v>
      </c>
      <c r="K278" s="21">
        <v>75</v>
      </c>
      <c r="L278" s="17" t="s">
        <v>362</v>
      </c>
    </row>
    <row r="279" spans="1:12" ht="14.25" hidden="1" customHeight="1">
      <c r="A279" s="27" t="s">
        <v>832</v>
      </c>
      <c r="B279" s="21" t="s">
        <v>114</v>
      </c>
      <c r="C279" s="21" t="s">
        <v>20</v>
      </c>
      <c r="D279" s="21" t="s">
        <v>20</v>
      </c>
      <c r="E279" s="21" t="s">
        <v>616</v>
      </c>
      <c r="F279" s="21" t="s">
        <v>616</v>
      </c>
      <c r="G279" s="21"/>
      <c r="H279" s="21" t="s">
        <v>833</v>
      </c>
      <c r="I279" s="21">
        <v>75014</v>
      </c>
      <c r="J279" s="21" t="s">
        <v>211</v>
      </c>
      <c r="K279" s="21">
        <v>75</v>
      </c>
      <c r="L279" s="16" t="s">
        <v>152</v>
      </c>
    </row>
    <row r="280" spans="1:12" ht="14.25" hidden="1" customHeight="1">
      <c r="A280" s="18" t="s">
        <v>834</v>
      </c>
      <c r="B280" s="21" t="s">
        <v>114</v>
      </c>
      <c r="C280" s="22" t="s">
        <v>20</v>
      </c>
      <c r="D280" s="22" t="s">
        <v>20</v>
      </c>
      <c r="E280" s="22" t="s">
        <v>616</v>
      </c>
      <c r="F280" s="22" t="s">
        <v>616</v>
      </c>
      <c r="G280" s="22"/>
      <c r="H280" s="21"/>
      <c r="I280" s="22">
        <v>75018</v>
      </c>
      <c r="J280" s="22" t="s">
        <v>270</v>
      </c>
      <c r="K280" s="22">
        <v>75</v>
      </c>
      <c r="L280" s="19" t="s">
        <v>119</v>
      </c>
    </row>
    <row r="281" spans="1:12" ht="14.25" hidden="1" customHeight="1">
      <c r="A281" s="22" t="s">
        <v>835</v>
      </c>
      <c r="B281" s="21" t="s">
        <v>114</v>
      </c>
      <c r="C281" s="22" t="s">
        <v>7</v>
      </c>
      <c r="D281" s="22" t="s">
        <v>143</v>
      </c>
      <c r="E281" s="22" t="s">
        <v>836</v>
      </c>
      <c r="F281" s="22" t="s">
        <v>837</v>
      </c>
      <c r="G281" s="22"/>
      <c r="H281" s="21" t="s">
        <v>838</v>
      </c>
      <c r="I281" s="22">
        <v>92100</v>
      </c>
      <c r="J281" s="22" t="s">
        <v>839</v>
      </c>
      <c r="K281" s="22">
        <v>92</v>
      </c>
      <c r="L281" s="22" t="s">
        <v>152</v>
      </c>
    </row>
    <row r="282" spans="1:12" ht="14.25" hidden="1" customHeight="1">
      <c r="A282" s="16" t="s">
        <v>840</v>
      </c>
      <c r="B282" s="14" t="s">
        <v>114</v>
      </c>
      <c r="C282" s="19" t="s">
        <v>7</v>
      </c>
      <c r="D282" s="22" t="s">
        <v>143</v>
      </c>
      <c r="E282" s="14" t="s">
        <v>836</v>
      </c>
      <c r="F282" s="22"/>
      <c r="G282" s="26"/>
      <c r="H282" s="19" t="s">
        <v>841</v>
      </c>
      <c r="I282" s="21">
        <v>92400</v>
      </c>
      <c r="J282" s="21" t="s">
        <v>187</v>
      </c>
      <c r="K282" s="21" t="s">
        <v>168</v>
      </c>
      <c r="L282" s="28" t="s">
        <v>152</v>
      </c>
    </row>
    <row r="283" spans="1:12" ht="14.25" hidden="1" customHeight="1">
      <c r="A283" s="16" t="s">
        <v>842</v>
      </c>
      <c r="B283" s="14" t="s">
        <v>114</v>
      </c>
      <c r="C283" s="19" t="s">
        <v>5</v>
      </c>
      <c r="D283" s="19" t="s">
        <v>5</v>
      </c>
      <c r="E283" s="16" t="s">
        <v>843</v>
      </c>
      <c r="F283" s="22" t="s">
        <v>844</v>
      </c>
      <c r="G283" s="22"/>
      <c r="H283" s="19" t="s">
        <v>845</v>
      </c>
      <c r="I283" s="15">
        <v>75001</v>
      </c>
      <c r="J283" s="15" t="s">
        <v>846</v>
      </c>
      <c r="K283" s="21" t="s">
        <v>99</v>
      </c>
      <c r="L283" s="16" t="s">
        <v>119</v>
      </c>
    </row>
    <row r="284" spans="1:12" ht="14.25" hidden="1" customHeight="1">
      <c r="A284" s="15" t="s">
        <v>847</v>
      </c>
      <c r="B284" s="14" t="s">
        <v>114</v>
      </c>
      <c r="C284" s="22" t="s">
        <v>20</v>
      </c>
      <c r="D284" s="22" t="s">
        <v>20</v>
      </c>
      <c r="E284" s="22" t="s">
        <v>848</v>
      </c>
      <c r="F284" s="22" t="s">
        <v>848</v>
      </c>
      <c r="G284" s="22"/>
      <c r="H284" s="19" t="s">
        <v>849</v>
      </c>
      <c r="I284" s="15">
        <v>75003</v>
      </c>
      <c r="J284" s="15" t="s">
        <v>315</v>
      </c>
      <c r="K284" s="21">
        <v>75</v>
      </c>
      <c r="L284" s="15" t="s">
        <v>119</v>
      </c>
    </row>
    <row r="285" spans="1:12" ht="14.25" hidden="1" customHeight="1">
      <c r="A285" s="16" t="s">
        <v>850</v>
      </c>
      <c r="B285" s="14" t="s">
        <v>13</v>
      </c>
      <c r="C285" s="19" t="s">
        <v>49</v>
      </c>
      <c r="D285" s="19" t="s">
        <v>49</v>
      </c>
      <c r="E285" s="16" t="s">
        <v>850</v>
      </c>
      <c r="F285" s="15" t="s">
        <v>88</v>
      </c>
      <c r="G285" s="15" t="s">
        <v>96</v>
      </c>
      <c r="H285" s="16"/>
      <c r="I285" s="15">
        <v>92000</v>
      </c>
      <c r="J285" s="30" t="s">
        <v>160</v>
      </c>
      <c r="K285" s="30">
        <v>92</v>
      </c>
      <c r="L285" s="18" t="s">
        <v>91</v>
      </c>
    </row>
    <row r="286" spans="1:12" ht="14.25" hidden="1" customHeight="1">
      <c r="A286" s="27" t="s">
        <v>851</v>
      </c>
      <c r="B286" s="21" t="s">
        <v>114</v>
      </c>
      <c r="C286" s="25" t="s">
        <v>20</v>
      </c>
      <c r="D286" s="22" t="s">
        <v>18</v>
      </c>
      <c r="E286" s="21" t="s">
        <v>852</v>
      </c>
      <c r="F286" s="21" t="s">
        <v>852</v>
      </c>
      <c r="G286" s="26"/>
      <c r="H286" s="21" t="s">
        <v>853</v>
      </c>
      <c r="I286" s="21">
        <v>92300</v>
      </c>
      <c r="J286" s="21" t="s">
        <v>468</v>
      </c>
      <c r="K286" s="21">
        <v>92</v>
      </c>
      <c r="L286" s="16" t="s">
        <v>152</v>
      </c>
    </row>
    <row r="287" spans="1:12" ht="14.25" hidden="1" customHeight="1">
      <c r="A287" s="21" t="s">
        <v>854</v>
      </c>
      <c r="B287" s="14" t="s">
        <v>114</v>
      </c>
      <c r="C287" s="19" t="s">
        <v>20</v>
      </c>
      <c r="D287" s="22" t="s">
        <v>18</v>
      </c>
      <c r="E287" s="21" t="s">
        <v>852</v>
      </c>
      <c r="F287" s="21" t="s">
        <v>852</v>
      </c>
      <c r="G287" s="26"/>
      <c r="H287" s="21" t="s">
        <v>855</v>
      </c>
      <c r="I287" s="21">
        <v>92200</v>
      </c>
      <c r="J287" s="21" t="s">
        <v>156</v>
      </c>
      <c r="K287" s="21" t="s">
        <v>168</v>
      </c>
      <c r="L287" s="16" t="s">
        <v>152</v>
      </c>
    </row>
    <row r="288" spans="1:12" ht="14.25" hidden="1" customHeight="1">
      <c r="A288" s="22" t="s">
        <v>856</v>
      </c>
      <c r="B288" s="14" t="s">
        <v>114</v>
      </c>
      <c r="C288" s="22" t="s">
        <v>3</v>
      </c>
      <c r="D288" s="22" t="s">
        <v>3</v>
      </c>
      <c r="E288" s="15" t="s">
        <v>857</v>
      </c>
      <c r="F288" s="22" t="s">
        <v>858</v>
      </c>
      <c r="G288" s="22"/>
      <c r="H288" s="21" t="s">
        <v>859</v>
      </c>
      <c r="I288" s="22">
        <v>92800</v>
      </c>
      <c r="J288" s="22" t="s">
        <v>475</v>
      </c>
      <c r="K288" s="22">
        <v>92</v>
      </c>
      <c r="L288" s="19" t="s">
        <v>119</v>
      </c>
    </row>
    <row r="289" spans="1:12" ht="14.25" hidden="1" customHeight="1">
      <c r="A289" s="25" t="s">
        <v>860</v>
      </c>
      <c r="B289" s="21" t="s">
        <v>114</v>
      </c>
      <c r="C289" s="21" t="s">
        <v>5</v>
      </c>
      <c r="D289" s="21" t="s">
        <v>5</v>
      </c>
      <c r="E289" s="21" t="s">
        <v>861</v>
      </c>
      <c r="F289" s="21"/>
      <c r="G289" s="21"/>
      <c r="H289" s="21" t="s">
        <v>862</v>
      </c>
      <c r="I289" s="21">
        <v>75009</v>
      </c>
      <c r="J289" s="21" t="s">
        <v>582</v>
      </c>
      <c r="K289" s="21">
        <v>75</v>
      </c>
      <c r="L289" s="25" t="s">
        <v>119</v>
      </c>
    </row>
    <row r="290" spans="1:12" ht="14.25" hidden="1" customHeight="1">
      <c r="A290" s="22" t="s">
        <v>863</v>
      </c>
      <c r="B290" s="21" t="s">
        <v>114</v>
      </c>
      <c r="C290" s="22" t="s">
        <v>7</v>
      </c>
      <c r="D290" s="22" t="s">
        <v>864</v>
      </c>
      <c r="E290" s="22" t="s">
        <v>865</v>
      </c>
      <c r="F290" s="22" t="s">
        <v>865</v>
      </c>
      <c r="G290" s="22"/>
      <c r="H290" s="21" t="s">
        <v>866</v>
      </c>
      <c r="I290" s="22">
        <v>92026</v>
      </c>
      <c r="J290" s="22" t="s">
        <v>177</v>
      </c>
      <c r="K290" s="22">
        <v>92</v>
      </c>
      <c r="L290" s="22" t="s">
        <v>119</v>
      </c>
    </row>
    <row r="291" spans="1:12" ht="14.25" hidden="1" customHeight="1">
      <c r="A291" s="15" t="s">
        <v>867</v>
      </c>
      <c r="B291" s="14" t="s">
        <v>13</v>
      </c>
      <c r="C291" s="15" t="s">
        <v>43</v>
      </c>
      <c r="D291" s="16" t="s">
        <v>93</v>
      </c>
      <c r="E291" s="15" t="s">
        <v>867</v>
      </c>
      <c r="F291" s="15" t="s">
        <v>88</v>
      </c>
      <c r="G291" s="16" t="s">
        <v>96</v>
      </c>
      <c r="H291" s="16" t="s">
        <v>868</v>
      </c>
      <c r="I291" s="15">
        <v>75013</v>
      </c>
      <c r="J291" s="15" t="s">
        <v>127</v>
      </c>
      <c r="K291" s="15" t="s">
        <v>99</v>
      </c>
      <c r="L291" s="18" t="s">
        <v>91</v>
      </c>
    </row>
    <row r="292" spans="1:12" ht="14.25" hidden="1" customHeight="1">
      <c r="A292" s="19" t="s">
        <v>869</v>
      </c>
      <c r="B292" s="21" t="s">
        <v>13</v>
      </c>
      <c r="C292" s="22" t="s">
        <v>43</v>
      </c>
      <c r="D292" s="22" t="s">
        <v>93</v>
      </c>
      <c r="E292" s="22" t="s">
        <v>870</v>
      </c>
      <c r="F292" s="22"/>
      <c r="G292" s="14"/>
      <c r="H292" s="21"/>
      <c r="I292" s="22"/>
      <c r="J292" s="22"/>
      <c r="K292" s="22">
        <v>75</v>
      </c>
      <c r="L292" s="19" t="s">
        <v>265</v>
      </c>
    </row>
    <row r="293" spans="1:12" ht="14.25" hidden="1" customHeight="1">
      <c r="A293" s="31" t="s">
        <v>871</v>
      </c>
      <c r="B293" s="21" t="s">
        <v>13</v>
      </c>
      <c r="C293" s="22" t="s">
        <v>49</v>
      </c>
      <c r="D293" s="22" t="s">
        <v>86</v>
      </c>
      <c r="E293" s="24" t="s">
        <v>870</v>
      </c>
      <c r="F293" s="24" t="s">
        <v>95</v>
      </c>
      <c r="G293" s="32" t="s">
        <v>96</v>
      </c>
      <c r="H293" s="21" t="s">
        <v>872</v>
      </c>
      <c r="I293" s="24">
        <v>92300</v>
      </c>
      <c r="J293" s="24" t="s">
        <v>235</v>
      </c>
      <c r="K293" s="22">
        <v>92</v>
      </c>
      <c r="L293" s="1" t="s">
        <v>100</v>
      </c>
    </row>
    <row r="294" spans="1:12" ht="14.25" hidden="1" customHeight="1">
      <c r="A294" s="16" t="s">
        <v>873</v>
      </c>
      <c r="B294" s="14" t="s">
        <v>13</v>
      </c>
      <c r="C294" s="19" t="s">
        <v>43</v>
      </c>
      <c r="D294" s="19" t="s">
        <v>93</v>
      </c>
      <c r="E294" s="16" t="s">
        <v>870</v>
      </c>
      <c r="F294" s="15" t="s">
        <v>95</v>
      </c>
      <c r="G294" s="15" t="s">
        <v>96</v>
      </c>
      <c r="H294" s="16" t="s">
        <v>874</v>
      </c>
      <c r="I294" s="15">
        <v>92600</v>
      </c>
      <c r="J294" s="30" t="s">
        <v>230</v>
      </c>
      <c r="K294" s="30">
        <v>92</v>
      </c>
      <c r="L294" s="18" t="s">
        <v>91</v>
      </c>
    </row>
    <row r="295" spans="1:12" ht="14.25" hidden="1" customHeight="1">
      <c r="A295" s="15" t="s">
        <v>875</v>
      </c>
      <c r="B295" s="14" t="s">
        <v>13</v>
      </c>
      <c r="C295" s="19" t="s">
        <v>53</v>
      </c>
      <c r="D295" s="19" t="s">
        <v>58</v>
      </c>
      <c r="E295" s="15" t="s">
        <v>876</v>
      </c>
      <c r="F295" s="15" t="s">
        <v>88</v>
      </c>
      <c r="G295" s="16" t="s">
        <v>679</v>
      </c>
      <c r="H295" s="16"/>
      <c r="I295" s="30">
        <v>92230</v>
      </c>
      <c r="J295" s="30" t="s">
        <v>436</v>
      </c>
      <c r="K295" s="30" t="s">
        <v>168</v>
      </c>
      <c r="L295" s="18" t="s">
        <v>91</v>
      </c>
    </row>
    <row r="296" spans="1:12" ht="14.25" hidden="1" customHeight="1">
      <c r="A296" s="21" t="s">
        <v>877</v>
      </c>
      <c r="B296" s="21" t="s">
        <v>114</v>
      </c>
      <c r="C296" s="19" t="s">
        <v>3</v>
      </c>
      <c r="D296" s="25" t="s">
        <v>22</v>
      </c>
      <c r="E296" s="21" t="s">
        <v>878</v>
      </c>
      <c r="F296" s="21" t="s">
        <v>879</v>
      </c>
      <c r="G296" s="26"/>
      <c r="H296" s="21" t="s">
        <v>880</v>
      </c>
      <c r="I296" s="21">
        <v>93420</v>
      </c>
      <c r="J296" s="21" t="s">
        <v>881</v>
      </c>
      <c r="K296" s="21">
        <v>93</v>
      </c>
      <c r="L296" s="25" t="s">
        <v>119</v>
      </c>
    </row>
    <row r="297" spans="1:12" ht="14.25" hidden="1" customHeight="1">
      <c r="A297" s="35" t="s">
        <v>882</v>
      </c>
      <c r="B297" s="21" t="s">
        <v>114</v>
      </c>
      <c r="C297" s="22" t="s">
        <v>3</v>
      </c>
      <c r="D297" s="19" t="s">
        <v>22</v>
      </c>
      <c r="E297" s="24" t="s">
        <v>883</v>
      </c>
      <c r="F297" s="24" t="s">
        <v>883</v>
      </c>
      <c r="G297" s="24"/>
      <c r="H297" s="21" t="s">
        <v>884</v>
      </c>
      <c r="I297" s="22">
        <v>75007</v>
      </c>
      <c r="J297" s="22" t="s">
        <v>725</v>
      </c>
      <c r="K297" s="22">
        <v>75</v>
      </c>
      <c r="L297" s="1" t="s">
        <v>91</v>
      </c>
    </row>
    <row r="298" spans="1:12" ht="14.25" hidden="1" customHeight="1">
      <c r="A298" s="27" t="s">
        <v>885</v>
      </c>
      <c r="B298" s="21" t="s">
        <v>114</v>
      </c>
      <c r="C298" s="25" t="s">
        <v>3</v>
      </c>
      <c r="D298" s="25" t="s">
        <v>24</v>
      </c>
      <c r="E298" s="21" t="s">
        <v>886</v>
      </c>
      <c r="F298" s="21" t="s">
        <v>887</v>
      </c>
      <c r="G298" s="21"/>
      <c r="H298" s="21" t="s">
        <v>888</v>
      </c>
      <c r="I298" s="21">
        <v>78000</v>
      </c>
      <c r="J298" s="21" t="s">
        <v>889</v>
      </c>
      <c r="K298" s="21">
        <v>78</v>
      </c>
      <c r="L298" s="25" t="s">
        <v>119</v>
      </c>
    </row>
    <row r="299" spans="1:12" ht="14.25" hidden="1" customHeight="1">
      <c r="A299" s="20" t="s">
        <v>890</v>
      </c>
      <c r="B299" s="21" t="s">
        <v>114</v>
      </c>
      <c r="C299" s="22" t="s">
        <v>3</v>
      </c>
      <c r="D299" s="22" t="s">
        <v>375</v>
      </c>
      <c r="E299" s="22" t="s">
        <v>624</v>
      </c>
      <c r="F299" s="22" t="s">
        <v>624</v>
      </c>
      <c r="G299" s="22"/>
      <c r="H299" s="21" t="s">
        <v>891</v>
      </c>
      <c r="I299" s="22">
        <v>78100</v>
      </c>
      <c r="J299" s="22" t="s">
        <v>892</v>
      </c>
      <c r="K299" s="22">
        <v>78</v>
      </c>
      <c r="L299" s="22" t="s">
        <v>119</v>
      </c>
    </row>
    <row r="300" spans="1:12" ht="14.25" hidden="1" customHeight="1">
      <c r="A300" s="17" t="s">
        <v>893</v>
      </c>
      <c r="B300" s="14" t="s">
        <v>13</v>
      </c>
      <c r="C300" s="15" t="s">
        <v>43</v>
      </c>
      <c r="D300" s="16" t="s">
        <v>93</v>
      </c>
      <c r="E300" s="16" t="s">
        <v>894</v>
      </c>
      <c r="F300" s="15" t="s">
        <v>88</v>
      </c>
      <c r="G300" s="16" t="s">
        <v>96</v>
      </c>
      <c r="H300" s="16" t="s">
        <v>895</v>
      </c>
      <c r="I300" s="30">
        <v>75014</v>
      </c>
      <c r="J300" s="30" t="s">
        <v>211</v>
      </c>
      <c r="K300" s="30" t="s">
        <v>99</v>
      </c>
      <c r="L300" s="18" t="s">
        <v>91</v>
      </c>
    </row>
    <row r="301" spans="1:12" ht="14.25" hidden="1" customHeight="1">
      <c r="A301" s="23" t="s">
        <v>896</v>
      </c>
      <c r="B301" s="21" t="s">
        <v>114</v>
      </c>
      <c r="C301" s="22" t="s">
        <v>35</v>
      </c>
      <c r="D301" s="19" t="s">
        <v>35</v>
      </c>
      <c r="E301" s="24" t="s">
        <v>897</v>
      </c>
      <c r="F301" s="24" t="s">
        <v>897</v>
      </c>
      <c r="G301" s="24"/>
      <c r="H301" s="21" t="s">
        <v>898</v>
      </c>
      <c r="I301" s="22">
        <v>77185</v>
      </c>
      <c r="J301" s="24" t="s">
        <v>899</v>
      </c>
      <c r="K301" s="22">
        <v>77</v>
      </c>
      <c r="L301" s="19" t="s">
        <v>119</v>
      </c>
    </row>
    <row r="302" spans="1:12" ht="14.25" hidden="1" customHeight="1">
      <c r="A302" s="21" t="s">
        <v>900</v>
      </c>
      <c r="B302" s="14" t="s">
        <v>114</v>
      </c>
      <c r="C302" s="19" t="s">
        <v>3</v>
      </c>
      <c r="D302" s="19" t="s">
        <v>24</v>
      </c>
      <c r="E302" s="21" t="s">
        <v>734</v>
      </c>
      <c r="F302" s="21" t="s">
        <v>734</v>
      </c>
      <c r="G302" s="26"/>
      <c r="H302" s="21" t="s">
        <v>901</v>
      </c>
      <c r="I302" s="21">
        <v>75016</v>
      </c>
      <c r="J302" s="21" t="s">
        <v>181</v>
      </c>
      <c r="K302" s="21" t="s">
        <v>99</v>
      </c>
      <c r="L302" s="28" t="s">
        <v>119</v>
      </c>
    </row>
    <row r="303" spans="1:12" ht="14.25" hidden="1" customHeight="1">
      <c r="A303" s="21" t="s">
        <v>902</v>
      </c>
      <c r="B303" s="14" t="s">
        <v>114</v>
      </c>
      <c r="C303" s="19" t="s">
        <v>3</v>
      </c>
      <c r="D303" s="19" t="s">
        <v>24</v>
      </c>
      <c r="E303" s="21" t="s">
        <v>734</v>
      </c>
      <c r="F303" s="22"/>
      <c r="G303" s="26"/>
      <c r="H303" s="21" t="s">
        <v>903</v>
      </c>
      <c r="I303" s="21">
        <v>75016</v>
      </c>
      <c r="J303" s="21" t="s">
        <v>181</v>
      </c>
      <c r="K303" s="21" t="s">
        <v>99</v>
      </c>
      <c r="L303" s="28" t="s">
        <v>119</v>
      </c>
    </row>
    <row r="304" spans="1:12" ht="14.25" hidden="1" customHeight="1">
      <c r="A304" s="20" t="s">
        <v>904</v>
      </c>
      <c r="B304" s="14" t="s">
        <v>114</v>
      </c>
      <c r="C304" s="19" t="s">
        <v>3</v>
      </c>
      <c r="D304" s="19" t="s">
        <v>22</v>
      </c>
      <c r="E304" s="16" t="s">
        <v>734</v>
      </c>
      <c r="F304" s="22" t="s">
        <v>905</v>
      </c>
      <c r="G304" s="26"/>
      <c r="H304" s="21" t="s">
        <v>591</v>
      </c>
      <c r="I304" s="15">
        <v>75016</v>
      </c>
      <c r="J304" s="15" t="s">
        <v>181</v>
      </c>
      <c r="K304" s="21" t="s">
        <v>99</v>
      </c>
      <c r="L304" s="16" t="s">
        <v>119</v>
      </c>
    </row>
    <row r="305" spans="1:12" ht="14.25" hidden="1" customHeight="1">
      <c r="A305" s="20" t="s">
        <v>906</v>
      </c>
      <c r="B305" s="14" t="s">
        <v>114</v>
      </c>
      <c r="C305" s="19" t="s">
        <v>3</v>
      </c>
      <c r="D305" s="19" t="s">
        <v>22</v>
      </c>
      <c r="E305" s="16" t="s">
        <v>734</v>
      </c>
      <c r="F305" s="22" t="s">
        <v>905</v>
      </c>
      <c r="G305" s="26"/>
      <c r="H305" s="21" t="s">
        <v>591</v>
      </c>
      <c r="I305" s="15">
        <v>75016</v>
      </c>
      <c r="J305" s="15" t="s">
        <v>181</v>
      </c>
      <c r="K305" s="21" t="s">
        <v>99</v>
      </c>
      <c r="L305" s="16" t="s">
        <v>119</v>
      </c>
    </row>
    <row r="306" spans="1:12" ht="14.25" hidden="1" customHeight="1">
      <c r="A306" s="16" t="s">
        <v>907</v>
      </c>
      <c r="B306" s="21" t="s">
        <v>114</v>
      </c>
      <c r="C306" s="19" t="s">
        <v>3</v>
      </c>
      <c r="D306" s="19" t="s">
        <v>24</v>
      </c>
      <c r="E306" s="21" t="s">
        <v>908</v>
      </c>
      <c r="F306" s="21" t="s">
        <v>590</v>
      </c>
      <c r="G306" s="21"/>
      <c r="H306" s="21" t="s">
        <v>591</v>
      </c>
      <c r="I306" s="21">
        <v>75016</v>
      </c>
      <c r="J306" s="21" t="s">
        <v>181</v>
      </c>
      <c r="K306" s="21">
        <v>75</v>
      </c>
      <c r="L306" s="25" t="s">
        <v>119</v>
      </c>
    </row>
    <row r="307" spans="1:12" ht="14.25" hidden="1" customHeight="1">
      <c r="A307" s="16" t="s">
        <v>909</v>
      </c>
      <c r="B307" s="14" t="s">
        <v>114</v>
      </c>
      <c r="C307" s="19" t="s">
        <v>3</v>
      </c>
      <c r="D307" s="19" t="s">
        <v>22</v>
      </c>
      <c r="E307" s="16" t="s">
        <v>734</v>
      </c>
      <c r="F307" s="22" t="s">
        <v>905</v>
      </c>
      <c r="G307" s="26"/>
      <c r="H307" s="19"/>
      <c r="I307" s="15">
        <v>75016</v>
      </c>
      <c r="J307" s="15" t="s">
        <v>181</v>
      </c>
      <c r="K307" s="21" t="s">
        <v>99</v>
      </c>
      <c r="L307" s="16" t="s">
        <v>119</v>
      </c>
    </row>
    <row r="308" spans="1:12" ht="14.25" hidden="1" customHeight="1">
      <c r="A308" s="16" t="s">
        <v>910</v>
      </c>
      <c r="B308" s="14" t="s">
        <v>114</v>
      </c>
      <c r="C308" s="19" t="s">
        <v>3</v>
      </c>
      <c r="D308" s="19" t="s">
        <v>22</v>
      </c>
      <c r="E308" s="16" t="s">
        <v>734</v>
      </c>
      <c r="F308" s="22" t="s">
        <v>905</v>
      </c>
      <c r="G308" s="26"/>
      <c r="H308" s="19" t="s">
        <v>591</v>
      </c>
      <c r="I308" s="15">
        <v>75016</v>
      </c>
      <c r="J308" s="15" t="s">
        <v>181</v>
      </c>
      <c r="K308" s="21" t="s">
        <v>99</v>
      </c>
      <c r="L308" s="16" t="s">
        <v>119</v>
      </c>
    </row>
    <row r="309" spans="1:12" ht="14.25" hidden="1" customHeight="1">
      <c r="A309" s="16" t="s">
        <v>911</v>
      </c>
      <c r="B309" s="14" t="s">
        <v>114</v>
      </c>
      <c r="C309" s="19" t="s">
        <v>3</v>
      </c>
      <c r="D309" s="19" t="s">
        <v>22</v>
      </c>
      <c r="E309" s="16" t="s">
        <v>734</v>
      </c>
      <c r="F309" s="22" t="s">
        <v>905</v>
      </c>
      <c r="G309" s="26"/>
      <c r="H309" s="19"/>
      <c r="I309" s="15">
        <v>75016</v>
      </c>
      <c r="J309" s="15" t="s">
        <v>181</v>
      </c>
      <c r="K309" s="21" t="s">
        <v>99</v>
      </c>
      <c r="L309" s="16" t="s">
        <v>119</v>
      </c>
    </row>
    <row r="310" spans="1:12" ht="14.25" hidden="1" customHeight="1">
      <c r="A310" s="20" t="s">
        <v>912</v>
      </c>
      <c r="B310" s="14" t="s">
        <v>114</v>
      </c>
      <c r="C310" s="19" t="s">
        <v>3</v>
      </c>
      <c r="D310" s="19" t="s">
        <v>22</v>
      </c>
      <c r="E310" s="16" t="s">
        <v>734</v>
      </c>
      <c r="F310" s="22" t="s">
        <v>905</v>
      </c>
      <c r="G310" s="26"/>
      <c r="H310" s="21" t="s">
        <v>591</v>
      </c>
      <c r="I310" s="15">
        <v>75016</v>
      </c>
      <c r="J310" s="15" t="s">
        <v>181</v>
      </c>
      <c r="K310" s="21" t="s">
        <v>99</v>
      </c>
      <c r="L310" s="16" t="s">
        <v>119</v>
      </c>
    </row>
    <row r="311" spans="1:12" ht="14.25" hidden="1" customHeight="1">
      <c r="A311" s="23" t="s">
        <v>913</v>
      </c>
      <c r="B311" s="21" t="s">
        <v>114</v>
      </c>
      <c r="C311" s="22" t="s">
        <v>5</v>
      </c>
      <c r="D311" s="19" t="s">
        <v>5</v>
      </c>
      <c r="E311" s="24" t="s">
        <v>914</v>
      </c>
      <c r="F311" s="24" t="s">
        <v>914</v>
      </c>
      <c r="G311" s="24"/>
      <c r="H311" s="21" t="s">
        <v>915</v>
      </c>
      <c r="I311" s="22">
        <v>91220</v>
      </c>
      <c r="J311" s="24" t="s">
        <v>916</v>
      </c>
      <c r="K311" s="22">
        <v>91</v>
      </c>
      <c r="L311" s="19" t="s">
        <v>119</v>
      </c>
    </row>
    <row r="312" spans="1:12" ht="14.25" hidden="1" customHeight="1">
      <c r="A312" s="16" t="s">
        <v>917</v>
      </c>
      <c r="B312" s="14" t="s">
        <v>13</v>
      </c>
      <c r="C312" s="15" t="s">
        <v>49</v>
      </c>
      <c r="D312" s="15" t="s">
        <v>86</v>
      </c>
      <c r="E312" s="16" t="s">
        <v>918</v>
      </c>
      <c r="F312" s="15" t="s">
        <v>88</v>
      </c>
      <c r="G312" s="15" t="s">
        <v>679</v>
      </c>
      <c r="H312" s="16"/>
      <c r="I312" s="30">
        <v>93380</v>
      </c>
      <c r="J312" s="30" t="s">
        <v>919</v>
      </c>
      <c r="K312" s="30">
        <v>93</v>
      </c>
      <c r="L312" s="18" t="s">
        <v>91</v>
      </c>
    </row>
    <row r="313" spans="1:12" ht="14.25" hidden="1" customHeight="1">
      <c r="A313" s="16" t="s">
        <v>685</v>
      </c>
      <c r="B313" s="14" t="s">
        <v>13</v>
      </c>
      <c r="C313" s="15" t="s">
        <v>47</v>
      </c>
      <c r="D313" s="15" t="s">
        <v>292</v>
      </c>
      <c r="E313" s="16" t="s">
        <v>685</v>
      </c>
      <c r="F313" s="15" t="s">
        <v>88</v>
      </c>
      <c r="G313" s="15" t="s">
        <v>96</v>
      </c>
      <c r="H313" s="16" t="s">
        <v>920</v>
      </c>
      <c r="I313" s="30">
        <v>75014</v>
      </c>
      <c r="J313" s="30" t="s">
        <v>211</v>
      </c>
      <c r="K313" s="30">
        <v>75</v>
      </c>
      <c r="L313" s="18" t="s">
        <v>91</v>
      </c>
    </row>
    <row r="314" spans="1:12" ht="14.25" hidden="1" customHeight="1">
      <c r="A314" s="16" t="s">
        <v>921</v>
      </c>
      <c r="B314" s="14" t="s">
        <v>13</v>
      </c>
      <c r="C314" s="15" t="s">
        <v>43</v>
      </c>
      <c r="D314" s="16" t="s">
        <v>93</v>
      </c>
      <c r="E314" s="16" t="s">
        <v>922</v>
      </c>
      <c r="F314" s="15" t="s">
        <v>88</v>
      </c>
      <c r="G314" s="16" t="s">
        <v>372</v>
      </c>
      <c r="H314" s="16" t="s">
        <v>923</v>
      </c>
      <c r="I314" s="30">
        <v>75018</v>
      </c>
      <c r="J314" s="30" t="s">
        <v>270</v>
      </c>
      <c r="K314" s="30" t="s">
        <v>99</v>
      </c>
      <c r="L314" s="18" t="s">
        <v>91</v>
      </c>
    </row>
    <row r="315" spans="1:12" ht="14.25" hidden="1" customHeight="1">
      <c r="A315" s="16" t="s">
        <v>924</v>
      </c>
      <c r="B315" s="14" t="s">
        <v>13</v>
      </c>
      <c r="C315" s="15" t="s">
        <v>51</v>
      </c>
      <c r="D315" s="15" t="s">
        <v>51</v>
      </c>
      <c r="E315" s="16" t="s">
        <v>925</v>
      </c>
      <c r="F315" s="16" t="s">
        <v>95</v>
      </c>
      <c r="G315" s="15" t="s">
        <v>96</v>
      </c>
      <c r="H315" s="16" t="s">
        <v>926</v>
      </c>
      <c r="I315" s="30">
        <v>75015</v>
      </c>
      <c r="J315" s="30" t="s">
        <v>118</v>
      </c>
      <c r="K315" s="30" t="s">
        <v>99</v>
      </c>
      <c r="L315" s="18" t="s">
        <v>100</v>
      </c>
    </row>
    <row r="316" spans="1:12" ht="14.25" hidden="1" customHeight="1">
      <c r="A316" s="17" t="s">
        <v>927</v>
      </c>
      <c r="B316" s="14" t="s">
        <v>13</v>
      </c>
      <c r="C316" s="15" t="s">
        <v>49</v>
      </c>
      <c r="D316" s="16" t="s">
        <v>292</v>
      </c>
      <c r="E316" s="16" t="s">
        <v>928</v>
      </c>
      <c r="F316" s="16" t="s">
        <v>95</v>
      </c>
      <c r="G316" s="16" t="s">
        <v>96</v>
      </c>
      <c r="H316" s="16" t="s">
        <v>929</v>
      </c>
      <c r="I316" s="15">
        <v>75018</v>
      </c>
      <c r="J316" s="30" t="s">
        <v>270</v>
      </c>
      <c r="K316" s="15" t="s">
        <v>99</v>
      </c>
      <c r="L316" s="18" t="s">
        <v>91</v>
      </c>
    </row>
    <row r="317" spans="1:12" ht="14.25" hidden="1" customHeight="1">
      <c r="A317" s="17" t="s">
        <v>930</v>
      </c>
      <c r="B317" s="14" t="s">
        <v>13</v>
      </c>
      <c r="C317" s="15" t="s">
        <v>47</v>
      </c>
      <c r="D317" s="16" t="s">
        <v>292</v>
      </c>
      <c r="E317" s="16" t="s">
        <v>575</v>
      </c>
      <c r="F317" s="16" t="s">
        <v>367</v>
      </c>
      <c r="G317" s="16" t="s">
        <v>96</v>
      </c>
      <c r="H317" s="16" t="s">
        <v>931</v>
      </c>
      <c r="I317" s="15">
        <v>75005</v>
      </c>
      <c r="J317" s="15" t="s">
        <v>413</v>
      </c>
      <c r="K317" s="15" t="s">
        <v>99</v>
      </c>
      <c r="L317" s="18" t="s">
        <v>91</v>
      </c>
    </row>
    <row r="318" spans="1:12" ht="14.25" hidden="1" customHeight="1">
      <c r="A318" s="25" t="s">
        <v>932</v>
      </c>
      <c r="B318" s="21" t="s">
        <v>114</v>
      </c>
      <c r="C318" s="25" t="s">
        <v>11</v>
      </c>
      <c r="D318" s="19" t="s">
        <v>36</v>
      </c>
      <c r="E318" s="21" t="s">
        <v>933</v>
      </c>
      <c r="F318" s="21" t="s">
        <v>934</v>
      </c>
      <c r="G318" s="21"/>
      <c r="H318" s="21" t="s">
        <v>935</v>
      </c>
      <c r="I318" s="21">
        <v>75010</v>
      </c>
      <c r="J318" s="21" t="s">
        <v>98</v>
      </c>
      <c r="K318" s="21">
        <v>75</v>
      </c>
      <c r="L318" s="25" t="s">
        <v>119</v>
      </c>
    </row>
    <row r="319" spans="1:12" ht="14.25" hidden="1" customHeight="1">
      <c r="A319" s="25" t="s">
        <v>936</v>
      </c>
      <c r="B319" s="21" t="s">
        <v>114</v>
      </c>
      <c r="C319" s="25" t="s">
        <v>11</v>
      </c>
      <c r="D319" s="19" t="s">
        <v>36</v>
      </c>
      <c r="E319" s="21" t="s">
        <v>933</v>
      </c>
      <c r="F319" s="21" t="s">
        <v>934</v>
      </c>
      <c r="G319" s="21"/>
      <c r="H319" s="21" t="s">
        <v>935</v>
      </c>
      <c r="I319" s="21">
        <v>75010</v>
      </c>
      <c r="J319" s="21" t="s">
        <v>98</v>
      </c>
      <c r="K319" s="21">
        <v>75</v>
      </c>
      <c r="L319" s="25" t="s">
        <v>119</v>
      </c>
    </row>
    <row r="320" spans="1:12" ht="14.25" hidden="1" customHeight="1">
      <c r="A320" s="17" t="s">
        <v>937</v>
      </c>
      <c r="B320" s="14" t="s">
        <v>13</v>
      </c>
      <c r="C320" s="15" t="s">
        <v>47</v>
      </c>
      <c r="D320" s="16" t="s">
        <v>292</v>
      </c>
      <c r="E320" s="16" t="s">
        <v>575</v>
      </c>
      <c r="F320" s="16" t="s">
        <v>367</v>
      </c>
      <c r="G320" s="16" t="s">
        <v>96</v>
      </c>
      <c r="H320" s="16" t="s">
        <v>938</v>
      </c>
      <c r="I320" s="15">
        <v>75011</v>
      </c>
      <c r="J320" s="15" t="s">
        <v>141</v>
      </c>
      <c r="K320" s="15" t="s">
        <v>99</v>
      </c>
      <c r="L320" s="18" t="s">
        <v>91</v>
      </c>
    </row>
    <row r="321" spans="1:12" ht="14.25" hidden="1" customHeight="1">
      <c r="A321" s="17" t="s">
        <v>939</v>
      </c>
      <c r="B321" s="21" t="s">
        <v>114</v>
      </c>
      <c r="C321" s="19" t="s">
        <v>11</v>
      </c>
      <c r="D321" s="19" t="s">
        <v>36</v>
      </c>
      <c r="E321" s="21" t="s">
        <v>933</v>
      </c>
      <c r="F321" s="21" t="s">
        <v>934</v>
      </c>
      <c r="G321" s="26"/>
      <c r="H321" s="21" t="s">
        <v>940</v>
      </c>
      <c r="I321" s="21">
        <v>75017</v>
      </c>
      <c r="J321" s="21" t="s">
        <v>393</v>
      </c>
      <c r="K321" s="21">
        <v>75</v>
      </c>
      <c r="L321" s="25" t="s">
        <v>119</v>
      </c>
    </row>
    <row r="322" spans="1:12" ht="14.25" hidden="1" customHeight="1">
      <c r="A322" s="17" t="s">
        <v>941</v>
      </c>
      <c r="B322" s="21" t="s">
        <v>114</v>
      </c>
      <c r="C322" s="19" t="s">
        <v>11</v>
      </c>
      <c r="D322" s="19" t="s">
        <v>36</v>
      </c>
      <c r="E322" s="21" t="s">
        <v>933</v>
      </c>
      <c r="F322" s="21" t="s">
        <v>934</v>
      </c>
      <c r="G322" s="26"/>
      <c r="H322" s="21" t="s">
        <v>940</v>
      </c>
      <c r="I322" s="21">
        <v>75017</v>
      </c>
      <c r="J322" s="21" t="s">
        <v>393</v>
      </c>
      <c r="K322" s="21">
        <v>75</v>
      </c>
      <c r="L322" s="25" t="s">
        <v>119</v>
      </c>
    </row>
    <row r="323" spans="1:12" ht="14.25" hidden="1" customHeight="1">
      <c r="A323" s="17" t="s">
        <v>942</v>
      </c>
      <c r="B323" s="14" t="s">
        <v>13</v>
      </c>
      <c r="C323" s="15" t="s">
        <v>47</v>
      </c>
      <c r="D323" s="16" t="s">
        <v>292</v>
      </c>
      <c r="E323" s="16" t="s">
        <v>575</v>
      </c>
      <c r="F323" s="16" t="s">
        <v>367</v>
      </c>
      <c r="G323" s="16" t="s">
        <v>96</v>
      </c>
      <c r="H323" s="16" t="s">
        <v>943</v>
      </c>
      <c r="I323" s="15">
        <v>75014</v>
      </c>
      <c r="J323" s="15" t="s">
        <v>211</v>
      </c>
      <c r="K323" s="15" t="s">
        <v>99</v>
      </c>
      <c r="L323" s="18" t="s">
        <v>91</v>
      </c>
    </row>
    <row r="324" spans="1:12" ht="14.25" hidden="1" customHeight="1">
      <c r="A324" s="17" t="s">
        <v>944</v>
      </c>
      <c r="B324" s="21" t="s">
        <v>114</v>
      </c>
      <c r="C324" s="19" t="s">
        <v>11</v>
      </c>
      <c r="D324" s="19" t="s">
        <v>36</v>
      </c>
      <c r="E324" s="21" t="s">
        <v>933</v>
      </c>
      <c r="F324" s="21" t="s">
        <v>934</v>
      </c>
      <c r="G324" s="26"/>
      <c r="H324" s="21" t="s">
        <v>945</v>
      </c>
      <c r="I324" s="21">
        <v>75014</v>
      </c>
      <c r="J324" s="21" t="s">
        <v>211</v>
      </c>
      <c r="K324" s="21">
        <v>75</v>
      </c>
      <c r="L324" s="25" t="s">
        <v>119</v>
      </c>
    </row>
    <row r="325" spans="1:12" ht="14.25" hidden="1" customHeight="1">
      <c r="A325" s="17" t="s">
        <v>946</v>
      </c>
      <c r="B325" s="21" t="s">
        <v>114</v>
      </c>
      <c r="C325" s="19" t="s">
        <v>11</v>
      </c>
      <c r="D325" s="19" t="s">
        <v>36</v>
      </c>
      <c r="E325" s="21" t="s">
        <v>933</v>
      </c>
      <c r="F325" s="21" t="s">
        <v>934</v>
      </c>
      <c r="G325" s="26"/>
      <c r="H325" s="21" t="s">
        <v>945</v>
      </c>
      <c r="I325" s="21">
        <v>75014</v>
      </c>
      <c r="J325" s="21" t="s">
        <v>211</v>
      </c>
      <c r="K325" s="21">
        <v>75</v>
      </c>
      <c r="L325" s="25" t="s">
        <v>119</v>
      </c>
    </row>
    <row r="326" spans="1:12" ht="14.25" hidden="1" customHeight="1">
      <c r="A326" s="25" t="s">
        <v>947</v>
      </c>
      <c r="B326" s="21" t="s">
        <v>114</v>
      </c>
      <c r="C326" s="25" t="s">
        <v>11</v>
      </c>
      <c r="D326" s="19" t="s">
        <v>36</v>
      </c>
      <c r="E326" s="21" t="s">
        <v>933</v>
      </c>
      <c r="F326" s="21"/>
      <c r="G326" s="21"/>
      <c r="H326" s="21" t="s">
        <v>948</v>
      </c>
      <c r="I326" s="21">
        <v>75017</v>
      </c>
      <c r="J326" s="21" t="s">
        <v>393</v>
      </c>
      <c r="K326" s="21">
        <v>75</v>
      </c>
      <c r="L326" s="25" t="s">
        <v>119</v>
      </c>
    </row>
    <row r="327" spans="1:12" ht="14.25" hidden="1" customHeight="1">
      <c r="A327" s="25" t="s">
        <v>949</v>
      </c>
      <c r="B327" s="21" t="s">
        <v>114</v>
      </c>
      <c r="C327" s="25" t="s">
        <v>11</v>
      </c>
      <c r="D327" s="19" t="s">
        <v>36</v>
      </c>
      <c r="E327" s="21" t="s">
        <v>933</v>
      </c>
      <c r="F327" s="21"/>
      <c r="G327" s="21"/>
      <c r="H327" s="21" t="s">
        <v>948</v>
      </c>
      <c r="I327" s="21">
        <v>75017</v>
      </c>
      <c r="J327" s="21" t="s">
        <v>393</v>
      </c>
      <c r="K327" s="21">
        <v>75</v>
      </c>
      <c r="L327" s="25" t="s">
        <v>119</v>
      </c>
    </row>
    <row r="328" spans="1:12" ht="14.25" hidden="1" customHeight="1">
      <c r="A328" s="17" t="s">
        <v>950</v>
      </c>
      <c r="B328" s="21" t="s">
        <v>114</v>
      </c>
      <c r="C328" s="19" t="s">
        <v>11</v>
      </c>
      <c r="D328" s="19" t="s">
        <v>36</v>
      </c>
      <c r="E328" s="21" t="s">
        <v>933</v>
      </c>
      <c r="F328" s="21"/>
      <c r="G328" s="21"/>
      <c r="H328" s="21" t="s">
        <v>951</v>
      </c>
      <c r="I328" s="21">
        <v>75020</v>
      </c>
      <c r="J328" s="21" t="s">
        <v>138</v>
      </c>
      <c r="K328" s="21">
        <v>75</v>
      </c>
      <c r="L328" s="25" t="s">
        <v>119</v>
      </c>
    </row>
    <row r="329" spans="1:12" ht="14.25" hidden="1" customHeight="1">
      <c r="A329" s="17" t="s">
        <v>952</v>
      </c>
      <c r="B329" s="21" t="s">
        <v>114</v>
      </c>
      <c r="C329" s="19" t="s">
        <v>11</v>
      </c>
      <c r="D329" s="19" t="s">
        <v>36</v>
      </c>
      <c r="E329" s="21" t="s">
        <v>933</v>
      </c>
      <c r="F329" s="21"/>
      <c r="G329" s="21"/>
      <c r="H329" s="21" t="s">
        <v>951</v>
      </c>
      <c r="I329" s="21">
        <v>75020</v>
      </c>
      <c r="J329" s="21" t="s">
        <v>138</v>
      </c>
      <c r="K329" s="21">
        <v>75</v>
      </c>
      <c r="L329" s="25" t="s">
        <v>119</v>
      </c>
    </row>
    <row r="330" spans="1:12" ht="14.25" hidden="1" customHeight="1">
      <c r="A330" s="25" t="s">
        <v>953</v>
      </c>
      <c r="B330" s="21" t="s">
        <v>114</v>
      </c>
      <c r="C330" s="25" t="s">
        <v>11</v>
      </c>
      <c r="D330" s="19" t="s">
        <v>36</v>
      </c>
      <c r="E330" s="21" t="s">
        <v>933</v>
      </c>
      <c r="F330" s="21" t="s">
        <v>934</v>
      </c>
      <c r="G330" s="21"/>
      <c r="H330" s="21" t="s">
        <v>954</v>
      </c>
      <c r="I330" s="21">
        <v>75017</v>
      </c>
      <c r="J330" s="21" t="s">
        <v>393</v>
      </c>
      <c r="K330" s="21">
        <v>75</v>
      </c>
      <c r="L330" s="25" t="s">
        <v>119</v>
      </c>
    </row>
    <row r="331" spans="1:12" ht="14.25" hidden="1" customHeight="1">
      <c r="A331" s="25" t="s">
        <v>955</v>
      </c>
      <c r="B331" s="21" t="s">
        <v>114</v>
      </c>
      <c r="C331" s="25" t="s">
        <v>11</v>
      </c>
      <c r="D331" s="19" t="s">
        <v>36</v>
      </c>
      <c r="E331" s="21" t="s">
        <v>933</v>
      </c>
      <c r="F331" s="21" t="s">
        <v>934</v>
      </c>
      <c r="G331" s="21"/>
      <c r="H331" s="21" t="s">
        <v>954</v>
      </c>
      <c r="I331" s="21">
        <v>75017</v>
      </c>
      <c r="J331" s="21" t="s">
        <v>393</v>
      </c>
      <c r="K331" s="21">
        <v>75</v>
      </c>
      <c r="L331" s="25" t="s">
        <v>119</v>
      </c>
    </row>
    <row r="332" spans="1:12" ht="14.25" hidden="1" customHeight="1">
      <c r="A332" s="20" t="s">
        <v>956</v>
      </c>
      <c r="B332" s="21" t="s">
        <v>114</v>
      </c>
      <c r="C332" s="22" t="s">
        <v>5</v>
      </c>
      <c r="D332" s="22" t="s">
        <v>5</v>
      </c>
      <c r="E332" s="21" t="s">
        <v>158</v>
      </c>
      <c r="F332" s="21" t="s">
        <v>158</v>
      </c>
      <c r="G332" s="21"/>
      <c r="H332" s="21" t="s">
        <v>957</v>
      </c>
      <c r="I332" s="21">
        <v>92800</v>
      </c>
      <c r="J332" s="21" t="s">
        <v>160</v>
      </c>
      <c r="K332" s="21">
        <v>92</v>
      </c>
      <c r="L332" s="25" t="s">
        <v>119</v>
      </c>
    </row>
    <row r="333" spans="1:12" ht="14.25" hidden="1" customHeight="1">
      <c r="A333" s="21" t="s">
        <v>958</v>
      </c>
      <c r="B333" s="21" t="s">
        <v>114</v>
      </c>
      <c r="C333" s="21" t="s">
        <v>13</v>
      </c>
      <c r="D333" s="21" t="s">
        <v>13</v>
      </c>
      <c r="E333" s="21" t="s">
        <v>959</v>
      </c>
      <c r="F333" s="21"/>
      <c r="G333" s="21"/>
      <c r="H333" s="21" t="s">
        <v>960</v>
      </c>
      <c r="I333" s="21">
        <v>95120</v>
      </c>
      <c r="J333" s="21" t="s">
        <v>961</v>
      </c>
      <c r="K333" s="21">
        <v>95</v>
      </c>
      <c r="L333" s="25" t="s">
        <v>119</v>
      </c>
    </row>
    <row r="334" spans="1:12" ht="14.25" hidden="1" customHeight="1">
      <c r="A334" s="16" t="s">
        <v>962</v>
      </c>
      <c r="B334" s="14" t="s">
        <v>13</v>
      </c>
      <c r="C334" s="19" t="s">
        <v>53</v>
      </c>
      <c r="D334" s="36" t="s">
        <v>59</v>
      </c>
      <c r="E334" s="16" t="s">
        <v>962</v>
      </c>
      <c r="F334" s="15" t="s">
        <v>88</v>
      </c>
      <c r="G334" s="15" t="s">
        <v>679</v>
      </c>
      <c r="H334" s="16"/>
      <c r="I334" s="30">
        <v>92002</v>
      </c>
      <c r="J334" s="30" t="s">
        <v>693</v>
      </c>
      <c r="K334" s="30">
        <v>92</v>
      </c>
      <c r="L334" s="18" t="s">
        <v>91</v>
      </c>
    </row>
    <row r="335" spans="1:12" ht="14.25" hidden="1" customHeight="1">
      <c r="A335" s="16" t="s">
        <v>963</v>
      </c>
      <c r="B335" s="14" t="s">
        <v>13</v>
      </c>
      <c r="C335" s="15" t="s">
        <v>49</v>
      </c>
      <c r="D335" s="15" t="s">
        <v>86</v>
      </c>
      <c r="E335" s="16" t="s">
        <v>964</v>
      </c>
      <c r="F335" s="15" t="s">
        <v>88</v>
      </c>
      <c r="G335" s="15" t="s">
        <v>679</v>
      </c>
      <c r="H335" s="16"/>
      <c r="I335" s="30">
        <v>93400</v>
      </c>
      <c r="J335" s="30" t="s">
        <v>965</v>
      </c>
      <c r="K335" s="30">
        <v>93</v>
      </c>
      <c r="L335" s="18" t="s">
        <v>91</v>
      </c>
    </row>
    <row r="336" spans="1:12" ht="14.25" hidden="1" customHeight="1">
      <c r="A336" s="17" t="s">
        <v>966</v>
      </c>
      <c r="B336" s="14" t="s">
        <v>13</v>
      </c>
      <c r="C336" s="15" t="s">
        <v>49</v>
      </c>
      <c r="D336" s="15" t="s">
        <v>49</v>
      </c>
      <c r="E336" s="16" t="s">
        <v>967</v>
      </c>
      <c r="F336" s="15" t="s">
        <v>88</v>
      </c>
      <c r="G336" s="16" t="s">
        <v>96</v>
      </c>
      <c r="H336" s="16" t="s">
        <v>968</v>
      </c>
      <c r="I336" s="30">
        <v>95260</v>
      </c>
      <c r="J336" s="30" t="s">
        <v>969</v>
      </c>
      <c r="K336" s="30" t="s">
        <v>970</v>
      </c>
      <c r="L336" s="18" t="s">
        <v>91</v>
      </c>
    </row>
    <row r="337" spans="1:12" ht="14.25" hidden="1" customHeight="1">
      <c r="A337" s="20" t="s">
        <v>971</v>
      </c>
      <c r="B337" s="21" t="s">
        <v>13</v>
      </c>
      <c r="C337" s="22" t="s">
        <v>45</v>
      </c>
      <c r="D337" s="22" t="s">
        <v>93</v>
      </c>
      <c r="E337" s="22" t="s">
        <v>972</v>
      </c>
      <c r="F337" s="15" t="s">
        <v>88</v>
      </c>
      <c r="G337" s="22" t="s">
        <v>242</v>
      </c>
      <c r="H337" s="21" t="s">
        <v>973</v>
      </c>
      <c r="I337" s="22">
        <v>92500</v>
      </c>
      <c r="J337" s="22" t="s">
        <v>974</v>
      </c>
      <c r="K337" s="22">
        <v>92</v>
      </c>
      <c r="L337" s="22" t="s">
        <v>100</v>
      </c>
    </row>
    <row r="338" spans="1:12" ht="14.25" hidden="1" customHeight="1">
      <c r="A338" s="16" t="s">
        <v>975</v>
      </c>
      <c r="B338" s="14" t="s">
        <v>13</v>
      </c>
      <c r="C338" s="19" t="s">
        <v>47</v>
      </c>
      <c r="D338" s="19" t="s">
        <v>292</v>
      </c>
      <c r="E338" s="16" t="s">
        <v>976</v>
      </c>
      <c r="F338" s="15" t="s">
        <v>88</v>
      </c>
      <c r="G338" s="15" t="s">
        <v>96</v>
      </c>
      <c r="H338" s="16" t="s">
        <v>977</v>
      </c>
      <c r="I338" s="15">
        <v>92800</v>
      </c>
      <c r="J338" s="30" t="s">
        <v>475</v>
      </c>
      <c r="K338" s="30">
        <v>92</v>
      </c>
      <c r="L338" s="18" t="s">
        <v>100</v>
      </c>
    </row>
    <row r="339" spans="1:12" ht="14.25" hidden="1" customHeight="1">
      <c r="A339" s="16" t="s">
        <v>978</v>
      </c>
      <c r="B339" s="14" t="s">
        <v>13</v>
      </c>
      <c r="C339" s="15" t="s">
        <v>47</v>
      </c>
      <c r="D339" s="16" t="s">
        <v>292</v>
      </c>
      <c r="E339" s="16" t="s">
        <v>206</v>
      </c>
      <c r="F339" s="15" t="s">
        <v>88</v>
      </c>
      <c r="G339" s="15" t="s">
        <v>96</v>
      </c>
      <c r="H339" s="16" t="s">
        <v>979</v>
      </c>
      <c r="I339" s="30">
        <v>75020</v>
      </c>
      <c r="J339" s="30" t="s">
        <v>138</v>
      </c>
      <c r="K339" s="30">
        <v>75</v>
      </c>
      <c r="L339" s="18" t="s">
        <v>91</v>
      </c>
    </row>
    <row r="340" spans="1:12" ht="14.25" hidden="1" customHeight="1">
      <c r="A340" s="19" t="s">
        <v>980</v>
      </c>
      <c r="B340" s="21" t="s">
        <v>13</v>
      </c>
      <c r="C340" s="22" t="s">
        <v>51</v>
      </c>
      <c r="D340" s="22" t="s">
        <v>51</v>
      </c>
      <c r="E340" s="22" t="s">
        <v>981</v>
      </c>
      <c r="F340" s="22" t="s">
        <v>95</v>
      </c>
      <c r="G340" s="22" t="s">
        <v>96</v>
      </c>
      <c r="H340" s="21"/>
      <c r="I340" s="22">
        <v>75013</v>
      </c>
      <c r="J340" s="22" t="s">
        <v>127</v>
      </c>
      <c r="K340" s="22">
        <v>75</v>
      </c>
      <c r="L340" s="19" t="s">
        <v>265</v>
      </c>
    </row>
    <row r="341" spans="1:12" ht="14.25" hidden="1" customHeight="1">
      <c r="A341" s="16" t="s">
        <v>982</v>
      </c>
      <c r="B341" s="14" t="s">
        <v>13</v>
      </c>
      <c r="C341" s="15" t="s">
        <v>51</v>
      </c>
      <c r="D341" s="15" t="s">
        <v>51</v>
      </c>
      <c r="E341" s="16" t="s">
        <v>983</v>
      </c>
      <c r="F341" s="16" t="s">
        <v>95</v>
      </c>
      <c r="G341" s="15" t="s">
        <v>96</v>
      </c>
      <c r="H341" s="16" t="s">
        <v>984</v>
      </c>
      <c r="I341" s="30">
        <v>75013</v>
      </c>
      <c r="J341" s="30" t="s">
        <v>127</v>
      </c>
      <c r="K341" s="30" t="s">
        <v>99</v>
      </c>
      <c r="L341" s="18" t="s">
        <v>91</v>
      </c>
    </row>
    <row r="342" spans="1:12" ht="14.25" hidden="1" customHeight="1">
      <c r="A342" s="16" t="s">
        <v>985</v>
      </c>
      <c r="B342" s="14" t="s">
        <v>13</v>
      </c>
      <c r="C342" s="15" t="s">
        <v>51</v>
      </c>
      <c r="D342" s="15" t="s">
        <v>51</v>
      </c>
      <c r="E342" s="16" t="s">
        <v>983</v>
      </c>
      <c r="F342" s="16" t="s">
        <v>95</v>
      </c>
      <c r="G342" s="15" t="s">
        <v>96</v>
      </c>
      <c r="H342" s="16" t="s">
        <v>986</v>
      </c>
      <c r="I342" s="30">
        <v>75018</v>
      </c>
      <c r="J342" s="30" t="s">
        <v>270</v>
      </c>
      <c r="K342" s="30" t="s">
        <v>99</v>
      </c>
      <c r="L342" s="18" t="s">
        <v>100</v>
      </c>
    </row>
    <row r="343" spans="1:12" ht="14.25" hidden="1" customHeight="1">
      <c r="A343" s="21" t="s">
        <v>987</v>
      </c>
      <c r="B343" s="21" t="s">
        <v>114</v>
      </c>
      <c r="C343" s="21" t="s">
        <v>13</v>
      </c>
      <c r="D343" s="21" t="s">
        <v>13</v>
      </c>
      <c r="E343" s="21" t="s">
        <v>988</v>
      </c>
      <c r="F343" s="21"/>
      <c r="G343" s="21"/>
      <c r="H343" s="21" t="s">
        <v>986</v>
      </c>
      <c r="I343" s="21">
        <v>75018</v>
      </c>
      <c r="J343" s="21" t="s">
        <v>270</v>
      </c>
      <c r="K343" s="21">
        <v>75</v>
      </c>
      <c r="L343" s="25" t="s">
        <v>119</v>
      </c>
    </row>
    <row r="344" spans="1:12" ht="14.25" hidden="1" customHeight="1">
      <c r="A344" s="21" t="s">
        <v>989</v>
      </c>
      <c r="B344" s="21" t="s">
        <v>114</v>
      </c>
      <c r="C344" s="19" t="s">
        <v>7</v>
      </c>
      <c r="D344" s="19" t="s">
        <v>379</v>
      </c>
      <c r="E344" s="21" t="s">
        <v>990</v>
      </c>
      <c r="F344" s="21"/>
      <c r="G344" s="26"/>
      <c r="H344" s="21" t="s">
        <v>991</v>
      </c>
      <c r="I344" s="21">
        <v>94270</v>
      </c>
      <c r="J344" s="21" t="s">
        <v>992</v>
      </c>
      <c r="K344" s="21" t="s">
        <v>309</v>
      </c>
      <c r="L344" s="25" t="s">
        <v>119</v>
      </c>
    </row>
    <row r="345" spans="1:12" ht="14.25" hidden="1" customHeight="1">
      <c r="A345" s="21" t="s">
        <v>993</v>
      </c>
      <c r="B345" s="21" t="s">
        <v>114</v>
      </c>
      <c r="C345" s="21" t="s">
        <v>5</v>
      </c>
      <c r="D345" s="25" t="s">
        <v>5</v>
      </c>
      <c r="E345" s="21" t="s">
        <v>993</v>
      </c>
      <c r="F345" s="21" t="s">
        <v>994</v>
      </c>
      <c r="G345" s="21"/>
      <c r="H345" s="21" t="s">
        <v>995</v>
      </c>
      <c r="I345" s="21">
        <v>93300</v>
      </c>
      <c r="J345" s="21" t="s">
        <v>740</v>
      </c>
      <c r="K345" s="21">
        <v>93</v>
      </c>
      <c r="L345" s="25" t="s">
        <v>119</v>
      </c>
    </row>
    <row r="346" spans="1:12" ht="14.25" hidden="1" customHeight="1">
      <c r="A346" s="22" t="s">
        <v>996</v>
      </c>
      <c r="B346" s="21" t="s">
        <v>114</v>
      </c>
      <c r="C346" s="22" t="s">
        <v>5</v>
      </c>
      <c r="D346" s="22" t="s">
        <v>5</v>
      </c>
      <c r="E346" s="22" t="s">
        <v>993</v>
      </c>
      <c r="F346" s="22" t="s">
        <v>993</v>
      </c>
      <c r="G346" s="22"/>
      <c r="H346" s="21" t="s">
        <v>997</v>
      </c>
      <c r="I346" s="22">
        <v>75017</v>
      </c>
      <c r="J346" s="22" t="s">
        <v>393</v>
      </c>
      <c r="K346" s="22">
        <v>75</v>
      </c>
      <c r="L346" s="22" t="s">
        <v>152</v>
      </c>
    </row>
    <row r="347" spans="1:12" ht="14.25" hidden="1" customHeight="1">
      <c r="A347" s="22" t="s">
        <v>998</v>
      </c>
      <c r="B347" s="21" t="s">
        <v>114</v>
      </c>
      <c r="C347" s="22" t="s">
        <v>5</v>
      </c>
      <c r="D347" s="22" t="s">
        <v>5</v>
      </c>
      <c r="E347" s="22" t="s">
        <v>993</v>
      </c>
      <c r="F347" s="22" t="s">
        <v>993</v>
      </c>
      <c r="G347" s="22"/>
      <c r="H347" s="21" t="s">
        <v>999</v>
      </c>
      <c r="I347" s="22">
        <v>75009</v>
      </c>
      <c r="J347" s="22" t="s">
        <v>163</v>
      </c>
      <c r="K347" s="22">
        <v>75</v>
      </c>
      <c r="L347" s="22" t="s">
        <v>152</v>
      </c>
    </row>
    <row r="348" spans="1:12" ht="14.25" hidden="1" customHeight="1">
      <c r="A348" s="22" t="s">
        <v>1000</v>
      </c>
      <c r="B348" s="21" t="s">
        <v>114</v>
      </c>
      <c r="C348" s="22" t="s">
        <v>5</v>
      </c>
      <c r="D348" s="22" t="s">
        <v>5</v>
      </c>
      <c r="E348" s="22" t="s">
        <v>993</v>
      </c>
      <c r="F348" s="22" t="s">
        <v>993</v>
      </c>
      <c r="G348" s="22"/>
      <c r="H348" s="21" t="s">
        <v>1001</v>
      </c>
      <c r="I348" s="22">
        <v>75002</v>
      </c>
      <c r="J348" s="22" t="s">
        <v>447</v>
      </c>
      <c r="K348" s="22">
        <v>75</v>
      </c>
      <c r="L348" s="22" t="s">
        <v>152</v>
      </c>
    </row>
    <row r="349" spans="1:12" ht="14.25" hidden="1" customHeight="1">
      <c r="A349" s="22" t="s">
        <v>1002</v>
      </c>
      <c r="B349" s="21" t="s">
        <v>114</v>
      </c>
      <c r="C349" s="22" t="s">
        <v>5</v>
      </c>
      <c r="D349" s="22" t="s">
        <v>5</v>
      </c>
      <c r="E349" s="22" t="s">
        <v>993</v>
      </c>
      <c r="F349" s="22" t="s">
        <v>993</v>
      </c>
      <c r="G349" s="22"/>
      <c r="H349" s="21" t="s">
        <v>1003</v>
      </c>
      <c r="I349" s="22">
        <v>75017</v>
      </c>
      <c r="J349" s="22" t="s">
        <v>393</v>
      </c>
      <c r="K349" s="22">
        <v>75</v>
      </c>
      <c r="L349" s="22" t="s">
        <v>152</v>
      </c>
    </row>
    <row r="350" spans="1:12" ht="14.25" hidden="1" customHeight="1">
      <c r="A350" s="22" t="s">
        <v>1004</v>
      </c>
      <c r="B350" s="21" t="s">
        <v>114</v>
      </c>
      <c r="C350" s="22" t="s">
        <v>5</v>
      </c>
      <c r="D350" s="22" t="s">
        <v>5</v>
      </c>
      <c r="E350" s="22" t="s">
        <v>993</v>
      </c>
      <c r="F350" s="22" t="s">
        <v>993</v>
      </c>
      <c r="G350" s="22"/>
      <c r="H350" s="21" t="s">
        <v>1005</v>
      </c>
      <c r="I350" s="22">
        <v>75017</v>
      </c>
      <c r="J350" s="22" t="s">
        <v>393</v>
      </c>
      <c r="K350" s="22">
        <v>75</v>
      </c>
      <c r="L350" s="22" t="s">
        <v>152</v>
      </c>
    </row>
    <row r="351" spans="1:12" ht="14.25" hidden="1" customHeight="1">
      <c r="A351" s="22" t="s">
        <v>1006</v>
      </c>
      <c r="B351" s="21" t="s">
        <v>114</v>
      </c>
      <c r="C351" s="22" t="s">
        <v>5</v>
      </c>
      <c r="D351" s="22" t="s">
        <v>5</v>
      </c>
      <c r="E351" s="22" t="s">
        <v>993</v>
      </c>
      <c r="F351" s="22" t="s">
        <v>993</v>
      </c>
      <c r="G351" s="22"/>
      <c r="H351" s="21" t="s">
        <v>1007</v>
      </c>
      <c r="I351" s="22">
        <v>75002</v>
      </c>
      <c r="J351" s="22" t="s">
        <v>447</v>
      </c>
      <c r="K351" s="22">
        <v>75</v>
      </c>
      <c r="L351" s="22" t="s">
        <v>152</v>
      </c>
    </row>
    <row r="352" spans="1:12" ht="14.25" hidden="1" customHeight="1">
      <c r="A352" s="22" t="s">
        <v>1008</v>
      </c>
      <c r="B352" s="21" t="s">
        <v>114</v>
      </c>
      <c r="C352" s="22" t="s">
        <v>5</v>
      </c>
      <c r="D352" s="22" t="s">
        <v>5</v>
      </c>
      <c r="E352" s="22" t="s">
        <v>993</v>
      </c>
      <c r="F352" s="22" t="s">
        <v>993</v>
      </c>
      <c r="G352" s="22"/>
      <c r="H352" s="21" t="s">
        <v>1009</v>
      </c>
      <c r="I352" s="22">
        <v>75009</v>
      </c>
      <c r="J352" s="22" t="s">
        <v>163</v>
      </c>
      <c r="K352" s="22">
        <v>75</v>
      </c>
      <c r="L352" s="22" t="s">
        <v>152</v>
      </c>
    </row>
    <row r="353" spans="1:12" ht="14.25" hidden="1" customHeight="1">
      <c r="A353" s="22" t="s">
        <v>1010</v>
      </c>
      <c r="B353" s="21" t="s">
        <v>114</v>
      </c>
      <c r="C353" s="22" t="s">
        <v>5</v>
      </c>
      <c r="D353" s="22" t="s">
        <v>5</v>
      </c>
      <c r="E353" s="22" t="s">
        <v>993</v>
      </c>
      <c r="F353" s="22" t="s">
        <v>993</v>
      </c>
      <c r="G353" s="22"/>
      <c r="H353" s="21" t="s">
        <v>1011</v>
      </c>
      <c r="I353" s="22">
        <v>75009</v>
      </c>
      <c r="J353" s="22" t="s">
        <v>163</v>
      </c>
      <c r="K353" s="22">
        <v>75</v>
      </c>
      <c r="L353" s="22" t="s">
        <v>152</v>
      </c>
    </row>
    <row r="354" spans="1:12" ht="14.25" hidden="1" customHeight="1">
      <c r="A354" s="21" t="s">
        <v>1012</v>
      </c>
      <c r="B354" s="21" t="s">
        <v>114</v>
      </c>
      <c r="C354" s="21" t="s">
        <v>11</v>
      </c>
      <c r="D354" s="21" t="s">
        <v>599</v>
      </c>
      <c r="E354" s="21" t="s">
        <v>994</v>
      </c>
      <c r="F354" s="21"/>
      <c r="G354" s="21"/>
      <c r="H354" s="21" t="s">
        <v>1013</v>
      </c>
      <c r="I354" s="21">
        <v>93300</v>
      </c>
      <c r="J354" s="21" t="s">
        <v>740</v>
      </c>
      <c r="K354" s="21">
        <v>93</v>
      </c>
      <c r="L354" s="25" t="s">
        <v>152</v>
      </c>
    </row>
    <row r="355" spans="1:12" ht="14.25" hidden="1" customHeight="1">
      <c r="A355" s="21" t="s">
        <v>1014</v>
      </c>
      <c r="B355" s="14" t="s">
        <v>114</v>
      </c>
      <c r="C355" s="19" t="s">
        <v>3</v>
      </c>
      <c r="D355" s="19" t="s">
        <v>22</v>
      </c>
      <c r="E355" s="22" t="s">
        <v>1015</v>
      </c>
      <c r="F355" s="22"/>
      <c r="G355" s="26"/>
      <c r="H355" s="21"/>
      <c r="I355" s="21">
        <v>93350</v>
      </c>
      <c r="J355" s="21" t="s">
        <v>1016</v>
      </c>
      <c r="K355" s="21" t="s">
        <v>287</v>
      </c>
      <c r="L355" s="28" t="s">
        <v>119</v>
      </c>
    </row>
    <row r="356" spans="1:12" ht="14.25" hidden="1" customHeight="1">
      <c r="A356" s="22" t="s">
        <v>1017</v>
      </c>
      <c r="B356" s="21" t="s">
        <v>114</v>
      </c>
      <c r="C356" s="25" t="s">
        <v>7</v>
      </c>
      <c r="D356" s="21" t="s">
        <v>143</v>
      </c>
      <c r="E356" s="21" t="s">
        <v>483</v>
      </c>
      <c r="F356" s="21" t="s">
        <v>1018</v>
      </c>
      <c r="G356" s="21"/>
      <c r="H356" s="21" t="s">
        <v>591</v>
      </c>
      <c r="I356" s="21">
        <v>75016</v>
      </c>
      <c r="J356" s="21" t="s">
        <v>181</v>
      </c>
      <c r="K356" s="21">
        <v>75</v>
      </c>
      <c r="L356" s="25" t="s">
        <v>119</v>
      </c>
    </row>
    <row r="357" spans="1:12" ht="14.25" hidden="1" customHeight="1">
      <c r="A357" s="21" t="s">
        <v>1019</v>
      </c>
      <c r="B357" s="21" t="s">
        <v>114</v>
      </c>
      <c r="C357" s="25" t="s">
        <v>7</v>
      </c>
      <c r="D357" s="22" t="s">
        <v>143</v>
      </c>
      <c r="E357" s="21" t="s">
        <v>584</v>
      </c>
      <c r="F357" s="21" t="s">
        <v>584</v>
      </c>
      <c r="G357" s="21"/>
      <c r="H357" s="21" t="s">
        <v>1020</v>
      </c>
      <c r="I357" s="21">
        <v>92200</v>
      </c>
      <c r="J357" s="21" t="s">
        <v>475</v>
      </c>
      <c r="K357" s="21">
        <v>92</v>
      </c>
      <c r="L357" s="16" t="s">
        <v>152</v>
      </c>
    </row>
    <row r="358" spans="1:12" ht="14.25" hidden="1" customHeight="1">
      <c r="A358" s="16" t="s">
        <v>1021</v>
      </c>
      <c r="B358" s="14" t="s">
        <v>114</v>
      </c>
      <c r="C358" s="19" t="s">
        <v>7</v>
      </c>
      <c r="D358" s="22" t="s">
        <v>143</v>
      </c>
      <c r="E358" s="21" t="s">
        <v>483</v>
      </c>
      <c r="F358" s="22" t="s">
        <v>473</v>
      </c>
      <c r="G358" s="26"/>
      <c r="H358" s="21"/>
      <c r="I358" s="21">
        <v>92200</v>
      </c>
      <c r="J358" s="21" t="s">
        <v>187</v>
      </c>
      <c r="K358" s="21" t="s">
        <v>168</v>
      </c>
      <c r="L358" s="16" t="s">
        <v>152</v>
      </c>
    </row>
    <row r="359" spans="1:12" ht="14.25" hidden="1" customHeight="1">
      <c r="A359" s="16" t="s">
        <v>1022</v>
      </c>
      <c r="B359" s="14" t="s">
        <v>114</v>
      </c>
      <c r="C359" s="19" t="s">
        <v>7</v>
      </c>
      <c r="D359" s="22" t="s">
        <v>143</v>
      </c>
      <c r="E359" s="16" t="s">
        <v>483</v>
      </c>
      <c r="F359" s="22" t="s">
        <v>473</v>
      </c>
      <c r="G359" s="26"/>
      <c r="H359" s="19"/>
      <c r="I359" s="21">
        <v>92200</v>
      </c>
      <c r="J359" s="21" t="s">
        <v>187</v>
      </c>
      <c r="K359" s="21" t="s">
        <v>168</v>
      </c>
      <c r="L359" s="16" t="s">
        <v>152</v>
      </c>
    </row>
    <row r="360" spans="1:12" ht="14.25" hidden="1" customHeight="1">
      <c r="A360" s="21" t="s">
        <v>1023</v>
      </c>
      <c r="B360" s="21" t="s">
        <v>114</v>
      </c>
      <c r="C360" s="25" t="s">
        <v>7</v>
      </c>
      <c r="D360" s="21" t="s">
        <v>143</v>
      </c>
      <c r="E360" s="21" t="s">
        <v>483</v>
      </c>
      <c r="F360" s="21"/>
      <c r="G360" s="21"/>
      <c r="H360" s="21" t="s">
        <v>1024</v>
      </c>
      <c r="I360" s="21">
        <v>92400</v>
      </c>
      <c r="J360" s="21" t="s">
        <v>177</v>
      </c>
      <c r="K360" s="21">
        <v>92</v>
      </c>
      <c r="L360" s="25" t="s">
        <v>119</v>
      </c>
    </row>
    <row r="361" spans="1:12" ht="14.25" hidden="1" customHeight="1">
      <c r="A361" s="16" t="s">
        <v>1025</v>
      </c>
      <c r="B361" s="14" t="s">
        <v>114</v>
      </c>
      <c r="C361" s="19" t="s">
        <v>3</v>
      </c>
      <c r="D361" s="19" t="s">
        <v>22</v>
      </c>
      <c r="E361" s="14" t="s">
        <v>483</v>
      </c>
      <c r="F361" s="22" t="s">
        <v>1026</v>
      </c>
      <c r="G361" s="26"/>
      <c r="H361" s="21" t="s">
        <v>1027</v>
      </c>
      <c r="I361" s="22">
        <v>92100</v>
      </c>
      <c r="J361" s="22" t="s">
        <v>1028</v>
      </c>
      <c r="K361" s="22">
        <v>92</v>
      </c>
      <c r="L361" s="19" t="s">
        <v>119</v>
      </c>
    </row>
    <row r="362" spans="1:12" ht="14.25" hidden="1" customHeight="1">
      <c r="A362" s="23" t="s">
        <v>1029</v>
      </c>
      <c r="B362" s="21" t="s">
        <v>114</v>
      </c>
      <c r="C362" s="22" t="s">
        <v>7</v>
      </c>
      <c r="D362" s="19" t="s">
        <v>143</v>
      </c>
      <c r="E362" s="24" t="s">
        <v>483</v>
      </c>
      <c r="F362" s="24" t="s">
        <v>1030</v>
      </c>
      <c r="G362" s="24"/>
      <c r="H362" s="21" t="s">
        <v>1031</v>
      </c>
      <c r="I362" s="22">
        <v>75015</v>
      </c>
      <c r="J362" s="24" t="s">
        <v>118</v>
      </c>
      <c r="K362" s="22">
        <v>75</v>
      </c>
      <c r="L362" s="19" t="s">
        <v>152</v>
      </c>
    </row>
    <row r="363" spans="1:12" ht="14.25" hidden="1" customHeight="1">
      <c r="A363" s="23" t="s">
        <v>1032</v>
      </c>
      <c r="B363" s="21" t="s">
        <v>114</v>
      </c>
      <c r="C363" s="22" t="s">
        <v>3</v>
      </c>
      <c r="D363" s="19" t="s">
        <v>24</v>
      </c>
      <c r="E363" s="24" t="s">
        <v>483</v>
      </c>
      <c r="F363" s="24" t="s">
        <v>483</v>
      </c>
      <c r="G363" s="24"/>
      <c r="H363" s="21" t="s">
        <v>1033</v>
      </c>
      <c r="I363" s="22">
        <v>75015</v>
      </c>
      <c r="J363" s="24" t="s">
        <v>118</v>
      </c>
      <c r="K363" s="22">
        <v>75</v>
      </c>
      <c r="L363" s="19" t="s">
        <v>119</v>
      </c>
    </row>
    <row r="364" spans="1:12" ht="14.25" hidden="1" customHeight="1">
      <c r="A364" s="16" t="s">
        <v>1034</v>
      </c>
      <c r="B364" s="14" t="s">
        <v>114</v>
      </c>
      <c r="C364" s="19" t="s">
        <v>3</v>
      </c>
      <c r="D364" s="19" t="s">
        <v>22</v>
      </c>
      <c r="E364" s="14" t="s">
        <v>483</v>
      </c>
      <c r="F364" s="29" t="s">
        <v>1035</v>
      </c>
      <c r="G364" s="26"/>
      <c r="H364" s="19" t="s">
        <v>1036</v>
      </c>
      <c r="I364" s="21">
        <v>75008</v>
      </c>
      <c r="J364" s="21" t="s">
        <v>219</v>
      </c>
      <c r="K364" s="21" t="s">
        <v>99</v>
      </c>
      <c r="L364" s="28" t="s">
        <v>119</v>
      </c>
    </row>
    <row r="365" spans="1:12" ht="14.25" hidden="1" customHeight="1">
      <c r="A365" s="16" t="s">
        <v>1037</v>
      </c>
      <c r="B365" s="14" t="s">
        <v>114</v>
      </c>
      <c r="C365" s="19" t="s">
        <v>3</v>
      </c>
      <c r="D365" s="19" t="s">
        <v>22</v>
      </c>
      <c r="E365" s="14" t="s">
        <v>483</v>
      </c>
      <c r="F365" s="29" t="s">
        <v>1038</v>
      </c>
      <c r="G365" s="26"/>
      <c r="H365" s="19" t="s">
        <v>1039</v>
      </c>
      <c r="I365" s="21">
        <v>75016</v>
      </c>
      <c r="J365" s="21" t="s">
        <v>181</v>
      </c>
      <c r="K365" s="21" t="s">
        <v>99</v>
      </c>
      <c r="L365" s="16" t="s">
        <v>119</v>
      </c>
    </row>
    <row r="366" spans="1:12" ht="14.25" hidden="1" customHeight="1">
      <c r="A366" s="16" t="s">
        <v>1040</v>
      </c>
      <c r="B366" s="14" t="s">
        <v>114</v>
      </c>
      <c r="C366" s="19" t="s">
        <v>3</v>
      </c>
      <c r="D366" s="19" t="s">
        <v>22</v>
      </c>
      <c r="E366" s="16" t="s">
        <v>483</v>
      </c>
      <c r="F366" s="29" t="s">
        <v>1041</v>
      </c>
      <c r="G366" s="26"/>
      <c r="H366" s="19"/>
      <c r="I366" s="15">
        <v>75016</v>
      </c>
      <c r="J366" s="15" t="s">
        <v>181</v>
      </c>
      <c r="K366" s="21" t="s">
        <v>99</v>
      </c>
      <c r="L366" s="16" t="s">
        <v>152</v>
      </c>
    </row>
    <row r="367" spans="1:12" ht="14.25" hidden="1" customHeight="1">
      <c r="A367" s="16" t="s">
        <v>1042</v>
      </c>
      <c r="B367" s="14" t="s">
        <v>114</v>
      </c>
      <c r="C367" s="19" t="s">
        <v>3</v>
      </c>
      <c r="D367" s="19" t="s">
        <v>22</v>
      </c>
      <c r="E367" s="14" t="s">
        <v>483</v>
      </c>
      <c r="F367" s="29" t="s">
        <v>1043</v>
      </c>
      <c r="G367" s="26"/>
      <c r="H367" s="19" t="s">
        <v>1044</v>
      </c>
      <c r="I367" s="21">
        <v>75013</v>
      </c>
      <c r="J367" s="21" t="s">
        <v>127</v>
      </c>
      <c r="K367" s="21" t="s">
        <v>99</v>
      </c>
      <c r="L367" s="16" t="s">
        <v>119</v>
      </c>
    </row>
    <row r="368" spans="1:12" ht="28.5" hidden="1" customHeight="1">
      <c r="A368" s="16" t="s">
        <v>1045</v>
      </c>
      <c r="B368" s="14" t="s">
        <v>114</v>
      </c>
      <c r="C368" s="19" t="s">
        <v>3</v>
      </c>
      <c r="D368" s="19" t="s">
        <v>22</v>
      </c>
      <c r="E368" s="16" t="s">
        <v>483</v>
      </c>
      <c r="F368" s="29" t="s">
        <v>1046</v>
      </c>
      <c r="G368" s="26"/>
      <c r="H368" s="19" t="s">
        <v>591</v>
      </c>
      <c r="I368" s="15">
        <v>75016</v>
      </c>
      <c r="J368" s="15" t="s">
        <v>181</v>
      </c>
      <c r="K368" s="21" t="s">
        <v>99</v>
      </c>
      <c r="L368" s="16" t="s">
        <v>119</v>
      </c>
    </row>
    <row r="369" spans="1:12" ht="27.75" hidden="1" customHeight="1">
      <c r="A369" s="258" t="s">
        <v>1047</v>
      </c>
      <c r="B369" s="14" t="s">
        <v>114</v>
      </c>
      <c r="C369" s="19" t="s">
        <v>3</v>
      </c>
      <c r="D369" s="19" t="s">
        <v>22</v>
      </c>
      <c r="E369" s="16" t="s">
        <v>483</v>
      </c>
      <c r="F369" s="29" t="s">
        <v>1046</v>
      </c>
      <c r="G369" s="26"/>
      <c r="H369" s="19" t="s">
        <v>591</v>
      </c>
      <c r="I369" s="15">
        <v>75016</v>
      </c>
      <c r="J369" s="15" t="s">
        <v>181</v>
      </c>
      <c r="K369" s="21" t="s">
        <v>99</v>
      </c>
      <c r="L369" s="16" t="s">
        <v>119</v>
      </c>
    </row>
    <row r="370" spans="1:12" ht="14.25" hidden="1" customHeight="1">
      <c r="A370" s="16" t="s">
        <v>1048</v>
      </c>
      <c r="B370" s="14" t="s">
        <v>114</v>
      </c>
      <c r="C370" s="19" t="s">
        <v>3</v>
      </c>
      <c r="D370" s="19" t="s">
        <v>22</v>
      </c>
      <c r="E370" s="14" t="s">
        <v>483</v>
      </c>
      <c r="F370" s="29" t="s">
        <v>1049</v>
      </c>
      <c r="G370" s="26"/>
      <c r="H370" s="19"/>
      <c r="I370" s="21">
        <v>93216</v>
      </c>
      <c r="J370" s="21" t="s">
        <v>330</v>
      </c>
      <c r="K370" s="21" t="s">
        <v>287</v>
      </c>
      <c r="L370" s="28" t="s">
        <v>152</v>
      </c>
    </row>
    <row r="371" spans="1:12" ht="14.25" hidden="1" customHeight="1">
      <c r="A371" s="27" t="s">
        <v>1050</v>
      </c>
      <c r="B371" s="21" t="s">
        <v>114</v>
      </c>
      <c r="C371" s="25" t="s">
        <v>7</v>
      </c>
      <c r="D371" s="22" t="s">
        <v>143</v>
      </c>
      <c r="E371" s="21" t="s">
        <v>505</v>
      </c>
      <c r="F371" s="21" t="s">
        <v>1051</v>
      </c>
      <c r="G371" s="26"/>
      <c r="H371" s="21" t="s">
        <v>1052</v>
      </c>
      <c r="I371" s="21">
        <v>92230</v>
      </c>
      <c r="J371" s="21" t="s">
        <v>436</v>
      </c>
      <c r="K371" s="21">
        <v>92</v>
      </c>
      <c r="L371" s="25" t="s">
        <v>119</v>
      </c>
    </row>
    <row r="372" spans="1:12" ht="14.25" hidden="1" customHeight="1">
      <c r="A372" s="37" t="s">
        <v>1053</v>
      </c>
      <c r="B372" s="21" t="s">
        <v>114</v>
      </c>
      <c r="C372" s="25" t="s">
        <v>7</v>
      </c>
      <c r="D372" s="22" t="s">
        <v>143</v>
      </c>
      <c r="E372" s="21" t="s">
        <v>505</v>
      </c>
      <c r="F372" s="21" t="s">
        <v>1054</v>
      </c>
      <c r="G372" s="26"/>
      <c r="H372" s="21"/>
      <c r="I372" s="21">
        <v>92400</v>
      </c>
      <c r="J372" s="21" t="s">
        <v>177</v>
      </c>
      <c r="K372" s="21">
        <v>92</v>
      </c>
      <c r="L372" s="25" t="s">
        <v>119</v>
      </c>
    </row>
    <row r="373" spans="1:12" ht="14.25" hidden="1" customHeight="1">
      <c r="A373" s="27" t="s">
        <v>1055</v>
      </c>
      <c r="B373" s="21" t="s">
        <v>114</v>
      </c>
      <c r="C373" s="25" t="s">
        <v>7</v>
      </c>
      <c r="D373" s="22" t="s">
        <v>143</v>
      </c>
      <c r="E373" s="21" t="s">
        <v>505</v>
      </c>
      <c r="F373" s="21" t="s">
        <v>1056</v>
      </c>
      <c r="G373" s="26"/>
      <c r="H373" s="21"/>
      <c r="I373" s="21">
        <v>92100</v>
      </c>
      <c r="J373" s="21" t="s">
        <v>1057</v>
      </c>
      <c r="K373" s="21">
        <v>92</v>
      </c>
      <c r="L373" s="25" t="s">
        <v>119</v>
      </c>
    </row>
    <row r="374" spans="1:12" ht="14.25" hidden="1" customHeight="1">
      <c r="A374" s="16" t="s">
        <v>1058</v>
      </c>
      <c r="B374" s="14" t="s">
        <v>114</v>
      </c>
      <c r="C374" s="19" t="s">
        <v>7</v>
      </c>
      <c r="D374" s="22" t="s">
        <v>143</v>
      </c>
      <c r="E374" s="16" t="s">
        <v>505</v>
      </c>
      <c r="F374" s="16" t="s">
        <v>505</v>
      </c>
      <c r="G374" s="26"/>
      <c r="H374" s="19"/>
      <c r="I374" s="15">
        <v>93400</v>
      </c>
      <c r="J374" s="15" t="s">
        <v>369</v>
      </c>
      <c r="K374" s="21" t="s">
        <v>287</v>
      </c>
      <c r="L374" s="16" t="s">
        <v>152</v>
      </c>
    </row>
    <row r="375" spans="1:12" ht="14.25" hidden="1" customHeight="1">
      <c r="A375" s="16" t="s">
        <v>1059</v>
      </c>
      <c r="B375" s="14" t="s">
        <v>114</v>
      </c>
      <c r="C375" s="19" t="s">
        <v>7</v>
      </c>
      <c r="D375" s="22" t="s">
        <v>143</v>
      </c>
      <c r="E375" s="16" t="s">
        <v>505</v>
      </c>
      <c r="F375" s="22" t="s">
        <v>1060</v>
      </c>
      <c r="G375" s="26"/>
      <c r="H375" s="19"/>
      <c r="I375" s="15">
        <v>75002</v>
      </c>
      <c r="J375" s="15" t="s">
        <v>447</v>
      </c>
      <c r="K375" s="21" t="s">
        <v>99</v>
      </c>
      <c r="L375" s="16" t="s">
        <v>152</v>
      </c>
    </row>
    <row r="376" spans="1:12" ht="14.25" hidden="1" customHeight="1">
      <c r="A376" s="16" t="s">
        <v>1061</v>
      </c>
      <c r="B376" s="14" t="s">
        <v>114</v>
      </c>
      <c r="C376" s="19" t="s">
        <v>7</v>
      </c>
      <c r="D376" s="22" t="s">
        <v>143</v>
      </c>
      <c r="E376" s="16" t="s">
        <v>505</v>
      </c>
      <c r="F376" s="22" t="s">
        <v>1060</v>
      </c>
      <c r="G376" s="26"/>
      <c r="H376" s="19" t="s">
        <v>1062</v>
      </c>
      <c r="I376" s="15">
        <v>92000</v>
      </c>
      <c r="J376" s="15" t="s">
        <v>160</v>
      </c>
      <c r="K376" s="21" t="s">
        <v>168</v>
      </c>
      <c r="L376" s="16" t="s">
        <v>152</v>
      </c>
    </row>
    <row r="377" spans="1:12" ht="14.25" hidden="1" customHeight="1">
      <c r="A377" s="16" t="s">
        <v>1063</v>
      </c>
      <c r="B377" s="14" t="s">
        <v>114</v>
      </c>
      <c r="C377" s="19" t="s">
        <v>7</v>
      </c>
      <c r="D377" s="22" t="s">
        <v>143</v>
      </c>
      <c r="E377" s="16" t="s">
        <v>505</v>
      </c>
      <c r="F377" s="22" t="s">
        <v>483</v>
      </c>
      <c r="G377" s="26"/>
      <c r="H377" s="19"/>
      <c r="I377" s="21">
        <v>92100</v>
      </c>
      <c r="J377" s="15" t="s">
        <v>235</v>
      </c>
      <c r="K377" s="21" t="s">
        <v>168</v>
      </c>
      <c r="L377" s="16" t="s">
        <v>152</v>
      </c>
    </row>
    <row r="378" spans="1:12" ht="14.25" hidden="1" customHeight="1">
      <c r="A378" s="27" t="s">
        <v>1064</v>
      </c>
      <c r="B378" s="21" t="s">
        <v>114</v>
      </c>
      <c r="C378" s="25" t="s">
        <v>7</v>
      </c>
      <c r="D378" s="22" t="s">
        <v>143</v>
      </c>
      <c r="E378" s="21" t="s">
        <v>505</v>
      </c>
      <c r="F378" s="26" t="s">
        <v>1065</v>
      </c>
      <c r="G378" s="26"/>
      <c r="H378" s="21" t="s">
        <v>1066</v>
      </c>
      <c r="I378" s="21">
        <v>75008</v>
      </c>
      <c r="J378" s="21" t="s">
        <v>1067</v>
      </c>
      <c r="K378" s="21">
        <v>75</v>
      </c>
      <c r="L378" s="25" t="s">
        <v>119</v>
      </c>
    </row>
    <row r="379" spans="1:12" ht="14.25" hidden="1" customHeight="1">
      <c r="A379" s="16" t="s">
        <v>1068</v>
      </c>
      <c r="B379" s="14" t="s">
        <v>114</v>
      </c>
      <c r="C379" s="19" t="s">
        <v>7</v>
      </c>
      <c r="D379" s="22" t="s">
        <v>143</v>
      </c>
      <c r="E379" s="16" t="s">
        <v>505</v>
      </c>
      <c r="F379" s="29" t="s">
        <v>1069</v>
      </c>
      <c r="G379" s="26"/>
      <c r="H379" s="19" t="s">
        <v>1070</v>
      </c>
      <c r="I379" s="21">
        <v>92130</v>
      </c>
      <c r="J379" s="21" t="s">
        <v>147</v>
      </c>
      <c r="K379" s="21" t="s">
        <v>168</v>
      </c>
      <c r="L379" s="16" t="s">
        <v>152</v>
      </c>
    </row>
    <row r="380" spans="1:12" ht="14.25" hidden="1" customHeight="1">
      <c r="A380" s="27" t="s">
        <v>1071</v>
      </c>
      <c r="B380" s="21" t="s">
        <v>114</v>
      </c>
      <c r="C380" s="21" t="s">
        <v>11</v>
      </c>
      <c r="D380" s="25" t="s">
        <v>514</v>
      </c>
      <c r="E380" s="21" t="s">
        <v>483</v>
      </c>
      <c r="F380" s="21" t="s">
        <v>1072</v>
      </c>
      <c r="G380" s="21"/>
      <c r="H380" s="21" t="s">
        <v>1073</v>
      </c>
      <c r="I380" s="21">
        <v>92130</v>
      </c>
      <c r="J380" s="21" t="s">
        <v>147</v>
      </c>
      <c r="K380" s="21" t="s">
        <v>168</v>
      </c>
      <c r="L380" s="25" t="s">
        <v>119</v>
      </c>
    </row>
    <row r="381" spans="1:12" ht="14.25" hidden="1" customHeight="1">
      <c r="A381" s="27" t="s">
        <v>1074</v>
      </c>
      <c r="B381" s="21" t="s">
        <v>114</v>
      </c>
      <c r="C381" s="25" t="s">
        <v>7</v>
      </c>
      <c r="D381" s="22" t="s">
        <v>143</v>
      </c>
      <c r="E381" s="21" t="s">
        <v>505</v>
      </c>
      <c r="F381" s="26" t="s">
        <v>1075</v>
      </c>
      <c r="G381" s="21"/>
      <c r="H381" s="21" t="s">
        <v>1076</v>
      </c>
      <c r="I381" s="21">
        <v>93500</v>
      </c>
      <c r="J381" s="21" t="s">
        <v>1077</v>
      </c>
      <c r="K381" s="21">
        <v>93</v>
      </c>
      <c r="L381" s="25" t="s">
        <v>119</v>
      </c>
    </row>
    <row r="382" spans="1:12" ht="14.25" hidden="1" customHeight="1">
      <c r="A382" s="27" t="s">
        <v>1078</v>
      </c>
      <c r="B382" s="21" t="s">
        <v>114</v>
      </c>
      <c r="C382" s="25" t="s">
        <v>7</v>
      </c>
      <c r="D382" s="22" t="s">
        <v>143</v>
      </c>
      <c r="E382" s="21" t="s">
        <v>505</v>
      </c>
      <c r="F382" s="26" t="s">
        <v>1079</v>
      </c>
      <c r="G382" s="26"/>
      <c r="H382" s="21" t="s">
        <v>1080</v>
      </c>
      <c r="I382" s="21">
        <v>75001</v>
      </c>
      <c r="J382" s="21" t="s">
        <v>389</v>
      </c>
      <c r="K382" s="21">
        <v>75</v>
      </c>
      <c r="L382" s="25" t="s">
        <v>119</v>
      </c>
    </row>
    <row r="383" spans="1:12" ht="14.25" hidden="1" customHeight="1">
      <c r="A383" s="21" t="s">
        <v>1081</v>
      </c>
      <c r="B383" s="21" t="s">
        <v>114</v>
      </c>
      <c r="C383" s="25" t="s">
        <v>7</v>
      </c>
      <c r="D383" s="22" t="s">
        <v>143</v>
      </c>
      <c r="E383" s="21" t="s">
        <v>505</v>
      </c>
      <c r="F383" s="21" t="s">
        <v>1082</v>
      </c>
      <c r="G383" s="26"/>
      <c r="H383" s="21" t="s">
        <v>1083</v>
      </c>
      <c r="I383" s="21">
        <v>95870</v>
      </c>
      <c r="J383" s="21" t="s">
        <v>1084</v>
      </c>
      <c r="K383" s="21">
        <v>95</v>
      </c>
      <c r="L383" s="25" t="s">
        <v>119</v>
      </c>
    </row>
    <row r="384" spans="1:12" ht="14.25" hidden="1" customHeight="1">
      <c r="A384" s="21" t="s">
        <v>1085</v>
      </c>
      <c r="B384" s="21" t="s">
        <v>114</v>
      </c>
      <c r="C384" s="25" t="s">
        <v>7</v>
      </c>
      <c r="D384" s="22" t="s">
        <v>143</v>
      </c>
      <c r="E384" s="21" t="s">
        <v>505</v>
      </c>
      <c r="F384" s="21" t="s">
        <v>1086</v>
      </c>
      <c r="G384" s="26"/>
      <c r="H384" s="21" t="s">
        <v>1087</v>
      </c>
      <c r="I384" s="21">
        <v>92400</v>
      </c>
      <c r="J384" s="21" t="s">
        <v>177</v>
      </c>
      <c r="K384" s="21">
        <v>92</v>
      </c>
      <c r="L384" s="25" t="s">
        <v>119</v>
      </c>
    </row>
    <row r="385" spans="1:16" ht="14.25" hidden="1" customHeight="1">
      <c r="A385" s="21" t="s">
        <v>1088</v>
      </c>
      <c r="B385" s="21" t="s">
        <v>114</v>
      </c>
      <c r="C385" s="25" t="s">
        <v>7</v>
      </c>
      <c r="D385" s="22" t="s">
        <v>143</v>
      </c>
      <c r="E385" s="21" t="s">
        <v>505</v>
      </c>
      <c r="F385" s="21" t="s">
        <v>1086</v>
      </c>
      <c r="G385" s="21"/>
      <c r="H385" s="21"/>
      <c r="I385" s="21">
        <v>92400</v>
      </c>
      <c r="J385" s="21" t="s">
        <v>177</v>
      </c>
      <c r="K385" s="21">
        <v>92</v>
      </c>
      <c r="L385" s="25" t="s">
        <v>119</v>
      </c>
    </row>
    <row r="386" spans="1:16" ht="14.25" hidden="1" customHeight="1">
      <c r="A386" s="27" t="s">
        <v>1089</v>
      </c>
      <c r="B386" s="21" t="s">
        <v>114</v>
      </c>
      <c r="C386" s="25" t="s">
        <v>7</v>
      </c>
      <c r="D386" s="22" t="s">
        <v>143</v>
      </c>
      <c r="E386" s="21" t="s">
        <v>505</v>
      </c>
      <c r="F386" s="21" t="s">
        <v>1086</v>
      </c>
      <c r="G386" s="26"/>
      <c r="H386" s="21"/>
      <c r="I386" s="21">
        <v>92000</v>
      </c>
      <c r="J386" s="21" t="s">
        <v>160</v>
      </c>
      <c r="K386" s="21">
        <v>92</v>
      </c>
      <c r="L386" s="25" t="s">
        <v>119</v>
      </c>
    </row>
    <row r="387" spans="1:16" ht="14.25" hidden="1" customHeight="1">
      <c r="A387" s="21" t="s">
        <v>1090</v>
      </c>
      <c r="B387" s="21" t="s">
        <v>114</v>
      </c>
      <c r="C387" s="25" t="s">
        <v>7</v>
      </c>
      <c r="D387" s="22" t="s">
        <v>143</v>
      </c>
      <c r="E387" s="21" t="s">
        <v>505</v>
      </c>
      <c r="F387" s="21"/>
      <c r="G387" s="26"/>
      <c r="H387" s="21" t="s">
        <v>1091</v>
      </c>
      <c r="I387" s="21">
        <v>92800</v>
      </c>
      <c r="J387" s="21" t="s">
        <v>475</v>
      </c>
      <c r="K387" s="21">
        <v>92</v>
      </c>
      <c r="L387" s="25" t="s">
        <v>119</v>
      </c>
    </row>
    <row r="388" spans="1:16" ht="14.25" hidden="1" customHeight="1">
      <c r="A388" s="27" t="s">
        <v>1092</v>
      </c>
      <c r="B388" s="21" t="s">
        <v>114</v>
      </c>
      <c r="C388" s="25" t="s">
        <v>7</v>
      </c>
      <c r="D388" s="22" t="s">
        <v>143</v>
      </c>
      <c r="E388" s="21" t="s">
        <v>505</v>
      </c>
      <c r="F388" s="21"/>
      <c r="G388" s="21"/>
      <c r="H388" s="21" t="s">
        <v>1093</v>
      </c>
      <c r="I388" s="21">
        <v>92130</v>
      </c>
      <c r="J388" s="21" t="s">
        <v>147</v>
      </c>
      <c r="K388" s="21">
        <v>92</v>
      </c>
      <c r="L388" s="25" t="s">
        <v>119</v>
      </c>
    </row>
    <row r="389" spans="1:16" ht="14.25" hidden="1" customHeight="1">
      <c r="A389" s="27" t="s">
        <v>1094</v>
      </c>
      <c r="B389" s="21" t="s">
        <v>114</v>
      </c>
      <c r="C389" s="25" t="s">
        <v>7</v>
      </c>
      <c r="D389" s="22" t="s">
        <v>143</v>
      </c>
      <c r="E389" s="21" t="s">
        <v>505</v>
      </c>
      <c r="F389" s="21" t="s">
        <v>1095</v>
      </c>
      <c r="G389" s="21"/>
      <c r="H389" s="21" t="s">
        <v>1096</v>
      </c>
      <c r="I389" s="21">
        <v>92500</v>
      </c>
      <c r="J389" s="21" t="s">
        <v>1097</v>
      </c>
      <c r="K389" s="21">
        <v>92</v>
      </c>
      <c r="L389" s="25" t="s">
        <v>119</v>
      </c>
    </row>
    <row r="390" spans="1:16" ht="14.25" hidden="1" customHeight="1">
      <c r="A390" s="21" t="s">
        <v>1098</v>
      </c>
      <c r="B390" s="21" t="s">
        <v>114</v>
      </c>
      <c r="C390" s="25" t="s">
        <v>7</v>
      </c>
      <c r="D390" s="22" t="s">
        <v>143</v>
      </c>
      <c r="E390" s="21" t="s">
        <v>505</v>
      </c>
      <c r="F390" s="26" t="s">
        <v>1099</v>
      </c>
      <c r="G390" s="26"/>
      <c r="H390" s="21"/>
      <c r="I390" s="21">
        <v>92150</v>
      </c>
      <c r="J390" s="21" t="s">
        <v>196</v>
      </c>
      <c r="K390" s="21">
        <v>92</v>
      </c>
      <c r="L390" s="25" t="s">
        <v>119</v>
      </c>
    </row>
    <row r="391" spans="1:16" ht="14.25" hidden="1" customHeight="1">
      <c r="A391" s="21" t="s">
        <v>1100</v>
      </c>
      <c r="B391" s="21" t="s">
        <v>114</v>
      </c>
      <c r="C391" s="21" t="s">
        <v>13</v>
      </c>
      <c r="D391" s="21" t="s">
        <v>13</v>
      </c>
      <c r="E391" s="21" t="s">
        <v>542</v>
      </c>
      <c r="F391" s="21"/>
      <c r="G391" s="21"/>
      <c r="H391" s="21"/>
      <c r="I391" s="21">
        <v>94310</v>
      </c>
      <c r="J391" s="21" t="s">
        <v>1101</v>
      </c>
      <c r="K391" s="21">
        <v>94</v>
      </c>
      <c r="L391" s="25" t="s">
        <v>119</v>
      </c>
    </row>
    <row r="392" spans="1:16" ht="14.25" hidden="1" customHeight="1">
      <c r="A392" s="21" t="s">
        <v>1102</v>
      </c>
      <c r="B392" s="21" t="s">
        <v>114</v>
      </c>
      <c r="C392" s="21" t="s">
        <v>13</v>
      </c>
      <c r="D392" s="21" t="s">
        <v>13</v>
      </c>
      <c r="E392" s="21" t="s">
        <v>542</v>
      </c>
      <c r="F392" s="21"/>
      <c r="G392" s="21"/>
      <c r="H392" s="21" t="s">
        <v>1103</v>
      </c>
      <c r="I392" s="21">
        <v>92631</v>
      </c>
      <c r="J392" s="21" t="s">
        <v>436</v>
      </c>
      <c r="K392" s="21">
        <v>92</v>
      </c>
      <c r="L392" s="25" t="s">
        <v>119</v>
      </c>
    </row>
    <row r="393" spans="1:16" ht="14.25" hidden="1" customHeight="1">
      <c r="A393" s="16" t="s">
        <v>1104</v>
      </c>
      <c r="B393" s="14" t="s">
        <v>13</v>
      </c>
      <c r="C393" s="15" t="s">
        <v>49</v>
      </c>
      <c r="D393" s="15" t="s">
        <v>86</v>
      </c>
      <c r="E393" s="16" t="s">
        <v>1104</v>
      </c>
      <c r="F393" s="15" t="s">
        <v>88</v>
      </c>
      <c r="G393" s="15" t="s">
        <v>96</v>
      </c>
      <c r="H393" s="16" t="s">
        <v>1105</v>
      </c>
      <c r="I393" s="30">
        <v>93400</v>
      </c>
      <c r="J393" s="30" t="s">
        <v>1106</v>
      </c>
      <c r="K393" s="30">
        <v>93</v>
      </c>
      <c r="L393" s="18" t="s">
        <v>91</v>
      </c>
    </row>
    <row r="394" spans="1:16" ht="14.25" hidden="1" customHeight="1">
      <c r="A394" s="38" t="s">
        <v>1107</v>
      </c>
      <c r="B394" s="21" t="s">
        <v>13</v>
      </c>
      <c r="C394" s="19" t="s">
        <v>43</v>
      </c>
      <c r="D394" s="19" t="s">
        <v>93</v>
      </c>
      <c r="E394" s="22" t="s">
        <v>1108</v>
      </c>
      <c r="F394" s="16" t="s">
        <v>95</v>
      </c>
      <c r="G394" s="16" t="s">
        <v>96</v>
      </c>
      <c r="H394" s="21" t="s">
        <v>1109</v>
      </c>
      <c r="I394" s="22">
        <v>75012</v>
      </c>
      <c r="J394" s="22" t="s">
        <v>151</v>
      </c>
      <c r="K394" s="22">
        <v>75</v>
      </c>
      <c r="L394" s="16" t="s">
        <v>91</v>
      </c>
    </row>
    <row r="395" spans="1:16" ht="14.25" hidden="1" customHeight="1">
      <c r="A395" s="16" t="s">
        <v>1110</v>
      </c>
      <c r="B395" s="14" t="s">
        <v>13</v>
      </c>
      <c r="C395" s="15" t="s">
        <v>49</v>
      </c>
      <c r="D395" s="15" t="s">
        <v>86</v>
      </c>
      <c r="E395" s="16" t="s">
        <v>1111</v>
      </c>
      <c r="F395" s="16" t="s">
        <v>95</v>
      </c>
      <c r="G395" s="15" t="s">
        <v>96</v>
      </c>
      <c r="H395" s="16" t="s">
        <v>1112</v>
      </c>
      <c r="I395" s="30">
        <v>75006</v>
      </c>
      <c r="J395" s="30" t="s">
        <v>1113</v>
      </c>
      <c r="K395" s="30" t="s">
        <v>99</v>
      </c>
      <c r="L395" s="18" t="s">
        <v>91</v>
      </c>
      <c r="M395" s="33"/>
      <c r="N395" s="33"/>
      <c r="O395" s="33"/>
      <c r="P395" s="33"/>
    </row>
    <row r="396" spans="1:16" ht="14.25" hidden="1" customHeight="1">
      <c r="A396" s="21" t="s">
        <v>1114</v>
      </c>
      <c r="B396" s="21" t="s">
        <v>114</v>
      </c>
      <c r="C396" s="19" t="s">
        <v>3</v>
      </c>
      <c r="D396" s="21" t="s">
        <v>22</v>
      </c>
      <c r="E396" s="21" t="s">
        <v>1115</v>
      </c>
      <c r="F396" s="21"/>
      <c r="G396" s="21"/>
      <c r="H396" s="21" t="s">
        <v>1116</v>
      </c>
      <c r="I396" s="21">
        <v>75016</v>
      </c>
      <c r="J396" s="21" t="s">
        <v>181</v>
      </c>
      <c r="K396" s="21">
        <v>75</v>
      </c>
      <c r="L396" s="25" t="s">
        <v>119</v>
      </c>
    </row>
    <row r="397" spans="1:16" ht="14.25" hidden="1" customHeight="1">
      <c r="A397" s="22" t="s">
        <v>1117</v>
      </c>
      <c r="B397" s="14" t="s">
        <v>114</v>
      </c>
      <c r="C397" s="19" t="s">
        <v>20</v>
      </c>
      <c r="D397" s="22" t="s">
        <v>20</v>
      </c>
      <c r="E397" s="22" t="s">
        <v>1118</v>
      </c>
      <c r="F397" s="22" t="s">
        <v>1118</v>
      </c>
      <c r="G397" s="22"/>
      <c r="H397" s="21" t="s">
        <v>1119</v>
      </c>
      <c r="I397" s="22">
        <v>75011</v>
      </c>
      <c r="J397" s="22" t="s">
        <v>141</v>
      </c>
      <c r="K397" s="22">
        <v>75</v>
      </c>
      <c r="L397" s="19" t="s">
        <v>119</v>
      </c>
    </row>
    <row r="398" spans="1:16" ht="14.25" hidden="1" customHeight="1">
      <c r="A398" s="21" t="s">
        <v>1120</v>
      </c>
      <c r="B398" s="14" t="s">
        <v>114</v>
      </c>
      <c r="C398" s="19" t="s">
        <v>3</v>
      </c>
      <c r="D398" s="19" t="s">
        <v>24</v>
      </c>
      <c r="E398" s="21" t="s">
        <v>395</v>
      </c>
      <c r="F398" s="22"/>
      <c r="G398" s="21"/>
      <c r="H398" s="21" t="s">
        <v>1121</v>
      </c>
      <c r="I398" s="21">
        <v>75019</v>
      </c>
      <c r="J398" s="21" t="s">
        <v>135</v>
      </c>
      <c r="K398" s="21" t="s">
        <v>99</v>
      </c>
      <c r="L398" s="28" t="s">
        <v>119</v>
      </c>
    </row>
    <row r="399" spans="1:16" ht="14.25" hidden="1" customHeight="1">
      <c r="A399" s="22" t="s">
        <v>1122</v>
      </c>
      <c r="B399" s="21" t="s">
        <v>114</v>
      </c>
      <c r="C399" s="22" t="s">
        <v>3</v>
      </c>
      <c r="D399" s="19" t="s">
        <v>22</v>
      </c>
      <c r="E399" s="16" t="s">
        <v>1123</v>
      </c>
      <c r="F399" s="29" t="s">
        <v>1041</v>
      </c>
      <c r="G399" s="26"/>
      <c r="H399" s="21" t="s">
        <v>1124</v>
      </c>
      <c r="I399" s="15">
        <v>75016</v>
      </c>
      <c r="J399" s="15" t="s">
        <v>181</v>
      </c>
      <c r="K399" s="21" t="s">
        <v>99</v>
      </c>
      <c r="L399" s="16" t="s">
        <v>152</v>
      </c>
    </row>
    <row r="400" spans="1:16" ht="14.25" hidden="1" customHeight="1">
      <c r="A400" s="21" t="s">
        <v>1125</v>
      </c>
      <c r="B400" s="21" t="s">
        <v>114</v>
      </c>
      <c r="C400" s="19" t="s">
        <v>3</v>
      </c>
      <c r="D400" s="25" t="s">
        <v>22</v>
      </c>
      <c r="E400" s="21" t="s">
        <v>1123</v>
      </c>
      <c r="F400" s="26" t="s">
        <v>1126</v>
      </c>
      <c r="G400" s="26"/>
      <c r="H400" s="21" t="s">
        <v>1127</v>
      </c>
      <c r="I400" s="21">
        <v>92000</v>
      </c>
      <c r="J400" s="21" t="s">
        <v>160</v>
      </c>
      <c r="K400" s="21">
        <v>92</v>
      </c>
      <c r="L400" s="25" t="s">
        <v>119</v>
      </c>
    </row>
    <row r="401" spans="1:12" ht="14.25" hidden="1" customHeight="1">
      <c r="A401" s="21" t="s">
        <v>1128</v>
      </c>
      <c r="B401" s="14" t="s">
        <v>114</v>
      </c>
      <c r="C401" s="19" t="s">
        <v>3</v>
      </c>
      <c r="D401" s="19" t="s">
        <v>22</v>
      </c>
      <c r="E401" s="24" t="s">
        <v>1123</v>
      </c>
      <c r="F401" s="21" t="s">
        <v>590</v>
      </c>
      <c r="G401" s="24"/>
      <c r="H401" s="21" t="s">
        <v>591</v>
      </c>
      <c r="I401" s="15">
        <v>75016</v>
      </c>
      <c r="J401" s="15" t="s">
        <v>181</v>
      </c>
      <c r="K401" s="21" t="s">
        <v>99</v>
      </c>
      <c r="L401" s="16" t="s">
        <v>119</v>
      </c>
    </row>
    <row r="402" spans="1:12" ht="14.25" hidden="1" customHeight="1">
      <c r="A402" s="16" t="s">
        <v>1129</v>
      </c>
      <c r="B402" s="14" t="s">
        <v>114</v>
      </c>
      <c r="C402" s="19" t="s">
        <v>3</v>
      </c>
      <c r="D402" s="19" t="s">
        <v>22</v>
      </c>
      <c r="E402" s="16" t="s">
        <v>1130</v>
      </c>
      <c r="F402" s="22"/>
      <c r="G402" s="26"/>
      <c r="H402" s="19" t="s">
        <v>1131</v>
      </c>
      <c r="I402" s="15">
        <v>75015</v>
      </c>
      <c r="J402" s="15" t="s">
        <v>118</v>
      </c>
      <c r="K402" s="21" t="s">
        <v>99</v>
      </c>
      <c r="L402" s="16" t="s">
        <v>119</v>
      </c>
    </row>
    <row r="403" spans="1:12" ht="14.25" hidden="1" customHeight="1">
      <c r="A403" s="16" t="s">
        <v>1132</v>
      </c>
      <c r="B403" s="14" t="s">
        <v>114</v>
      </c>
      <c r="C403" s="19" t="s">
        <v>3</v>
      </c>
      <c r="D403" s="22" t="s">
        <v>24</v>
      </c>
      <c r="E403" s="16" t="s">
        <v>1133</v>
      </c>
      <c r="F403" s="22"/>
      <c r="G403" s="26"/>
      <c r="H403" s="19" t="s">
        <v>1134</v>
      </c>
      <c r="I403" s="21">
        <v>75007</v>
      </c>
      <c r="J403" s="21" t="s">
        <v>725</v>
      </c>
      <c r="K403" s="21" t="s">
        <v>99</v>
      </c>
      <c r="L403" s="28" t="s">
        <v>119</v>
      </c>
    </row>
    <row r="404" spans="1:12" ht="14.25" hidden="1" customHeight="1">
      <c r="A404" s="16" t="s">
        <v>1135</v>
      </c>
      <c r="B404" s="14" t="s">
        <v>114</v>
      </c>
      <c r="C404" s="19" t="s">
        <v>3</v>
      </c>
      <c r="D404" s="19" t="s">
        <v>24</v>
      </c>
      <c r="E404" s="16" t="s">
        <v>1136</v>
      </c>
      <c r="F404" s="16" t="s">
        <v>1136</v>
      </c>
      <c r="G404" s="26"/>
      <c r="H404" s="19" t="s">
        <v>1137</v>
      </c>
      <c r="I404" s="21">
        <v>92700</v>
      </c>
      <c r="J404" s="21" t="s">
        <v>112</v>
      </c>
      <c r="K404" s="21" t="s">
        <v>168</v>
      </c>
      <c r="L404" s="28" t="s">
        <v>119</v>
      </c>
    </row>
    <row r="405" spans="1:12" ht="14.25" hidden="1" customHeight="1">
      <c r="A405" s="16" t="s">
        <v>1138</v>
      </c>
      <c r="B405" s="14" t="s">
        <v>114</v>
      </c>
      <c r="C405" s="19" t="s">
        <v>3</v>
      </c>
      <c r="D405" s="19" t="s">
        <v>24</v>
      </c>
      <c r="E405" s="16" t="s">
        <v>1139</v>
      </c>
      <c r="F405" s="16" t="s">
        <v>1139</v>
      </c>
      <c r="G405" s="16"/>
      <c r="H405" s="19"/>
      <c r="I405" s="21">
        <v>75012</v>
      </c>
      <c r="J405" s="21" t="s">
        <v>151</v>
      </c>
      <c r="K405" s="21" t="s">
        <v>99</v>
      </c>
      <c r="L405" s="28" t="s">
        <v>119</v>
      </c>
    </row>
    <row r="406" spans="1:12" ht="14.25" hidden="1" customHeight="1">
      <c r="A406" s="16" t="s">
        <v>1140</v>
      </c>
      <c r="B406" s="14" t="s">
        <v>114</v>
      </c>
      <c r="C406" s="19" t="s">
        <v>3</v>
      </c>
      <c r="D406" s="19" t="s">
        <v>24</v>
      </c>
      <c r="E406" s="19" t="s">
        <v>1141</v>
      </c>
      <c r="F406" s="19" t="s">
        <v>1142</v>
      </c>
      <c r="G406" s="25"/>
      <c r="H406" s="19" t="s">
        <v>1143</v>
      </c>
      <c r="I406" s="21">
        <v>75014</v>
      </c>
      <c r="J406" s="21" t="s">
        <v>211</v>
      </c>
      <c r="K406" s="21" t="s">
        <v>99</v>
      </c>
      <c r="L406" s="28" t="s">
        <v>119</v>
      </c>
    </row>
    <row r="407" spans="1:12" ht="14.25" hidden="1" customHeight="1">
      <c r="A407" s="21" t="s">
        <v>1144</v>
      </c>
      <c r="B407" s="14" t="s">
        <v>114</v>
      </c>
      <c r="C407" s="19" t="s">
        <v>3</v>
      </c>
      <c r="D407" s="19" t="s">
        <v>24</v>
      </c>
      <c r="E407" s="21" t="s">
        <v>1145</v>
      </c>
      <c r="F407" s="22"/>
      <c r="G407" s="26"/>
      <c r="H407" s="21" t="s">
        <v>1146</v>
      </c>
      <c r="I407" s="21">
        <v>94201</v>
      </c>
      <c r="J407" s="21" t="s">
        <v>308</v>
      </c>
      <c r="K407" s="21" t="s">
        <v>309</v>
      </c>
      <c r="L407" s="28" t="s">
        <v>119</v>
      </c>
    </row>
    <row r="408" spans="1:12" ht="14.25" hidden="1" customHeight="1">
      <c r="A408" s="21" t="s">
        <v>1147</v>
      </c>
      <c r="B408" s="14" t="s">
        <v>114</v>
      </c>
      <c r="C408" s="19" t="s">
        <v>3</v>
      </c>
      <c r="D408" s="19" t="s">
        <v>24</v>
      </c>
      <c r="E408" s="21" t="s">
        <v>1148</v>
      </c>
      <c r="F408" s="22"/>
      <c r="G408" s="26"/>
      <c r="H408" s="21" t="s">
        <v>1149</v>
      </c>
      <c r="I408" s="21">
        <v>94851</v>
      </c>
      <c r="J408" s="21" t="s">
        <v>308</v>
      </c>
      <c r="K408" s="21" t="s">
        <v>309</v>
      </c>
      <c r="L408" s="28" t="s">
        <v>119</v>
      </c>
    </row>
    <row r="409" spans="1:12" ht="14.25" hidden="1" customHeight="1">
      <c r="A409" s="16" t="s">
        <v>1150</v>
      </c>
      <c r="B409" s="14" t="s">
        <v>114</v>
      </c>
      <c r="C409" s="19" t="s">
        <v>3</v>
      </c>
      <c r="D409" s="19" t="s">
        <v>24</v>
      </c>
      <c r="E409" s="16" t="s">
        <v>1151</v>
      </c>
      <c r="F409" s="22" t="s">
        <v>1152</v>
      </c>
      <c r="G409" s="26"/>
      <c r="H409" s="19" t="s">
        <v>1153</v>
      </c>
      <c r="I409" s="21">
        <v>75008</v>
      </c>
      <c r="J409" s="21" t="s">
        <v>1067</v>
      </c>
      <c r="K409" s="21" t="s">
        <v>99</v>
      </c>
      <c r="L409" s="28" t="s">
        <v>119</v>
      </c>
    </row>
    <row r="410" spans="1:12" ht="14.25" hidden="1" customHeight="1">
      <c r="A410" s="16" t="s">
        <v>1154</v>
      </c>
      <c r="B410" s="14" t="s">
        <v>114</v>
      </c>
      <c r="C410" s="19" t="s">
        <v>3</v>
      </c>
      <c r="D410" s="22" t="s">
        <v>1155</v>
      </c>
      <c r="E410" s="22" t="s">
        <v>738</v>
      </c>
      <c r="F410" s="22" t="s">
        <v>738</v>
      </c>
      <c r="G410" s="26"/>
      <c r="H410" s="19" t="s">
        <v>1156</v>
      </c>
      <c r="I410" s="21">
        <v>93100</v>
      </c>
      <c r="J410" s="21" t="s">
        <v>740</v>
      </c>
      <c r="K410" s="21" t="s">
        <v>287</v>
      </c>
      <c r="L410" s="34" t="s">
        <v>119</v>
      </c>
    </row>
    <row r="411" spans="1:12" ht="14.25" hidden="1" customHeight="1">
      <c r="A411" s="16" t="s">
        <v>1157</v>
      </c>
      <c r="B411" s="14" t="s">
        <v>114</v>
      </c>
      <c r="C411" s="19" t="s">
        <v>3</v>
      </c>
      <c r="D411" s="22" t="s">
        <v>24</v>
      </c>
      <c r="E411" s="16" t="s">
        <v>1158</v>
      </c>
      <c r="F411" s="22" t="s">
        <v>1159</v>
      </c>
      <c r="G411" s="16"/>
      <c r="H411" s="19" t="s">
        <v>1134</v>
      </c>
      <c r="I411" s="21">
        <v>75007</v>
      </c>
      <c r="J411" s="21" t="s">
        <v>725</v>
      </c>
      <c r="K411" s="21" t="s">
        <v>99</v>
      </c>
      <c r="L411" s="28" t="s">
        <v>119</v>
      </c>
    </row>
    <row r="412" spans="1:12" ht="14.25" hidden="1" customHeight="1">
      <c r="A412" s="16" t="s">
        <v>1160</v>
      </c>
      <c r="B412" s="14" t="s">
        <v>114</v>
      </c>
      <c r="C412" s="19" t="s">
        <v>3</v>
      </c>
      <c r="D412" s="19" t="s">
        <v>22</v>
      </c>
      <c r="E412" s="16" t="s">
        <v>1161</v>
      </c>
      <c r="F412" s="29" t="s">
        <v>1046</v>
      </c>
      <c r="G412" s="26"/>
      <c r="H412" s="19" t="s">
        <v>591</v>
      </c>
      <c r="I412" s="15">
        <v>75016</v>
      </c>
      <c r="J412" s="15" t="s">
        <v>181</v>
      </c>
      <c r="K412" s="21" t="s">
        <v>99</v>
      </c>
      <c r="L412" s="16" t="s">
        <v>119</v>
      </c>
    </row>
    <row r="413" spans="1:12" ht="13.5" hidden="1" customHeight="1">
      <c r="A413" s="16" t="s">
        <v>1162</v>
      </c>
      <c r="B413" s="14" t="s">
        <v>114</v>
      </c>
      <c r="C413" s="19" t="s">
        <v>3</v>
      </c>
      <c r="D413" s="19" t="s">
        <v>24</v>
      </c>
      <c r="E413" s="19" t="s">
        <v>1163</v>
      </c>
      <c r="F413" s="22"/>
      <c r="G413" s="26"/>
      <c r="H413" s="19" t="s">
        <v>1164</v>
      </c>
      <c r="I413" s="21">
        <v>94550</v>
      </c>
      <c r="J413" s="21" t="s">
        <v>1165</v>
      </c>
      <c r="K413" s="21" t="s">
        <v>309</v>
      </c>
      <c r="L413" s="28" t="s">
        <v>119</v>
      </c>
    </row>
    <row r="414" spans="1:12" ht="14.25" hidden="1" customHeight="1">
      <c r="A414" s="16" t="s">
        <v>1166</v>
      </c>
      <c r="B414" s="14" t="s">
        <v>114</v>
      </c>
      <c r="C414" s="19" t="s">
        <v>3</v>
      </c>
      <c r="D414" s="19" t="s">
        <v>24</v>
      </c>
      <c r="E414" s="16" t="s">
        <v>1136</v>
      </c>
      <c r="F414" s="22"/>
      <c r="G414" s="26"/>
      <c r="H414" s="19" t="s">
        <v>1167</v>
      </c>
      <c r="I414" s="21">
        <v>75019</v>
      </c>
      <c r="J414" s="21" t="s">
        <v>135</v>
      </c>
      <c r="K414" s="21" t="s">
        <v>99</v>
      </c>
      <c r="L414" s="28" t="s">
        <v>119</v>
      </c>
    </row>
    <row r="415" spans="1:12" ht="14.25" hidden="1" customHeight="1">
      <c r="A415" s="16" t="s">
        <v>1168</v>
      </c>
      <c r="B415" s="14" t="s">
        <v>114</v>
      </c>
      <c r="C415" s="19" t="s">
        <v>3</v>
      </c>
      <c r="D415" s="19" t="s">
        <v>24</v>
      </c>
      <c r="E415" s="16" t="s">
        <v>1169</v>
      </c>
      <c r="F415" s="16" t="s">
        <v>1169</v>
      </c>
      <c r="G415" s="26"/>
      <c r="H415" s="19"/>
      <c r="I415" s="15">
        <v>95310</v>
      </c>
      <c r="J415" s="15" t="s">
        <v>1170</v>
      </c>
      <c r="K415" s="21" t="s">
        <v>970</v>
      </c>
      <c r="L415" s="16" t="s">
        <v>119</v>
      </c>
    </row>
    <row r="416" spans="1:12" ht="14.25" hidden="1" customHeight="1">
      <c r="A416" s="21" t="s">
        <v>1171</v>
      </c>
      <c r="B416" s="14" t="s">
        <v>114</v>
      </c>
      <c r="C416" s="19" t="s">
        <v>3</v>
      </c>
      <c r="D416" s="19" t="s">
        <v>24</v>
      </c>
      <c r="E416" s="21" t="s">
        <v>1172</v>
      </c>
      <c r="F416" s="22"/>
      <c r="G416" s="26"/>
      <c r="H416" s="21" t="s">
        <v>1173</v>
      </c>
      <c r="I416" s="21">
        <v>75009</v>
      </c>
      <c r="J416" s="21" t="s">
        <v>163</v>
      </c>
      <c r="K416" s="21" t="s">
        <v>99</v>
      </c>
      <c r="L416" s="28" t="s">
        <v>119</v>
      </c>
    </row>
    <row r="417" spans="1:13" ht="14.25" hidden="1" customHeight="1">
      <c r="A417" s="21" t="s">
        <v>1174</v>
      </c>
      <c r="B417" s="21" t="s">
        <v>114</v>
      </c>
      <c r="C417" s="21" t="s">
        <v>5</v>
      </c>
      <c r="D417" s="21" t="s">
        <v>5</v>
      </c>
      <c r="E417" s="21" t="s">
        <v>1175</v>
      </c>
      <c r="F417" s="21" t="s">
        <v>1175</v>
      </c>
      <c r="G417" s="26"/>
      <c r="H417" s="21" t="s">
        <v>1176</v>
      </c>
      <c r="I417" s="21">
        <v>92800</v>
      </c>
      <c r="J417" s="21" t="s">
        <v>475</v>
      </c>
      <c r="K417" s="21">
        <v>92</v>
      </c>
      <c r="L417" s="25" t="s">
        <v>119</v>
      </c>
    </row>
    <row r="418" spans="1:13" ht="14.25" hidden="1" customHeight="1">
      <c r="A418" s="21" t="s">
        <v>1177</v>
      </c>
      <c r="B418" s="14" t="s">
        <v>114</v>
      </c>
      <c r="C418" s="19" t="s">
        <v>3</v>
      </c>
      <c r="D418" s="22" t="s">
        <v>24</v>
      </c>
      <c r="E418" s="21" t="s">
        <v>1178</v>
      </c>
      <c r="F418" s="22"/>
      <c r="G418" s="26"/>
      <c r="H418" s="21" t="s">
        <v>1179</v>
      </c>
      <c r="I418" s="21">
        <v>75013</v>
      </c>
      <c r="J418" s="21" t="s">
        <v>127</v>
      </c>
      <c r="K418" s="21" t="s">
        <v>99</v>
      </c>
      <c r="L418" s="28" t="s">
        <v>119</v>
      </c>
    </row>
    <row r="419" spans="1:13" ht="14.25" hidden="1" customHeight="1">
      <c r="A419" s="16" t="s">
        <v>1180</v>
      </c>
      <c r="B419" s="14" t="s">
        <v>13</v>
      </c>
      <c r="C419" s="15" t="s">
        <v>49</v>
      </c>
      <c r="D419" s="15" t="s">
        <v>86</v>
      </c>
      <c r="E419" s="16" t="s">
        <v>1181</v>
      </c>
      <c r="F419" s="15" t="s">
        <v>88</v>
      </c>
      <c r="G419" s="15" t="s">
        <v>96</v>
      </c>
      <c r="H419" s="16" t="s">
        <v>1182</v>
      </c>
      <c r="I419" s="30">
        <v>75019</v>
      </c>
      <c r="J419" s="30" t="s">
        <v>135</v>
      </c>
      <c r="K419" s="30">
        <v>75</v>
      </c>
      <c r="L419" s="18" t="s">
        <v>91</v>
      </c>
    </row>
    <row r="420" spans="1:13" ht="14.25" hidden="1" customHeight="1">
      <c r="A420" s="21" t="s">
        <v>1183</v>
      </c>
      <c r="B420" s="21" t="s">
        <v>114</v>
      </c>
      <c r="C420" s="21" t="s">
        <v>34</v>
      </c>
      <c r="D420" s="21" t="s">
        <v>34</v>
      </c>
      <c r="E420" s="21" t="s">
        <v>1184</v>
      </c>
      <c r="F420" s="21"/>
      <c r="G420" s="21"/>
      <c r="H420" s="21" t="s">
        <v>1185</v>
      </c>
      <c r="I420" s="21">
        <v>91320</v>
      </c>
      <c r="J420" s="21" t="s">
        <v>1186</v>
      </c>
      <c r="K420" s="21">
        <v>91</v>
      </c>
      <c r="L420" s="25" t="s">
        <v>119</v>
      </c>
    </row>
    <row r="421" spans="1:13" ht="14.25" hidden="1" customHeight="1">
      <c r="A421" s="16" t="s">
        <v>1187</v>
      </c>
      <c r="B421" s="14" t="s">
        <v>13</v>
      </c>
      <c r="C421" s="19" t="s">
        <v>53</v>
      </c>
      <c r="D421" s="19" t="s">
        <v>58</v>
      </c>
      <c r="E421" s="16" t="s">
        <v>1188</v>
      </c>
      <c r="F421" s="15" t="s">
        <v>88</v>
      </c>
      <c r="G421" s="15" t="s">
        <v>372</v>
      </c>
      <c r="H421" s="16" t="s">
        <v>1189</v>
      </c>
      <c r="I421" s="15">
        <v>92390</v>
      </c>
      <c r="J421" s="30" t="s">
        <v>261</v>
      </c>
      <c r="K421" s="30">
        <v>92</v>
      </c>
      <c r="L421" s="18" t="s">
        <v>91</v>
      </c>
    </row>
    <row r="422" spans="1:13" ht="14.25" hidden="1" customHeight="1">
      <c r="A422" s="23" t="s">
        <v>1190</v>
      </c>
      <c r="B422" s="21" t="s">
        <v>114</v>
      </c>
      <c r="C422" s="22" t="s">
        <v>7</v>
      </c>
      <c r="D422" s="19" t="s">
        <v>143</v>
      </c>
      <c r="E422" s="24" t="s">
        <v>1191</v>
      </c>
      <c r="F422" s="24" t="s">
        <v>1191</v>
      </c>
      <c r="G422" s="24"/>
      <c r="H422" s="21" t="s">
        <v>1192</v>
      </c>
      <c r="I422" s="22">
        <v>94270</v>
      </c>
      <c r="J422" s="24" t="s">
        <v>1193</v>
      </c>
      <c r="K422" s="22">
        <v>94</v>
      </c>
      <c r="L422" s="19" t="s">
        <v>119</v>
      </c>
    </row>
    <row r="423" spans="1:13" ht="14.25" hidden="1" customHeight="1">
      <c r="A423" s="199" t="s">
        <v>1194</v>
      </c>
      <c r="B423" s="200" t="s">
        <v>13</v>
      </c>
      <c r="C423" s="201" t="s">
        <v>49</v>
      </c>
      <c r="D423" s="201" t="s">
        <v>86</v>
      </c>
      <c r="E423" s="199" t="s">
        <v>1195</v>
      </c>
      <c r="F423" s="201" t="s">
        <v>88</v>
      </c>
      <c r="G423" s="201" t="s">
        <v>1196</v>
      </c>
      <c r="H423" s="199" t="s">
        <v>1197</v>
      </c>
      <c r="I423" s="202">
        <v>93450</v>
      </c>
      <c r="J423" s="202" t="s">
        <v>324</v>
      </c>
      <c r="K423" s="202">
        <v>93</v>
      </c>
      <c r="L423" s="203" t="s">
        <v>100</v>
      </c>
    </row>
    <row r="424" spans="1:13" ht="14.25" hidden="1" customHeight="1">
      <c r="A424" s="16" t="s">
        <v>1198</v>
      </c>
      <c r="B424" s="14" t="s">
        <v>114</v>
      </c>
      <c r="C424" s="15" t="s">
        <v>3</v>
      </c>
      <c r="D424" s="19" t="s">
        <v>24</v>
      </c>
      <c r="E424" s="16" t="s">
        <v>1198</v>
      </c>
      <c r="F424" s="15"/>
      <c r="G424" s="15"/>
      <c r="H424" s="16" t="s">
        <v>1199</v>
      </c>
      <c r="I424" s="30">
        <v>75002</v>
      </c>
      <c r="J424" s="30" t="s">
        <v>1200</v>
      </c>
      <c r="K424" s="30">
        <v>75</v>
      </c>
      <c r="L424" s="19" t="s">
        <v>119</v>
      </c>
      <c r="M424" s="239"/>
    </row>
    <row r="425" spans="1:13" ht="14.25" hidden="1" customHeight="1">
      <c r="A425" s="22" t="s">
        <v>1201</v>
      </c>
      <c r="B425" s="21" t="s">
        <v>114</v>
      </c>
      <c r="C425" s="22" t="s">
        <v>35</v>
      </c>
      <c r="D425" s="22" t="s">
        <v>35</v>
      </c>
      <c r="E425" s="24"/>
      <c r="F425" s="24"/>
      <c r="G425" s="24"/>
      <c r="H425" s="21" t="s">
        <v>1202</v>
      </c>
      <c r="I425" s="22">
        <v>92800</v>
      </c>
      <c r="J425" s="24" t="s">
        <v>475</v>
      </c>
      <c r="K425" s="22">
        <v>92</v>
      </c>
      <c r="L425" s="19" t="s">
        <v>119</v>
      </c>
      <c r="M425" s="239"/>
    </row>
    <row r="426" spans="1:13" ht="14.25" hidden="1" customHeight="1">
      <c r="A426" s="250" t="s">
        <v>1203</v>
      </c>
      <c r="B426" s="252" t="s">
        <v>114</v>
      </c>
      <c r="C426" s="250" t="s">
        <v>690</v>
      </c>
      <c r="D426" s="250" t="s">
        <v>1204</v>
      </c>
      <c r="E426" s="253"/>
      <c r="F426" s="253"/>
      <c r="G426" s="253"/>
      <c r="H426" s="252" t="s">
        <v>1205</v>
      </c>
      <c r="I426" s="250">
        <v>75013</v>
      </c>
      <c r="J426" s="253" t="s">
        <v>127</v>
      </c>
      <c r="K426" s="250">
        <v>75</v>
      </c>
      <c r="L426" s="251" t="s">
        <v>152</v>
      </c>
      <c r="M426" s="239"/>
    </row>
    <row r="427" spans="1:13" ht="14.25" hidden="1" customHeight="1">
      <c r="A427" s="270" t="s">
        <v>1206</v>
      </c>
      <c r="B427" s="271" t="s">
        <v>114</v>
      </c>
      <c r="C427" s="270" t="s">
        <v>13</v>
      </c>
      <c r="D427" s="252" t="s">
        <v>13</v>
      </c>
      <c r="E427" s="272" t="s">
        <v>661</v>
      </c>
      <c r="F427" s="270" t="s">
        <v>88</v>
      </c>
      <c r="G427" s="270" t="s">
        <v>96</v>
      </c>
      <c r="H427" s="272" t="s">
        <v>662</v>
      </c>
      <c r="I427" s="270">
        <v>75012</v>
      </c>
      <c r="J427" s="270" t="s">
        <v>151</v>
      </c>
      <c r="K427" s="270" t="s">
        <v>99</v>
      </c>
      <c r="L427" s="273" t="s">
        <v>100</v>
      </c>
      <c r="M427" s="239"/>
    </row>
    <row r="428" spans="1:13" ht="14.25" hidden="1" customHeight="1">
      <c r="A428" s="250" t="s">
        <v>1207</v>
      </c>
      <c r="B428" s="252" t="s">
        <v>114</v>
      </c>
      <c r="C428" s="251" t="s">
        <v>3</v>
      </c>
      <c r="D428" s="251" t="s">
        <v>24</v>
      </c>
      <c r="E428" s="253"/>
      <c r="F428" s="253"/>
      <c r="G428" s="253"/>
      <c r="H428" s="252" t="s">
        <v>1208</v>
      </c>
      <c r="I428" s="250">
        <v>93210</v>
      </c>
      <c r="J428" s="253" t="s">
        <v>744</v>
      </c>
      <c r="K428" s="250">
        <v>93</v>
      </c>
      <c r="L428" s="251" t="s">
        <v>152</v>
      </c>
      <c r="M428" s="239"/>
    </row>
    <row r="429" spans="1:13" ht="14.25" hidden="1" customHeight="1">
      <c r="A429" s="251" t="s">
        <v>1209</v>
      </c>
      <c r="B429" s="252" t="s">
        <v>114</v>
      </c>
      <c r="C429" s="250" t="s">
        <v>35</v>
      </c>
      <c r="D429" s="250" t="s">
        <v>143</v>
      </c>
      <c r="E429" s="253"/>
      <c r="F429" s="253"/>
      <c r="G429" s="253"/>
      <c r="H429" s="252" t="s">
        <v>1210</v>
      </c>
      <c r="I429" s="250">
        <v>93000</v>
      </c>
      <c r="J429" s="274" t="s">
        <v>1211</v>
      </c>
      <c r="K429" s="250">
        <v>93</v>
      </c>
      <c r="L429" s="251" t="s">
        <v>152</v>
      </c>
      <c r="M429" s="239"/>
    </row>
    <row r="430" spans="1:13" ht="14.25" hidden="1" customHeight="1">
      <c r="A430" s="250" t="s">
        <v>1212</v>
      </c>
      <c r="B430" s="252" t="s">
        <v>13</v>
      </c>
      <c r="C430" s="270" t="s">
        <v>49</v>
      </c>
      <c r="D430" s="270" t="s">
        <v>49</v>
      </c>
      <c r="E430" s="253" t="s">
        <v>131</v>
      </c>
      <c r="F430" s="253"/>
      <c r="G430" s="253"/>
      <c r="H430" s="252" t="s">
        <v>1213</v>
      </c>
      <c r="I430" s="250">
        <v>75020</v>
      </c>
      <c r="J430" s="253" t="s">
        <v>138</v>
      </c>
      <c r="K430" s="250">
        <v>75</v>
      </c>
      <c r="L430" s="273" t="s">
        <v>91</v>
      </c>
      <c r="M430" s="239"/>
    </row>
    <row r="431" spans="1:13" ht="14.25" hidden="1" customHeight="1">
      <c r="A431" s="250" t="s">
        <v>1214</v>
      </c>
      <c r="B431" s="252" t="s">
        <v>114</v>
      </c>
      <c r="C431" s="250" t="s">
        <v>3</v>
      </c>
      <c r="D431" s="250" t="s">
        <v>3</v>
      </c>
      <c r="E431" s="253" t="s">
        <v>1214</v>
      </c>
      <c r="F431" s="253"/>
      <c r="G431" s="253"/>
      <c r="H431" s="252" t="s">
        <v>1215</v>
      </c>
      <c r="I431" s="250">
        <v>75008</v>
      </c>
      <c r="J431" s="253" t="s">
        <v>1067</v>
      </c>
      <c r="K431" s="250">
        <v>75</v>
      </c>
      <c r="L431" s="251" t="s">
        <v>119</v>
      </c>
      <c r="M431" s="239"/>
    </row>
    <row r="432" spans="1:13" ht="14.25" hidden="1" customHeight="1">
      <c r="A432" s="270" t="s">
        <v>847</v>
      </c>
      <c r="B432" s="271" t="s">
        <v>114</v>
      </c>
      <c r="C432" s="250" t="s">
        <v>20</v>
      </c>
      <c r="D432" s="250" t="s">
        <v>20</v>
      </c>
      <c r="E432" s="250" t="s">
        <v>848</v>
      </c>
      <c r="F432" s="250" t="s">
        <v>848</v>
      </c>
      <c r="G432" s="250"/>
      <c r="H432" s="251" t="s">
        <v>849</v>
      </c>
      <c r="I432" s="270">
        <v>75003</v>
      </c>
      <c r="J432" s="270" t="s">
        <v>315</v>
      </c>
      <c r="K432" s="252">
        <v>75</v>
      </c>
      <c r="L432" s="270" t="s">
        <v>152</v>
      </c>
      <c r="M432" s="239"/>
    </row>
    <row r="433" spans="1:13" ht="14.25" hidden="1" customHeight="1">
      <c r="A433" s="270" t="s">
        <v>1216</v>
      </c>
      <c r="B433" s="271" t="s">
        <v>114</v>
      </c>
      <c r="C433" s="250" t="s">
        <v>20</v>
      </c>
      <c r="D433" s="250" t="s">
        <v>20</v>
      </c>
      <c r="E433" s="250" t="s">
        <v>848</v>
      </c>
      <c r="F433" s="250" t="s">
        <v>848</v>
      </c>
      <c r="G433" s="250"/>
      <c r="H433" s="251" t="s">
        <v>1217</v>
      </c>
      <c r="I433" s="270">
        <v>75018</v>
      </c>
      <c r="J433" s="270" t="s">
        <v>270</v>
      </c>
      <c r="K433" s="252">
        <v>75</v>
      </c>
      <c r="L433" s="270" t="s">
        <v>152</v>
      </c>
      <c r="M433" s="239"/>
    </row>
    <row r="434" spans="1:13" ht="14.25" hidden="1" customHeight="1">
      <c r="A434" s="270" t="s">
        <v>1218</v>
      </c>
      <c r="B434" s="271" t="s">
        <v>114</v>
      </c>
      <c r="C434" s="250" t="s">
        <v>20</v>
      </c>
      <c r="D434" s="250" t="s">
        <v>20</v>
      </c>
      <c r="E434" s="250" t="s">
        <v>848</v>
      </c>
      <c r="F434" s="250" t="s">
        <v>848</v>
      </c>
      <c r="G434" s="250"/>
      <c r="H434" s="251" t="s">
        <v>1219</v>
      </c>
      <c r="I434" s="270">
        <v>75011</v>
      </c>
      <c r="J434" s="270" t="s">
        <v>141</v>
      </c>
      <c r="K434" s="252">
        <v>75</v>
      </c>
      <c r="L434" s="270" t="s">
        <v>152</v>
      </c>
      <c r="M434" s="239"/>
    </row>
    <row r="435" spans="1:13" ht="14.25" hidden="1" customHeight="1">
      <c r="A435" s="270" t="s">
        <v>1220</v>
      </c>
      <c r="B435" s="271" t="s">
        <v>114</v>
      </c>
      <c r="C435" s="250" t="s">
        <v>20</v>
      </c>
      <c r="D435" s="250" t="s">
        <v>20</v>
      </c>
      <c r="E435" s="250" t="s">
        <v>848</v>
      </c>
      <c r="F435" s="250" t="s">
        <v>848</v>
      </c>
      <c r="G435" s="250"/>
      <c r="H435" s="251" t="s">
        <v>1221</v>
      </c>
      <c r="I435" s="270">
        <v>93500</v>
      </c>
      <c r="J435" s="270" t="s">
        <v>1077</v>
      </c>
      <c r="K435" s="252">
        <v>93</v>
      </c>
      <c r="L435" s="270" t="s">
        <v>152</v>
      </c>
      <c r="M435" s="239"/>
    </row>
    <row r="436" spans="1:13" ht="14.25" hidden="1" customHeight="1">
      <c r="A436" s="270" t="s">
        <v>1222</v>
      </c>
      <c r="B436" s="271" t="s">
        <v>114</v>
      </c>
      <c r="C436" s="250" t="s">
        <v>20</v>
      </c>
      <c r="D436" s="250" t="s">
        <v>20</v>
      </c>
      <c r="E436" s="250" t="s">
        <v>848</v>
      </c>
      <c r="F436" s="250" t="s">
        <v>848</v>
      </c>
      <c r="G436" s="250"/>
      <c r="H436" s="251" t="s">
        <v>1223</v>
      </c>
      <c r="I436" s="270">
        <v>93260</v>
      </c>
      <c r="J436" s="270" t="s">
        <v>1224</v>
      </c>
      <c r="K436" s="252">
        <v>93</v>
      </c>
      <c r="L436" s="270" t="s">
        <v>152</v>
      </c>
      <c r="M436" s="239"/>
    </row>
    <row r="437" spans="1:13" ht="14.25" hidden="1" customHeight="1">
      <c r="A437" s="270" t="s">
        <v>1225</v>
      </c>
      <c r="B437" s="271" t="s">
        <v>114</v>
      </c>
      <c r="C437" s="250" t="s">
        <v>20</v>
      </c>
      <c r="D437" s="250" t="s">
        <v>20</v>
      </c>
      <c r="E437" s="250" t="s">
        <v>848</v>
      </c>
      <c r="F437" s="250" t="s">
        <v>848</v>
      </c>
      <c r="G437" s="250"/>
      <c r="H437" s="275" t="s">
        <v>1226</v>
      </c>
      <c r="I437" s="270">
        <v>93100</v>
      </c>
      <c r="J437" s="270" t="s">
        <v>740</v>
      </c>
      <c r="K437" s="252">
        <v>93</v>
      </c>
      <c r="L437" s="270" t="s">
        <v>152</v>
      </c>
      <c r="M437" s="239"/>
    </row>
    <row r="438" spans="1:13" ht="14.25" hidden="1" customHeight="1">
      <c r="A438" s="250" t="s">
        <v>1227</v>
      </c>
      <c r="B438" s="271" t="s">
        <v>114</v>
      </c>
      <c r="C438" s="250" t="s">
        <v>20</v>
      </c>
      <c r="D438" s="250" t="s">
        <v>20</v>
      </c>
      <c r="E438" s="250" t="s">
        <v>848</v>
      </c>
      <c r="F438" s="250" t="s">
        <v>848</v>
      </c>
      <c r="G438" s="253"/>
      <c r="H438" s="276" t="s">
        <v>1228</v>
      </c>
      <c r="I438" s="250">
        <v>93230</v>
      </c>
      <c r="J438" s="253" t="s">
        <v>286</v>
      </c>
      <c r="K438" s="250">
        <v>93</v>
      </c>
      <c r="L438" s="270" t="s">
        <v>152</v>
      </c>
      <c r="M438" s="239"/>
    </row>
    <row r="439" spans="1:13" ht="14.25" hidden="1" customHeight="1">
      <c r="A439" s="250" t="s">
        <v>1229</v>
      </c>
      <c r="B439" s="271" t="s">
        <v>114</v>
      </c>
      <c r="C439" s="251" t="s">
        <v>7</v>
      </c>
      <c r="D439" s="250" t="s">
        <v>143</v>
      </c>
      <c r="E439" s="272" t="s">
        <v>483</v>
      </c>
      <c r="F439" s="253"/>
      <c r="G439" s="253"/>
      <c r="H439" s="257" t="s">
        <v>1230</v>
      </c>
      <c r="I439" s="250">
        <v>94150</v>
      </c>
      <c r="J439" s="253" t="s">
        <v>123</v>
      </c>
      <c r="K439" s="250">
        <v>94</v>
      </c>
      <c r="L439" s="251" t="s">
        <v>119</v>
      </c>
      <c r="M439" s="239"/>
    </row>
    <row r="440" spans="1:13" ht="14.25" hidden="1" customHeight="1">
      <c r="A440" s="250" t="s">
        <v>1231</v>
      </c>
      <c r="B440" s="271" t="s">
        <v>114</v>
      </c>
      <c r="C440" s="251" t="s">
        <v>7</v>
      </c>
      <c r="D440" s="250" t="s">
        <v>143</v>
      </c>
      <c r="E440" s="253"/>
      <c r="F440" s="253" t="s">
        <v>1232</v>
      </c>
      <c r="G440" s="253"/>
      <c r="H440" s="257" t="s">
        <v>1233</v>
      </c>
      <c r="I440" s="270">
        <v>92110</v>
      </c>
      <c r="J440" s="253" t="s">
        <v>167</v>
      </c>
      <c r="K440" s="250">
        <v>92</v>
      </c>
      <c r="L440" s="270" t="s">
        <v>152</v>
      </c>
      <c r="M440" s="239"/>
    </row>
    <row r="441" spans="1:13" ht="14.25" hidden="1" customHeight="1">
      <c r="A441" s="250" t="s">
        <v>1234</v>
      </c>
      <c r="B441" s="252" t="s">
        <v>13</v>
      </c>
      <c r="C441" s="251" t="s">
        <v>53</v>
      </c>
      <c r="D441" s="250"/>
      <c r="E441" s="253"/>
      <c r="F441" s="253"/>
      <c r="G441" s="253"/>
      <c r="H441" s="257" t="s">
        <v>1235</v>
      </c>
      <c r="I441" s="250">
        <v>75004</v>
      </c>
      <c r="J441" s="253" t="s">
        <v>341</v>
      </c>
      <c r="K441" s="250">
        <v>75</v>
      </c>
      <c r="L441" s="273" t="s">
        <v>91</v>
      </c>
      <c r="M441" s="239"/>
    </row>
    <row r="442" spans="1:13" ht="14.25" hidden="1" customHeight="1">
      <c r="A442" s="250" t="s">
        <v>1236</v>
      </c>
      <c r="B442" s="252" t="s">
        <v>114</v>
      </c>
      <c r="C442" s="251" t="s">
        <v>3</v>
      </c>
      <c r="D442" s="250" t="s">
        <v>24</v>
      </c>
      <c r="E442" s="253"/>
      <c r="F442" s="253"/>
      <c r="G442" s="253"/>
      <c r="H442" s="257" t="s">
        <v>1237</v>
      </c>
      <c r="I442" s="250">
        <v>75015</v>
      </c>
      <c r="J442" s="253" t="s">
        <v>118</v>
      </c>
      <c r="K442" s="250">
        <v>75</v>
      </c>
      <c r="L442" s="273" t="s">
        <v>119</v>
      </c>
      <c r="M442" s="239"/>
    </row>
    <row r="443" spans="1:13" ht="14.25" hidden="1" customHeight="1">
      <c r="A443" s="250" t="s">
        <v>1238</v>
      </c>
      <c r="B443" s="252" t="s">
        <v>114</v>
      </c>
      <c r="C443" s="251" t="s">
        <v>3</v>
      </c>
      <c r="D443" s="250" t="s">
        <v>24</v>
      </c>
      <c r="E443" s="253" t="s">
        <v>1239</v>
      </c>
      <c r="F443" s="253"/>
      <c r="G443" s="253"/>
      <c r="H443" s="257" t="s">
        <v>1240</v>
      </c>
      <c r="I443" s="250">
        <v>75005</v>
      </c>
      <c r="J443" s="253" t="s">
        <v>294</v>
      </c>
      <c r="K443" s="250">
        <v>75</v>
      </c>
      <c r="L443" s="273" t="s">
        <v>119</v>
      </c>
      <c r="M443" s="239"/>
    </row>
    <row r="444" spans="1:13" ht="14.25" hidden="1" customHeight="1">
      <c r="A444" s="250" t="s">
        <v>1241</v>
      </c>
      <c r="B444" s="252" t="s">
        <v>114</v>
      </c>
      <c r="C444" s="251" t="s">
        <v>3</v>
      </c>
      <c r="D444" s="250" t="s">
        <v>24</v>
      </c>
      <c r="E444" s="253" t="s">
        <v>1241</v>
      </c>
      <c r="F444" s="253"/>
      <c r="G444" s="253"/>
      <c r="H444" s="257" t="s">
        <v>1242</v>
      </c>
      <c r="I444" s="250">
        <v>93400</v>
      </c>
      <c r="J444" s="253" t="s">
        <v>385</v>
      </c>
      <c r="K444" s="250">
        <v>93</v>
      </c>
      <c r="L444" s="273" t="s">
        <v>119</v>
      </c>
      <c r="M444" s="239"/>
    </row>
    <row r="445" spans="1:13" ht="14.25" hidden="1" customHeight="1">
      <c r="A445" s="250" t="s">
        <v>1243</v>
      </c>
      <c r="B445" s="252" t="s">
        <v>13</v>
      </c>
      <c r="C445" s="250" t="s">
        <v>47</v>
      </c>
      <c r="D445" s="250" t="s">
        <v>292</v>
      </c>
      <c r="E445" s="253" t="s">
        <v>1244</v>
      </c>
      <c r="F445" s="253"/>
      <c r="G445" s="253" t="s">
        <v>96</v>
      </c>
      <c r="H445" s="257" t="s">
        <v>1205</v>
      </c>
      <c r="I445" s="250">
        <v>75013</v>
      </c>
      <c r="J445" s="253" t="s">
        <v>127</v>
      </c>
      <c r="K445" s="250">
        <v>75</v>
      </c>
      <c r="L445" s="251" t="s">
        <v>91</v>
      </c>
      <c r="M445" s="239"/>
    </row>
    <row r="446" spans="1:13" ht="14.25" hidden="1" customHeight="1">
      <c r="A446" s="250" t="s">
        <v>1245</v>
      </c>
      <c r="B446" s="252" t="s">
        <v>13</v>
      </c>
      <c r="C446" s="250" t="s">
        <v>49</v>
      </c>
      <c r="D446" s="250" t="s">
        <v>86</v>
      </c>
      <c r="E446" s="253" t="s">
        <v>1245</v>
      </c>
      <c r="F446" s="253" t="s">
        <v>88</v>
      </c>
      <c r="G446" s="253"/>
      <c r="H446" s="257" t="s">
        <v>1246</v>
      </c>
      <c r="I446" s="250">
        <v>93022</v>
      </c>
      <c r="J446" s="253" t="s">
        <v>1211</v>
      </c>
      <c r="K446" s="250">
        <v>93</v>
      </c>
      <c r="L446" s="251" t="s">
        <v>91</v>
      </c>
      <c r="M446" s="239"/>
    </row>
    <row r="447" spans="1:13" ht="14.25" hidden="1" customHeight="1">
      <c r="A447" s="250" t="s">
        <v>1247</v>
      </c>
      <c r="B447" s="252" t="s">
        <v>13</v>
      </c>
      <c r="C447" s="250" t="s">
        <v>43</v>
      </c>
      <c r="D447" s="250" t="s">
        <v>93</v>
      </c>
      <c r="E447" s="253" t="s">
        <v>209</v>
      </c>
      <c r="F447" s="253" t="s">
        <v>95</v>
      </c>
      <c r="G447" s="253"/>
      <c r="H447" s="257" t="s">
        <v>1248</v>
      </c>
      <c r="I447" s="250">
        <v>75017</v>
      </c>
      <c r="J447" s="253" t="s">
        <v>393</v>
      </c>
      <c r="K447" s="250">
        <v>75</v>
      </c>
      <c r="L447" s="251" t="s">
        <v>91</v>
      </c>
      <c r="M447" s="239"/>
    </row>
    <row r="448" spans="1:13" ht="14.25" hidden="1" customHeight="1">
      <c r="A448" s="250" t="s">
        <v>1249</v>
      </c>
      <c r="B448" s="252" t="s">
        <v>13</v>
      </c>
      <c r="C448" s="250" t="s">
        <v>45</v>
      </c>
      <c r="D448" s="250" t="s">
        <v>45</v>
      </c>
      <c r="E448" s="253"/>
      <c r="F448" s="253" t="s">
        <v>88</v>
      </c>
      <c r="G448" s="253" t="s">
        <v>96</v>
      </c>
      <c r="H448" s="257" t="s">
        <v>1250</v>
      </c>
      <c r="I448" s="250">
        <v>93200</v>
      </c>
      <c r="J448" s="253" t="s">
        <v>744</v>
      </c>
      <c r="K448" s="250">
        <v>93</v>
      </c>
      <c r="L448" s="251" t="s">
        <v>1251</v>
      </c>
      <c r="M448" s="239"/>
    </row>
    <row r="449" spans="1:13" ht="14.25" hidden="1" customHeight="1">
      <c r="A449" s="250" t="s">
        <v>1252</v>
      </c>
      <c r="B449" s="252" t="s">
        <v>13</v>
      </c>
      <c r="C449" s="250" t="s">
        <v>43</v>
      </c>
      <c r="D449" s="250" t="s">
        <v>93</v>
      </c>
      <c r="E449" s="253" t="s">
        <v>110</v>
      </c>
      <c r="F449" s="253" t="s">
        <v>88</v>
      </c>
      <c r="G449" s="253" t="s">
        <v>96</v>
      </c>
      <c r="H449" s="257" t="s">
        <v>1253</v>
      </c>
      <c r="I449" s="250">
        <v>93210</v>
      </c>
      <c r="J449" s="253" t="s">
        <v>1254</v>
      </c>
      <c r="K449" s="250">
        <v>93</v>
      </c>
      <c r="L449" s="251" t="s">
        <v>1251</v>
      </c>
      <c r="M449" s="239"/>
    </row>
    <row r="450" spans="1:13" ht="41.25" hidden="1" customHeight="1">
      <c r="A450" s="250" t="s">
        <v>1255</v>
      </c>
      <c r="B450" s="250" t="s">
        <v>114</v>
      </c>
      <c r="C450" s="250" t="s">
        <v>3</v>
      </c>
      <c r="D450" s="250" t="s">
        <v>22</v>
      </c>
      <c r="E450" s="250" t="s">
        <v>483</v>
      </c>
      <c r="F450" s="250" t="s">
        <v>1046</v>
      </c>
      <c r="G450" s="250"/>
      <c r="H450" s="250" t="s">
        <v>591</v>
      </c>
      <c r="I450" s="250">
        <v>75016</v>
      </c>
      <c r="J450" s="250" t="s">
        <v>181</v>
      </c>
      <c r="K450" s="250" t="s">
        <v>99</v>
      </c>
      <c r="L450" s="250" t="s">
        <v>119</v>
      </c>
      <c r="M450" s="239"/>
    </row>
    <row r="451" spans="1:13" ht="33.75" hidden="1" customHeight="1">
      <c r="A451" s="250" t="s">
        <v>1256</v>
      </c>
      <c r="B451" s="250" t="s">
        <v>114</v>
      </c>
      <c r="C451" s="250" t="s">
        <v>3</v>
      </c>
      <c r="D451" s="250" t="s">
        <v>22</v>
      </c>
      <c r="E451" s="250" t="s">
        <v>483</v>
      </c>
      <c r="F451" s="250" t="s">
        <v>1046</v>
      </c>
      <c r="G451" s="250"/>
      <c r="H451" s="250" t="s">
        <v>591</v>
      </c>
      <c r="I451" s="250">
        <v>75016</v>
      </c>
      <c r="J451" s="250" t="s">
        <v>181</v>
      </c>
      <c r="K451" s="250" t="s">
        <v>99</v>
      </c>
      <c r="L451" s="250" t="s">
        <v>119</v>
      </c>
      <c r="M451" s="239"/>
    </row>
    <row r="452" spans="1:13" ht="14.25" hidden="1" customHeight="1">
      <c r="A452" s="250" t="s">
        <v>1257</v>
      </c>
      <c r="B452" s="250" t="s">
        <v>114</v>
      </c>
      <c r="C452" s="250" t="s">
        <v>3</v>
      </c>
      <c r="D452" s="250" t="s">
        <v>22</v>
      </c>
      <c r="E452" s="250"/>
      <c r="F452" s="250"/>
      <c r="G452" s="250"/>
      <c r="H452" s="250" t="s">
        <v>1258</v>
      </c>
      <c r="I452" s="250">
        <v>75018</v>
      </c>
      <c r="J452" s="250" t="s">
        <v>270</v>
      </c>
      <c r="K452" s="250">
        <v>75</v>
      </c>
      <c r="L452" s="250" t="s">
        <v>119</v>
      </c>
      <c r="M452" s="239"/>
    </row>
    <row r="453" spans="1:13" ht="14.25" hidden="1" customHeight="1">
      <c r="A453" s="250" t="s">
        <v>1259</v>
      </c>
      <c r="B453" s="250" t="s">
        <v>13</v>
      </c>
      <c r="C453" s="250" t="s">
        <v>45</v>
      </c>
      <c r="D453" s="250" t="s">
        <v>93</v>
      </c>
      <c r="E453" s="250" t="s">
        <v>546</v>
      </c>
      <c r="F453" s="250" t="s">
        <v>95</v>
      </c>
      <c r="G453" s="250"/>
      <c r="H453" s="250" t="s">
        <v>1260</v>
      </c>
      <c r="I453" s="250">
        <v>94200</v>
      </c>
      <c r="J453" s="250" t="s">
        <v>1261</v>
      </c>
      <c r="K453" s="250" t="s">
        <v>309</v>
      </c>
      <c r="L453" s="250" t="s">
        <v>91</v>
      </c>
      <c r="M453" s="239"/>
    </row>
    <row r="454" spans="1:13" ht="14.25" customHeight="1">
      <c r="A454" s="250" t="s">
        <v>1262</v>
      </c>
      <c r="B454" s="250" t="s">
        <v>13</v>
      </c>
      <c r="C454" s="250" t="s">
        <v>49</v>
      </c>
      <c r="D454" s="250"/>
      <c r="E454" s="250" t="s">
        <v>1263</v>
      </c>
      <c r="F454" s="253" t="s">
        <v>88</v>
      </c>
      <c r="G454" s="250"/>
      <c r="H454" s="250" t="s">
        <v>1264</v>
      </c>
      <c r="I454" s="250">
        <v>93200</v>
      </c>
      <c r="J454" s="250" t="s">
        <v>744</v>
      </c>
      <c r="K454" s="250">
        <v>93</v>
      </c>
      <c r="L454" s="250" t="s">
        <v>91</v>
      </c>
      <c r="M454" s="239"/>
    </row>
    <row r="455" spans="1:13" ht="14.25" customHeight="1">
      <c r="A455" s="250" t="s">
        <v>1265</v>
      </c>
      <c r="B455" s="250" t="s">
        <v>114</v>
      </c>
      <c r="C455" s="250" t="s">
        <v>13</v>
      </c>
      <c r="D455" s="250" t="s">
        <v>86</v>
      </c>
      <c r="E455" s="250" t="s">
        <v>1263</v>
      </c>
      <c r="F455" s="253" t="s">
        <v>88</v>
      </c>
      <c r="G455" s="250"/>
      <c r="H455" s="250" t="s">
        <v>1264</v>
      </c>
      <c r="I455" s="250">
        <v>93200</v>
      </c>
      <c r="J455" s="250" t="s">
        <v>744</v>
      </c>
      <c r="K455" s="250">
        <v>93</v>
      </c>
      <c r="L455" s="250" t="s">
        <v>119</v>
      </c>
      <c r="M455" s="239"/>
    </row>
    <row r="456" spans="1:13" ht="14.25" hidden="1" customHeight="1">
      <c r="A456" s="250" t="s">
        <v>1266</v>
      </c>
      <c r="B456" s="250" t="s">
        <v>114</v>
      </c>
      <c r="C456" s="250" t="s">
        <v>3</v>
      </c>
      <c r="D456" s="250" t="s">
        <v>22</v>
      </c>
      <c r="E456" s="250" t="s">
        <v>1267</v>
      </c>
      <c r="F456" s="250" t="s">
        <v>1268</v>
      </c>
      <c r="G456" s="250"/>
      <c r="H456" s="250" t="s">
        <v>1269</v>
      </c>
      <c r="I456" s="250">
        <v>75016</v>
      </c>
      <c r="J456" s="250" t="s">
        <v>181</v>
      </c>
      <c r="K456" s="250" t="s">
        <v>99</v>
      </c>
      <c r="L456" s="250" t="s">
        <v>119</v>
      </c>
      <c r="M456" s="239"/>
    </row>
    <row r="457" spans="1:13" s="265" customFormat="1" hidden="1">
      <c r="A457" s="252" t="s">
        <v>1270</v>
      </c>
      <c r="B457" s="252" t="s">
        <v>114</v>
      </c>
      <c r="C457" s="252" t="s">
        <v>20</v>
      </c>
      <c r="D457" s="252" t="s">
        <v>20</v>
      </c>
      <c r="E457" s="252" t="s">
        <v>1271</v>
      </c>
      <c r="F457" s="253" t="s">
        <v>1272</v>
      </c>
      <c r="G457" s="252"/>
      <c r="H457" s="252" t="s">
        <v>1273</v>
      </c>
      <c r="I457" s="252">
        <v>93350</v>
      </c>
      <c r="J457" s="252" t="s">
        <v>1274</v>
      </c>
      <c r="K457" s="252">
        <v>93</v>
      </c>
      <c r="L457" s="252" t="s">
        <v>119</v>
      </c>
      <c r="M457" s="277"/>
    </row>
    <row r="458" spans="1:13" ht="14.25" hidden="1" customHeight="1">
      <c r="A458" s="250" t="s">
        <v>1275</v>
      </c>
      <c r="B458" s="252" t="s">
        <v>13</v>
      </c>
      <c r="C458" s="250" t="s">
        <v>45</v>
      </c>
      <c r="D458" s="250" t="s">
        <v>45</v>
      </c>
      <c r="E458" s="253"/>
      <c r="F458" s="253" t="s">
        <v>88</v>
      </c>
      <c r="G458" s="253" t="s">
        <v>96</v>
      </c>
      <c r="H458" s="250" t="s">
        <v>1276</v>
      </c>
      <c r="I458" s="250">
        <v>94200</v>
      </c>
      <c r="J458" s="250" t="s">
        <v>1261</v>
      </c>
      <c r="K458" s="250">
        <v>94</v>
      </c>
      <c r="L458" s="250" t="s">
        <v>91</v>
      </c>
      <c r="M458" s="239"/>
    </row>
    <row r="459" spans="1:13" ht="14.25" hidden="1" customHeight="1">
      <c r="A459" s="266" t="s">
        <v>1277</v>
      </c>
      <c r="B459" s="250" t="s">
        <v>114</v>
      </c>
      <c r="C459" s="250" t="s">
        <v>20</v>
      </c>
      <c r="D459" s="250" t="s">
        <v>20</v>
      </c>
      <c r="E459" s="250" t="s">
        <v>615</v>
      </c>
      <c r="F459" s="250"/>
      <c r="G459" s="250"/>
      <c r="H459" s="250" t="s">
        <v>1278</v>
      </c>
      <c r="I459" s="250">
        <v>75019</v>
      </c>
      <c r="J459" s="250" t="s">
        <v>135</v>
      </c>
      <c r="K459" s="250">
        <v>75</v>
      </c>
      <c r="L459" s="250" t="s">
        <v>119</v>
      </c>
      <c r="M459" s="239"/>
    </row>
    <row r="460" spans="1:13" ht="14.25" hidden="1" customHeight="1">
      <c r="A460" s="266" t="s">
        <v>1279</v>
      </c>
      <c r="B460" s="250" t="s">
        <v>114</v>
      </c>
      <c r="C460" s="250" t="s">
        <v>20</v>
      </c>
      <c r="D460" s="250" t="s">
        <v>20</v>
      </c>
      <c r="E460" s="250" t="s">
        <v>615</v>
      </c>
      <c r="F460" s="250"/>
      <c r="G460" s="250"/>
      <c r="H460" s="250" t="s">
        <v>1280</v>
      </c>
      <c r="I460" s="250">
        <v>75010</v>
      </c>
      <c r="J460" s="250" t="s">
        <v>98</v>
      </c>
      <c r="K460" s="250">
        <v>75</v>
      </c>
      <c r="L460" s="250" t="s">
        <v>119</v>
      </c>
      <c r="M460" s="239"/>
    </row>
    <row r="461" spans="1:13" ht="14.25" hidden="1" customHeight="1">
      <c r="A461" s="266" t="s">
        <v>1281</v>
      </c>
      <c r="B461" s="250" t="s">
        <v>114</v>
      </c>
      <c r="C461" s="250" t="s">
        <v>20</v>
      </c>
      <c r="D461" s="250" t="s">
        <v>20</v>
      </c>
      <c r="E461" s="250" t="s">
        <v>615</v>
      </c>
      <c r="F461" s="250"/>
      <c r="G461" s="250"/>
      <c r="H461" s="250" t="s">
        <v>1282</v>
      </c>
      <c r="I461" s="250">
        <v>75011</v>
      </c>
      <c r="J461" s="250" t="s">
        <v>141</v>
      </c>
      <c r="K461" s="250">
        <v>75</v>
      </c>
      <c r="L461" s="250" t="s">
        <v>119</v>
      </c>
      <c r="M461" s="239"/>
    </row>
    <row r="462" spans="1:13" ht="14.25" hidden="1" customHeight="1">
      <c r="A462" s="266" t="s">
        <v>1283</v>
      </c>
      <c r="B462" s="250" t="s">
        <v>114</v>
      </c>
      <c r="C462" s="250" t="s">
        <v>20</v>
      </c>
      <c r="D462" s="250" t="s">
        <v>20</v>
      </c>
      <c r="E462" s="250" t="s">
        <v>615</v>
      </c>
      <c r="F462" s="266"/>
      <c r="G462" s="266"/>
      <c r="H462" s="250" t="s">
        <v>1284</v>
      </c>
      <c r="I462" s="250">
        <v>75016</v>
      </c>
      <c r="J462" s="266" t="s">
        <v>181</v>
      </c>
      <c r="K462" s="266">
        <v>75</v>
      </c>
      <c r="L462" s="250" t="s">
        <v>119</v>
      </c>
      <c r="M462" s="239"/>
    </row>
    <row r="463" spans="1:13" s="239" customFormat="1" ht="14.25" hidden="1" customHeight="1">
      <c r="A463" s="266" t="s">
        <v>1285</v>
      </c>
      <c r="B463" s="254" t="s">
        <v>13</v>
      </c>
      <c r="C463" s="266" t="s">
        <v>43</v>
      </c>
      <c r="D463" s="266" t="s">
        <v>93</v>
      </c>
      <c r="E463" s="267" t="s">
        <v>110</v>
      </c>
      <c r="F463" s="267" t="s">
        <v>88</v>
      </c>
      <c r="G463" s="267" t="s">
        <v>96</v>
      </c>
      <c r="H463" s="268" t="s">
        <v>1286</v>
      </c>
      <c r="I463" s="266">
        <v>92700</v>
      </c>
      <c r="J463" s="267" t="s">
        <v>112</v>
      </c>
      <c r="K463" s="266">
        <v>92</v>
      </c>
      <c r="L463" s="269" t="s">
        <v>1251</v>
      </c>
    </row>
    <row r="464" spans="1:13" s="239" customFormat="1" ht="14.25" hidden="1" customHeight="1">
      <c r="A464" s="266" t="s">
        <v>1287</v>
      </c>
      <c r="B464" s="252" t="s">
        <v>114</v>
      </c>
      <c r="C464" s="252" t="s">
        <v>3</v>
      </c>
      <c r="D464" s="252" t="s">
        <v>22</v>
      </c>
      <c r="E464" s="253"/>
      <c r="F464" s="253" t="s">
        <v>1272</v>
      </c>
      <c r="G464" s="253"/>
      <c r="H464" s="257" t="s">
        <v>1273</v>
      </c>
      <c r="I464" s="250">
        <v>93350</v>
      </c>
      <c r="J464" s="253" t="s">
        <v>1274</v>
      </c>
      <c r="K464" s="250">
        <v>93</v>
      </c>
      <c r="L464" s="251" t="s">
        <v>119</v>
      </c>
    </row>
    <row r="465" spans="1:13" s="239" customFormat="1" ht="14.25" hidden="1" customHeight="1">
      <c r="A465" s="266" t="s">
        <v>1288</v>
      </c>
      <c r="B465" s="252" t="s">
        <v>114</v>
      </c>
      <c r="C465" s="252" t="s">
        <v>3</v>
      </c>
      <c r="D465" s="252" t="s">
        <v>22</v>
      </c>
      <c r="E465" s="253" t="s">
        <v>1289</v>
      </c>
      <c r="F465" s="253"/>
      <c r="G465" s="253"/>
      <c r="H465" s="252" t="s">
        <v>1290</v>
      </c>
      <c r="I465" s="250">
        <v>93200</v>
      </c>
      <c r="J465" s="253" t="s">
        <v>744</v>
      </c>
      <c r="K465" s="250">
        <v>93</v>
      </c>
      <c r="L465" s="251" t="s">
        <v>119</v>
      </c>
    </row>
    <row r="466" spans="1:13" s="239" customFormat="1" ht="14.25" hidden="1" customHeight="1">
      <c r="A466" s="266" t="s">
        <v>1291</v>
      </c>
      <c r="B466" s="252" t="s">
        <v>114</v>
      </c>
      <c r="C466" s="252" t="s">
        <v>3</v>
      </c>
      <c r="D466" s="252" t="s">
        <v>22</v>
      </c>
      <c r="E466" s="253" t="s">
        <v>1292</v>
      </c>
      <c r="F466" s="253"/>
      <c r="G466" s="253"/>
      <c r="H466" s="252" t="s">
        <v>1293</v>
      </c>
      <c r="I466" s="250">
        <v>93200</v>
      </c>
      <c r="J466" s="253" t="s">
        <v>744</v>
      </c>
      <c r="K466" s="250">
        <v>93</v>
      </c>
      <c r="L466" s="251" t="s">
        <v>119</v>
      </c>
    </row>
    <row r="467" spans="1:13" s="239" customFormat="1" ht="14.25" hidden="1" customHeight="1">
      <c r="A467" s="250" t="s">
        <v>1294</v>
      </c>
      <c r="B467" s="250" t="s">
        <v>114</v>
      </c>
      <c r="C467" s="250" t="s">
        <v>3</v>
      </c>
      <c r="D467" s="250" t="s">
        <v>22</v>
      </c>
      <c r="E467" s="250" t="s">
        <v>483</v>
      </c>
      <c r="F467" s="250" t="s">
        <v>1046</v>
      </c>
      <c r="G467" s="253"/>
      <c r="H467" s="250" t="s">
        <v>591</v>
      </c>
      <c r="I467" s="250">
        <v>75016</v>
      </c>
      <c r="J467" s="250" t="s">
        <v>181</v>
      </c>
      <c r="K467" s="250" t="s">
        <v>99</v>
      </c>
      <c r="L467" s="250" t="s">
        <v>119</v>
      </c>
    </row>
    <row r="468" spans="1:13" s="239" customFormat="1" ht="14.25" hidden="1" customHeight="1">
      <c r="A468" s="250" t="s">
        <v>1295</v>
      </c>
      <c r="B468" s="250" t="s">
        <v>114</v>
      </c>
      <c r="C468" s="250" t="s">
        <v>3</v>
      </c>
      <c r="D468" s="250" t="s">
        <v>22</v>
      </c>
      <c r="E468" s="250"/>
      <c r="F468" s="250"/>
      <c r="G468" s="253"/>
      <c r="H468" s="250" t="s">
        <v>1296</v>
      </c>
      <c r="I468" s="250">
        <v>93600</v>
      </c>
      <c r="J468" s="250" t="s">
        <v>1297</v>
      </c>
      <c r="K468" s="250">
        <v>93</v>
      </c>
      <c r="L468" s="250" t="s">
        <v>119</v>
      </c>
    </row>
    <row r="469" spans="1:13" ht="14.25" hidden="1" customHeight="1">
      <c r="A469" s="250" t="s">
        <v>1298</v>
      </c>
      <c r="B469" s="250" t="s">
        <v>114</v>
      </c>
      <c r="C469" s="250" t="s">
        <v>3</v>
      </c>
      <c r="D469" s="250" t="s">
        <v>1299</v>
      </c>
      <c r="E469" s="250" t="s">
        <v>1300</v>
      </c>
      <c r="F469" s="250" t="s">
        <v>879</v>
      </c>
      <c r="G469" s="253"/>
      <c r="H469" s="250" t="s">
        <v>1301</v>
      </c>
      <c r="I469" s="250">
        <v>75015</v>
      </c>
      <c r="J469" s="250" t="s">
        <v>118</v>
      </c>
      <c r="K469" s="250">
        <v>75</v>
      </c>
      <c r="L469" s="250" t="s">
        <v>1302</v>
      </c>
    </row>
    <row r="470" spans="1:13" ht="14.25" hidden="1" customHeight="1">
      <c r="A470" s="250" t="s">
        <v>1236</v>
      </c>
      <c r="B470" s="250" t="s">
        <v>114</v>
      </c>
      <c r="C470" s="250" t="s">
        <v>3</v>
      </c>
      <c r="D470" s="280" t="s">
        <v>24</v>
      </c>
      <c r="E470" s="250" t="s">
        <v>1236</v>
      </c>
      <c r="F470" s="250"/>
      <c r="G470" s="253"/>
      <c r="H470" s="250" t="s">
        <v>1303</v>
      </c>
      <c r="I470" s="250">
        <v>91120</v>
      </c>
      <c r="J470" s="250" t="s">
        <v>167</v>
      </c>
      <c r="K470" s="250">
        <v>92</v>
      </c>
      <c r="L470" s="250" t="s">
        <v>119</v>
      </c>
    </row>
    <row r="471" spans="1:13" ht="14.25" hidden="1" customHeight="1">
      <c r="A471" s="250" t="s">
        <v>1304</v>
      </c>
      <c r="B471" s="250" t="s">
        <v>114</v>
      </c>
      <c r="C471" s="250" t="s">
        <v>3</v>
      </c>
      <c r="D471" s="250" t="s">
        <v>22</v>
      </c>
      <c r="E471" s="250" t="s">
        <v>1305</v>
      </c>
      <c r="F471" s="250" t="s">
        <v>1306</v>
      </c>
      <c r="G471" s="253"/>
      <c r="H471" s="250" t="s">
        <v>1307</v>
      </c>
      <c r="I471" s="250">
        <v>92000</v>
      </c>
      <c r="J471" s="250" t="s">
        <v>160</v>
      </c>
      <c r="K471" s="250">
        <v>92</v>
      </c>
      <c r="L471" s="250" t="s">
        <v>119</v>
      </c>
    </row>
    <row r="472" spans="1:13" ht="14.25" hidden="1" customHeight="1">
      <c r="A472" s="250" t="s">
        <v>1308</v>
      </c>
      <c r="B472" s="250" t="s">
        <v>114</v>
      </c>
      <c r="C472" s="250" t="s">
        <v>3</v>
      </c>
      <c r="D472" s="250" t="s">
        <v>22</v>
      </c>
      <c r="E472" s="250" t="s">
        <v>1309</v>
      </c>
      <c r="F472" s="250" t="s">
        <v>1310</v>
      </c>
      <c r="G472" s="253"/>
      <c r="H472" s="250" t="s">
        <v>1311</v>
      </c>
      <c r="I472" s="250">
        <v>75018</v>
      </c>
      <c r="J472" s="250" t="s">
        <v>270</v>
      </c>
      <c r="K472" s="250">
        <v>75</v>
      </c>
      <c r="L472" s="250" t="s">
        <v>119</v>
      </c>
    </row>
    <row r="473" spans="1:13" ht="14.25" hidden="1" customHeight="1">
      <c r="A473" s="250" t="s">
        <v>1312</v>
      </c>
      <c r="B473" s="250" t="s">
        <v>114</v>
      </c>
      <c r="C473" s="250" t="s">
        <v>3</v>
      </c>
      <c r="D473" s="250" t="s">
        <v>22</v>
      </c>
      <c r="E473" s="250" t="s">
        <v>1313</v>
      </c>
      <c r="F473" s="253"/>
      <c r="G473" s="250"/>
      <c r="H473" s="250" t="s">
        <v>1311</v>
      </c>
      <c r="I473" s="250">
        <v>75018</v>
      </c>
      <c r="J473" s="250" t="s">
        <v>270</v>
      </c>
      <c r="K473" s="250">
        <v>75</v>
      </c>
      <c r="L473" s="250" t="s">
        <v>119</v>
      </c>
      <c r="M473" s="239"/>
    </row>
    <row r="474" spans="1:13" ht="14.25" hidden="1" customHeight="1">
      <c r="A474" s="250" t="s">
        <v>1314</v>
      </c>
      <c r="B474" s="250" t="s">
        <v>13</v>
      </c>
      <c r="C474" s="250" t="s">
        <v>49</v>
      </c>
      <c r="D474" s="250" t="s">
        <v>1315</v>
      </c>
      <c r="E474" s="250" t="s">
        <v>1316</v>
      </c>
      <c r="F474" s="250"/>
      <c r="G474" s="250"/>
      <c r="H474" s="250" t="s">
        <v>1317</v>
      </c>
      <c r="I474" s="250">
        <v>75018</v>
      </c>
      <c r="J474" s="250" t="s">
        <v>270</v>
      </c>
      <c r="K474" s="250">
        <v>75</v>
      </c>
      <c r="L474" s="250" t="s">
        <v>91</v>
      </c>
    </row>
    <row r="475" spans="1:13" ht="14.25" hidden="1" customHeight="1">
      <c r="A475" s="250" t="s">
        <v>1318</v>
      </c>
      <c r="B475" s="250" t="s">
        <v>114</v>
      </c>
      <c r="C475" s="250" t="s">
        <v>3</v>
      </c>
      <c r="D475" s="250" t="s">
        <v>22</v>
      </c>
      <c r="E475" s="250"/>
      <c r="F475" s="250"/>
      <c r="G475" s="250"/>
      <c r="H475" s="278" t="s">
        <v>591</v>
      </c>
      <c r="I475" s="282">
        <v>75016</v>
      </c>
      <c r="J475" s="279" t="s">
        <v>181</v>
      </c>
      <c r="K475" s="250">
        <v>75</v>
      </c>
      <c r="L475" s="250" t="s">
        <v>119</v>
      </c>
    </row>
    <row r="476" spans="1:13" ht="14.25" hidden="1" customHeight="1">
      <c r="A476" s="250" t="s">
        <v>1319</v>
      </c>
      <c r="B476" s="250" t="s">
        <v>114</v>
      </c>
      <c r="C476" s="250" t="s">
        <v>3</v>
      </c>
      <c r="D476" s="250" t="s">
        <v>22</v>
      </c>
      <c r="E476" s="250"/>
      <c r="F476" s="250"/>
      <c r="G476" s="250"/>
      <c r="H476" s="278" t="s">
        <v>1320</v>
      </c>
      <c r="I476" s="282">
        <v>93200</v>
      </c>
      <c r="J476" s="279" t="s">
        <v>744</v>
      </c>
      <c r="K476" s="250">
        <v>93</v>
      </c>
      <c r="L476" s="250" t="s">
        <v>119</v>
      </c>
    </row>
    <row r="477" spans="1:13" ht="14.25" hidden="1" customHeight="1">
      <c r="A477" s="250" t="s">
        <v>1321</v>
      </c>
      <c r="B477" s="250" t="s">
        <v>114</v>
      </c>
      <c r="C477" s="250" t="s">
        <v>3</v>
      </c>
      <c r="D477" s="250" t="s">
        <v>22</v>
      </c>
      <c r="E477" s="250"/>
      <c r="F477" s="250"/>
      <c r="G477" s="250"/>
      <c r="H477" s="278" t="s">
        <v>1322</v>
      </c>
      <c r="I477" s="282">
        <v>75001</v>
      </c>
      <c r="J477" s="279" t="s">
        <v>389</v>
      </c>
      <c r="K477" s="250">
        <v>75</v>
      </c>
      <c r="L477" s="250" t="s">
        <v>119</v>
      </c>
    </row>
    <row r="478" spans="1:13" ht="14.25" hidden="1" customHeight="1">
      <c r="A478" s="250" t="s">
        <v>1323</v>
      </c>
      <c r="B478" s="278" t="s">
        <v>13</v>
      </c>
      <c r="C478" s="279" t="s">
        <v>45</v>
      </c>
      <c r="D478" s="279" t="s">
        <v>45</v>
      </c>
      <c r="E478" s="279"/>
      <c r="F478" s="250"/>
      <c r="G478" s="250"/>
      <c r="H478" s="278" t="s">
        <v>1324</v>
      </c>
      <c r="I478" s="282">
        <v>75001</v>
      </c>
      <c r="J478" s="279" t="s">
        <v>389</v>
      </c>
      <c r="K478" s="250">
        <v>75</v>
      </c>
      <c r="L478" s="250" t="s">
        <v>91</v>
      </c>
    </row>
    <row r="479" spans="1:13" ht="14.25" hidden="1" customHeight="1">
      <c r="A479" s="250" t="s">
        <v>1325</v>
      </c>
      <c r="B479" s="280" t="s">
        <v>13</v>
      </c>
      <c r="C479" s="281" t="s">
        <v>45</v>
      </c>
      <c r="D479" s="281" t="s">
        <v>45</v>
      </c>
      <c r="E479" s="281"/>
      <c r="F479" s="250"/>
      <c r="G479" s="250"/>
      <c r="H479" s="278" t="s">
        <v>1326</v>
      </c>
      <c r="I479" s="282">
        <v>94310</v>
      </c>
      <c r="J479" s="279" t="s">
        <v>1101</v>
      </c>
      <c r="K479" s="250">
        <v>94</v>
      </c>
      <c r="L479" s="250" t="s">
        <v>91</v>
      </c>
    </row>
    <row r="480" spans="1:13" ht="14.25" hidden="1" customHeight="1">
      <c r="A480" s="250" t="s">
        <v>1327</v>
      </c>
      <c r="B480" s="278" t="s">
        <v>114</v>
      </c>
      <c r="C480" s="279" t="s">
        <v>13</v>
      </c>
      <c r="D480" s="279" t="s">
        <v>86</v>
      </c>
      <c r="E480" s="250"/>
      <c r="F480" s="250"/>
      <c r="G480" s="250"/>
      <c r="H480" s="278" t="s">
        <v>1328</v>
      </c>
      <c r="I480" s="282">
        <v>75016</v>
      </c>
      <c r="J480" s="279" t="s">
        <v>181</v>
      </c>
      <c r="K480" s="250">
        <v>75</v>
      </c>
      <c r="L480" s="250" t="s">
        <v>119</v>
      </c>
    </row>
    <row r="481" spans="1:12" ht="14.25" hidden="1" customHeight="1">
      <c r="A481" s="250" t="s">
        <v>1329</v>
      </c>
      <c r="B481" s="250" t="s">
        <v>13</v>
      </c>
      <c r="C481" s="250" t="s">
        <v>53</v>
      </c>
      <c r="D481" s="250"/>
      <c r="E481" s="250"/>
      <c r="F481" s="250"/>
      <c r="G481" s="250"/>
      <c r="H481" s="278" t="s">
        <v>1330</v>
      </c>
      <c r="I481" s="282">
        <v>93170</v>
      </c>
      <c r="J481" s="279" t="s">
        <v>642</v>
      </c>
      <c r="K481" s="250">
        <v>93</v>
      </c>
      <c r="L481" s="250" t="s">
        <v>91</v>
      </c>
    </row>
    <row r="482" spans="1:12" ht="14.25" hidden="1" customHeight="1">
      <c r="A482" s="250" t="s">
        <v>1331</v>
      </c>
      <c r="B482" s="250" t="s">
        <v>114</v>
      </c>
      <c r="C482" s="250" t="s">
        <v>13</v>
      </c>
      <c r="D482" s="279" t="s">
        <v>86</v>
      </c>
      <c r="E482" s="250" t="s">
        <v>1316</v>
      </c>
      <c r="F482" s="250"/>
      <c r="G482" s="250"/>
      <c r="H482" s="250" t="s">
        <v>1317</v>
      </c>
      <c r="I482" s="250">
        <v>75018</v>
      </c>
      <c r="J482" s="250" t="s">
        <v>270</v>
      </c>
      <c r="K482" s="250">
        <v>75</v>
      </c>
      <c r="L482" s="250" t="s">
        <v>91</v>
      </c>
    </row>
    <row r="483" spans="1:12" ht="14.25" hidden="1" customHeight="1">
      <c r="A483" s="250" t="s">
        <v>1332</v>
      </c>
      <c r="B483" s="250" t="s">
        <v>114</v>
      </c>
      <c r="C483" s="250" t="s">
        <v>13</v>
      </c>
      <c r="D483" s="250"/>
      <c r="E483" s="250" t="s">
        <v>1333</v>
      </c>
      <c r="F483" s="250"/>
      <c r="G483" s="250"/>
      <c r="H483" s="278" t="s">
        <v>1334</v>
      </c>
      <c r="I483" s="282">
        <v>92230</v>
      </c>
      <c r="J483" s="279" t="s">
        <v>1335</v>
      </c>
      <c r="K483" s="250">
        <v>92</v>
      </c>
      <c r="L483" s="250" t="s">
        <v>119</v>
      </c>
    </row>
    <row r="484" spans="1:12" ht="14.25" hidden="1" customHeight="1">
      <c r="A484" s="250" t="s">
        <v>1336</v>
      </c>
      <c r="B484" s="250" t="s">
        <v>114</v>
      </c>
      <c r="C484" s="250" t="s">
        <v>3</v>
      </c>
      <c r="D484" s="278" t="s">
        <v>22</v>
      </c>
      <c r="E484" s="250"/>
      <c r="F484" s="250"/>
      <c r="G484" s="250"/>
      <c r="H484" s="278" t="s">
        <v>1337</v>
      </c>
      <c r="I484" s="282">
        <v>75017</v>
      </c>
      <c r="J484" s="279" t="s">
        <v>393</v>
      </c>
      <c r="K484" s="250">
        <v>75</v>
      </c>
      <c r="L484" s="250" t="s">
        <v>119</v>
      </c>
    </row>
    <row r="485" spans="1:12" ht="14.25" hidden="1" customHeight="1">
      <c r="A485" s="250" t="s">
        <v>1338</v>
      </c>
      <c r="B485" s="250" t="s">
        <v>114</v>
      </c>
      <c r="C485" s="250" t="s">
        <v>3</v>
      </c>
      <c r="D485" s="280" t="s">
        <v>22</v>
      </c>
      <c r="E485" s="250" t="s">
        <v>1339</v>
      </c>
      <c r="F485" s="250"/>
      <c r="G485" s="250"/>
      <c r="H485" s="278" t="s">
        <v>1340</v>
      </c>
      <c r="I485" s="282">
        <v>93300</v>
      </c>
      <c r="J485" s="279" t="s">
        <v>681</v>
      </c>
      <c r="K485" s="250">
        <v>93</v>
      </c>
      <c r="L485" s="250" t="s">
        <v>119</v>
      </c>
    </row>
    <row r="486" spans="1:12" ht="14.25" hidden="1" customHeight="1">
      <c r="A486" s="250" t="s">
        <v>1341</v>
      </c>
      <c r="B486" s="250" t="s">
        <v>114</v>
      </c>
      <c r="C486" s="250" t="s">
        <v>3</v>
      </c>
      <c r="D486" s="278" t="s">
        <v>24</v>
      </c>
      <c r="E486" s="250" t="s">
        <v>1300</v>
      </c>
      <c r="F486" s="250"/>
      <c r="G486" s="250"/>
      <c r="H486" s="278" t="s">
        <v>1342</v>
      </c>
      <c r="I486" s="282">
        <v>75015</v>
      </c>
      <c r="J486" s="279" t="s">
        <v>118</v>
      </c>
      <c r="K486" s="250">
        <v>75</v>
      </c>
      <c r="L486" s="250" t="s">
        <v>119</v>
      </c>
    </row>
    <row r="487" spans="1:12" ht="14.25" hidden="1" customHeight="1">
      <c r="A487" s="250" t="s">
        <v>1343</v>
      </c>
      <c r="B487" s="250" t="s">
        <v>114</v>
      </c>
      <c r="C487" s="250" t="s">
        <v>3</v>
      </c>
      <c r="D487" s="280" t="s">
        <v>24</v>
      </c>
      <c r="E487" s="250" t="s">
        <v>1344</v>
      </c>
      <c r="F487" s="250"/>
      <c r="G487" s="250"/>
      <c r="H487" s="278" t="s">
        <v>1273</v>
      </c>
      <c r="I487" s="282">
        <v>93350</v>
      </c>
      <c r="J487" s="279" t="s">
        <v>1274</v>
      </c>
      <c r="K487" s="250">
        <v>93</v>
      </c>
      <c r="L487" s="250" t="s">
        <v>119</v>
      </c>
    </row>
    <row r="488" spans="1:12" ht="14.25" hidden="1" customHeight="1">
      <c r="A488" s="250" t="s">
        <v>1345</v>
      </c>
      <c r="B488" s="278" t="s">
        <v>13</v>
      </c>
      <c r="C488" s="279" t="s">
        <v>43</v>
      </c>
      <c r="D488" s="278" t="s">
        <v>93</v>
      </c>
      <c r="E488" s="250"/>
      <c r="F488" s="250"/>
      <c r="G488" s="250"/>
      <c r="H488" s="280" t="s">
        <v>1346</v>
      </c>
      <c r="I488" s="283">
        <v>93200</v>
      </c>
      <c r="J488" s="281" t="s">
        <v>744</v>
      </c>
      <c r="K488" s="250">
        <v>93</v>
      </c>
      <c r="L488" s="250" t="s">
        <v>91</v>
      </c>
    </row>
    <row r="489" spans="1:12" ht="14.25" hidden="1" customHeight="1">
      <c r="A489" s="250" t="s">
        <v>1347</v>
      </c>
      <c r="B489" s="280" t="s">
        <v>114</v>
      </c>
      <c r="C489" s="281" t="s">
        <v>3</v>
      </c>
      <c r="D489" s="278" t="s">
        <v>24</v>
      </c>
      <c r="E489" s="250"/>
      <c r="F489" s="250"/>
      <c r="G489" s="250"/>
      <c r="H489" s="280" t="s">
        <v>1273</v>
      </c>
      <c r="I489" s="283">
        <v>93350</v>
      </c>
      <c r="J489" s="281" t="s">
        <v>1274</v>
      </c>
      <c r="K489" s="250">
        <v>93</v>
      </c>
      <c r="L489" s="250" t="s">
        <v>119</v>
      </c>
    </row>
    <row r="490" spans="1:12" ht="14.25" hidden="1" customHeight="1">
      <c r="A490" s="278" t="s">
        <v>1348</v>
      </c>
      <c r="B490" s="280" t="s">
        <v>114</v>
      </c>
      <c r="C490" s="281" t="s">
        <v>3</v>
      </c>
      <c r="D490" s="280" t="s">
        <v>24</v>
      </c>
      <c r="E490" s="250"/>
      <c r="F490" s="250"/>
      <c r="G490" s="250"/>
      <c r="H490" s="280" t="s">
        <v>1293</v>
      </c>
      <c r="I490" s="283">
        <v>93200</v>
      </c>
      <c r="J490" s="281" t="s">
        <v>744</v>
      </c>
      <c r="K490" s="250">
        <v>93</v>
      </c>
      <c r="L490" s="250" t="s">
        <v>119</v>
      </c>
    </row>
    <row r="491" spans="1:12" ht="14.25" hidden="1" customHeight="1">
      <c r="A491" s="250" t="s">
        <v>1349</v>
      </c>
      <c r="B491" s="250" t="s">
        <v>114</v>
      </c>
      <c r="C491" s="250" t="s">
        <v>3</v>
      </c>
      <c r="D491" s="250" t="s">
        <v>24</v>
      </c>
      <c r="E491" s="250"/>
      <c r="F491" s="250"/>
      <c r="G491" s="250"/>
      <c r="H491" s="250" t="s">
        <v>1350</v>
      </c>
      <c r="I491" s="250">
        <v>92800</v>
      </c>
      <c r="J491" s="250" t="s">
        <v>475</v>
      </c>
      <c r="K491" s="250">
        <v>92</v>
      </c>
      <c r="L491" s="250" t="s">
        <v>119</v>
      </c>
    </row>
    <row r="492" spans="1:12" ht="14.25" hidden="1" customHeight="1">
      <c r="A492" s="252" t="s">
        <v>1351</v>
      </c>
      <c r="B492" s="252" t="s">
        <v>114</v>
      </c>
      <c r="C492" s="252" t="s">
        <v>20</v>
      </c>
      <c r="D492" s="250" t="s">
        <v>20</v>
      </c>
      <c r="E492" s="250"/>
      <c r="F492" s="250"/>
      <c r="G492" s="250"/>
      <c r="H492" s="250" t="s">
        <v>1352</v>
      </c>
      <c r="I492" s="250">
        <v>75015</v>
      </c>
      <c r="J492" s="250" t="s">
        <v>118</v>
      </c>
      <c r="K492" s="250">
        <v>75</v>
      </c>
      <c r="L492" s="250" t="s">
        <v>119</v>
      </c>
    </row>
    <row r="493" spans="1:12" ht="14.25" hidden="1" customHeight="1">
      <c r="A493" s="250" t="s">
        <v>1353</v>
      </c>
      <c r="B493" s="250" t="s">
        <v>114</v>
      </c>
      <c r="C493" s="250" t="s">
        <v>3</v>
      </c>
      <c r="D493" s="250" t="s">
        <v>24</v>
      </c>
      <c r="E493" s="250"/>
      <c r="F493" s="250"/>
      <c r="G493" s="250"/>
      <c r="H493" s="250" t="s">
        <v>1354</v>
      </c>
      <c r="I493" s="250">
        <v>75010</v>
      </c>
      <c r="J493" s="250" t="s">
        <v>98</v>
      </c>
      <c r="K493" s="250">
        <v>75</v>
      </c>
      <c r="L493" s="250" t="s">
        <v>119</v>
      </c>
    </row>
    <row r="494" spans="1:12" ht="14.25" hidden="1" customHeight="1">
      <c r="A494" s="250" t="s">
        <v>1355</v>
      </c>
      <c r="B494" s="250" t="s">
        <v>114</v>
      </c>
      <c r="C494" s="250" t="s">
        <v>7</v>
      </c>
      <c r="D494" s="250" t="s">
        <v>501</v>
      </c>
      <c r="E494" s="250"/>
      <c r="F494" s="250"/>
      <c r="G494" s="250"/>
      <c r="H494" s="250" t="s">
        <v>1356</v>
      </c>
      <c r="I494" s="250">
        <v>93200</v>
      </c>
      <c r="J494" s="250" t="s">
        <v>744</v>
      </c>
      <c r="K494" s="250">
        <v>93</v>
      </c>
      <c r="L494" s="250" t="s">
        <v>119</v>
      </c>
    </row>
    <row r="495" spans="1:12" ht="14.25" hidden="1" customHeight="1">
      <c r="A495" s="250" t="s">
        <v>1357</v>
      </c>
      <c r="B495" s="278" t="s">
        <v>13</v>
      </c>
      <c r="C495" s="250" t="s">
        <v>53</v>
      </c>
      <c r="D495" s="250"/>
      <c r="E495" s="250"/>
      <c r="F495" s="250"/>
      <c r="G495" s="250"/>
      <c r="H495" s="250" t="s">
        <v>1358</v>
      </c>
      <c r="I495" s="250">
        <v>93200</v>
      </c>
      <c r="J495" s="250" t="s">
        <v>744</v>
      </c>
      <c r="K495" s="250">
        <v>93</v>
      </c>
      <c r="L495" s="250" t="s">
        <v>91</v>
      </c>
    </row>
    <row r="496" spans="1:12" ht="14.25" hidden="1" customHeight="1">
      <c r="A496" s="250" t="s">
        <v>1359</v>
      </c>
      <c r="B496" s="250" t="s">
        <v>114</v>
      </c>
      <c r="C496" s="250" t="s">
        <v>3</v>
      </c>
      <c r="D496" s="250" t="s">
        <v>24</v>
      </c>
      <c r="E496" s="250"/>
      <c r="F496" s="250"/>
      <c r="G496" s="250"/>
      <c r="H496" s="250" t="s">
        <v>1360</v>
      </c>
      <c r="I496" s="250">
        <v>92310</v>
      </c>
      <c r="J496" s="250" t="s">
        <v>104</v>
      </c>
      <c r="K496" s="250">
        <v>92</v>
      </c>
      <c r="L496" s="250" t="s">
        <v>119</v>
      </c>
    </row>
    <row r="497" spans="1:13" ht="14.25" hidden="1" customHeight="1">
      <c r="A497" s="250" t="s">
        <v>1361</v>
      </c>
      <c r="B497" s="250" t="s">
        <v>13</v>
      </c>
      <c r="C497" s="250" t="s">
        <v>45</v>
      </c>
      <c r="D497" s="250" t="s">
        <v>93</v>
      </c>
      <c r="E497" s="250"/>
      <c r="F497" s="250"/>
      <c r="G497" s="250"/>
      <c r="H497" s="250" t="s">
        <v>1362</v>
      </c>
      <c r="I497" s="250">
        <v>93400</v>
      </c>
      <c r="J497" s="250" t="s">
        <v>1363</v>
      </c>
      <c r="K497" s="250">
        <v>93</v>
      </c>
      <c r="L497" s="250" t="s">
        <v>91</v>
      </c>
    </row>
    <row r="498" spans="1:13" ht="14.25" hidden="1" customHeight="1">
      <c r="A498" s="266" t="s">
        <v>1364</v>
      </c>
      <c r="B498" s="266" t="s">
        <v>114</v>
      </c>
      <c r="C498" s="254" t="s">
        <v>5</v>
      </c>
      <c r="D498" s="254" t="s">
        <v>5</v>
      </c>
      <c r="E498" s="266"/>
      <c r="F498" s="266"/>
      <c r="G498" s="266"/>
      <c r="H498" s="266" t="s">
        <v>1365</v>
      </c>
      <c r="I498" s="266">
        <v>75009</v>
      </c>
      <c r="J498" s="266" t="s">
        <v>582</v>
      </c>
      <c r="K498" s="266">
        <v>75</v>
      </c>
      <c r="L498" s="266" t="s">
        <v>119</v>
      </c>
    </row>
    <row r="499" spans="1:13" ht="29.25" hidden="1" customHeight="1">
      <c r="A499" s="250" t="s">
        <v>1366</v>
      </c>
      <c r="B499" s="250" t="s">
        <v>114</v>
      </c>
      <c r="C499" s="250" t="s">
        <v>7</v>
      </c>
      <c r="D499" s="250" t="s">
        <v>1367</v>
      </c>
      <c r="E499" s="250" t="s">
        <v>1368</v>
      </c>
      <c r="F499" s="250"/>
      <c r="G499" s="250"/>
      <c r="H499" s="250" t="s">
        <v>1369</v>
      </c>
      <c r="I499" s="250">
        <v>75008</v>
      </c>
      <c r="J499" s="250" t="s">
        <v>1067</v>
      </c>
      <c r="K499" s="250">
        <v>75</v>
      </c>
      <c r="L499" s="250" t="s">
        <v>119</v>
      </c>
      <c r="M499" s="239"/>
    </row>
    <row r="500" spans="1:13" ht="14.25" hidden="1" customHeight="1">
      <c r="A500" s="250" t="s">
        <v>1370</v>
      </c>
      <c r="B500" s="250" t="s">
        <v>114</v>
      </c>
      <c r="C500" s="250" t="s">
        <v>1371</v>
      </c>
      <c r="D500" s="250" t="s">
        <v>1371</v>
      </c>
      <c r="E500" s="250" t="s">
        <v>1370</v>
      </c>
      <c r="F500" s="250"/>
      <c r="G500" s="250"/>
      <c r="H500" s="250" t="s">
        <v>1372</v>
      </c>
      <c r="I500" s="250">
        <v>75010</v>
      </c>
      <c r="J500" s="250" t="s">
        <v>98</v>
      </c>
      <c r="K500" s="250">
        <v>75</v>
      </c>
      <c r="L500" s="250" t="s">
        <v>119</v>
      </c>
      <c r="M500" s="239"/>
    </row>
    <row r="501" spans="1:13" s="239" customFormat="1" ht="14.25" hidden="1" customHeight="1">
      <c r="A501" s="250" t="s">
        <v>1373</v>
      </c>
      <c r="B501" s="250" t="s">
        <v>114</v>
      </c>
      <c r="C501" s="250" t="s">
        <v>1371</v>
      </c>
      <c r="D501" s="250" t="s">
        <v>1371</v>
      </c>
      <c r="E501" s="250"/>
      <c r="F501" s="250"/>
      <c r="G501" s="250"/>
      <c r="H501" s="250" t="s">
        <v>1374</v>
      </c>
      <c r="I501" s="250">
        <v>75011</v>
      </c>
      <c r="J501" s="250" t="s">
        <v>141</v>
      </c>
      <c r="K501" s="250">
        <v>75</v>
      </c>
      <c r="L501" s="250" t="s">
        <v>119</v>
      </c>
    </row>
    <row r="502" spans="1:13" s="239" customFormat="1" ht="14.25" hidden="1" customHeight="1">
      <c r="A502" s="250" t="s">
        <v>1375</v>
      </c>
      <c r="B502" s="252" t="s">
        <v>114</v>
      </c>
      <c r="C502" s="376" t="s">
        <v>3</v>
      </c>
      <c r="D502" s="250" t="s">
        <v>1371</v>
      </c>
      <c r="E502" s="253" t="s">
        <v>1375</v>
      </c>
      <c r="F502" s="250" t="s">
        <v>1375</v>
      </c>
      <c r="G502" s="253"/>
      <c r="H502" s="252" t="s">
        <v>1376</v>
      </c>
      <c r="I502" s="250">
        <v>92800</v>
      </c>
      <c r="J502" s="250" t="s">
        <v>475</v>
      </c>
      <c r="K502" s="250">
        <v>92</v>
      </c>
      <c r="L502" s="250" t="s">
        <v>119</v>
      </c>
    </row>
    <row r="503" spans="1:13" s="239" customFormat="1" ht="14.25" hidden="1" customHeight="1">
      <c r="A503" s="374" t="s">
        <v>1377</v>
      </c>
      <c r="B503" s="374" t="s">
        <v>114</v>
      </c>
      <c r="C503" s="374" t="s">
        <v>690</v>
      </c>
      <c r="D503" s="374" t="s">
        <v>1378</v>
      </c>
      <c r="E503" s="374" t="s">
        <v>691</v>
      </c>
      <c r="F503" s="374" t="s">
        <v>691</v>
      </c>
      <c r="G503" s="374"/>
      <c r="H503" s="374" t="s">
        <v>692</v>
      </c>
      <c r="I503" s="374">
        <v>92160</v>
      </c>
      <c r="J503" s="374" t="s">
        <v>693</v>
      </c>
      <c r="K503" s="374">
        <v>92</v>
      </c>
      <c r="L503" s="375" t="s">
        <v>119</v>
      </c>
    </row>
    <row r="504" spans="1:13" ht="14.25" hidden="1" customHeight="1">
      <c r="A504" s="250" t="s">
        <v>1379</v>
      </c>
      <c r="B504" s="252" t="s">
        <v>114</v>
      </c>
      <c r="C504" s="338" t="s">
        <v>1380</v>
      </c>
      <c r="D504" s="339" t="s">
        <v>36</v>
      </c>
      <c r="E504" s="250" t="s">
        <v>144</v>
      </c>
      <c r="F504" s="250" t="s">
        <v>149</v>
      </c>
      <c r="G504" s="250"/>
      <c r="H504" s="252" t="s">
        <v>150</v>
      </c>
      <c r="I504" s="250">
        <v>75012</v>
      </c>
      <c r="J504" s="250" t="s">
        <v>151</v>
      </c>
      <c r="K504" s="250">
        <v>75</v>
      </c>
      <c r="L504" s="300" t="s">
        <v>152</v>
      </c>
    </row>
    <row r="505" spans="1:13" ht="14.25" hidden="1" customHeight="1">
      <c r="A505" s="250" t="s">
        <v>1381</v>
      </c>
      <c r="B505" s="250" t="s">
        <v>114</v>
      </c>
      <c r="C505" s="266" t="s">
        <v>13</v>
      </c>
      <c r="D505" s="266"/>
      <c r="E505" s="266"/>
      <c r="F505" s="266"/>
      <c r="G505" s="377"/>
      <c r="H505" s="377" t="s">
        <v>1382</v>
      </c>
      <c r="I505" s="300">
        <v>75008</v>
      </c>
      <c r="J505" s="300" t="s">
        <v>1067</v>
      </c>
      <c r="K505" s="300">
        <v>75</v>
      </c>
      <c r="L505" s="300" t="s">
        <v>119</v>
      </c>
    </row>
    <row r="506" spans="1:13" ht="14.25" hidden="1" customHeight="1">
      <c r="A506" s="250" t="s">
        <v>1383</v>
      </c>
      <c r="B506" s="299" t="s">
        <v>114</v>
      </c>
      <c r="C506" s="250" t="s">
        <v>34</v>
      </c>
      <c r="D506" s="250" t="s">
        <v>34</v>
      </c>
      <c r="E506" s="253"/>
      <c r="F506" s="253"/>
      <c r="G506" s="253"/>
      <c r="H506" s="252" t="s">
        <v>1384</v>
      </c>
      <c r="I506" s="411">
        <v>75019</v>
      </c>
      <c r="J506" s="379" t="s">
        <v>135</v>
      </c>
      <c r="K506" s="380">
        <v>75</v>
      </c>
      <c r="L506" s="300" t="s">
        <v>119</v>
      </c>
    </row>
    <row r="507" spans="1:13" ht="14.25" hidden="1" customHeight="1">
      <c r="A507" s="250" t="s">
        <v>1385</v>
      </c>
      <c r="B507" s="250" t="s">
        <v>13</v>
      </c>
      <c r="C507" s="378" t="s">
        <v>47</v>
      </c>
      <c r="D507" s="378" t="s">
        <v>292</v>
      </c>
      <c r="E507" s="378" t="s">
        <v>661</v>
      </c>
      <c r="F507" s="378" t="s">
        <v>88</v>
      </c>
      <c r="G507" s="378" t="s">
        <v>96</v>
      </c>
      <c r="H507" s="378" t="s">
        <v>764</v>
      </c>
      <c r="I507" s="250">
        <v>75019</v>
      </c>
      <c r="J507" s="250" t="s">
        <v>135</v>
      </c>
      <c r="K507" s="250">
        <v>75</v>
      </c>
      <c r="L507" s="250" t="s">
        <v>91</v>
      </c>
    </row>
    <row r="508" spans="1:13" ht="14.25" hidden="1" customHeight="1">
      <c r="A508" s="250" t="s">
        <v>1386</v>
      </c>
      <c r="B508" s="250" t="s">
        <v>114</v>
      </c>
      <c r="C508" s="266" t="s">
        <v>7</v>
      </c>
      <c r="D508" s="266" t="s">
        <v>143</v>
      </c>
      <c r="E508" s="266" t="s">
        <v>603</v>
      </c>
      <c r="F508" s="266" t="s">
        <v>603</v>
      </c>
      <c r="G508" s="266"/>
      <c r="H508" s="266" t="s">
        <v>1387</v>
      </c>
      <c r="I508" s="377">
        <v>92110</v>
      </c>
      <c r="J508" s="377" t="s">
        <v>167</v>
      </c>
      <c r="K508" s="377">
        <v>92</v>
      </c>
      <c r="L508" s="377" t="s">
        <v>119</v>
      </c>
    </row>
    <row r="509" spans="1:13" ht="14.25" hidden="1" customHeight="1">
      <c r="A509" s="250" t="s">
        <v>1388</v>
      </c>
      <c r="B509" s="299" t="s">
        <v>114</v>
      </c>
      <c r="C509" s="250" t="s">
        <v>3</v>
      </c>
      <c r="D509" s="250" t="s">
        <v>1389</v>
      </c>
      <c r="E509" s="253"/>
      <c r="F509" s="253"/>
      <c r="G509" s="253"/>
      <c r="H509" s="252" t="s">
        <v>1390</v>
      </c>
      <c r="I509" s="250">
        <v>78560</v>
      </c>
      <c r="J509" s="253" t="s">
        <v>1391</v>
      </c>
      <c r="K509" s="250">
        <v>78</v>
      </c>
      <c r="L509" s="298" t="s">
        <v>119</v>
      </c>
      <c r="M509" s="239"/>
    </row>
    <row r="510" spans="1:13" ht="14.25" hidden="1" customHeight="1">
      <c r="A510" s="250" t="s">
        <v>1392</v>
      </c>
      <c r="B510" s="250" t="s">
        <v>114</v>
      </c>
      <c r="C510" s="378" t="s">
        <v>34</v>
      </c>
      <c r="D510" s="378" t="s">
        <v>34</v>
      </c>
      <c r="E510" s="378" t="s">
        <v>789</v>
      </c>
      <c r="F510" s="378" t="s">
        <v>790</v>
      </c>
      <c r="G510" s="378"/>
      <c r="H510" s="378" t="s">
        <v>1393</v>
      </c>
      <c r="I510" s="378">
        <v>75012</v>
      </c>
      <c r="J510" s="378" t="s">
        <v>1394</v>
      </c>
      <c r="K510" s="378">
        <v>75</v>
      </c>
      <c r="L510" s="378" t="s">
        <v>152</v>
      </c>
    </row>
    <row r="511" spans="1:13" ht="14.25" hidden="1" customHeight="1">
      <c r="A511" s="250" t="s">
        <v>1395</v>
      </c>
      <c r="B511" s="250" t="s">
        <v>13</v>
      </c>
      <c r="C511" s="250" t="s">
        <v>47</v>
      </c>
      <c r="D511" s="250" t="s">
        <v>292</v>
      </c>
      <c r="E511" s="250" t="s">
        <v>486</v>
      </c>
      <c r="F511" s="250"/>
      <c r="G511" s="250" t="s">
        <v>88</v>
      </c>
      <c r="H511" s="250" t="s">
        <v>1396</v>
      </c>
      <c r="I511" s="250">
        <v>75014</v>
      </c>
      <c r="J511" s="250" t="s">
        <v>1394</v>
      </c>
      <c r="K511" s="250">
        <v>75</v>
      </c>
      <c r="L511" s="250" t="s">
        <v>91</v>
      </c>
    </row>
    <row r="512" spans="1:13" ht="14.25" hidden="1" customHeight="1">
      <c r="A512" s="39"/>
      <c r="B512" s="40"/>
      <c r="C512" s="39"/>
      <c r="D512" s="39"/>
      <c r="E512" s="41"/>
      <c r="F512" s="41"/>
      <c r="G512" s="41"/>
      <c r="H512" s="42"/>
      <c r="I512" s="39"/>
      <c r="J512" s="41"/>
      <c r="K512" s="39"/>
    </row>
    <row r="513" spans="1:11" ht="14.25" hidden="1" customHeight="1">
      <c r="A513" s="39"/>
      <c r="B513" s="40"/>
      <c r="C513" s="39"/>
      <c r="D513" s="39"/>
      <c r="E513" s="41"/>
      <c r="F513" s="41"/>
      <c r="G513" s="41"/>
      <c r="H513" s="42"/>
      <c r="I513" s="39"/>
      <c r="J513" s="41"/>
      <c r="K513" s="39"/>
    </row>
    <row r="514" spans="1:11" ht="14.25" hidden="1" customHeight="1">
      <c r="A514" s="39"/>
      <c r="B514" s="40"/>
      <c r="C514" s="39"/>
      <c r="D514" s="39"/>
      <c r="E514" s="41"/>
      <c r="F514" s="41"/>
      <c r="G514" s="41"/>
      <c r="H514" s="42"/>
      <c r="I514" s="39"/>
      <c r="J514" s="41"/>
      <c r="K514" s="39"/>
    </row>
    <row r="515" spans="1:11" ht="14.25" hidden="1" customHeight="1">
      <c r="A515" s="39"/>
      <c r="B515" s="40"/>
      <c r="C515" s="39"/>
      <c r="D515" s="39"/>
      <c r="E515" s="41"/>
      <c r="F515" s="41"/>
      <c r="G515" s="41"/>
      <c r="H515" s="42"/>
      <c r="I515" s="39"/>
      <c r="J515" s="41"/>
      <c r="K515" s="39"/>
    </row>
    <row r="516" spans="1:11" ht="14.25" hidden="1" customHeight="1">
      <c r="A516" s="39"/>
      <c r="B516" s="40"/>
      <c r="C516" s="39"/>
      <c r="D516" s="39"/>
      <c r="E516" s="41"/>
      <c r="F516" s="41"/>
      <c r="G516" s="41"/>
      <c r="H516" s="42"/>
      <c r="I516" s="39"/>
      <c r="J516" s="41"/>
      <c r="K516" s="39"/>
    </row>
    <row r="517" spans="1:11" ht="14.25" hidden="1" customHeight="1">
      <c r="A517" s="39"/>
      <c r="B517" s="40"/>
      <c r="C517" s="39"/>
      <c r="D517" s="39"/>
      <c r="E517" s="41"/>
      <c r="F517" s="41"/>
      <c r="G517" s="41"/>
      <c r="H517" s="42"/>
      <c r="I517" s="39"/>
      <c r="J517" s="41"/>
      <c r="K517" s="39"/>
    </row>
    <row r="518" spans="1:11" ht="14.25" hidden="1" customHeight="1">
      <c r="A518" s="39"/>
      <c r="B518" s="40"/>
      <c r="C518" s="39"/>
      <c r="D518" s="39"/>
      <c r="E518" s="41"/>
      <c r="F518" s="41"/>
      <c r="G518" s="41"/>
      <c r="H518" s="42"/>
      <c r="I518" s="39"/>
      <c r="J518" s="41"/>
      <c r="K518" s="39"/>
    </row>
    <row r="519" spans="1:11" ht="14.25" hidden="1" customHeight="1">
      <c r="A519" s="39"/>
      <c r="B519" s="40"/>
      <c r="C519" s="39"/>
      <c r="D519" s="39"/>
      <c r="E519" s="41"/>
      <c r="F519" s="41"/>
      <c r="G519" s="41"/>
      <c r="H519" s="42"/>
      <c r="I519" s="39"/>
      <c r="J519" s="41"/>
      <c r="K519" s="39"/>
    </row>
    <row r="520" spans="1:11" ht="14.25" hidden="1" customHeight="1">
      <c r="A520" s="39"/>
      <c r="B520" s="40"/>
      <c r="C520" s="39"/>
      <c r="D520" s="39"/>
      <c r="E520" s="41"/>
      <c r="F520" s="41"/>
      <c r="G520" s="41"/>
      <c r="H520" s="42"/>
      <c r="I520" s="39"/>
      <c r="J520" s="41"/>
      <c r="K520" s="39"/>
    </row>
    <row r="521" spans="1:11" ht="14.25" hidden="1" customHeight="1">
      <c r="A521" s="39"/>
      <c r="B521" s="40"/>
      <c r="C521" s="39"/>
      <c r="D521" s="39"/>
      <c r="E521" s="41"/>
      <c r="F521" s="41"/>
      <c r="G521" s="41"/>
      <c r="H521" s="42"/>
      <c r="I521" s="39"/>
      <c r="J521" s="41"/>
      <c r="K521" s="39"/>
    </row>
    <row r="522" spans="1:11" ht="14.25" hidden="1" customHeight="1">
      <c r="A522" s="39"/>
      <c r="B522" s="40"/>
      <c r="C522" s="39"/>
      <c r="D522" s="39"/>
      <c r="E522" s="41"/>
      <c r="F522" s="41"/>
      <c r="G522" s="41"/>
      <c r="H522" s="42"/>
      <c r="I522" s="39"/>
      <c r="J522" s="41"/>
      <c r="K522" s="39"/>
    </row>
    <row r="523" spans="1:11" ht="14.25" hidden="1" customHeight="1">
      <c r="A523" s="39"/>
      <c r="B523" s="40"/>
      <c r="C523" s="39"/>
      <c r="D523" s="39"/>
      <c r="E523" s="41"/>
      <c r="F523" s="41"/>
      <c r="G523" s="41"/>
      <c r="H523" s="42"/>
      <c r="I523" s="39"/>
      <c r="J523" s="41"/>
      <c r="K523" s="39"/>
    </row>
    <row r="524" spans="1:11" ht="14.25" hidden="1" customHeight="1">
      <c r="A524" s="39"/>
      <c r="B524" s="40"/>
      <c r="C524" s="39"/>
      <c r="D524" s="39"/>
      <c r="E524" s="41"/>
      <c r="F524" s="41"/>
      <c r="G524" s="41"/>
      <c r="H524" s="42"/>
      <c r="I524" s="39"/>
      <c r="J524" s="41"/>
      <c r="K524" s="39"/>
    </row>
    <row r="525" spans="1:11" ht="14.25" hidden="1" customHeight="1">
      <c r="A525" s="39"/>
      <c r="B525" s="40"/>
      <c r="C525" s="39"/>
      <c r="D525" s="39"/>
      <c r="E525" s="41"/>
      <c r="F525" s="41"/>
      <c r="G525" s="41"/>
      <c r="H525" s="42"/>
      <c r="I525" s="39"/>
      <c r="J525" s="41"/>
      <c r="K525" s="39"/>
    </row>
    <row r="526" spans="1:11" ht="14.25" hidden="1" customHeight="1">
      <c r="A526" s="39"/>
      <c r="B526" s="40"/>
      <c r="C526" s="39"/>
      <c r="D526" s="39"/>
      <c r="E526" s="41"/>
      <c r="F526" s="41"/>
      <c r="G526" s="41"/>
      <c r="H526" s="42"/>
      <c r="I526" s="39"/>
      <c r="J526" s="41"/>
      <c r="K526" s="39"/>
    </row>
    <row r="527" spans="1:11" ht="14.25" hidden="1" customHeight="1">
      <c r="A527" s="39"/>
      <c r="B527" s="40"/>
      <c r="C527" s="39"/>
      <c r="D527" s="39"/>
      <c r="E527" s="41"/>
      <c r="F527" s="41"/>
      <c r="G527" s="41"/>
      <c r="H527" s="42"/>
      <c r="I527" s="39"/>
      <c r="J527" s="41"/>
      <c r="K527" s="39"/>
    </row>
    <row r="528" spans="1:11" ht="14.25" hidden="1" customHeight="1">
      <c r="A528" s="39"/>
      <c r="B528" s="40"/>
      <c r="C528" s="39"/>
      <c r="D528" s="39"/>
      <c r="E528" s="41"/>
      <c r="F528" s="41"/>
      <c r="G528" s="41"/>
      <c r="H528" s="42"/>
      <c r="I528" s="39"/>
      <c r="J528" s="41"/>
      <c r="K528" s="39"/>
    </row>
    <row r="529" spans="1:11" ht="14.25" hidden="1" customHeight="1">
      <c r="A529" s="39"/>
      <c r="B529" s="40"/>
      <c r="C529" s="39"/>
      <c r="D529" s="39"/>
      <c r="E529" s="41"/>
      <c r="F529" s="41"/>
      <c r="G529" s="41"/>
      <c r="H529" s="42"/>
      <c r="I529" s="39"/>
      <c r="J529" s="41"/>
      <c r="K529" s="39"/>
    </row>
    <row r="530" spans="1:11" ht="14.25" hidden="1" customHeight="1">
      <c r="A530" s="39"/>
      <c r="B530" s="40"/>
      <c r="C530" s="39"/>
      <c r="D530" s="39"/>
      <c r="E530" s="41"/>
      <c r="F530" s="41"/>
      <c r="G530" s="41"/>
      <c r="H530" s="42"/>
      <c r="I530" s="39"/>
      <c r="J530" s="41"/>
      <c r="K530" s="39"/>
    </row>
    <row r="531" spans="1:11" ht="14.25" hidden="1" customHeight="1">
      <c r="A531" s="39"/>
      <c r="B531" s="40"/>
      <c r="C531" s="39"/>
      <c r="D531" s="39"/>
      <c r="E531" s="41"/>
      <c r="F531" s="41"/>
      <c r="G531" s="41"/>
      <c r="H531" s="42"/>
      <c r="I531" s="39"/>
      <c r="J531" s="41"/>
      <c r="K531" s="39"/>
    </row>
    <row r="532" spans="1:11" ht="14.25" hidden="1" customHeight="1">
      <c r="A532" s="39"/>
      <c r="B532" s="40"/>
      <c r="C532" s="39"/>
      <c r="D532" s="39"/>
      <c r="E532" s="41"/>
      <c r="F532" s="41"/>
      <c r="G532" s="41"/>
      <c r="H532" s="42"/>
      <c r="I532" s="39"/>
      <c r="J532" s="41"/>
      <c r="K532" s="39"/>
    </row>
    <row r="533" spans="1:11" ht="14.25" hidden="1" customHeight="1">
      <c r="A533" s="39"/>
      <c r="B533" s="40"/>
      <c r="C533" s="39"/>
      <c r="D533" s="39"/>
      <c r="E533" s="41"/>
      <c r="F533" s="41"/>
      <c r="G533" s="41"/>
      <c r="H533" s="42"/>
      <c r="I533" s="39"/>
      <c r="J533" s="41"/>
      <c r="K533" s="39"/>
    </row>
    <row r="534" spans="1:11" ht="14.25" hidden="1" customHeight="1">
      <c r="A534" s="39"/>
      <c r="B534" s="40"/>
      <c r="C534" s="39"/>
      <c r="D534" s="39"/>
      <c r="E534" s="41"/>
      <c r="F534" s="41"/>
      <c r="G534" s="41"/>
      <c r="H534" s="42"/>
      <c r="I534" s="39"/>
      <c r="J534" s="41"/>
      <c r="K534" s="39"/>
    </row>
    <row r="535" spans="1:11" ht="14.25" hidden="1" customHeight="1">
      <c r="A535" s="39"/>
      <c r="B535" s="40"/>
      <c r="C535" s="39"/>
      <c r="D535" s="39"/>
      <c r="E535" s="41"/>
      <c r="F535" s="41"/>
      <c r="G535" s="41"/>
      <c r="H535" s="42"/>
      <c r="I535" s="39"/>
      <c r="J535" s="41"/>
      <c r="K535" s="39"/>
    </row>
    <row r="536" spans="1:11" ht="14.25" hidden="1" customHeight="1">
      <c r="A536" s="39"/>
      <c r="B536" s="40"/>
      <c r="C536" s="39"/>
      <c r="D536" s="39"/>
      <c r="E536" s="41"/>
      <c r="F536" s="41"/>
      <c r="G536" s="41"/>
      <c r="H536" s="42"/>
      <c r="I536" s="39"/>
      <c r="J536" s="41"/>
      <c r="K536" s="39"/>
    </row>
    <row r="537" spans="1:11" ht="14.25" hidden="1" customHeight="1">
      <c r="A537" s="39"/>
      <c r="B537" s="40"/>
      <c r="C537" s="39"/>
      <c r="D537" s="39"/>
      <c r="E537" s="41"/>
      <c r="F537" s="41"/>
      <c r="G537" s="41"/>
      <c r="H537" s="42"/>
      <c r="I537" s="39"/>
      <c r="J537" s="41"/>
      <c r="K537" s="39"/>
    </row>
    <row r="538" spans="1:11" ht="14.25" hidden="1" customHeight="1">
      <c r="A538" s="39"/>
      <c r="B538" s="40"/>
      <c r="C538" s="39"/>
      <c r="D538" s="39"/>
      <c r="E538" s="41"/>
      <c r="F538" s="41"/>
      <c r="G538" s="41"/>
      <c r="H538" s="42"/>
      <c r="I538" s="39"/>
      <c r="J538" s="41"/>
      <c r="K538" s="39"/>
    </row>
    <row r="539" spans="1:11" ht="14.25" hidden="1" customHeight="1">
      <c r="A539" s="39"/>
      <c r="B539" s="40"/>
      <c r="C539" s="39"/>
      <c r="D539" s="39"/>
      <c r="E539" s="41"/>
      <c r="F539" s="41"/>
      <c r="G539" s="41"/>
      <c r="H539" s="42"/>
      <c r="I539" s="39"/>
      <c r="J539" s="41"/>
      <c r="K539" s="39"/>
    </row>
    <row r="540" spans="1:11" ht="14.25" hidden="1" customHeight="1">
      <c r="A540" s="39"/>
      <c r="B540" s="40"/>
      <c r="C540" s="39"/>
      <c r="D540" s="39"/>
      <c r="E540" s="41"/>
      <c r="F540" s="41"/>
      <c r="G540" s="41"/>
      <c r="H540" s="42"/>
      <c r="I540" s="39"/>
      <c r="J540" s="41"/>
      <c r="K540" s="39"/>
    </row>
    <row r="541" spans="1:11" ht="14.25" hidden="1" customHeight="1">
      <c r="A541" s="39"/>
      <c r="B541" s="40"/>
      <c r="C541" s="39"/>
      <c r="D541" s="39"/>
      <c r="E541" s="41"/>
      <c r="F541" s="41"/>
      <c r="G541" s="41"/>
      <c r="H541" s="42"/>
      <c r="I541" s="39"/>
      <c r="J541" s="41"/>
      <c r="K541" s="39"/>
    </row>
    <row r="542" spans="1:11" ht="14.25" hidden="1" customHeight="1">
      <c r="A542" s="39"/>
      <c r="B542" s="40"/>
      <c r="C542" s="39"/>
      <c r="D542" s="39"/>
      <c r="E542" s="41"/>
      <c r="F542" s="41"/>
      <c r="G542" s="41"/>
      <c r="H542" s="42"/>
      <c r="I542" s="39"/>
      <c r="J542" s="41"/>
      <c r="K542" s="39"/>
    </row>
    <row r="543" spans="1:11" ht="14.25" hidden="1" customHeight="1">
      <c r="A543" s="39"/>
      <c r="B543" s="40"/>
      <c r="C543" s="39"/>
      <c r="D543" s="39"/>
      <c r="E543" s="41"/>
      <c r="F543" s="41"/>
      <c r="G543" s="41"/>
      <c r="H543" s="42"/>
      <c r="I543" s="39"/>
      <c r="J543" s="41"/>
      <c r="K543" s="39"/>
    </row>
    <row r="544" spans="1:11" ht="14.25" hidden="1" customHeight="1">
      <c r="A544" s="39"/>
      <c r="B544" s="40"/>
      <c r="C544" s="39"/>
      <c r="D544" s="39"/>
      <c r="E544" s="41"/>
      <c r="F544" s="41"/>
      <c r="G544" s="41"/>
      <c r="H544" s="42"/>
      <c r="I544" s="39"/>
      <c r="J544" s="41"/>
      <c r="K544" s="39"/>
    </row>
    <row r="545" spans="1:11" ht="14.25" hidden="1" customHeight="1">
      <c r="A545" s="39"/>
      <c r="B545" s="40"/>
      <c r="C545" s="39"/>
      <c r="D545" s="39"/>
      <c r="E545" s="41"/>
      <c r="F545" s="41"/>
      <c r="G545" s="41"/>
      <c r="H545" s="42"/>
      <c r="I545" s="39"/>
      <c r="J545" s="41"/>
      <c r="K545" s="39"/>
    </row>
    <row r="546" spans="1:11" ht="14.25" hidden="1" customHeight="1">
      <c r="A546" s="39"/>
      <c r="B546" s="40"/>
      <c r="C546" s="39"/>
      <c r="D546" s="39"/>
      <c r="E546" s="41"/>
      <c r="F546" s="41"/>
      <c r="G546" s="41"/>
      <c r="H546" s="42"/>
      <c r="I546" s="39"/>
      <c r="J546" s="41"/>
      <c r="K546" s="39"/>
    </row>
    <row r="547" spans="1:11" ht="14.25" hidden="1" customHeight="1">
      <c r="A547" s="39"/>
      <c r="B547" s="40"/>
      <c r="C547" s="39"/>
      <c r="D547" s="39"/>
      <c r="E547" s="41"/>
      <c r="F547" s="41"/>
      <c r="G547" s="41"/>
      <c r="H547" s="42"/>
      <c r="I547" s="39"/>
      <c r="J547" s="41"/>
      <c r="K547" s="39"/>
    </row>
    <row r="548" spans="1:11" ht="14.25" hidden="1" customHeight="1">
      <c r="A548" s="39"/>
      <c r="B548" s="40"/>
      <c r="C548" s="39"/>
      <c r="D548" s="39"/>
      <c r="E548" s="41"/>
      <c r="F548" s="41"/>
      <c r="G548" s="41"/>
      <c r="H548" s="42"/>
      <c r="I548" s="39"/>
      <c r="J548" s="41"/>
      <c r="K548" s="39"/>
    </row>
    <row r="549" spans="1:11" ht="14.25" hidden="1" customHeight="1">
      <c r="A549" s="39"/>
      <c r="B549" s="40"/>
      <c r="C549" s="39"/>
      <c r="D549" s="39"/>
      <c r="E549" s="41"/>
      <c r="F549" s="41"/>
      <c r="G549" s="41"/>
      <c r="H549" s="42"/>
      <c r="I549" s="39"/>
      <c r="J549" s="41"/>
      <c r="K549" s="39"/>
    </row>
    <row r="550" spans="1:11" ht="14.25" hidden="1" customHeight="1">
      <c r="A550" s="39"/>
      <c r="B550" s="40"/>
      <c r="C550" s="39"/>
      <c r="D550" s="39"/>
      <c r="E550" s="41"/>
      <c r="F550" s="41"/>
      <c r="G550" s="41"/>
      <c r="H550" s="42"/>
      <c r="I550" s="39"/>
      <c r="J550" s="41"/>
      <c r="K550" s="39"/>
    </row>
    <row r="551" spans="1:11" ht="14.25" hidden="1" customHeight="1">
      <c r="A551" s="39"/>
      <c r="B551" s="40"/>
      <c r="C551" s="39"/>
      <c r="D551" s="39"/>
      <c r="E551" s="41"/>
      <c r="F551" s="41"/>
      <c r="G551" s="41"/>
      <c r="H551" s="42"/>
      <c r="I551" s="39"/>
      <c r="J551" s="41"/>
      <c r="K551" s="39"/>
    </row>
    <row r="552" spans="1:11" ht="14.25" hidden="1" customHeight="1">
      <c r="A552" s="39"/>
      <c r="B552" s="40"/>
      <c r="C552" s="39"/>
      <c r="D552" s="39"/>
      <c r="E552" s="41"/>
      <c r="F552" s="41"/>
      <c r="G552" s="41"/>
      <c r="H552" s="42"/>
      <c r="I552" s="39"/>
      <c r="J552" s="41"/>
      <c r="K552" s="39"/>
    </row>
    <row r="553" spans="1:11" ht="14.25" hidden="1" customHeight="1">
      <c r="A553" s="39"/>
      <c r="B553" s="40"/>
      <c r="C553" s="39"/>
      <c r="D553" s="39"/>
      <c r="E553" s="41"/>
      <c r="F553" s="41"/>
      <c r="G553" s="41"/>
      <c r="H553" s="42"/>
      <c r="I553" s="39"/>
      <c r="J553" s="41"/>
      <c r="K553" s="39"/>
    </row>
    <row r="554" spans="1:11" ht="14.25" hidden="1" customHeight="1">
      <c r="A554" s="39"/>
      <c r="B554" s="40"/>
      <c r="C554" s="39"/>
      <c r="D554" s="39"/>
      <c r="E554" s="41"/>
      <c r="F554" s="41"/>
      <c r="G554" s="41"/>
      <c r="H554" s="42"/>
      <c r="I554" s="39"/>
      <c r="J554" s="41"/>
      <c r="K554" s="39"/>
    </row>
    <row r="555" spans="1:11" ht="14.25" hidden="1" customHeight="1">
      <c r="A555" s="39"/>
      <c r="B555" s="40"/>
      <c r="C555" s="39"/>
      <c r="D555" s="39"/>
      <c r="E555" s="41"/>
      <c r="F555" s="41"/>
      <c r="G555" s="41"/>
      <c r="H555" s="42"/>
      <c r="I555" s="39"/>
      <c r="J555" s="41"/>
      <c r="K555" s="39"/>
    </row>
    <row r="556" spans="1:11" ht="14.25" hidden="1" customHeight="1">
      <c r="A556" s="39"/>
      <c r="B556" s="40"/>
      <c r="C556" s="39"/>
      <c r="D556" s="39"/>
      <c r="E556" s="41"/>
      <c r="F556" s="41"/>
      <c r="G556" s="41"/>
      <c r="H556" s="42"/>
      <c r="I556" s="39"/>
      <c r="J556" s="41"/>
      <c r="K556" s="39"/>
    </row>
    <row r="557" spans="1:11" ht="14.25" hidden="1" customHeight="1">
      <c r="A557" s="39"/>
      <c r="B557" s="40"/>
      <c r="C557" s="39"/>
      <c r="D557" s="39"/>
      <c r="E557" s="41"/>
      <c r="F557" s="41"/>
      <c r="G557" s="41"/>
      <c r="H557" s="42"/>
      <c r="I557" s="39"/>
      <c r="J557" s="41"/>
      <c r="K557" s="39"/>
    </row>
    <row r="558" spans="1:11" ht="14.25" hidden="1" customHeight="1">
      <c r="A558" s="39"/>
      <c r="B558" s="40"/>
      <c r="C558" s="39"/>
      <c r="D558" s="39"/>
      <c r="E558" s="41"/>
      <c r="F558" s="41"/>
      <c r="G558" s="41"/>
      <c r="H558" s="42"/>
      <c r="I558" s="39"/>
      <c r="J558" s="41"/>
      <c r="K558" s="39"/>
    </row>
    <row r="559" spans="1:11" ht="14.25" hidden="1" customHeight="1">
      <c r="A559" s="39"/>
      <c r="B559" s="40"/>
      <c r="C559" s="39"/>
      <c r="D559" s="39"/>
      <c r="E559" s="41"/>
      <c r="F559" s="41"/>
      <c r="G559" s="41"/>
      <c r="H559" s="42"/>
      <c r="I559" s="39"/>
      <c r="J559" s="41"/>
      <c r="K559" s="39"/>
    </row>
    <row r="560" spans="1:11" ht="14.25" hidden="1" customHeight="1">
      <c r="A560" s="39"/>
      <c r="B560" s="40"/>
      <c r="C560" s="39"/>
      <c r="D560" s="39"/>
      <c r="E560" s="41"/>
      <c r="F560" s="41"/>
      <c r="G560" s="41"/>
      <c r="H560" s="42"/>
      <c r="I560" s="39"/>
      <c r="J560" s="41"/>
      <c r="K560" s="39"/>
    </row>
    <row r="561" spans="1:11" ht="14.25" hidden="1" customHeight="1">
      <c r="A561" s="39"/>
      <c r="B561" s="40"/>
      <c r="C561" s="39"/>
      <c r="D561" s="39"/>
      <c r="E561" s="41"/>
      <c r="F561" s="41"/>
      <c r="G561" s="41"/>
      <c r="H561" s="42"/>
      <c r="I561" s="39"/>
      <c r="J561" s="41"/>
      <c r="K561" s="39"/>
    </row>
    <row r="562" spans="1:11" ht="14.25" hidden="1" customHeight="1">
      <c r="A562" s="39"/>
      <c r="B562" s="40"/>
      <c r="C562" s="39"/>
      <c r="D562" s="39"/>
      <c r="E562" s="41"/>
      <c r="F562" s="41"/>
      <c r="G562" s="41"/>
      <c r="H562" s="42"/>
      <c r="I562" s="39"/>
      <c r="J562" s="41"/>
      <c r="K562" s="39"/>
    </row>
    <row r="563" spans="1:11" ht="14.25" hidden="1" customHeight="1">
      <c r="A563" s="39"/>
      <c r="B563" s="40"/>
      <c r="C563" s="39"/>
      <c r="D563" s="39"/>
      <c r="E563" s="41"/>
      <c r="F563" s="41"/>
      <c r="G563" s="41"/>
      <c r="H563" s="42"/>
      <c r="I563" s="39"/>
      <c r="J563" s="41"/>
      <c r="K563" s="39"/>
    </row>
    <row r="564" spans="1:11" ht="14.25" hidden="1" customHeight="1">
      <c r="A564" s="39"/>
      <c r="B564" s="40"/>
      <c r="C564" s="39"/>
      <c r="D564" s="39"/>
      <c r="E564" s="41"/>
      <c r="F564" s="41"/>
      <c r="G564" s="41"/>
      <c r="H564" s="42"/>
      <c r="I564" s="39"/>
      <c r="J564" s="41"/>
      <c r="K564" s="39"/>
    </row>
    <row r="565" spans="1:11" ht="14.25" hidden="1" customHeight="1">
      <c r="A565" s="39"/>
      <c r="B565" s="40"/>
      <c r="C565" s="39"/>
      <c r="D565" s="39"/>
      <c r="E565" s="41"/>
      <c r="F565" s="41"/>
      <c r="G565" s="41"/>
      <c r="H565" s="42"/>
      <c r="I565" s="39"/>
      <c r="J565" s="41"/>
      <c r="K565" s="39"/>
    </row>
    <row r="566" spans="1:11" ht="14.25" hidden="1" customHeight="1">
      <c r="A566" s="39"/>
      <c r="B566" s="40"/>
      <c r="C566" s="39"/>
      <c r="D566" s="39"/>
      <c r="E566" s="41"/>
      <c r="F566" s="41"/>
      <c r="G566" s="41"/>
      <c r="H566" s="42"/>
      <c r="I566" s="39"/>
      <c r="J566" s="41"/>
      <c r="K566" s="39"/>
    </row>
    <row r="567" spans="1:11" ht="14.25" hidden="1" customHeight="1">
      <c r="A567" s="39"/>
      <c r="B567" s="40"/>
      <c r="C567" s="39"/>
      <c r="D567" s="39"/>
      <c r="E567" s="41"/>
      <c r="F567" s="41"/>
      <c r="G567" s="41"/>
      <c r="H567" s="42"/>
      <c r="I567" s="39"/>
      <c r="J567" s="41"/>
      <c r="K567" s="39"/>
    </row>
    <row r="568" spans="1:11" ht="14.25" hidden="1" customHeight="1">
      <c r="A568" s="39"/>
      <c r="B568" s="40"/>
      <c r="C568" s="39"/>
      <c r="D568" s="39"/>
      <c r="E568" s="41"/>
      <c r="F568" s="41"/>
      <c r="G568" s="41"/>
      <c r="H568" s="42"/>
      <c r="I568" s="39"/>
      <c r="J568" s="41"/>
      <c r="K568" s="39"/>
    </row>
    <row r="569" spans="1:11" ht="14.25" hidden="1" customHeight="1">
      <c r="A569" s="39"/>
      <c r="B569" s="40"/>
      <c r="C569" s="39"/>
      <c r="D569" s="39"/>
      <c r="E569" s="41"/>
      <c r="F569" s="41"/>
      <c r="G569" s="41"/>
      <c r="H569" s="42"/>
      <c r="I569" s="39"/>
      <c r="J569" s="41"/>
      <c r="K569" s="39"/>
    </row>
    <row r="570" spans="1:11" ht="14.25" hidden="1" customHeight="1">
      <c r="A570" s="39"/>
      <c r="B570" s="40"/>
      <c r="C570" s="39"/>
      <c r="D570" s="39"/>
      <c r="E570" s="41"/>
      <c r="F570" s="41"/>
      <c r="G570" s="41"/>
      <c r="H570" s="42"/>
      <c r="I570" s="39"/>
      <c r="J570" s="41"/>
      <c r="K570" s="39"/>
    </row>
    <row r="571" spans="1:11" ht="14.25" hidden="1" customHeight="1">
      <c r="A571" s="39"/>
      <c r="B571" s="40"/>
      <c r="C571" s="39"/>
      <c r="D571" s="39"/>
      <c r="E571" s="41"/>
      <c r="F571" s="41"/>
      <c r="G571" s="41"/>
      <c r="H571" s="42"/>
      <c r="I571" s="39"/>
      <c r="J571" s="41"/>
      <c r="K571" s="39"/>
    </row>
    <row r="572" spans="1:11" ht="14.25" hidden="1" customHeight="1">
      <c r="A572" s="39"/>
      <c r="B572" s="40"/>
      <c r="C572" s="39"/>
      <c r="D572" s="39"/>
      <c r="E572" s="41"/>
      <c r="F572" s="41"/>
      <c r="G572" s="41"/>
      <c r="H572" s="42"/>
      <c r="I572" s="39"/>
      <c r="J572" s="41"/>
      <c r="K572" s="39"/>
    </row>
    <row r="573" spans="1:11" ht="14.25" hidden="1" customHeight="1">
      <c r="A573" s="39"/>
      <c r="B573" s="40"/>
      <c r="C573" s="39"/>
      <c r="D573" s="39"/>
      <c r="E573" s="41"/>
      <c r="F573" s="41"/>
      <c r="G573" s="41"/>
      <c r="H573" s="42"/>
      <c r="I573" s="39"/>
      <c r="J573" s="41"/>
      <c r="K573" s="39"/>
    </row>
    <row r="574" spans="1:11" ht="14.25" hidden="1" customHeight="1">
      <c r="A574" s="39"/>
      <c r="B574" s="40"/>
      <c r="C574" s="39"/>
      <c r="D574" s="39"/>
      <c r="E574" s="41"/>
      <c r="F574" s="41"/>
      <c r="G574" s="41"/>
      <c r="H574" s="42"/>
      <c r="I574" s="39"/>
      <c r="J574" s="41"/>
      <c r="K574" s="39"/>
    </row>
    <row r="575" spans="1:11" ht="14.25" hidden="1" customHeight="1">
      <c r="A575" s="39"/>
      <c r="B575" s="40"/>
      <c r="C575" s="39"/>
      <c r="D575" s="39"/>
      <c r="E575" s="41"/>
      <c r="F575" s="41"/>
      <c r="G575" s="41"/>
      <c r="H575" s="42"/>
      <c r="I575" s="39"/>
      <c r="J575" s="41"/>
      <c r="K575" s="39"/>
    </row>
    <row r="576" spans="1:11" ht="14.25" hidden="1" customHeight="1">
      <c r="A576" s="39"/>
      <c r="B576" s="40"/>
      <c r="C576" s="39"/>
      <c r="D576" s="39"/>
      <c r="E576" s="41"/>
      <c r="F576" s="41"/>
      <c r="G576" s="41"/>
      <c r="H576" s="42"/>
      <c r="I576" s="39"/>
      <c r="J576" s="41"/>
      <c r="K576" s="39"/>
    </row>
    <row r="577" spans="1:11" ht="14.25" hidden="1" customHeight="1">
      <c r="A577" s="39"/>
      <c r="B577" s="40"/>
      <c r="C577" s="39"/>
      <c r="D577" s="39"/>
      <c r="E577" s="41"/>
      <c r="F577" s="41"/>
      <c r="G577" s="41"/>
      <c r="H577" s="42"/>
      <c r="I577" s="39"/>
      <c r="J577" s="41"/>
      <c r="K577" s="39"/>
    </row>
    <row r="578" spans="1:11" ht="14.25" hidden="1" customHeight="1">
      <c r="A578" s="39"/>
      <c r="B578" s="40"/>
      <c r="C578" s="39"/>
      <c r="D578" s="39"/>
      <c r="E578" s="41"/>
      <c r="F578" s="41"/>
      <c r="G578" s="41"/>
      <c r="H578" s="42"/>
      <c r="I578" s="39"/>
      <c r="J578" s="41"/>
      <c r="K578" s="39"/>
    </row>
    <row r="579" spans="1:11" ht="14.25" hidden="1" customHeight="1">
      <c r="A579" s="39"/>
      <c r="B579" s="40"/>
      <c r="C579" s="39"/>
      <c r="D579" s="39"/>
      <c r="E579" s="41"/>
      <c r="F579" s="41"/>
      <c r="G579" s="41"/>
      <c r="H579" s="42"/>
      <c r="I579" s="39"/>
      <c r="J579" s="41"/>
      <c r="K579" s="39"/>
    </row>
    <row r="580" spans="1:11" ht="14.25" hidden="1" customHeight="1">
      <c r="A580" s="39"/>
      <c r="B580" s="40"/>
      <c r="C580" s="39"/>
      <c r="D580" s="39"/>
      <c r="E580" s="41"/>
      <c r="F580" s="41"/>
      <c r="G580" s="41"/>
      <c r="H580" s="42"/>
      <c r="I580" s="39"/>
      <c r="J580" s="41"/>
      <c r="K580" s="39"/>
    </row>
    <row r="581" spans="1:11" ht="14.25" hidden="1" customHeight="1">
      <c r="A581" s="39"/>
      <c r="B581" s="40"/>
      <c r="C581" s="39"/>
      <c r="D581" s="39"/>
      <c r="E581" s="41"/>
      <c r="F581" s="41"/>
      <c r="G581" s="41"/>
      <c r="H581" s="42"/>
      <c r="I581" s="39"/>
      <c r="J581" s="41"/>
      <c r="K581" s="39"/>
    </row>
    <row r="582" spans="1:11" ht="14.25" hidden="1" customHeight="1">
      <c r="A582" s="39"/>
      <c r="B582" s="40"/>
      <c r="C582" s="39"/>
      <c r="D582" s="39"/>
      <c r="E582" s="41"/>
      <c r="F582" s="41"/>
      <c r="G582" s="41"/>
      <c r="H582" s="42"/>
      <c r="I582" s="39"/>
      <c r="J582" s="41"/>
      <c r="K582" s="39"/>
    </row>
    <row r="583" spans="1:11" ht="14.25" hidden="1" customHeight="1">
      <c r="A583" s="39"/>
      <c r="B583" s="40"/>
      <c r="C583" s="39"/>
      <c r="D583" s="39"/>
      <c r="E583" s="41"/>
      <c r="F583" s="41"/>
      <c r="G583" s="41"/>
      <c r="H583" s="42"/>
      <c r="I583" s="39"/>
      <c r="J583" s="41"/>
      <c r="K583" s="39"/>
    </row>
    <row r="584" spans="1:11" ht="14.25" hidden="1" customHeight="1">
      <c r="A584" s="39"/>
      <c r="B584" s="40"/>
      <c r="C584" s="39"/>
      <c r="D584" s="39"/>
      <c r="E584" s="41"/>
      <c r="F584" s="41"/>
      <c r="G584" s="41"/>
      <c r="H584" s="42"/>
      <c r="I584" s="39"/>
      <c r="J584" s="41"/>
      <c r="K584" s="39"/>
    </row>
    <row r="585" spans="1:11" ht="14.25" hidden="1" customHeight="1">
      <c r="A585" s="39"/>
      <c r="B585" s="40"/>
      <c r="C585" s="39"/>
      <c r="D585" s="39"/>
      <c r="E585" s="41"/>
      <c r="F585" s="41"/>
      <c r="G585" s="41"/>
      <c r="H585" s="42"/>
      <c r="I585" s="39"/>
      <c r="J585" s="41"/>
      <c r="K585" s="39"/>
    </row>
    <row r="586" spans="1:11" ht="14.25" hidden="1" customHeight="1">
      <c r="A586" s="39"/>
      <c r="B586" s="40"/>
      <c r="C586" s="39"/>
      <c r="D586" s="39"/>
      <c r="E586" s="41"/>
      <c r="F586" s="41"/>
      <c r="G586" s="41"/>
      <c r="H586" s="42"/>
      <c r="I586" s="39"/>
      <c r="J586" s="41"/>
      <c r="K586" s="39"/>
    </row>
    <row r="587" spans="1:11" ht="14.25" hidden="1" customHeight="1">
      <c r="A587" s="39"/>
      <c r="B587" s="40"/>
      <c r="C587" s="39"/>
      <c r="D587" s="39"/>
      <c r="E587" s="41"/>
      <c r="F587" s="41"/>
      <c r="G587" s="41"/>
      <c r="H587" s="42"/>
      <c r="I587" s="39"/>
      <c r="J587" s="41"/>
      <c r="K587" s="39"/>
    </row>
    <row r="588" spans="1:11" ht="14.25" hidden="1" customHeight="1">
      <c r="A588" s="39"/>
      <c r="B588" s="40"/>
      <c r="C588" s="39"/>
      <c r="D588" s="39"/>
      <c r="E588" s="41"/>
      <c r="F588" s="41"/>
      <c r="G588" s="41"/>
      <c r="H588" s="42"/>
      <c r="I588" s="39"/>
      <c r="J588" s="41"/>
      <c r="K588" s="39"/>
    </row>
    <row r="589" spans="1:11" ht="14.25" hidden="1" customHeight="1">
      <c r="A589" s="39"/>
      <c r="B589" s="40"/>
      <c r="C589" s="39"/>
      <c r="D589" s="39"/>
      <c r="E589" s="41"/>
      <c r="F589" s="41"/>
      <c r="G589" s="41"/>
      <c r="H589" s="42"/>
      <c r="I589" s="39"/>
      <c r="J589" s="41"/>
      <c r="K589" s="39"/>
    </row>
    <row r="590" spans="1:11" ht="14.25" hidden="1" customHeight="1">
      <c r="A590" s="39"/>
      <c r="B590" s="40"/>
      <c r="C590" s="39"/>
      <c r="D590" s="39"/>
      <c r="E590" s="41"/>
      <c r="F590" s="41"/>
      <c r="G590" s="41"/>
      <c r="H590" s="42"/>
      <c r="I590" s="39"/>
      <c r="J590" s="41"/>
      <c r="K590" s="39"/>
    </row>
    <row r="591" spans="1:11" ht="14.25" hidden="1" customHeight="1">
      <c r="A591" s="39"/>
      <c r="B591" s="40"/>
      <c r="C591" s="39"/>
      <c r="D591" s="39"/>
      <c r="E591" s="41"/>
      <c r="F591" s="41"/>
      <c r="G591" s="41"/>
      <c r="H591" s="42"/>
      <c r="I591" s="39"/>
      <c r="J591" s="41"/>
      <c r="K591" s="39"/>
    </row>
    <row r="592" spans="1:11" ht="14.25" hidden="1" customHeight="1">
      <c r="A592" s="39"/>
      <c r="B592" s="40"/>
      <c r="C592" s="39"/>
      <c r="D592" s="39"/>
      <c r="E592" s="41"/>
      <c r="F592" s="41"/>
      <c r="G592" s="41"/>
      <c r="H592" s="42"/>
      <c r="I592" s="39"/>
      <c r="J592" s="41"/>
      <c r="K592" s="39"/>
    </row>
    <row r="593" spans="1:11" ht="14.25" hidden="1" customHeight="1">
      <c r="A593" s="39"/>
      <c r="B593" s="40"/>
      <c r="C593" s="39"/>
      <c r="D593" s="39"/>
      <c r="E593" s="41"/>
      <c r="F593" s="41"/>
      <c r="G593" s="41"/>
      <c r="H593" s="42"/>
      <c r="I593" s="39"/>
      <c r="J593" s="41"/>
      <c r="K593" s="39"/>
    </row>
    <row r="594" spans="1:11" ht="14.25" hidden="1" customHeight="1">
      <c r="A594" s="39"/>
      <c r="B594" s="40"/>
      <c r="C594" s="39"/>
      <c r="D594" s="39"/>
      <c r="E594" s="41"/>
      <c r="F594" s="41"/>
      <c r="G594" s="41"/>
      <c r="H594" s="42"/>
      <c r="I594" s="39"/>
      <c r="J594" s="41"/>
      <c r="K594" s="39"/>
    </row>
    <row r="595" spans="1:11" ht="14.25" hidden="1" customHeight="1">
      <c r="A595" s="39"/>
      <c r="B595" s="40"/>
      <c r="C595" s="39"/>
      <c r="D595" s="39"/>
      <c r="E595" s="41"/>
      <c r="F595" s="41"/>
      <c r="G595" s="41"/>
      <c r="H595" s="42"/>
      <c r="I595" s="39"/>
      <c r="J595" s="41"/>
      <c r="K595" s="39"/>
    </row>
    <row r="596" spans="1:11" ht="14.25" hidden="1" customHeight="1">
      <c r="A596" s="39"/>
      <c r="B596" s="40"/>
      <c r="C596" s="39"/>
      <c r="D596" s="39"/>
      <c r="E596" s="41"/>
      <c r="F596" s="41"/>
      <c r="G596" s="41"/>
      <c r="H596" s="42"/>
      <c r="I596" s="39"/>
      <c r="J596" s="41"/>
      <c r="K596" s="39"/>
    </row>
    <row r="597" spans="1:11" ht="14.25" hidden="1" customHeight="1">
      <c r="A597" s="39"/>
      <c r="B597" s="40"/>
      <c r="C597" s="39"/>
      <c r="D597" s="39"/>
      <c r="E597" s="41"/>
      <c r="F597" s="41"/>
      <c r="G597" s="41"/>
      <c r="H597" s="42"/>
      <c r="I597" s="39"/>
      <c r="J597" s="41"/>
      <c r="K597" s="39"/>
    </row>
    <row r="598" spans="1:11" ht="14.25" hidden="1" customHeight="1">
      <c r="A598" s="39"/>
      <c r="B598" s="40"/>
      <c r="C598" s="39"/>
      <c r="D598" s="39"/>
      <c r="E598" s="41"/>
      <c r="F598" s="41"/>
      <c r="G598" s="41"/>
      <c r="H598" s="42"/>
      <c r="I598" s="39"/>
      <c r="J598" s="41"/>
      <c r="K598" s="39"/>
    </row>
    <row r="599" spans="1:11" ht="14.25" hidden="1" customHeight="1">
      <c r="A599" s="39"/>
      <c r="B599" s="40"/>
      <c r="C599" s="39"/>
      <c r="D599" s="39"/>
      <c r="E599" s="41"/>
      <c r="F599" s="41"/>
      <c r="G599" s="41"/>
      <c r="H599" s="42"/>
      <c r="I599" s="39"/>
      <c r="J599" s="41"/>
      <c r="K599" s="39"/>
    </row>
    <row r="600" spans="1:11" ht="14.25" hidden="1" customHeight="1">
      <c r="A600" s="39"/>
      <c r="B600" s="40"/>
      <c r="C600" s="39"/>
      <c r="D600" s="39"/>
      <c r="E600" s="41"/>
      <c r="F600" s="41"/>
      <c r="G600" s="41"/>
      <c r="H600" s="42"/>
      <c r="I600" s="39"/>
      <c r="J600" s="41"/>
      <c r="K600" s="39"/>
    </row>
    <row r="601" spans="1:11" ht="14.25" hidden="1" customHeight="1">
      <c r="A601" s="39"/>
      <c r="B601" s="40"/>
      <c r="C601" s="39"/>
      <c r="D601" s="39"/>
      <c r="E601" s="41"/>
      <c r="F601" s="41"/>
      <c r="G601" s="41"/>
      <c r="H601" s="42"/>
      <c r="I601" s="39"/>
      <c r="J601" s="41"/>
      <c r="K601" s="39"/>
    </row>
    <row r="602" spans="1:11" ht="14.25" hidden="1" customHeight="1">
      <c r="A602" s="39"/>
      <c r="B602" s="40"/>
      <c r="C602" s="39"/>
      <c r="D602" s="39"/>
      <c r="E602" s="41"/>
      <c r="F602" s="41"/>
      <c r="G602" s="41"/>
      <c r="H602" s="42"/>
      <c r="I602" s="39"/>
      <c r="J602" s="41"/>
      <c r="K602" s="39"/>
    </row>
    <row r="603" spans="1:11" ht="14.25" hidden="1" customHeight="1">
      <c r="A603" s="39"/>
      <c r="B603" s="40"/>
      <c r="C603" s="39"/>
      <c r="D603" s="39"/>
      <c r="E603" s="41"/>
      <c r="F603" s="41"/>
      <c r="G603" s="41"/>
      <c r="H603" s="42"/>
      <c r="I603" s="39"/>
      <c r="J603" s="41"/>
      <c r="K603" s="39"/>
    </row>
    <row r="604" spans="1:11" ht="14.25" hidden="1" customHeight="1">
      <c r="A604" s="39"/>
      <c r="B604" s="40"/>
      <c r="C604" s="39"/>
      <c r="D604" s="39"/>
      <c r="E604" s="41"/>
      <c r="F604" s="41"/>
      <c r="G604" s="41"/>
      <c r="H604" s="42"/>
      <c r="I604" s="39"/>
      <c r="J604" s="41"/>
      <c r="K604" s="39"/>
    </row>
    <row r="605" spans="1:11" ht="14.25" hidden="1" customHeight="1">
      <c r="A605" s="39"/>
      <c r="B605" s="40"/>
      <c r="C605" s="39"/>
      <c r="D605" s="39"/>
      <c r="E605" s="41"/>
      <c r="F605" s="41"/>
      <c r="G605" s="41"/>
      <c r="H605" s="42"/>
      <c r="I605" s="39"/>
      <c r="J605" s="41"/>
      <c r="K605" s="39"/>
    </row>
    <row r="606" spans="1:11" ht="14.25" hidden="1" customHeight="1">
      <c r="A606" s="39"/>
      <c r="B606" s="40"/>
      <c r="C606" s="39"/>
      <c r="D606" s="39"/>
      <c r="E606" s="41"/>
      <c r="F606" s="41"/>
      <c r="G606" s="41"/>
      <c r="H606" s="42"/>
      <c r="I606" s="39"/>
      <c r="J606" s="41"/>
      <c r="K606" s="39"/>
    </row>
    <row r="607" spans="1:11" ht="14.25" hidden="1" customHeight="1">
      <c r="A607" s="39"/>
      <c r="B607" s="40"/>
      <c r="C607" s="39"/>
      <c r="D607" s="39"/>
      <c r="E607" s="41"/>
      <c r="F607" s="41"/>
      <c r="G607" s="41"/>
      <c r="H607" s="42"/>
      <c r="I607" s="39"/>
      <c r="J607" s="41"/>
      <c r="K607" s="39"/>
    </row>
    <row r="608" spans="1:11" ht="14.25" hidden="1" customHeight="1">
      <c r="A608" s="39"/>
      <c r="B608" s="40"/>
      <c r="C608" s="39"/>
      <c r="D608" s="39"/>
      <c r="E608" s="41"/>
      <c r="F608" s="41"/>
      <c r="G608" s="41"/>
      <c r="H608" s="42"/>
      <c r="I608" s="39"/>
      <c r="J608" s="41"/>
      <c r="K608" s="39"/>
    </row>
    <row r="609" spans="1:11" ht="14.25" hidden="1" customHeight="1">
      <c r="A609" s="39"/>
      <c r="B609" s="40"/>
      <c r="C609" s="39"/>
      <c r="D609" s="39"/>
      <c r="E609" s="41"/>
      <c r="F609" s="41"/>
      <c r="G609" s="41"/>
      <c r="H609" s="42"/>
      <c r="I609" s="39"/>
      <c r="J609" s="41"/>
      <c r="K609" s="39"/>
    </row>
    <row r="610" spans="1:11" ht="14.25" hidden="1" customHeight="1">
      <c r="A610" s="39"/>
      <c r="B610" s="40"/>
      <c r="C610" s="39"/>
      <c r="D610" s="39"/>
      <c r="E610" s="41"/>
      <c r="F610" s="41"/>
      <c r="G610" s="41"/>
      <c r="H610" s="42"/>
      <c r="I610" s="39"/>
      <c r="J610" s="41"/>
      <c r="K610" s="39"/>
    </row>
    <row r="611" spans="1:11" ht="14.25" hidden="1" customHeight="1">
      <c r="A611" s="39"/>
      <c r="B611" s="40"/>
      <c r="C611" s="39"/>
      <c r="D611" s="39"/>
      <c r="E611" s="41"/>
      <c r="F611" s="41"/>
      <c r="G611" s="41"/>
      <c r="H611" s="42"/>
      <c r="I611" s="39"/>
      <c r="J611" s="41"/>
      <c r="K611" s="39"/>
    </row>
    <row r="612" spans="1:11" ht="14.25" hidden="1" customHeight="1">
      <c r="A612" s="39"/>
      <c r="B612" s="40"/>
      <c r="C612" s="39"/>
      <c r="D612" s="39"/>
      <c r="E612" s="41"/>
      <c r="F612" s="41"/>
      <c r="G612" s="41"/>
      <c r="H612" s="42"/>
      <c r="I612" s="39"/>
      <c r="J612" s="41"/>
      <c r="K612" s="39"/>
    </row>
    <row r="613" spans="1:11" ht="14.25" hidden="1" customHeight="1">
      <c r="A613" s="39"/>
      <c r="B613" s="40"/>
      <c r="C613" s="39"/>
      <c r="D613" s="39"/>
      <c r="E613" s="41"/>
      <c r="F613" s="41"/>
      <c r="G613" s="41"/>
      <c r="H613" s="42"/>
      <c r="I613" s="39"/>
      <c r="J613" s="41"/>
      <c r="K613" s="39"/>
    </row>
    <row r="614" spans="1:11" ht="14.25" hidden="1" customHeight="1">
      <c r="A614" s="39"/>
      <c r="B614" s="40"/>
      <c r="C614" s="39"/>
      <c r="D614" s="39"/>
      <c r="E614" s="41"/>
      <c r="F614" s="41"/>
      <c r="G614" s="41"/>
      <c r="H614" s="42"/>
      <c r="I614" s="39"/>
      <c r="J614" s="41"/>
      <c r="K614" s="39"/>
    </row>
    <row r="615" spans="1:11" ht="14.25" hidden="1" customHeight="1">
      <c r="A615" s="39"/>
      <c r="B615" s="40"/>
      <c r="C615" s="39"/>
      <c r="D615" s="39"/>
      <c r="E615" s="41"/>
      <c r="F615" s="41"/>
      <c r="G615" s="41"/>
      <c r="H615" s="42"/>
      <c r="I615" s="39"/>
      <c r="J615" s="41"/>
      <c r="K615" s="39"/>
    </row>
    <row r="616" spans="1:11" ht="14.25" hidden="1" customHeight="1">
      <c r="A616" s="39"/>
      <c r="B616" s="40"/>
      <c r="C616" s="39"/>
      <c r="D616" s="39"/>
      <c r="E616" s="41"/>
      <c r="F616" s="41"/>
      <c r="G616" s="41"/>
      <c r="H616" s="42"/>
      <c r="I616" s="39"/>
      <c r="J616" s="41"/>
      <c r="K616" s="39"/>
    </row>
    <row r="617" spans="1:11" ht="14.25" hidden="1" customHeight="1">
      <c r="A617" s="39"/>
      <c r="B617" s="40"/>
      <c r="C617" s="39"/>
      <c r="D617" s="39"/>
      <c r="E617" s="41"/>
      <c r="F617" s="41"/>
      <c r="G617" s="41"/>
      <c r="H617" s="42"/>
      <c r="I617" s="39"/>
      <c r="J617" s="41"/>
      <c r="K617" s="39"/>
    </row>
    <row r="618" spans="1:11" ht="14.25" hidden="1" customHeight="1">
      <c r="A618" s="39"/>
      <c r="B618" s="40"/>
      <c r="C618" s="39"/>
      <c r="D618" s="39"/>
      <c r="E618" s="41"/>
      <c r="F618" s="41"/>
      <c r="G618" s="41"/>
      <c r="H618" s="42"/>
      <c r="I618" s="39"/>
      <c r="J618" s="41"/>
      <c r="K618" s="39"/>
    </row>
    <row r="619" spans="1:11" ht="14.25" hidden="1" customHeight="1">
      <c r="A619" s="39"/>
      <c r="B619" s="40"/>
      <c r="C619" s="39"/>
      <c r="D619" s="39"/>
      <c r="E619" s="41"/>
      <c r="F619" s="41"/>
      <c r="G619" s="41"/>
      <c r="H619" s="42"/>
      <c r="I619" s="39"/>
      <c r="J619" s="41"/>
      <c r="K619" s="39"/>
    </row>
    <row r="620" spans="1:11" ht="14.25" hidden="1" customHeight="1">
      <c r="A620" s="39"/>
      <c r="B620" s="40"/>
      <c r="C620" s="39"/>
      <c r="D620" s="39"/>
      <c r="E620" s="41"/>
      <c r="F620" s="41"/>
      <c r="G620" s="41"/>
      <c r="H620" s="42"/>
      <c r="I620" s="39"/>
      <c r="J620" s="41"/>
      <c r="K620" s="39"/>
    </row>
    <row r="621" spans="1:11" ht="14.25" hidden="1" customHeight="1">
      <c r="A621" s="39"/>
      <c r="B621" s="40"/>
      <c r="C621" s="39"/>
      <c r="D621" s="39"/>
      <c r="E621" s="41"/>
      <c r="F621" s="41"/>
      <c r="G621" s="41"/>
      <c r="H621" s="42"/>
      <c r="I621" s="39"/>
      <c r="J621" s="41"/>
      <c r="K621" s="39"/>
    </row>
    <row r="622" spans="1:11" ht="14.25" hidden="1" customHeight="1">
      <c r="A622" s="39"/>
      <c r="B622" s="40"/>
      <c r="C622" s="39"/>
      <c r="D622" s="39"/>
      <c r="E622" s="41"/>
      <c r="F622" s="41"/>
      <c r="G622" s="41"/>
      <c r="H622" s="42"/>
      <c r="I622" s="39"/>
      <c r="J622" s="41"/>
      <c r="K622" s="39"/>
    </row>
    <row r="623" spans="1:11" ht="14.25" hidden="1" customHeight="1">
      <c r="A623" s="39"/>
      <c r="B623" s="40"/>
      <c r="C623" s="39"/>
      <c r="D623" s="39"/>
      <c r="E623" s="41"/>
      <c r="F623" s="41"/>
      <c r="G623" s="41"/>
      <c r="H623" s="42"/>
      <c r="I623" s="39"/>
      <c r="J623" s="41"/>
      <c r="K623" s="39"/>
    </row>
    <row r="624" spans="1:11" ht="14.25" hidden="1" customHeight="1">
      <c r="A624" s="39"/>
      <c r="B624" s="40"/>
      <c r="C624" s="39"/>
      <c r="D624" s="39"/>
      <c r="E624" s="41"/>
      <c r="F624" s="41"/>
      <c r="G624" s="41"/>
      <c r="H624" s="42"/>
      <c r="I624" s="39"/>
      <c r="J624" s="41"/>
      <c r="K624" s="39"/>
    </row>
    <row r="625" spans="1:11" ht="14.25" hidden="1" customHeight="1">
      <c r="A625" s="39"/>
      <c r="B625" s="40"/>
      <c r="C625" s="39"/>
      <c r="D625" s="39"/>
      <c r="E625" s="41"/>
      <c r="F625" s="41"/>
      <c r="G625" s="41"/>
      <c r="H625" s="42"/>
      <c r="I625" s="39"/>
      <c r="J625" s="41"/>
      <c r="K625" s="39"/>
    </row>
    <row r="626" spans="1:11" ht="14.25" hidden="1" customHeight="1">
      <c r="A626" s="39"/>
      <c r="B626" s="40"/>
      <c r="C626" s="39"/>
      <c r="D626" s="39"/>
      <c r="E626" s="41"/>
      <c r="F626" s="41"/>
      <c r="G626" s="41"/>
      <c r="H626" s="42"/>
      <c r="I626" s="39"/>
      <c r="J626" s="41"/>
      <c r="K626" s="39"/>
    </row>
    <row r="627" spans="1:11" ht="14.25" hidden="1" customHeight="1">
      <c r="A627" s="39"/>
      <c r="B627" s="40"/>
      <c r="C627" s="39"/>
      <c r="D627" s="39"/>
      <c r="E627" s="41"/>
      <c r="F627" s="41"/>
      <c r="G627" s="41"/>
      <c r="H627" s="42"/>
      <c r="I627" s="39"/>
      <c r="J627" s="41"/>
      <c r="K627" s="39"/>
    </row>
    <row r="628" spans="1:11" ht="14.25" hidden="1" customHeight="1">
      <c r="A628" s="39"/>
      <c r="B628" s="40"/>
      <c r="C628" s="39"/>
      <c r="D628" s="39"/>
      <c r="E628" s="41"/>
      <c r="F628" s="41"/>
      <c r="G628" s="41"/>
      <c r="H628" s="42"/>
      <c r="I628" s="39"/>
      <c r="J628" s="41"/>
      <c r="K628" s="39"/>
    </row>
    <row r="629" spans="1:11" ht="14.25" hidden="1" customHeight="1">
      <c r="A629" s="39"/>
      <c r="B629" s="40"/>
      <c r="C629" s="39"/>
      <c r="D629" s="39"/>
      <c r="E629" s="41"/>
      <c r="F629" s="41"/>
      <c r="G629" s="41"/>
      <c r="H629" s="42"/>
      <c r="I629" s="39"/>
      <c r="J629" s="41"/>
      <c r="K629" s="39"/>
    </row>
    <row r="630" spans="1:11" ht="14.25" hidden="1" customHeight="1">
      <c r="A630" s="39"/>
      <c r="B630" s="40"/>
      <c r="C630" s="39"/>
      <c r="D630" s="39"/>
      <c r="E630" s="41"/>
      <c r="F630" s="41"/>
      <c r="G630" s="41"/>
      <c r="H630" s="42"/>
      <c r="I630" s="39"/>
      <c r="J630" s="41"/>
      <c r="K630" s="39"/>
    </row>
    <row r="631" spans="1:11" ht="14.25" hidden="1" customHeight="1">
      <c r="A631" s="39"/>
      <c r="B631" s="40"/>
      <c r="C631" s="39"/>
      <c r="D631" s="39"/>
      <c r="E631" s="41"/>
      <c r="F631" s="41"/>
      <c r="G631" s="41"/>
      <c r="H631" s="42"/>
      <c r="I631" s="39"/>
      <c r="J631" s="41"/>
      <c r="K631" s="39"/>
    </row>
    <row r="632" spans="1:11" ht="14.25" hidden="1" customHeight="1">
      <c r="A632" s="39"/>
      <c r="B632" s="40"/>
      <c r="C632" s="39"/>
      <c r="D632" s="39"/>
      <c r="E632" s="41"/>
      <c r="F632" s="41"/>
      <c r="G632" s="41"/>
      <c r="H632" s="42"/>
      <c r="I632" s="39"/>
      <c r="J632" s="41"/>
      <c r="K632" s="39"/>
    </row>
    <row r="633" spans="1:11" ht="14.25" hidden="1" customHeight="1">
      <c r="A633" s="39"/>
      <c r="B633" s="40"/>
      <c r="C633" s="39"/>
      <c r="D633" s="39"/>
      <c r="E633" s="41"/>
      <c r="F633" s="41"/>
      <c r="G633" s="41"/>
      <c r="H633" s="42"/>
      <c r="I633" s="39"/>
      <c r="J633" s="41"/>
      <c r="K633" s="39"/>
    </row>
    <row r="634" spans="1:11" ht="14.25" hidden="1" customHeight="1">
      <c r="A634" s="39"/>
      <c r="B634" s="40"/>
      <c r="C634" s="39"/>
      <c r="D634" s="39"/>
      <c r="E634" s="41"/>
      <c r="F634" s="41"/>
      <c r="G634" s="41"/>
      <c r="H634" s="42"/>
      <c r="I634" s="39"/>
      <c r="J634" s="41"/>
      <c r="K634" s="39"/>
    </row>
    <row r="635" spans="1:11" ht="14.25" hidden="1" customHeight="1">
      <c r="A635" s="39"/>
      <c r="B635" s="40"/>
      <c r="C635" s="39"/>
      <c r="D635" s="39"/>
      <c r="E635" s="41"/>
      <c r="F635" s="41"/>
      <c r="G635" s="41"/>
      <c r="H635" s="42"/>
      <c r="I635" s="39"/>
      <c r="J635" s="41"/>
      <c r="K635" s="39"/>
    </row>
    <row r="636" spans="1:11" ht="14.25" hidden="1" customHeight="1">
      <c r="A636" s="39"/>
      <c r="B636" s="40"/>
      <c r="C636" s="39"/>
      <c r="D636" s="39"/>
      <c r="E636" s="41"/>
      <c r="F636" s="41"/>
      <c r="G636" s="41"/>
      <c r="H636" s="42"/>
      <c r="I636" s="39"/>
      <c r="J636" s="41"/>
      <c r="K636" s="39"/>
    </row>
    <row r="637" spans="1:11" ht="14.25" hidden="1" customHeight="1">
      <c r="A637" s="39"/>
      <c r="B637" s="40"/>
      <c r="C637" s="39"/>
      <c r="D637" s="39"/>
      <c r="E637" s="41"/>
      <c r="F637" s="41"/>
      <c r="G637" s="41"/>
      <c r="H637" s="42"/>
      <c r="I637" s="39"/>
      <c r="J637" s="41"/>
      <c r="K637" s="39"/>
    </row>
    <row r="638" spans="1:11" ht="14.25" hidden="1" customHeight="1">
      <c r="A638" s="39"/>
      <c r="B638" s="40"/>
      <c r="C638" s="39"/>
      <c r="D638" s="39"/>
      <c r="E638" s="41"/>
      <c r="F638" s="41"/>
      <c r="G638" s="41"/>
      <c r="H638" s="42"/>
      <c r="I638" s="39"/>
      <c r="J638" s="41"/>
      <c r="K638" s="39"/>
    </row>
    <row r="639" spans="1:11" ht="14.25" hidden="1" customHeight="1">
      <c r="A639" s="39"/>
      <c r="B639" s="40"/>
      <c r="C639" s="39"/>
      <c r="D639" s="39"/>
      <c r="E639" s="41"/>
      <c r="F639" s="41"/>
      <c r="G639" s="41"/>
      <c r="H639" s="42"/>
      <c r="I639" s="39"/>
      <c r="J639" s="41"/>
      <c r="K639" s="39"/>
    </row>
    <row r="640" spans="1:11" ht="14.25" hidden="1" customHeight="1">
      <c r="A640" s="39"/>
      <c r="B640" s="40"/>
      <c r="C640" s="39"/>
      <c r="D640" s="39"/>
      <c r="E640" s="41"/>
      <c r="F640" s="41"/>
      <c r="G640" s="41"/>
      <c r="H640" s="42"/>
      <c r="I640" s="39"/>
      <c r="J640" s="41"/>
      <c r="K640" s="39"/>
    </row>
    <row r="641" spans="1:11" ht="14.25" hidden="1" customHeight="1">
      <c r="A641" s="39"/>
      <c r="B641" s="40"/>
      <c r="C641" s="39"/>
      <c r="D641" s="39"/>
      <c r="E641" s="41"/>
      <c r="F641" s="41"/>
      <c r="G641" s="41"/>
      <c r="H641" s="42"/>
      <c r="I641" s="39"/>
      <c r="J641" s="41"/>
      <c r="K641" s="39"/>
    </row>
    <row r="642" spans="1:11" ht="14.25" hidden="1" customHeight="1">
      <c r="A642" s="39"/>
      <c r="B642" s="40"/>
      <c r="C642" s="39"/>
      <c r="D642" s="39"/>
      <c r="E642" s="41"/>
      <c r="F642" s="41"/>
      <c r="G642" s="41"/>
      <c r="H642" s="42"/>
      <c r="I642" s="39"/>
      <c r="J642" s="41"/>
      <c r="K642" s="39"/>
    </row>
    <row r="643" spans="1:11" ht="14.25" hidden="1" customHeight="1">
      <c r="A643" s="39"/>
      <c r="B643" s="40"/>
      <c r="C643" s="39"/>
      <c r="D643" s="39"/>
      <c r="E643" s="41"/>
      <c r="F643" s="41"/>
      <c r="G643" s="41"/>
      <c r="H643" s="42"/>
      <c r="I643" s="39"/>
      <c r="J643" s="41"/>
      <c r="K643" s="39"/>
    </row>
    <row r="644" spans="1:11" ht="14.25" hidden="1" customHeight="1">
      <c r="A644" s="39"/>
      <c r="B644" s="40"/>
      <c r="C644" s="39"/>
      <c r="D644" s="39"/>
      <c r="E644" s="41"/>
      <c r="F644" s="41"/>
      <c r="G644" s="41"/>
      <c r="H644" s="42"/>
      <c r="I644" s="39"/>
      <c r="J644" s="41"/>
      <c r="K644" s="39"/>
    </row>
    <row r="645" spans="1:11" ht="14.25" hidden="1" customHeight="1">
      <c r="A645" s="39"/>
      <c r="B645" s="40"/>
      <c r="C645" s="39"/>
      <c r="D645" s="39"/>
      <c r="E645" s="41"/>
      <c r="F645" s="41"/>
      <c r="G645" s="41"/>
      <c r="H645" s="42"/>
      <c r="I645" s="39"/>
      <c r="J645" s="41"/>
      <c r="K645" s="39"/>
    </row>
    <row r="646" spans="1:11" ht="14.25" hidden="1" customHeight="1">
      <c r="A646" s="39"/>
      <c r="B646" s="40"/>
      <c r="C646" s="39"/>
      <c r="D646" s="39"/>
      <c r="E646" s="41"/>
      <c r="F646" s="41"/>
      <c r="G646" s="41"/>
      <c r="H646" s="42"/>
      <c r="I646" s="39"/>
      <c r="J646" s="41"/>
      <c r="K646" s="39"/>
    </row>
    <row r="647" spans="1:11" ht="14.25" hidden="1" customHeight="1">
      <c r="A647" s="39"/>
      <c r="B647" s="40"/>
      <c r="C647" s="39"/>
      <c r="D647" s="39"/>
      <c r="E647" s="41"/>
      <c r="F647" s="41"/>
      <c r="G647" s="41"/>
      <c r="H647" s="42"/>
      <c r="I647" s="39"/>
      <c r="J647" s="41"/>
      <c r="K647" s="39"/>
    </row>
    <row r="648" spans="1:11" ht="14.25" hidden="1" customHeight="1">
      <c r="A648" s="39"/>
      <c r="B648" s="40"/>
      <c r="C648" s="39"/>
      <c r="D648" s="39"/>
      <c r="E648" s="41"/>
      <c r="F648" s="41"/>
      <c r="G648" s="41"/>
      <c r="H648" s="42"/>
      <c r="I648" s="39"/>
      <c r="J648" s="41"/>
      <c r="K648" s="39"/>
    </row>
    <row r="649" spans="1:11" ht="14.25" hidden="1" customHeight="1">
      <c r="A649" s="39"/>
      <c r="B649" s="40"/>
      <c r="C649" s="39"/>
      <c r="D649" s="39"/>
      <c r="E649" s="41"/>
      <c r="F649" s="41"/>
      <c r="G649" s="41"/>
      <c r="H649" s="42"/>
      <c r="I649" s="39"/>
      <c r="J649" s="41"/>
      <c r="K649" s="39"/>
    </row>
    <row r="650" spans="1:11" ht="14.25" hidden="1" customHeight="1">
      <c r="A650" s="39"/>
      <c r="B650" s="40"/>
      <c r="C650" s="39"/>
      <c r="D650" s="39"/>
      <c r="E650" s="41"/>
      <c r="F650" s="41"/>
      <c r="G650" s="41"/>
      <c r="H650" s="42"/>
      <c r="I650" s="39"/>
      <c r="J650" s="41"/>
      <c r="K650" s="39"/>
    </row>
    <row r="651" spans="1:11" ht="14.25" hidden="1" customHeight="1">
      <c r="A651" s="39"/>
      <c r="B651" s="40"/>
      <c r="C651" s="39"/>
      <c r="D651" s="39"/>
      <c r="E651" s="41"/>
      <c r="F651" s="41"/>
      <c r="G651" s="41"/>
      <c r="H651" s="42"/>
      <c r="I651" s="39"/>
      <c r="J651" s="41"/>
      <c r="K651" s="39"/>
    </row>
    <row r="652" spans="1:11" ht="14.25" hidden="1" customHeight="1">
      <c r="A652" s="39"/>
      <c r="B652" s="40"/>
      <c r="C652" s="39"/>
      <c r="D652" s="39"/>
      <c r="E652" s="41"/>
      <c r="F652" s="41"/>
      <c r="G652" s="41"/>
      <c r="H652" s="42"/>
      <c r="I652" s="39"/>
      <c r="J652" s="41"/>
      <c r="K652" s="39"/>
    </row>
    <row r="653" spans="1:11" ht="14.25" hidden="1" customHeight="1">
      <c r="A653" s="39"/>
      <c r="B653" s="40"/>
      <c r="C653" s="39"/>
      <c r="D653" s="39"/>
      <c r="E653" s="41"/>
      <c r="F653" s="41"/>
      <c r="G653" s="41"/>
      <c r="H653" s="42"/>
      <c r="I653" s="39"/>
      <c r="J653" s="41"/>
      <c r="K653" s="39"/>
    </row>
    <row r="654" spans="1:11" ht="14.25" hidden="1" customHeight="1">
      <c r="A654" s="39"/>
      <c r="B654" s="40"/>
      <c r="C654" s="39"/>
      <c r="D654" s="39"/>
      <c r="E654" s="41"/>
      <c r="F654" s="41"/>
      <c r="G654" s="41"/>
      <c r="H654" s="42"/>
      <c r="I654" s="39"/>
      <c r="J654" s="41"/>
      <c r="K654" s="39"/>
    </row>
    <row r="655" spans="1:11" ht="14.25" hidden="1" customHeight="1">
      <c r="A655" s="39"/>
      <c r="B655" s="40"/>
      <c r="C655" s="39"/>
      <c r="D655" s="39"/>
      <c r="E655" s="41"/>
      <c r="F655" s="41"/>
      <c r="G655" s="41"/>
      <c r="H655" s="42"/>
      <c r="I655" s="39"/>
      <c r="J655" s="41"/>
      <c r="K655" s="39"/>
    </row>
    <row r="656" spans="1:11" ht="14.25" hidden="1" customHeight="1">
      <c r="A656" s="39"/>
      <c r="B656" s="40"/>
      <c r="C656" s="39"/>
      <c r="D656" s="39"/>
      <c r="E656" s="41"/>
      <c r="F656" s="41"/>
      <c r="G656" s="41"/>
      <c r="H656" s="42"/>
      <c r="I656" s="39"/>
      <c r="J656" s="41"/>
      <c r="K656" s="39"/>
    </row>
    <row r="657" spans="1:11" ht="14.25" hidden="1" customHeight="1">
      <c r="A657" s="39"/>
      <c r="B657" s="40"/>
      <c r="C657" s="39"/>
      <c r="D657" s="39"/>
      <c r="E657" s="41"/>
      <c r="F657" s="41"/>
      <c r="G657" s="41"/>
      <c r="H657" s="42"/>
      <c r="I657" s="39"/>
      <c r="J657" s="41"/>
      <c r="K657" s="39"/>
    </row>
    <row r="658" spans="1:11" ht="14.25" hidden="1" customHeight="1">
      <c r="A658" s="39"/>
      <c r="B658" s="40"/>
      <c r="C658" s="39"/>
      <c r="D658" s="39"/>
      <c r="E658" s="41"/>
      <c r="F658" s="41"/>
      <c r="G658" s="41"/>
      <c r="H658" s="42"/>
      <c r="I658" s="39"/>
      <c r="J658" s="41"/>
      <c r="K658" s="39"/>
    </row>
    <row r="659" spans="1:11" ht="14.25" hidden="1" customHeight="1">
      <c r="A659" s="39"/>
      <c r="B659" s="40"/>
      <c r="C659" s="39"/>
      <c r="D659" s="39"/>
      <c r="E659" s="41"/>
      <c r="F659" s="41"/>
      <c r="G659" s="41"/>
      <c r="H659" s="42"/>
      <c r="I659" s="39"/>
      <c r="J659" s="41"/>
      <c r="K659" s="39"/>
    </row>
    <row r="660" spans="1:11" ht="14.25" hidden="1" customHeight="1">
      <c r="A660" s="39"/>
      <c r="B660" s="40"/>
      <c r="C660" s="39"/>
      <c r="D660" s="39"/>
      <c r="E660" s="41"/>
      <c r="F660" s="41"/>
      <c r="G660" s="41"/>
      <c r="H660" s="42"/>
      <c r="I660" s="39"/>
      <c r="J660" s="41"/>
      <c r="K660" s="39"/>
    </row>
    <row r="661" spans="1:11" ht="14.25" hidden="1" customHeight="1">
      <c r="A661" s="39"/>
      <c r="B661" s="40"/>
      <c r="C661" s="39"/>
      <c r="D661" s="39"/>
      <c r="E661" s="41"/>
      <c r="F661" s="41"/>
      <c r="G661" s="41"/>
      <c r="H661" s="42"/>
      <c r="I661" s="39"/>
      <c r="J661" s="41"/>
      <c r="K661" s="39"/>
    </row>
    <row r="662" spans="1:11" ht="14.25" hidden="1" customHeight="1">
      <c r="A662" s="39"/>
      <c r="B662" s="40"/>
      <c r="C662" s="39"/>
      <c r="D662" s="39"/>
      <c r="E662" s="41"/>
      <c r="F662" s="41"/>
      <c r="G662" s="41"/>
      <c r="H662" s="42"/>
      <c r="I662" s="39"/>
      <c r="J662" s="41"/>
      <c r="K662" s="39"/>
    </row>
    <row r="663" spans="1:11" ht="14.25" hidden="1" customHeight="1">
      <c r="A663" s="39"/>
      <c r="B663" s="40"/>
      <c r="C663" s="39"/>
      <c r="D663" s="39"/>
      <c r="E663" s="41"/>
      <c r="F663" s="41"/>
      <c r="G663" s="41"/>
      <c r="H663" s="42"/>
      <c r="I663" s="39"/>
      <c r="J663" s="41"/>
      <c r="K663" s="39"/>
    </row>
    <row r="664" spans="1:11" ht="14.25" hidden="1" customHeight="1">
      <c r="A664" s="39"/>
      <c r="B664" s="40"/>
      <c r="C664" s="39"/>
      <c r="D664" s="39"/>
      <c r="E664" s="41"/>
      <c r="F664" s="41"/>
      <c r="G664" s="41"/>
      <c r="H664" s="42"/>
      <c r="I664" s="39"/>
      <c r="J664" s="41"/>
      <c r="K664" s="39"/>
    </row>
    <row r="665" spans="1:11" ht="14.25" hidden="1" customHeight="1">
      <c r="A665" s="39"/>
      <c r="B665" s="40"/>
      <c r="C665" s="39"/>
      <c r="D665" s="39"/>
      <c r="E665" s="41"/>
      <c r="F665" s="41"/>
      <c r="G665" s="41"/>
      <c r="H665" s="42"/>
      <c r="I665" s="39"/>
      <c r="J665" s="41"/>
      <c r="K665" s="39"/>
    </row>
    <row r="666" spans="1:11" ht="14.25" hidden="1" customHeight="1">
      <c r="A666" s="39"/>
      <c r="B666" s="40"/>
      <c r="C666" s="39"/>
      <c r="D666" s="39"/>
      <c r="E666" s="41"/>
      <c r="F666" s="41"/>
      <c r="G666" s="41"/>
      <c r="H666" s="42"/>
      <c r="I666" s="39"/>
      <c r="J666" s="41"/>
      <c r="K666" s="39"/>
    </row>
    <row r="667" spans="1:11" ht="14.25" hidden="1" customHeight="1">
      <c r="A667" s="39"/>
      <c r="B667" s="40"/>
      <c r="C667" s="39"/>
      <c r="D667" s="39"/>
      <c r="E667" s="41"/>
      <c r="F667" s="41"/>
      <c r="G667" s="41"/>
      <c r="H667" s="42"/>
      <c r="I667" s="39"/>
      <c r="J667" s="41"/>
      <c r="K667" s="39"/>
    </row>
    <row r="668" spans="1:11" ht="14.25" hidden="1" customHeight="1">
      <c r="A668" s="39"/>
      <c r="B668" s="40"/>
      <c r="C668" s="39"/>
      <c r="D668" s="39"/>
      <c r="E668" s="41"/>
      <c r="F668" s="41"/>
      <c r="G668" s="41"/>
      <c r="H668" s="42"/>
      <c r="I668" s="39"/>
      <c r="J668" s="41"/>
      <c r="K668" s="39"/>
    </row>
    <row r="669" spans="1:11" ht="14.25" hidden="1" customHeight="1">
      <c r="A669" s="39"/>
      <c r="B669" s="40"/>
      <c r="C669" s="39"/>
      <c r="D669" s="39"/>
      <c r="E669" s="41"/>
      <c r="F669" s="41"/>
      <c r="G669" s="41"/>
      <c r="H669" s="42"/>
      <c r="I669" s="39"/>
      <c r="J669" s="41"/>
      <c r="K669" s="39"/>
    </row>
    <row r="670" spans="1:11" ht="14.25" hidden="1" customHeight="1">
      <c r="A670" s="39"/>
      <c r="B670" s="40"/>
      <c r="C670" s="39"/>
      <c r="D670" s="39"/>
      <c r="E670" s="41"/>
      <c r="F670" s="41"/>
      <c r="G670" s="41"/>
      <c r="H670" s="42"/>
      <c r="I670" s="39"/>
      <c r="J670" s="41"/>
      <c r="K670" s="39"/>
    </row>
    <row r="671" spans="1:11" ht="14.25" hidden="1" customHeight="1">
      <c r="A671" s="39"/>
      <c r="B671" s="40"/>
      <c r="C671" s="39"/>
      <c r="D671" s="39"/>
      <c r="E671" s="41"/>
      <c r="F671" s="41"/>
      <c r="G671" s="41"/>
      <c r="H671" s="42"/>
      <c r="I671" s="39"/>
      <c r="J671" s="41"/>
      <c r="K671" s="39"/>
    </row>
    <row r="672" spans="1:11" ht="14.25" hidden="1" customHeight="1">
      <c r="A672" s="39"/>
      <c r="B672" s="40"/>
      <c r="C672" s="39"/>
      <c r="D672" s="39"/>
      <c r="E672" s="41"/>
      <c r="F672" s="41"/>
      <c r="G672" s="41"/>
      <c r="H672" s="42"/>
      <c r="I672" s="39"/>
      <c r="J672" s="41"/>
      <c r="K672" s="39"/>
    </row>
    <row r="673" spans="1:11" ht="14.25" hidden="1" customHeight="1">
      <c r="A673" s="39"/>
      <c r="B673" s="40"/>
      <c r="C673" s="39"/>
      <c r="D673" s="39"/>
      <c r="E673" s="41"/>
      <c r="F673" s="41"/>
      <c r="G673" s="41"/>
      <c r="H673" s="42"/>
      <c r="I673" s="39"/>
      <c r="J673" s="41"/>
      <c r="K673" s="39"/>
    </row>
    <row r="674" spans="1:11" ht="14.25" hidden="1" customHeight="1">
      <c r="A674" s="39"/>
      <c r="B674" s="40"/>
      <c r="C674" s="39"/>
      <c r="D674" s="39"/>
      <c r="E674" s="41"/>
      <c r="F674" s="41"/>
      <c r="G674" s="41"/>
      <c r="H674" s="42"/>
      <c r="I674" s="39"/>
      <c r="J674" s="41"/>
      <c r="K674" s="39"/>
    </row>
    <row r="675" spans="1:11" ht="14.25" hidden="1" customHeight="1">
      <c r="A675" s="39"/>
      <c r="B675" s="40"/>
      <c r="C675" s="39"/>
      <c r="D675" s="39"/>
      <c r="E675" s="41"/>
      <c r="F675" s="41"/>
      <c r="G675" s="41"/>
      <c r="H675" s="42"/>
      <c r="I675" s="39"/>
      <c r="J675" s="41"/>
      <c r="K675" s="39"/>
    </row>
    <row r="676" spans="1:11" ht="14.25" hidden="1" customHeight="1">
      <c r="A676" s="39"/>
      <c r="B676" s="40"/>
      <c r="C676" s="39"/>
      <c r="D676" s="39"/>
      <c r="E676" s="41"/>
      <c r="F676" s="41"/>
      <c r="G676" s="41"/>
      <c r="H676" s="42"/>
      <c r="I676" s="39"/>
      <c r="J676" s="41"/>
      <c r="K676" s="39"/>
    </row>
    <row r="677" spans="1:11" ht="14.25" hidden="1" customHeight="1">
      <c r="A677" s="39"/>
      <c r="B677" s="40"/>
      <c r="C677" s="39"/>
      <c r="D677" s="39"/>
      <c r="E677" s="41"/>
      <c r="F677" s="41"/>
      <c r="G677" s="41"/>
      <c r="H677" s="42"/>
      <c r="I677" s="39"/>
      <c r="J677" s="41"/>
      <c r="K677" s="39"/>
    </row>
    <row r="678" spans="1:11" ht="14.25" hidden="1" customHeight="1">
      <c r="A678" s="39"/>
      <c r="B678" s="40"/>
      <c r="C678" s="39"/>
      <c r="D678" s="39"/>
      <c r="E678" s="41"/>
      <c r="F678" s="41"/>
      <c r="G678" s="41"/>
      <c r="H678" s="42"/>
      <c r="I678" s="39"/>
      <c r="J678" s="41"/>
      <c r="K678" s="39"/>
    </row>
    <row r="679" spans="1:11" ht="14.25" hidden="1" customHeight="1">
      <c r="A679" s="39"/>
      <c r="B679" s="40"/>
      <c r="C679" s="39"/>
      <c r="D679" s="39"/>
      <c r="E679" s="41"/>
      <c r="F679" s="41"/>
      <c r="G679" s="41"/>
      <c r="H679" s="42"/>
      <c r="I679" s="39"/>
      <c r="J679" s="41"/>
      <c r="K679" s="39"/>
    </row>
    <row r="680" spans="1:11" ht="14.25" hidden="1" customHeight="1">
      <c r="A680" s="39"/>
      <c r="B680" s="40"/>
      <c r="C680" s="39"/>
      <c r="D680" s="39"/>
      <c r="E680" s="41"/>
      <c r="F680" s="41"/>
      <c r="G680" s="41"/>
      <c r="H680" s="42"/>
      <c r="I680" s="39"/>
      <c r="J680" s="41"/>
      <c r="K680" s="39"/>
    </row>
    <row r="681" spans="1:11" ht="14.25" hidden="1" customHeight="1">
      <c r="A681" s="39"/>
      <c r="B681" s="40"/>
      <c r="C681" s="39"/>
      <c r="D681" s="39"/>
      <c r="E681" s="41"/>
      <c r="F681" s="41"/>
      <c r="G681" s="41"/>
      <c r="H681" s="42"/>
      <c r="I681" s="39"/>
      <c r="J681" s="41"/>
      <c r="K681" s="39"/>
    </row>
    <row r="682" spans="1:11" ht="14.25" hidden="1" customHeight="1">
      <c r="A682" s="39"/>
      <c r="B682" s="40"/>
      <c r="C682" s="39"/>
      <c r="D682" s="39"/>
      <c r="E682" s="41"/>
      <c r="F682" s="41"/>
      <c r="G682" s="41"/>
      <c r="H682" s="42"/>
      <c r="I682" s="39"/>
      <c r="J682" s="41"/>
      <c r="K682" s="39"/>
    </row>
    <row r="683" spans="1:11" ht="14.25" hidden="1" customHeight="1">
      <c r="A683" s="39"/>
      <c r="B683" s="40"/>
      <c r="C683" s="39"/>
      <c r="D683" s="39"/>
      <c r="E683" s="41"/>
      <c r="F683" s="41"/>
      <c r="G683" s="41"/>
      <c r="H683" s="42"/>
      <c r="I683" s="39"/>
      <c r="J683" s="41"/>
      <c r="K683" s="39"/>
    </row>
    <row r="684" spans="1:11" ht="14.25" hidden="1" customHeight="1">
      <c r="A684" s="39"/>
      <c r="B684" s="40"/>
      <c r="C684" s="39"/>
      <c r="D684" s="39"/>
      <c r="E684" s="41"/>
      <c r="F684" s="41"/>
      <c r="G684" s="41"/>
      <c r="H684" s="42"/>
      <c r="I684" s="39"/>
      <c r="J684" s="41"/>
      <c r="K684" s="39"/>
    </row>
    <row r="685" spans="1:11" ht="14.25" hidden="1" customHeight="1">
      <c r="A685" s="39"/>
      <c r="B685" s="40"/>
      <c r="C685" s="39"/>
      <c r="D685" s="39"/>
      <c r="E685" s="41"/>
      <c r="F685" s="41"/>
      <c r="G685" s="41"/>
      <c r="H685" s="42"/>
      <c r="I685" s="39"/>
      <c r="J685" s="41"/>
      <c r="K685" s="39"/>
    </row>
    <row r="686" spans="1:11" ht="14.25" hidden="1" customHeight="1">
      <c r="A686" s="39"/>
      <c r="B686" s="40"/>
      <c r="C686" s="39"/>
      <c r="D686" s="39"/>
      <c r="E686" s="41"/>
      <c r="F686" s="41"/>
      <c r="G686" s="41"/>
      <c r="H686" s="42"/>
      <c r="I686" s="39"/>
      <c r="J686" s="41"/>
      <c r="K686" s="39"/>
    </row>
    <row r="687" spans="1:11" ht="14.25" hidden="1" customHeight="1">
      <c r="A687" s="39"/>
      <c r="B687" s="40"/>
      <c r="C687" s="39"/>
      <c r="D687" s="39"/>
      <c r="E687" s="41"/>
      <c r="F687" s="41"/>
      <c r="G687" s="41"/>
      <c r="H687" s="42"/>
      <c r="I687" s="39"/>
      <c r="J687" s="41"/>
      <c r="K687" s="39"/>
    </row>
    <row r="688" spans="1:11" ht="14.25" hidden="1" customHeight="1">
      <c r="A688" s="39"/>
      <c r="B688" s="40"/>
      <c r="C688" s="39"/>
      <c r="D688" s="39"/>
      <c r="E688" s="41"/>
      <c r="F688" s="41"/>
      <c r="G688" s="41"/>
      <c r="H688" s="42"/>
      <c r="I688" s="39"/>
      <c r="J688" s="41"/>
      <c r="K688" s="39"/>
    </row>
    <row r="689" spans="1:11" ht="14.25" hidden="1" customHeight="1">
      <c r="A689" s="39"/>
      <c r="B689" s="40"/>
      <c r="C689" s="39"/>
      <c r="D689" s="39"/>
      <c r="E689" s="41"/>
      <c r="F689" s="41"/>
      <c r="G689" s="41"/>
      <c r="H689" s="42"/>
      <c r="I689" s="39"/>
      <c r="J689" s="41"/>
      <c r="K689" s="39"/>
    </row>
    <row r="690" spans="1:11" ht="14.25" hidden="1" customHeight="1">
      <c r="A690" s="39"/>
      <c r="B690" s="40"/>
      <c r="C690" s="39"/>
      <c r="D690" s="39"/>
      <c r="E690" s="41"/>
      <c r="F690" s="41"/>
      <c r="G690" s="41"/>
      <c r="H690" s="42"/>
      <c r="I690" s="39"/>
      <c r="J690" s="41"/>
      <c r="K690" s="39"/>
    </row>
    <row r="691" spans="1:11" ht="14.25" hidden="1" customHeight="1">
      <c r="A691" s="39"/>
      <c r="B691" s="40"/>
      <c r="C691" s="39"/>
      <c r="D691" s="39"/>
      <c r="E691" s="41"/>
      <c r="F691" s="41"/>
      <c r="G691" s="41"/>
      <c r="H691" s="42"/>
      <c r="I691" s="39"/>
      <c r="J691" s="41"/>
      <c r="K691" s="39"/>
    </row>
    <row r="692" spans="1:11" ht="14.25" hidden="1" customHeight="1">
      <c r="A692" s="39"/>
      <c r="B692" s="40"/>
      <c r="C692" s="39"/>
      <c r="D692" s="39"/>
      <c r="E692" s="41"/>
      <c r="F692" s="41"/>
      <c r="G692" s="41"/>
      <c r="H692" s="42"/>
      <c r="I692" s="39"/>
      <c r="J692" s="41"/>
      <c r="K692" s="39"/>
    </row>
    <row r="693" spans="1:11" ht="14.25" hidden="1" customHeight="1">
      <c r="A693" s="39"/>
      <c r="B693" s="40"/>
      <c r="C693" s="39"/>
      <c r="D693" s="39"/>
      <c r="E693" s="41"/>
      <c r="F693" s="41"/>
      <c r="G693" s="41"/>
      <c r="H693" s="42"/>
      <c r="I693" s="39"/>
      <c r="J693" s="41"/>
      <c r="K693" s="39"/>
    </row>
    <row r="694" spans="1:11" ht="14.25" hidden="1" customHeight="1">
      <c r="A694" s="39"/>
      <c r="B694" s="40"/>
      <c r="C694" s="39"/>
      <c r="D694" s="39"/>
      <c r="E694" s="41"/>
      <c r="F694" s="41"/>
      <c r="G694" s="41"/>
      <c r="H694" s="42"/>
      <c r="I694" s="39"/>
      <c r="J694" s="41"/>
      <c r="K694" s="39"/>
    </row>
    <row r="695" spans="1:11" ht="14.25" hidden="1" customHeight="1">
      <c r="A695" s="39"/>
      <c r="B695" s="40"/>
      <c r="C695" s="39"/>
      <c r="D695" s="39"/>
      <c r="E695" s="41"/>
      <c r="F695" s="41"/>
      <c r="G695" s="41"/>
      <c r="H695" s="42"/>
      <c r="I695" s="39"/>
      <c r="J695" s="41"/>
      <c r="K695" s="39"/>
    </row>
    <row r="696" spans="1:11" ht="14.25" hidden="1" customHeight="1">
      <c r="A696" s="39"/>
      <c r="B696" s="40"/>
      <c r="C696" s="39"/>
      <c r="D696" s="39"/>
      <c r="E696" s="41"/>
      <c r="F696" s="41"/>
      <c r="G696" s="41"/>
      <c r="H696" s="42"/>
      <c r="I696" s="39"/>
      <c r="J696" s="41"/>
      <c r="K696" s="39"/>
    </row>
    <row r="697" spans="1:11" ht="14.25" hidden="1" customHeight="1">
      <c r="A697" s="39"/>
      <c r="B697" s="40"/>
      <c r="C697" s="39"/>
      <c r="D697" s="39"/>
      <c r="E697" s="41"/>
      <c r="F697" s="41"/>
      <c r="G697" s="41"/>
      <c r="H697" s="42"/>
      <c r="I697" s="39"/>
      <c r="J697" s="41"/>
      <c r="K697" s="39"/>
    </row>
    <row r="698" spans="1:11" ht="14.25" hidden="1" customHeight="1">
      <c r="A698" s="39"/>
      <c r="B698" s="40"/>
      <c r="C698" s="39"/>
      <c r="D698" s="39"/>
      <c r="E698" s="41"/>
      <c r="F698" s="41"/>
      <c r="G698" s="41"/>
      <c r="H698" s="42"/>
      <c r="I698" s="39"/>
      <c r="J698" s="41"/>
      <c r="K698" s="39"/>
    </row>
    <row r="699" spans="1:11" ht="14.25" hidden="1" customHeight="1">
      <c r="A699" s="39"/>
      <c r="B699" s="40"/>
      <c r="C699" s="39"/>
      <c r="D699" s="39"/>
      <c r="E699" s="41"/>
      <c r="F699" s="41"/>
      <c r="G699" s="41"/>
      <c r="H699" s="42"/>
      <c r="I699" s="39"/>
      <c r="J699" s="41"/>
      <c r="K699" s="39"/>
    </row>
    <row r="700" spans="1:11" ht="14.25" hidden="1" customHeight="1">
      <c r="A700" s="39"/>
      <c r="B700" s="40"/>
      <c r="C700" s="39"/>
      <c r="D700" s="39"/>
      <c r="E700" s="41"/>
      <c r="F700" s="41"/>
      <c r="G700" s="41"/>
      <c r="H700" s="42"/>
      <c r="I700" s="39"/>
      <c r="J700" s="41"/>
      <c r="K700" s="39"/>
    </row>
    <row r="701" spans="1:11" ht="14.25" hidden="1" customHeight="1">
      <c r="A701" s="39"/>
      <c r="B701" s="40"/>
      <c r="C701" s="39"/>
      <c r="D701" s="39"/>
      <c r="E701" s="41"/>
      <c r="F701" s="41"/>
      <c r="G701" s="41"/>
      <c r="H701" s="42"/>
      <c r="I701" s="39"/>
      <c r="J701" s="41"/>
      <c r="K701" s="39"/>
    </row>
    <row r="702" spans="1:11" ht="14.25" hidden="1" customHeight="1">
      <c r="A702" s="39"/>
      <c r="B702" s="40"/>
      <c r="C702" s="39"/>
      <c r="D702" s="39"/>
      <c r="E702" s="41"/>
      <c r="F702" s="41"/>
      <c r="G702" s="41"/>
      <c r="H702" s="42"/>
      <c r="I702" s="39"/>
      <c r="J702" s="41"/>
      <c r="K702" s="39"/>
    </row>
    <row r="703" spans="1:11" ht="14.25" hidden="1" customHeight="1">
      <c r="A703" s="39"/>
      <c r="B703" s="40"/>
      <c r="C703" s="39"/>
      <c r="D703" s="39"/>
      <c r="E703" s="41"/>
      <c r="F703" s="41"/>
      <c r="G703" s="41"/>
      <c r="H703" s="42"/>
      <c r="I703" s="39"/>
      <c r="J703" s="41"/>
      <c r="K703" s="39"/>
    </row>
    <row r="704" spans="1:11" ht="14.25" hidden="1" customHeight="1">
      <c r="A704" s="39"/>
      <c r="B704" s="40"/>
      <c r="C704" s="39"/>
      <c r="D704" s="39"/>
      <c r="E704" s="41"/>
      <c r="F704" s="41"/>
      <c r="G704" s="41"/>
      <c r="H704" s="42"/>
      <c r="I704" s="39"/>
      <c r="J704" s="41"/>
      <c r="K704" s="39"/>
    </row>
    <row r="705" spans="1:11" ht="14.25" hidden="1" customHeight="1">
      <c r="A705" s="39"/>
      <c r="B705" s="40"/>
      <c r="C705" s="39"/>
      <c r="D705" s="39"/>
      <c r="E705" s="41"/>
      <c r="F705" s="41"/>
      <c r="G705" s="41"/>
      <c r="H705" s="42"/>
      <c r="I705" s="39"/>
      <c r="J705" s="41"/>
      <c r="K705" s="39"/>
    </row>
    <row r="706" spans="1:11" ht="14.25" hidden="1" customHeight="1">
      <c r="A706" s="39"/>
      <c r="B706" s="40"/>
      <c r="C706" s="39"/>
      <c r="D706" s="39"/>
      <c r="E706" s="41"/>
      <c r="F706" s="41"/>
      <c r="G706" s="41"/>
      <c r="H706" s="42"/>
      <c r="I706" s="39"/>
      <c r="J706" s="41"/>
      <c r="K706" s="39"/>
    </row>
    <row r="707" spans="1:11" ht="14.25" hidden="1" customHeight="1">
      <c r="A707" s="39"/>
      <c r="B707" s="40"/>
      <c r="C707" s="39"/>
      <c r="D707" s="39"/>
      <c r="E707" s="41"/>
      <c r="F707" s="41"/>
      <c r="G707" s="41"/>
      <c r="H707" s="42"/>
      <c r="I707" s="39"/>
      <c r="J707" s="41"/>
      <c r="K707" s="39"/>
    </row>
    <row r="708" spans="1:11" ht="14.25" hidden="1" customHeight="1">
      <c r="A708" s="39"/>
      <c r="B708" s="40"/>
      <c r="C708" s="39"/>
      <c r="D708" s="39"/>
      <c r="E708" s="41"/>
      <c r="F708" s="41"/>
      <c r="G708" s="41"/>
      <c r="H708" s="42"/>
      <c r="I708" s="39"/>
      <c r="J708" s="41"/>
      <c r="K708" s="39"/>
    </row>
    <row r="709" spans="1:11" ht="14.25" hidden="1" customHeight="1">
      <c r="A709" s="39"/>
      <c r="B709" s="40"/>
      <c r="C709" s="39"/>
      <c r="D709" s="39"/>
      <c r="E709" s="41"/>
      <c r="F709" s="41"/>
      <c r="G709" s="41"/>
      <c r="H709" s="42"/>
      <c r="I709" s="39"/>
      <c r="J709" s="41"/>
      <c r="K709" s="39"/>
    </row>
    <row r="710" spans="1:11" ht="14.25" hidden="1" customHeight="1">
      <c r="A710" s="39"/>
      <c r="B710" s="40"/>
      <c r="C710" s="39"/>
      <c r="D710" s="39"/>
      <c r="E710" s="41"/>
      <c r="F710" s="41"/>
      <c r="G710" s="41"/>
      <c r="H710" s="42"/>
      <c r="I710" s="39"/>
      <c r="J710" s="41"/>
      <c r="K710" s="39"/>
    </row>
    <row r="711" spans="1:11" ht="14.25" hidden="1" customHeight="1">
      <c r="A711" s="39"/>
      <c r="B711" s="40"/>
      <c r="C711" s="39"/>
      <c r="D711" s="39"/>
      <c r="E711" s="41"/>
      <c r="F711" s="41"/>
      <c r="G711" s="41"/>
      <c r="H711" s="42"/>
      <c r="I711" s="39"/>
      <c r="J711" s="41"/>
      <c r="K711" s="39"/>
    </row>
    <row r="712" spans="1:11" ht="14.25" hidden="1" customHeight="1">
      <c r="A712" s="39"/>
      <c r="B712" s="40"/>
      <c r="C712" s="39"/>
      <c r="D712" s="39"/>
      <c r="E712" s="41"/>
      <c r="F712" s="41"/>
      <c r="G712" s="41"/>
      <c r="H712" s="42"/>
      <c r="I712" s="39"/>
      <c r="J712" s="41"/>
      <c r="K712" s="39"/>
    </row>
    <row r="713" spans="1:11" ht="14.25" hidden="1" customHeight="1">
      <c r="A713" s="39"/>
      <c r="B713" s="40"/>
      <c r="C713" s="39"/>
      <c r="D713" s="39"/>
      <c r="E713" s="41"/>
      <c r="F713" s="41"/>
      <c r="G713" s="41"/>
      <c r="H713" s="42"/>
      <c r="I713" s="39"/>
      <c r="J713" s="41"/>
      <c r="K713" s="39"/>
    </row>
    <row r="714" spans="1:11" ht="14.25" hidden="1" customHeight="1">
      <c r="A714" s="39"/>
      <c r="B714" s="40"/>
      <c r="C714" s="39"/>
      <c r="D714" s="39"/>
      <c r="E714" s="41"/>
      <c r="F714" s="41"/>
      <c r="G714" s="41"/>
      <c r="H714" s="42"/>
      <c r="I714" s="39"/>
      <c r="J714" s="41"/>
      <c r="K714" s="39"/>
    </row>
    <row r="715" spans="1:11" ht="14.25" hidden="1" customHeight="1">
      <c r="A715" s="39"/>
      <c r="B715" s="40"/>
      <c r="C715" s="39"/>
      <c r="D715" s="39"/>
      <c r="E715" s="41"/>
      <c r="F715" s="41"/>
      <c r="G715" s="41"/>
      <c r="H715" s="42"/>
      <c r="I715" s="39"/>
      <c r="J715" s="41"/>
      <c r="K715" s="39"/>
    </row>
    <row r="716" spans="1:11" ht="14.25" hidden="1" customHeight="1">
      <c r="A716" s="39"/>
      <c r="B716" s="40"/>
      <c r="C716" s="39"/>
      <c r="D716" s="39"/>
      <c r="E716" s="41"/>
      <c r="F716" s="41"/>
      <c r="G716" s="41"/>
      <c r="H716" s="42"/>
      <c r="I716" s="39"/>
      <c r="J716" s="41"/>
      <c r="K716" s="39"/>
    </row>
    <row r="717" spans="1:11" ht="14.25" hidden="1" customHeight="1">
      <c r="A717" s="39"/>
      <c r="B717" s="40"/>
      <c r="C717" s="39"/>
      <c r="D717" s="39"/>
      <c r="E717" s="41"/>
      <c r="F717" s="41"/>
      <c r="G717" s="41"/>
      <c r="H717" s="42"/>
      <c r="I717" s="39"/>
      <c r="J717" s="41"/>
      <c r="K717" s="39"/>
    </row>
    <row r="718" spans="1:11" ht="14.25" hidden="1" customHeight="1">
      <c r="A718" s="39"/>
      <c r="B718" s="40"/>
      <c r="C718" s="39"/>
      <c r="D718" s="39"/>
      <c r="E718" s="41"/>
      <c r="F718" s="41"/>
      <c r="G718" s="41"/>
      <c r="H718" s="42"/>
      <c r="I718" s="39"/>
      <c r="J718" s="41"/>
      <c r="K718" s="39"/>
    </row>
    <row r="719" spans="1:11" ht="14.25" hidden="1" customHeight="1">
      <c r="A719" s="39"/>
      <c r="B719" s="40"/>
      <c r="C719" s="39"/>
      <c r="D719" s="39"/>
      <c r="E719" s="41"/>
      <c r="F719" s="41"/>
      <c r="G719" s="41"/>
      <c r="H719" s="42"/>
      <c r="I719" s="39"/>
      <c r="J719" s="41"/>
      <c r="K719" s="39"/>
    </row>
    <row r="720" spans="1:11" ht="14.25" hidden="1" customHeight="1">
      <c r="A720" s="39"/>
      <c r="B720" s="40"/>
      <c r="C720" s="39"/>
      <c r="D720" s="39"/>
      <c r="E720" s="41"/>
      <c r="F720" s="41"/>
      <c r="G720" s="41"/>
      <c r="H720" s="42"/>
      <c r="I720" s="39"/>
      <c r="J720" s="41"/>
      <c r="K720" s="39"/>
    </row>
    <row r="721" spans="1:11" ht="14.25" hidden="1" customHeight="1">
      <c r="A721" s="39"/>
      <c r="B721" s="40"/>
      <c r="C721" s="39"/>
      <c r="D721" s="39"/>
      <c r="E721" s="41"/>
      <c r="F721" s="41"/>
      <c r="G721" s="41"/>
      <c r="H721" s="42"/>
      <c r="I721" s="39"/>
      <c r="J721" s="41"/>
      <c r="K721" s="39"/>
    </row>
    <row r="722" spans="1:11" ht="14.25" hidden="1" customHeight="1">
      <c r="A722" s="39"/>
      <c r="B722" s="40"/>
      <c r="C722" s="39"/>
      <c r="D722" s="39"/>
      <c r="E722" s="41"/>
      <c r="F722" s="41"/>
      <c r="G722" s="41"/>
      <c r="H722" s="42"/>
      <c r="I722" s="39"/>
      <c r="J722" s="41"/>
      <c r="K722" s="39"/>
    </row>
    <row r="723" spans="1:11" ht="14.25" hidden="1" customHeight="1">
      <c r="A723" s="39"/>
      <c r="B723" s="40"/>
      <c r="C723" s="39"/>
      <c r="D723" s="39"/>
      <c r="E723" s="41"/>
      <c r="F723" s="41"/>
      <c r="G723" s="41"/>
      <c r="H723" s="42"/>
      <c r="I723" s="39"/>
      <c r="J723" s="41"/>
      <c r="K723" s="39"/>
    </row>
    <row r="724" spans="1:11" ht="14.25" hidden="1" customHeight="1">
      <c r="A724" s="39"/>
      <c r="B724" s="40"/>
      <c r="C724" s="39"/>
      <c r="D724" s="39"/>
      <c r="E724" s="41"/>
      <c r="F724" s="41"/>
      <c r="G724" s="41"/>
      <c r="H724" s="42"/>
      <c r="I724" s="39"/>
      <c r="J724" s="41"/>
      <c r="K724" s="39"/>
    </row>
    <row r="725" spans="1:11" ht="14.25" hidden="1" customHeight="1">
      <c r="A725" s="39"/>
      <c r="B725" s="40"/>
      <c r="C725" s="39"/>
      <c r="D725" s="39"/>
      <c r="E725" s="41"/>
      <c r="F725" s="41"/>
      <c r="G725" s="41"/>
      <c r="H725" s="42"/>
      <c r="I725" s="39"/>
      <c r="J725" s="41"/>
      <c r="K725" s="39"/>
    </row>
    <row r="726" spans="1:11" ht="14.25" hidden="1" customHeight="1">
      <c r="A726" s="39"/>
      <c r="B726" s="40"/>
      <c r="C726" s="39"/>
      <c r="D726" s="39"/>
      <c r="E726" s="41"/>
      <c r="F726" s="41"/>
      <c r="G726" s="41"/>
      <c r="H726" s="42"/>
      <c r="I726" s="39"/>
      <c r="J726" s="41"/>
      <c r="K726" s="39"/>
    </row>
    <row r="727" spans="1:11" ht="14.25" hidden="1" customHeight="1">
      <c r="A727" s="39"/>
      <c r="B727" s="40"/>
      <c r="C727" s="39"/>
      <c r="D727" s="39"/>
      <c r="E727" s="41"/>
      <c r="F727" s="41"/>
      <c r="G727" s="41"/>
      <c r="H727" s="42"/>
      <c r="I727" s="39"/>
      <c r="J727" s="41"/>
      <c r="K727" s="39"/>
    </row>
    <row r="728" spans="1:11" ht="14.25" hidden="1" customHeight="1">
      <c r="A728" s="39"/>
      <c r="B728" s="40"/>
      <c r="C728" s="39"/>
      <c r="D728" s="39"/>
      <c r="E728" s="41"/>
      <c r="F728" s="41"/>
      <c r="G728" s="41"/>
      <c r="H728" s="42"/>
      <c r="I728" s="39"/>
      <c r="J728" s="41"/>
      <c r="K728" s="39"/>
    </row>
    <row r="729" spans="1:11" ht="14.25" hidden="1" customHeight="1">
      <c r="A729" s="39"/>
      <c r="B729" s="40"/>
      <c r="C729" s="39"/>
      <c r="D729" s="39"/>
      <c r="E729" s="41"/>
      <c r="F729" s="41"/>
      <c r="G729" s="41"/>
      <c r="H729" s="42"/>
      <c r="I729" s="39"/>
      <c r="J729" s="41"/>
      <c r="K729" s="39"/>
    </row>
    <row r="730" spans="1:11" ht="14.25" hidden="1" customHeight="1">
      <c r="A730" s="39"/>
      <c r="B730" s="40"/>
      <c r="C730" s="39"/>
      <c r="D730" s="39"/>
      <c r="E730" s="41"/>
      <c r="F730" s="41"/>
      <c r="G730" s="41"/>
      <c r="H730" s="42"/>
      <c r="I730" s="39"/>
      <c r="J730" s="41"/>
      <c r="K730" s="39"/>
    </row>
    <row r="731" spans="1:11" ht="14.25" hidden="1" customHeight="1">
      <c r="A731" s="39"/>
      <c r="B731" s="40"/>
      <c r="C731" s="39"/>
      <c r="D731" s="39"/>
      <c r="E731" s="41"/>
      <c r="F731" s="41"/>
      <c r="G731" s="41"/>
      <c r="H731" s="42"/>
      <c r="I731" s="39"/>
      <c r="J731" s="41"/>
      <c r="K731" s="39"/>
    </row>
    <row r="732" spans="1:11" ht="14.25" hidden="1" customHeight="1">
      <c r="A732" s="39"/>
      <c r="B732" s="40"/>
      <c r="C732" s="39"/>
      <c r="D732" s="39"/>
      <c r="E732" s="41"/>
      <c r="F732" s="41"/>
      <c r="G732" s="41"/>
      <c r="H732" s="42"/>
      <c r="I732" s="39"/>
      <c r="J732" s="41"/>
      <c r="K732" s="39"/>
    </row>
    <row r="733" spans="1:11" ht="14.25" hidden="1" customHeight="1">
      <c r="A733" s="39"/>
      <c r="B733" s="40"/>
      <c r="C733" s="39"/>
      <c r="D733" s="39"/>
      <c r="E733" s="41"/>
      <c r="F733" s="41"/>
      <c r="G733" s="41"/>
      <c r="H733" s="42"/>
      <c r="I733" s="39"/>
      <c r="J733" s="41"/>
      <c r="K733" s="39"/>
    </row>
    <row r="734" spans="1:11" ht="14.25" hidden="1" customHeight="1">
      <c r="A734" s="39"/>
      <c r="B734" s="40"/>
      <c r="C734" s="39"/>
      <c r="D734" s="39"/>
      <c r="E734" s="41"/>
      <c r="F734" s="41"/>
      <c r="G734" s="41"/>
      <c r="H734" s="42"/>
      <c r="I734" s="39"/>
      <c r="J734" s="41"/>
      <c r="K734" s="39"/>
    </row>
    <row r="735" spans="1:11" ht="14.25" hidden="1" customHeight="1">
      <c r="A735" s="39"/>
      <c r="B735" s="40"/>
      <c r="C735" s="39"/>
      <c r="D735" s="39"/>
      <c r="E735" s="41"/>
      <c r="F735" s="41"/>
      <c r="G735" s="41"/>
      <c r="H735" s="42"/>
      <c r="I735" s="39"/>
      <c r="J735" s="41"/>
      <c r="K735" s="39"/>
    </row>
    <row r="736" spans="1:11" ht="14.25" hidden="1" customHeight="1">
      <c r="A736" s="39"/>
      <c r="B736" s="40"/>
      <c r="C736" s="39"/>
      <c r="D736" s="39"/>
      <c r="E736" s="41"/>
      <c r="F736" s="41"/>
      <c r="G736" s="41"/>
      <c r="H736" s="42"/>
      <c r="I736" s="39"/>
      <c r="J736" s="41"/>
      <c r="K736" s="39"/>
    </row>
    <row r="737" spans="1:11" ht="14.25" hidden="1" customHeight="1">
      <c r="A737" s="39"/>
      <c r="B737" s="40"/>
      <c r="C737" s="39"/>
      <c r="D737" s="39"/>
      <c r="E737" s="41"/>
      <c r="F737" s="41"/>
      <c r="G737" s="41"/>
      <c r="H737" s="42"/>
      <c r="I737" s="39"/>
      <c r="J737" s="41"/>
      <c r="K737" s="39"/>
    </row>
    <row r="738" spans="1:11" ht="14.25" hidden="1" customHeight="1">
      <c r="A738" s="39"/>
      <c r="B738" s="40"/>
      <c r="C738" s="39"/>
      <c r="D738" s="39"/>
      <c r="E738" s="41"/>
      <c r="F738" s="41"/>
      <c r="G738" s="41"/>
      <c r="H738" s="42"/>
      <c r="I738" s="39"/>
      <c r="J738" s="41"/>
      <c r="K738" s="39"/>
    </row>
    <row r="739" spans="1:11" ht="14.25" hidden="1" customHeight="1">
      <c r="A739" s="39"/>
      <c r="B739" s="40"/>
      <c r="C739" s="39"/>
      <c r="D739" s="39"/>
      <c r="E739" s="41"/>
      <c r="F739" s="41"/>
      <c r="G739" s="41"/>
      <c r="H739" s="42"/>
      <c r="I739" s="39"/>
      <c r="J739" s="41"/>
      <c r="K739" s="39"/>
    </row>
    <row r="740" spans="1:11" ht="14.25" hidden="1" customHeight="1">
      <c r="A740" s="39"/>
      <c r="B740" s="40"/>
      <c r="C740" s="39"/>
      <c r="D740" s="39"/>
      <c r="E740" s="41"/>
      <c r="F740" s="41"/>
      <c r="G740" s="41"/>
      <c r="H740" s="42"/>
      <c r="I740" s="39"/>
      <c r="J740" s="41"/>
      <c r="K740" s="39"/>
    </row>
    <row r="741" spans="1:11" ht="14.25" hidden="1" customHeight="1">
      <c r="A741" s="39"/>
      <c r="B741" s="40"/>
      <c r="C741" s="39"/>
      <c r="D741" s="39"/>
      <c r="E741" s="41"/>
      <c r="F741" s="41"/>
      <c r="G741" s="41"/>
      <c r="H741" s="42"/>
      <c r="I741" s="39"/>
      <c r="J741" s="41"/>
      <c r="K741" s="39"/>
    </row>
    <row r="742" spans="1:11" ht="14.25" hidden="1" customHeight="1">
      <c r="A742" s="39"/>
      <c r="B742" s="40"/>
      <c r="C742" s="39"/>
      <c r="D742" s="39"/>
      <c r="E742" s="41"/>
      <c r="F742" s="41"/>
      <c r="G742" s="41"/>
      <c r="H742" s="42"/>
      <c r="I742" s="39"/>
      <c r="J742" s="41"/>
      <c r="K742" s="39"/>
    </row>
    <row r="743" spans="1:11" ht="14.25" hidden="1" customHeight="1">
      <c r="A743" s="39"/>
      <c r="B743" s="40"/>
      <c r="C743" s="39"/>
      <c r="D743" s="39"/>
      <c r="E743" s="41"/>
      <c r="F743" s="41"/>
      <c r="G743" s="41"/>
      <c r="H743" s="42"/>
      <c r="I743" s="39"/>
      <c r="J743" s="41"/>
      <c r="K743" s="39"/>
    </row>
    <row r="744" spans="1:11" ht="14.25" hidden="1" customHeight="1">
      <c r="A744" s="39"/>
      <c r="B744" s="40"/>
      <c r="C744" s="39"/>
      <c r="D744" s="39"/>
      <c r="E744" s="41"/>
      <c r="F744" s="41"/>
      <c r="G744" s="41"/>
      <c r="H744" s="42"/>
      <c r="I744" s="39"/>
      <c r="J744" s="41"/>
      <c r="K744" s="39"/>
    </row>
    <row r="745" spans="1:11" ht="14.25" hidden="1" customHeight="1">
      <c r="A745" s="39"/>
      <c r="B745" s="40"/>
      <c r="C745" s="39"/>
      <c r="D745" s="39"/>
      <c r="E745" s="41"/>
      <c r="F745" s="41"/>
      <c r="G745" s="41"/>
      <c r="H745" s="42"/>
      <c r="I745" s="39"/>
      <c r="J745" s="41"/>
      <c r="K745" s="39"/>
    </row>
    <row r="746" spans="1:11" ht="14.25" hidden="1" customHeight="1">
      <c r="A746" s="39"/>
      <c r="B746" s="40"/>
      <c r="C746" s="39"/>
      <c r="D746" s="39"/>
      <c r="E746" s="41"/>
      <c r="F746" s="41"/>
      <c r="G746" s="41"/>
      <c r="H746" s="42"/>
      <c r="I746" s="39"/>
      <c r="J746" s="41"/>
      <c r="K746" s="39"/>
    </row>
    <row r="747" spans="1:11" ht="14.25" hidden="1" customHeight="1">
      <c r="A747" s="39"/>
      <c r="B747" s="40"/>
      <c r="C747" s="39"/>
      <c r="D747" s="39"/>
      <c r="E747" s="41"/>
      <c r="F747" s="41"/>
      <c r="G747" s="41"/>
      <c r="H747" s="42"/>
      <c r="I747" s="39"/>
      <c r="J747" s="41"/>
      <c r="K747" s="39"/>
    </row>
    <row r="748" spans="1:11" ht="14.25" hidden="1" customHeight="1">
      <c r="A748" s="39"/>
      <c r="B748" s="40"/>
      <c r="C748" s="39"/>
      <c r="D748" s="39"/>
      <c r="E748" s="41"/>
      <c r="F748" s="41"/>
      <c r="G748" s="41"/>
      <c r="H748" s="42"/>
      <c r="I748" s="39"/>
      <c r="J748" s="41"/>
      <c r="K748" s="39"/>
    </row>
    <row r="749" spans="1:11" ht="14.25" hidden="1" customHeight="1">
      <c r="A749" s="39"/>
      <c r="B749" s="40"/>
      <c r="C749" s="39"/>
      <c r="D749" s="39"/>
      <c r="E749" s="41"/>
      <c r="F749" s="41"/>
      <c r="G749" s="41"/>
      <c r="H749" s="42"/>
      <c r="I749" s="39"/>
      <c r="J749" s="41"/>
      <c r="K749" s="39"/>
    </row>
    <row r="750" spans="1:11" ht="14.25" hidden="1" customHeight="1">
      <c r="A750" s="39"/>
      <c r="B750" s="40"/>
      <c r="C750" s="39"/>
      <c r="D750" s="39"/>
      <c r="E750" s="41"/>
      <c r="F750" s="41"/>
      <c r="G750" s="41"/>
      <c r="H750" s="42"/>
      <c r="I750" s="39"/>
      <c r="J750" s="41"/>
      <c r="K750" s="39"/>
    </row>
    <row r="751" spans="1:11" ht="14.25" hidden="1" customHeight="1">
      <c r="A751" s="39"/>
      <c r="B751" s="40"/>
      <c r="C751" s="39"/>
      <c r="D751" s="39"/>
      <c r="E751" s="41"/>
      <c r="F751" s="41"/>
      <c r="G751" s="41"/>
      <c r="H751" s="42"/>
      <c r="I751" s="39"/>
      <c r="J751" s="41"/>
      <c r="K751" s="39"/>
    </row>
    <row r="752" spans="1:11" ht="14.25" hidden="1" customHeight="1">
      <c r="A752" s="39"/>
      <c r="B752" s="40"/>
      <c r="C752" s="39"/>
      <c r="D752" s="39"/>
      <c r="E752" s="41"/>
      <c r="F752" s="41"/>
      <c r="G752" s="41"/>
      <c r="H752" s="42"/>
      <c r="I752" s="39"/>
      <c r="J752" s="41"/>
      <c r="K752" s="39"/>
    </row>
    <row r="753" spans="1:11" ht="14.25" hidden="1" customHeight="1">
      <c r="A753" s="39"/>
      <c r="B753" s="40"/>
      <c r="C753" s="39"/>
      <c r="D753" s="39"/>
      <c r="E753" s="41"/>
      <c r="F753" s="41"/>
      <c r="G753" s="41"/>
      <c r="H753" s="42"/>
      <c r="I753" s="39"/>
      <c r="J753" s="41"/>
      <c r="K753" s="39"/>
    </row>
    <row r="754" spans="1:11" ht="14.25" hidden="1" customHeight="1">
      <c r="A754" s="39"/>
      <c r="B754" s="40"/>
      <c r="C754" s="39"/>
      <c r="D754" s="39"/>
      <c r="E754" s="41"/>
      <c r="F754" s="41"/>
      <c r="G754" s="41"/>
      <c r="H754" s="42"/>
      <c r="I754" s="39"/>
      <c r="J754" s="41"/>
      <c r="K754" s="39"/>
    </row>
    <row r="755" spans="1:11" ht="14.25" hidden="1" customHeight="1">
      <c r="A755" s="39"/>
      <c r="B755" s="40"/>
      <c r="C755" s="39"/>
      <c r="D755" s="39"/>
      <c r="E755" s="41"/>
      <c r="F755" s="41"/>
      <c r="G755" s="41"/>
      <c r="H755" s="42"/>
      <c r="I755" s="39"/>
      <c r="J755" s="41"/>
      <c r="K755" s="39"/>
    </row>
    <row r="756" spans="1:11" ht="14.25" hidden="1" customHeight="1">
      <c r="A756" s="39"/>
      <c r="B756" s="40"/>
      <c r="C756" s="39"/>
      <c r="D756" s="39"/>
      <c r="E756" s="41"/>
      <c r="F756" s="41"/>
      <c r="G756" s="41"/>
      <c r="H756" s="42"/>
      <c r="I756" s="39"/>
      <c r="J756" s="41"/>
      <c r="K756" s="39"/>
    </row>
    <row r="757" spans="1:11" ht="14.25" hidden="1" customHeight="1">
      <c r="A757" s="39"/>
      <c r="B757" s="40"/>
      <c r="C757" s="39"/>
      <c r="D757" s="39"/>
      <c r="E757" s="41"/>
      <c r="F757" s="41"/>
      <c r="G757" s="41"/>
      <c r="H757" s="42"/>
      <c r="I757" s="39"/>
      <c r="J757" s="41"/>
      <c r="K757" s="39"/>
    </row>
    <row r="758" spans="1:11" ht="14.25" hidden="1" customHeight="1">
      <c r="A758" s="39"/>
      <c r="B758" s="40"/>
      <c r="C758" s="39"/>
      <c r="D758" s="39"/>
      <c r="E758" s="41"/>
      <c r="F758" s="41"/>
      <c r="G758" s="41"/>
      <c r="H758" s="42"/>
      <c r="I758" s="39"/>
      <c r="J758" s="41"/>
      <c r="K758" s="39"/>
    </row>
    <row r="759" spans="1:11" ht="14.25" hidden="1" customHeight="1">
      <c r="A759" s="39"/>
      <c r="B759" s="40"/>
      <c r="C759" s="39"/>
      <c r="D759" s="39"/>
      <c r="E759" s="41"/>
      <c r="F759" s="41"/>
      <c r="G759" s="41"/>
      <c r="H759" s="42"/>
      <c r="I759" s="39"/>
      <c r="J759" s="41"/>
      <c r="K759" s="39"/>
    </row>
    <row r="760" spans="1:11" ht="14.25" hidden="1" customHeight="1">
      <c r="A760" s="39"/>
      <c r="B760" s="40"/>
      <c r="C760" s="39"/>
      <c r="D760" s="39"/>
      <c r="E760" s="41"/>
      <c r="F760" s="41"/>
      <c r="G760" s="41"/>
      <c r="H760" s="42"/>
      <c r="I760" s="39"/>
      <c r="J760" s="41"/>
      <c r="K760" s="39"/>
    </row>
    <row r="761" spans="1:11" ht="14.25" hidden="1" customHeight="1">
      <c r="A761" s="39"/>
      <c r="B761" s="40"/>
      <c r="C761" s="39"/>
      <c r="D761" s="39"/>
      <c r="E761" s="41"/>
      <c r="F761" s="41"/>
      <c r="G761" s="41"/>
      <c r="H761" s="42"/>
      <c r="I761" s="39"/>
      <c r="J761" s="41"/>
      <c r="K761" s="39"/>
    </row>
    <row r="762" spans="1:11" ht="14.25" hidden="1" customHeight="1">
      <c r="A762" s="39"/>
      <c r="B762" s="40"/>
      <c r="C762" s="39"/>
      <c r="D762" s="39"/>
      <c r="E762" s="41"/>
      <c r="F762" s="41"/>
      <c r="G762" s="41"/>
      <c r="H762" s="42"/>
      <c r="I762" s="39"/>
      <c r="J762" s="41"/>
      <c r="K762" s="39"/>
    </row>
    <row r="763" spans="1:11" ht="14.25" hidden="1" customHeight="1">
      <c r="A763" s="39"/>
      <c r="B763" s="40"/>
      <c r="C763" s="39"/>
      <c r="D763" s="39"/>
      <c r="E763" s="41"/>
      <c r="F763" s="41"/>
      <c r="G763" s="41"/>
      <c r="H763" s="42"/>
      <c r="I763" s="39"/>
      <c r="J763" s="41"/>
      <c r="K763" s="39"/>
    </row>
    <row r="764" spans="1:11" ht="14.25" hidden="1" customHeight="1">
      <c r="A764" s="39"/>
      <c r="B764" s="40"/>
      <c r="C764" s="39"/>
      <c r="D764" s="39"/>
      <c r="E764" s="41"/>
      <c r="F764" s="41"/>
      <c r="G764" s="41"/>
      <c r="H764" s="42"/>
      <c r="I764" s="39"/>
      <c r="J764" s="41"/>
      <c r="K764" s="39"/>
    </row>
    <row r="765" spans="1:11" ht="14.25" hidden="1" customHeight="1">
      <c r="A765" s="39"/>
      <c r="B765" s="40"/>
      <c r="C765" s="39"/>
      <c r="D765" s="39"/>
      <c r="E765" s="41"/>
      <c r="F765" s="41"/>
      <c r="G765" s="41"/>
      <c r="H765" s="42"/>
      <c r="I765" s="39"/>
      <c r="J765" s="41"/>
      <c r="K765" s="39"/>
    </row>
    <row r="766" spans="1:11" ht="14.25" hidden="1" customHeight="1">
      <c r="A766" s="39"/>
      <c r="B766" s="40"/>
      <c r="C766" s="39"/>
      <c r="D766" s="39"/>
      <c r="E766" s="41"/>
      <c r="F766" s="41"/>
      <c r="G766" s="41"/>
      <c r="H766" s="42"/>
      <c r="I766" s="39"/>
      <c r="J766" s="41"/>
      <c r="K766" s="39"/>
    </row>
    <row r="767" spans="1:11" ht="14.25" hidden="1" customHeight="1">
      <c r="A767" s="39"/>
      <c r="B767" s="40"/>
      <c r="C767" s="39"/>
      <c r="D767" s="39"/>
      <c r="E767" s="41"/>
      <c r="F767" s="41"/>
      <c r="G767" s="41"/>
      <c r="H767" s="42"/>
      <c r="I767" s="39"/>
      <c r="J767" s="41"/>
      <c r="K767" s="39"/>
    </row>
    <row r="768" spans="1:11" ht="14.25" hidden="1" customHeight="1">
      <c r="A768" s="39"/>
      <c r="B768" s="40"/>
      <c r="C768" s="39"/>
      <c r="D768" s="39"/>
      <c r="E768" s="41"/>
      <c r="F768" s="41"/>
      <c r="G768" s="41"/>
      <c r="H768" s="42"/>
      <c r="I768" s="39"/>
      <c r="J768" s="41"/>
      <c r="K768" s="39"/>
    </row>
    <row r="769" spans="1:11" ht="14.25" hidden="1" customHeight="1">
      <c r="A769" s="39"/>
      <c r="B769" s="40"/>
      <c r="C769" s="39"/>
      <c r="D769" s="39"/>
      <c r="E769" s="41"/>
      <c r="F769" s="41"/>
      <c r="G769" s="41"/>
      <c r="H769" s="42"/>
      <c r="I769" s="39"/>
      <c r="J769" s="41"/>
      <c r="K769" s="39"/>
    </row>
    <row r="770" spans="1:11" ht="14.25" hidden="1" customHeight="1">
      <c r="A770" s="39"/>
      <c r="B770" s="40"/>
      <c r="C770" s="39"/>
      <c r="D770" s="39"/>
      <c r="E770" s="41"/>
      <c r="F770" s="41"/>
      <c r="G770" s="41"/>
      <c r="H770" s="42"/>
      <c r="I770" s="39"/>
      <c r="J770" s="41"/>
      <c r="K770" s="39"/>
    </row>
    <row r="771" spans="1:11" ht="14.25" hidden="1" customHeight="1">
      <c r="A771" s="39"/>
      <c r="B771" s="40"/>
      <c r="C771" s="39"/>
      <c r="D771" s="39"/>
      <c r="E771" s="41"/>
      <c r="F771" s="41"/>
      <c r="G771" s="41"/>
      <c r="H771" s="42"/>
      <c r="I771" s="39"/>
      <c r="J771" s="41"/>
      <c r="K771" s="39"/>
    </row>
    <row r="772" spans="1:11" ht="14.25" hidden="1" customHeight="1">
      <c r="A772" s="39"/>
      <c r="B772" s="40"/>
      <c r="C772" s="39"/>
      <c r="D772" s="39"/>
      <c r="E772" s="41"/>
      <c r="F772" s="41"/>
      <c r="G772" s="41"/>
      <c r="H772" s="42"/>
      <c r="I772" s="39"/>
      <c r="J772" s="41"/>
      <c r="K772" s="39"/>
    </row>
    <row r="773" spans="1:11" ht="14.25" hidden="1" customHeight="1">
      <c r="A773" s="39"/>
      <c r="B773" s="40"/>
      <c r="C773" s="39"/>
      <c r="D773" s="39"/>
      <c r="E773" s="41"/>
      <c r="F773" s="41"/>
      <c r="G773" s="41"/>
      <c r="H773" s="42"/>
      <c r="I773" s="39"/>
      <c r="J773" s="41"/>
      <c r="K773" s="39"/>
    </row>
    <row r="774" spans="1:11" ht="14.25" hidden="1" customHeight="1">
      <c r="A774" s="39"/>
      <c r="B774" s="40"/>
      <c r="C774" s="39"/>
      <c r="D774" s="39"/>
      <c r="E774" s="41"/>
      <c r="F774" s="41"/>
      <c r="G774" s="41"/>
      <c r="H774" s="42"/>
      <c r="I774" s="39"/>
      <c r="J774" s="41"/>
      <c r="K774" s="39"/>
    </row>
    <row r="775" spans="1:11" ht="14.25" hidden="1" customHeight="1">
      <c r="A775" s="39"/>
      <c r="B775" s="40"/>
      <c r="C775" s="39"/>
      <c r="D775" s="39"/>
      <c r="E775" s="41"/>
      <c r="F775" s="41"/>
      <c r="G775" s="41"/>
      <c r="H775" s="42"/>
      <c r="I775" s="39"/>
      <c r="J775" s="41"/>
      <c r="K775" s="39"/>
    </row>
    <row r="776" spans="1:11" ht="14.25" hidden="1" customHeight="1">
      <c r="A776" s="39"/>
      <c r="B776" s="40"/>
      <c r="C776" s="39"/>
      <c r="D776" s="39"/>
      <c r="E776" s="41"/>
      <c r="F776" s="41"/>
      <c r="G776" s="41"/>
      <c r="H776" s="42"/>
      <c r="I776" s="39"/>
      <c r="J776" s="41"/>
      <c r="K776" s="39"/>
    </row>
    <row r="777" spans="1:11" ht="14.25" hidden="1" customHeight="1">
      <c r="A777" s="39"/>
      <c r="B777" s="40"/>
      <c r="C777" s="39"/>
      <c r="D777" s="39"/>
      <c r="E777" s="41"/>
      <c r="F777" s="41"/>
      <c r="G777" s="41"/>
      <c r="H777" s="42"/>
      <c r="I777" s="39"/>
      <c r="J777" s="41"/>
      <c r="K777" s="39"/>
    </row>
    <row r="778" spans="1:11" ht="14.25" hidden="1" customHeight="1">
      <c r="A778" s="39"/>
      <c r="B778" s="40"/>
      <c r="C778" s="39"/>
      <c r="D778" s="39"/>
      <c r="E778" s="41"/>
      <c r="F778" s="41"/>
      <c r="G778" s="41"/>
      <c r="H778" s="42"/>
      <c r="I778" s="39"/>
      <c r="J778" s="41"/>
      <c r="K778" s="39"/>
    </row>
    <row r="779" spans="1:11" ht="14.25" hidden="1" customHeight="1">
      <c r="A779" s="39"/>
      <c r="B779" s="40"/>
      <c r="C779" s="39"/>
      <c r="D779" s="39"/>
      <c r="E779" s="41"/>
      <c r="F779" s="41"/>
      <c r="G779" s="41"/>
      <c r="H779" s="42"/>
      <c r="I779" s="39"/>
      <c r="J779" s="41"/>
      <c r="K779" s="39"/>
    </row>
    <row r="780" spans="1:11" ht="14.25" hidden="1" customHeight="1">
      <c r="A780" s="39"/>
      <c r="B780" s="40"/>
      <c r="C780" s="39"/>
      <c r="D780" s="39"/>
      <c r="E780" s="41"/>
      <c r="F780" s="41"/>
      <c r="G780" s="41"/>
      <c r="H780" s="42"/>
      <c r="I780" s="39"/>
      <c r="J780" s="41"/>
      <c r="K780" s="39"/>
    </row>
    <row r="781" spans="1:11" ht="14.25" hidden="1" customHeight="1">
      <c r="A781" s="39"/>
      <c r="B781" s="40"/>
      <c r="C781" s="39"/>
      <c r="D781" s="39"/>
      <c r="E781" s="41"/>
      <c r="F781" s="41"/>
      <c r="G781" s="41"/>
      <c r="H781" s="42"/>
      <c r="I781" s="39"/>
      <c r="J781" s="41"/>
      <c r="K781" s="39"/>
    </row>
    <row r="782" spans="1:11" ht="14.25" hidden="1" customHeight="1">
      <c r="A782" s="39"/>
      <c r="B782" s="40"/>
      <c r="C782" s="39"/>
      <c r="D782" s="39"/>
      <c r="E782" s="41"/>
      <c r="F782" s="41"/>
      <c r="G782" s="41"/>
      <c r="H782" s="42"/>
      <c r="I782" s="39"/>
      <c r="J782" s="41"/>
      <c r="K782" s="39"/>
    </row>
    <row r="783" spans="1:11" ht="14.25" hidden="1" customHeight="1">
      <c r="A783" s="39"/>
      <c r="B783" s="40"/>
      <c r="C783" s="39"/>
      <c r="D783" s="39"/>
      <c r="E783" s="41"/>
      <c r="F783" s="41"/>
      <c r="G783" s="41"/>
      <c r="H783" s="42"/>
      <c r="I783" s="39"/>
      <c r="J783" s="41"/>
      <c r="K783" s="39"/>
    </row>
    <row r="784" spans="1:11" ht="14.25" hidden="1" customHeight="1">
      <c r="A784" s="39"/>
      <c r="B784" s="40"/>
      <c r="C784" s="39"/>
      <c r="D784" s="39"/>
      <c r="E784" s="41"/>
      <c r="F784" s="41"/>
      <c r="G784" s="41"/>
      <c r="H784" s="42"/>
      <c r="I784" s="39"/>
      <c r="J784" s="41"/>
      <c r="K784" s="39"/>
    </row>
    <row r="785" spans="1:11" ht="14.25" hidden="1" customHeight="1">
      <c r="A785" s="39"/>
      <c r="B785" s="40"/>
      <c r="C785" s="39"/>
      <c r="D785" s="39"/>
      <c r="E785" s="41"/>
      <c r="F785" s="41"/>
      <c r="G785" s="41"/>
      <c r="H785" s="42"/>
      <c r="I785" s="39"/>
      <c r="J785" s="41"/>
      <c r="K785" s="39"/>
    </row>
    <row r="786" spans="1:11" ht="14.25" hidden="1" customHeight="1">
      <c r="A786" s="39"/>
      <c r="B786" s="40"/>
      <c r="C786" s="39"/>
      <c r="D786" s="39"/>
      <c r="E786" s="41"/>
      <c r="F786" s="41"/>
      <c r="G786" s="41"/>
      <c r="H786" s="42"/>
      <c r="I786" s="39"/>
      <c r="J786" s="41"/>
      <c r="K786" s="39"/>
    </row>
    <row r="787" spans="1:11" ht="14.25" hidden="1" customHeight="1">
      <c r="A787" s="39"/>
      <c r="B787" s="40"/>
      <c r="C787" s="39"/>
      <c r="D787" s="39"/>
      <c r="E787" s="41"/>
      <c r="F787" s="41"/>
      <c r="G787" s="41"/>
      <c r="H787" s="42"/>
      <c r="I787" s="39"/>
      <c r="J787" s="41"/>
      <c r="K787" s="39"/>
    </row>
    <row r="788" spans="1:11" ht="14.25" hidden="1" customHeight="1">
      <c r="A788" s="39"/>
      <c r="B788" s="40"/>
      <c r="C788" s="39"/>
      <c r="D788" s="39"/>
      <c r="E788" s="41"/>
      <c r="F788" s="41"/>
      <c r="G788" s="41"/>
      <c r="H788" s="42"/>
      <c r="I788" s="39"/>
      <c r="J788" s="41"/>
      <c r="K788" s="39"/>
    </row>
    <row r="789" spans="1:11" ht="14.25" hidden="1" customHeight="1">
      <c r="A789" s="39"/>
      <c r="B789" s="40"/>
      <c r="C789" s="39"/>
      <c r="D789" s="39"/>
      <c r="E789" s="41"/>
      <c r="F789" s="41"/>
      <c r="G789" s="41"/>
      <c r="H789" s="42"/>
      <c r="I789" s="39"/>
      <c r="J789" s="41"/>
      <c r="K789" s="39"/>
    </row>
    <row r="790" spans="1:11" ht="14.25" hidden="1" customHeight="1">
      <c r="A790" s="39"/>
      <c r="B790" s="40"/>
      <c r="C790" s="39"/>
      <c r="D790" s="39"/>
      <c r="E790" s="41"/>
      <c r="F790" s="41"/>
      <c r="G790" s="41"/>
      <c r="H790" s="42"/>
      <c r="I790" s="39"/>
      <c r="J790" s="41"/>
      <c r="K790" s="39"/>
    </row>
    <row r="791" spans="1:11" ht="14.25" hidden="1" customHeight="1">
      <c r="A791" s="39"/>
      <c r="B791" s="40"/>
      <c r="C791" s="39"/>
      <c r="D791" s="39"/>
      <c r="E791" s="41"/>
      <c r="F791" s="41"/>
      <c r="G791" s="41"/>
      <c r="H791" s="42"/>
      <c r="I791" s="39"/>
      <c r="J791" s="41"/>
      <c r="K791" s="39"/>
    </row>
    <row r="792" spans="1:11" ht="14.25" hidden="1" customHeight="1">
      <c r="A792" s="39"/>
      <c r="B792" s="40"/>
      <c r="C792" s="39"/>
      <c r="D792" s="39"/>
      <c r="E792" s="41"/>
      <c r="F792" s="41"/>
      <c r="G792" s="41"/>
      <c r="H792" s="42"/>
      <c r="I792" s="39"/>
      <c r="J792" s="41"/>
      <c r="K792" s="39"/>
    </row>
    <row r="793" spans="1:11" ht="14.25" hidden="1" customHeight="1">
      <c r="A793" s="39"/>
      <c r="B793" s="40"/>
      <c r="C793" s="39"/>
      <c r="D793" s="39"/>
      <c r="E793" s="41"/>
      <c r="F793" s="41"/>
      <c r="G793" s="41"/>
      <c r="H793" s="42"/>
      <c r="I793" s="39"/>
      <c r="J793" s="41"/>
      <c r="K793" s="39"/>
    </row>
    <row r="794" spans="1:11" ht="14.25" hidden="1" customHeight="1">
      <c r="A794" s="39"/>
      <c r="B794" s="40"/>
      <c r="C794" s="39"/>
      <c r="D794" s="39"/>
      <c r="E794" s="41"/>
      <c r="F794" s="41"/>
      <c r="G794" s="41"/>
      <c r="H794" s="42"/>
      <c r="I794" s="39"/>
      <c r="J794" s="41"/>
      <c r="K794" s="39"/>
    </row>
    <row r="795" spans="1:11" ht="14.25" hidden="1" customHeight="1">
      <c r="A795" s="39"/>
      <c r="B795" s="40"/>
      <c r="C795" s="39"/>
      <c r="D795" s="39"/>
      <c r="E795" s="41"/>
      <c r="F795" s="41"/>
      <c r="G795" s="41"/>
      <c r="H795" s="42"/>
      <c r="I795" s="39"/>
      <c r="J795" s="41"/>
      <c r="K795" s="39"/>
    </row>
    <row r="796" spans="1:11" ht="14.25" hidden="1" customHeight="1">
      <c r="A796" s="39"/>
      <c r="B796" s="40"/>
      <c r="C796" s="39"/>
      <c r="D796" s="39"/>
      <c r="E796" s="41"/>
      <c r="F796" s="41"/>
      <c r="G796" s="41"/>
      <c r="H796" s="42"/>
      <c r="I796" s="39"/>
      <c r="J796" s="41"/>
      <c r="K796" s="39"/>
    </row>
    <row r="797" spans="1:11" ht="14.25" hidden="1" customHeight="1">
      <c r="A797" s="39"/>
      <c r="B797" s="40"/>
      <c r="C797" s="39"/>
      <c r="D797" s="39"/>
      <c r="E797" s="41"/>
      <c r="F797" s="41"/>
      <c r="G797" s="41"/>
      <c r="H797" s="42"/>
      <c r="I797" s="39"/>
      <c r="J797" s="41"/>
      <c r="K797" s="39"/>
    </row>
    <row r="798" spans="1:11" ht="14.25" hidden="1" customHeight="1">
      <c r="A798" s="39"/>
      <c r="B798" s="40"/>
      <c r="C798" s="39"/>
      <c r="D798" s="39"/>
      <c r="E798" s="41"/>
      <c r="F798" s="41"/>
      <c r="G798" s="41"/>
      <c r="H798" s="42"/>
      <c r="I798" s="39"/>
      <c r="J798" s="41"/>
      <c r="K798" s="39"/>
    </row>
    <row r="799" spans="1:11" ht="14.25" hidden="1" customHeight="1">
      <c r="A799" s="39"/>
      <c r="B799" s="40"/>
      <c r="C799" s="39"/>
      <c r="D799" s="39"/>
      <c r="E799" s="41"/>
      <c r="F799" s="41"/>
      <c r="G799" s="41"/>
      <c r="H799" s="42"/>
      <c r="I799" s="39"/>
      <c r="J799" s="41"/>
      <c r="K799" s="39"/>
    </row>
    <row r="800" spans="1:11" ht="14.25" hidden="1" customHeight="1">
      <c r="A800" s="39"/>
      <c r="B800" s="40"/>
      <c r="C800" s="39"/>
      <c r="D800" s="39"/>
      <c r="E800" s="41"/>
      <c r="F800" s="41"/>
      <c r="G800" s="41"/>
      <c r="H800" s="42"/>
      <c r="I800" s="39"/>
      <c r="J800" s="41"/>
      <c r="K800" s="39"/>
    </row>
    <row r="801" spans="1:11" ht="14.25" hidden="1" customHeight="1">
      <c r="A801" s="39"/>
      <c r="B801" s="40"/>
      <c r="C801" s="39"/>
      <c r="D801" s="39"/>
      <c r="E801" s="41"/>
      <c r="F801" s="41"/>
      <c r="G801" s="41"/>
      <c r="H801" s="42"/>
      <c r="I801" s="39"/>
      <c r="J801" s="41"/>
      <c r="K801" s="39"/>
    </row>
    <row r="802" spans="1:11" ht="14.25" hidden="1" customHeight="1">
      <c r="A802" s="39"/>
      <c r="B802" s="40"/>
      <c r="C802" s="39"/>
      <c r="D802" s="39"/>
      <c r="E802" s="41"/>
      <c r="F802" s="41"/>
      <c r="G802" s="41"/>
      <c r="H802" s="42"/>
      <c r="I802" s="39"/>
      <c r="J802" s="41"/>
      <c r="K802" s="39"/>
    </row>
    <row r="803" spans="1:11" ht="14.25" hidden="1" customHeight="1">
      <c r="A803" s="39"/>
      <c r="B803" s="40"/>
      <c r="C803" s="39"/>
      <c r="D803" s="39"/>
      <c r="E803" s="41"/>
      <c r="F803" s="41"/>
      <c r="G803" s="41"/>
      <c r="H803" s="42"/>
      <c r="I803" s="39"/>
      <c r="J803" s="41"/>
      <c r="K803" s="39"/>
    </row>
    <row r="804" spans="1:11" ht="14.25" hidden="1" customHeight="1">
      <c r="A804" s="39"/>
      <c r="B804" s="40"/>
      <c r="C804" s="39"/>
      <c r="D804" s="39"/>
      <c r="E804" s="41"/>
      <c r="F804" s="41"/>
      <c r="G804" s="41"/>
      <c r="H804" s="42"/>
      <c r="I804" s="39"/>
      <c r="J804" s="41"/>
      <c r="K804" s="39"/>
    </row>
    <row r="805" spans="1:11" ht="14.25" hidden="1" customHeight="1">
      <c r="A805" s="39"/>
      <c r="B805" s="40"/>
      <c r="C805" s="39"/>
      <c r="D805" s="39"/>
      <c r="E805" s="41"/>
      <c r="F805" s="41"/>
      <c r="G805" s="41"/>
      <c r="H805" s="42"/>
      <c r="I805" s="39"/>
      <c r="J805" s="41"/>
      <c r="K805" s="39"/>
    </row>
    <row r="806" spans="1:11" ht="14.25" hidden="1" customHeight="1">
      <c r="A806" s="39"/>
      <c r="B806" s="40"/>
      <c r="C806" s="39"/>
      <c r="D806" s="39"/>
      <c r="E806" s="41"/>
      <c r="F806" s="41"/>
      <c r="G806" s="41"/>
      <c r="H806" s="42"/>
      <c r="I806" s="39"/>
      <c r="J806" s="41"/>
      <c r="K806" s="39"/>
    </row>
    <row r="807" spans="1:11" ht="14.25" hidden="1" customHeight="1">
      <c r="A807" s="39"/>
      <c r="B807" s="40"/>
      <c r="C807" s="39"/>
      <c r="D807" s="39"/>
      <c r="E807" s="41"/>
      <c r="F807" s="41"/>
      <c r="G807" s="41"/>
      <c r="H807" s="42"/>
      <c r="I807" s="39"/>
      <c r="J807" s="41"/>
      <c r="K807" s="39"/>
    </row>
    <row r="808" spans="1:11" ht="14.25" hidden="1" customHeight="1">
      <c r="A808" s="39"/>
      <c r="B808" s="40"/>
      <c r="C808" s="39"/>
      <c r="D808" s="39"/>
      <c r="E808" s="41"/>
      <c r="F808" s="41"/>
      <c r="G808" s="41"/>
      <c r="H808" s="42"/>
      <c r="I808" s="39"/>
      <c r="J808" s="41"/>
      <c r="K808" s="39"/>
    </row>
    <row r="809" spans="1:11" ht="14.25" hidden="1" customHeight="1">
      <c r="A809" s="39"/>
      <c r="B809" s="40"/>
      <c r="C809" s="39"/>
      <c r="D809" s="39"/>
      <c r="E809" s="41"/>
      <c r="F809" s="41"/>
      <c r="G809" s="41"/>
      <c r="H809" s="42"/>
      <c r="I809" s="39"/>
      <c r="J809" s="41"/>
      <c r="K809" s="39"/>
    </row>
    <row r="810" spans="1:11" ht="14.25" hidden="1" customHeight="1">
      <c r="A810" s="39"/>
      <c r="B810" s="40"/>
      <c r="C810" s="39"/>
      <c r="D810" s="39"/>
      <c r="E810" s="41"/>
      <c r="F810" s="41"/>
      <c r="G810" s="41"/>
      <c r="H810" s="42"/>
      <c r="I810" s="39"/>
      <c r="J810" s="41"/>
      <c r="K810" s="39"/>
    </row>
    <row r="811" spans="1:11" ht="14.25" hidden="1" customHeight="1">
      <c r="A811" s="39"/>
      <c r="B811" s="40"/>
      <c r="C811" s="39"/>
      <c r="D811" s="39"/>
      <c r="E811" s="41"/>
      <c r="F811" s="41"/>
      <c r="G811" s="41"/>
      <c r="H811" s="42"/>
      <c r="I811" s="39"/>
      <c r="J811" s="41"/>
      <c r="K811" s="39"/>
    </row>
    <row r="812" spans="1:11" ht="14.25" hidden="1" customHeight="1">
      <c r="A812" s="39"/>
      <c r="B812" s="40"/>
      <c r="C812" s="39"/>
      <c r="D812" s="39"/>
      <c r="E812" s="41"/>
      <c r="F812" s="41"/>
      <c r="G812" s="41"/>
      <c r="H812" s="42"/>
      <c r="I812" s="39"/>
      <c r="J812" s="41"/>
      <c r="K812" s="39"/>
    </row>
    <row r="813" spans="1:11" ht="14.25" hidden="1" customHeight="1">
      <c r="A813" s="39"/>
      <c r="B813" s="40"/>
      <c r="C813" s="39"/>
      <c r="D813" s="39"/>
      <c r="E813" s="41"/>
      <c r="F813" s="41"/>
      <c r="G813" s="41"/>
      <c r="H813" s="42"/>
      <c r="I813" s="39"/>
      <c r="J813" s="41"/>
      <c r="K813" s="39"/>
    </row>
    <row r="814" spans="1:11" ht="14.25" hidden="1" customHeight="1">
      <c r="A814" s="39"/>
      <c r="B814" s="40"/>
      <c r="C814" s="39"/>
      <c r="D814" s="39"/>
      <c r="E814" s="41"/>
      <c r="F814" s="41"/>
      <c r="G814" s="41"/>
      <c r="H814" s="42"/>
      <c r="I814" s="39"/>
      <c r="J814" s="41"/>
      <c r="K814" s="39"/>
    </row>
    <row r="815" spans="1:11" ht="14.25" hidden="1" customHeight="1">
      <c r="A815" s="39"/>
      <c r="B815" s="40"/>
      <c r="C815" s="39"/>
      <c r="D815" s="39"/>
      <c r="E815" s="41"/>
      <c r="F815" s="41"/>
      <c r="G815" s="41"/>
      <c r="H815" s="42"/>
      <c r="I815" s="39"/>
      <c r="J815" s="41"/>
      <c r="K815" s="39"/>
    </row>
    <row r="816" spans="1:11" ht="14.25" hidden="1" customHeight="1">
      <c r="A816" s="39"/>
      <c r="B816" s="40"/>
      <c r="C816" s="39"/>
      <c r="D816" s="39"/>
      <c r="E816" s="41"/>
      <c r="F816" s="41"/>
      <c r="G816" s="41"/>
      <c r="H816" s="42"/>
      <c r="I816" s="39"/>
      <c r="J816" s="41"/>
      <c r="K816" s="39"/>
    </row>
    <row r="817" spans="1:11" ht="14.25" hidden="1" customHeight="1">
      <c r="A817" s="39"/>
      <c r="B817" s="40"/>
      <c r="C817" s="39"/>
      <c r="D817" s="39"/>
      <c r="E817" s="41"/>
      <c r="F817" s="41"/>
      <c r="G817" s="41"/>
      <c r="H817" s="42"/>
      <c r="I817" s="39"/>
      <c r="J817" s="41"/>
      <c r="K817" s="39"/>
    </row>
    <row r="818" spans="1:11" ht="14.25" hidden="1" customHeight="1">
      <c r="A818" s="39"/>
      <c r="B818" s="40"/>
      <c r="C818" s="39"/>
      <c r="D818" s="39"/>
      <c r="E818" s="41"/>
      <c r="F818" s="41"/>
      <c r="G818" s="41"/>
      <c r="H818" s="42"/>
      <c r="I818" s="39"/>
      <c r="J818" s="41"/>
      <c r="K818" s="39"/>
    </row>
    <row r="819" spans="1:11" ht="14.25" hidden="1" customHeight="1">
      <c r="A819" s="39"/>
      <c r="B819" s="40"/>
      <c r="C819" s="39"/>
      <c r="D819" s="39"/>
      <c r="E819" s="41"/>
      <c r="F819" s="41"/>
      <c r="G819" s="41"/>
      <c r="H819" s="42"/>
      <c r="I819" s="39"/>
      <c r="J819" s="41"/>
      <c r="K819" s="39"/>
    </row>
    <row r="820" spans="1:11" ht="14.25" hidden="1" customHeight="1">
      <c r="A820" s="39"/>
      <c r="B820" s="40"/>
      <c r="C820" s="39"/>
      <c r="D820" s="39"/>
      <c r="E820" s="41"/>
      <c r="F820" s="41"/>
      <c r="G820" s="41"/>
      <c r="H820" s="42"/>
      <c r="I820" s="39"/>
      <c r="J820" s="41"/>
      <c r="K820" s="39"/>
    </row>
    <row r="821" spans="1:11" ht="14.25" hidden="1" customHeight="1">
      <c r="A821" s="39"/>
      <c r="B821" s="40"/>
      <c r="C821" s="39"/>
      <c r="D821" s="39"/>
      <c r="E821" s="41"/>
      <c r="F821" s="41"/>
      <c r="G821" s="41"/>
      <c r="H821" s="42"/>
      <c r="I821" s="39"/>
      <c r="J821" s="41"/>
      <c r="K821" s="39"/>
    </row>
    <row r="822" spans="1:11" ht="14.25" hidden="1" customHeight="1">
      <c r="A822" s="39"/>
      <c r="B822" s="40"/>
      <c r="C822" s="39"/>
      <c r="D822" s="39"/>
      <c r="E822" s="41"/>
      <c r="F822" s="41"/>
      <c r="G822" s="41"/>
      <c r="H822" s="42"/>
      <c r="I822" s="39"/>
      <c r="J822" s="41"/>
      <c r="K822" s="39"/>
    </row>
    <row r="823" spans="1:11" ht="14.25" hidden="1" customHeight="1">
      <c r="A823" s="39"/>
      <c r="B823" s="40"/>
      <c r="C823" s="39"/>
      <c r="D823" s="39"/>
      <c r="E823" s="41"/>
      <c r="F823" s="41"/>
      <c r="G823" s="41"/>
      <c r="H823" s="42"/>
      <c r="I823" s="39"/>
      <c r="J823" s="41"/>
      <c r="K823" s="39"/>
    </row>
    <row r="824" spans="1:11" ht="14.25" hidden="1" customHeight="1">
      <c r="A824" s="39"/>
      <c r="B824" s="40"/>
      <c r="C824" s="39"/>
      <c r="D824" s="39"/>
      <c r="E824" s="41"/>
      <c r="F824" s="41"/>
      <c r="G824" s="41"/>
      <c r="H824" s="42"/>
      <c r="I824" s="39"/>
      <c r="J824" s="41"/>
      <c r="K824" s="39"/>
    </row>
    <row r="825" spans="1:11" ht="14.25" hidden="1" customHeight="1">
      <c r="A825" s="39"/>
      <c r="B825" s="40"/>
      <c r="C825" s="39"/>
      <c r="D825" s="39"/>
      <c r="E825" s="41"/>
      <c r="F825" s="41"/>
      <c r="G825" s="41"/>
      <c r="H825" s="42"/>
      <c r="I825" s="39"/>
      <c r="J825" s="41"/>
      <c r="K825" s="39"/>
    </row>
    <row r="826" spans="1:11" ht="14.25" hidden="1" customHeight="1">
      <c r="A826" s="39"/>
      <c r="B826" s="40"/>
      <c r="C826" s="39"/>
      <c r="D826" s="39"/>
      <c r="E826" s="41"/>
      <c r="F826" s="41"/>
      <c r="G826" s="41"/>
      <c r="H826" s="42"/>
      <c r="I826" s="39"/>
      <c r="J826" s="41"/>
      <c r="K826" s="39"/>
    </row>
    <row r="827" spans="1:11" ht="14.25" hidden="1" customHeight="1">
      <c r="A827" s="39"/>
      <c r="B827" s="40"/>
      <c r="C827" s="39"/>
      <c r="D827" s="39"/>
      <c r="E827" s="41"/>
      <c r="F827" s="41"/>
      <c r="G827" s="41"/>
      <c r="H827" s="42"/>
      <c r="I827" s="39"/>
      <c r="J827" s="41"/>
      <c r="K827" s="39"/>
    </row>
    <row r="828" spans="1:11" ht="14.25" hidden="1" customHeight="1">
      <c r="A828" s="39"/>
      <c r="B828" s="40"/>
      <c r="C828" s="39"/>
      <c r="D828" s="39"/>
      <c r="E828" s="41"/>
      <c r="F828" s="41"/>
      <c r="G828" s="41"/>
      <c r="H828" s="42"/>
      <c r="I828" s="39"/>
      <c r="J828" s="41"/>
      <c r="K828" s="39"/>
    </row>
    <row r="829" spans="1:11" ht="14.25" hidden="1" customHeight="1">
      <c r="A829" s="39"/>
      <c r="B829" s="40"/>
      <c r="C829" s="39"/>
      <c r="D829" s="39"/>
      <c r="E829" s="41"/>
      <c r="F829" s="41"/>
      <c r="G829" s="41"/>
      <c r="H829" s="42"/>
      <c r="I829" s="39"/>
      <c r="J829" s="41"/>
      <c r="K829" s="39"/>
    </row>
    <row r="830" spans="1:11" ht="14.25" hidden="1" customHeight="1">
      <c r="A830" s="39"/>
      <c r="B830" s="40"/>
      <c r="C830" s="39"/>
      <c r="D830" s="39"/>
      <c r="E830" s="41"/>
      <c r="F830" s="41"/>
      <c r="G830" s="41"/>
      <c r="H830" s="42"/>
      <c r="I830" s="39"/>
      <c r="J830" s="41"/>
      <c r="K830" s="39"/>
    </row>
    <row r="831" spans="1:11" ht="14.25" hidden="1" customHeight="1">
      <c r="A831" s="39"/>
      <c r="B831" s="40"/>
      <c r="C831" s="39"/>
      <c r="D831" s="39"/>
      <c r="E831" s="41"/>
      <c r="F831" s="41"/>
      <c r="G831" s="41"/>
      <c r="H831" s="42"/>
      <c r="I831" s="39"/>
      <c r="J831" s="41"/>
      <c r="K831" s="39"/>
    </row>
    <row r="832" spans="1:11" ht="14.25" hidden="1" customHeight="1">
      <c r="A832" s="39"/>
      <c r="B832" s="40"/>
      <c r="C832" s="39"/>
      <c r="D832" s="39"/>
      <c r="E832" s="41"/>
      <c r="F832" s="41"/>
      <c r="G832" s="41"/>
      <c r="H832" s="42"/>
      <c r="I832" s="39"/>
      <c r="J832" s="41"/>
      <c r="K832" s="39"/>
    </row>
    <row r="833" spans="1:11" ht="14.25" hidden="1" customHeight="1">
      <c r="A833" s="39"/>
      <c r="B833" s="40"/>
      <c r="C833" s="39"/>
      <c r="D833" s="39"/>
      <c r="E833" s="41"/>
      <c r="F833" s="41"/>
      <c r="G833" s="41"/>
      <c r="H833" s="42"/>
      <c r="I833" s="39"/>
      <c r="J833" s="41"/>
      <c r="K833" s="39"/>
    </row>
    <row r="834" spans="1:11" ht="14.25" hidden="1" customHeight="1">
      <c r="A834" s="39"/>
      <c r="B834" s="40"/>
      <c r="C834" s="39"/>
      <c r="D834" s="39"/>
      <c r="E834" s="41"/>
      <c r="F834" s="41"/>
      <c r="G834" s="41"/>
      <c r="H834" s="42"/>
      <c r="I834" s="39"/>
      <c r="J834" s="41"/>
      <c r="K834" s="39"/>
    </row>
    <row r="835" spans="1:11" ht="14.25" hidden="1" customHeight="1">
      <c r="A835" s="39"/>
      <c r="B835" s="40"/>
      <c r="C835" s="39"/>
      <c r="D835" s="39"/>
      <c r="E835" s="41"/>
      <c r="F835" s="41"/>
      <c r="G835" s="41"/>
      <c r="H835" s="42"/>
      <c r="I835" s="39"/>
      <c r="J835" s="41"/>
      <c r="K835" s="39"/>
    </row>
    <row r="836" spans="1:11" ht="14.25" hidden="1" customHeight="1">
      <c r="A836" s="39"/>
      <c r="B836" s="40"/>
      <c r="C836" s="39"/>
      <c r="D836" s="39"/>
      <c r="E836" s="41"/>
      <c r="F836" s="41"/>
      <c r="G836" s="41"/>
      <c r="H836" s="42"/>
      <c r="I836" s="39"/>
      <c r="J836" s="41"/>
      <c r="K836" s="39"/>
    </row>
    <row r="837" spans="1:11" ht="14.25" hidden="1" customHeight="1">
      <c r="A837" s="39"/>
      <c r="B837" s="40"/>
      <c r="C837" s="39"/>
      <c r="D837" s="39"/>
      <c r="E837" s="41"/>
      <c r="F837" s="41"/>
      <c r="G837" s="41"/>
      <c r="H837" s="42"/>
      <c r="I837" s="39"/>
      <c r="J837" s="41"/>
      <c r="K837" s="39"/>
    </row>
    <row r="838" spans="1:11" ht="14.25" hidden="1" customHeight="1">
      <c r="A838" s="39"/>
      <c r="B838" s="40"/>
      <c r="C838" s="39"/>
      <c r="D838" s="39"/>
      <c r="E838" s="41"/>
      <c r="F838" s="41"/>
      <c r="G838" s="41"/>
      <c r="H838" s="42"/>
      <c r="I838" s="39"/>
      <c r="J838" s="41"/>
      <c r="K838" s="39"/>
    </row>
    <row r="839" spans="1:11" ht="14.25" hidden="1" customHeight="1">
      <c r="A839" s="39"/>
      <c r="B839" s="40"/>
      <c r="C839" s="39"/>
      <c r="D839" s="39"/>
      <c r="E839" s="41"/>
      <c r="F839" s="41"/>
      <c r="G839" s="41"/>
      <c r="H839" s="42"/>
      <c r="I839" s="39"/>
      <c r="J839" s="41"/>
      <c r="K839" s="39"/>
    </row>
    <row r="840" spans="1:11" ht="14.25" hidden="1" customHeight="1">
      <c r="A840" s="39"/>
      <c r="B840" s="40"/>
      <c r="C840" s="39"/>
      <c r="D840" s="39"/>
      <c r="E840" s="41"/>
      <c r="F840" s="41"/>
      <c r="G840" s="41"/>
      <c r="H840" s="42"/>
      <c r="I840" s="39"/>
      <c r="J840" s="41"/>
      <c r="K840" s="39"/>
    </row>
    <row r="841" spans="1:11" ht="14.25" hidden="1" customHeight="1">
      <c r="A841" s="39"/>
      <c r="B841" s="40"/>
      <c r="C841" s="39"/>
      <c r="D841" s="39"/>
      <c r="E841" s="41"/>
      <c r="F841" s="41"/>
      <c r="G841" s="41"/>
      <c r="H841" s="42"/>
      <c r="I841" s="39"/>
      <c r="J841" s="41"/>
      <c r="K841" s="39"/>
    </row>
    <row r="842" spans="1:11" ht="14.25" hidden="1" customHeight="1">
      <c r="A842" s="39"/>
      <c r="B842" s="40"/>
      <c r="C842" s="39"/>
      <c r="D842" s="39"/>
      <c r="E842" s="41"/>
      <c r="F842" s="41"/>
      <c r="G842" s="41"/>
      <c r="H842" s="42"/>
      <c r="I842" s="39"/>
      <c r="J842" s="41"/>
      <c r="K842" s="39"/>
    </row>
    <row r="843" spans="1:11" ht="14.25" hidden="1" customHeight="1">
      <c r="A843" s="39"/>
      <c r="B843" s="40"/>
      <c r="C843" s="39"/>
      <c r="D843" s="39"/>
      <c r="E843" s="41"/>
      <c r="F843" s="41"/>
      <c r="G843" s="41"/>
      <c r="H843" s="42"/>
      <c r="I843" s="39"/>
      <c r="J843" s="41"/>
      <c r="K843" s="39"/>
    </row>
    <row r="844" spans="1:11" ht="14.25" hidden="1" customHeight="1">
      <c r="A844" s="39"/>
      <c r="B844" s="40"/>
      <c r="C844" s="39"/>
      <c r="D844" s="39"/>
      <c r="E844" s="41"/>
      <c r="F844" s="41"/>
      <c r="G844" s="41"/>
      <c r="H844" s="42"/>
      <c r="I844" s="39"/>
      <c r="J844" s="41"/>
      <c r="K844" s="39"/>
    </row>
    <row r="845" spans="1:11" ht="14.25" hidden="1" customHeight="1">
      <c r="A845" s="39"/>
      <c r="B845" s="40"/>
      <c r="C845" s="39"/>
      <c r="D845" s="39"/>
      <c r="E845" s="41"/>
      <c r="F845" s="41"/>
      <c r="G845" s="41"/>
      <c r="H845" s="42"/>
      <c r="I845" s="39"/>
      <c r="J845" s="41"/>
      <c r="K845" s="39"/>
    </row>
    <row r="846" spans="1:11" ht="14.25" hidden="1" customHeight="1">
      <c r="A846" s="39"/>
      <c r="B846" s="40"/>
      <c r="C846" s="39"/>
      <c r="D846" s="39"/>
      <c r="E846" s="41"/>
      <c r="F846" s="41"/>
      <c r="G846" s="41"/>
      <c r="H846" s="42"/>
      <c r="I846" s="39"/>
      <c r="J846" s="41"/>
      <c r="K846" s="39"/>
    </row>
    <row r="847" spans="1:11" ht="14.25" hidden="1" customHeight="1">
      <c r="A847" s="39"/>
      <c r="B847" s="40"/>
      <c r="C847" s="39"/>
      <c r="D847" s="39"/>
      <c r="E847" s="41"/>
      <c r="F847" s="41"/>
      <c r="G847" s="41"/>
      <c r="H847" s="42"/>
      <c r="I847" s="39"/>
      <c r="J847" s="41"/>
      <c r="K847" s="39"/>
    </row>
    <row r="848" spans="1:11" ht="14.25" hidden="1" customHeight="1">
      <c r="A848" s="39"/>
      <c r="B848" s="40"/>
      <c r="C848" s="39"/>
      <c r="D848" s="39"/>
      <c r="E848" s="41"/>
      <c r="F848" s="41"/>
      <c r="G848" s="41"/>
      <c r="H848" s="42"/>
      <c r="I848" s="39"/>
      <c r="J848" s="41"/>
      <c r="K848" s="39"/>
    </row>
    <row r="849" spans="1:11" ht="14.25" hidden="1" customHeight="1">
      <c r="A849" s="39"/>
      <c r="B849" s="40"/>
      <c r="C849" s="39"/>
      <c r="D849" s="39"/>
      <c r="E849" s="41"/>
      <c r="F849" s="41"/>
      <c r="G849" s="41"/>
      <c r="H849" s="42"/>
      <c r="I849" s="39"/>
      <c r="J849" s="41"/>
      <c r="K849" s="39"/>
    </row>
    <row r="850" spans="1:11" ht="14.25" hidden="1" customHeight="1">
      <c r="A850" s="39"/>
      <c r="B850" s="40"/>
      <c r="C850" s="39"/>
      <c r="D850" s="39"/>
      <c r="E850" s="41"/>
      <c r="F850" s="41"/>
      <c r="G850" s="41"/>
      <c r="H850" s="42"/>
      <c r="I850" s="39"/>
      <c r="J850" s="41"/>
      <c r="K850" s="39"/>
    </row>
    <row r="851" spans="1:11" ht="14.25" hidden="1" customHeight="1">
      <c r="A851" s="39"/>
      <c r="B851" s="40"/>
      <c r="C851" s="39"/>
      <c r="D851" s="39"/>
      <c r="E851" s="41"/>
      <c r="F851" s="41"/>
      <c r="G851" s="41"/>
      <c r="H851" s="42"/>
      <c r="I851" s="39"/>
      <c r="J851" s="41"/>
      <c r="K851" s="39"/>
    </row>
    <row r="852" spans="1:11" ht="14.25" hidden="1" customHeight="1">
      <c r="A852" s="39"/>
      <c r="B852" s="40"/>
      <c r="C852" s="39"/>
      <c r="D852" s="39"/>
      <c r="E852" s="41"/>
      <c r="F852" s="41"/>
      <c r="G852" s="41"/>
      <c r="H852" s="42"/>
      <c r="I852" s="39"/>
      <c r="J852" s="41"/>
      <c r="K852" s="39"/>
    </row>
    <row r="853" spans="1:11" ht="14.25" hidden="1" customHeight="1">
      <c r="A853" s="39"/>
      <c r="B853" s="40"/>
      <c r="C853" s="39"/>
      <c r="D853" s="39"/>
      <c r="E853" s="41"/>
      <c r="F853" s="41"/>
      <c r="G853" s="41"/>
      <c r="H853" s="42"/>
      <c r="I853" s="39"/>
      <c r="J853" s="41"/>
      <c r="K853" s="39"/>
    </row>
    <row r="854" spans="1:11" ht="14.25" hidden="1" customHeight="1">
      <c r="A854" s="39"/>
      <c r="B854" s="40"/>
      <c r="C854" s="39"/>
      <c r="D854" s="39"/>
      <c r="E854" s="41"/>
      <c r="F854" s="41"/>
      <c r="G854" s="41"/>
      <c r="H854" s="42"/>
      <c r="I854" s="39"/>
      <c r="J854" s="41"/>
      <c r="K854" s="39"/>
    </row>
    <row r="855" spans="1:11" ht="14.25" hidden="1" customHeight="1">
      <c r="A855" s="39"/>
      <c r="B855" s="40"/>
      <c r="C855" s="39"/>
      <c r="D855" s="39"/>
      <c r="E855" s="41"/>
      <c r="F855" s="41"/>
      <c r="G855" s="41"/>
      <c r="H855" s="42"/>
      <c r="I855" s="39"/>
      <c r="J855" s="41"/>
      <c r="K855" s="39"/>
    </row>
    <row r="856" spans="1:11" ht="14.25" hidden="1" customHeight="1">
      <c r="A856" s="39"/>
      <c r="B856" s="40"/>
      <c r="C856" s="39"/>
      <c r="D856" s="39"/>
      <c r="E856" s="41"/>
      <c r="F856" s="41"/>
      <c r="G856" s="41"/>
      <c r="H856" s="42"/>
      <c r="I856" s="39"/>
      <c r="J856" s="41"/>
      <c r="K856" s="39"/>
    </row>
    <row r="857" spans="1:11" ht="14.25" hidden="1" customHeight="1">
      <c r="A857" s="39"/>
      <c r="B857" s="40"/>
      <c r="C857" s="39"/>
      <c r="D857" s="39"/>
      <c r="E857" s="41"/>
      <c r="F857" s="41"/>
      <c r="G857" s="41"/>
      <c r="H857" s="42"/>
      <c r="I857" s="39"/>
      <c r="J857" s="41"/>
      <c r="K857" s="39"/>
    </row>
    <row r="858" spans="1:11" ht="14.25" hidden="1" customHeight="1">
      <c r="A858" s="39"/>
      <c r="B858" s="40"/>
      <c r="C858" s="39"/>
      <c r="D858" s="39"/>
      <c r="E858" s="41"/>
      <c r="F858" s="41"/>
      <c r="G858" s="41"/>
      <c r="H858" s="42"/>
      <c r="I858" s="39"/>
      <c r="J858" s="41"/>
      <c r="K858" s="39"/>
    </row>
    <row r="859" spans="1:11" ht="14.25" hidden="1" customHeight="1">
      <c r="A859" s="39"/>
      <c r="B859" s="40"/>
      <c r="C859" s="39"/>
      <c r="D859" s="39"/>
      <c r="E859" s="41"/>
      <c r="F859" s="41"/>
      <c r="G859" s="41"/>
      <c r="H859" s="42"/>
      <c r="I859" s="39"/>
      <c r="J859" s="41"/>
      <c r="K859" s="39"/>
    </row>
    <row r="860" spans="1:11" ht="14.25" hidden="1" customHeight="1">
      <c r="A860" s="39"/>
      <c r="B860" s="40"/>
      <c r="C860" s="39"/>
      <c r="D860" s="39"/>
      <c r="E860" s="41"/>
      <c r="F860" s="41"/>
      <c r="G860" s="41"/>
      <c r="H860" s="42"/>
      <c r="I860" s="39"/>
      <c r="J860" s="41"/>
      <c r="K860" s="39"/>
    </row>
    <row r="861" spans="1:11" ht="14.25" hidden="1" customHeight="1">
      <c r="A861" s="39"/>
      <c r="B861" s="40"/>
      <c r="C861" s="39"/>
      <c r="D861" s="39"/>
      <c r="E861" s="41"/>
      <c r="F861" s="41"/>
      <c r="G861" s="41"/>
      <c r="H861" s="42"/>
      <c r="I861" s="39"/>
      <c r="J861" s="41"/>
      <c r="K861" s="39"/>
    </row>
    <row r="862" spans="1:11" ht="14.25" hidden="1" customHeight="1">
      <c r="A862" s="39"/>
      <c r="B862" s="40"/>
      <c r="C862" s="39"/>
      <c r="D862" s="39"/>
      <c r="E862" s="41"/>
      <c r="F862" s="41"/>
      <c r="G862" s="41"/>
      <c r="H862" s="42"/>
      <c r="I862" s="39"/>
      <c r="J862" s="41"/>
      <c r="K862" s="39"/>
    </row>
    <row r="863" spans="1:11" ht="14.25" hidden="1" customHeight="1">
      <c r="A863" s="39"/>
      <c r="B863" s="40"/>
      <c r="C863" s="39"/>
      <c r="D863" s="39"/>
      <c r="E863" s="41"/>
      <c r="F863" s="41"/>
      <c r="G863" s="41"/>
      <c r="H863" s="42"/>
      <c r="I863" s="39"/>
      <c r="J863" s="41"/>
      <c r="K863" s="39"/>
    </row>
    <row r="864" spans="1:11" ht="14.25" hidden="1" customHeight="1">
      <c r="A864" s="39"/>
      <c r="B864" s="40"/>
      <c r="C864" s="39"/>
      <c r="D864" s="39"/>
      <c r="E864" s="41"/>
      <c r="F864" s="41"/>
      <c r="G864" s="41"/>
      <c r="H864" s="42"/>
      <c r="I864" s="39"/>
      <c r="J864" s="41"/>
      <c r="K864" s="39"/>
    </row>
    <row r="865" spans="1:11" ht="14.25" hidden="1" customHeight="1">
      <c r="A865" s="39"/>
      <c r="B865" s="40"/>
      <c r="C865" s="39"/>
      <c r="D865" s="39"/>
      <c r="E865" s="41"/>
      <c r="F865" s="41"/>
      <c r="G865" s="41"/>
      <c r="H865" s="42"/>
      <c r="I865" s="39"/>
      <c r="J865" s="41"/>
      <c r="K865" s="39"/>
    </row>
    <row r="866" spans="1:11" ht="14.25" hidden="1" customHeight="1">
      <c r="A866" s="39"/>
      <c r="B866" s="40"/>
      <c r="C866" s="39"/>
      <c r="D866" s="39"/>
      <c r="E866" s="41"/>
      <c r="F866" s="41"/>
      <c r="G866" s="41"/>
      <c r="H866" s="42"/>
      <c r="I866" s="39"/>
      <c r="J866" s="41"/>
      <c r="K866" s="39"/>
    </row>
    <row r="867" spans="1:11" ht="14.25" hidden="1" customHeight="1">
      <c r="A867" s="39"/>
      <c r="B867" s="40"/>
      <c r="C867" s="39"/>
      <c r="D867" s="39"/>
      <c r="E867" s="41"/>
      <c r="F867" s="41"/>
      <c r="G867" s="41"/>
      <c r="H867" s="42"/>
      <c r="I867" s="39"/>
      <c r="J867" s="41"/>
      <c r="K867" s="39"/>
    </row>
    <row r="868" spans="1:11" ht="14.25" hidden="1" customHeight="1">
      <c r="A868" s="39"/>
      <c r="B868" s="40"/>
      <c r="C868" s="39"/>
      <c r="D868" s="39"/>
      <c r="E868" s="41"/>
      <c r="F868" s="41"/>
      <c r="G868" s="41"/>
      <c r="H868" s="42"/>
      <c r="I868" s="39"/>
      <c r="J868" s="41"/>
      <c r="K868" s="39"/>
    </row>
    <row r="869" spans="1:11" ht="14.25" hidden="1" customHeight="1">
      <c r="A869" s="39"/>
      <c r="B869" s="40"/>
      <c r="C869" s="39"/>
      <c r="D869" s="39"/>
      <c r="E869" s="41"/>
      <c r="F869" s="41"/>
      <c r="G869" s="41"/>
      <c r="H869" s="42"/>
      <c r="I869" s="39"/>
      <c r="J869" s="41"/>
      <c r="K869" s="39"/>
    </row>
    <row r="870" spans="1:11" ht="14.25" hidden="1" customHeight="1">
      <c r="A870" s="39"/>
      <c r="B870" s="40"/>
      <c r="C870" s="39"/>
      <c r="D870" s="39"/>
      <c r="E870" s="41"/>
      <c r="F870" s="41"/>
      <c r="G870" s="41"/>
      <c r="H870" s="42"/>
      <c r="I870" s="39"/>
      <c r="J870" s="41"/>
      <c r="K870" s="39"/>
    </row>
    <row r="871" spans="1:11" ht="14.25" hidden="1" customHeight="1">
      <c r="A871" s="39"/>
      <c r="B871" s="40"/>
      <c r="C871" s="39"/>
      <c r="D871" s="39"/>
      <c r="E871" s="41"/>
      <c r="F871" s="41"/>
      <c r="G871" s="41"/>
      <c r="H871" s="42"/>
      <c r="I871" s="39"/>
      <c r="J871" s="41"/>
      <c r="K871" s="39"/>
    </row>
    <row r="872" spans="1:11" ht="14.25" hidden="1" customHeight="1">
      <c r="A872" s="39"/>
      <c r="B872" s="40"/>
      <c r="C872" s="39"/>
      <c r="D872" s="39"/>
      <c r="E872" s="41"/>
      <c r="F872" s="41"/>
      <c r="G872" s="41"/>
      <c r="H872" s="42"/>
      <c r="I872" s="39"/>
      <c r="J872" s="41"/>
      <c r="K872" s="39"/>
    </row>
    <row r="873" spans="1:11" ht="14.25" hidden="1" customHeight="1">
      <c r="A873" s="39"/>
      <c r="B873" s="40"/>
      <c r="C873" s="39"/>
      <c r="D873" s="39"/>
      <c r="E873" s="41"/>
      <c r="F873" s="41"/>
      <c r="G873" s="41"/>
      <c r="H873" s="42"/>
      <c r="I873" s="39"/>
      <c r="J873" s="41"/>
      <c r="K873" s="39"/>
    </row>
    <row r="874" spans="1:11" ht="14.25" hidden="1" customHeight="1">
      <c r="A874" s="39"/>
      <c r="B874" s="40"/>
      <c r="C874" s="39"/>
      <c r="D874" s="39"/>
      <c r="E874" s="41"/>
      <c r="F874" s="41"/>
      <c r="G874" s="41"/>
      <c r="H874" s="42"/>
      <c r="I874" s="39"/>
      <c r="J874" s="41"/>
      <c r="K874" s="39"/>
    </row>
    <row r="875" spans="1:11" ht="14.25" hidden="1" customHeight="1">
      <c r="A875" s="39"/>
      <c r="B875" s="40"/>
      <c r="C875" s="39"/>
      <c r="D875" s="39"/>
      <c r="E875" s="41"/>
      <c r="F875" s="41"/>
      <c r="G875" s="41"/>
      <c r="H875" s="42"/>
      <c r="I875" s="39"/>
      <c r="J875" s="41"/>
      <c r="K875" s="39"/>
    </row>
    <row r="876" spans="1:11" ht="14.25" hidden="1" customHeight="1">
      <c r="A876" s="39"/>
      <c r="B876" s="40"/>
      <c r="C876" s="39"/>
      <c r="D876" s="39"/>
      <c r="E876" s="41"/>
      <c r="F876" s="41"/>
      <c r="G876" s="41"/>
      <c r="H876" s="42"/>
      <c r="I876" s="39"/>
      <c r="J876" s="41"/>
      <c r="K876" s="39"/>
    </row>
    <row r="877" spans="1:11" ht="14.25" hidden="1" customHeight="1">
      <c r="A877" s="39"/>
      <c r="B877" s="40"/>
      <c r="C877" s="39"/>
      <c r="D877" s="39"/>
      <c r="E877" s="41"/>
      <c r="F877" s="41"/>
      <c r="G877" s="41"/>
      <c r="H877" s="42"/>
      <c r="I877" s="39"/>
      <c r="J877" s="41"/>
      <c r="K877" s="39"/>
    </row>
    <row r="878" spans="1:11" ht="14.25" hidden="1" customHeight="1">
      <c r="A878" s="39"/>
      <c r="B878" s="40"/>
      <c r="C878" s="39"/>
      <c r="D878" s="39"/>
      <c r="E878" s="41"/>
      <c r="F878" s="41"/>
      <c r="G878" s="41"/>
      <c r="H878" s="42"/>
      <c r="I878" s="39"/>
      <c r="J878" s="41"/>
      <c r="K878" s="39"/>
    </row>
    <row r="879" spans="1:11" ht="14.25" hidden="1" customHeight="1">
      <c r="A879" s="39"/>
      <c r="B879" s="40"/>
      <c r="C879" s="39"/>
      <c r="D879" s="39"/>
      <c r="E879" s="41"/>
      <c r="F879" s="41"/>
      <c r="G879" s="41"/>
      <c r="H879" s="42"/>
      <c r="I879" s="39"/>
      <c r="J879" s="41"/>
      <c r="K879" s="39"/>
    </row>
    <row r="880" spans="1:11" ht="14.25" hidden="1" customHeight="1">
      <c r="A880" s="39"/>
      <c r="B880" s="40"/>
      <c r="C880" s="39"/>
      <c r="D880" s="39"/>
      <c r="E880" s="41"/>
      <c r="F880" s="41"/>
      <c r="G880" s="41"/>
      <c r="H880" s="42"/>
      <c r="I880" s="39"/>
      <c r="J880" s="41"/>
      <c r="K880" s="39"/>
    </row>
    <row r="881" spans="1:11" ht="14.25" hidden="1" customHeight="1">
      <c r="A881" s="39"/>
      <c r="B881" s="40"/>
      <c r="C881" s="39"/>
      <c r="D881" s="39"/>
      <c r="E881" s="41"/>
      <c r="F881" s="41"/>
      <c r="G881" s="41"/>
      <c r="H881" s="42"/>
      <c r="I881" s="39"/>
      <c r="J881" s="41"/>
      <c r="K881" s="39"/>
    </row>
    <row r="882" spans="1:11" ht="14.25" hidden="1" customHeight="1">
      <c r="A882" s="39"/>
      <c r="B882" s="40"/>
      <c r="C882" s="39"/>
      <c r="D882" s="39"/>
      <c r="E882" s="41"/>
      <c r="F882" s="41"/>
      <c r="G882" s="41"/>
      <c r="H882" s="42"/>
      <c r="I882" s="39"/>
      <c r="J882" s="41"/>
      <c r="K882" s="39"/>
    </row>
    <row r="883" spans="1:11" ht="14.25" hidden="1" customHeight="1">
      <c r="A883" s="39"/>
      <c r="B883" s="40"/>
      <c r="C883" s="39"/>
      <c r="D883" s="39"/>
      <c r="E883" s="41"/>
      <c r="F883" s="41"/>
      <c r="G883" s="41"/>
      <c r="H883" s="42"/>
      <c r="I883" s="39"/>
      <c r="J883" s="41"/>
      <c r="K883" s="39"/>
    </row>
    <row r="884" spans="1:11" ht="14.25" hidden="1" customHeight="1">
      <c r="A884" s="39"/>
      <c r="B884" s="40"/>
      <c r="C884" s="39"/>
      <c r="D884" s="39"/>
      <c r="E884" s="41"/>
      <c r="F884" s="41"/>
      <c r="G884" s="41"/>
      <c r="H884" s="42"/>
      <c r="I884" s="39"/>
      <c r="J884" s="41"/>
      <c r="K884" s="39"/>
    </row>
    <row r="885" spans="1:11" ht="14.25" hidden="1" customHeight="1">
      <c r="A885" s="39"/>
      <c r="B885" s="40"/>
      <c r="C885" s="39"/>
      <c r="D885" s="39"/>
      <c r="E885" s="41"/>
      <c r="F885" s="41"/>
      <c r="G885" s="41"/>
      <c r="H885" s="42"/>
      <c r="I885" s="39"/>
      <c r="J885" s="41"/>
      <c r="K885" s="39"/>
    </row>
    <row r="886" spans="1:11" ht="14.25" hidden="1" customHeight="1">
      <c r="A886" s="39"/>
      <c r="B886" s="40"/>
      <c r="C886" s="39"/>
      <c r="D886" s="39"/>
      <c r="E886" s="41"/>
      <c r="F886" s="41"/>
      <c r="G886" s="41"/>
      <c r="H886" s="42"/>
      <c r="I886" s="39"/>
      <c r="J886" s="41"/>
      <c r="K886" s="39"/>
    </row>
    <row r="887" spans="1:11" ht="14.25" hidden="1" customHeight="1">
      <c r="A887" s="39"/>
      <c r="B887" s="40"/>
      <c r="C887" s="39"/>
      <c r="D887" s="39"/>
      <c r="E887" s="41"/>
      <c r="F887" s="41"/>
      <c r="G887" s="41"/>
      <c r="H887" s="42"/>
      <c r="I887" s="39"/>
      <c r="J887" s="41"/>
      <c r="K887" s="39"/>
    </row>
    <row r="888" spans="1:11" ht="14.25" hidden="1" customHeight="1">
      <c r="A888" s="39"/>
      <c r="B888" s="40"/>
      <c r="C888" s="39"/>
      <c r="D888" s="39"/>
      <c r="E888" s="41"/>
      <c r="F888" s="41"/>
      <c r="G888" s="41"/>
      <c r="H888" s="42"/>
      <c r="I888" s="39"/>
      <c r="J888" s="41"/>
      <c r="K888" s="39"/>
    </row>
    <row r="889" spans="1:11" ht="14.25" hidden="1" customHeight="1">
      <c r="A889" s="39"/>
      <c r="B889" s="40"/>
      <c r="C889" s="39"/>
      <c r="D889" s="39"/>
      <c r="E889" s="41"/>
      <c r="F889" s="41"/>
      <c r="G889" s="41"/>
      <c r="H889" s="42"/>
      <c r="I889" s="39"/>
      <c r="J889" s="41"/>
      <c r="K889" s="39"/>
    </row>
    <row r="890" spans="1:11" ht="14.25" hidden="1" customHeight="1">
      <c r="A890" s="39"/>
      <c r="B890" s="40"/>
      <c r="C890" s="39"/>
      <c r="D890" s="39"/>
      <c r="E890" s="41"/>
      <c r="F890" s="41"/>
      <c r="G890" s="41"/>
      <c r="H890" s="42"/>
      <c r="I890" s="39"/>
      <c r="J890" s="41"/>
      <c r="K890" s="39"/>
    </row>
    <row r="891" spans="1:11" ht="14.25" hidden="1" customHeight="1">
      <c r="A891" s="39"/>
      <c r="B891" s="40"/>
      <c r="C891" s="39"/>
      <c r="D891" s="39"/>
      <c r="E891" s="41"/>
      <c r="F891" s="41"/>
      <c r="G891" s="41"/>
      <c r="H891" s="42"/>
      <c r="I891" s="39"/>
      <c r="J891" s="41"/>
      <c r="K891" s="39"/>
    </row>
    <row r="892" spans="1:11" ht="14.25" hidden="1" customHeight="1">
      <c r="A892" s="39"/>
      <c r="B892" s="40"/>
      <c r="C892" s="39"/>
      <c r="D892" s="39"/>
      <c r="E892" s="41"/>
      <c r="F892" s="41"/>
      <c r="G892" s="41"/>
      <c r="H892" s="42"/>
      <c r="I892" s="39"/>
      <c r="J892" s="41"/>
      <c r="K892" s="39"/>
    </row>
    <row r="893" spans="1:11" ht="14.25" hidden="1" customHeight="1">
      <c r="A893" s="39"/>
      <c r="B893" s="40"/>
      <c r="C893" s="39"/>
      <c r="D893" s="39"/>
      <c r="E893" s="41"/>
      <c r="F893" s="41"/>
      <c r="G893" s="41"/>
      <c r="H893" s="42"/>
      <c r="I893" s="39"/>
      <c r="J893" s="41"/>
      <c r="K893" s="39"/>
    </row>
    <row r="894" spans="1:11" ht="14.25" hidden="1" customHeight="1">
      <c r="A894" s="39"/>
      <c r="B894" s="40"/>
      <c r="C894" s="39"/>
      <c r="D894" s="39"/>
      <c r="E894" s="41"/>
      <c r="F894" s="41"/>
      <c r="G894" s="41"/>
      <c r="H894" s="42"/>
      <c r="I894" s="39"/>
      <c r="J894" s="41"/>
      <c r="K894" s="39"/>
    </row>
    <row r="895" spans="1:11" ht="14.25" hidden="1" customHeight="1">
      <c r="A895" s="39"/>
      <c r="B895" s="40"/>
      <c r="C895" s="39"/>
      <c r="D895" s="39"/>
      <c r="E895" s="41"/>
      <c r="F895" s="41"/>
      <c r="G895" s="41"/>
      <c r="H895" s="42"/>
      <c r="I895" s="39"/>
      <c r="J895" s="41"/>
      <c r="K895" s="39"/>
    </row>
    <row r="896" spans="1:11" ht="14.25" hidden="1" customHeight="1">
      <c r="A896" s="39"/>
      <c r="B896" s="40"/>
      <c r="C896" s="39"/>
      <c r="D896" s="39"/>
      <c r="E896" s="41"/>
      <c r="F896" s="41"/>
      <c r="G896" s="41"/>
      <c r="H896" s="42"/>
      <c r="I896" s="39"/>
      <c r="J896" s="41"/>
      <c r="K896" s="39"/>
    </row>
    <row r="897" spans="1:11" ht="14.25" hidden="1" customHeight="1">
      <c r="A897" s="39"/>
      <c r="B897" s="40"/>
      <c r="C897" s="39"/>
      <c r="D897" s="39"/>
      <c r="E897" s="41"/>
      <c r="F897" s="41"/>
      <c r="G897" s="41"/>
      <c r="H897" s="42"/>
      <c r="I897" s="39"/>
      <c r="J897" s="41"/>
      <c r="K897" s="39"/>
    </row>
    <row r="898" spans="1:11" ht="14.25" hidden="1" customHeight="1">
      <c r="A898" s="39"/>
      <c r="B898" s="40"/>
      <c r="C898" s="39"/>
      <c r="D898" s="39"/>
      <c r="E898" s="41"/>
      <c r="F898" s="41"/>
      <c r="G898" s="41"/>
      <c r="H898" s="42"/>
      <c r="I898" s="39"/>
      <c r="J898" s="41"/>
      <c r="K898" s="39"/>
    </row>
    <row r="899" spans="1:11" ht="14.25" hidden="1" customHeight="1">
      <c r="A899" s="39"/>
      <c r="B899" s="40"/>
      <c r="C899" s="39"/>
      <c r="D899" s="39"/>
      <c r="E899" s="41"/>
      <c r="F899" s="41"/>
      <c r="G899" s="41"/>
      <c r="H899" s="42"/>
      <c r="I899" s="39"/>
      <c r="J899" s="41"/>
      <c r="K899" s="39"/>
    </row>
    <row r="900" spans="1:11" ht="14.25" hidden="1" customHeight="1">
      <c r="A900" s="39"/>
      <c r="B900" s="40"/>
      <c r="C900" s="39"/>
      <c r="D900" s="39"/>
      <c r="E900" s="41"/>
      <c r="F900" s="41"/>
      <c r="G900" s="41"/>
      <c r="H900" s="42"/>
      <c r="I900" s="39"/>
      <c r="J900" s="41"/>
      <c r="K900" s="39"/>
    </row>
    <row r="901" spans="1:11" ht="14.25" hidden="1" customHeight="1">
      <c r="A901" s="39"/>
      <c r="B901" s="40"/>
      <c r="C901" s="39"/>
      <c r="D901" s="39"/>
      <c r="E901" s="41"/>
      <c r="F901" s="41"/>
      <c r="G901" s="41"/>
      <c r="H901" s="42"/>
      <c r="I901" s="39"/>
      <c r="J901" s="41"/>
      <c r="K901" s="39"/>
    </row>
    <row r="902" spans="1:11" ht="14.25" hidden="1" customHeight="1">
      <c r="A902" s="39"/>
      <c r="B902" s="40"/>
      <c r="C902" s="39"/>
      <c r="D902" s="39"/>
      <c r="E902" s="41"/>
      <c r="F902" s="41"/>
      <c r="G902" s="41"/>
      <c r="H902" s="42"/>
      <c r="I902" s="39"/>
      <c r="J902" s="41"/>
      <c r="K902" s="39"/>
    </row>
    <row r="903" spans="1:11" ht="14.25" hidden="1" customHeight="1">
      <c r="A903" s="39"/>
      <c r="B903" s="40"/>
      <c r="C903" s="39"/>
      <c r="D903" s="39"/>
      <c r="E903" s="41"/>
      <c r="F903" s="41"/>
      <c r="G903" s="41"/>
      <c r="H903" s="42"/>
      <c r="I903" s="39"/>
      <c r="J903" s="41"/>
      <c r="K903" s="39"/>
    </row>
    <row r="904" spans="1:11" ht="14.25" hidden="1" customHeight="1">
      <c r="A904" s="39"/>
      <c r="B904" s="40"/>
      <c r="C904" s="39"/>
      <c r="D904" s="39"/>
      <c r="E904" s="41"/>
      <c r="F904" s="41"/>
      <c r="G904" s="41"/>
      <c r="H904" s="42"/>
      <c r="I904" s="39"/>
      <c r="J904" s="41"/>
      <c r="K904" s="39"/>
    </row>
    <row r="905" spans="1:11" ht="14.25" hidden="1" customHeight="1">
      <c r="A905" s="39"/>
      <c r="B905" s="40"/>
      <c r="C905" s="39"/>
      <c r="D905" s="39"/>
      <c r="E905" s="41"/>
      <c r="F905" s="41"/>
      <c r="G905" s="41"/>
      <c r="H905" s="42"/>
      <c r="I905" s="39"/>
      <c r="J905" s="41"/>
      <c r="K905" s="39"/>
    </row>
    <row r="906" spans="1:11" ht="14.25" hidden="1" customHeight="1">
      <c r="A906" s="39"/>
      <c r="B906" s="40"/>
      <c r="C906" s="39"/>
      <c r="D906" s="39"/>
      <c r="E906" s="41"/>
      <c r="F906" s="41"/>
      <c r="G906" s="41"/>
      <c r="H906" s="42"/>
      <c r="I906" s="39"/>
      <c r="J906" s="41"/>
      <c r="K906" s="39"/>
    </row>
    <row r="907" spans="1:11" ht="14.25" hidden="1" customHeight="1">
      <c r="A907" s="39"/>
      <c r="B907" s="40"/>
      <c r="C907" s="39"/>
      <c r="D907" s="39"/>
      <c r="E907" s="41"/>
      <c r="F907" s="41"/>
      <c r="G907" s="41"/>
      <c r="H907" s="42"/>
      <c r="I907" s="39"/>
      <c r="J907" s="41"/>
      <c r="K907" s="39"/>
    </row>
    <row r="908" spans="1:11" ht="14.25" hidden="1" customHeight="1">
      <c r="A908" s="39"/>
      <c r="B908" s="40"/>
      <c r="C908" s="39"/>
      <c r="D908" s="39"/>
      <c r="E908" s="41"/>
      <c r="F908" s="41"/>
      <c r="G908" s="41"/>
      <c r="H908" s="42"/>
      <c r="I908" s="39"/>
      <c r="J908" s="41"/>
      <c r="K908" s="39"/>
    </row>
    <row r="909" spans="1:11" ht="14.25" hidden="1" customHeight="1">
      <c r="A909" s="39"/>
      <c r="B909" s="40"/>
      <c r="C909" s="39"/>
      <c r="D909" s="39"/>
      <c r="E909" s="41"/>
      <c r="F909" s="41"/>
      <c r="G909" s="41"/>
      <c r="H909" s="42"/>
      <c r="I909" s="39"/>
      <c r="J909" s="41"/>
      <c r="K909" s="39"/>
    </row>
    <row r="910" spans="1:11" ht="14.25" hidden="1" customHeight="1">
      <c r="A910" s="39"/>
      <c r="B910" s="40"/>
      <c r="C910" s="39"/>
      <c r="D910" s="39"/>
      <c r="E910" s="41"/>
      <c r="F910" s="41"/>
      <c r="G910" s="41"/>
      <c r="H910" s="42"/>
      <c r="I910" s="39"/>
      <c r="J910" s="41"/>
      <c r="K910" s="39"/>
    </row>
    <row r="911" spans="1:11" ht="14.25" hidden="1" customHeight="1">
      <c r="A911" s="39"/>
      <c r="B911" s="40"/>
      <c r="C911" s="39"/>
      <c r="D911" s="39"/>
      <c r="E911" s="41"/>
      <c r="F911" s="41"/>
      <c r="G911" s="41"/>
      <c r="H911" s="42"/>
      <c r="I911" s="39"/>
      <c r="J911" s="41"/>
      <c r="K911" s="39"/>
    </row>
    <row r="912" spans="1:11" ht="14.25" hidden="1" customHeight="1">
      <c r="A912" s="39"/>
      <c r="B912" s="40"/>
      <c r="C912" s="39"/>
      <c r="D912" s="39"/>
      <c r="E912" s="41"/>
      <c r="F912" s="41"/>
      <c r="G912" s="41"/>
      <c r="H912" s="42"/>
      <c r="I912" s="39"/>
      <c r="J912" s="41"/>
      <c r="K912" s="39"/>
    </row>
    <row r="913" spans="1:11" ht="14.25" hidden="1" customHeight="1">
      <c r="A913" s="39"/>
      <c r="B913" s="40"/>
      <c r="C913" s="39"/>
      <c r="D913" s="39"/>
      <c r="E913" s="41"/>
      <c r="F913" s="41"/>
      <c r="G913" s="41"/>
      <c r="H913" s="42"/>
      <c r="I913" s="39"/>
      <c r="J913" s="41"/>
      <c r="K913" s="39"/>
    </row>
    <row r="914" spans="1:11" ht="14.25" hidden="1" customHeight="1">
      <c r="A914" s="39"/>
      <c r="B914" s="40"/>
      <c r="C914" s="39"/>
      <c r="D914" s="39"/>
      <c r="E914" s="41"/>
      <c r="F914" s="41"/>
      <c r="G914" s="41"/>
      <c r="H914" s="42"/>
      <c r="I914" s="39"/>
      <c r="J914" s="41"/>
      <c r="K914" s="39"/>
    </row>
    <row r="915" spans="1:11" ht="14.25" hidden="1" customHeight="1">
      <c r="A915" s="39"/>
      <c r="B915" s="40"/>
      <c r="C915" s="39"/>
      <c r="D915" s="39"/>
      <c r="E915" s="41"/>
      <c r="F915" s="41"/>
      <c r="G915" s="41"/>
      <c r="H915" s="42"/>
      <c r="I915" s="39"/>
      <c r="J915" s="41"/>
      <c r="K915" s="39"/>
    </row>
    <row r="916" spans="1:11" ht="14.25" hidden="1" customHeight="1">
      <c r="A916" s="39"/>
      <c r="B916" s="40"/>
      <c r="C916" s="39"/>
      <c r="D916" s="39"/>
      <c r="E916" s="41"/>
      <c r="F916" s="41"/>
      <c r="G916" s="41"/>
      <c r="H916" s="42"/>
      <c r="I916" s="39"/>
      <c r="J916" s="41"/>
      <c r="K916" s="39"/>
    </row>
    <row r="917" spans="1:11" ht="14.25" hidden="1" customHeight="1">
      <c r="A917" s="39"/>
      <c r="B917" s="40"/>
      <c r="C917" s="39"/>
      <c r="D917" s="39"/>
      <c r="E917" s="41"/>
      <c r="F917" s="41"/>
      <c r="G917" s="41"/>
      <c r="H917" s="42"/>
      <c r="I917" s="39"/>
      <c r="J917" s="41"/>
      <c r="K917" s="39"/>
    </row>
    <row r="918" spans="1:11" ht="14.25" hidden="1" customHeight="1">
      <c r="A918" s="39"/>
      <c r="B918" s="40"/>
      <c r="C918" s="39"/>
      <c r="D918" s="39"/>
      <c r="E918" s="41"/>
      <c r="F918" s="41"/>
      <c r="G918" s="41"/>
      <c r="H918" s="42"/>
      <c r="I918" s="39"/>
      <c r="J918" s="41"/>
      <c r="K918" s="39"/>
    </row>
    <row r="919" spans="1:11" ht="14.25" hidden="1" customHeight="1">
      <c r="A919" s="39"/>
      <c r="B919" s="40"/>
      <c r="C919" s="39"/>
      <c r="D919" s="39"/>
      <c r="E919" s="41"/>
      <c r="F919" s="41"/>
      <c r="G919" s="41"/>
      <c r="H919" s="42"/>
      <c r="I919" s="39"/>
      <c r="J919" s="41"/>
      <c r="K919" s="39"/>
    </row>
    <row r="920" spans="1:11" ht="14.25" hidden="1" customHeight="1">
      <c r="A920" s="39"/>
      <c r="B920" s="40"/>
      <c r="C920" s="39"/>
      <c r="D920" s="39"/>
      <c r="E920" s="41"/>
      <c r="F920" s="41"/>
      <c r="G920" s="41"/>
      <c r="H920" s="42"/>
      <c r="I920" s="39"/>
      <c r="J920" s="41"/>
      <c r="K920" s="39"/>
    </row>
    <row r="921" spans="1:11" ht="14.25" hidden="1" customHeight="1">
      <c r="A921" s="39"/>
      <c r="B921" s="40"/>
      <c r="C921" s="39"/>
      <c r="D921" s="39"/>
      <c r="E921" s="41"/>
      <c r="F921" s="41"/>
      <c r="G921" s="41"/>
      <c r="H921" s="42"/>
      <c r="I921" s="39"/>
      <c r="J921" s="41"/>
      <c r="K921" s="39"/>
    </row>
    <row r="922" spans="1:11" ht="14.25" hidden="1" customHeight="1">
      <c r="A922" s="39"/>
      <c r="B922" s="40"/>
      <c r="C922" s="39"/>
      <c r="D922" s="39"/>
      <c r="E922" s="41"/>
      <c r="F922" s="41"/>
      <c r="G922" s="41"/>
      <c r="H922" s="42"/>
      <c r="I922" s="39"/>
      <c r="J922" s="41"/>
      <c r="K922" s="39"/>
    </row>
    <row r="923" spans="1:11" ht="14.25" hidden="1" customHeight="1">
      <c r="A923" s="39"/>
      <c r="B923" s="40"/>
      <c r="C923" s="39"/>
      <c r="D923" s="39"/>
      <c r="E923" s="41"/>
      <c r="F923" s="41"/>
      <c r="G923" s="41"/>
      <c r="H923" s="42"/>
      <c r="I923" s="39"/>
      <c r="J923" s="41"/>
      <c r="K923" s="39"/>
    </row>
    <row r="924" spans="1:11" ht="14.25" hidden="1" customHeight="1">
      <c r="A924" s="39"/>
      <c r="B924" s="40"/>
      <c r="C924" s="39"/>
      <c r="D924" s="39"/>
      <c r="E924" s="41"/>
      <c r="F924" s="41"/>
      <c r="G924" s="41"/>
      <c r="H924" s="42"/>
      <c r="I924" s="39"/>
      <c r="J924" s="41"/>
      <c r="K924" s="39"/>
    </row>
    <row r="925" spans="1:11" ht="14.25" hidden="1" customHeight="1">
      <c r="A925" s="39"/>
      <c r="B925" s="40"/>
      <c r="C925" s="39"/>
      <c r="D925" s="39"/>
      <c r="E925" s="41"/>
      <c r="F925" s="41"/>
      <c r="G925" s="41"/>
      <c r="H925" s="42"/>
      <c r="I925" s="39"/>
      <c r="J925" s="41"/>
      <c r="K925" s="39"/>
    </row>
    <row r="926" spans="1:11" ht="14.25" hidden="1" customHeight="1">
      <c r="A926" s="39"/>
      <c r="B926" s="40"/>
      <c r="C926" s="39"/>
      <c r="D926" s="39"/>
      <c r="E926" s="41"/>
      <c r="F926" s="41"/>
      <c r="G926" s="41"/>
      <c r="H926" s="42"/>
      <c r="I926" s="39"/>
      <c r="J926" s="41"/>
      <c r="K926" s="39"/>
    </row>
    <row r="927" spans="1:11" ht="14.25" hidden="1" customHeight="1">
      <c r="A927" s="39"/>
      <c r="B927" s="40"/>
      <c r="C927" s="39"/>
      <c r="D927" s="39"/>
      <c r="E927" s="41"/>
      <c r="F927" s="41"/>
      <c r="G927" s="41"/>
      <c r="H927" s="42"/>
      <c r="I927" s="39"/>
      <c r="J927" s="41"/>
      <c r="K927" s="39"/>
    </row>
    <row r="928" spans="1:11" ht="14.25" hidden="1" customHeight="1">
      <c r="A928" s="39"/>
      <c r="B928" s="40"/>
      <c r="C928" s="39"/>
      <c r="D928" s="39"/>
      <c r="E928" s="41"/>
      <c r="F928" s="41"/>
      <c r="G928" s="41"/>
      <c r="H928" s="42"/>
      <c r="I928" s="39"/>
      <c r="J928" s="41"/>
      <c r="K928" s="39"/>
    </row>
    <row r="929" spans="1:11" ht="14.25" hidden="1" customHeight="1">
      <c r="A929" s="39"/>
      <c r="B929" s="40"/>
      <c r="C929" s="39"/>
      <c r="D929" s="39"/>
      <c r="E929" s="41"/>
      <c r="F929" s="41"/>
      <c r="G929" s="41"/>
      <c r="H929" s="42"/>
      <c r="I929" s="39"/>
      <c r="J929" s="41"/>
      <c r="K929" s="39"/>
    </row>
    <row r="930" spans="1:11" ht="14.25" hidden="1" customHeight="1">
      <c r="A930" s="39"/>
      <c r="B930" s="40"/>
      <c r="C930" s="39"/>
      <c r="D930" s="39"/>
      <c r="E930" s="41"/>
      <c r="F930" s="41"/>
      <c r="G930" s="41"/>
      <c r="H930" s="42"/>
      <c r="I930" s="39"/>
      <c r="J930" s="41"/>
      <c r="K930" s="39"/>
    </row>
    <row r="931" spans="1:11" ht="14.25" hidden="1" customHeight="1">
      <c r="A931" s="39"/>
      <c r="B931" s="40"/>
      <c r="C931" s="39"/>
      <c r="D931" s="39"/>
      <c r="E931" s="41"/>
      <c r="F931" s="41"/>
      <c r="G931" s="41"/>
      <c r="H931" s="42"/>
      <c r="I931" s="39"/>
      <c r="J931" s="41"/>
      <c r="K931" s="39"/>
    </row>
    <row r="932" spans="1:11" ht="14.25" hidden="1" customHeight="1">
      <c r="A932" s="39"/>
      <c r="B932" s="40"/>
      <c r="C932" s="39"/>
      <c r="D932" s="39"/>
      <c r="E932" s="41"/>
      <c r="F932" s="41"/>
      <c r="G932" s="41"/>
      <c r="H932" s="42"/>
      <c r="I932" s="39"/>
      <c r="J932" s="41"/>
      <c r="K932" s="39"/>
    </row>
    <row r="933" spans="1:11" ht="14.25" hidden="1" customHeight="1">
      <c r="A933" s="39"/>
      <c r="B933" s="40"/>
      <c r="C933" s="39"/>
      <c r="D933" s="39"/>
      <c r="E933" s="41"/>
      <c r="F933" s="41"/>
      <c r="G933" s="41"/>
      <c r="H933" s="42"/>
      <c r="I933" s="39"/>
      <c r="J933" s="41"/>
      <c r="K933" s="39"/>
    </row>
    <row r="934" spans="1:11" ht="14.25" hidden="1" customHeight="1">
      <c r="A934" s="39"/>
      <c r="B934" s="40"/>
      <c r="C934" s="39"/>
      <c r="D934" s="39"/>
      <c r="E934" s="41"/>
      <c r="F934" s="41"/>
      <c r="G934" s="41"/>
      <c r="H934" s="42"/>
      <c r="I934" s="39"/>
      <c r="J934" s="41"/>
      <c r="K934" s="39"/>
    </row>
    <row r="935" spans="1:11" ht="14.25" hidden="1" customHeight="1">
      <c r="A935" s="39"/>
      <c r="B935" s="40"/>
      <c r="C935" s="39"/>
      <c r="D935" s="39"/>
      <c r="E935" s="41"/>
      <c r="F935" s="41"/>
      <c r="G935" s="41"/>
      <c r="H935" s="42"/>
      <c r="I935" s="39"/>
      <c r="J935" s="41"/>
      <c r="K935" s="39"/>
    </row>
    <row r="936" spans="1:11" ht="14.25" hidden="1" customHeight="1">
      <c r="A936" s="39"/>
      <c r="B936" s="40"/>
      <c r="C936" s="39"/>
      <c r="D936" s="39"/>
      <c r="E936" s="41"/>
      <c r="F936" s="41"/>
      <c r="G936" s="41"/>
      <c r="H936" s="42"/>
      <c r="I936" s="39"/>
      <c r="J936" s="41"/>
      <c r="K936" s="39"/>
    </row>
    <row r="937" spans="1:11" ht="14.25" hidden="1" customHeight="1">
      <c r="A937" s="39"/>
      <c r="B937" s="40"/>
      <c r="C937" s="39"/>
      <c r="D937" s="39"/>
      <c r="E937" s="41"/>
      <c r="F937" s="41"/>
      <c r="G937" s="41"/>
      <c r="H937" s="42"/>
      <c r="I937" s="39"/>
      <c r="J937" s="41"/>
      <c r="K937" s="39"/>
    </row>
    <row r="938" spans="1:11" ht="14.25" hidden="1" customHeight="1">
      <c r="A938" s="39"/>
      <c r="B938" s="40"/>
      <c r="C938" s="39"/>
      <c r="D938" s="39"/>
      <c r="E938" s="41"/>
      <c r="F938" s="41"/>
      <c r="G938" s="41"/>
      <c r="H938" s="42"/>
      <c r="I938" s="39"/>
      <c r="J938" s="41"/>
      <c r="K938" s="39"/>
    </row>
    <row r="939" spans="1:11" ht="14.25" hidden="1" customHeight="1">
      <c r="A939" s="39"/>
      <c r="B939" s="40"/>
      <c r="C939" s="39"/>
      <c r="D939" s="39"/>
      <c r="E939" s="41"/>
      <c r="F939" s="41"/>
      <c r="G939" s="41"/>
      <c r="H939" s="42"/>
      <c r="I939" s="39"/>
      <c r="J939" s="41"/>
      <c r="K939" s="39"/>
    </row>
    <row r="940" spans="1:11" ht="14.25" hidden="1" customHeight="1">
      <c r="A940" s="39"/>
      <c r="B940" s="40"/>
      <c r="C940" s="39"/>
      <c r="D940" s="39"/>
      <c r="E940" s="41"/>
      <c r="F940" s="41"/>
      <c r="G940" s="41"/>
      <c r="H940" s="42"/>
      <c r="I940" s="39"/>
      <c r="J940" s="41"/>
      <c r="K940" s="39"/>
    </row>
    <row r="941" spans="1:11" ht="14.25" hidden="1" customHeight="1">
      <c r="A941" s="39"/>
      <c r="B941" s="40"/>
      <c r="C941" s="39"/>
      <c r="D941" s="39"/>
      <c r="E941" s="41"/>
      <c r="F941" s="41"/>
      <c r="G941" s="41"/>
      <c r="H941" s="42"/>
      <c r="I941" s="39"/>
      <c r="J941" s="41"/>
      <c r="K941" s="39"/>
    </row>
    <row r="942" spans="1:11" ht="14.25" hidden="1" customHeight="1">
      <c r="A942" s="39"/>
      <c r="B942" s="40"/>
      <c r="C942" s="39"/>
      <c r="D942" s="39"/>
      <c r="E942" s="41"/>
      <c r="F942" s="41"/>
      <c r="G942" s="41"/>
      <c r="H942" s="42"/>
      <c r="I942" s="39"/>
      <c r="J942" s="41"/>
      <c r="K942" s="39"/>
    </row>
    <row r="943" spans="1:11" ht="14.25" hidden="1" customHeight="1">
      <c r="A943" s="39"/>
      <c r="B943" s="40"/>
      <c r="C943" s="39"/>
      <c r="D943" s="39"/>
      <c r="E943" s="41"/>
      <c r="F943" s="41"/>
      <c r="G943" s="41"/>
      <c r="H943" s="42"/>
      <c r="I943" s="39"/>
      <c r="J943" s="41"/>
      <c r="K943" s="39"/>
    </row>
    <row r="944" spans="1:11" ht="14.25" hidden="1" customHeight="1">
      <c r="A944" s="39"/>
      <c r="B944" s="40"/>
      <c r="C944" s="39"/>
      <c r="D944" s="39"/>
      <c r="E944" s="41"/>
      <c r="F944" s="41"/>
      <c r="G944" s="41"/>
      <c r="H944" s="42"/>
      <c r="I944" s="39"/>
      <c r="J944" s="41"/>
      <c r="K944" s="39"/>
    </row>
    <row r="945" spans="1:11" ht="14.25" hidden="1" customHeight="1">
      <c r="A945" s="39"/>
      <c r="B945" s="40"/>
      <c r="C945" s="39"/>
      <c r="D945" s="39"/>
      <c r="E945" s="41"/>
      <c r="F945" s="41"/>
      <c r="G945" s="41"/>
      <c r="H945" s="42"/>
      <c r="I945" s="39"/>
      <c r="J945" s="41"/>
      <c r="K945" s="39"/>
    </row>
    <row r="946" spans="1:11" ht="14.25" hidden="1" customHeight="1">
      <c r="A946" s="39"/>
      <c r="B946" s="40"/>
      <c r="C946" s="39"/>
      <c r="D946" s="39"/>
      <c r="E946" s="41"/>
      <c r="F946" s="41"/>
      <c r="G946" s="41"/>
      <c r="H946" s="42"/>
      <c r="I946" s="39"/>
      <c r="J946" s="41"/>
      <c r="K946" s="39"/>
    </row>
    <row r="947" spans="1:11" ht="14.25" hidden="1" customHeight="1">
      <c r="A947" s="39"/>
      <c r="B947" s="40"/>
      <c r="C947" s="39"/>
      <c r="D947" s="39"/>
      <c r="E947" s="41"/>
      <c r="F947" s="41"/>
      <c r="G947" s="41"/>
      <c r="H947" s="42"/>
      <c r="I947" s="39"/>
      <c r="J947" s="41"/>
      <c r="K947" s="39"/>
    </row>
    <row r="948" spans="1:11" ht="14.25" hidden="1" customHeight="1">
      <c r="A948" s="39"/>
      <c r="B948" s="40"/>
      <c r="C948" s="39"/>
      <c r="D948" s="39"/>
      <c r="E948" s="41"/>
      <c r="F948" s="41"/>
      <c r="G948" s="41"/>
      <c r="H948" s="42"/>
      <c r="I948" s="39"/>
      <c r="J948" s="41"/>
      <c r="K948" s="39"/>
    </row>
    <row r="949" spans="1:11" ht="14.25" hidden="1" customHeight="1">
      <c r="A949" s="39"/>
      <c r="B949" s="40"/>
      <c r="C949" s="39"/>
      <c r="D949" s="39"/>
      <c r="E949" s="41"/>
      <c r="F949" s="41"/>
      <c r="G949" s="41"/>
      <c r="H949" s="42"/>
      <c r="I949" s="39"/>
      <c r="J949" s="41"/>
      <c r="K949" s="39"/>
    </row>
    <row r="950" spans="1:11" ht="14.25" hidden="1" customHeight="1">
      <c r="A950" s="39"/>
      <c r="B950" s="40"/>
      <c r="C950" s="39"/>
      <c r="D950" s="39"/>
      <c r="E950" s="41"/>
      <c r="F950" s="41"/>
      <c r="G950" s="41"/>
      <c r="H950" s="42"/>
      <c r="I950" s="39"/>
      <c r="J950" s="41"/>
      <c r="K950" s="39"/>
    </row>
    <row r="951" spans="1:11" ht="14.25" hidden="1" customHeight="1">
      <c r="A951" s="39"/>
      <c r="B951" s="40"/>
      <c r="C951" s="39"/>
      <c r="D951" s="39"/>
      <c r="E951" s="41"/>
      <c r="F951" s="41"/>
      <c r="G951" s="41"/>
      <c r="H951" s="42"/>
      <c r="I951" s="39"/>
      <c r="J951" s="41"/>
      <c r="K951" s="39"/>
    </row>
    <row r="952" spans="1:11" ht="14.25" hidden="1" customHeight="1">
      <c r="A952" s="39"/>
      <c r="B952" s="40"/>
      <c r="C952" s="39"/>
      <c r="D952" s="39"/>
      <c r="E952" s="41"/>
      <c r="F952" s="41"/>
      <c r="G952" s="41"/>
      <c r="H952" s="42"/>
      <c r="I952" s="39"/>
      <c r="J952" s="41"/>
      <c r="K952" s="39"/>
    </row>
    <row r="953" spans="1:11" ht="14.25" hidden="1" customHeight="1">
      <c r="A953" s="39"/>
      <c r="B953" s="40"/>
      <c r="C953" s="39"/>
      <c r="D953" s="39"/>
      <c r="E953" s="41"/>
      <c r="F953" s="41"/>
      <c r="G953" s="41"/>
      <c r="H953" s="42"/>
      <c r="I953" s="39"/>
      <c r="J953" s="41"/>
      <c r="K953" s="39"/>
    </row>
    <row r="954" spans="1:11" ht="14.25" hidden="1" customHeight="1">
      <c r="A954" s="39"/>
      <c r="B954" s="40"/>
      <c r="C954" s="39"/>
      <c r="D954" s="39"/>
      <c r="E954" s="41"/>
      <c r="F954" s="41"/>
      <c r="G954" s="41"/>
      <c r="H954" s="42"/>
      <c r="I954" s="39"/>
      <c r="J954" s="41"/>
      <c r="K954" s="39"/>
    </row>
    <row r="955" spans="1:11" ht="14.25" hidden="1" customHeight="1">
      <c r="A955" s="39"/>
      <c r="B955" s="40"/>
      <c r="C955" s="39"/>
      <c r="D955" s="39"/>
      <c r="E955" s="41"/>
      <c r="F955" s="41"/>
      <c r="G955" s="41"/>
      <c r="H955" s="42"/>
      <c r="I955" s="39"/>
      <c r="J955" s="41"/>
      <c r="K955" s="39"/>
    </row>
    <row r="956" spans="1:11" ht="14.25" hidden="1" customHeight="1">
      <c r="A956" s="39"/>
      <c r="B956" s="40"/>
      <c r="C956" s="39"/>
      <c r="D956" s="39"/>
      <c r="E956" s="41"/>
      <c r="F956" s="41"/>
      <c r="G956" s="41"/>
      <c r="H956" s="42"/>
      <c r="I956" s="39"/>
      <c r="J956" s="41"/>
      <c r="K956" s="39"/>
    </row>
    <row r="957" spans="1:11" ht="14.25" hidden="1" customHeight="1">
      <c r="A957" s="39"/>
      <c r="B957" s="40"/>
      <c r="C957" s="39"/>
      <c r="D957" s="39"/>
      <c r="E957" s="41"/>
      <c r="F957" s="41"/>
      <c r="G957" s="41"/>
      <c r="H957" s="42"/>
      <c r="I957" s="39"/>
      <c r="J957" s="41"/>
      <c r="K957" s="39"/>
    </row>
    <row r="958" spans="1:11" ht="14.25" hidden="1" customHeight="1">
      <c r="A958" s="39"/>
      <c r="B958" s="40"/>
      <c r="C958" s="39"/>
      <c r="D958" s="39"/>
      <c r="E958" s="41"/>
      <c r="F958" s="41"/>
      <c r="G958" s="41"/>
      <c r="H958" s="42"/>
      <c r="I958" s="39"/>
      <c r="J958" s="41"/>
      <c r="K958" s="39"/>
    </row>
    <row r="959" spans="1:11" ht="14.25" hidden="1" customHeight="1">
      <c r="A959" s="39"/>
      <c r="B959" s="40"/>
      <c r="C959" s="39"/>
      <c r="D959" s="39"/>
      <c r="E959" s="41"/>
      <c r="F959" s="41"/>
      <c r="G959" s="41"/>
      <c r="H959" s="42"/>
      <c r="I959" s="39"/>
      <c r="J959" s="41"/>
      <c r="K959" s="39"/>
    </row>
    <row r="960" spans="1:11" ht="14.25" hidden="1" customHeight="1">
      <c r="A960" s="39"/>
      <c r="B960" s="40"/>
      <c r="C960" s="39"/>
      <c r="D960" s="39"/>
      <c r="E960" s="41"/>
      <c r="F960" s="41"/>
      <c r="G960" s="41"/>
      <c r="H960" s="42"/>
      <c r="I960" s="39"/>
      <c r="J960" s="41"/>
      <c r="K960" s="39"/>
    </row>
    <row r="961" spans="1:11" ht="14.25" hidden="1" customHeight="1">
      <c r="A961" s="39"/>
      <c r="B961" s="40"/>
      <c r="C961" s="39"/>
      <c r="D961" s="39"/>
      <c r="E961" s="41"/>
      <c r="F961" s="41"/>
      <c r="G961" s="41"/>
      <c r="H961" s="42"/>
      <c r="I961" s="39"/>
      <c r="J961" s="41"/>
      <c r="K961" s="39"/>
    </row>
    <row r="962" spans="1:11" ht="14.25" hidden="1" customHeight="1">
      <c r="A962" s="39"/>
      <c r="B962" s="40"/>
      <c r="C962" s="39"/>
      <c r="D962" s="39"/>
      <c r="E962" s="41"/>
      <c r="F962" s="41"/>
      <c r="G962" s="41"/>
      <c r="H962" s="42"/>
      <c r="I962" s="39"/>
      <c r="J962" s="41"/>
      <c r="K962" s="39"/>
    </row>
    <row r="963" spans="1:11" ht="14.25" hidden="1" customHeight="1">
      <c r="A963" s="39"/>
      <c r="B963" s="40"/>
      <c r="C963" s="39"/>
      <c r="D963" s="39"/>
      <c r="E963" s="41"/>
      <c r="F963" s="41"/>
      <c r="G963" s="41"/>
      <c r="H963" s="42"/>
      <c r="I963" s="39"/>
      <c r="J963" s="41"/>
      <c r="K963" s="39"/>
    </row>
    <row r="964" spans="1:11" ht="14.25" hidden="1" customHeight="1">
      <c r="A964" s="39"/>
      <c r="B964" s="40"/>
      <c r="C964" s="39"/>
      <c r="D964" s="39"/>
      <c r="E964" s="41"/>
      <c r="F964" s="41"/>
      <c r="G964" s="41"/>
      <c r="H964" s="42"/>
      <c r="I964" s="39"/>
      <c r="J964" s="41"/>
      <c r="K964" s="39"/>
    </row>
    <row r="965" spans="1:11" ht="14.25" hidden="1" customHeight="1">
      <c r="A965" s="39"/>
      <c r="B965" s="40"/>
      <c r="C965" s="39"/>
      <c r="D965" s="39"/>
      <c r="E965" s="41"/>
      <c r="F965" s="41"/>
      <c r="G965" s="41"/>
      <c r="H965" s="42"/>
      <c r="I965" s="39"/>
      <c r="J965" s="41"/>
      <c r="K965" s="39"/>
    </row>
    <row r="966" spans="1:11" ht="14.25" hidden="1" customHeight="1">
      <c r="A966" s="39"/>
      <c r="B966" s="40"/>
      <c r="C966" s="39"/>
      <c r="D966" s="39"/>
      <c r="E966" s="41"/>
      <c r="F966" s="41"/>
      <c r="G966" s="41"/>
      <c r="H966" s="42"/>
      <c r="I966" s="39"/>
      <c r="J966" s="41"/>
      <c r="K966" s="39"/>
    </row>
    <row r="967" spans="1:11" ht="14.25" hidden="1" customHeight="1">
      <c r="A967" s="39"/>
      <c r="B967" s="40"/>
      <c r="C967" s="39"/>
      <c r="D967" s="39"/>
      <c r="E967" s="41"/>
      <c r="F967" s="41"/>
      <c r="G967" s="41"/>
      <c r="H967" s="42"/>
      <c r="I967" s="39"/>
      <c r="J967" s="41"/>
      <c r="K967" s="39"/>
    </row>
    <row r="968" spans="1:11" ht="14.25" hidden="1" customHeight="1">
      <c r="A968" s="39"/>
      <c r="B968" s="40"/>
      <c r="C968" s="39"/>
      <c r="D968" s="39"/>
      <c r="E968" s="41"/>
      <c r="F968" s="41"/>
      <c r="G968" s="41"/>
      <c r="H968" s="42"/>
      <c r="I968" s="39"/>
      <c r="J968" s="41"/>
      <c r="K968" s="39"/>
    </row>
    <row r="969" spans="1:11" ht="14.25" hidden="1" customHeight="1">
      <c r="A969" s="39"/>
      <c r="B969" s="40"/>
      <c r="C969" s="39"/>
      <c r="D969" s="39"/>
      <c r="E969" s="41"/>
      <c r="F969" s="41"/>
      <c r="G969" s="41"/>
      <c r="H969" s="42"/>
      <c r="I969" s="39"/>
      <c r="J969" s="41"/>
      <c r="K969" s="39"/>
    </row>
    <row r="970" spans="1:11" ht="14.25" hidden="1" customHeight="1">
      <c r="A970" s="39"/>
      <c r="B970" s="40"/>
      <c r="C970" s="39"/>
      <c r="D970" s="39"/>
      <c r="E970" s="41"/>
      <c r="F970" s="41"/>
      <c r="G970" s="41"/>
      <c r="H970" s="42"/>
      <c r="I970" s="39"/>
      <c r="J970" s="41"/>
      <c r="K970" s="39"/>
    </row>
    <row r="971" spans="1:11" ht="14.25" hidden="1" customHeight="1">
      <c r="A971" s="39"/>
      <c r="B971" s="40"/>
      <c r="C971" s="39"/>
      <c r="D971" s="39"/>
      <c r="E971" s="41"/>
      <c r="F971" s="41"/>
      <c r="G971" s="41"/>
      <c r="H971" s="42"/>
      <c r="I971" s="39"/>
      <c r="J971" s="41"/>
      <c r="K971" s="39"/>
    </row>
    <row r="972" spans="1:11" ht="14.25" hidden="1" customHeight="1">
      <c r="A972" s="39"/>
      <c r="B972" s="40"/>
      <c r="C972" s="39"/>
      <c r="D972" s="39"/>
      <c r="E972" s="41"/>
      <c r="F972" s="41"/>
      <c r="G972" s="41"/>
      <c r="H972" s="42"/>
      <c r="I972" s="39"/>
      <c r="J972" s="41"/>
      <c r="K972" s="39"/>
    </row>
    <row r="973" spans="1:11" ht="14.25" hidden="1" customHeight="1">
      <c r="A973" s="39"/>
      <c r="B973" s="40"/>
      <c r="C973" s="39"/>
      <c r="D973" s="39"/>
      <c r="E973" s="41"/>
      <c r="F973" s="41"/>
      <c r="G973" s="41"/>
      <c r="H973" s="42"/>
      <c r="I973" s="39"/>
      <c r="J973" s="41"/>
      <c r="K973" s="39"/>
    </row>
    <row r="974" spans="1:11" ht="14.25" hidden="1" customHeight="1">
      <c r="A974" s="39"/>
      <c r="B974" s="40"/>
      <c r="C974" s="39"/>
      <c r="D974" s="39"/>
      <c r="E974" s="41"/>
      <c r="F974" s="41"/>
      <c r="G974" s="41"/>
      <c r="H974" s="42"/>
      <c r="I974" s="39"/>
      <c r="J974" s="41"/>
      <c r="K974" s="39"/>
    </row>
    <row r="975" spans="1:11" ht="14.25" hidden="1" customHeight="1">
      <c r="A975" s="39"/>
      <c r="B975" s="40"/>
      <c r="C975" s="39"/>
      <c r="D975" s="39"/>
      <c r="E975" s="41"/>
      <c r="F975" s="41"/>
      <c r="G975" s="41"/>
      <c r="H975" s="42"/>
      <c r="I975" s="39"/>
      <c r="J975" s="41"/>
      <c r="K975" s="39"/>
    </row>
    <row r="976" spans="1:11" ht="14.25" hidden="1" customHeight="1">
      <c r="A976" s="39"/>
      <c r="B976" s="40"/>
      <c r="C976" s="39"/>
      <c r="D976" s="39"/>
      <c r="E976" s="41"/>
      <c r="F976" s="41"/>
      <c r="G976" s="41"/>
      <c r="H976" s="42"/>
      <c r="I976" s="39"/>
      <c r="J976" s="41"/>
      <c r="K976" s="39"/>
    </row>
    <row r="977" spans="1:11" ht="14.25" hidden="1" customHeight="1">
      <c r="A977" s="39"/>
      <c r="B977" s="40"/>
      <c r="C977" s="39"/>
      <c r="D977" s="39"/>
      <c r="E977" s="41"/>
      <c r="F977" s="41"/>
      <c r="G977" s="41"/>
      <c r="H977" s="42"/>
      <c r="I977" s="39"/>
      <c r="J977" s="41"/>
      <c r="K977" s="39"/>
    </row>
    <row r="978" spans="1:11" ht="14.25" hidden="1" customHeight="1">
      <c r="A978" s="39"/>
      <c r="B978" s="40"/>
      <c r="C978" s="39"/>
      <c r="D978" s="39"/>
      <c r="E978" s="41"/>
      <c r="F978" s="41"/>
      <c r="G978" s="41"/>
      <c r="H978" s="42"/>
      <c r="I978" s="39"/>
      <c r="J978" s="41"/>
      <c r="K978" s="39"/>
    </row>
    <row r="979" spans="1:11" ht="14.25" hidden="1" customHeight="1">
      <c r="A979" s="39"/>
      <c r="B979" s="40"/>
      <c r="C979" s="39"/>
      <c r="D979" s="39"/>
      <c r="E979" s="41"/>
      <c r="F979" s="41"/>
      <c r="G979" s="41"/>
      <c r="H979" s="42"/>
      <c r="I979" s="39"/>
      <c r="J979" s="41"/>
      <c r="K979" s="39"/>
    </row>
    <row r="980" spans="1:11" ht="14.25" hidden="1" customHeight="1">
      <c r="A980" s="39"/>
      <c r="B980" s="40"/>
      <c r="C980" s="39"/>
      <c r="D980" s="39"/>
      <c r="E980" s="41"/>
      <c r="F980" s="41"/>
      <c r="G980" s="41"/>
      <c r="H980" s="42"/>
      <c r="I980" s="39"/>
      <c r="J980" s="41"/>
      <c r="K980" s="39"/>
    </row>
    <row r="981" spans="1:11" ht="14.25" hidden="1" customHeight="1">
      <c r="A981" s="39"/>
      <c r="B981" s="40"/>
      <c r="C981" s="39"/>
      <c r="D981" s="39"/>
      <c r="E981" s="41"/>
      <c r="F981" s="41"/>
      <c r="G981" s="41"/>
      <c r="H981" s="42"/>
      <c r="I981" s="39"/>
      <c r="J981" s="41"/>
      <c r="K981" s="39"/>
    </row>
    <row r="982" spans="1:11" ht="14.25" hidden="1" customHeight="1">
      <c r="A982" s="39"/>
      <c r="B982" s="40"/>
      <c r="C982" s="39"/>
      <c r="D982" s="39"/>
      <c r="E982" s="41"/>
      <c r="F982" s="41"/>
      <c r="G982" s="41"/>
      <c r="H982" s="42"/>
      <c r="I982" s="39"/>
      <c r="J982" s="41"/>
      <c r="K982" s="39"/>
    </row>
    <row r="983" spans="1:11" ht="14.25" hidden="1" customHeight="1">
      <c r="A983" s="39"/>
      <c r="B983" s="40"/>
      <c r="C983" s="39"/>
      <c r="D983" s="39"/>
      <c r="E983" s="41"/>
      <c r="F983" s="41"/>
      <c r="G983" s="41"/>
      <c r="H983" s="42"/>
      <c r="I983" s="39"/>
      <c r="J983" s="41"/>
      <c r="K983" s="39"/>
    </row>
    <row r="984" spans="1:11" ht="14.25" hidden="1" customHeight="1">
      <c r="A984" s="39"/>
      <c r="B984" s="40"/>
      <c r="C984" s="39"/>
      <c r="D984" s="39"/>
      <c r="E984" s="41"/>
      <c r="F984" s="41"/>
      <c r="G984" s="41"/>
      <c r="H984" s="42"/>
      <c r="I984" s="39"/>
      <c r="J984" s="41"/>
      <c r="K984" s="39"/>
    </row>
    <row r="985" spans="1:11" ht="14.25" hidden="1" customHeight="1">
      <c r="A985" s="39"/>
      <c r="B985" s="40"/>
      <c r="C985" s="39"/>
      <c r="D985" s="39"/>
      <c r="E985" s="41"/>
      <c r="F985" s="41"/>
      <c r="G985" s="41"/>
      <c r="H985" s="42"/>
      <c r="I985" s="39"/>
      <c r="J985" s="41"/>
      <c r="K985" s="39"/>
    </row>
    <row r="986" spans="1:11" ht="14.25" hidden="1" customHeight="1">
      <c r="A986" s="39"/>
      <c r="B986" s="40"/>
      <c r="C986" s="39"/>
      <c r="D986" s="39"/>
      <c r="E986" s="41"/>
      <c r="F986" s="41"/>
      <c r="G986" s="41"/>
      <c r="H986" s="42"/>
      <c r="I986" s="39"/>
      <c r="J986" s="41"/>
      <c r="K986" s="39"/>
    </row>
    <row r="987" spans="1:11" ht="14.25" hidden="1" customHeight="1">
      <c r="A987" s="39"/>
      <c r="B987" s="40"/>
      <c r="C987" s="39"/>
      <c r="D987" s="39"/>
      <c r="E987" s="41"/>
      <c r="F987" s="41"/>
      <c r="G987" s="41"/>
      <c r="H987" s="42"/>
      <c r="I987" s="39"/>
      <c r="J987" s="41"/>
      <c r="K987" s="39"/>
    </row>
    <row r="988" spans="1:11" ht="14.25" hidden="1" customHeight="1">
      <c r="A988" s="39"/>
      <c r="B988" s="40"/>
      <c r="C988" s="39"/>
      <c r="D988" s="39"/>
      <c r="E988" s="41"/>
      <c r="F988" s="41"/>
      <c r="G988" s="41"/>
      <c r="H988" s="42"/>
      <c r="I988" s="39"/>
      <c r="J988" s="41"/>
      <c r="K988" s="39"/>
    </row>
    <row r="989" spans="1:11" ht="14.25" hidden="1" customHeight="1">
      <c r="A989" s="39"/>
      <c r="B989" s="40"/>
      <c r="C989" s="39"/>
      <c r="D989" s="39"/>
      <c r="E989" s="41"/>
      <c r="F989" s="41"/>
      <c r="G989" s="41"/>
      <c r="H989" s="42"/>
      <c r="I989" s="39"/>
      <c r="J989" s="41"/>
      <c r="K989" s="39"/>
    </row>
    <row r="990" spans="1:11" ht="14.25" hidden="1" customHeight="1">
      <c r="A990" s="39"/>
      <c r="B990" s="40"/>
      <c r="C990" s="39"/>
      <c r="D990" s="39"/>
      <c r="E990" s="41"/>
      <c r="F990" s="41"/>
      <c r="G990" s="41"/>
      <c r="H990" s="42"/>
      <c r="I990" s="39"/>
      <c r="J990" s="41"/>
      <c r="K990" s="39"/>
    </row>
    <row r="991" spans="1:11" ht="14.25" hidden="1" customHeight="1">
      <c r="A991" s="39"/>
      <c r="B991" s="40"/>
      <c r="C991" s="39"/>
      <c r="D991" s="39"/>
      <c r="E991" s="41"/>
      <c r="F991" s="41"/>
      <c r="G991" s="41"/>
      <c r="H991" s="42"/>
      <c r="I991" s="39"/>
      <c r="J991" s="41"/>
      <c r="K991" s="39"/>
    </row>
    <row r="992" spans="1:11" ht="14.25" hidden="1" customHeight="1">
      <c r="A992" s="39"/>
      <c r="B992" s="40"/>
      <c r="C992" s="39"/>
      <c r="D992" s="39"/>
      <c r="E992" s="41"/>
      <c r="F992" s="41"/>
      <c r="G992" s="41"/>
      <c r="H992" s="42"/>
      <c r="I992" s="39"/>
      <c r="J992" s="41"/>
      <c r="K992" s="39"/>
    </row>
    <row r="993" spans="1:11" ht="14.25" hidden="1" customHeight="1">
      <c r="A993" s="39"/>
      <c r="B993" s="40"/>
      <c r="C993" s="39"/>
      <c r="D993" s="39"/>
      <c r="E993" s="41"/>
      <c r="F993" s="41"/>
      <c r="G993" s="41"/>
      <c r="H993" s="42"/>
      <c r="I993" s="39"/>
      <c r="J993" s="41"/>
      <c r="K993" s="39"/>
    </row>
    <row r="994" spans="1:11" ht="14.25" hidden="1" customHeight="1">
      <c r="A994" s="39"/>
      <c r="B994" s="40"/>
      <c r="C994" s="39"/>
      <c r="D994" s="39"/>
      <c r="E994" s="41"/>
      <c r="F994" s="41"/>
      <c r="G994" s="41"/>
      <c r="H994" s="42"/>
      <c r="I994" s="39"/>
      <c r="J994" s="41"/>
      <c r="K994" s="39"/>
    </row>
    <row r="995" spans="1:11" ht="14.25" hidden="1" customHeight="1">
      <c r="A995" s="39"/>
      <c r="B995" s="40"/>
      <c r="C995" s="39"/>
      <c r="D995" s="39"/>
      <c r="E995" s="41"/>
      <c r="F995" s="41"/>
      <c r="G995" s="41"/>
      <c r="H995" s="42"/>
      <c r="I995" s="39"/>
      <c r="J995" s="41"/>
      <c r="K995" s="39"/>
    </row>
    <row r="996" spans="1:11" ht="14.25" hidden="1" customHeight="1">
      <c r="A996" s="39"/>
      <c r="B996" s="40"/>
      <c r="C996" s="39"/>
      <c r="D996" s="39"/>
      <c r="E996" s="41"/>
      <c r="F996" s="41"/>
      <c r="G996" s="41"/>
      <c r="H996" s="42"/>
      <c r="I996" s="39"/>
      <c r="J996" s="41"/>
      <c r="K996" s="39"/>
    </row>
    <row r="997" spans="1:11" ht="14.25" hidden="1" customHeight="1">
      <c r="A997" s="39"/>
      <c r="B997" s="40"/>
      <c r="C997" s="39"/>
      <c r="D997" s="39"/>
      <c r="E997" s="41"/>
      <c r="F997" s="41"/>
      <c r="G997" s="41"/>
      <c r="H997" s="42"/>
      <c r="I997" s="39"/>
      <c r="J997" s="41"/>
      <c r="K997" s="39"/>
    </row>
    <row r="998" spans="1:11" ht="14.25" hidden="1" customHeight="1">
      <c r="A998" s="39"/>
      <c r="B998" s="40"/>
      <c r="C998" s="39"/>
      <c r="D998" s="39"/>
      <c r="E998" s="41"/>
      <c r="F998" s="41"/>
      <c r="G998" s="41"/>
      <c r="H998" s="42"/>
      <c r="I998" s="39"/>
      <c r="J998" s="41"/>
      <c r="K998" s="39"/>
    </row>
    <row r="999" spans="1:11" ht="14.25" hidden="1" customHeight="1">
      <c r="A999" s="39"/>
      <c r="B999" s="40"/>
      <c r="C999" s="39"/>
      <c r="D999" s="39"/>
      <c r="E999" s="41"/>
      <c r="F999" s="41"/>
      <c r="G999" s="41"/>
      <c r="H999" s="42"/>
      <c r="I999" s="39"/>
      <c r="J999" s="41"/>
      <c r="K999" s="39"/>
    </row>
    <row r="1000" spans="1:11" ht="14.25" hidden="1" customHeight="1">
      <c r="A1000" s="39"/>
      <c r="B1000" s="40"/>
      <c r="C1000" s="39"/>
      <c r="D1000" s="39"/>
      <c r="E1000" s="41"/>
      <c r="F1000" s="41"/>
      <c r="G1000" s="41"/>
      <c r="H1000" s="42"/>
      <c r="I1000" s="39"/>
      <c r="J1000" s="41"/>
      <c r="K1000" s="39"/>
    </row>
    <row r="1001" spans="1:11" ht="14.25" customHeight="1">
      <c r="A1001" s="39"/>
      <c r="B1001" s="40"/>
      <c r="C1001" s="39"/>
      <c r="D1001" s="39"/>
      <c r="E1001" s="41"/>
      <c r="F1001" s="41"/>
      <c r="G1001" s="41"/>
      <c r="H1001" s="42"/>
      <c r="I1001" s="39"/>
      <c r="J1001" s="41"/>
      <c r="K1001" s="39"/>
    </row>
    <row r="1002" spans="1:11" ht="14.25" customHeight="1">
      <c r="A1002" s="39"/>
      <c r="B1002" s="40"/>
      <c r="C1002" s="39"/>
      <c r="D1002" s="39"/>
      <c r="E1002" s="41"/>
      <c r="F1002" s="41"/>
      <c r="G1002" s="41"/>
      <c r="H1002" s="42"/>
      <c r="I1002" s="39"/>
      <c r="J1002" s="41"/>
      <c r="K1002" s="39"/>
    </row>
  </sheetData>
  <conditionalFormatting sqref="A400:A401">
    <cfRule type="cellIs" dxfId="337" priority="43" operator="equal">
      <formula>0</formula>
    </cfRule>
  </conditionalFormatting>
  <conditionalFormatting sqref="A506">
    <cfRule type="containsText" dxfId="336" priority="15" operator="containsText" text="Livraison à programmer">
      <formula>NOT(ISERROR(SEARCH(("Livraison à programmer"),(A506))))</formula>
    </cfRule>
    <cfRule type="containsText" dxfId="335" priority="16" operator="containsText" text="Pas de livraisons programmées">
      <formula>NOT(ISERROR(SEARCH(("Pas de livraisons programmées"),(A506))))</formula>
    </cfRule>
    <cfRule type="containsText" dxfId="334" priority="17" operator="containsText" text="Livraison occasionnelle">
      <formula>NOT(ISERROR(SEARCH(("Livraison occasionnelle"),(A506))))</formula>
    </cfRule>
    <cfRule type="containsText" dxfId="333" priority="18" operator="containsText" text="Site fermé provisoirement">
      <formula>NOT(ISERROR(SEARCH(("Site fermé provisoirement"),(A506))))</formula>
    </cfRule>
    <cfRule type="containsText" dxfId="332" priority="19" operator="containsText" text="Livraison régulière">
      <formula>NOT(ISERROR(SEARCH(("Livraison régulière"),(A506))))</formula>
    </cfRule>
    <cfRule type="containsText" dxfId="331" priority="20" operator="containsText" text="NON">
      <formula>NOT(ISERROR(SEARCH(("NON"),(A506))))</formula>
    </cfRule>
    <cfRule type="containsText" dxfId="330" priority="21" operator="containsText" text="OUI">
      <formula>NOT(ISERROR(SEARCH(("OUI"),(A506))))</formula>
    </cfRule>
  </conditionalFormatting>
  <conditionalFormatting sqref="G505:L505 B505:B506">
    <cfRule type="containsText" dxfId="329" priority="22" operator="containsText" text="Livraison à programmer">
      <formula>NOT(ISERROR(SEARCH(("Livraison à programmer"),(B505))))</formula>
    </cfRule>
    <cfRule type="containsText" dxfId="328" priority="23" operator="containsText" text="Pas de livraisons programmées">
      <formula>NOT(ISERROR(SEARCH(("Pas de livraisons programmées"),(B505))))</formula>
    </cfRule>
    <cfRule type="containsText" dxfId="327" priority="24" operator="containsText" text="Livraison occasionnelle">
      <formula>NOT(ISERROR(SEARCH(("Livraison occasionnelle"),(B505))))</formula>
    </cfRule>
    <cfRule type="containsText" dxfId="326" priority="25" operator="containsText" text="Site fermé provisoirement">
      <formula>NOT(ISERROR(SEARCH(("Site fermé provisoirement"),(B505))))</formula>
    </cfRule>
    <cfRule type="containsText" dxfId="325" priority="26" operator="containsText" text="Livraison régulière">
      <formula>NOT(ISERROR(SEARCH(("Livraison régulière"),(B505))))</formula>
    </cfRule>
    <cfRule type="containsText" dxfId="324" priority="27" operator="containsText" text="NON">
      <formula>NOT(ISERROR(SEARCH(("NON"),(B505))))</formula>
    </cfRule>
    <cfRule type="containsText" dxfId="323" priority="28" operator="containsText" text="OUI">
      <formula>NOT(ISERROR(SEARCH(("OUI"),(B505))))</formula>
    </cfRule>
  </conditionalFormatting>
  <conditionalFormatting sqref="I508:L508">
    <cfRule type="containsText" dxfId="322" priority="1" operator="containsText" text="Livraison à programmer">
      <formula>NOT(ISERROR(SEARCH(("Livraison à programmer"),(I508))))</formula>
    </cfRule>
    <cfRule type="containsText" dxfId="321" priority="2" operator="containsText" text="Pas de livraisons programmées">
      <formula>NOT(ISERROR(SEARCH(("Pas de livraisons programmées"),(I508))))</formula>
    </cfRule>
    <cfRule type="containsText" dxfId="320" priority="3" operator="containsText" text="Livraison occasionnelle">
      <formula>NOT(ISERROR(SEARCH(("Livraison occasionnelle"),(I508))))</formula>
    </cfRule>
    <cfRule type="containsText" dxfId="319" priority="4" operator="containsText" text="Site fermé provisoirement">
      <formula>NOT(ISERROR(SEARCH(("Site fermé provisoirement"),(I508))))</formula>
    </cfRule>
    <cfRule type="containsText" dxfId="318" priority="5" operator="containsText" text="Livraison régulière">
      <formula>NOT(ISERROR(SEARCH(("Livraison régulière"),(I508))))</formula>
    </cfRule>
    <cfRule type="containsText" dxfId="317" priority="6" operator="containsText" text="NON">
      <formula>NOT(ISERROR(SEARCH(("NON"),(I508))))</formula>
    </cfRule>
    <cfRule type="containsText" dxfId="316" priority="7" operator="containsText" text="OUI">
      <formula>NOT(ISERROR(SEARCH(("OUI"),(I508))))</formula>
    </cfRule>
  </conditionalFormatting>
  <conditionalFormatting sqref="L136 L138 L143 L151 L179:L204 L206 L209:L212 L214:L228">
    <cfRule type="containsText" dxfId="315" priority="44" operator="containsText" text="Livraison à programmer">
      <formula>NOT(ISERROR(SEARCH(("Livraison à programmer"),(L136))))</formula>
    </cfRule>
    <cfRule type="containsText" dxfId="314" priority="45" operator="containsText" text="Pas de livraisons programmées">
      <formula>NOT(ISERROR(SEARCH(("Pas de livraisons programmées"),(L136))))</formula>
    </cfRule>
    <cfRule type="containsText" dxfId="313" priority="46" operator="containsText" text="Livraison occasionnelle">
      <formula>NOT(ISERROR(SEARCH(("Livraison occasionnelle"),(L136))))</formula>
    </cfRule>
    <cfRule type="containsText" dxfId="312" priority="47" operator="containsText" text="Site fermé provisoirement">
      <formula>NOT(ISERROR(SEARCH(("Site fermé provisoirement"),(L136))))</formula>
    </cfRule>
    <cfRule type="containsText" dxfId="311" priority="48" operator="containsText" text="Livraison régulière">
      <formula>NOT(ISERROR(SEARCH(("Livraison régulière"),(L136))))</formula>
    </cfRule>
    <cfRule type="containsText" dxfId="310" priority="49" operator="containsText" text="NON">
      <formula>NOT(ISERROR(SEARCH(("NON"),(L136))))</formula>
    </cfRule>
    <cfRule type="containsText" dxfId="309" priority="50" operator="containsText" text="OUI">
      <formula>NOT(ISERROR(SEARCH(("OUI"),(L136))))</formula>
    </cfRule>
  </conditionalFormatting>
  <conditionalFormatting sqref="L242">
    <cfRule type="containsText" dxfId="308" priority="51" operator="containsText" text="Livraison à programmer">
      <formula>NOT(ISERROR(SEARCH(("Livraison à programmer"),(L242))))</formula>
    </cfRule>
    <cfRule type="containsText" dxfId="307" priority="52" operator="containsText" text="Pas de livraisons programmées">
      <formula>NOT(ISERROR(SEARCH(("Pas de livraisons programmées"),(L242))))</formula>
    </cfRule>
    <cfRule type="containsText" dxfId="306" priority="53" operator="containsText" text="Livraison occasionnelle">
      <formula>NOT(ISERROR(SEARCH(("Livraison occasionnelle"),(L242))))</formula>
    </cfRule>
    <cfRule type="containsText" dxfId="305" priority="54" operator="containsText" text="Site fermé provisoirement">
      <formula>NOT(ISERROR(SEARCH(("Site fermé provisoirement"),(L242))))</formula>
    </cfRule>
    <cfRule type="containsText" dxfId="304" priority="55" operator="containsText" text="Livraison régulière">
      <formula>NOT(ISERROR(SEARCH(("Livraison régulière"),(L242))))</formula>
    </cfRule>
    <cfRule type="containsText" dxfId="303" priority="56" operator="containsText" text="NON">
      <formula>NOT(ISERROR(SEARCH(("NON"),(L242))))</formula>
    </cfRule>
    <cfRule type="containsText" dxfId="302" priority="57" operator="containsText" text="OUI">
      <formula>NOT(ISERROR(SEARCH(("OUI"),(L242))))</formula>
    </cfRule>
  </conditionalFormatting>
  <conditionalFormatting sqref="L263">
    <cfRule type="containsText" dxfId="301" priority="58" operator="containsText" text="Livraison à programmer">
      <formula>NOT(ISERROR(SEARCH(("Livraison à programmer"),(L263))))</formula>
    </cfRule>
    <cfRule type="containsText" dxfId="300" priority="59" operator="containsText" text="Pas de livraisons programmées">
      <formula>NOT(ISERROR(SEARCH(("Pas de livraisons programmées"),(L263))))</formula>
    </cfRule>
    <cfRule type="containsText" dxfId="299" priority="60" operator="containsText" text="Livraison occasionnelle">
      <formula>NOT(ISERROR(SEARCH(("Livraison occasionnelle"),(L263))))</formula>
    </cfRule>
    <cfRule type="containsText" dxfId="298" priority="61" operator="containsText" text="Site fermé provisoirement">
      <formula>NOT(ISERROR(SEARCH(("Site fermé provisoirement"),(L263))))</formula>
    </cfRule>
    <cfRule type="containsText" dxfId="297" priority="62" operator="containsText" text="Livraison régulière">
      <formula>NOT(ISERROR(SEARCH(("Livraison régulière"),(L263))))</formula>
    </cfRule>
    <cfRule type="containsText" dxfId="296" priority="63" operator="containsText" text="NON">
      <formula>NOT(ISERROR(SEARCH(("NON"),(L263))))</formula>
    </cfRule>
    <cfRule type="containsText" dxfId="295" priority="64" operator="containsText" text="OUI">
      <formula>NOT(ISERROR(SEARCH(("OUI"),(L263))))</formula>
    </cfRule>
  </conditionalFormatting>
  <conditionalFormatting sqref="L311">
    <cfRule type="containsText" dxfId="294" priority="65" operator="containsText" text="Livraison à programmer">
      <formula>NOT(ISERROR(SEARCH(("Livraison à programmer"),(L311))))</formula>
    </cfRule>
    <cfRule type="containsText" dxfId="293" priority="66" operator="containsText" text="Pas de livraisons programmées">
      <formula>NOT(ISERROR(SEARCH(("Pas de livraisons programmées"),(L311))))</formula>
    </cfRule>
    <cfRule type="containsText" dxfId="292" priority="67" operator="containsText" text="Livraison occasionnelle">
      <formula>NOT(ISERROR(SEARCH(("Livraison occasionnelle"),(L311))))</formula>
    </cfRule>
    <cfRule type="containsText" dxfId="291" priority="68" operator="containsText" text="Site fermé provisoirement">
      <formula>NOT(ISERROR(SEARCH(("Site fermé provisoirement"),(L311))))</formula>
    </cfRule>
    <cfRule type="containsText" dxfId="290" priority="69" operator="containsText" text="Livraison régulière">
      <formula>NOT(ISERROR(SEARCH(("Livraison régulière"),(L311))))</formula>
    </cfRule>
    <cfRule type="containsText" dxfId="289" priority="70" operator="containsText" text="NON">
      <formula>NOT(ISERROR(SEARCH(("NON"),(L311))))</formula>
    </cfRule>
    <cfRule type="containsText" dxfId="288" priority="71" operator="containsText" text="OUI">
      <formula>NOT(ISERROR(SEARCH(("OUI"),(L311))))</formula>
    </cfRule>
  </conditionalFormatting>
  <conditionalFormatting sqref="L328">
    <cfRule type="containsText" dxfId="287" priority="72" operator="containsText" text="Livraison à programmer">
      <formula>NOT(ISERROR(SEARCH(("Livraison à programmer"),(L328))))</formula>
    </cfRule>
    <cfRule type="containsText" dxfId="286" priority="73" operator="containsText" text="Pas de livraisons programmées">
      <formula>NOT(ISERROR(SEARCH(("Pas de livraisons programmées"),(L328))))</formula>
    </cfRule>
    <cfRule type="containsText" dxfId="285" priority="74" operator="containsText" text="Livraison occasionnelle">
      <formula>NOT(ISERROR(SEARCH(("Livraison occasionnelle"),(L328))))</formula>
    </cfRule>
    <cfRule type="containsText" dxfId="284" priority="75" operator="containsText" text="Site fermé provisoirement">
      <formula>NOT(ISERROR(SEARCH(("Site fermé provisoirement"),(L328))))</formula>
    </cfRule>
    <cfRule type="containsText" dxfId="283" priority="76" operator="containsText" text="Livraison régulière">
      <formula>NOT(ISERROR(SEARCH(("Livraison régulière"),(L328))))</formula>
    </cfRule>
    <cfRule type="containsText" dxfId="282" priority="77" operator="containsText" text="NON">
      <formula>NOT(ISERROR(SEARCH(("NON"),(L328))))</formula>
    </cfRule>
    <cfRule type="containsText" dxfId="281" priority="78" operator="containsText" text="OUI">
      <formula>NOT(ISERROR(SEARCH(("OUI"),(L328))))</formula>
    </cfRule>
  </conditionalFormatting>
  <conditionalFormatting sqref="L331:L332">
    <cfRule type="containsText" dxfId="280" priority="79" operator="containsText" text="Livraison à programmer">
      <formula>NOT(ISERROR(SEARCH(("Livraison à programmer"),(L331))))</formula>
    </cfRule>
    <cfRule type="containsText" dxfId="279" priority="80" operator="containsText" text="Pas de livraisons programmées">
      <formula>NOT(ISERROR(SEARCH(("Pas de livraisons programmées"),(L331))))</formula>
    </cfRule>
    <cfRule type="containsText" dxfId="278" priority="81" operator="containsText" text="Livraison occasionnelle">
      <formula>NOT(ISERROR(SEARCH(("Livraison occasionnelle"),(L331))))</formula>
    </cfRule>
    <cfRule type="containsText" dxfId="277" priority="82" operator="containsText" text="Site fermé provisoirement">
      <formula>NOT(ISERROR(SEARCH(("Site fermé provisoirement"),(L331))))</formula>
    </cfRule>
    <cfRule type="containsText" dxfId="276" priority="83" operator="containsText" text="Livraison régulière">
      <formula>NOT(ISERROR(SEARCH(("Livraison régulière"),(L331))))</formula>
    </cfRule>
    <cfRule type="containsText" dxfId="275" priority="84" operator="containsText" text="NON">
      <formula>NOT(ISERROR(SEARCH(("NON"),(L331))))</formula>
    </cfRule>
    <cfRule type="containsText" dxfId="274" priority="85" operator="containsText" text="OUI">
      <formula>NOT(ISERROR(SEARCH(("OUI"),(L331))))</formula>
    </cfRule>
  </conditionalFormatting>
  <conditionalFormatting sqref="L369">
    <cfRule type="containsText" dxfId="273" priority="86" operator="containsText" text="Livraison à programmer">
      <formula>NOT(ISERROR(SEARCH(("Livraison à programmer"),(L369))))</formula>
    </cfRule>
    <cfRule type="containsText" dxfId="272" priority="87" operator="containsText" text="Pas de livraisons programmées">
      <formula>NOT(ISERROR(SEARCH(("Pas de livraisons programmées"),(L369))))</formula>
    </cfRule>
    <cfRule type="containsText" dxfId="271" priority="88" operator="containsText" text="Livraison occasionnelle">
      <formula>NOT(ISERROR(SEARCH(("Livraison occasionnelle"),(L369))))</formula>
    </cfRule>
    <cfRule type="containsText" dxfId="270" priority="89" operator="containsText" text="Site fermé provisoirement">
      <formula>NOT(ISERROR(SEARCH(("Site fermé provisoirement"),(L369))))</formula>
    </cfRule>
    <cfRule type="containsText" dxfId="269" priority="90" operator="containsText" text="Livraison régulière">
      <formula>NOT(ISERROR(SEARCH(("Livraison régulière"),(L369))))</formula>
    </cfRule>
    <cfRule type="containsText" dxfId="268" priority="91" operator="containsText" text="NON">
      <formula>NOT(ISERROR(SEARCH(("NON"),(L369))))</formula>
    </cfRule>
    <cfRule type="containsText" dxfId="267" priority="92" operator="containsText" text="OUI">
      <formula>NOT(ISERROR(SEARCH(("OUI"),(L369))))</formula>
    </cfRule>
  </conditionalFormatting>
  <conditionalFormatting sqref="L503">
    <cfRule type="containsText" dxfId="266" priority="29" operator="containsText" text="Livraison à programmer">
      <formula>NOT(ISERROR(SEARCH(("Livraison à programmer"),(L503))))</formula>
    </cfRule>
    <cfRule type="containsText" dxfId="265" priority="30" operator="containsText" text="Pas de livraisons programmées">
      <formula>NOT(ISERROR(SEARCH(("Pas de livraisons programmées"),(L503))))</formula>
    </cfRule>
    <cfRule type="containsText" dxfId="264" priority="31" operator="containsText" text="Livraison occasionnelle">
      <formula>NOT(ISERROR(SEARCH(("Livraison occasionnelle"),(L503))))</formula>
    </cfRule>
    <cfRule type="containsText" dxfId="263" priority="32" operator="containsText" text="Site fermé provisoirement">
      <formula>NOT(ISERROR(SEARCH(("Site fermé provisoirement"),(L503))))</formula>
    </cfRule>
    <cfRule type="containsText" dxfId="262" priority="33" operator="containsText" text="Livraison régulière">
      <formula>NOT(ISERROR(SEARCH(("Livraison régulière"),(L503))))</formula>
    </cfRule>
    <cfRule type="containsText" dxfId="261" priority="34" operator="containsText" text="NON">
      <formula>NOT(ISERROR(SEARCH(("NON"),(L503))))</formula>
    </cfRule>
    <cfRule type="containsText" dxfId="260" priority="35" operator="containsText" text="OUI">
      <formula>NOT(ISERROR(SEARCH(("OUI"),(L503))))</formula>
    </cfRule>
  </conditionalFormatting>
  <conditionalFormatting sqref="L506">
    <cfRule type="containsText" dxfId="259" priority="8" operator="containsText" text="Livraison à programmer">
      <formula>NOT(ISERROR(SEARCH(("Livraison à programmer"),(L506))))</formula>
    </cfRule>
    <cfRule type="containsText" dxfId="258" priority="9" operator="containsText" text="Pas de livraisons programmées">
      <formula>NOT(ISERROR(SEARCH(("Pas de livraisons programmées"),(L506))))</formula>
    </cfRule>
    <cfRule type="containsText" dxfId="257" priority="10" operator="containsText" text="Livraison occasionnelle">
      <formula>NOT(ISERROR(SEARCH(("Livraison occasionnelle"),(L506))))</formula>
    </cfRule>
    <cfRule type="containsText" dxfId="256" priority="11" operator="containsText" text="Site fermé provisoirement">
      <formula>NOT(ISERROR(SEARCH(("Site fermé provisoirement"),(L506))))</formula>
    </cfRule>
    <cfRule type="containsText" dxfId="255" priority="12" operator="containsText" text="Livraison régulière">
      <formula>NOT(ISERROR(SEARCH(("Livraison régulière"),(L506))))</formula>
    </cfRule>
    <cfRule type="containsText" dxfId="254" priority="13" operator="containsText" text="NON">
      <formula>NOT(ISERROR(SEARCH(("NON"),(L506))))</formula>
    </cfRule>
    <cfRule type="containsText" dxfId="253" priority="14" operator="containsText" text="OUI">
      <formula>NOT(ISERROR(SEARCH(("OUI"),(L506))))</formula>
    </cfRule>
  </conditionalFormatting>
  <dataValidations disablePrompts="1" count="2">
    <dataValidation type="list" allowBlank="1" showErrorMessage="1" sqref="L136 L138 L143 L151 L179:L204 L206 L209:L212 L214:L228 L242 L263 L311 L328 L331:L332 L369 L450:L452 L455 L467:L468 L473 L503 L505:L506 L508" xr:uid="{00000000-0002-0000-0100-000000000000}">
      <formula1>"Livraison régulière,Livraison occasionnelle,Livraison à programmer,Pas de livraisons programmées,Site fermé provisoirement"</formula1>
    </dataValidation>
    <dataValidation type="list" allowBlank="1" showErrorMessage="1" sqref="D83" xr:uid="{00000000-0002-0000-0100-000001000000}">
      <formula1>"Distributeur,Boutique Traiteur,Restauration Collective,Restauration Commerciale,Restauration Evènementielle,Traiteur Evènementiel"</formula1>
    </dataValidation>
  </dataValidations>
  <pageMargins left="0.7" right="0.7" top="0.75" bottom="0.75" header="0" footer="0"/>
  <pageSetup paperSize="9" orientation="portrait"/>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600C7-6066-4BAC-9464-7F38B39DD1C5}">
  <sheetPr codeName="Sheet11">
    <tabColor theme="8" tint="0.39997558519241921"/>
  </sheetPr>
  <dimension ref="A1:B72"/>
  <sheetViews>
    <sheetView workbookViewId="0">
      <selection activeCell="B4" sqref="B4"/>
    </sheetView>
  </sheetViews>
  <sheetFormatPr defaultRowHeight="15"/>
  <cols>
    <col min="1" max="1" width="53.5703125" bestFit="1" customWidth="1"/>
    <col min="2" max="2" width="12" bestFit="1" customWidth="1"/>
  </cols>
  <sheetData>
    <row r="1" spans="1:2">
      <c r="A1" t="s">
        <v>1409</v>
      </c>
      <c r="B1" t="s">
        <v>2429</v>
      </c>
    </row>
    <row r="2" spans="1:2">
      <c r="A2" s="756" t="s">
        <v>803</v>
      </c>
      <c r="B2">
        <v>82</v>
      </c>
    </row>
    <row r="3" spans="1:2">
      <c r="A3" s="756" t="s">
        <v>809</v>
      </c>
      <c r="B3">
        <v>118.37</v>
      </c>
    </row>
    <row r="4" spans="1:2">
      <c r="A4" s="756" t="s">
        <v>1209</v>
      </c>
      <c r="B4">
        <v>47.44</v>
      </c>
    </row>
    <row r="5" spans="1:2">
      <c r="A5" s="756" t="s">
        <v>704</v>
      </c>
      <c r="B5">
        <v>34.58</v>
      </c>
    </row>
    <row r="6" spans="1:2">
      <c r="A6" s="756" t="s">
        <v>1029</v>
      </c>
      <c r="B6">
        <v>12</v>
      </c>
    </row>
    <row r="7" spans="1:2">
      <c r="A7" s="756" t="s">
        <v>602</v>
      </c>
      <c r="B7">
        <v>43.9</v>
      </c>
    </row>
    <row r="8" spans="1:2">
      <c r="A8" s="756" t="s">
        <v>1227</v>
      </c>
      <c r="B8">
        <v>68.650000000000006</v>
      </c>
    </row>
    <row r="9" spans="1:2">
      <c r="A9" s="756" t="s">
        <v>1203</v>
      </c>
      <c r="B9">
        <v>70</v>
      </c>
    </row>
    <row r="10" spans="1:2">
      <c r="A10" s="756" t="s">
        <v>500</v>
      </c>
      <c r="B10">
        <v>45.85</v>
      </c>
    </row>
    <row r="11" spans="1:2">
      <c r="A11" s="756" t="s">
        <v>1212</v>
      </c>
      <c r="B11">
        <v>47.44</v>
      </c>
    </row>
    <row r="12" spans="1:2">
      <c r="A12" s="756" t="s">
        <v>1252</v>
      </c>
      <c r="B12">
        <v>15.65</v>
      </c>
    </row>
    <row r="13" spans="1:2">
      <c r="A13" s="756" t="s">
        <v>682</v>
      </c>
      <c r="B13">
        <v>11.37</v>
      </c>
    </row>
    <row r="14" spans="1:2">
      <c r="A14" s="756" t="s">
        <v>1265</v>
      </c>
      <c r="B14">
        <v>50</v>
      </c>
    </row>
    <row r="15" spans="1:2">
      <c r="A15" s="756" t="s">
        <v>1249</v>
      </c>
      <c r="B15">
        <v>24.05</v>
      </c>
    </row>
    <row r="16" spans="1:2">
      <c r="A16" s="756" t="s">
        <v>759</v>
      </c>
      <c r="B16">
        <v>42.79</v>
      </c>
    </row>
    <row r="17" spans="1:2">
      <c r="A17" s="756" t="s">
        <v>226</v>
      </c>
      <c r="B17">
        <v>37.5</v>
      </c>
    </row>
    <row r="18" spans="1:2">
      <c r="A18" s="756" t="s">
        <v>353</v>
      </c>
      <c r="B18">
        <v>4.5</v>
      </c>
    </row>
    <row r="19" spans="1:2">
      <c r="A19" s="756" t="s">
        <v>1243</v>
      </c>
      <c r="B19">
        <v>4.5</v>
      </c>
    </row>
    <row r="20" spans="1:2">
      <c r="A20" s="756" t="s">
        <v>471</v>
      </c>
      <c r="B20">
        <v>12.1</v>
      </c>
    </row>
    <row r="21" spans="1:2">
      <c r="A21" s="756" t="s">
        <v>1061</v>
      </c>
      <c r="B21">
        <v>1</v>
      </c>
    </row>
    <row r="22" spans="1:2">
      <c r="A22" s="756" t="s">
        <v>455</v>
      </c>
      <c r="B22">
        <v>29.3</v>
      </c>
    </row>
    <row r="23" spans="1:2">
      <c r="A23" s="756" t="s">
        <v>971</v>
      </c>
      <c r="B23">
        <v>12</v>
      </c>
    </row>
    <row r="24" spans="1:2">
      <c r="A24" s="756" t="s">
        <v>164</v>
      </c>
      <c r="B24">
        <v>15</v>
      </c>
    </row>
    <row r="25" spans="1:2">
      <c r="A25" s="756" t="s">
        <v>174</v>
      </c>
      <c r="B25">
        <v>36</v>
      </c>
    </row>
    <row r="26" spans="1:2">
      <c r="A26" s="756" t="s">
        <v>1377</v>
      </c>
      <c r="B26">
        <v>38.5</v>
      </c>
    </row>
    <row r="27" spans="1:2">
      <c r="A27" s="756" t="s">
        <v>778</v>
      </c>
      <c r="B27">
        <v>5.1420000000000003</v>
      </c>
    </row>
    <row r="28" spans="1:2">
      <c r="A28" s="756" t="s">
        <v>784</v>
      </c>
      <c r="B28">
        <v>17.5</v>
      </c>
    </row>
    <row r="29" spans="1:2">
      <c r="A29" s="756" t="s">
        <v>792</v>
      </c>
      <c r="B29">
        <v>29</v>
      </c>
    </row>
    <row r="30" spans="1:2">
      <c r="A30" s="756" t="s">
        <v>788</v>
      </c>
      <c r="B30">
        <v>36</v>
      </c>
    </row>
    <row r="31" spans="1:2">
      <c r="A31" s="756" t="s">
        <v>660</v>
      </c>
      <c r="B31">
        <v>87.6</v>
      </c>
    </row>
    <row r="32" spans="1:2">
      <c r="A32" s="756" t="s">
        <v>488</v>
      </c>
      <c r="B32">
        <v>52.8</v>
      </c>
    </row>
    <row r="33" spans="1:2">
      <c r="A33" s="756" t="s">
        <v>975</v>
      </c>
      <c r="B33">
        <v>73</v>
      </c>
    </row>
    <row r="34" spans="1:2">
      <c r="A34" s="756" t="s">
        <v>752</v>
      </c>
      <c r="B34">
        <v>23.4</v>
      </c>
    </row>
    <row r="35" spans="1:2">
      <c r="A35" s="756" t="s">
        <v>775</v>
      </c>
      <c r="B35">
        <v>60</v>
      </c>
    </row>
    <row r="36" spans="1:2">
      <c r="A36" s="756" t="s">
        <v>1375</v>
      </c>
      <c r="B36">
        <v>5.1420000000000003</v>
      </c>
    </row>
    <row r="37" spans="1:2">
      <c r="A37" s="756" t="s">
        <v>331</v>
      </c>
      <c r="B37">
        <v>16</v>
      </c>
    </row>
    <row r="38" spans="1:2">
      <c r="A38" s="756" t="s">
        <v>1245</v>
      </c>
      <c r="B38">
        <v>0</v>
      </c>
    </row>
    <row r="39" spans="1:2">
      <c r="A39" s="756" t="s">
        <v>382</v>
      </c>
      <c r="B39">
        <v>6.8</v>
      </c>
    </row>
    <row r="40" spans="1:2">
      <c r="A40" s="756" t="s">
        <v>772</v>
      </c>
      <c r="B40">
        <v>5.8</v>
      </c>
    </row>
    <row r="41" spans="1:2">
      <c r="A41" s="756" t="s">
        <v>485</v>
      </c>
      <c r="B41">
        <v>70</v>
      </c>
    </row>
    <row r="42" spans="1:2">
      <c r="A42" s="756" t="s">
        <v>370</v>
      </c>
      <c r="B42">
        <v>18</v>
      </c>
    </row>
    <row r="43" spans="1:2">
      <c r="A43" s="756" t="s">
        <v>835</v>
      </c>
    </row>
    <row r="44" spans="1:2">
      <c r="A44" s="756" t="s">
        <v>1068</v>
      </c>
    </row>
    <row r="45" spans="1:2">
      <c r="A45" s="756" t="s">
        <v>1231</v>
      </c>
      <c r="B45">
        <v>60.5</v>
      </c>
    </row>
    <row r="46" spans="1:2">
      <c r="A46" s="756" t="s">
        <v>169</v>
      </c>
      <c r="B46">
        <v>20</v>
      </c>
    </row>
    <row r="47" spans="1:2">
      <c r="A47" s="756" t="s">
        <v>1381</v>
      </c>
      <c r="B47">
        <v>57</v>
      </c>
    </row>
    <row r="48" spans="1:2">
      <c r="A48" s="756" t="s">
        <v>291</v>
      </c>
      <c r="B48">
        <v>23.4</v>
      </c>
    </row>
    <row r="49" spans="1:2">
      <c r="A49" s="756" t="s">
        <v>1285</v>
      </c>
      <c r="B49">
        <v>11</v>
      </c>
    </row>
    <row r="50" spans="1:2">
      <c r="A50" s="756" t="s">
        <v>871</v>
      </c>
      <c r="B50">
        <v>4.3</v>
      </c>
    </row>
    <row r="51" spans="1:2">
      <c r="A51" s="756" t="s">
        <v>657</v>
      </c>
      <c r="B51">
        <v>16</v>
      </c>
    </row>
    <row r="52" spans="1:2">
      <c r="A52" s="756" t="s">
        <v>1383</v>
      </c>
      <c r="B52">
        <v>154.69</v>
      </c>
    </row>
    <row r="53" spans="1:2">
      <c r="A53" s="756" t="s">
        <v>1332</v>
      </c>
      <c r="B53">
        <v>268.5</v>
      </c>
    </row>
    <row r="54" spans="1:2">
      <c r="A54" s="756" t="s">
        <v>1256</v>
      </c>
      <c r="B54">
        <v>109</v>
      </c>
    </row>
    <row r="55" spans="1:2">
      <c r="A55" s="756" t="s">
        <v>2427</v>
      </c>
      <c r="B55">
        <v>25.4</v>
      </c>
    </row>
    <row r="56" spans="1:2">
      <c r="A56" s="756" t="s">
        <v>900</v>
      </c>
      <c r="B56">
        <v>50</v>
      </c>
    </row>
    <row r="57" spans="1:2">
      <c r="A57" s="756" t="s">
        <v>1388</v>
      </c>
      <c r="B57">
        <v>37.9</v>
      </c>
    </row>
    <row r="58" spans="1:2">
      <c r="A58" s="756" t="s">
        <v>1283</v>
      </c>
      <c r="B58">
        <v>3</v>
      </c>
    </row>
    <row r="59" spans="1:2">
      <c r="A59" s="756" t="s">
        <v>1392</v>
      </c>
      <c r="B59">
        <v>26.2</v>
      </c>
    </row>
    <row r="60" spans="1:2">
      <c r="A60" s="756" t="s">
        <v>1234</v>
      </c>
      <c r="B60">
        <v>25</v>
      </c>
    </row>
    <row r="61" spans="1:2">
      <c r="A61" s="756" t="s">
        <v>1386</v>
      </c>
      <c r="B61">
        <v>15.45</v>
      </c>
    </row>
    <row r="62" spans="1:2">
      <c r="A62" s="756" t="s">
        <v>1298</v>
      </c>
      <c r="B62">
        <v>31.65</v>
      </c>
    </row>
    <row r="63" spans="1:2">
      <c r="A63" s="756" t="s">
        <v>1262</v>
      </c>
      <c r="B63">
        <v>17</v>
      </c>
    </row>
    <row r="64" spans="1:2">
      <c r="A64" s="756" t="s">
        <v>1047</v>
      </c>
      <c r="B64">
        <v>305</v>
      </c>
    </row>
    <row r="65" spans="1:2">
      <c r="A65" s="756" t="s">
        <v>1395</v>
      </c>
      <c r="B65">
        <v>8</v>
      </c>
    </row>
    <row r="66" spans="1:2">
      <c r="A66" s="756" t="s">
        <v>1125</v>
      </c>
      <c r="B66">
        <v>48.6</v>
      </c>
    </row>
    <row r="67" spans="1:2">
      <c r="A67" s="756" t="s">
        <v>1037</v>
      </c>
      <c r="B67">
        <v>91.84</v>
      </c>
    </row>
    <row r="68" spans="1:2">
      <c r="A68" s="756" t="s">
        <v>1255</v>
      </c>
      <c r="B68">
        <v>936.45</v>
      </c>
    </row>
    <row r="69" spans="1:2">
      <c r="A69" s="756" t="s">
        <v>1366</v>
      </c>
      <c r="B69">
        <v>15</v>
      </c>
    </row>
    <row r="70" spans="1:2">
      <c r="A70" s="756" t="s">
        <v>1813</v>
      </c>
    </row>
    <row r="71" spans="1:2">
      <c r="A71" s="756" t="s">
        <v>1247</v>
      </c>
      <c r="B71">
        <v>8.1999999999999993</v>
      </c>
    </row>
    <row r="72" spans="1:2">
      <c r="A72" s="756" t="s">
        <v>3260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4F10E-FD3A-4B0E-9125-D6F63E78B36C}">
  <sheetPr codeName="Sheet12">
    <tabColor theme="2" tint="-0.249977111117893"/>
  </sheetPr>
  <dimension ref="A1:D15"/>
  <sheetViews>
    <sheetView workbookViewId="0"/>
  </sheetViews>
  <sheetFormatPr defaultRowHeight="15"/>
  <cols>
    <col min="1" max="1" width="13.42578125" bestFit="1" customWidth="1"/>
    <col min="2" max="2" width="24.85546875" bestFit="1" customWidth="1"/>
    <col min="3" max="3" width="27.42578125" customWidth="1"/>
    <col min="4" max="4" width="27.85546875" customWidth="1"/>
  </cols>
  <sheetData>
    <row r="1" spans="1:4">
      <c r="A1" s="438" t="s">
        <v>74</v>
      </c>
      <c r="B1" s="438" t="s">
        <v>75</v>
      </c>
      <c r="C1" s="438" t="s">
        <v>2451</v>
      </c>
      <c r="D1" s="437"/>
    </row>
    <row r="2" spans="1:4">
      <c r="A2" s="438" t="s">
        <v>114</v>
      </c>
      <c r="B2" s="439" t="s">
        <v>690</v>
      </c>
      <c r="C2" s="440" t="s">
        <v>2452</v>
      </c>
    </row>
    <row r="3" spans="1:4">
      <c r="A3" s="438" t="s">
        <v>114</v>
      </c>
      <c r="B3" s="440" t="s">
        <v>13</v>
      </c>
      <c r="C3" s="441" t="s">
        <v>2453</v>
      </c>
    </row>
    <row r="4" spans="1:4">
      <c r="A4" s="438" t="s">
        <v>114</v>
      </c>
      <c r="B4" s="439" t="s">
        <v>20</v>
      </c>
      <c r="C4" s="441" t="s">
        <v>2453</v>
      </c>
    </row>
    <row r="5" spans="1:4">
      <c r="A5" s="438" t="s">
        <v>114</v>
      </c>
      <c r="B5" s="440" t="s">
        <v>35</v>
      </c>
      <c r="C5" s="441" t="s">
        <v>2453</v>
      </c>
    </row>
    <row r="6" spans="1:4">
      <c r="A6" s="438" t="s">
        <v>114</v>
      </c>
      <c r="B6" s="439" t="s">
        <v>34</v>
      </c>
      <c r="C6" s="441" t="s">
        <v>2453</v>
      </c>
    </row>
    <row r="7" spans="1:4">
      <c r="A7" s="438" t="s">
        <v>114</v>
      </c>
      <c r="B7" s="440" t="s">
        <v>7</v>
      </c>
      <c r="C7" s="441" t="s">
        <v>2453</v>
      </c>
    </row>
    <row r="8" spans="1:4">
      <c r="A8" s="438" t="s">
        <v>114</v>
      </c>
      <c r="B8" s="439" t="s">
        <v>3</v>
      </c>
      <c r="C8" s="441" t="s">
        <v>2454</v>
      </c>
    </row>
    <row r="9" spans="1:4">
      <c r="A9" s="438" t="s">
        <v>114</v>
      </c>
      <c r="B9" s="440" t="s">
        <v>5</v>
      </c>
      <c r="C9" s="441" t="s">
        <v>2454</v>
      </c>
    </row>
    <row r="10" spans="1:4">
      <c r="A10" s="239"/>
      <c r="B10" s="239"/>
      <c r="C10" s="239"/>
    </row>
    <row r="11" spans="1:4">
      <c r="A11" s="239"/>
      <c r="B11" s="239"/>
      <c r="C11" s="239"/>
    </row>
    <row r="12" spans="1:4">
      <c r="A12" s="239"/>
      <c r="B12" s="239"/>
      <c r="C12" s="239"/>
    </row>
    <row r="13" spans="1:4">
      <c r="A13" s="239"/>
      <c r="B13" s="239"/>
      <c r="C13" s="239"/>
    </row>
    <row r="14" spans="1:4">
      <c r="A14" s="239"/>
      <c r="B14" s="239"/>
      <c r="C14" s="239"/>
    </row>
    <row r="15" spans="1:4">
      <c r="A15" s="239"/>
      <c r="B15" s="239"/>
      <c r="C15" s="239"/>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088B5-A0A3-4869-8999-90B00A4904B2}">
  <sheetPr codeName="Sheet13">
    <tabColor theme="2" tint="-0.249977111117893"/>
  </sheetPr>
  <dimension ref="A1:B26"/>
  <sheetViews>
    <sheetView workbookViewId="0"/>
  </sheetViews>
  <sheetFormatPr defaultRowHeight="15"/>
  <cols>
    <col min="1" max="1" width="28.42578125" bestFit="1" customWidth="1"/>
    <col min="2" max="2" width="43.85546875" bestFit="1" customWidth="1"/>
  </cols>
  <sheetData>
    <row r="1" spans="1:2">
      <c r="A1" t="s">
        <v>2445</v>
      </c>
      <c r="B1" t="s">
        <v>2446</v>
      </c>
    </row>
    <row r="2" spans="1:2">
      <c r="A2" s="560" t="s">
        <v>2512</v>
      </c>
      <c r="B2" t="s">
        <v>975</v>
      </c>
    </row>
    <row r="3" spans="1:2">
      <c r="A3" s="560" t="s">
        <v>2512</v>
      </c>
      <c r="B3" t="s">
        <v>370</v>
      </c>
    </row>
    <row r="4" spans="1:2">
      <c r="A4" s="560" t="s">
        <v>2512</v>
      </c>
      <c r="B4" t="s">
        <v>382</v>
      </c>
    </row>
    <row r="5" spans="1:2">
      <c r="A5" t="s">
        <v>2447</v>
      </c>
      <c r="B5" t="s">
        <v>1243</v>
      </c>
    </row>
    <row r="6" spans="1:2">
      <c r="A6" t="s">
        <v>2447</v>
      </c>
      <c r="B6" t="s">
        <v>485</v>
      </c>
    </row>
    <row r="7" spans="1:2">
      <c r="A7" t="s">
        <v>2447</v>
      </c>
      <c r="B7" s="437" t="s">
        <v>1395</v>
      </c>
    </row>
    <row r="8" spans="1:2">
      <c r="A8" t="s">
        <v>2447</v>
      </c>
      <c r="B8" t="s">
        <v>660</v>
      </c>
    </row>
    <row r="9" spans="1:2">
      <c r="A9" t="s">
        <v>2447</v>
      </c>
      <c r="B9" t="s">
        <v>759</v>
      </c>
    </row>
    <row r="10" spans="1:2">
      <c r="A10" t="s">
        <v>2447</v>
      </c>
      <c r="B10" t="s">
        <v>1262</v>
      </c>
    </row>
    <row r="11" spans="1:2">
      <c r="A11" t="s">
        <v>2447</v>
      </c>
      <c r="B11" t="s">
        <v>1249</v>
      </c>
    </row>
    <row r="12" spans="1:2">
      <c r="A12" t="s">
        <v>2447</v>
      </c>
      <c r="B12" t="s">
        <v>778</v>
      </c>
    </row>
    <row r="13" spans="1:2">
      <c r="A13" t="s">
        <v>2448</v>
      </c>
      <c r="B13" t="s">
        <v>488</v>
      </c>
    </row>
    <row r="14" spans="1:2">
      <c r="A14" t="s">
        <v>2448</v>
      </c>
      <c r="B14" t="s">
        <v>775</v>
      </c>
    </row>
    <row r="15" spans="1:2">
      <c r="A15" t="s">
        <v>2448</v>
      </c>
      <c r="B15" t="s">
        <v>1212</v>
      </c>
    </row>
    <row r="16" spans="1:2">
      <c r="A16" t="s">
        <v>2448</v>
      </c>
      <c r="B16" t="s">
        <v>772</v>
      </c>
    </row>
    <row r="17" spans="1:2">
      <c r="A17" t="s">
        <v>2448</v>
      </c>
      <c r="B17" t="s">
        <v>226</v>
      </c>
    </row>
    <row r="18" spans="1:2">
      <c r="A18" t="s">
        <v>2448</v>
      </c>
      <c r="B18" t="s">
        <v>784</v>
      </c>
    </row>
    <row r="19" spans="1:2">
      <c r="A19" t="s">
        <v>2448</v>
      </c>
      <c r="B19" t="s">
        <v>971</v>
      </c>
    </row>
    <row r="20" spans="1:2">
      <c r="A20" t="s">
        <v>2448</v>
      </c>
      <c r="B20" t="s">
        <v>871</v>
      </c>
    </row>
    <row r="21" spans="1:2">
      <c r="A21" t="s">
        <v>2448</v>
      </c>
      <c r="B21" t="s">
        <v>1252</v>
      </c>
    </row>
    <row r="22" spans="1:2">
      <c r="A22" t="s">
        <v>2448</v>
      </c>
      <c r="B22" t="s">
        <v>2427</v>
      </c>
    </row>
    <row r="23" spans="1:2">
      <c r="A23" t="s">
        <v>2448</v>
      </c>
      <c r="B23" t="s">
        <v>291</v>
      </c>
    </row>
    <row r="24" spans="1:2">
      <c r="A24" t="s">
        <v>2448</v>
      </c>
      <c r="B24" t="s">
        <v>1285</v>
      </c>
    </row>
    <row r="25" spans="1:2">
      <c r="A25" s="437"/>
    </row>
    <row r="26" spans="1:2">
      <c r="A26" s="437"/>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31900-F3E2-434A-8810-8D3C3145E53D}">
  <sheetPr codeName="Sheet14"/>
  <dimension ref="A1:F283"/>
  <sheetViews>
    <sheetView workbookViewId="0"/>
  </sheetViews>
  <sheetFormatPr defaultRowHeight="15"/>
  <cols>
    <col min="1" max="1" width="10.7109375" bestFit="1" customWidth="1"/>
    <col min="2" max="2" width="29" bestFit="1" customWidth="1"/>
    <col min="3" max="3" width="26.42578125" bestFit="1" customWidth="1"/>
    <col min="4" max="4" width="31.42578125" bestFit="1" customWidth="1"/>
    <col min="5" max="5" width="8.5703125" bestFit="1" customWidth="1"/>
    <col min="6" max="6" width="10.7109375" customWidth="1"/>
  </cols>
  <sheetData>
    <row r="1" spans="1:6">
      <c r="A1" t="s">
        <v>1402</v>
      </c>
      <c r="B1" t="s">
        <v>1408</v>
      </c>
      <c r="C1" t="s">
        <v>1403</v>
      </c>
      <c r="D1" t="s">
        <v>1404</v>
      </c>
      <c r="E1" t="s">
        <v>2505</v>
      </c>
      <c r="F1" t="s">
        <v>2506</v>
      </c>
    </row>
    <row r="2" spans="1:6">
      <c r="A2" s="436">
        <v>45659</v>
      </c>
      <c r="B2" s="756" t="s">
        <v>1438</v>
      </c>
      <c r="C2" s="756" t="s">
        <v>1435</v>
      </c>
      <c r="D2" s="756" t="s">
        <v>1436</v>
      </c>
      <c r="E2">
        <v>2</v>
      </c>
      <c r="F2">
        <v>1</v>
      </c>
    </row>
    <row r="3" spans="1:6">
      <c r="A3" s="436">
        <v>45659</v>
      </c>
      <c r="B3" s="756" t="s">
        <v>1444</v>
      </c>
      <c r="C3" s="756" t="s">
        <v>1442</v>
      </c>
      <c r="D3" s="756" t="s">
        <v>1443</v>
      </c>
      <c r="E3">
        <v>3</v>
      </c>
      <c r="F3">
        <v>2</v>
      </c>
    </row>
    <row r="4" spans="1:6">
      <c r="A4" s="436">
        <v>45659</v>
      </c>
      <c r="B4" s="756" t="s">
        <v>1444</v>
      </c>
      <c r="C4" s="756" t="s">
        <v>1442</v>
      </c>
      <c r="D4" s="756" t="s">
        <v>1447</v>
      </c>
      <c r="E4">
        <v>2</v>
      </c>
      <c r="F4">
        <v>3</v>
      </c>
    </row>
    <row r="5" spans="1:6">
      <c r="A5" s="436">
        <v>45660</v>
      </c>
      <c r="B5" s="756" t="s">
        <v>1444</v>
      </c>
      <c r="C5" s="756" t="s">
        <v>1449</v>
      </c>
      <c r="D5" s="756" t="s">
        <v>1450</v>
      </c>
      <c r="E5">
        <v>2</v>
      </c>
      <c r="F5">
        <v>4</v>
      </c>
    </row>
    <row r="6" spans="1:6">
      <c r="A6" s="436">
        <v>45660</v>
      </c>
      <c r="B6" s="756" t="s">
        <v>1444</v>
      </c>
      <c r="C6" s="756" t="s">
        <v>1443</v>
      </c>
      <c r="D6" s="756" t="s">
        <v>1453</v>
      </c>
      <c r="E6">
        <v>2</v>
      </c>
      <c r="F6">
        <v>5</v>
      </c>
    </row>
    <row r="7" spans="1:6">
      <c r="A7" s="436">
        <v>45660</v>
      </c>
      <c r="B7" s="756" t="s">
        <v>1457</v>
      </c>
      <c r="C7" s="756" t="s">
        <v>1435</v>
      </c>
      <c r="D7" s="756" t="s">
        <v>1455</v>
      </c>
      <c r="E7">
        <v>5</v>
      </c>
      <c r="F7">
        <v>6</v>
      </c>
    </row>
    <row r="8" spans="1:6">
      <c r="A8" s="436">
        <v>45660</v>
      </c>
      <c r="B8" s="756" t="s">
        <v>1461</v>
      </c>
      <c r="C8" s="756" t="s">
        <v>1459</v>
      </c>
      <c r="D8" s="756" t="s">
        <v>1460</v>
      </c>
      <c r="E8">
        <v>3</v>
      </c>
      <c r="F8">
        <v>7</v>
      </c>
    </row>
    <row r="9" spans="1:6">
      <c r="A9" s="436">
        <v>45660</v>
      </c>
      <c r="B9" s="756" t="s">
        <v>1465</v>
      </c>
      <c r="C9" s="756" t="s">
        <v>1463</v>
      </c>
      <c r="D9" s="756" t="s">
        <v>1464</v>
      </c>
      <c r="E9">
        <v>3</v>
      </c>
      <c r="F9">
        <v>8</v>
      </c>
    </row>
    <row r="10" spans="1:6">
      <c r="A10" s="436">
        <v>45662</v>
      </c>
      <c r="B10" s="756" t="s">
        <v>1457</v>
      </c>
      <c r="C10" s="756" t="s">
        <v>1468</v>
      </c>
      <c r="D10" s="756" t="s">
        <v>1469</v>
      </c>
      <c r="E10">
        <v>3</v>
      </c>
      <c r="F10">
        <v>9</v>
      </c>
    </row>
    <row r="11" spans="1:6">
      <c r="A11" s="436">
        <v>45663</v>
      </c>
      <c r="B11" s="756" t="s">
        <v>1444</v>
      </c>
      <c r="C11" s="756" t="s">
        <v>1435</v>
      </c>
      <c r="D11" s="756" t="s">
        <v>1455</v>
      </c>
      <c r="E11">
        <v>4</v>
      </c>
      <c r="F11">
        <v>10</v>
      </c>
    </row>
    <row r="12" spans="1:6">
      <c r="A12" s="436">
        <v>45664</v>
      </c>
      <c r="B12" s="756" t="s">
        <v>1444</v>
      </c>
      <c r="C12" s="756" t="s">
        <v>1477</v>
      </c>
      <c r="D12" s="756" t="s">
        <v>1478</v>
      </c>
      <c r="E12">
        <v>2</v>
      </c>
      <c r="F12">
        <v>11</v>
      </c>
    </row>
    <row r="13" spans="1:6">
      <c r="A13" s="436">
        <v>45664</v>
      </c>
      <c r="B13" s="756" t="s">
        <v>1457</v>
      </c>
      <c r="C13" s="756" t="s">
        <v>1435</v>
      </c>
      <c r="D13" s="756" t="s">
        <v>1455</v>
      </c>
      <c r="E13">
        <v>3</v>
      </c>
      <c r="F13">
        <v>12</v>
      </c>
    </row>
    <row r="14" spans="1:6">
      <c r="A14" s="436">
        <v>45664</v>
      </c>
      <c r="B14" s="756" t="s">
        <v>1461</v>
      </c>
      <c r="C14" s="756" t="s">
        <v>1484</v>
      </c>
      <c r="D14" s="756"/>
      <c r="E14">
        <v>2</v>
      </c>
      <c r="F14">
        <v>13</v>
      </c>
    </row>
    <row r="15" spans="1:6">
      <c r="A15" s="436">
        <v>45665</v>
      </c>
      <c r="B15" s="756" t="s">
        <v>1461</v>
      </c>
      <c r="C15" s="756" t="s">
        <v>1487</v>
      </c>
      <c r="D15" s="756" t="s">
        <v>1447</v>
      </c>
      <c r="E15">
        <v>4</v>
      </c>
      <c r="F15">
        <v>14</v>
      </c>
    </row>
    <row r="16" spans="1:6">
      <c r="A16" s="436">
        <v>45665</v>
      </c>
      <c r="B16" s="756" t="s">
        <v>1444</v>
      </c>
      <c r="C16" s="756" t="s">
        <v>1435</v>
      </c>
      <c r="D16" s="756" t="s">
        <v>1479</v>
      </c>
      <c r="E16">
        <v>2</v>
      </c>
      <c r="F16">
        <v>15</v>
      </c>
    </row>
    <row r="17" spans="1:6">
      <c r="A17" s="436">
        <v>45665</v>
      </c>
      <c r="B17" s="756" t="s">
        <v>1465</v>
      </c>
      <c r="C17" s="756" t="s">
        <v>1443</v>
      </c>
      <c r="D17" s="756" t="s">
        <v>1491</v>
      </c>
      <c r="E17">
        <v>2</v>
      </c>
      <c r="F17">
        <v>16</v>
      </c>
    </row>
    <row r="18" spans="1:6">
      <c r="A18" s="436">
        <v>45665</v>
      </c>
      <c r="B18" s="756" t="s">
        <v>1444</v>
      </c>
      <c r="C18" s="756" t="s">
        <v>1493</v>
      </c>
      <c r="D18" s="756" t="s">
        <v>1494</v>
      </c>
      <c r="E18">
        <v>4</v>
      </c>
      <c r="F18">
        <v>17</v>
      </c>
    </row>
    <row r="19" spans="1:6">
      <c r="A19" s="436">
        <v>45666</v>
      </c>
      <c r="B19" s="756" t="s">
        <v>1444</v>
      </c>
      <c r="C19" s="756" t="s">
        <v>1487</v>
      </c>
      <c r="D19" s="756" t="s">
        <v>1497</v>
      </c>
      <c r="E19">
        <v>2</v>
      </c>
      <c r="F19">
        <v>18</v>
      </c>
    </row>
    <row r="20" spans="1:6">
      <c r="A20" s="436">
        <v>45666</v>
      </c>
      <c r="B20" s="756" t="s">
        <v>1457</v>
      </c>
      <c r="C20" s="756" t="s">
        <v>1500</v>
      </c>
      <c r="D20" s="756" t="s">
        <v>1501</v>
      </c>
      <c r="E20">
        <v>2</v>
      </c>
      <c r="F20">
        <v>19</v>
      </c>
    </row>
    <row r="21" spans="1:6">
      <c r="A21" s="436">
        <v>45666</v>
      </c>
      <c r="B21" s="756" t="s">
        <v>1461</v>
      </c>
      <c r="C21" s="756" t="s">
        <v>1477</v>
      </c>
      <c r="D21" s="756" t="s">
        <v>1478</v>
      </c>
      <c r="E21">
        <v>2</v>
      </c>
      <c r="F21">
        <v>20</v>
      </c>
    </row>
    <row r="22" spans="1:6">
      <c r="A22" s="436">
        <v>45666</v>
      </c>
      <c r="B22" s="756" t="s">
        <v>1444</v>
      </c>
      <c r="C22" s="756" t="s">
        <v>1479</v>
      </c>
      <c r="D22" s="756" t="s">
        <v>1505</v>
      </c>
      <c r="E22">
        <v>2</v>
      </c>
      <c r="F22">
        <v>21</v>
      </c>
    </row>
    <row r="23" spans="1:6">
      <c r="A23" s="436">
        <v>45667</v>
      </c>
      <c r="B23" s="756" t="s">
        <v>1444</v>
      </c>
      <c r="C23" s="756" t="s">
        <v>1435</v>
      </c>
      <c r="D23" s="756" t="s">
        <v>1455</v>
      </c>
      <c r="E23">
        <v>3</v>
      </c>
      <c r="F23">
        <v>22</v>
      </c>
    </row>
    <row r="24" spans="1:6">
      <c r="A24" s="436">
        <v>45667</v>
      </c>
      <c r="B24" s="756" t="s">
        <v>1457</v>
      </c>
      <c r="C24" s="756" t="s">
        <v>1477</v>
      </c>
      <c r="D24" s="756" t="s">
        <v>1511</v>
      </c>
      <c r="E24">
        <v>2</v>
      </c>
      <c r="F24">
        <v>23</v>
      </c>
    </row>
    <row r="25" spans="1:6">
      <c r="A25" s="436">
        <v>45667</v>
      </c>
      <c r="B25" s="756" t="s">
        <v>1444</v>
      </c>
      <c r="C25" s="756" t="s">
        <v>1489</v>
      </c>
      <c r="D25" s="756" t="s">
        <v>1514</v>
      </c>
      <c r="E25">
        <v>2</v>
      </c>
      <c r="F25">
        <v>24</v>
      </c>
    </row>
    <row r="26" spans="1:6">
      <c r="A26" s="436">
        <v>45667</v>
      </c>
      <c r="B26" s="756" t="s">
        <v>1461</v>
      </c>
      <c r="C26" s="756" t="s">
        <v>1516</v>
      </c>
      <c r="D26" s="756" t="s">
        <v>1436</v>
      </c>
      <c r="E26">
        <v>6</v>
      </c>
      <c r="F26">
        <v>25</v>
      </c>
    </row>
    <row r="27" spans="1:6">
      <c r="A27" s="436">
        <v>45669</v>
      </c>
      <c r="B27" s="756" t="s">
        <v>1457</v>
      </c>
      <c r="C27" s="756" t="s">
        <v>1477</v>
      </c>
      <c r="D27" s="756" t="s">
        <v>1471</v>
      </c>
      <c r="E27">
        <v>3</v>
      </c>
      <c r="F27">
        <v>26</v>
      </c>
    </row>
    <row r="28" spans="1:6">
      <c r="A28" s="436">
        <v>45670</v>
      </c>
      <c r="B28" s="756" t="s">
        <v>1457</v>
      </c>
      <c r="C28" s="756" t="s">
        <v>1435</v>
      </c>
      <c r="D28" s="756" t="s">
        <v>1509</v>
      </c>
      <c r="E28">
        <v>7</v>
      </c>
      <c r="F28">
        <v>27</v>
      </c>
    </row>
    <row r="29" spans="1:6">
      <c r="A29" s="436">
        <v>45670</v>
      </c>
      <c r="B29" s="756" t="s">
        <v>1465</v>
      </c>
      <c r="C29" s="756" t="s">
        <v>1523</v>
      </c>
      <c r="D29" s="756" t="s">
        <v>1524</v>
      </c>
      <c r="E29">
        <v>3</v>
      </c>
      <c r="F29">
        <v>28</v>
      </c>
    </row>
    <row r="30" spans="1:6">
      <c r="A30" s="436">
        <v>45670</v>
      </c>
      <c r="B30" s="756" t="s">
        <v>1444</v>
      </c>
      <c r="C30" s="756" t="s">
        <v>1526</v>
      </c>
      <c r="D30" s="756" t="s">
        <v>1527</v>
      </c>
      <c r="E30">
        <v>3</v>
      </c>
      <c r="F30">
        <v>29</v>
      </c>
    </row>
    <row r="31" spans="1:6">
      <c r="A31" s="436">
        <v>45671</v>
      </c>
      <c r="B31" s="756" t="s">
        <v>1438</v>
      </c>
      <c r="C31" s="756" t="s">
        <v>1529</v>
      </c>
      <c r="D31" s="756" t="s">
        <v>1530</v>
      </c>
      <c r="E31">
        <v>2</v>
      </c>
      <c r="F31">
        <v>30</v>
      </c>
    </row>
    <row r="32" spans="1:6">
      <c r="A32" s="436">
        <v>45671</v>
      </c>
      <c r="B32" s="756" t="s">
        <v>1457</v>
      </c>
      <c r="C32" s="756" t="s">
        <v>1532</v>
      </c>
      <c r="D32" s="756" t="s">
        <v>1533</v>
      </c>
      <c r="E32">
        <v>2</v>
      </c>
      <c r="F32">
        <v>31</v>
      </c>
    </row>
    <row r="33" spans="1:6">
      <c r="A33" s="436">
        <v>45672</v>
      </c>
      <c r="B33" s="756" t="s">
        <v>1461</v>
      </c>
      <c r="C33" s="756" t="s">
        <v>1449</v>
      </c>
      <c r="D33" s="756" t="s">
        <v>1536</v>
      </c>
      <c r="E33">
        <v>4</v>
      </c>
      <c r="F33">
        <v>32</v>
      </c>
    </row>
    <row r="34" spans="1:6">
      <c r="A34" s="436">
        <v>45672</v>
      </c>
      <c r="B34" s="756" t="s">
        <v>1438</v>
      </c>
      <c r="C34" s="756" t="s">
        <v>1435</v>
      </c>
      <c r="D34" s="756" t="s">
        <v>1524</v>
      </c>
      <c r="E34">
        <v>2</v>
      </c>
      <c r="F34">
        <v>33</v>
      </c>
    </row>
    <row r="35" spans="1:6">
      <c r="A35" s="436">
        <v>45672</v>
      </c>
      <c r="B35" s="756" t="s">
        <v>1465</v>
      </c>
      <c r="C35" s="756" t="s">
        <v>1489</v>
      </c>
      <c r="D35" s="756" t="s">
        <v>1540</v>
      </c>
      <c r="E35">
        <v>3</v>
      </c>
      <c r="F35">
        <v>34</v>
      </c>
    </row>
    <row r="36" spans="1:6">
      <c r="A36" s="436">
        <v>45672</v>
      </c>
      <c r="B36" s="756" t="s">
        <v>1444</v>
      </c>
      <c r="C36" s="756" t="s">
        <v>1543</v>
      </c>
      <c r="D36" s="756" t="s">
        <v>1544</v>
      </c>
      <c r="E36">
        <v>2</v>
      </c>
      <c r="F36">
        <v>35</v>
      </c>
    </row>
    <row r="37" spans="1:6">
      <c r="A37" s="436">
        <v>45672</v>
      </c>
      <c r="B37" s="756" t="s">
        <v>1444</v>
      </c>
      <c r="C37" s="756" t="s">
        <v>1487</v>
      </c>
      <c r="D37" s="756" t="s">
        <v>1547</v>
      </c>
      <c r="E37">
        <v>2</v>
      </c>
      <c r="F37">
        <v>36</v>
      </c>
    </row>
    <row r="38" spans="1:6">
      <c r="A38" s="436">
        <v>45673</v>
      </c>
      <c r="B38" s="756" t="s">
        <v>1438</v>
      </c>
      <c r="C38" s="756" t="s">
        <v>1487</v>
      </c>
      <c r="D38" s="756" t="s">
        <v>1550</v>
      </c>
      <c r="E38">
        <v>2</v>
      </c>
      <c r="F38">
        <v>37</v>
      </c>
    </row>
    <row r="39" spans="1:6">
      <c r="A39" s="436">
        <v>45673</v>
      </c>
      <c r="B39" s="756" t="s">
        <v>1457</v>
      </c>
      <c r="C39" s="756" t="s">
        <v>1477</v>
      </c>
      <c r="D39" s="756" t="s">
        <v>1501</v>
      </c>
      <c r="E39">
        <v>2</v>
      </c>
      <c r="F39">
        <v>38</v>
      </c>
    </row>
    <row r="40" spans="1:6">
      <c r="A40" s="436">
        <v>45673</v>
      </c>
      <c r="B40" s="756" t="s">
        <v>1461</v>
      </c>
      <c r="C40" s="756" t="s">
        <v>1516</v>
      </c>
      <c r="D40" s="756" t="s">
        <v>1460</v>
      </c>
      <c r="E40">
        <v>2</v>
      </c>
      <c r="F40">
        <v>39</v>
      </c>
    </row>
    <row r="41" spans="1:6">
      <c r="A41" s="436">
        <v>45674</v>
      </c>
      <c r="B41" s="756" t="s">
        <v>1438</v>
      </c>
      <c r="C41" s="756" t="s">
        <v>1435</v>
      </c>
      <c r="D41" s="756" t="s">
        <v>1455</v>
      </c>
      <c r="E41">
        <v>3</v>
      </c>
      <c r="F41">
        <v>40</v>
      </c>
    </row>
    <row r="42" spans="1:6">
      <c r="A42" s="436">
        <v>45674</v>
      </c>
      <c r="B42" s="756" t="s">
        <v>1457</v>
      </c>
      <c r="C42" s="756" t="s">
        <v>1529</v>
      </c>
      <c r="D42" s="756" t="s">
        <v>1556</v>
      </c>
      <c r="E42">
        <v>4</v>
      </c>
      <c r="F42">
        <v>41</v>
      </c>
    </row>
    <row r="43" spans="1:6">
      <c r="A43" s="436">
        <v>45674</v>
      </c>
      <c r="B43" s="756" t="s">
        <v>1444</v>
      </c>
      <c r="C43" s="756" t="s">
        <v>1477</v>
      </c>
      <c r="D43" s="756" t="s">
        <v>1436</v>
      </c>
      <c r="E43">
        <v>4</v>
      </c>
      <c r="F43">
        <v>42</v>
      </c>
    </row>
    <row r="44" spans="1:6">
      <c r="A44" s="436">
        <v>45674</v>
      </c>
      <c r="B44" s="756" t="s">
        <v>1461</v>
      </c>
      <c r="C44" s="756" t="s">
        <v>1526</v>
      </c>
      <c r="D44" s="756" t="s">
        <v>1562</v>
      </c>
      <c r="E44">
        <v>5</v>
      </c>
      <c r="F44">
        <v>43</v>
      </c>
    </row>
    <row r="45" spans="1:6">
      <c r="A45" s="436">
        <v>45676</v>
      </c>
      <c r="B45" s="756" t="s">
        <v>1457</v>
      </c>
      <c r="C45" s="756" t="s">
        <v>1477</v>
      </c>
      <c r="D45" s="756" t="s">
        <v>1564</v>
      </c>
      <c r="E45">
        <v>3</v>
      </c>
      <c r="F45">
        <v>44</v>
      </c>
    </row>
    <row r="46" spans="1:6">
      <c r="A46" s="436">
        <v>45677</v>
      </c>
      <c r="B46" s="756" t="s">
        <v>1444</v>
      </c>
      <c r="C46" s="756" t="s">
        <v>1489</v>
      </c>
      <c r="D46" s="756" t="s">
        <v>1509</v>
      </c>
      <c r="E46">
        <v>4</v>
      </c>
      <c r="F46">
        <v>45</v>
      </c>
    </row>
    <row r="47" spans="1:6">
      <c r="A47" s="436">
        <v>45677</v>
      </c>
      <c r="B47" s="756" t="s">
        <v>1457</v>
      </c>
      <c r="C47" s="756" t="s">
        <v>1568</v>
      </c>
      <c r="D47" s="756" t="s">
        <v>1516</v>
      </c>
      <c r="E47">
        <v>2</v>
      </c>
      <c r="F47">
        <v>46</v>
      </c>
    </row>
    <row r="48" spans="1:6">
      <c r="A48" s="436">
        <v>45678</v>
      </c>
      <c r="B48" s="756" t="s">
        <v>1438</v>
      </c>
      <c r="C48" s="756" t="s">
        <v>1487</v>
      </c>
      <c r="D48" s="756" t="s">
        <v>1570</v>
      </c>
      <c r="E48">
        <v>2</v>
      </c>
      <c r="F48">
        <v>47</v>
      </c>
    </row>
    <row r="49" spans="1:6">
      <c r="A49" s="436">
        <v>45678</v>
      </c>
      <c r="B49" s="756" t="s">
        <v>1457</v>
      </c>
      <c r="C49" s="756" t="s">
        <v>1435</v>
      </c>
      <c r="D49" s="756" t="s">
        <v>1533</v>
      </c>
      <c r="E49">
        <v>2</v>
      </c>
      <c r="F49">
        <v>48</v>
      </c>
    </row>
    <row r="50" spans="1:6">
      <c r="A50" s="436">
        <v>45679</v>
      </c>
      <c r="B50" s="756" t="s">
        <v>1461</v>
      </c>
      <c r="C50" s="756" t="s">
        <v>1487</v>
      </c>
      <c r="D50" s="756" t="s">
        <v>1574</v>
      </c>
      <c r="E50">
        <v>4</v>
      </c>
      <c r="F50">
        <v>49</v>
      </c>
    </row>
    <row r="51" spans="1:6">
      <c r="A51" s="436">
        <v>45679</v>
      </c>
      <c r="B51" s="756" t="s">
        <v>1438</v>
      </c>
      <c r="C51" s="756" t="s">
        <v>1435</v>
      </c>
      <c r="D51" s="756" t="s">
        <v>1436</v>
      </c>
      <c r="E51">
        <v>2</v>
      </c>
      <c r="F51">
        <v>50</v>
      </c>
    </row>
    <row r="52" spans="1:6">
      <c r="A52" s="436">
        <v>45679</v>
      </c>
      <c r="B52" s="756" t="s">
        <v>1465</v>
      </c>
      <c r="C52" s="756" t="s">
        <v>1477</v>
      </c>
      <c r="D52" s="756" t="s">
        <v>1524</v>
      </c>
      <c r="E52">
        <v>3</v>
      </c>
      <c r="F52">
        <v>51</v>
      </c>
    </row>
    <row r="53" spans="1:6">
      <c r="A53" s="436">
        <v>45679</v>
      </c>
      <c r="B53" s="756" t="s">
        <v>1444</v>
      </c>
      <c r="C53" s="756" t="s">
        <v>1579</v>
      </c>
      <c r="D53" s="756" t="s">
        <v>1580</v>
      </c>
      <c r="E53">
        <v>2</v>
      </c>
      <c r="F53">
        <v>52</v>
      </c>
    </row>
    <row r="54" spans="1:6">
      <c r="A54" s="436">
        <v>45680</v>
      </c>
      <c r="B54" s="756" t="s">
        <v>1438</v>
      </c>
      <c r="C54" s="756" t="s">
        <v>1523</v>
      </c>
      <c r="D54" s="756" t="s">
        <v>1436</v>
      </c>
      <c r="E54">
        <v>2</v>
      </c>
      <c r="F54">
        <v>53</v>
      </c>
    </row>
    <row r="55" spans="1:6">
      <c r="A55" s="436">
        <v>45680</v>
      </c>
      <c r="B55" s="756" t="s">
        <v>1457</v>
      </c>
      <c r="C55" s="756" t="s">
        <v>1435</v>
      </c>
      <c r="D55" s="756" t="s">
        <v>1501</v>
      </c>
      <c r="E55">
        <v>4</v>
      </c>
      <c r="F55">
        <v>54</v>
      </c>
    </row>
    <row r="56" spans="1:6">
      <c r="A56" s="436">
        <v>45680</v>
      </c>
      <c r="B56" s="756" t="s">
        <v>1461</v>
      </c>
      <c r="C56" s="756" t="s">
        <v>1529</v>
      </c>
      <c r="D56" s="756" t="s">
        <v>1544</v>
      </c>
      <c r="E56">
        <v>2</v>
      </c>
      <c r="F56">
        <v>55</v>
      </c>
    </row>
    <row r="57" spans="1:6">
      <c r="A57" s="436">
        <v>45681</v>
      </c>
      <c r="B57" s="756" t="s">
        <v>1438</v>
      </c>
      <c r="C57" s="756" t="s">
        <v>1435</v>
      </c>
      <c r="D57" s="756" t="s">
        <v>1520</v>
      </c>
      <c r="E57">
        <v>3</v>
      </c>
      <c r="F57">
        <v>56</v>
      </c>
    </row>
    <row r="58" spans="1:6">
      <c r="A58" s="436">
        <v>45681</v>
      </c>
      <c r="B58" s="756" t="s">
        <v>1457</v>
      </c>
      <c r="C58" s="756" t="s">
        <v>1477</v>
      </c>
      <c r="D58" s="756" t="s">
        <v>1587</v>
      </c>
      <c r="E58">
        <v>4</v>
      </c>
      <c r="F58">
        <v>57</v>
      </c>
    </row>
    <row r="59" spans="1:6">
      <c r="A59" s="436">
        <v>45681</v>
      </c>
      <c r="B59" s="756" t="s">
        <v>1444</v>
      </c>
      <c r="C59" s="756" t="s">
        <v>1526</v>
      </c>
      <c r="D59" s="756" t="s">
        <v>1590</v>
      </c>
      <c r="E59">
        <v>4</v>
      </c>
      <c r="F59">
        <v>58</v>
      </c>
    </row>
    <row r="60" spans="1:6">
      <c r="A60" s="436">
        <v>45681</v>
      </c>
      <c r="B60" s="756" t="s">
        <v>1465</v>
      </c>
      <c r="C60" s="756" t="s">
        <v>1593</v>
      </c>
      <c r="D60" s="756"/>
      <c r="E60">
        <v>2</v>
      </c>
      <c r="F60">
        <v>59</v>
      </c>
    </row>
    <row r="61" spans="1:6">
      <c r="A61" s="436">
        <v>45681</v>
      </c>
      <c r="B61" s="756" t="s">
        <v>1461</v>
      </c>
      <c r="C61" s="756" t="s">
        <v>1529</v>
      </c>
      <c r="D61" s="756" t="s">
        <v>1595</v>
      </c>
      <c r="E61">
        <v>5</v>
      </c>
      <c r="F61">
        <v>60</v>
      </c>
    </row>
    <row r="62" spans="1:6">
      <c r="A62" s="436">
        <v>45682</v>
      </c>
      <c r="B62" s="756" t="s">
        <v>1457</v>
      </c>
      <c r="C62" s="756" t="s">
        <v>1597</v>
      </c>
      <c r="D62" s="756" t="s">
        <v>1598</v>
      </c>
      <c r="E62">
        <v>2</v>
      </c>
      <c r="F62">
        <v>61</v>
      </c>
    </row>
    <row r="63" spans="1:6">
      <c r="A63" s="436">
        <v>45683</v>
      </c>
      <c r="B63" s="756" t="s">
        <v>1457</v>
      </c>
      <c r="C63" s="756" t="s">
        <v>1493</v>
      </c>
      <c r="D63" s="756" t="s">
        <v>1471</v>
      </c>
      <c r="E63">
        <v>3</v>
      </c>
      <c r="F63">
        <v>62</v>
      </c>
    </row>
    <row r="64" spans="1:6">
      <c r="A64" s="436">
        <v>45684</v>
      </c>
      <c r="B64" s="756" t="s">
        <v>1444</v>
      </c>
      <c r="C64" s="756" t="s">
        <v>1505</v>
      </c>
      <c r="D64" s="756" t="s">
        <v>1506</v>
      </c>
      <c r="E64">
        <v>4</v>
      </c>
      <c r="F64">
        <v>63</v>
      </c>
    </row>
    <row r="65" spans="1:6">
      <c r="A65" s="436">
        <v>45685</v>
      </c>
      <c r="B65" s="756" t="s">
        <v>1438</v>
      </c>
      <c r="C65" s="756" t="s">
        <v>1489</v>
      </c>
      <c r="D65" s="756" t="s">
        <v>1603</v>
      </c>
      <c r="E65">
        <v>3</v>
      </c>
      <c r="F65">
        <v>64</v>
      </c>
    </row>
    <row r="66" spans="1:6">
      <c r="A66" s="436">
        <v>45685</v>
      </c>
      <c r="B66" s="756" t="s">
        <v>1457</v>
      </c>
      <c r="C66" s="756" t="s">
        <v>1435</v>
      </c>
      <c r="D66" s="756" t="s">
        <v>1533</v>
      </c>
      <c r="E66">
        <v>3</v>
      </c>
      <c r="F66">
        <v>65</v>
      </c>
    </row>
    <row r="67" spans="1:6">
      <c r="A67" s="436">
        <v>45686</v>
      </c>
      <c r="B67" s="756" t="s">
        <v>1461</v>
      </c>
      <c r="C67" s="756" t="s">
        <v>1487</v>
      </c>
      <c r="D67" s="756" t="s">
        <v>1607</v>
      </c>
      <c r="E67">
        <v>4</v>
      </c>
      <c r="F67">
        <v>66</v>
      </c>
    </row>
    <row r="68" spans="1:6">
      <c r="A68" s="436">
        <v>45686</v>
      </c>
      <c r="B68" s="756" t="s">
        <v>1438</v>
      </c>
      <c r="C68" s="756" t="s">
        <v>1435</v>
      </c>
      <c r="D68" s="756" t="s">
        <v>1609</v>
      </c>
      <c r="E68">
        <v>2</v>
      </c>
      <c r="F68">
        <v>67</v>
      </c>
    </row>
    <row r="69" spans="1:6">
      <c r="A69" s="436">
        <v>45686</v>
      </c>
      <c r="B69" s="756" t="s">
        <v>1444</v>
      </c>
      <c r="C69" s="756" t="s">
        <v>1611</v>
      </c>
      <c r="D69" s="756" t="s">
        <v>1612</v>
      </c>
      <c r="E69">
        <v>4</v>
      </c>
      <c r="F69">
        <v>68</v>
      </c>
    </row>
    <row r="70" spans="1:6">
      <c r="A70" s="436">
        <v>45686</v>
      </c>
      <c r="B70" s="756" t="s">
        <v>1457</v>
      </c>
      <c r="C70" s="756" t="s">
        <v>1477</v>
      </c>
      <c r="D70" s="756" t="s">
        <v>1614</v>
      </c>
      <c r="E70">
        <v>2</v>
      </c>
      <c r="F70">
        <v>69</v>
      </c>
    </row>
    <row r="71" spans="1:6">
      <c r="A71" s="436">
        <v>45687</v>
      </c>
      <c r="B71" s="756" t="s">
        <v>1438</v>
      </c>
      <c r="C71" s="756" t="s">
        <v>1435</v>
      </c>
      <c r="D71" s="756" t="s">
        <v>1616</v>
      </c>
      <c r="E71">
        <v>2</v>
      </c>
      <c r="F71">
        <v>70</v>
      </c>
    </row>
    <row r="72" spans="1:6">
      <c r="A72" s="436">
        <v>45687</v>
      </c>
      <c r="B72" s="756" t="s">
        <v>1457</v>
      </c>
      <c r="C72" s="756" t="s">
        <v>1529</v>
      </c>
      <c r="D72" s="756" t="s">
        <v>1524</v>
      </c>
      <c r="E72">
        <v>2</v>
      </c>
      <c r="F72">
        <v>71</v>
      </c>
    </row>
    <row r="73" spans="1:6">
      <c r="A73" s="436">
        <v>45687</v>
      </c>
      <c r="B73" s="756" t="s">
        <v>1444</v>
      </c>
      <c r="C73" s="756" t="s">
        <v>1611</v>
      </c>
      <c r="D73" s="756" t="s">
        <v>1612</v>
      </c>
      <c r="E73">
        <v>2</v>
      </c>
      <c r="F73">
        <v>72</v>
      </c>
    </row>
    <row r="74" spans="1:6">
      <c r="A74" s="436">
        <v>45687</v>
      </c>
      <c r="B74" s="756" t="s">
        <v>1465</v>
      </c>
      <c r="C74" s="756" t="s">
        <v>1523</v>
      </c>
      <c r="D74" s="756" t="s">
        <v>1545</v>
      </c>
      <c r="E74">
        <v>2</v>
      </c>
      <c r="F74">
        <v>73</v>
      </c>
    </row>
    <row r="75" spans="1:6">
      <c r="A75" s="436">
        <v>45688</v>
      </c>
      <c r="B75" s="756" t="s">
        <v>1444</v>
      </c>
      <c r="C75" s="756" t="s">
        <v>1449</v>
      </c>
      <c r="D75" s="756" t="s">
        <v>1455</v>
      </c>
      <c r="E75">
        <v>4</v>
      </c>
      <c r="F75">
        <v>74</v>
      </c>
    </row>
    <row r="76" spans="1:6">
      <c r="A76" s="436">
        <v>45688</v>
      </c>
      <c r="B76" s="756" t="s">
        <v>1457</v>
      </c>
      <c r="C76" s="756" t="s">
        <v>1435</v>
      </c>
      <c r="D76" s="756" t="s">
        <v>1624</v>
      </c>
      <c r="E76">
        <v>5</v>
      </c>
      <c r="F76">
        <v>75</v>
      </c>
    </row>
    <row r="77" spans="1:6">
      <c r="A77" s="436">
        <v>45688</v>
      </c>
      <c r="B77" s="756" t="s">
        <v>1444</v>
      </c>
      <c r="C77" s="756" t="s">
        <v>1477</v>
      </c>
      <c r="D77" s="756" t="s">
        <v>1590</v>
      </c>
      <c r="E77">
        <v>4</v>
      </c>
      <c r="F77">
        <v>76</v>
      </c>
    </row>
    <row r="78" spans="1:6">
      <c r="A78" s="436">
        <v>45688</v>
      </c>
      <c r="B78" s="756" t="s">
        <v>1465</v>
      </c>
      <c r="C78" s="756" t="s">
        <v>1593</v>
      </c>
      <c r="D78" s="756"/>
      <c r="E78">
        <v>2</v>
      </c>
      <c r="F78">
        <v>77</v>
      </c>
    </row>
    <row r="79" spans="1:6">
      <c r="A79" s="436">
        <v>45688</v>
      </c>
      <c r="B79" s="756" t="s">
        <v>1461</v>
      </c>
      <c r="C79" s="756" t="s">
        <v>1489</v>
      </c>
      <c r="D79" s="756" t="s">
        <v>1630</v>
      </c>
      <c r="E79">
        <v>4</v>
      </c>
      <c r="F79">
        <v>78</v>
      </c>
    </row>
    <row r="80" spans="1:6">
      <c r="A80" s="436">
        <v>45689</v>
      </c>
      <c r="B80" s="756" t="s">
        <v>1438</v>
      </c>
      <c r="C80" s="756" t="s">
        <v>1632</v>
      </c>
      <c r="D80" s="756" t="s">
        <v>1633</v>
      </c>
      <c r="E80">
        <v>2</v>
      </c>
      <c r="F80">
        <v>79</v>
      </c>
    </row>
    <row r="81" spans="1:6">
      <c r="A81" s="436">
        <v>45690</v>
      </c>
      <c r="B81" s="756" t="s">
        <v>1457</v>
      </c>
      <c r="C81" s="756" t="s">
        <v>1477</v>
      </c>
      <c r="D81" s="756" t="s">
        <v>1564</v>
      </c>
      <c r="E81">
        <v>3</v>
      </c>
      <c r="F81">
        <v>80</v>
      </c>
    </row>
    <row r="82" spans="1:6">
      <c r="A82" s="436">
        <v>45691</v>
      </c>
      <c r="B82" s="756" t="s">
        <v>1444</v>
      </c>
      <c r="C82" s="756" t="s">
        <v>1435</v>
      </c>
      <c r="D82" s="756" t="s">
        <v>1502</v>
      </c>
      <c r="E82">
        <v>4</v>
      </c>
      <c r="F82">
        <v>81</v>
      </c>
    </row>
    <row r="83" spans="1:6">
      <c r="A83" s="436">
        <v>45691</v>
      </c>
      <c r="B83" s="756" t="s">
        <v>1444</v>
      </c>
      <c r="C83" s="756" t="s">
        <v>1435</v>
      </c>
      <c r="D83" s="756"/>
      <c r="E83">
        <v>3</v>
      </c>
      <c r="F83">
        <v>82</v>
      </c>
    </row>
    <row r="84" spans="1:6">
      <c r="A84" s="436">
        <v>45692</v>
      </c>
      <c r="B84" s="756" t="s">
        <v>1438</v>
      </c>
      <c r="C84" s="756" t="s">
        <v>1435</v>
      </c>
      <c r="D84" s="756" t="s">
        <v>1640</v>
      </c>
      <c r="E84">
        <v>2</v>
      </c>
      <c r="F84">
        <v>83</v>
      </c>
    </row>
    <row r="85" spans="1:6">
      <c r="A85" s="436">
        <v>45692</v>
      </c>
      <c r="B85" s="756" t="s">
        <v>1457</v>
      </c>
      <c r="C85" s="756" t="s">
        <v>1477</v>
      </c>
      <c r="D85" s="756" t="s">
        <v>1533</v>
      </c>
      <c r="E85">
        <v>2</v>
      </c>
      <c r="F85">
        <v>84</v>
      </c>
    </row>
    <row r="86" spans="1:6">
      <c r="A86" s="436">
        <v>45692</v>
      </c>
      <c r="B86" s="756" t="s">
        <v>1444</v>
      </c>
      <c r="C86" s="756" t="s">
        <v>1526</v>
      </c>
      <c r="D86" s="756" t="s">
        <v>1509</v>
      </c>
      <c r="E86">
        <v>2</v>
      </c>
      <c r="F86">
        <v>85</v>
      </c>
    </row>
    <row r="87" spans="1:6">
      <c r="A87" s="436">
        <v>45692</v>
      </c>
      <c r="B87" s="756" t="s">
        <v>1646</v>
      </c>
      <c r="C87" s="756" t="s">
        <v>1611</v>
      </c>
      <c r="D87" s="756"/>
      <c r="E87">
        <v>2</v>
      </c>
      <c r="F87">
        <v>86</v>
      </c>
    </row>
    <row r="88" spans="1:6">
      <c r="A88" s="436">
        <v>45693</v>
      </c>
      <c r="B88" s="756" t="s">
        <v>1457</v>
      </c>
      <c r="C88" s="756" t="s">
        <v>1435</v>
      </c>
      <c r="D88" s="756" t="s">
        <v>1648</v>
      </c>
      <c r="E88">
        <v>6</v>
      </c>
      <c r="F88">
        <v>87</v>
      </c>
    </row>
    <row r="89" spans="1:6">
      <c r="A89" s="436">
        <v>45693</v>
      </c>
      <c r="B89" s="756" t="s">
        <v>1438</v>
      </c>
      <c r="C89" s="756" t="s">
        <v>1489</v>
      </c>
      <c r="D89" s="756" t="s">
        <v>1640</v>
      </c>
      <c r="E89">
        <v>2</v>
      </c>
      <c r="F89">
        <v>88</v>
      </c>
    </row>
    <row r="90" spans="1:6">
      <c r="A90" s="436">
        <v>45693</v>
      </c>
      <c r="B90" s="756" t="s">
        <v>1444</v>
      </c>
      <c r="C90" s="756" t="s">
        <v>1477</v>
      </c>
      <c r="D90" s="756" t="s">
        <v>1612</v>
      </c>
      <c r="E90">
        <v>2</v>
      </c>
      <c r="F90">
        <v>89</v>
      </c>
    </row>
    <row r="91" spans="1:6">
      <c r="A91" s="436">
        <v>45693</v>
      </c>
      <c r="B91" s="756" t="s">
        <v>1438</v>
      </c>
      <c r="C91" s="756" t="s">
        <v>1487</v>
      </c>
      <c r="D91" s="756" t="s">
        <v>1654</v>
      </c>
      <c r="E91">
        <v>3</v>
      </c>
      <c r="F91">
        <v>90</v>
      </c>
    </row>
    <row r="92" spans="1:6">
      <c r="A92" s="436">
        <v>45694</v>
      </c>
      <c r="B92" s="756" t="s">
        <v>1444</v>
      </c>
      <c r="C92" s="756" t="s">
        <v>1529</v>
      </c>
      <c r="D92" s="756" t="s">
        <v>1612</v>
      </c>
      <c r="E92">
        <v>2</v>
      </c>
      <c r="F92">
        <v>91</v>
      </c>
    </row>
    <row r="93" spans="1:6">
      <c r="A93" s="436">
        <v>45694</v>
      </c>
      <c r="B93" s="756" t="s">
        <v>1457</v>
      </c>
      <c r="C93" s="756" t="s">
        <v>1435</v>
      </c>
      <c r="D93" s="756" t="s">
        <v>1502</v>
      </c>
      <c r="E93">
        <v>2</v>
      </c>
      <c r="F93">
        <v>92</v>
      </c>
    </row>
    <row r="94" spans="1:6">
      <c r="A94" s="436">
        <v>45694</v>
      </c>
      <c r="B94" s="756" t="s">
        <v>1444</v>
      </c>
      <c r="C94" s="756" t="s">
        <v>1449</v>
      </c>
      <c r="D94" s="756" t="s">
        <v>1648</v>
      </c>
      <c r="E94">
        <v>4</v>
      </c>
      <c r="F94">
        <v>93</v>
      </c>
    </row>
    <row r="95" spans="1:6">
      <c r="A95" s="436">
        <v>45695</v>
      </c>
      <c r="B95" s="756" t="s">
        <v>1444</v>
      </c>
      <c r="C95" s="756" t="s">
        <v>1489</v>
      </c>
      <c r="D95" s="756" t="s">
        <v>1574</v>
      </c>
      <c r="E95">
        <v>4</v>
      </c>
      <c r="F95">
        <v>94</v>
      </c>
    </row>
    <row r="96" spans="1:6">
      <c r="A96" s="436">
        <v>45695</v>
      </c>
      <c r="B96" s="756" t="s">
        <v>1457</v>
      </c>
      <c r="C96" s="756" t="s">
        <v>1529</v>
      </c>
      <c r="D96" s="756" t="s">
        <v>1662</v>
      </c>
      <c r="E96">
        <v>4</v>
      </c>
      <c r="F96">
        <v>95</v>
      </c>
    </row>
    <row r="97" spans="1:6">
      <c r="A97" s="436">
        <v>45695</v>
      </c>
      <c r="B97" s="756" t="s">
        <v>1444</v>
      </c>
      <c r="C97" s="756" t="s">
        <v>1477</v>
      </c>
      <c r="D97" s="756" t="s">
        <v>1665</v>
      </c>
      <c r="E97">
        <v>2</v>
      </c>
      <c r="F97">
        <v>96</v>
      </c>
    </row>
    <row r="98" spans="1:6">
      <c r="A98" s="436">
        <v>45695</v>
      </c>
      <c r="B98" s="756" t="s">
        <v>1465</v>
      </c>
      <c r="C98" s="756" t="s">
        <v>1593</v>
      </c>
      <c r="D98" s="756"/>
      <c r="E98">
        <v>4</v>
      </c>
      <c r="F98">
        <v>97</v>
      </c>
    </row>
    <row r="99" spans="1:6">
      <c r="A99" s="436">
        <v>45695</v>
      </c>
      <c r="B99" s="756" t="s">
        <v>1461</v>
      </c>
      <c r="C99" s="756" t="s">
        <v>1640</v>
      </c>
      <c r="D99" s="756" t="s">
        <v>1670</v>
      </c>
      <c r="E99">
        <v>4</v>
      </c>
      <c r="F99">
        <v>98</v>
      </c>
    </row>
    <row r="100" spans="1:6">
      <c r="A100" s="436">
        <v>45697</v>
      </c>
      <c r="B100" s="756" t="s">
        <v>1457</v>
      </c>
      <c r="C100" s="756" t="s">
        <v>1672</v>
      </c>
      <c r="D100" s="756" t="s">
        <v>1471</v>
      </c>
      <c r="E100">
        <v>3</v>
      </c>
      <c r="F100">
        <v>99</v>
      </c>
    </row>
    <row r="101" spans="1:6">
      <c r="A101" s="436">
        <v>45698</v>
      </c>
      <c r="B101" s="756" t="s">
        <v>1457</v>
      </c>
      <c r="C101" s="756" t="s">
        <v>1675</v>
      </c>
      <c r="D101" s="756" t="s">
        <v>1676</v>
      </c>
      <c r="E101">
        <v>5</v>
      </c>
      <c r="F101">
        <v>100</v>
      </c>
    </row>
    <row r="102" spans="1:6">
      <c r="A102" s="436">
        <v>45698</v>
      </c>
      <c r="B102" s="756" t="s">
        <v>1444</v>
      </c>
      <c r="C102" s="756" t="s">
        <v>1678</v>
      </c>
      <c r="D102" s="756" t="s">
        <v>1607</v>
      </c>
      <c r="E102">
        <v>3</v>
      </c>
      <c r="F102">
        <v>101</v>
      </c>
    </row>
    <row r="103" spans="1:6">
      <c r="A103" s="436">
        <v>45699</v>
      </c>
      <c r="B103" s="756" t="s">
        <v>1444</v>
      </c>
      <c r="C103" s="756" t="s">
        <v>1477</v>
      </c>
      <c r="D103" s="756" t="s">
        <v>1612</v>
      </c>
      <c r="E103">
        <v>2</v>
      </c>
      <c r="F103">
        <v>102</v>
      </c>
    </row>
    <row r="104" spans="1:6">
      <c r="A104" s="436">
        <v>45699</v>
      </c>
      <c r="B104" s="756" t="s">
        <v>1457</v>
      </c>
      <c r="C104" s="756" t="s">
        <v>1532</v>
      </c>
      <c r="D104" s="756" t="s">
        <v>1533</v>
      </c>
      <c r="E104">
        <v>2</v>
      </c>
      <c r="F104">
        <v>103</v>
      </c>
    </row>
    <row r="105" spans="1:6">
      <c r="A105" s="436">
        <v>45699</v>
      </c>
      <c r="B105" s="756" t="s">
        <v>1646</v>
      </c>
      <c r="C105" s="756" t="s">
        <v>1523</v>
      </c>
      <c r="D105" s="756" t="s">
        <v>1526</v>
      </c>
      <c r="E105">
        <v>2</v>
      </c>
      <c r="F105">
        <v>104</v>
      </c>
    </row>
    <row r="106" spans="1:6">
      <c r="A106" s="436">
        <v>45700</v>
      </c>
      <c r="B106" s="756" t="s">
        <v>1444</v>
      </c>
      <c r="C106" s="756" t="s">
        <v>1678</v>
      </c>
      <c r="D106" s="756" t="s">
        <v>1676</v>
      </c>
      <c r="E106">
        <v>4</v>
      </c>
      <c r="F106">
        <v>105</v>
      </c>
    </row>
    <row r="107" spans="1:6">
      <c r="A107" s="436">
        <v>45700</v>
      </c>
      <c r="B107" s="756" t="s">
        <v>1438</v>
      </c>
      <c r="C107" s="756" t="s">
        <v>1489</v>
      </c>
      <c r="D107" s="756" t="s">
        <v>1436</v>
      </c>
      <c r="E107">
        <v>2</v>
      </c>
      <c r="F107">
        <v>106</v>
      </c>
    </row>
    <row r="108" spans="1:6">
      <c r="A108" s="436">
        <v>45700</v>
      </c>
      <c r="B108" s="756" t="s">
        <v>1465</v>
      </c>
      <c r="C108" s="756" t="s">
        <v>1489</v>
      </c>
      <c r="D108" s="756" t="s">
        <v>1676</v>
      </c>
      <c r="E108">
        <v>3</v>
      </c>
      <c r="F108">
        <v>107</v>
      </c>
    </row>
    <row r="109" spans="1:6">
      <c r="A109" s="436">
        <v>45701</v>
      </c>
      <c r="B109" s="756" t="s">
        <v>1438</v>
      </c>
      <c r="C109" s="756" t="s">
        <v>1529</v>
      </c>
      <c r="D109" s="756" t="s">
        <v>1676</v>
      </c>
      <c r="E109">
        <v>2</v>
      </c>
      <c r="F109">
        <v>108</v>
      </c>
    </row>
    <row r="110" spans="1:6">
      <c r="A110" s="436">
        <v>45701</v>
      </c>
      <c r="B110" s="756" t="s">
        <v>1457</v>
      </c>
      <c r="C110" s="756" t="s">
        <v>1477</v>
      </c>
      <c r="D110" s="756" t="s">
        <v>1690</v>
      </c>
      <c r="E110">
        <v>4</v>
      </c>
      <c r="F110">
        <v>109</v>
      </c>
    </row>
    <row r="111" spans="1:6">
      <c r="A111" s="436">
        <v>45701</v>
      </c>
      <c r="B111" s="756" t="s">
        <v>1461</v>
      </c>
      <c r="C111" s="756" t="s">
        <v>1526</v>
      </c>
      <c r="D111" s="756" t="s">
        <v>1676</v>
      </c>
      <c r="E111">
        <v>5</v>
      </c>
      <c r="F111">
        <v>110</v>
      </c>
    </row>
    <row r="112" spans="1:6">
      <c r="A112" s="436">
        <v>45702</v>
      </c>
      <c r="B112" s="756" t="s">
        <v>1444</v>
      </c>
      <c r="C112" s="756" t="s">
        <v>1693</v>
      </c>
      <c r="D112" s="756" t="s">
        <v>1694</v>
      </c>
      <c r="E112">
        <v>3</v>
      </c>
      <c r="F112">
        <v>111</v>
      </c>
    </row>
    <row r="113" spans="1:6">
      <c r="A113" s="436">
        <v>45702</v>
      </c>
      <c r="B113" s="756" t="s">
        <v>1457</v>
      </c>
      <c r="C113" s="756" t="s">
        <v>1696</v>
      </c>
      <c r="D113" s="756" t="s">
        <v>1697</v>
      </c>
      <c r="E113">
        <v>3</v>
      </c>
      <c r="F113">
        <v>112</v>
      </c>
    </row>
    <row r="114" spans="1:6">
      <c r="A114" s="436">
        <v>45702</v>
      </c>
      <c r="B114" s="756" t="s">
        <v>1444</v>
      </c>
      <c r="C114" s="756" t="s">
        <v>1612</v>
      </c>
      <c r="D114" s="756" t="s">
        <v>1612</v>
      </c>
      <c r="E114">
        <v>4</v>
      </c>
      <c r="F114">
        <v>113</v>
      </c>
    </row>
    <row r="115" spans="1:6">
      <c r="A115" s="436">
        <v>45702</v>
      </c>
      <c r="B115" s="756" t="s">
        <v>1465</v>
      </c>
      <c r="C115" s="756" t="s">
        <v>1593</v>
      </c>
      <c r="D115" s="756"/>
      <c r="E115">
        <v>2</v>
      </c>
      <c r="F115">
        <v>114</v>
      </c>
    </row>
    <row r="116" spans="1:6">
      <c r="A116" s="436">
        <v>45702</v>
      </c>
      <c r="B116" s="756" t="s">
        <v>1461</v>
      </c>
      <c r="C116" s="756" t="s">
        <v>1526</v>
      </c>
      <c r="D116" s="756" t="s">
        <v>1676</v>
      </c>
      <c r="E116">
        <v>5</v>
      </c>
      <c r="F116">
        <v>115</v>
      </c>
    </row>
    <row r="117" spans="1:6">
      <c r="A117" s="436">
        <v>45704</v>
      </c>
      <c r="B117" s="756" t="s">
        <v>1457</v>
      </c>
      <c r="C117" s="756" t="s">
        <v>1477</v>
      </c>
      <c r="D117" s="756" t="s">
        <v>1600</v>
      </c>
      <c r="E117">
        <v>3</v>
      </c>
      <c r="F117">
        <v>116</v>
      </c>
    </row>
    <row r="118" spans="1:6">
      <c r="A118" s="436">
        <v>45705</v>
      </c>
      <c r="B118" s="756" t="s">
        <v>1444</v>
      </c>
      <c r="C118" s="756" t="s">
        <v>1435</v>
      </c>
      <c r="D118" s="756" t="s">
        <v>1705</v>
      </c>
      <c r="E118">
        <v>4</v>
      </c>
      <c r="F118">
        <v>117</v>
      </c>
    </row>
    <row r="119" spans="1:6">
      <c r="A119" s="436">
        <v>45705</v>
      </c>
      <c r="B119" s="756" t="s">
        <v>1438</v>
      </c>
      <c r="C119" s="756" t="s">
        <v>1477</v>
      </c>
      <c r="D119" s="756" t="s">
        <v>1707</v>
      </c>
      <c r="E119">
        <v>2</v>
      </c>
      <c r="F119">
        <v>118</v>
      </c>
    </row>
    <row r="120" spans="1:6">
      <c r="A120" s="436">
        <v>45706</v>
      </c>
      <c r="B120" s="756" t="s">
        <v>1438</v>
      </c>
      <c r="C120" s="756" t="s">
        <v>1523</v>
      </c>
      <c r="D120" s="756" t="s">
        <v>1709</v>
      </c>
      <c r="E120">
        <v>3</v>
      </c>
      <c r="F120">
        <v>119</v>
      </c>
    </row>
    <row r="121" spans="1:6">
      <c r="A121" s="436">
        <v>45706</v>
      </c>
      <c r="B121" s="756" t="s">
        <v>1457</v>
      </c>
      <c r="C121" s="756" t="s">
        <v>1435</v>
      </c>
      <c r="D121" s="756" t="s">
        <v>1533</v>
      </c>
      <c r="E121">
        <v>3</v>
      </c>
      <c r="F121">
        <v>120</v>
      </c>
    </row>
    <row r="122" spans="1:6">
      <c r="A122" s="436">
        <v>45706</v>
      </c>
      <c r="B122" s="756" t="s">
        <v>1646</v>
      </c>
      <c r="C122" s="756" t="s">
        <v>1713</v>
      </c>
      <c r="D122" s="756" t="s">
        <v>1714</v>
      </c>
      <c r="E122">
        <v>2</v>
      </c>
      <c r="F122">
        <v>121</v>
      </c>
    </row>
    <row r="123" spans="1:6">
      <c r="A123" s="436">
        <v>45706</v>
      </c>
      <c r="B123" s="756" t="s">
        <v>1444</v>
      </c>
      <c r="C123" s="756" t="s">
        <v>1493</v>
      </c>
      <c r="D123" s="756" t="s">
        <v>1560</v>
      </c>
      <c r="E123">
        <v>2</v>
      </c>
      <c r="F123">
        <v>122</v>
      </c>
    </row>
    <row r="124" spans="1:6">
      <c r="A124" s="436">
        <v>45707</v>
      </c>
      <c r="B124" s="756" t="s">
        <v>1461</v>
      </c>
      <c r="C124" s="756" t="s">
        <v>1718</v>
      </c>
      <c r="D124" s="756" t="s">
        <v>1719</v>
      </c>
      <c r="E124">
        <v>7</v>
      </c>
      <c r="F124">
        <v>123</v>
      </c>
    </row>
    <row r="125" spans="1:6">
      <c r="A125" s="436">
        <v>45707</v>
      </c>
      <c r="B125" s="756" t="s">
        <v>1438</v>
      </c>
      <c r="C125" s="756" t="s">
        <v>1477</v>
      </c>
      <c r="D125" s="756" t="s">
        <v>1489</v>
      </c>
      <c r="E125">
        <v>2</v>
      </c>
      <c r="F125">
        <v>124</v>
      </c>
    </row>
    <row r="126" spans="1:6">
      <c r="A126" s="436">
        <v>45707</v>
      </c>
      <c r="B126" s="756" t="s">
        <v>1465</v>
      </c>
      <c r="C126" s="756" t="s">
        <v>1489</v>
      </c>
      <c r="D126" s="756" t="s">
        <v>1722</v>
      </c>
      <c r="E126">
        <v>3</v>
      </c>
      <c r="F126">
        <v>125</v>
      </c>
    </row>
    <row r="127" spans="1:6">
      <c r="A127" s="436">
        <v>45708</v>
      </c>
      <c r="B127" s="756" t="s">
        <v>1438</v>
      </c>
      <c r="C127" s="756" t="s">
        <v>1435</v>
      </c>
      <c r="D127" s="756" t="s">
        <v>1436</v>
      </c>
      <c r="E127">
        <v>4</v>
      </c>
      <c r="F127">
        <v>126</v>
      </c>
    </row>
    <row r="128" spans="1:6">
      <c r="A128" s="436">
        <v>45708</v>
      </c>
      <c r="B128" s="756" t="s">
        <v>1457</v>
      </c>
      <c r="C128" s="756" t="s">
        <v>1493</v>
      </c>
      <c r="D128" s="756" t="s">
        <v>1545</v>
      </c>
      <c r="E128">
        <v>2</v>
      </c>
      <c r="F128">
        <v>127</v>
      </c>
    </row>
    <row r="129" spans="1:6">
      <c r="A129" s="436">
        <v>45708</v>
      </c>
      <c r="B129" s="756" t="s">
        <v>1444</v>
      </c>
      <c r="C129" s="756" t="s">
        <v>1526</v>
      </c>
      <c r="D129" s="756" t="s">
        <v>1726</v>
      </c>
      <c r="E129">
        <v>2</v>
      </c>
      <c r="F129">
        <v>128</v>
      </c>
    </row>
    <row r="130" spans="1:6">
      <c r="A130" s="436">
        <v>45708</v>
      </c>
      <c r="B130" s="756" t="s">
        <v>1461</v>
      </c>
      <c r="C130" s="756" t="s">
        <v>1728</v>
      </c>
      <c r="D130" s="756"/>
      <c r="E130">
        <v>2</v>
      </c>
      <c r="F130">
        <v>129</v>
      </c>
    </row>
    <row r="131" spans="1:6">
      <c r="A131" s="436">
        <v>45709</v>
      </c>
      <c r="B131" s="756" t="s">
        <v>1444</v>
      </c>
      <c r="C131" s="756" t="s">
        <v>1435</v>
      </c>
      <c r="D131" s="756" t="s">
        <v>1709</v>
      </c>
      <c r="E131">
        <v>5</v>
      </c>
      <c r="F131">
        <v>130</v>
      </c>
    </row>
    <row r="132" spans="1:6">
      <c r="A132" s="436">
        <v>45709</v>
      </c>
      <c r="B132" s="756" t="s">
        <v>1444</v>
      </c>
      <c r="C132" s="756" t="s">
        <v>1529</v>
      </c>
      <c r="D132" s="756" t="s">
        <v>1612</v>
      </c>
      <c r="E132">
        <v>2</v>
      </c>
      <c r="F132">
        <v>131</v>
      </c>
    </row>
    <row r="133" spans="1:6">
      <c r="A133" s="436">
        <v>45709</v>
      </c>
      <c r="B133" s="756" t="s">
        <v>1461</v>
      </c>
      <c r="C133" s="756" t="s">
        <v>1526</v>
      </c>
      <c r="D133" s="756" t="s">
        <v>1683</v>
      </c>
      <c r="E133">
        <v>4</v>
      </c>
      <c r="F133">
        <v>132</v>
      </c>
    </row>
    <row r="134" spans="1:6">
      <c r="A134" s="436">
        <v>45709</v>
      </c>
      <c r="B134" s="756" t="s">
        <v>1457</v>
      </c>
      <c r="C134" s="756" t="s">
        <v>1477</v>
      </c>
      <c r="D134" s="756" t="s">
        <v>1471</v>
      </c>
      <c r="E134">
        <v>1</v>
      </c>
      <c r="F134">
        <v>133</v>
      </c>
    </row>
    <row r="135" spans="1:6">
      <c r="A135" s="436">
        <v>45711</v>
      </c>
      <c r="B135" s="756" t="s">
        <v>1457</v>
      </c>
      <c r="C135" s="756" t="s">
        <v>1477</v>
      </c>
      <c r="D135" s="756" t="s">
        <v>1471</v>
      </c>
      <c r="E135">
        <v>2</v>
      </c>
      <c r="F135">
        <v>134</v>
      </c>
    </row>
    <row r="136" spans="1:6">
      <c r="A136" s="436">
        <v>45712</v>
      </c>
      <c r="B136" s="756" t="s">
        <v>1444</v>
      </c>
      <c r="C136" s="756" t="s">
        <v>1489</v>
      </c>
      <c r="D136" s="756" t="s">
        <v>1705</v>
      </c>
      <c r="E136">
        <v>4</v>
      </c>
      <c r="F136">
        <v>135</v>
      </c>
    </row>
    <row r="137" spans="1:6">
      <c r="A137" s="436">
        <v>45713</v>
      </c>
      <c r="B137" s="756" t="s">
        <v>1444</v>
      </c>
      <c r="C137" s="756" t="s">
        <v>1477</v>
      </c>
      <c r="D137" s="756" t="s">
        <v>1612</v>
      </c>
      <c r="E137">
        <v>3</v>
      </c>
      <c r="F137">
        <v>136</v>
      </c>
    </row>
    <row r="138" spans="1:6">
      <c r="A138" s="436">
        <v>45713</v>
      </c>
      <c r="B138" s="756" t="s">
        <v>1457</v>
      </c>
      <c r="C138" s="756" t="s">
        <v>1435</v>
      </c>
      <c r="D138" s="756" t="s">
        <v>1737</v>
      </c>
      <c r="E138">
        <v>3</v>
      </c>
      <c r="F138">
        <v>137</v>
      </c>
    </row>
    <row r="139" spans="1:6">
      <c r="A139" s="436">
        <v>45713</v>
      </c>
      <c r="B139" s="756" t="s">
        <v>1646</v>
      </c>
      <c r="C139" s="756" t="s">
        <v>1489</v>
      </c>
      <c r="D139" s="756" t="s">
        <v>1740</v>
      </c>
      <c r="E139">
        <v>3</v>
      </c>
      <c r="F139">
        <v>138</v>
      </c>
    </row>
    <row r="140" spans="1:6">
      <c r="A140" s="436">
        <v>45714</v>
      </c>
      <c r="B140" s="756" t="s">
        <v>1444</v>
      </c>
      <c r="C140" s="756" t="s">
        <v>1435</v>
      </c>
      <c r="D140" s="756" t="s">
        <v>1742</v>
      </c>
      <c r="E140">
        <v>5</v>
      </c>
      <c r="F140">
        <v>139</v>
      </c>
    </row>
    <row r="141" spans="1:6">
      <c r="A141" s="436">
        <v>45714</v>
      </c>
      <c r="B141" s="756" t="s">
        <v>1438</v>
      </c>
      <c r="C141" s="756" t="s">
        <v>1489</v>
      </c>
      <c r="D141" s="756" t="s">
        <v>1666</v>
      </c>
      <c r="E141">
        <v>2</v>
      </c>
      <c r="F141">
        <v>140</v>
      </c>
    </row>
    <row r="142" spans="1:6">
      <c r="A142" s="436">
        <v>45714</v>
      </c>
      <c r="B142" s="756" t="s">
        <v>1444</v>
      </c>
      <c r="C142" s="756" t="s">
        <v>1678</v>
      </c>
      <c r="D142" s="756" t="s">
        <v>1612</v>
      </c>
      <c r="E142">
        <v>5</v>
      </c>
      <c r="F142">
        <v>141</v>
      </c>
    </row>
    <row r="143" spans="1:6">
      <c r="A143" s="436">
        <v>45715</v>
      </c>
      <c r="B143" s="756" t="s">
        <v>1438</v>
      </c>
      <c r="C143" s="756" t="s">
        <v>1477</v>
      </c>
      <c r="D143" s="756" t="s">
        <v>1609</v>
      </c>
      <c r="E143">
        <v>2</v>
      </c>
      <c r="F143">
        <v>142</v>
      </c>
    </row>
    <row r="144" spans="1:6">
      <c r="A144" s="436">
        <v>45715</v>
      </c>
      <c r="B144" s="756" t="s">
        <v>1457</v>
      </c>
      <c r="C144" s="756" t="s">
        <v>1568</v>
      </c>
      <c r="D144" s="756" t="s">
        <v>1737</v>
      </c>
      <c r="E144">
        <v>2</v>
      </c>
      <c r="F144">
        <v>143</v>
      </c>
    </row>
    <row r="145" spans="1:6">
      <c r="A145" s="436">
        <v>45715</v>
      </c>
      <c r="B145" s="756" t="s">
        <v>1444</v>
      </c>
      <c r="C145" s="756" t="s">
        <v>1435</v>
      </c>
      <c r="D145" s="756" t="s">
        <v>1607</v>
      </c>
      <c r="E145">
        <v>2</v>
      </c>
      <c r="F145">
        <v>144</v>
      </c>
    </row>
    <row r="146" spans="1:6">
      <c r="A146" s="436">
        <v>45715</v>
      </c>
      <c r="B146" s="756" t="s">
        <v>1461</v>
      </c>
      <c r="C146" s="756" t="s">
        <v>1749</v>
      </c>
      <c r="D146" s="756" t="s">
        <v>1750</v>
      </c>
      <c r="E146">
        <v>2</v>
      </c>
      <c r="F146">
        <v>145</v>
      </c>
    </row>
    <row r="147" spans="1:6">
      <c r="A147" s="436">
        <v>45716</v>
      </c>
      <c r="B147" s="756" t="s">
        <v>1457</v>
      </c>
      <c r="C147" s="756" t="s">
        <v>1435</v>
      </c>
      <c r="D147" s="756" t="s">
        <v>1752</v>
      </c>
      <c r="E147">
        <v>3</v>
      </c>
      <c r="F147">
        <v>146</v>
      </c>
    </row>
    <row r="148" spans="1:6">
      <c r="A148" s="436">
        <v>45716</v>
      </c>
      <c r="B148" s="756" t="s">
        <v>1438</v>
      </c>
      <c r="C148" s="756" t="s">
        <v>1442</v>
      </c>
      <c r="D148" s="756" t="s">
        <v>1726</v>
      </c>
      <c r="E148">
        <v>3</v>
      </c>
      <c r="F148">
        <v>147</v>
      </c>
    </row>
    <row r="149" spans="1:6">
      <c r="A149" s="436">
        <v>45716</v>
      </c>
      <c r="B149" s="756" t="s">
        <v>1444</v>
      </c>
      <c r="C149" s="756" t="s">
        <v>1529</v>
      </c>
      <c r="D149" s="756" t="s">
        <v>1612</v>
      </c>
      <c r="E149">
        <v>2</v>
      </c>
      <c r="F149">
        <v>148</v>
      </c>
    </row>
    <row r="150" spans="1:6">
      <c r="A150" s="436">
        <v>45716</v>
      </c>
      <c r="B150" s="756" t="s">
        <v>1461</v>
      </c>
      <c r="C150" s="756" t="s">
        <v>1493</v>
      </c>
      <c r="D150" s="756" t="s">
        <v>1526</v>
      </c>
      <c r="E150">
        <v>4</v>
      </c>
      <c r="F150">
        <v>149</v>
      </c>
    </row>
    <row r="151" spans="1:6">
      <c r="A151" s="436">
        <v>45717</v>
      </c>
      <c r="B151" s="756" t="s">
        <v>1457</v>
      </c>
      <c r="C151" s="756" t="s">
        <v>1757</v>
      </c>
      <c r="D151" s="756" t="s">
        <v>1564</v>
      </c>
      <c r="E151">
        <v>2</v>
      </c>
      <c r="F151">
        <v>150</v>
      </c>
    </row>
    <row r="152" spans="1:6">
      <c r="A152" s="436">
        <v>45718</v>
      </c>
      <c r="B152" s="756" t="s">
        <v>1457</v>
      </c>
      <c r="C152" s="756" t="s">
        <v>1477</v>
      </c>
      <c r="D152" s="756" t="s">
        <v>1520</v>
      </c>
      <c r="E152">
        <v>3</v>
      </c>
      <c r="F152">
        <v>151</v>
      </c>
    </row>
    <row r="153" spans="1:6">
      <c r="A153" s="436">
        <v>45719</v>
      </c>
      <c r="B153" s="756" t="s">
        <v>1646</v>
      </c>
      <c r="C153" s="756" t="s">
        <v>1683</v>
      </c>
      <c r="D153" s="756"/>
      <c r="E153">
        <v>2</v>
      </c>
      <c r="F153">
        <v>152</v>
      </c>
    </row>
    <row r="154" spans="1:6">
      <c r="A154" s="436">
        <v>45719</v>
      </c>
      <c r="B154" s="756" t="s">
        <v>1444</v>
      </c>
      <c r="C154" s="756" t="s">
        <v>1435</v>
      </c>
      <c r="D154" s="756" t="s">
        <v>1705</v>
      </c>
      <c r="E154">
        <v>4</v>
      </c>
      <c r="F154">
        <v>153</v>
      </c>
    </row>
    <row r="155" spans="1:6">
      <c r="A155" s="436">
        <v>45719</v>
      </c>
      <c r="B155" s="756" t="s">
        <v>1457</v>
      </c>
      <c r="C155" s="756" t="s">
        <v>1523</v>
      </c>
      <c r="D155" s="756" t="s">
        <v>1762</v>
      </c>
      <c r="E155">
        <v>3</v>
      </c>
      <c r="F155">
        <v>154</v>
      </c>
    </row>
    <row r="156" spans="1:6">
      <c r="A156" s="436">
        <v>45720</v>
      </c>
      <c r="B156" s="756" t="s">
        <v>1438</v>
      </c>
      <c r="C156" s="756" t="s">
        <v>1477</v>
      </c>
      <c r="D156" s="756" t="s">
        <v>1512</v>
      </c>
      <c r="E156">
        <v>2</v>
      </c>
      <c r="F156">
        <v>155</v>
      </c>
    </row>
    <row r="157" spans="1:6">
      <c r="A157" s="436">
        <v>45720</v>
      </c>
      <c r="B157" s="756" t="s">
        <v>1457</v>
      </c>
      <c r="C157" s="756" t="s">
        <v>1532</v>
      </c>
      <c r="D157" s="756" t="s">
        <v>1533</v>
      </c>
      <c r="E157">
        <v>4</v>
      </c>
      <c r="F157">
        <v>156</v>
      </c>
    </row>
    <row r="158" spans="1:6">
      <c r="A158" s="436">
        <v>45720</v>
      </c>
      <c r="B158" s="756" t="s">
        <v>1646</v>
      </c>
      <c r="C158" s="756" t="s">
        <v>1568</v>
      </c>
      <c r="D158" s="756" t="s">
        <v>1436</v>
      </c>
      <c r="E158">
        <v>3</v>
      </c>
      <c r="F158">
        <v>157</v>
      </c>
    </row>
    <row r="159" spans="1:6">
      <c r="A159" s="436">
        <v>45720</v>
      </c>
      <c r="B159" s="756" t="s">
        <v>1444</v>
      </c>
      <c r="C159" s="756" t="s">
        <v>1529</v>
      </c>
      <c r="D159" s="756" t="s">
        <v>1769</v>
      </c>
      <c r="E159">
        <v>2</v>
      </c>
      <c r="F159">
        <v>158</v>
      </c>
    </row>
    <row r="160" spans="1:6">
      <c r="A160" s="436">
        <v>45721</v>
      </c>
      <c r="B160" s="756" t="s">
        <v>1444</v>
      </c>
      <c r="C160" s="756" t="s">
        <v>1435</v>
      </c>
      <c r="D160" s="756" t="s">
        <v>1514</v>
      </c>
      <c r="E160">
        <v>3</v>
      </c>
      <c r="F160">
        <v>159</v>
      </c>
    </row>
    <row r="161" spans="1:6">
      <c r="A161" s="436">
        <v>45721</v>
      </c>
      <c r="B161" s="756" t="s">
        <v>1438</v>
      </c>
      <c r="C161" s="756" t="s">
        <v>1489</v>
      </c>
      <c r="D161" s="756" t="s">
        <v>1665</v>
      </c>
      <c r="E161">
        <v>2</v>
      </c>
      <c r="F161">
        <v>160</v>
      </c>
    </row>
    <row r="162" spans="1:6">
      <c r="A162" s="436">
        <v>45721</v>
      </c>
      <c r="B162" s="756" t="s">
        <v>1465</v>
      </c>
      <c r="C162" s="756" t="s">
        <v>1489</v>
      </c>
      <c r="D162" s="756" t="s">
        <v>1773</v>
      </c>
      <c r="E162">
        <v>2</v>
      </c>
      <c r="F162">
        <v>161</v>
      </c>
    </row>
    <row r="163" spans="1:6">
      <c r="A163" s="436">
        <v>45722</v>
      </c>
      <c r="B163" s="756" t="s">
        <v>1438</v>
      </c>
      <c r="C163" s="756" t="s">
        <v>1435</v>
      </c>
      <c r="D163" s="756" t="s">
        <v>1775</v>
      </c>
      <c r="E163">
        <v>2</v>
      </c>
      <c r="F163">
        <v>162</v>
      </c>
    </row>
    <row r="164" spans="1:6">
      <c r="A164" s="436">
        <v>45722</v>
      </c>
      <c r="B164" s="756" t="s">
        <v>1457</v>
      </c>
      <c r="C164" s="756" t="s">
        <v>1777</v>
      </c>
      <c r="D164" s="756" t="s">
        <v>1670</v>
      </c>
      <c r="E164">
        <v>2</v>
      </c>
      <c r="F164">
        <v>163</v>
      </c>
    </row>
    <row r="165" spans="1:6">
      <c r="A165" s="436">
        <v>45722</v>
      </c>
      <c r="B165" s="756" t="s">
        <v>1444</v>
      </c>
      <c r="C165" s="756" t="s">
        <v>1529</v>
      </c>
      <c r="D165" s="756" t="s">
        <v>1665</v>
      </c>
      <c r="E165">
        <v>6</v>
      </c>
      <c r="F165">
        <v>164</v>
      </c>
    </row>
    <row r="166" spans="1:6">
      <c r="A166" s="436">
        <v>45723</v>
      </c>
      <c r="B166" s="756" t="s">
        <v>1457</v>
      </c>
      <c r="C166" s="756" t="s">
        <v>1435</v>
      </c>
      <c r="D166" s="756" t="s">
        <v>1489</v>
      </c>
      <c r="E166">
        <v>3</v>
      </c>
      <c r="F166">
        <v>165</v>
      </c>
    </row>
    <row r="167" spans="1:6">
      <c r="A167" s="436">
        <v>45723</v>
      </c>
      <c r="B167" s="756" t="s">
        <v>1438</v>
      </c>
      <c r="C167" s="756" t="s">
        <v>1526</v>
      </c>
      <c r="D167" s="756" t="s">
        <v>1436</v>
      </c>
      <c r="E167">
        <v>2</v>
      </c>
      <c r="F167">
        <v>166</v>
      </c>
    </row>
    <row r="168" spans="1:6">
      <c r="A168" s="436">
        <v>45723</v>
      </c>
      <c r="B168" s="756" t="s">
        <v>1444</v>
      </c>
      <c r="C168" s="756" t="s">
        <v>1784</v>
      </c>
      <c r="D168" s="756" t="s">
        <v>1785</v>
      </c>
      <c r="E168">
        <v>3</v>
      </c>
      <c r="F168">
        <v>167</v>
      </c>
    </row>
    <row r="169" spans="1:6">
      <c r="A169" s="436">
        <v>45723</v>
      </c>
      <c r="B169" s="756" t="s">
        <v>1461</v>
      </c>
      <c r="C169" s="756" t="s">
        <v>1459</v>
      </c>
      <c r="D169" s="756" t="s">
        <v>1607</v>
      </c>
      <c r="E169">
        <v>3</v>
      </c>
      <c r="F169">
        <v>168</v>
      </c>
    </row>
    <row r="170" spans="1:6">
      <c r="A170" s="436">
        <v>45725</v>
      </c>
      <c r="B170" s="756" t="s">
        <v>1457</v>
      </c>
      <c r="C170" s="756" t="s">
        <v>1777</v>
      </c>
      <c r="D170" s="756" t="s">
        <v>1520</v>
      </c>
      <c r="E170">
        <v>3</v>
      </c>
      <c r="F170">
        <v>169</v>
      </c>
    </row>
    <row r="171" spans="1:6">
      <c r="A171" s="436">
        <v>45725</v>
      </c>
      <c r="B171" s="756" t="s">
        <v>1646</v>
      </c>
      <c r="C171" s="756" t="s">
        <v>1793</v>
      </c>
      <c r="D171" s="756" t="s">
        <v>1794</v>
      </c>
      <c r="E171">
        <v>2</v>
      </c>
      <c r="F171">
        <v>170</v>
      </c>
    </row>
    <row r="172" spans="1:6">
      <c r="A172" s="436">
        <v>45726</v>
      </c>
      <c r="B172" s="756" t="s">
        <v>1444</v>
      </c>
      <c r="C172" s="756" t="s">
        <v>1435</v>
      </c>
      <c r="D172" s="756" t="s">
        <v>1688</v>
      </c>
      <c r="E172">
        <v>5</v>
      </c>
      <c r="F172">
        <v>171</v>
      </c>
    </row>
    <row r="173" spans="1:6">
      <c r="A173" s="436">
        <v>45727</v>
      </c>
      <c r="B173" s="756" t="s">
        <v>1438</v>
      </c>
      <c r="C173" s="756" t="s">
        <v>1777</v>
      </c>
      <c r="D173" s="756" t="s">
        <v>1795</v>
      </c>
      <c r="E173">
        <v>3</v>
      </c>
      <c r="F173">
        <v>172</v>
      </c>
    </row>
    <row r="174" spans="1:6">
      <c r="A174" s="436">
        <v>45727</v>
      </c>
      <c r="B174" s="756" t="s">
        <v>1457</v>
      </c>
      <c r="C174" s="756" t="s">
        <v>1435</v>
      </c>
      <c r="D174" s="756" t="s">
        <v>1533</v>
      </c>
      <c r="E174">
        <v>2</v>
      </c>
      <c r="F174">
        <v>173</v>
      </c>
    </row>
    <row r="175" spans="1:6">
      <c r="A175" s="436">
        <v>45727</v>
      </c>
      <c r="B175" s="756" t="s">
        <v>1646</v>
      </c>
      <c r="C175" s="756" t="s">
        <v>1568</v>
      </c>
      <c r="D175" s="756" t="s">
        <v>1797</v>
      </c>
      <c r="E175">
        <v>3</v>
      </c>
      <c r="F175">
        <v>174</v>
      </c>
    </row>
    <row r="176" spans="1:6">
      <c r="A176" s="436">
        <v>45727</v>
      </c>
      <c r="B176" s="756" t="s">
        <v>1444</v>
      </c>
      <c r="C176" s="756" t="s">
        <v>1728</v>
      </c>
      <c r="D176" s="756"/>
      <c r="E176">
        <v>2</v>
      </c>
      <c r="F176">
        <v>175</v>
      </c>
    </row>
    <row r="177" spans="1:6">
      <c r="A177" s="436">
        <v>45728</v>
      </c>
      <c r="B177" s="756" t="s">
        <v>1444</v>
      </c>
      <c r="C177" s="756" t="s">
        <v>1678</v>
      </c>
      <c r="D177" s="756" t="s">
        <v>1796</v>
      </c>
      <c r="E177">
        <v>5</v>
      </c>
      <c r="F177">
        <v>176</v>
      </c>
    </row>
    <row r="178" spans="1:6">
      <c r="A178" s="436">
        <v>45728</v>
      </c>
      <c r="B178" s="756" t="s">
        <v>1457</v>
      </c>
      <c r="C178" s="756" t="s">
        <v>1435</v>
      </c>
      <c r="D178" s="756" t="s">
        <v>1609</v>
      </c>
      <c r="E178">
        <v>2</v>
      </c>
      <c r="F178">
        <v>177</v>
      </c>
    </row>
    <row r="179" spans="1:6">
      <c r="A179" s="436">
        <v>45728</v>
      </c>
      <c r="B179" s="756" t="s">
        <v>1465</v>
      </c>
      <c r="C179" s="756" t="s">
        <v>1529</v>
      </c>
      <c r="D179" s="756" t="s">
        <v>1800</v>
      </c>
      <c r="E179">
        <v>3</v>
      </c>
      <c r="F179">
        <v>178</v>
      </c>
    </row>
    <row r="180" spans="1:6">
      <c r="A180" s="436">
        <v>45729</v>
      </c>
      <c r="B180" s="756" t="s">
        <v>1438</v>
      </c>
      <c r="C180" s="756" t="s">
        <v>1529</v>
      </c>
      <c r="D180" s="756" t="s">
        <v>1796</v>
      </c>
      <c r="E180">
        <v>2</v>
      </c>
      <c r="F180">
        <v>179</v>
      </c>
    </row>
    <row r="181" spans="1:6">
      <c r="A181" s="436">
        <v>45729</v>
      </c>
      <c r="B181" s="756" t="s">
        <v>1457</v>
      </c>
      <c r="C181" s="756" t="s">
        <v>1801</v>
      </c>
      <c r="D181" s="756" t="s">
        <v>1665</v>
      </c>
      <c r="E181">
        <v>2</v>
      </c>
      <c r="F181">
        <v>180</v>
      </c>
    </row>
    <row r="182" spans="1:6">
      <c r="A182" s="436">
        <v>45729</v>
      </c>
      <c r="B182" s="756" t="s">
        <v>1461</v>
      </c>
      <c r="C182" s="756" t="s">
        <v>1802</v>
      </c>
      <c r="D182" s="756" t="s">
        <v>1803</v>
      </c>
      <c r="E182">
        <v>2</v>
      </c>
      <c r="F182">
        <v>181</v>
      </c>
    </row>
    <row r="183" spans="1:6">
      <c r="A183" s="436">
        <v>45729</v>
      </c>
      <c r="B183" s="756" t="s">
        <v>1444</v>
      </c>
      <c r="C183" s="756" t="s">
        <v>1804</v>
      </c>
      <c r="D183" s="756" t="s">
        <v>1805</v>
      </c>
      <c r="E183">
        <v>2</v>
      </c>
      <c r="F183">
        <v>182</v>
      </c>
    </row>
    <row r="184" spans="1:6">
      <c r="A184" s="436">
        <v>45730</v>
      </c>
      <c r="B184" s="756" t="s">
        <v>1457</v>
      </c>
      <c r="C184" s="756" t="s">
        <v>1442</v>
      </c>
      <c r="D184" s="756" t="s">
        <v>1806</v>
      </c>
      <c r="E184">
        <v>3</v>
      </c>
      <c r="F184">
        <v>183</v>
      </c>
    </row>
    <row r="185" spans="1:6">
      <c r="A185" s="436">
        <v>45730</v>
      </c>
      <c r="B185" s="756" t="s">
        <v>1438</v>
      </c>
      <c r="C185" s="756" t="s">
        <v>1516</v>
      </c>
      <c r="D185" s="756" t="s">
        <v>1808</v>
      </c>
      <c r="E185">
        <v>2</v>
      </c>
      <c r="F185">
        <v>184</v>
      </c>
    </row>
    <row r="186" spans="1:6">
      <c r="A186" s="436">
        <v>45730</v>
      </c>
      <c r="B186" s="756" t="s">
        <v>1465</v>
      </c>
      <c r="C186" s="756" t="s">
        <v>1593</v>
      </c>
      <c r="D186" s="756"/>
      <c r="E186">
        <v>2</v>
      </c>
      <c r="F186">
        <v>185</v>
      </c>
    </row>
    <row r="187" spans="1:6">
      <c r="A187" s="436">
        <v>45730</v>
      </c>
      <c r="B187" s="756" t="s">
        <v>1444</v>
      </c>
      <c r="C187" s="756" t="s">
        <v>1477</v>
      </c>
      <c r="D187" s="756" t="s">
        <v>1809</v>
      </c>
      <c r="E187">
        <v>3</v>
      </c>
      <c r="F187">
        <v>186</v>
      </c>
    </row>
    <row r="188" spans="1:6">
      <c r="A188" s="436">
        <v>45730</v>
      </c>
      <c r="B188" s="756" t="s">
        <v>1461</v>
      </c>
      <c r="C188" s="756" t="s">
        <v>1678</v>
      </c>
      <c r="D188" s="756" t="s">
        <v>1810</v>
      </c>
      <c r="E188">
        <v>3</v>
      </c>
      <c r="F188">
        <v>187</v>
      </c>
    </row>
    <row r="189" spans="1:6">
      <c r="A189" s="436">
        <v>45732</v>
      </c>
      <c r="B189" s="756" t="s">
        <v>1457</v>
      </c>
      <c r="C189" s="756" t="s">
        <v>1477</v>
      </c>
      <c r="D189" s="756" t="s">
        <v>1658</v>
      </c>
      <c r="E189">
        <v>3</v>
      </c>
      <c r="F189">
        <v>188</v>
      </c>
    </row>
    <row r="190" spans="1:6">
      <c r="A190" s="436">
        <v>45733</v>
      </c>
      <c r="B190" s="756" t="s">
        <v>1444</v>
      </c>
      <c r="C190" s="756" t="s">
        <v>1529</v>
      </c>
      <c r="D190" s="756" t="s">
        <v>1705</v>
      </c>
      <c r="E190">
        <v>4</v>
      </c>
      <c r="F190">
        <v>189</v>
      </c>
    </row>
    <row r="191" spans="1:6">
      <c r="A191" s="436">
        <v>45734</v>
      </c>
      <c r="B191" s="756" t="s">
        <v>1438</v>
      </c>
      <c r="C191" s="756" t="s">
        <v>1477</v>
      </c>
      <c r="D191" s="756" t="s">
        <v>1609</v>
      </c>
      <c r="E191">
        <v>4</v>
      </c>
      <c r="F191">
        <v>190</v>
      </c>
    </row>
    <row r="192" spans="1:6">
      <c r="A192" s="436">
        <v>45734</v>
      </c>
      <c r="B192" s="756" t="s">
        <v>1457</v>
      </c>
      <c r="C192" s="756" t="s">
        <v>1435</v>
      </c>
      <c r="D192" s="756" t="s">
        <v>1533</v>
      </c>
      <c r="E192">
        <v>2</v>
      </c>
      <c r="F192">
        <v>191</v>
      </c>
    </row>
    <row r="193" spans="1:6">
      <c r="A193" s="436">
        <v>45734</v>
      </c>
      <c r="B193" s="756" t="s">
        <v>1646</v>
      </c>
      <c r="C193" s="756" t="s">
        <v>1713</v>
      </c>
      <c r="D193" s="756" t="s">
        <v>1808</v>
      </c>
      <c r="E193">
        <v>3</v>
      </c>
      <c r="F193">
        <v>192</v>
      </c>
    </row>
    <row r="194" spans="1:6">
      <c r="A194" s="436">
        <v>45735</v>
      </c>
      <c r="B194" s="756" t="s">
        <v>1461</v>
      </c>
      <c r="C194" s="756" t="s">
        <v>2350</v>
      </c>
      <c r="D194" s="756" t="s">
        <v>1460</v>
      </c>
      <c r="E194">
        <v>3</v>
      </c>
      <c r="F194">
        <v>193</v>
      </c>
    </row>
    <row r="195" spans="1:6">
      <c r="A195" s="436">
        <v>45735</v>
      </c>
      <c r="B195" s="756" t="s">
        <v>1438</v>
      </c>
      <c r="C195" s="756" t="s">
        <v>1435</v>
      </c>
      <c r="D195" s="756" t="s">
        <v>1814</v>
      </c>
      <c r="E195">
        <v>2</v>
      </c>
      <c r="F195">
        <v>194</v>
      </c>
    </row>
    <row r="196" spans="1:6">
      <c r="A196" s="436">
        <v>45735</v>
      </c>
      <c r="B196" s="756" t="s">
        <v>1444</v>
      </c>
      <c r="C196" s="756" t="s">
        <v>1611</v>
      </c>
      <c r="D196" s="756"/>
      <c r="E196">
        <v>4</v>
      </c>
      <c r="F196">
        <v>195</v>
      </c>
    </row>
    <row r="197" spans="1:6">
      <c r="A197" s="436">
        <v>45736</v>
      </c>
      <c r="B197" s="756" t="s">
        <v>1438</v>
      </c>
      <c r="C197" s="756" t="s">
        <v>1477</v>
      </c>
      <c r="D197" s="756" t="s">
        <v>1796</v>
      </c>
      <c r="E197">
        <v>2</v>
      </c>
      <c r="F197">
        <v>196</v>
      </c>
    </row>
    <row r="198" spans="1:6">
      <c r="A198" s="436">
        <v>45736</v>
      </c>
      <c r="B198" s="756" t="s">
        <v>1457</v>
      </c>
      <c r="C198" s="756" t="s">
        <v>1568</v>
      </c>
      <c r="D198" s="756" t="s">
        <v>1665</v>
      </c>
      <c r="E198">
        <v>2</v>
      </c>
      <c r="F198">
        <v>197</v>
      </c>
    </row>
    <row r="199" spans="1:6">
      <c r="A199" s="436">
        <v>45736</v>
      </c>
      <c r="B199" s="756" t="s">
        <v>1461</v>
      </c>
      <c r="C199" s="756" t="s">
        <v>1447</v>
      </c>
      <c r="D199" s="756" t="s">
        <v>3155</v>
      </c>
      <c r="E199">
        <v>4</v>
      </c>
      <c r="F199">
        <v>198</v>
      </c>
    </row>
    <row r="200" spans="1:6">
      <c r="A200" s="436">
        <v>45736</v>
      </c>
      <c r="B200" s="756" t="s">
        <v>1444</v>
      </c>
      <c r="C200" s="756" t="s">
        <v>1526</v>
      </c>
      <c r="D200" s="756" t="s">
        <v>1814</v>
      </c>
      <c r="E200">
        <v>2</v>
      </c>
      <c r="F200">
        <v>199</v>
      </c>
    </row>
    <row r="201" spans="1:6">
      <c r="A201" s="436">
        <v>45737</v>
      </c>
      <c r="B201" s="756" t="s">
        <v>1457</v>
      </c>
      <c r="C201" s="756" t="s">
        <v>1529</v>
      </c>
      <c r="D201" s="756" t="s">
        <v>3158</v>
      </c>
      <c r="E201">
        <v>3</v>
      </c>
      <c r="F201">
        <v>200</v>
      </c>
    </row>
    <row r="202" spans="1:6">
      <c r="A202" s="436">
        <v>45737</v>
      </c>
      <c r="B202" s="756" t="s">
        <v>1438</v>
      </c>
      <c r="C202" s="756" t="s">
        <v>1523</v>
      </c>
      <c r="D202" s="756" t="s">
        <v>3160</v>
      </c>
      <c r="E202">
        <v>2</v>
      </c>
      <c r="F202">
        <v>201</v>
      </c>
    </row>
    <row r="203" spans="1:6">
      <c r="A203" s="436">
        <v>45737</v>
      </c>
      <c r="B203" s="756" t="s">
        <v>1465</v>
      </c>
      <c r="C203" s="756" t="s">
        <v>1593</v>
      </c>
      <c r="D203" s="756"/>
      <c r="E203">
        <v>2</v>
      </c>
      <c r="F203">
        <v>202</v>
      </c>
    </row>
    <row r="204" spans="1:6">
      <c r="A204" s="436">
        <v>45737</v>
      </c>
      <c r="B204" s="756" t="s">
        <v>1444</v>
      </c>
      <c r="C204" s="756" t="s">
        <v>1526</v>
      </c>
      <c r="D204" s="756" t="s">
        <v>1609</v>
      </c>
      <c r="E204">
        <v>2</v>
      </c>
      <c r="F204">
        <v>203</v>
      </c>
    </row>
    <row r="205" spans="1:6">
      <c r="A205" s="436">
        <v>45737</v>
      </c>
      <c r="B205" s="756" t="s">
        <v>1461</v>
      </c>
      <c r="C205" s="756" t="s">
        <v>1459</v>
      </c>
      <c r="D205" s="756" t="s">
        <v>1665</v>
      </c>
      <c r="E205">
        <v>5</v>
      </c>
      <c r="F205">
        <v>204</v>
      </c>
    </row>
    <row r="206" spans="1:6">
      <c r="A206" s="436">
        <v>45739</v>
      </c>
      <c r="B206" s="756" t="s">
        <v>1457</v>
      </c>
      <c r="C206" s="756" t="s">
        <v>1477</v>
      </c>
      <c r="D206" s="756" t="s">
        <v>1520</v>
      </c>
      <c r="E206">
        <v>3</v>
      </c>
      <c r="F206">
        <v>205</v>
      </c>
    </row>
    <row r="207" spans="1:6">
      <c r="A207" s="436">
        <v>45740</v>
      </c>
      <c r="B207" s="756" t="s">
        <v>1444</v>
      </c>
      <c r="C207" s="756" t="s">
        <v>1435</v>
      </c>
      <c r="D207" s="756" t="s">
        <v>1705</v>
      </c>
      <c r="E207">
        <v>6</v>
      </c>
      <c r="F207">
        <v>206</v>
      </c>
    </row>
    <row r="208" spans="1:6">
      <c r="A208" s="436">
        <v>45740</v>
      </c>
      <c r="B208" s="756" t="s">
        <v>1444</v>
      </c>
      <c r="C208" s="756" t="s">
        <v>1526</v>
      </c>
      <c r="D208" s="756" t="s">
        <v>3171</v>
      </c>
      <c r="E208">
        <v>3</v>
      </c>
      <c r="F208">
        <v>207</v>
      </c>
    </row>
    <row r="209" spans="1:6">
      <c r="A209" s="436">
        <v>45741</v>
      </c>
      <c r="B209" s="756" t="s">
        <v>1438</v>
      </c>
      <c r="C209" s="756" t="s">
        <v>1477</v>
      </c>
      <c r="D209" s="756" t="s">
        <v>1796</v>
      </c>
      <c r="E209">
        <v>3</v>
      </c>
      <c r="F209">
        <v>208</v>
      </c>
    </row>
    <row r="210" spans="1:6">
      <c r="A210" s="436">
        <v>45741</v>
      </c>
      <c r="B210" s="756" t="s">
        <v>1457</v>
      </c>
      <c r="C210" s="756" t="s">
        <v>1435</v>
      </c>
      <c r="D210" s="756" t="s">
        <v>1533</v>
      </c>
      <c r="E210">
        <v>3</v>
      </c>
      <c r="F210">
        <v>209</v>
      </c>
    </row>
    <row r="211" spans="1:6">
      <c r="A211" s="436">
        <v>45741</v>
      </c>
      <c r="B211" s="756" t="s">
        <v>1646</v>
      </c>
      <c r="C211" s="756" t="s">
        <v>1611</v>
      </c>
      <c r="D211" s="756" t="s">
        <v>1803</v>
      </c>
      <c r="E211">
        <v>3</v>
      </c>
      <c r="F211">
        <v>210</v>
      </c>
    </row>
    <row r="212" spans="1:6">
      <c r="A212" s="436">
        <v>45741</v>
      </c>
      <c r="B212" s="756" t="s">
        <v>1444</v>
      </c>
      <c r="C212" s="756" t="s">
        <v>1529</v>
      </c>
      <c r="D212" s="756" t="s">
        <v>3177</v>
      </c>
      <c r="E212">
        <v>2</v>
      </c>
      <c r="F212">
        <v>211</v>
      </c>
    </row>
    <row r="213" spans="1:6">
      <c r="A213" s="436">
        <v>45742</v>
      </c>
      <c r="B213" s="756" t="s">
        <v>1461</v>
      </c>
      <c r="C213" s="756" t="s">
        <v>1449</v>
      </c>
      <c r="D213" s="756" t="s">
        <v>1436</v>
      </c>
      <c r="E213">
        <v>4</v>
      </c>
      <c r="F213">
        <v>212</v>
      </c>
    </row>
    <row r="214" spans="1:6">
      <c r="A214" s="436">
        <v>45742</v>
      </c>
      <c r="B214" s="756" t="s">
        <v>1457</v>
      </c>
      <c r="C214" s="756" t="s">
        <v>1435</v>
      </c>
      <c r="D214" s="756" t="s">
        <v>3181</v>
      </c>
      <c r="E214">
        <v>2</v>
      </c>
      <c r="F214">
        <v>213</v>
      </c>
    </row>
    <row r="215" spans="1:6">
      <c r="A215" s="436">
        <v>45742</v>
      </c>
      <c r="B215" s="756" t="s">
        <v>1457</v>
      </c>
      <c r="C215" s="756" t="s">
        <v>3183</v>
      </c>
      <c r="D215" s="756" t="s">
        <v>1665</v>
      </c>
      <c r="E215">
        <v>2</v>
      </c>
      <c r="F215">
        <v>214</v>
      </c>
    </row>
    <row r="216" spans="1:6">
      <c r="A216" s="436">
        <v>45742</v>
      </c>
      <c r="B216" s="756" t="s">
        <v>1465</v>
      </c>
      <c r="C216" s="756" t="s">
        <v>1568</v>
      </c>
      <c r="D216" s="756" t="s">
        <v>3186</v>
      </c>
      <c r="E216">
        <v>4</v>
      </c>
      <c r="F216">
        <v>215</v>
      </c>
    </row>
    <row r="217" spans="1:6">
      <c r="A217" s="436">
        <v>45743</v>
      </c>
      <c r="B217" s="756" t="s">
        <v>1438</v>
      </c>
      <c r="C217" s="756" t="s">
        <v>1435</v>
      </c>
      <c r="D217" s="756" t="s">
        <v>1814</v>
      </c>
      <c r="E217">
        <v>4</v>
      </c>
      <c r="F217">
        <v>216</v>
      </c>
    </row>
    <row r="218" spans="1:6">
      <c r="A218" s="436">
        <v>45743</v>
      </c>
      <c r="B218" s="756" t="s">
        <v>1457</v>
      </c>
      <c r="C218" s="756" t="s">
        <v>1477</v>
      </c>
      <c r="D218" s="756" t="s">
        <v>1665</v>
      </c>
      <c r="E218">
        <v>2</v>
      </c>
      <c r="F218">
        <v>217</v>
      </c>
    </row>
    <row r="219" spans="1:6">
      <c r="A219" s="436">
        <v>45743</v>
      </c>
      <c r="B219" s="756" t="s">
        <v>1461</v>
      </c>
      <c r="C219" s="756" t="s">
        <v>1447</v>
      </c>
      <c r="D219" s="756" t="s">
        <v>1460</v>
      </c>
      <c r="E219">
        <v>2</v>
      </c>
      <c r="F219">
        <v>218</v>
      </c>
    </row>
    <row r="220" spans="1:6">
      <c r="A220" s="436">
        <v>45743</v>
      </c>
      <c r="B220" s="756" t="s">
        <v>1444</v>
      </c>
      <c r="C220" s="756" t="s">
        <v>1804</v>
      </c>
      <c r="D220" s="756" t="s">
        <v>1805</v>
      </c>
      <c r="E220">
        <v>2</v>
      </c>
      <c r="F220">
        <v>219</v>
      </c>
    </row>
    <row r="221" spans="1:6">
      <c r="A221" s="436">
        <v>45744</v>
      </c>
      <c r="B221" s="756" t="s">
        <v>1457</v>
      </c>
      <c r="C221" s="756" t="s">
        <v>1435</v>
      </c>
      <c r="D221" s="756" t="s">
        <v>1814</v>
      </c>
      <c r="E221">
        <v>5</v>
      </c>
      <c r="F221">
        <v>220</v>
      </c>
    </row>
    <row r="222" spans="1:6">
      <c r="A222" s="436">
        <v>45744</v>
      </c>
      <c r="B222" s="756" t="s">
        <v>1438</v>
      </c>
      <c r="C222" s="756" t="s">
        <v>1516</v>
      </c>
      <c r="D222" s="756" t="s">
        <v>1442</v>
      </c>
      <c r="E222">
        <v>4</v>
      </c>
      <c r="F222">
        <v>221</v>
      </c>
    </row>
    <row r="223" spans="1:6">
      <c r="A223" s="436">
        <v>45744</v>
      </c>
      <c r="B223" s="756" t="s">
        <v>1465</v>
      </c>
      <c r="C223" s="756" t="s">
        <v>1593</v>
      </c>
      <c r="D223" s="756"/>
      <c r="E223">
        <v>2</v>
      </c>
      <c r="F223">
        <v>222</v>
      </c>
    </row>
    <row r="224" spans="1:6">
      <c r="A224" s="436">
        <v>45744</v>
      </c>
      <c r="B224" s="756" t="s">
        <v>1444</v>
      </c>
      <c r="C224" s="756" t="s">
        <v>1526</v>
      </c>
      <c r="D224" s="756" t="s">
        <v>1670</v>
      </c>
      <c r="E224">
        <v>4</v>
      </c>
      <c r="F224">
        <v>223</v>
      </c>
    </row>
    <row r="225" spans="1:6">
      <c r="A225" s="436">
        <v>45744</v>
      </c>
      <c r="B225" s="756" t="s">
        <v>1461</v>
      </c>
      <c r="C225" s="756" t="s">
        <v>1459</v>
      </c>
      <c r="D225" s="756" t="s">
        <v>1683</v>
      </c>
      <c r="E225">
        <v>6</v>
      </c>
      <c r="F225">
        <v>224</v>
      </c>
    </row>
    <row r="226" spans="1:6">
      <c r="A226" s="436">
        <v>45746</v>
      </c>
      <c r="B226" s="756" t="s">
        <v>1457</v>
      </c>
      <c r="C226" s="756" t="s">
        <v>3199</v>
      </c>
      <c r="D226" s="756" t="s">
        <v>1520</v>
      </c>
      <c r="E226">
        <v>3</v>
      </c>
      <c r="F226">
        <v>225</v>
      </c>
    </row>
    <row r="227" spans="1:6">
      <c r="A227" s="436">
        <v>45747</v>
      </c>
      <c r="B227" s="756" t="s">
        <v>1444</v>
      </c>
      <c r="C227" s="756" t="s">
        <v>1435</v>
      </c>
      <c r="D227" s="756" t="s">
        <v>3203</v>
      </c>
      <c r="E227">
        <v>4</v>
      </c>
      <c r="F227">
        <v>226</v>
      </c>
    </row>
    <row r="228" spans="1:6">
      <c r="A228" s="436">
        <v>45747</v>
      </c>
      <c r="B228" s="756" t="s">
        <v>1457</v>
      </c>
      <c r="C228" s="756" t="s">
        <v>1784</v>
      </c>
      <c r="D228" s="756" t="s">
        <v>1527</v>
      </c>
      <c r="E228">
        <v>3</v>
      </c>
      <c r="F228">
        <v>227</v>
      </c>
    </row>
    <row r="229" spans="1:6">
      <c r="A229" s="436">
        <v>45748</v>
      </c>
      <c r="B229" s="756" t="s">
        <v>1438</v>
      </c>
      <c r="C229" s="756" t="s">
        <v>1696</v>
      </c>
      <c r="D229" s="756" t="s">
        <v>3205</v>
      </c>
      <c r="E229">
        <v>3</v>
      </c>
      <c r="F229">
        <v>228</v>
      </c>
    </row>
    <row r="230" spans="1:6">
      <c r="A230" s="436">
        <v>45748</v>
      </c>
      <c r="B230" s="756" t="s">
        <v>1457</v>
      </c>
      <c r="C230" s="756" t="s">
        <v>1449</v>
      </c>
      <c r="D230" s="756" t="s">
        <v>1533</v>
      </c>
      <c r="E230">
        <v>2</v>
      </c>
      <c r="F230">
        <v>229</v>
      </c>
    </row>
    <row r="231" spans="1:6">
      <c r="A231" s="436">
        <v>45748</v>
      </c>
      <c r="B231" s="756" t="s">
        <v>1646</v>
      </c>
      <c r="C231" s="756" t="s">
        <v>1529</v>
      </c>
      <c r="D231" s="756" t="s">
        <v>3181</v>
      </c>
      <c r="E231">
        <v>2</v>
      </c>
      <c r="F231">
        <v>230</v>
      </c>
    </row>
    <row r="232" spans="1:6">
      <c r="A232" s="436">
        <v>45749</v>
      </c>
      <c r="B232" s="756" t="s">
        <v>1444</v>
      </c>
      <c r="C232" s="756" t="s">
        <v>1449</v>
      </c>
      <c r="D232" s="756" t="s">
        <v>3207</v>
      </c>
      <c r="E232">
        <v>4</v>
      </c>
      <c r="F232">
        <v>231</v>
      </c>
    </row>
    <row r="233" spans="1:6">
      <c r="A233" s="436">
        <v>45749</v>
      </c>
      <c r="B233" s="756" t="s">
        <v>1438</v>
      </c>
      <c r="C233" s="756" t="s">
        <v>1529</v>
      </c>
      <c r="D233" s="756" t="s">
        <v>3181</v>
      </c>
      <c r="E233">
        <v>2</v>
      </c>
      <c r="F233">
        <v>232</v>
      </c>
    </row>
    <row r="234" spans="1:6">
      <c r="A234" s="436">
        <v>45749</v>
      </c>
      <c r="B234" s="756" t="s">
        <v>1465</v>
      </c>
      <c r="C234" s="756" t="s">
        <v>1568</v>
      </c>
      <c r="D234" s="756" t="s">
        <v>3208</v>
      </c>
      <c r="E234">
        <v>3</v>
      </c>
      <c r="F234">
        <v>233</v>
      </c>
    </row>
    <row r="235" spans="1:6">
      <c r="A235" s="436">
        <v>45750</v>
      </c>
      <c r="B235" s="756" t="s">
        <v>1438</v>
      </c>
      <c r="C235" s="756" t="s">
        <v>1435</v>
      </c>
      <c r="D235" s="756" t="s">
        <v>3209</v>
      </c>
      <c r="E235">
        <v>2</v>
      </c>
      <c r="F235">
        <v>234</v>
      </c>
    </row>
    <row r="236" spans="1:6">
      <c r="A236" s="436">
        <v>45750</v>
      </c>
      <c r="B236" s="756" t="s">
        <v>1457</v>
      </c>
      <c r="C236" s="756" t="s">
        <v>1516</v>
      </c>
      <c r="D236" s="756" t="s">
        <v>1460</v>
      </c>
      <c r="E236">
        <v>2</v>
      </c>
      <c r="F236">
        <v>235</v>
      </c>
    </row>
    <row r="237" spans="1:6">
      <c r="A237" s="436">
        <v>45750</v>
      </c>
      <c r="B237" s="756" t="s">
        <v>1461</v>
      </c>
      <c r="C237" s="756" t="s">
        <v>1447</v>
      </c>
      <c r="D237" s="756" t="s">
        <v>3210</v>
      </c>
      <c r="E237">
        <v>2</v>
      </c>
      <c r="F237">
        <v>236</v>
      </c>
    </row>
    <row r="238" spans="1:6">
      <c r="A238" s="436">
        <v>45750</v>
      </c>
      <c r="B238" s="756" t="s">
        <v>1444</v>
      </c>
      <c r="C238" s="756" t="s">
        <v>1696</v>
      </c>
      <c r="D238" s="756" t="s">
        <v>3211</v>
      </c>
      <c r="E238">
        <v>2</v>
      </c>
      <c r="F238">
        <v>237</v>
      </c>
    </row>
    <row r="239" spans="1:6">
      <c r="A239" s="436">
        <v>45751</v>
      </c>
      <c r="B239" s="756" t="s">
        <v>1457</v>
      </c>
      <c r="C239" s="756" t="s">
        <v>1435</v>
      </c>
      <c r="D239" s="756" t="s">
        <v>3209</v>
      </c>
      <c r="E239">
        <v>3</v>
      </c>
      <c r="F239">
        <v>238</v>
      </c>
    </row>
    <row r="240" spans="1:6">
      <c r="A240" s="436">
        <v>45751</v>
      </c>
      <c r="B240" s="756" t="s">
        <v>1438</v>
      </c>
      <c r="C240" s="756" t="s">
        <v>1696</v>
      </c>
      <c r="D240" s="756" t="s">
        <v>1607</v>
      </c>
      <c r="E240">
        <v>2</v>
      </c>
      <c r="F240">
        <v>239</v>
      </c>
    </row>
    <row r="241" spans="1:6">
      <c r="A241" s="436">
        <v>45751</v>
      </c>
      <c r="B241" s="756" t="s">
        <v>1465</v>
      </c>
      <c r="C241" s="756" t="s">
        <v>1593</v>
      </c>
      <c r="D241" s="756"/>
      <c r="E241">
        <v>1</v>
      </c>
      <c r="F241">
        <v>240</v>
      </c>
    </row>
    <row r="242" spans="1:6">
      <c r="A242" s="436">
        <v>45386</v>
      </c>
      <c r="B242" s="756" t="s">
        <v>1465</v>
      </c>
      <c r="C242" s="756" t="s">
        <v>1593</v>
      </c>
      <c r="D242" s="756"/>
      <c r="E242">
        <v>1</v>
      </c>
      <c r="F242">
        <v>241</v>
      </c>
    </row>
    <row r="243" spans="1:6">
      <c r="A243" s="436">
        <v>45751</v>
      </c>
      <c r="B243" s="756" t="s">
        <v>1444</v>
      </c>
      <c r="C243" s="756" t="s">
        <v>1529</v>
      </c>
      <c r="D243" s="756" t="s">
        <v>1574</v>
      </c>
      <c r="E243">
        <v>2</v>
      </c>
      <c r="F243">
        <v>242</v>
      </c>
    </row>
    <row r="244" spans="1:6">
      <c r="A244" s="436">
        <v>45751</v>
      </c>
      <c r="B244" s="756" t="s">
        <v>1461</v>
      </c>
      <c r="C244" s="756" t="s">
        <v>1459</v>
      </c>
      <c r="D244" s="756" t="s">
        <v>3214</v>
      </c>
      <c r="E244">
        <v>5</v>
      </c>
      <c r="F244">
        <v>243</v>
      </c>
    </row>
    <row r="245" spans="1:6">
      <c r="A245" s="436">
        <v>45753</v>
      </c>
      <c r="B245" s="756" t="s">
        <v>1457</v>
      </c>
      <c r="C245" s="756" t="s">
        <v>1672</v>
      </c>
      <c r="D245" s="756" t="s">
        <v>3215</v>
      </c>
      <c r="E245">
        <v>3</v>
      </c>
      <c r="F245">
        <v>244</v>
      </c>
    </row>
    <row r="246" spans="1:6">
      <c r="A246" s="436">
        <v>45754</v>
      </c>
      <c r="B246" s="756" t="s">
        <v>1444</v>
      </c>
      <c r="C246" s="756" t="s">
        <v>1516</v>
      </c>
      <c r="D246" s="756" t="s">
        <v>3181</v>
      </c>
      <c r="E246">
        <v>4</v>
      </c>
      <c r="F246">
        <v>245</v>
      </c>
    </row>
    <row r="247" spans="1:6">
      <c r="A247" s="436">
        <v>45755</v>
      </c>
      <c r="B247" s="756" t="s">
        <v>1438</v>
      </c>
      <c r="C247" s="756" t="s">
        <v>1477</v>
      </c>
      <c r="D247" s="756" t="s">
        <v>3246</v>
      </c>
      <c r="E247">
        <v>3</v>
      </c>
      <c r="F247">
        <v>246</v>
      </c>
    </row>
    <row r="248" spans="1:6">
      <c r="A248" s="436">
        <v>45755</v>
      </c>
      <c r="B248" s="756" t="s">
        <v>1457</v>
      </c>
      <c r="C248" s="756" t="s">
        <v>3248</v>
      </c>
      <c r="D248" s="756" t="s">
        <v>1533</v>
      </c>
      <c r="E248">
        <v>3</v>
      </c>
      <c r="F248">
        <v>247</v>
      </c>
    </row>
    <row r="249" spans="1:6">
      <c r="A249" s="436">
        <v>45755</v>
      </c>
      <c r="B249" s="756" t="s">
        <v>1444</v>
      </c>
      <c r="C249" s="756" t="s">
        <v>3250</v>
      </c>
      <c r="D249" s="756" t="s">
        <v>3181</v>
      </c>
      <c r="E249">
        <v>2</v>
      </c>
      <c r="F249">
        <v>248</v>
      </c>
    </row>
    <row r="250" spans="1:6">
      <c r="A250" s="436">
        <v>45755</v>
      </c>
      <c r="B250" s="756" t="s">
        <v>1646</v>
      </c>
      <c r="C250" s="756" t="s">
        <v>1568</v>
      </c>
      <c r="D250" s="756" t="s">
        <v>1471</v>
      </c>
      <c r="E250">
        <v>2</v>
      </c>
      <c r="F250">
        <v>249</v>
      </c>
    </row>
    <row r="251" spans="1:6">
      <c r="A251" s="436">
        <v>45756</v>
      </c>
      <c r="B251" s="756" t="s">
        <v>1444</v>
      </c>
      <c r="C251" s="756" t="s">
        <v>3209</v>
      </c>
      <c r="D251" s="756" t="s">
        <v>1436</v>
      </c>
      <c r="E251">
        <v>3</v>
      </c>
      <c r="F251">
        <v>250</v>
      </c>
    </row>
    <row r="252" spans="1:6">
      <c r="A252" s="436">
        <v>45756</v>
      </c>
      <c r="B252" s="756" t="s">
        <v>1438</v>
      </c>
      <c r="C252" s="756" t="s">
        <v>1516</v>
      </c>
      <c r="D252" s="756" t="s">
        <v>3211</v>
      </c>
      <c r="E252">
        <v>2</v>
      </c>
      <c r="F252">
        <v>251</v>
      </c>
    </row>
    <row r="253" spans="1:6">
      <c r="A253" s="436">
        <v>45757</v>
      </c>
      <c r="B253" s="756" t="s">
        <v>1438</v>
      </c>
      <c r="C253" s="756" t="s">
        <v>1477</v>
      </c>
      <c r="D253" s="756" t="s">
        <v>1574</v>
      </c>
      <c r="E253">
        <v>4</v>
      </c>
      <c r="F253">
        <v>252</v>
      </c>
    </row>
    <row r="254" spans="1:6">
      <c r="A254" s="436">
        <v>45757</v>
      </c>
      <c r="B254" s="756" t="s">
        <v>1457</v>
      </c>
      <c r="C254" s="756" t="s">
        <v>1611</v>
      </c>
      <c r="D254" s="756" t="s">
        <v>3261</v>
      </c>
      <c r="E254">
        <v>2</v>
      </c>
      <c r="F254">
        <v>253</v>
      </c>
    </row>
    <row r="255" spans="1:6">
      <c r="A255" s="436">
        <v>45757</v>
      </c>
      <c r="B255" s="756" t="s">
        <v>1461</v>
      </c>
      <c r="C255" s="756" t="s">
        <v>1447</v>
      </c>
      <c r="D255" s="756" t="s">
        <v>3264</v>
      </c>
      <c r="E255">
        <v>2</v>
      </c>
      <c r="F255">
        <v>254</v>
      </c>
    </row>
    <row r="256" spans="1:6">
      <c r="A256" s="436">
        <v>45757</v>
      </c>
      <c r="B256" s="756" t="s">
        <v>1444</v>
      </c>
      <c r="C256" s="756" t="s">
        <v>1805</v>
      </c>
      <c r="D256" s="756" t="s">
        <v>3181</v>
      </c>
      <c r="E256">
        <v>2</v>
      </c>
      <c r="F256">
        <v>255</v>
      </c>
    </row>
    <row r="257" spans="1:6">
      <c r="A257" s="436">
        <v>45758</v>
      </c>
      <c r="B257" s="756" t="s">
        <v>1457</v>
      </c>
      <c r="C257" s="756" t="s">
        <v>1477</v>
      </c>
      <c r="D257" s="756" t="s">
        <v>3181</v>
      </c>
      <c r="E257">
        <v>5</v>
      </c>
      <c r="F257">
        <v>256</v>
      </c>
    </row>
    <row r="258" spans="1:6">
      <c r="A258" s="436">
        <v>45758</v>
      </c>
      <c r="B258" s="756" t="s">
        <v>1438</v>
      </c>
      <c r="C258" s="756" t="s">
        <v>1442</v>
      </c>
      <c r="D258" s="756" t="s">
        <v>1775</v>
      </c>
      <c r="E258">
        <v>3</v>
      </c>
      <c r="F258">
        <v>257</v>
      </c>
    </row>
    <row r="259" spans="1:6">
      <c r="A259" s="436">
        <v>45758</v>
      </c>
      <c r="B259" s="756" t="s">
        <v>1444</v>
      </c>
      <c r="C259" s="756" t="s">
        <v>1675</v>
      </c>
      <c r="D259" s="756" t="s">
        <v>3268</v>
      </c>
      <c r="E259">
        <v>3</v>
      </c>
      <c r="F259">
        <v>258</v>
      </c>
    </row>
    <row r="260" spans="1:6">
      <c r="A260" s="436">
        <v>45758</v>
      </c>
      <c r="B260" s="756" t="s">
        <v>1461</v>
      </c>
      <c r="C260" s="756" t="s">
        <v>1459</v>
      </c>
      <c r="D260" s="756" t="s">
        <v>1716</v>
      </c>
      <c r="E260">
        <v>2</v>
      </c>
      <c r="F260">
        <v>259</v>
      </c>
    </row>
    <row r="261" spans="1:6">
      <c r="A261" s="436">
        <v>45759</v>
      </c>
      <c r="B261" s="756" t="s">
        <v>1457</v>
      </c>
      <c r="C261" s="756" t="s">
        <v>1600</v>
      </c>
      <c r="D261" s="756" t="s">
        <v>1635</v>
      </c>
      <c r="E261">
        <v>2</v>
      </c>
      <c r="F261">
        <v>260</v>
      </c>
    </row>
    <row r="262" spans="1:6">
      <c r="A262" s="436">
        <v>45760</v>
      </c>
      <c r="B262" s="756" t="s">
        <v>1646</v>
      </c>
      <c r="C262" s="756" t="s">
        <v>1477</v>
      </c>
      <c r="D262" s="756" t="s">
        <v>3215</v>
      </c>
      <c r="E262">
        <v>5</v>
      </c>
      <c r="F262">
        <v>261</v>
      </c>
    </row>
    <row r="263" spans="1:6">
      <c r="A263" s="436">
        <v>45760</v>
      </c>
      <c r="B263" s="756" t="s">
        <v>1444</v>
      </c>
      <c r="C263" s="756" t="s">
        <v>3272</v>
      </c>
      <c r="D263" s="756" t="s">
        <v>3273</v>
      </c>
      <c r="E263">
        <v>2</v>
      </c>
      <c r="F263">
        <v>262</v>
      </c>
    </row>
    <row r="264" spans="1:6">
      <c r="A264" s="436">
        <v>45761</v>
      </c>
      <c r="B264" s="756" t="s">
        <v>1444</v>
      </c>
      <c r="C264" s="756" t="s">
        <v>1435</v>
      </c>
      <c r="D264" s="756" t="s">
        <v>3275</v>
      </c>
      <c r="E264">
        <v>6</v>
      </c>
      <c r="F264">
        <v>263</v>
      </c>
    </row>
    <row r="265" spans="1:6">
      <c r="A265" s="436">
        <v>45762</v>
      </c>
      <c r="B265" s="756" t="s">
        <v>1438</v>
      </c>
      <c r="C265" s="756" t="s">
        <v>1801</v>
      </c>
      <c r="D265" s="756" t="s">
        <v>1775</v>
      </c>
      <c r="E265">
        <v>3</v>
      </c>
      <c r="F265">
        <v>264</v>
      </c>
    </row>
    <row r="266" spans="1:6">
      <c r="A266" s="436">
        <v>45762</v>
      </c>
      <c r="B266" s="756" t="s">
        <v>1457</v>
      </c>
      <c r="C266" s="756" t="s">
        <v>1435</v>
      </c>
      <c r="D266" s="756" t="s">
        <v>1456</v>
      </c>
      <c r="E266">
        <v>3</v>
      </c>
      <c r="F266">
        <v>265</v>
      </c>
    </row>
    <row r="267" spans="1:6">
      <c r="A267" s="436">
        <v>45762</v>
      </c>
      <c r="B267" s="756" t="s">
        <v>1646</v>
      </c>
      <c r="C267" s="756"/>
      <c r="D267" s="756" t="s">
        <v>3211</v>
      </c>
      <c r="E267">
        <v>3</v>
      </c>
      <c r="F267">
        <v>266</v>
      </c>
    </row>
    <row r="268" spans="1:6">
      <c r="A268" s="436">
        <v>45763</v>
      </c>
      <c r="B268" s="756" t="s">
        <v>1426</v>
      </c>
      <c r="C268" s="756" t="s">
        <v>1529</v>
      </c>
      <c r="D268" s="756" t="s">
        <v>3278</v>
      </c>
      <c r="E268">
        <v>1</v>
      </c>
      <c r="F268">
        <v>267</v>
      </c>
    </row>
    <row r="269" spans="1:6">
      <c r="A269" s="436">
        <v>45763</v>
      </c>
      <c r="B269" s="756" t="s">
        <v>1444</v>
      </c>
      <c r="C269" s="756" t="s">
        <v>1529</v>
      </c>
      <c r="D269" s="756" t="s">
        <v>3278</v>
      </c>
      <c r="E269">
        <v>4</v>
      </c>
      <c r="F269">
        <v>268</v>
      </c>
    </row>
    <row r="270" spans="1:6">
      <c r="A270" s="436">
        <v>45763</v>
      </c>
      <c r="B270" s="756" t="s">
        <v>1438</v>
      </c>
      <c r="C270" s="756" t="s">
        <v>1435</v>
      </c>
      <c r="D270" s="756" t="s">
        <v>3279</v>
      </c>
      <c r="E270">
        <v>2</v>
      </c>
      <c r="F270">
        <v>269</v>
      </c>
    </row>
    <row r="271" spans="1:6">
      <c r="A271" s="436">
        <v>45763</v>
      </c>
      <c r="B271" s="756" t="s">
        <v>1465</v>
      </c>
      <c r="C271" s="756" t="s">
        <v>1794</v>
      </c>
      <c r="D271" s="756" t="s">
        <v>1793</v>
      </c>
      <c r="E271">
        <v>4</v>
      </c>
      <c r="F271">
        <v>270</v>
      </c>
    </row>
    <row r="272" spans="1:6">
      <c r="A272" s="436">
        <v>45764</v>
      </c>
      <c r="B272" s="756" t="s">
        <v>1438</v>
      </c>
      <c r="C272" s="756" t="s">
        <v>1435</v>
      </c>
      <c r="D272" s="756" t="s">
        <v>3211</v>
      </c>
      <c r="E272">
        <v>4</v>
      </c>
      <c r="F272">
        <v>271</v>
      </c>
    </row>
    <row r="273" spans="1:6">
      <c r="A273" s="436">
        <v>45764</v>
      </c>
      <c r="B273" s="756" t="s">
        <v>1457</v>
      </c>
      <c r="C273" s="756" t="s">
        <v>1696</v>
      </c>
      <c r="D273" s="756" t="s">
        <v>3280</v>
      </c>
      <c r="E273">
        <v>4</v>
      </c>
      <c r="F273">
        <v>272</v>
      </c>
    </row>
    <row r="274" spans="1:6">
      <c r="A274" s="436">
        <v>45764</v>
      </c>
      <c r="B274" s="756" t="s">
        <v>1444</v>
      </c>
      <c r="C274" s="756" t="s">
        <v>3281</v>
      </c>
      <c r="D274" s="756" t="s">
        <v>3169</v>
      </c>
      <c r="E274">
        <v>2</v>
      </c>
      <c r="F274">
        <v>273</v>
      </c>
    </row>
    <row r="275" spans="1:6">
      <c r="A275" s="436">
        <v>45765</v>
      </c>
      <c r="B275" s="756" t="s">
        <v>1457</v>
      </c>
      <c r="C275" s="756" t="s">
        <v>1435</v>
      </c>
      <c r="D275" s="756" t="s">
        <v>1450</v>
      </c>
      <c r="E275">
        <v>3</v>
      </c>
      <c r="F275">
        <v>274</v>
      </c>
    </row>
    <row r="276" spans="1:6">
      <c r="A276" s="436">
        <v>45765</v>
      </c>
      <c r="B276" s="756" t="s">
        <v>1438</v>
      </c>
      <c r="C276" s="756" t="s">
        <v>3283</v>
      </c>
      <c r="D276" s="756" t="s">
        <v>3284</v>
      </c>
      <c r="E276">
        <v>3</v>
      </c>
      <c r="F276">
        <v>275</v>
      </c>
    </row>
    <row r="277" spans="1:6">
      <c r="A277" s="436">
        <v>45765</v>
      </c>
      <c r="B277" s="756" t="s">
        <v>1465</v>
      </c>
      <c r="C277" s="756" t="s">
        <v>1593</v>
      </c>
      <c r="D277" s="756"/>
      <c r="E277">
        <v>4</v>
      </c>
      <c r="F277">
        <v>276</v>
      </c>
    </row>
    <row r="278" spans="1:6">
      <c r="A278" s="436">
        <v>45765</v>
      </c>
      <c r="B278" s="756" t="s">
        <v>1444</v>
      </c>
      <c r="C278" s="756"/>
      <c r="D278" s="756" t="s">
        <v>3285</v>
      </c>
      <c r="E278">
        <v>3</v>
      </c>
      <c r="F278">
        <v>277</v>
      </c>
    </row>
    <row r="279" spans="1:6">
      <c r="A279" s="436">
        <v>45765</v>
      </c>
      <c r="B279" s="756" t="s">
        <v>1461</v>
      </c>
      <c r="C279" s="756" t="s">
        <v>1459</v>
      </c>
      <c r="D279" s="756" t="s">
        <v>1670</v>
      </c>
      <c r="E279">
        <v>9</v>
      </c>
      <c r="F279">
        <v>278</v>
      </c>
    </row>
    <row r="280" spans="1:6">
      <c r="A280" s="436">
        <v>45766</v>
      </c>
      <c r="B280" s="756" t="s">
        <v>1457</v>
      </c>
      <c r="C280" s="756" t="s">
        <v>1527</v>
      </c>
      <c r="D280" s="756" t="s">
        <v>3287</v>
      </c>
      <c r="E280">
        <v>2</v>
      </c>
      <c r="F280">
        <v>279</v>
      </c>
    </row>
    <row r="281" spans="1:6">
      <c r="A281" s="436">
        <v>45766</v>
      </c>
      <c r="B281" s="756" t="s">
        <v>1438</v>
      </c>
      <c r="C281" s="756" t="s">
        <v>3288</v>
      </c>
      <c r="D281" s="756" t="s">
        <v>3289</v>
      </c>
      <c r="E281">
        <v>1</v>
      </c>
      <c r="F281">
        <v>280</v>
      </c>
    </row>
    <row r="282" spans="1:6">
      <c r="A282" s="436">
        <v>45767</v>
      </c>
      <c r="B282" s="756" t="s">
        <v>1457</v>
      </c>
      <c r="C282" s="756" t="s">
        <v>1477</v>
      </c>
      <c r="D282" s="756" t="s">
        <v>3291</v>
      </c>
      <c r="E282">
        <v>5</v>
      </c>
      <c r="F282">
        <v>281</v>
      </c>
    </row>
    <row r="283" spans="1:6">
      <c r="A283" s="436">
        <v>45768</v>
      </c>
      <c r="B283" s="756" t="s">
        <v>1444</v>
      </c>
      <c r="C283" s="756" t="s">
        <v>1477</v>
      </c>
      <c r="D283" s="756" t="s">
        <v>3210</v>
      </c>
      <c r="E283">
        <v>4</v>
      </c>
      <c r="F283">
        <v>282</v>
      </c>
    </row>
  </sheetData>
  <phoneticPr fontId="27"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6">
    <tabColor rgb="FFFFFF00"/>
  </sheetPr>
  <dimension ref="A1:AE10000"/>
  <sheetViews>
    <sheetView topLeftCell="G1" zoomScale="90" zoomScaleNormal="90" workbookViewId="0">
      <pane ySplit="1" topLeftCell="A2" activePane="bottomLeft" state="frozen"/>
      <selection pane="bottomLeft"/>
    </sheetView>
  </sheetViews>
  <sheetFormatPr defaultColWidth="9.140625" defaultRowHeight="15" customHeight="1"/>
  <cols>
    <col min="1" max="1" width="12.85546875" style="260" customWidth="1"/>
    <col min="2" max="2" width="13.28515625" style="293" customWidth="1"/>
    <col min="3" max="3" width="13" style="260" customWidth="1"/>
    <col min="4" max="4" width="19.140625" style="348" customWidth="1"/>
    <col min="5" max="5" width="19.140625" style="293" customWidth="1"/>
    <col min="6" max="6" width="12.42578125" style="259" customWidth="1"/>
    <col min="7" max="7" width="25.140625" style="287" customWidth="1"/>
    <col min="8" max="8" width="37.85546875" style="287" customWidth="1"/>
    <col min="9" max="9" width="28.85546875" style="261" customWidth="1"/>
    <col min="10" max="10" width="26.5703125" style="261" customWidth="1"/>
    <col min="11" max="11" width="29" style="261" customWidth="1"/>
    <col min="12" max="12" width="28" style="260" customWidth="1"/>
    <col min="13" max="13" width="53.85546875" style="291" bestFit="1" customWidth="1"/>
    <col min="14" max="14" width="11.140625" style="264" customWidth="1"/>
    <col min="15" max="15" width="14.5703125" style="262" hidden="1" customWidth="1"/>
    <col min="16" max="16" width="16.5703125" style="262" hidden="1" customWidth="1"/>
    <col min="17" max="17" width="44.7109375" style="262" hidden="1" customWidth="1"/>
    <col min="18" max="18" width="24.28515625" style="262" hidden="1" customWidth="1"/>
    <col min="19" max="19" width="32.140625" style="262" hidden="1" customWidth="1"/>
    <col min="20" max="20" width="17.42578125" style="261" hidden="1" customWidth="1"/>
    <col min="21" max="21" width="25" style="261" hidden="1" customWidth="1"/>
    <col min="22" max="22" width="31.7109375" style="261" hidden="1" customWidth="1"/>
    <col min="23" max="23" width="8.140625" style="262" hidden="1" customWidth="1"/>
    <col min="24" max="24" width="11.42578125" style="262" hidden="1" customWidth="1"/>
    <col min="25" max="25" width="5.7109375" style="262" hidden="1" customWidth="1"/>
    <col min="26" max="26" width="12.7109375" style="262" hidden="1" customWidth="1"/>
    <col min="27" max="27" width="13.7109375" style="262" hidden="1" customWidth="1"/>
    <col min="28" max="28" width="17.5703125" style="260" customWidth="1"/>
    <col min="29" max="29" width="17.7109375" style="295" hidden="1" customWidth="1"/>
    <col min="30" max="30" width="20.42578125" style="410" bestFit="1" customWidth="1"/>
    <col min="31" max="16384" width="9.140625" style="262"/>
  </cols>
  <sheetData>
    <row r="1" spans="1:31" ht="14.25" customHeight="1">
      <c r="A1" s="415" t="s">
        <v>1397</v>
      </c>
      <c r="B1" s="416" t="s">
        <v>1398</v>
      </c>
      <c r="C1" s="416" t="s">
        <v>1399</v>
      </c>
      <c r="D1" s="416" t="s">
        <v>1400</v>
      </c>
      <c r="E1" s="416" t="s">
        <v>1401</v>
      </c>
      <c r="F1" s="416" t="s">
        <v>1402</v>
      </c>
      <c r="G1" s="417" t="s">
        <v>1403</v>
      </c>
      <c r="H1" s="417" t="s">
        <v>1404</v>
      </c>
      <c r="I1" s="417" t="s">
        <v>1405</v>
      </c>
      <c r="J1" s="417" t="s">
        <v>1406</v>
      </c>
      <c r="K1" s="417" t="s">
        <v>1407</v>
      </c>
      <c r="L1" s="416" t="s">
        <v>1408</v>
      </c>
      <c r="M1" s="416" t="s">
        <v>1409</v>
      </c>
      <c r="N1" s="416" t="s">
        <v>1410</v>
      </c>
      <c r="O1" s="416" t="s">
        <v>1411</v>
      </c>
      <c r="P1" s="416" t="s">
        <v>1412</v>
      </c>
      <c r="Q1" s="416" t="s">
        <v>1413</v>
      </c>
      <c r="R1" s="416" t="s">
        <v>1414</v>
      </c>
      <c r="S1" s="416" t="s">
        <v>1415</v>
      </c>
      <c r="T1" s="418" t="s">
        <v>1416</v>
      </c>
      <c r="U1" s="418" t="s">
        <v>1417</v>
      </c>
      <c r="V1" s="418" t="s">
        <v>1418</v>
      </c>
      <c r="W1" s="419" t="s">
        <v>1419</v>
      </c>
      <c r="X1" s="420" t="s">
        <v>2420</v>
      </c>
      <c r="Y1" s="419" t="s">
        <v>1420</v>
      </c>
      <c r="Z1" s="420" t="s">
        <v>2421</v>
      </c>
      <c r="AA1" s="421" t="s">
        <v>1421</v>
      </c>
      <c r="AB1" s="422" t="s">
        <v>2422</v>
      </c>
      <c r="AC1" s="423" t="s">
        <v>1422</v>
      </c>
      <c r="AD1" s="424" t="s">
        <v>1423</v>
      </c>
      <c r="AE1" s="414"/>
    </row>
    <row r="2" spans="1:31" ht="15" hidden="1" customHeight="1">
      <c r="A2" s="761">
        <f t="shared" ref="A2:A65" si="0">IF(B2="","",2025)</f>
        <v>2025</v>
      </c>
      <c r="B2" s="762" t="str">
        <f t="shared" ref="B2:B66" si="1">IF(F2="","",CHOOSE(MONTH(F2),"janvier","février","mars","avril","mai","juin","juillet","aout","septembre","octobre","novembre","décembre"))</f>
        <v>janvier</v>
      </c>
      <c r="C2" s="761">
        <f>IF(F2="","",WEEKNUM(F2))</f>
        <v>1</v>
      </c>
      <c r="D2" s="348" t="s">
        <v>1424</v>
      </c>
      <c r="E2" s="348" t="s">
        <v>1425</v>
      </c>
      <c r="F2" s="763">
        <v>45658</v>
      </c>
      <c r="G2" s="350" t="s">
        <v>1425</v>
      </c>
      <c r="H2" s="350"/>
      <c r="I2" s="764"/>
      <c r="J2" s="764"/>
      <c r="K2" s="764"/>
      <c r="L2" s="347" t="s">
        <v>1426</v>
      </c>
      <c r="M2" s="765" t="s">
        <v>803</v>
      </c>
      <c r="N2" s="766" t="s">
        <v>1425</v>
      </c>
      <c r="O2" s="693"/>
      <c r="P2" s="693" t="s">
        <v>1427</v>
      </c>
      <c r="Q2" s="693" t="s">
        <v>1428</v>
      </c>
      <c r="R2" s="693" t="s">
        <v>1429</v>
      </c>
      <c r="S2" s="693" t="s">
        <v>1430</v>
      </c>
      <c r="T2" s="691" t="s">
        <v>114</v>
      </c>
      <c r="U2" s="691" t="s">
        <v>20</v>
      </c>
      <c r="V2" s="691" t="s">
        <v>20</v>
      </c>
      <c r="W2" s="693"/>
      <c r="X2" s="693"/>
      <c r="Y2" s="693"/>
      <c r="Z2" s="693"/>
      <c r="AA2" s="693"/>
      <c r="AB2" s="693"/>
      <c r="AC2" s="692"/>
      <c r="AD2" s="693" t="s">
        <v>1425</v>
      </c>
      <c r="AE2" s="414"/>
    </row>
    <row r="3" spans="1:31" ht="15" hidden="1" customHeight="1">
      <c r="A3" s="761">
        <f t="shared" si="0"/>
        <v>2025</v>
      </c>
      <c r="B3" s="762" t="str">
        <f t="shared" si="1"/>
        <v>janvier</v>
      </c>
      <c r="C3" s="761">
        <f t="shared" ref="C3:C66" si="2">IF(F3="","",WEEKNUM(F3))</f>
        <v>1</v>
      </c>
      <c r="D3" s="348" t="s">
        <v>1424</v>
      </c>
      <c r="E3" s="348" t="s">
        <v>1425</v>
      </c>
      <c r="F3" s="763">
        <v>45658</v>
      </c>
      <c r="G3" s="350" t="s">
        <v>1425</v>
      </c>
      <c r="H3" s="350"/>
      <c r="I3" s="764"/>
      <c r="J3" s="764"/>
      <c r="K3" s="764"/>
      <c r="L3" s="347" t="s">
        <v>1426</v>
      </c>
      <c r="M3" s="765" t="s">
        <v>809</v>
      </c>
      <c r="N3" s="766" t="s">
        <v>1425</v>
      </c>
      <c r="O3" s="693"/>
      <c r="P3" s="693" t="s">
        <v>1427</v>
      </c>
      <c r="Q3" s="693" t="s">
        <v>1428</v>
      </c>
      <c r="R3" s="693" t="s">
        <v>1429</v>
      </c>
      <c r="S3" s="693" t="s">
        <v>1430</v>
      </c>
      <c r="T3" s="691" t="s">
        <v>114</v>
      </c>
      <c r="U3" s="691" t="s">
        <v>20</v>
      </c>
      <c r="V3" s="691" t="s">
        <v>20</v>
      </c>
      <c r="W3" s="693"/>
      <c r="X3" s="693"/>
      <c r="Y3" s="693"/>
      <c r="Z3" s="693"/>
      <c r="AA3" s="693"/>
      <c r="AB3" s="693"/>
      <c r="AC3" s="692"/>
      <c r="AD3" s="693" t="s">
        <v>1425</v>
      </c>
      <c r="AE3" s="414"/>
    </row>
    <row r="4" spans="1:31" ht="15" hidden="1" customHeight="1">
      <c r="A4" s="761">
        <f t="shared" si="0"/>
        <v>2025</v>
      </c>
      <c r="B4" s="762" t="str">
        <f t="shared" si="1"/>
        <v>janvier</v>
      </c>
      <c r="C4" s="761">
        <f t="shared" si="2"/>
        <v>1</v>
      </c>
      <c r="D4" s="348" t="s">
        <v>1424</v>
      </c>
      <c r="E4" s="348" t="s">
        <v>1425</v>
      </c>
      <c r="F4" s="763">
        <v>45658</v>
      </c>
      <c r="G4" s="350" t="s">
        <v>1425</v>
      </c>
      <c r="H4" s="350"/>
      <c r="I4" s="764"/>
      <c r="J4" s="764"/>
      <c r="K4" s="764"/>
      <c r="L4" s="347" t="s">
        <v>1426</v>
      </c>
      <c r="M4" s="765" t="s">
        <v>1209</v>
      </c>
      <c r="N4" s="766" t="s">
        <v>1425</v>
      </c>
      <c r="O4" s="693"/>
      <c r="P4" s="693" t="s">
        <v>1427</v>
      </c>
      <c r="Q4" s="693" t="s">
        <v>1428</v>
      </c>
      <c r="R4" s="693" t="s">
        <v>1429</v>
      </c>
      <c r="S4" s="693" t="s">
        <v>1430</v>
      </c>
      <c r="T4" s="691" t="s">
        <v>114</v>
      </c>
      <c r="U4" s="691" t="s">
        <v>35</v>
      </c>
      <c r="V4" s="691" t="s">
        <v>143</v>
      </c>
      <c r="W4" s="693"/>
      <c r="X4" s="693"/>
      <c r="Y4" s="693"/>
      <c r="Z4" s="693"/>
      <c r="AA4" s="693"/>
      <c r="AB4" s="693"/>
      <c r="AC4" s="692"/>
      <c r="AD4" s="693" t="s">
        <v>1425</v>
      </c>
      <c r="AE4" s="414"/>
    </row>
    <row r="5" spans="1:31" ht="15" hidden="1" customHeight="1">
      <c r="A5" s="761">
        <f t="shared" si="0"/>
        <v>2025</v>
      </c>
      <c r="B5" s="762" t="str">
        <f t="shared" si="1"/>
        <v>janvier</v>
      </c>
      <c r="C5" s="761">
        <f t="shared" si="2"/>
        <v>1</v>
      </c>
      <c r="D5" s="348" t="s">
        <v>1424</v>
      </c>
      <c r="E5" s="348" t="s">
        <v>1425</v>
      </c>
      <c r="F5" s="763">
        <v>45658</v>
      </c>
      <c r="G5" s="350" t="s">
        <v>1425</v>
      </c>
      <c r="H5" s="350"/>
      <c r="I5" s="764"/>
      <c r="J5" s="764"/>
      <c r="K5" s="764"/>
      <c r="L5" s="347" t="s">
        <v>1426</v>
      </c>
      <c r="M5" s="765" t="s">
        <v>704</v>
      </c>
      <c r="N5" s="766" t="s">
        <v>1425</v>
      </c>
      <c r="O5" s="693"/>
      <c r="P5" s="693" t="s">
        <v>1427</v>
      </c>
      <c r="Q5" s="693" t="s">
        <v>1428</v>
      </c>
      <c r="R5" s="693" t="s">
        <v>1431</v>
      </c>
      <c r="S5" s="693" t="s">
        <v>1430</v>
      </c>
      <c r="T5" s="691" t="s">
        <v>114</v>
      </c>
      <c r="U5" s="691" t="s">
        <v>7</v>
      </c>
      <c r="V5" s="691" t="s">
        <v>705</v>
      </c>
      <c r="W5" s="693"/>
      <c r="X5" s="693"/>
      <c r="Y5" s="693"/>
      <c r="Z5" s="693"/>
      <c r="AA5" s="693"/>
      <c r="AB5" s="693"/>
      <c r="AC5" s="692"/>
      <c r="AD5" s="693" t="s">
        <v>1425</v>
      </c>
      <c r="AE5" s="414"/>
    </row>
    <row r="6" spans="1:31" ht="15" hidden="1" customHeight="1">
      <c r="A6" s="761">
        <f t="shared" si="0"/>
        <v>2025</v>
      </c>
      <c r="B6" s="762" t="str">
        <f t="shared" si="1"/>
        <v>janvier</v>
      </c>
      <c r="C6" s="761">
        <f t="shared" si="2"/>
        <v>1</v>
      </c>
      <c r="D6" s="348" t="s">
        <v>1424</v>
      </c>
      <c r="E6" s="348" t="s">
        <v>1425</v>
      </c>
      <c r="F6" s="763">
        <v>45658</v>
      </c>
      <c r="G6" s="350" t="s">
        <v>1425</v>
      </c>
      <c r="H6" s="350"/>
      <c r="I6" s="764"/>
      <c r="J6" s="764"/>
      <c r="K6" s="764"/>
      <c r="L6" s="347" t="s">
        <v>1426</v>
      </c>
      <c r="M6" s="765" t="s">
        <v>1029</v>
      </c>
      <c r="N6" s="766" t="s">
        <v>1425</v>
      </c>
      <c r="O6" s="693"/>
      <c r="P6" s="693" t="s">
        <v>1427</v>
      </c>
      <c r="Q6" s="693" t="s">
        <v>1428</v>
      </c>
      <c r="R6" s="693" t="s">
        <v>1429</v>
      </c>
      <c r="S6" s="693" t="s">
        <v>1430</v>
      </c>
      <c r="T6" s="691" t="s">
        <v>114</v>
      </c>
      <c r="U6" s="691" t="s">
        <v>7</v>
      </c>
      <c r="V6" s="691" t="s">
        <v>143</v>
      </c>
      <c r="W6" s="693"/>
      <c r="X6" s="693"/>
      <c r="Y6" s="693"/>
      <c r="Z6" s="693"/>
      <c r="AA6" s="693"/>
      <c r="AB6" s="693"/>
      <c r="AC6" s="692"/>
      <c r="AD6" s="693" t="s">
        <v>1425</v>
      </c>
      <c r="AE6" s="414"/>
    </row>
    <row r="7" spans="1:31" ht="15" hidden="1" customHeight="1">
      <c r="A7" s="761">
        <f t="shared" si="0"/>
        <v>2025</v>
      </c>
      <c r="B7" s="762" t="str">
        <f t="shared" si="1"/>
        <v>janvier</v>
      </c>
      <c r="C7" s="761">
        <f t="shared" si="2"/>
        <v>1</v>
      </c>
      <c r="D7" s="348" t="s">
        <v>1424</v>
      </c>
      <c r="E7" s="348" t="s">
        <v>1425</v>
      </c>
      <c r="F7" s="763">
        <v>45658</v>
      </c>
      <c r="G7" s="350" t="s">
        <v>1425</v>
      </c>
      <c r="H7" s="350"/>
      <c r="I7" s="764"/>
      <c r="J7" s="764"/>
      <c r="K7" s="764"/>
      <c r="L7" s="347" t="s">
        <v>1426</v>
      </c>
      <c r="M7" s="765" t="s">
        <v>602</v>
      </c>
      <c r="N7" s="766" t="s">
        <v>1425</v>
      </c>
      <c r="O7" s="693"/>
      <c r="P7" s="693" t="s">
        <v>1427</v>
      </c>
      <c r="Q7" s="693" t="s">
        <v>1428</v>
      </c>
      <c r="R7" s="693" t="s">
        <v>1431</v>
      </c>
      <c r="S7" s="693" t="s">
        <v>1430</v>
      </c>
      <c r="T7" s="691" t="s">
        <v>114</v>
      </c>
      <c r="U7" s="691" t="s">
        <v>7</v>
      </c>
      <c r="V7" s="691" t="s">
        <v>143</v>
      </c>
      <c r="W7" s="693"/>
      <c r="X7" s="693"/>
      <c r="Y7" s="693"/>
      <c r="Z7" s="693"/>
      <c r="AA7" s="693"/>
      <c r="AB7" s="693"/>
      <c r="AC7" s="692"/>
      <c r="AD7" s="693" t="s">
        <v>1425</v>
      </c>
      <c r="AE7" s="414"/>
    </row>
    <row r="8" spans="1:31" ht="15" hidden="1" customHeight="1">
      <c r="A8" s="761">
        <f t="shared" si="0"/>
        <v>2025</v>
      </c>
      <c r="B8" s="762" t="str">
        <f t="shared" si="1"/>
        <v>janvier</v>
      </c>
      <c r="C8" s="761">
        <f t="shared" si="2"/>
        <v>1</v>
      </c>
      <c r="D8" s="348" t="s">
        <v>1432</v>
      </c>
      <c r="E8" s="348" t="s">
        <v>1425</v>
      </c>
      <c r="F8" s="763">
        <v>45659</v>
      </c>
      <c r="G8" s="350" t="s">
        <v>1425</v>
      </c>
      <c r="H8" s="350"/>
      <c r="I8" s="764"/>
      <c r="J8" s="764"/>
      <c r="K8" s="764"/>
      <c r="L8" s="347" t="s">
        <v>1426</v>
      </c>
      <c r="M8" s="765" t="s">
        <v>1227</v>
      </c>
      <c r="N8" s="766" t="s">
        <v>1425</v>
      </c>
      <c r="O8" s="693"/>
      <c r="P8" s="693" t="s">
        <v>1427</v>
      </c>
      <c r="Q8" s="693" t="s">
        <v>1433</v>
      </c>
      <c r="R8" s="693" t="s">
        <v>1429</v>
      </c>
      <c r="S8" s="693"/>
      <c r="T8" s="691" t="s">
        <v>114</v>
      </c>
      <c r="U8" s="691" t="s">
        <v>20</v>
      </c>
      <c r="V8" s="691" t="s">
        <v>20</v>
      </c>
      <c r="W8" s="693"/>
      <c r="X8" s="693"/>
      <c r="Y8" s="693"/>
      <c r="Z8" s="693"/>
      <c r="AA8" s="693"/>
      <c r="AB8" s="693"/>
      <c r="AC8" s="692"/>
      <c r="AD8" s="693" t="s">
        <v>1425</v>
      </c>
      <c r="AE8" s="414"/>
    </row>
    <row r="9" spans="1:31" ht="15" hidden="1" customHeight="1">
      <c r="A9" s="761">
        <f t="shared" si="0"/>
        <v>2025</v>
      </c>
      <c r="B9" s="762" t="str">
        <f t="shared" si="1"/>
        <v>janvier</v>
      </c>
      <c r="C9" s="761">
        <f t="shared" si="2"/>
        <v>1</v>
      </c>
      <c r="D9" s="348" t="s">
        <v>1432</v>
      </c>
      <c r="E9" s="348" t="s">
        <v>1425</v>
      </c>
      <c r="F9" s="763">
        <v>45659</v>
      </c>
      <c r="G9" s="350" t="s">
        <v>1425</v>
      </c>
      <c r="H9" s="350"/>
      <c r="I9" s="764"/>
      <c r="J9" s="764"/>
      <c r="K9" s="764"/>
      <c r="L9" s="347" t="s">
        <v>1426</v>
      </c>
      <c r="M9" s="765" t="s">
        <v>1203</v>
      </c>
      <c r="N9" s="766" t="s">
        <v>1425</v>
      </c>
      <c r="O9" s="693"/>
      <c r="P9" s="693" t="s">
        <v>1427</v>
      </c>
      <c r="Q9" s="693" t="s">
        <v>1428</v>
      </c>
      <c r="R9" s="693" t="s">
        <v>1431</v>
      </c>
      <c r="S9" s="693" t="s">
        <v>1430</v>
      </c>
      <c r="T9" s="691" t="s">
        <v>114</v>
      </c>
      <c r="U9" s="691" t="s">
        <v>690</v>
      </c>
      <c r="V9" s="691" t="s">
        <v>1204</v>
      </c>
      <c r="W9" s="693"/>
      <c r="X9" s="693"/>
      <c r="Y9" s="693"/>
      <c r="Z9" s="693"/>
      <c r="AA9" s="693"/>
      <c r="AB9" s="693"/>
      <c r="AC9" s="692"/>
      <c r="AD9" s="693" t="s">
        <v>1425</v>
      </c>
      <c r="AE9" s="414"/>
    </row>
    <row r="10" spans="1:31" ht="15" hidden="1" customHeight="1">
      <c r="A10" s="761">
        <f t="shared" si="0"/>
        <v>2025</v>
      </c>
      <c r="B10" s="762" t="str">
        <f t="shared" si="1"/>
        <v>janvier</v>
      </c>
      <c r="C10" s="761">
        <f t="shared" si="2"/>
        <v>1</v>
      </c>
      <c r="D10" s="348" t="s">
        <v>1432</v>
      </c>
      <c r="E10" s="348" t="s">
        <v>1425</v>
      </c>
      <c r="F10" s="763">
        <v>45659</v>
      </c>
      <c r="G10" s="350" t="s">
        <v>1425</v>
      </c>
      <c r="H10" s="350"/>
      <c r="I10" s="764"/>
      <c r="J10" s="764"/>
      <c r="K10" s="764"/>
      <c r="L10" s="347" t="s">
        <v>1426</v>
      </c>
      <c r="M10" s="765" t="s">
        <v>500</v>
      </c>
      <c r="N10" s="766" t="s">
        <v>1425</v>
      </c>
      <c r="O10" s="693"/>
      <c r="P10" s="693" t="s">
        <v>1427</v>
      </c>
      <c r="Q10" s="693" t="s">
        <v>1433</v>
      </c>
      <c r="R10" s="693" t="s">
        <v>1429</v>
      </c>
      <c r="S10" s="693"/>
      <c r="T10" s="691" t="s">
        <v>114</v>
      </c>
      <c r="U10" s="691" t="s">
        <v>7</v>
      </c>
      <c r="V10" s="691" t="s">
        <v>501</v>
      </c>
      <c r="W10" s="693"/>
      <c r="X10" s="693"/>
      <c r="Y10" s="693"/>
      <c r="Z10" s="693"/>
      <c r="AA10" s="693"/>
      <c r="AB10" s="693"/>
      <c r="AC10" s="692"/>
      <c r="AD10" s="693" t="s">
        <v>1425</v>
      </c>
      <c r="AE10" s="414"/>
    </row>
    <row r="11" spans="1:31" ht="15" hidden="1" customHeight="1">
      <c r="A11" s="761">
        <f t="shared" si="0"/>
        <v>2025</v>
      </c>
      <c r="B11" s="762" t="str">
        <f t="shared" si="1"/>
        <v>janvier</v>
      </c>
      <c r="C11" s="761">
        <f t="shared" si="2"/>
        <v>1</v>
      </c>
      <c r="D11" s="348" t="s">
        <v>1432</v>
      </c>
      <c r="E11" s="348" t="s">
        <v>1434</v>
      </c>
      <c r="F11" s="763">
        <v>45659</v>
      </c>
      <c r="G11" s="767" t="s">
        <v>1435</v>
      </c>
      <c r="H11" s="768" t="s">
        <v>1436</v>
      </c>
      <c r="I11" s="768" t="s">
        <v>1437</v>
      </c>
      <c r="J11" s="764"/>
      <c r="K11" s="764"/>
      <c r="L11" s="347" t="s">
        <v>1438</v>
      </c>
      <c r="M11" s="765" t="s">
        <v>1209</v>
      </c>
      <c r="N11" s="766">
        <v>208.25</v>
      </c>
      <c r="O11" s="693"/>
      <c r="P11" s="693"/>
      <c r="Q11" s="693"/>
      <c r="R11" s="693"/>
      <c r="S11" s="693"/>
      <c r="T11" s="691" t="s">
        <v>114</v>
      </c>
      <c r="U11" s="691" t="s">
        <v>35</v>
      </c>
      <c r="V11" s="691" t="s">
        <v>143</v>
      </c>
      <c r="W11" s="693"/>
      <c r="X11" s="693"/>
      <c r="Y11" s="693"/>
      <c r="Z11" s="693"/>
      <c r="AA11" s="693"/>
      <c r="AB11" s="693" t="s">
        <v>1439</v>
      </c>
      <c r="AC11" s="692"/>
      <c r="AD11" s="693" t="s">
        <v>1439</v>
      </c>
      <c r="AE11" s="414"/>
    </row>
    <row r="12" spans="1:31" ht="15" customHeight="1">
      <c r="A12" s="761">
        <f t="shared" si="0"/>
        <v>2025</v>
      </c>
      <c r="B12" s="762" t="str">
        <f t="shared" si="1"/>
        <v>janvier</v>
      </c>
      <c r="C12" s="761">
        <f t="shared" si="2"/>
        <v>1</v>
      </c>
      <c r="D12" s="348" t="s">
        <v>1432</v>
      </c>
      <c r="E12" s="348" t="s">
        <v>1434</v>
      </c>
      <c r="F12" s="763">
        <v>45659</v>
      </c>
      <c r="G12" s="767" t="s">
        <v>1435</v>
      </c>
      <c r="H12" s="768" t="s">
        <v>1436</v>
      </c>
      <c r="I12" s="768" t="s">
        <v>1437</v>
      </c>
      <c r="J12" s="764"/>
      <c r="K12" s="764"/>
      <c r="L12" s="347" t="s">
        <v>1438</v>
      </c>
      <c r="M12" s="765" t="s">
        <v>1212</v>
      </c>
      <c r="N12" s="766">
        <v>208.25</v>
      </c>
      <c r="O12" s="693"/>
      <c r="P12" s="693"/>
      <c r="Q12" s="693"/>
      <c r="R12" s="693"/>
      <c r="S12" s="693"/>
      <c r="T12" s="691" t="s">
        <v>13</v>
      </c>
      <c r="U12" s="691" t="s">
        <v>49</v>
      </c>
      <c r="V12" s="691" t="s">
        <v>49</v>
      </c>
      <c r="W12" s="693"/>
      <c r="X12" s="693"/>
      <c r="Y12" s="693"/>
      <c r="Z12" s="693"/>
      <c r="AA12" s="693"/>
      <c r="AB12" s="693" t="s">
        <v>1439</v>
      </c>
      <c r="AC12" s="692"/>
      <c r="AD12" s="693" t="s">
        <v>1439</v>
      </c>
      <c r="AE12" s="414"/>
    </row>
    <row r="13" spans="1:31" ht="15" hidden="1" customHeight="1">
      <c r="A13" s="761">
        <f t="shared" si="0"/>
        <v>2025</v>
      </c>
      <c r="B13" s="762" t="str">
        <f t="shared" si="1"/>
        <v>janvier</v>
      </c>
      <c r="C13" s="761">
        <f t="shared" si="2"/>
        <v>1</v>
      </c>
      <c r="D13" s="348" t="s">
        <v>1432</v>
      </c>
      <c r="E13" s="348" t="s">
        <v>1425</v>
      </c>
      <c r="F13" s="763">
        <v>45659</v>
      </c>
      <c r="G13" s="768" t="s">
        <v>1425</v>
      </c>
      <c r="H13" s="768"/>
      <c r="I13" s="764"/>
      <c r="J13" s="764"/>
      <c r="K13" s="764"/>
      <c r="L13" s="347" t="s">
        <v>1426</v>
      </c>
      <c r="M13" s="765" t="s">
        <v>704</v>
      </c>
      <c r="N13" s="766" t="s">
        <v>1425</v>
      </c>
      <c r="O13" s="693"/>
      <c r="P13" s="693" t="s">
        <v>1427</v>
      </c>
      <c r="Q13" s="693" t="s">
        <v>1433</v>
      </c>
      <c r="R13" s="693" t="s">
        <v>1429</v>
      </c>
      <c r="S13" s="693"/>
      <c r="T13" s="691" t="s">
        <v>114</v>
      </c>
      <c r="U13" s="691" t="s">
        <v>7</v>
      </c>
      <c r="V13" s="691" t="s">
        <v>705</v>
      </c>
      <c r="W13" s="693"/>
      <c r="X13" s="693"/>
      <c r="Y13" s="693"/>
      <c r="Z13" s="693"/>
      <c r="AA13" s="693"/>
      <c r="AB13" s="693"/>
      <c r="AC13" s="692"/>
      <c r="AD13" s="693" t="s">
        <v>1425</v>
      </c>
      <c r="AE13" s="414"/>
    </row>
    <row r="14" spans="1:31" ht="15" hidden="1" customHeight="1">
      <c r="A14" s="761">
        <f t="shared" si="0"/>
        <v>2025</v>
      </c>
      <c r="B14" s="762" t="str">
        <f t="shared" si="1"/>
        <v>janvier</v>
      </c>
      <c r="C14" s="761">
        <f t="shared" si="2"/>
        <v>1</v>
      </c>
      <c r="D14" s="348" t="s">
        <v>1440</v>
      </c>
      <c r="E14" s="348" t="s">
        <v>1441</v>
      </c>
      <c r="F14" s="763">
        <v>45659</v>
      </c>
      <c r="G14" s="768" t="s">
        <v>1442</v>
      </c>
      <c r="H14" s="768" t="s">
        <v>1443</v>
      </c>
      <c r="I14" s="768"/>
      <c r="J14" s="764"/>
      <c r="K14" s="764"/>
      <c r="L14" s="347" t="s">
        <v>1444</v>
      </c>
      <c r="M14" s="765" t="s">
        <v>809</v>
      </c>
      <c r="N14" s="766">
        <v>71.540000000000006</v>
      </c>
      <c r="O14" s="693"/>
      <c r="P14" s="693"/>
      <c r="Q14" s="693"/>
      <c r="R14" s="693"/>
      <c r="S14" s="693"/>
      <c r="T14" s="691" t="s">
        <v>114</v>
      </c>
      <c r="U14" s="691" t="s">
        <v>20</v>
      </c>
      <c r="V14" s="691" t="s">
        <v>20</v>
      </c>
      <c r="W14" s="693"/>
      <c r="X14" s="693"/>
      <c r="Y14" s="693"/>
      <c r="Z14" s="693"/>
      <c r="AA14" s="693"/>
      <c r="AB14" s="693"/>
      <c r="AC14" s="692" t="s">
        <v>1445</v>
      </c>
      <c r="AD14" s="693" t="s">
        <v>1439</v>
      </c>
      <c r="AE14" s="414"/>
    </row>
    <row r="15" spans="1:31" ht="15" hidden="1" customHeight="1">
      <c r="A15" s="761">
        <f t="shared" si="0"/>
        <v>2025</v>
      </c>
      <c r="B15" s="762" t="str">
        <f t="shared" si="1"/>
        <v>janvier</v>
      </c>
      <c r="C15" s="761">
        <f t="shared" si="2"/>
        <v>1</v>
      </c>
      <c r="D15" s="348" t="s">
        <v>1440</v>
      </c>
      <c r="E15" s="348" t="s">
        <v>1441</v>
      </c>
      <c r="F15" s="763">
        <v>45659</v>
      </c>
      <c r="G15" s="768" t="s">
        <v>1442</v>
      </c>
      <c r="H15" s="768" t="s">
        <v>1443</v>
      </c>
      <c r="I15" s="768"/>
      <c r="J15" s="764"/>
      <c r="K15" s="764"/>
      <c r="L15" s="347" t="s">
        <v>1444</v>
      </c>
      <c r="M15" s="765" t="s">
        <v>1252</v>
      </c>
      <c r="N15" s="766">
        <v>60.17</v>
      </c>
      <c r="O15" s="693"/>
      <c r="P15" s="693"/>
      <c r="Q15" s="693"/>
      <c r="R15" s="693"/>
      <c r="S15" s="693"/>
      <c r="T15" s="691" t="s">
        <v>13</v>
      </c>
      <c r="U15" s="691" t="s">
        <v>43</v>
      </c>
      <c r="V15" s="691" t="s">
        <v>93</v>
      </c>
      <c r="W15" s="693"/>
      <c r="X15" s="693"/>
      <c r="Y15" s="693"/>
      <c r="Z15" s="693"/>
      <c r="AA15" s="693"/>
      <c r="AB15" s="693"/>
      <c r="AC15" s="692" t="s">
        <v>1439</v>
      </c>
      <c r="AD15" s="693" t="s">
        <v>1439</v>
      </c>
      <c r="AE15" s="414"/>
    </row>
    <row r="16" spans="1:31" ht="15" hidden="1" customHeight="1">
      <c r="A16" s="761">
        <f t="shared" si="0"/>
        <v>2025</v>
      </c>
      <c r="B16" s="762" t="str">
        <f t="shared" si="1"/>
        <v>janvier</v>
      </c>
      <c r="C16" s="761">
        <f t="shared" si="2"/>
        <v>1</v>
      </c>
      <c r="D16" s="348" t="s">
        <v>1440</v>
      </c>
      <c r="E16" s="348" t="s">
        <v>1441</v>
      </c>
      <c r="F16" s="763">
        <v>45659</v>
      </c>
      <c r="G16" s="768" t="s">
        <v>1442</v>
      </c>
      <c r="H16" s="768" t="s">
        <v>1443</v>
      </c>
      <c r="I16" s="768"/>
      <c r="J16" s="764"/>
      <c r="K16" s="764"/>
      <c r="L16" s="347" t="s">
        <v>1444</v>
      </c>
      <c r="M16" s="769" t="s">
        <v>682</v>
      </c>
      <c r="N16" s="766">
        <v>11.37</v>
      </c>
      <c r="O16" s="693"/>
      <c r="P16" s="693"/>
      <c r="Q16" s="693"/>
      <c r="R16" s="693"/>
      <c r="S16" s="693"/>
      <c r="T16" s="691" t="s">
        <v>13</v>
      </c>
      <c r="U16" s="691" t="s">
        <v>43</v>
      </c>
      <c r="V16" s="691" t="s">
        <v>93</v>
      </c>
      <c r="W16" s="693"/>
      <c r="X16" s="693"/>
      <c r="Y16" s="693"/>
      <c r="Z16" s="693"/>
      <c r="AA16" s="693"/>
      <c r="AB16" s="693"/>
      <c r="AC16" s="692" t="s">
        <v>1439</v>
      </c>
      <c r="AD16" s="693" t="s">
        <v>1439</v>
      </c>
      <c r="AE16" s="414"/>
    </row>
    <row r="17" spans="1:31" ht="15" hidden="1" customHeight="1">
      <c r="A17" s="761">
        <f t="shared" si="0"/>
        <v>2025</v>
      </c>
      <c r="B17" s="762" t="str">
        <f t="shared" si="1"/>
        <v>janvier</v>
      </c>
      <c r="C17" s="761">
        <f t="shared" si="2"/>
        <v>1</v>
      </c>
      <c r="D17" s="348" t="s">
        <v>1440</v>
      </c>
      <c r="E17" s="348" t="s">
        <v>1425</v>
      </c>
      <c r="F17" s="763">
        <v>45659</v>
      </c>
      <c r="G17" s="764" t="s">
        <v>1425</v>
      </c>
      <c r="H17" s="764"/>
      <c r="I17" s="764"/>
      <c r="J17" s="764"/>
      <c r="K17" s="764"/>
      <c r="L17" s="347" t="s">
        <v>1426</v>
      </c>
      <c r="M17" s="765" t="s">
        <v>602</v>
      </c>
      <c r="N17" s="766" t="s">
        <v>1425</v>
      </c>
      <c r="O17" s="693"/>
      <c r="P17" s="693" t="s">
        <v>1427</v>
      </c>
      <c r="Q17" s="693" t="s">
        <v>1433</v>
      </c>
      <c r="R17" s="693" t="s">
        <v>1429</v>
      </c>
      <c r="S17" s="693"/>
      <c r="T17" s="691" t="s">
        <v>114</v>
      </c>
      <c r="U17" s="691" t="s">
        <v>7</v>
      </c>
      <c r="V17" s="691" t="s">
        <v>143</v>
      </c>
      <c r="W17" s="693"/>
      <c r="X17" s="693"/>
      <c r="Y17" s="693"/>
      <c r="Z17" s="693"/>
      <c r="AA17" s="693"/>
      <c r="AB17" s="693"/>
      <c r="AC17" s="692"/>
      <c r="AD17" s="693" t="s">
        <v>1425</v>
      </c>
      <c r="AE17" s="414"/>
    </row>
    <row r="18" spans="1:31" ht="15" hidden="1" customHeight="1">
      <c r="A18" s="761">
        <f t="shared" si="0"/>
        <v>2025</v>
      </c>
      <c r="B18" s="762" t="str">
        <f t="shared" si="1"/>
        <v>janvier</v>
      </c>
      <c r="C18" s="761">
        <f t="shared" si="2"/>
        <v>1</v>
      </c>
      <c r="D18" s="348" t="s">
        <v>1440</v>
      </c>
      <c r="E18" s="348" t="s">
        <v>1446</v>
      </c>
      <c r="F18" s="763">
        <v>45659</v>
      </c>
      <c r="G18" s="768" t="s">
        <v>1442</v>
      </c>
      <c r="H18" s="768" t="s">
        <v>1447</v>
      </c>
      <c r="I18" s="764"/>
      <c r="J18" s="764"/>
      <c r="K18" s="764"/>
      <c r="L18" s="347" t="s">
        <v>1444</v>
      </c>
      <c r="M18" s="765" t="s">
        <v>1265</v>
      </c>
      <c r="N18" s="766">
        <v>307</v>
      </c>
      <c r="O18" s="693"/>
      <c r="P18" s="693"/>
      <c r="Q18" s="693"/>
      <c r="R18" s="693"/>
      <c r="S18" s="693"/>
      <c r="T18" s="691" t="s">
        <v>114</v>
      </c>
      <c r="U18" s="691" t="s">
        <v>13</v>
      </c>
      <c r="V18" s="691" t="s">
        <v>86</v>
      </c>
      <c r="W18" s="693"/>
      <c r="X18" s="693"/>
      <c r="Y18" s="693"/>
      <c r="Z18" s="693"/>
      <c r="AA18" s="693"/>
      <c r="AB18" s="693"/>
      <c r="AC18" s="692" t="s">
        <v>1439</v>
      </c>
      <c r="AD18" s="693" t="s">
        <v>1439</v>
      </c>
      <c r="AE18" s="414"/>
    </row>
    <row r="19" spans="1:31" ht="15" hidden="1" customHeight="1">
      <c r="A19" s="761">
        <f t="shared" si="0"/>
        <v>2025</v>
      </c>
      <c r="B19" s="762" t="str">
        <f t="shared" si="1"/>
        <v>janvier</v>
      </c>
      <c r="C19" s="761">
        <f t="shared" si="2"/>
        <v>1</v>
      </c>
      <c r="D19" s="348" t="s">
        <v>1440</v>
      </c>
      <c r="E19" s="348" t="s">
        <v>1446</v>
      </c>
      <c r="F19" s="763">
        <v>45659</v>
      </c>
      <c r="G19" s="768" t="s">
        <v>1442</v>
      </c>
      <c r="H19" s="768" t="s">
        <v>1447</v>
      </c>
      <c r="I19" s="764"/>
      <c r="J19" s="764"/>
      <c r="K19" s="764"/>
      <c r="L19" s="347" t="s">
        <v>1444</v>
      </c>
      <c r="M19" s="765" t="s">
        <v>1249</v>
      </c>
      <c r="N19" s="766">
        <v>307</v>
      </c>
      <c r="O19" s="693"/>
      <c r="P19" s="693"/>
      <c r="Q19" s="693"/>
      <c r="R19" s="693"/>
      <c r="S19" s="693"/>
      <c r="T19" s="691" t="s">
        <v>13</v>
      </c>
      <c r="U19" s="691" t="s">
        <v>45</v>
      </c>
      <c r="V19" s="691" t="s">
        <v>45</v>
      </c>
      <c r="W19" s="693"/>
      <c r="X19" s="693"/>
      <c r="Y19" s="693"/>
      <c r="Z19" s="693"/>
      <c r="AA19" s="693"/>
      <c r="AB19" s="693"/>
      <c r="AC19" s="692" t="s">
        <v>1439</v>
      </c>
      <c r="AD19" s="693" t="s">
        <v>1439</v>
      </c>
      <c r="AE19" s="414"/>
    </row>
    <row r="20" spans="1:31" ht="15" hidden="1" customHeight="1">
      <c r="A20" s="761">
        <f t="shared" si="0"/>
        <v>2025</v>
      </c>
      <c r="B20" s="762" t="str">
        <f t="shared" si="1"/>
        <v>janvier</v>
      </c>
      <c r="C20" s="761">
        <f t="shared" si="2"/>
        <v>1</v>
      </c>
      <c r="D20" s="348" t="s">
        <v>1440</v>
      </c>
      <c r="E20" s="348" t="s">
        <v>1448</v>
      </c>
      <c r="F20" s="763">
        <v>45660</v>
      </c>
      <c r="G20" s="350" t="s">
        <v>1449</v>
      </c>
      <c r="H20" s="350" t="s">
        <v>1450</v>
      </c>
      <c r="I20" s="350" t="s">
        <v>1451</v>
      </c>
      <c r="J20" s="764"/>
      <c r="K20" s="764"/>
      <c r="L20" s="347" t="s">
        <v>1444</v>
      </c>
      <c r="M20" s="347" t="s">
        <v>1227</v>
      </c>
      <c r="N20" s="766">
        <v>84.75</v>
      </c>
      <c r="O20" s="693"/>
      <c r="P20" s="693"/>
      <c r="Q20" s="693"/>
      <c r="R20" s="693"/>
      <c r="S20" s="693"/>
      <c r="T20" s="691" t="s">
        <v>114</v>
      </c>
      <c r="U20" s="691" t="s">
        <v>20</v>
      </c>
      <c r="V20" s="691" t="s">
        <v>20</v>
      </c>
      <c r="W20" s="693"/>
      <c r="X20" s="693"/>
      <c r="Y20" s="693"/>
      <c r="Z20" s="693"/>
      <c r="AA20" s="693"/>
      <c r="AB20" s="693"/>
      <c r="AC20" s="692" t="s">
        <v>1439</v>
      </c>
      <c r="AD20" s="693" t="s">
        <v>1452</v>
      </c>
      <c r="AE20" s="414"/>
    </row>
    <row r="21" spans="1:31" ht="15" hidden="1" customHeight="1">
      <c r="A21" s="761">
        <f t="shared" si="0"/>
        <v>2025</v>
      </c>
      <c r="B21" s="762" t="str">
        <f t="shared" si="1"/>
        <v>janvier</v>
      </c>
      <c r="C21" s="761">
        <f t="shared" si="2"/>
        <v>1</v>
      </c>
      <c r="D21" s="348" t="s">
        <v>1440</v>
      </c>
      <c r="E21" s="348" t="s">
        <v>1448</v>
      </c>
      <c r="F21" s="763">
        <v>45660</v>
      </c>
      <c r="G21" s="350" t="s">
        <v>1449</v>
      </c>
      <c r="H21" s="350" t="s">
        <v>1450</v>
      </c>
      <c r="I21" s="350" t="s">
        <v>1451</v>
      </c>
      <c r="J21" s="764"/>
      <c r="K21" s="764"/>
      <c r="L21" s="347" t="s">
        <v>1444</v>
      </c>
      <c r="M21" s="769" t="s">
        <v>759</v>
      </c>
      <c r="N21" s="766">
        <v>84.75</v>
      </c>
      <c r="O21" s="693"/>
      <c r="P21" s="693"/>
      <c r="Q21" s="693"/>
      <c r="R21" s="693"/>
      <c r="S21" s="693"/>
      <c r="T21" s="691" t="s">
        <v>13</v>
      </c>
      <c r="U21" s="691" t="s">
        <v>49</v>
      </c>
      <c r="V21" s="691" t="s">
        <v>49</v>
      </c>
      <c r="W21" s="693"/>
      <c r="X21" s="693"/>
      <c r="Y21" s="693"/>
      <c r="Z21" s="693"/>
      <c r="AA21" s="693"/>
      <c r="AB21" s="693"/>
      <c r="AC21" s="692" t="s">
        <v>1439</v>
      </c>
      <c r="AD21" s="693" t="s">
        <v>1452</v>
      </c>
      <c r="AE21" s="414"/>
    </row>
    <row r="22" spans="1:31" ht="15" hidden="1" customHeight="1">
      <c r="A22" s="761">
        <f t="shared" si="0"/>
        <v>2025</v>
      </c>
      <c r="B22" s="762" t="str">
        <f>IF(F22="","",CHOOSE(MONTH(F22),"janvier","février","mars","avril","mai","juin","juillet","aout","septembre","octobre","novembre","décembre"))</f>
        <v>janvier</v>
      </c>
      <c r="C22" s="761">
        <f t="shared" si="2"/>
        <v>1</v>
      </c>
      <c r="D22" s="348" t="s">
        <v>1440</v>
      </c>
      <c r="E22" s="348" t="s">
        <v>1425</v>
      </c>
      <c r="F22" s="763">
        <v>45660</v>
      </c>
      <c r="G22" s="770" t="s">
        <v>1443</v>
      </c>
      <c r="H22" s="771" t="s">
        <v>1453</v>
      </c>
      <c r="I22" s="350"/>
      <c r="J22" s="764"/>
      <c r="K22" s="764"/>
      <c r="L22" s="347" t="s">
        <v>1444</v>
      </c>
      <c r="M22" s="765" t="s">
        <v>500</v>
      </c>
      <c r="N22" s="766">
        <v>91.4</v>
      </c>
      <c r="O22" s="693"/>
      <c r="P22" s="693"/>
      <c r="Q22" s="693"/>
      <c r="R22" s="693"/>
      <c r="S22" s="693"/>
      <c r="T22" s="691" t="s">
        <v>114</v>
      </c>
      <c r="U22" s="691" t="s">
        <v>7</v>
      </c>
      <c r="V22" s="691" t="s">
        <v>501</v>
      </c>
      <c r="W22" s="693"/>
      <c r="X22" s="693"/>
      <c r="Y22" s="693"/>
      <c r="Z22" s="693"/>
      <c r="AA22" s="693"/>
      <c r="AB22" s="693"/>
      <c r="AC22" s="692" t="s">
        <v>1439</v>
      </c>
      <c r="AD22" s="693" t="s">
        <v>1439</v>
      </c>
      <c r="AE22" s="414"/>
    </row>
    <row r="23" spans="1:31" ht="15" hidden="1" customHeight="1">
      <c r="A23" s="761">
        <f t="shared" si="0"/>
        <v>2025</v>
      </c>
      <c r="B23" s="762" t="str">
        <f>IF(F23="","",CHOOSE(MONTH(F23),"janvier","février","mars","avril","mai","juin","juillet","aout","septembre","octobre","novembre","décembre"))</f>
        <v>janvier</v>
      </c>
      <c r="C23" s="761">
        <f t="shared" si="2"/>
        <v>1</v>
      </c>
      <c r="D23" s="348" t="s">
        <v>1440</v>
      </c>
      <c r="E23" s="348" t="s">
        <v>1425</v>
      </c>
      <c r="F23" s="763">
        <v>45660</v>
      </c>
      <c r="G23" s="770" t="s">
        <v>1443</v>
      </c>
      <c r="H23" s="771" t="s">
        <v>1453</v>
      </c>
      <c r="I23" s="350"/>
      <c r="J23" s="764"/>
      <c r="K23" s="764"/>
      <c r="L23" s="347" t="s">
        <v>1444</v>
      </c>
      <c r="M23" s="765" t="s">
        <v>1252</v>
      </c>
      <c r="N23" s="766">
        <v>91.4</v>
      </c>
      <c r="O23" s="693"/>
      <c r="P23" s="693"/>
      <c r="Q23" s="693"/>
      <c r="R23" s="693"/>
      <c r="S23" s="693"/>
      <c r="T23" s="691" t="s">
        <v>13</v>
      </c>
      <c r="U23" s="691" t="s">
        <v>43</v>
      </c>
      <c r="V23" s="691" t="s">
        <v>93</v>
      </c>
      <c r="W23" s="693"/>
      <c r="X23" s="693"/>
      <c r="Y23" s="693"/>
      <c r="Z23" s="693"/>
      <c r="AA23" s="693"/>
      <c r="AB23" s="693"/>
      <c r="AC23" s="692" t="s">
        <v>1439</v>
      </c>
      <c r="AD23" s="693" t="s">
        <v>1439</v>
      </c>
      <c r="AE23" s="414"/>
    </row>
    <row r="24" spans="1:31" ht="15" hidden="1" customHeight="1">
      <c r="A24" s="761">
        <f t="shared" si="0"/>
        <v>2025</v>
      </c>
      <c r="B24" s="762" t="str">
        <f t="shared" si="1"/>
        <v>janvier</v>
      </c>
      <c r="C24" s="761">
        <f t="shared" si="2"/>
        <v>1</v>
      </c>
      <c r="D24" s="348" t="s">
        <v>1440</v>
      </c>
      <c r="E24" s="348" t="s">
        <v>1454</v>
      </c>
      <c r="F24" s="763">
        <v>45660</v>
      </c>
      <c r="G24" s="767" t="s">
        <v>1435</v>
      </c>
      <c r="H24" s="767" t="s">
        <v>1455</v>
      </c>
      <c r="I24" s="772" t="s">
        <v>1456</v>
      </c>
      <c r="J24" s="764"/>
      <c r="K24" s="764"/>
      <c r="L24" s="347" t="s">
        <v>1457</v>
      </c>
      <c r="M24" s="765" t="s">
        <v>803</v>
      </c>
      <c r="N24" s="766">
        <v>82</v>
      </c>
      <c r="O24" s="693"/>
      <c r="P24" s="693"/>
      <c r="Q24" s="693"/>
      <c r="R24" s="693"/>
      <c r="S24" s="693"/>
      <c r="T24" s="691" t="s">
        <v>114</v>
      </c>
      <c r="U24" s="691" t="s">
        <v>20</v>
      </c>
      <c r="V24" s="691" t="s">
        <v>20</v>
      </c>
      <c r="W24" s="693"/>
      <c r="X24" s="693"/>
      <c r="Y24" s="693"/>
      <c r="Z24" s="693"/>
      <c r="AA24" s="693"/>
      <c r="AB24" s="693"/>
      <c r="AC24" s="692"/>
      <c r="AD24" s="693" t="s">
        <v>1439</v>
      </c>
      <c r="AE24" s="414"/>
    </row>
    <row r="25" spans="1:31" ht="15" hidden="1" customHeight="1">
      <c r="A25" s="761">
        <f t="shared" si="0"/>
        <v>2025</v>
      </c>
      <c r="B25" s="762" t="str">
        <f t="shared" si="1"/>
        <v>janvier</v>
      </c>
      <c r="C25" s="761">
        <f t="shared" si="2"/>
        <v>1</v>
      </c>
      <c r="D25" s="348" t="s">
        <v>1440</v>
      </c>
      <c r="E25" s="348" t="s">
        <v>1454</v>
      </c>
      <c r="F25" s="763">
        <v>45660</v>
      </c>
      <c r="G25" s="767" t="s">
        <v>1435</v>
      </c>
      <c r="H25" s="767" t="s">
        <v>1455</v>
      </c>
      <c r="I25" s="772" t="s">
        <v>1456</v>
      </c>
      <c r="J25" s="764"/>
      <c r="K25" s="764"/>
      <c r="L25" s="347" t="s">
        <v>1457</v>
      </c>
      <c r="M25" s="765" t="s">
        <v>809</v>
      </c>
      <c r="N25" s="766">
        <v>77</v>
      </c>
      <c r="O25" s="693"/>
      <c r="P25" s="693"/>
      <c r="Q25" s="693"/>
      <c r="R25" s="693"/>
      <c r="S25" s="693"/>
      <c r="T25" s="691" t="s">
        <v>114</v>
      </c>
      <c r="U25" s="691" t="s">
        <v>20</v>
      </c>
      <c r="V25" s="691" t="s">
        <v>20</v>
      </c>
      <c r="W25" s="693"/>
      <c r="X25" s="693"/>
      <c r="Y25" s="693"/>
      <c r="Z25" s="693"/>
      <c r="AA25" s="693"/>
      <c r="AB25" s="693"/>
      <c r="AC25" s="692"/>
      <c r="AD25" s="693" t="s">
        <v>1439</v>
      </c>
      <c r="AE25" s="414"/>
    </row>
    <row r="26" spans="1:31" ht="15" hidden="1" customHeight="1">
      <c r="A26" s="761">
        <f t="shared" si="0"/>
        <v>2025</v>
      </c>
      <c r="B26" s="762" t="str">
        <f t="shared" si="1"/>
        <v>janvier</v>
      </c>
      <c r="C26" s="761">
        <f t="shared" si="2"/>
        <v>1</v>
      </c>
      <c r="D26" s="348" t="s">
        <v>1440</v>
      </c>
      <c r="E26" s="348" t="s">
        <v>1454</v>
      </c>
      <c r="F26" s="763">
        <v>45660</v>
      </c>
      <c r="G26" s="767" t="s">
        <v>1435</v>
      </c>
      <c r="H26" s="767" t="s">
        <v>1455</v>
      </c>
      <c r="I26" s="772" t="s">
        <v>1456</v>
      </c>
      <c r="J26" s="764"/>
      <c r="K26" s="764"/>
      <c r="L26" s="347" t="s">
        <v>1457</v>
      </c>
      <c r="M26" s="765" t="s">
        <v>226</v>
      </c>
      <c r="N26" s="766">
        <v>159</v>
      </c>
      <c r="O26" s="693"/>
      <c r="P26" s="693"/>
      <c r="Q26" s="693"/>
      <c r="R26" s="693"/>
      <c r="S26" s="693"/>
      <c r="T26" s="691" t="s">
        <v>13</v>
      </c>
      <c r="U26" s="691" t="s">
        <v>43</v>
      </c>
      <c r="V26" s="691" t="s">
        <v>93</v>
      </c>
      <c r="W26" s="693"/>
      <c r="X26" s="693"/>
      <c r="Y26" s="693"/>
      <c r="Z26" s="693"/>
      <c r="AA26" s="693"/>
      <c r="AB26" s="693" t="s">
        <v>1439</v>
      </c>
      <c r="AC26" s="692"/>
      <c r="AD26" s="693" t="s">
        <v>1439</v>
      </c>
      <c r="AE26" s="414"/>
    </row>
    <row r="27" spans="1:31" ht="15" hidden="1" customHeight="1">
      <c r="A27" s="761">
        <f t="shared" si="0"/>
        <v>2025</v>
      </c>
      <c r="B27" s="762" t="str">
        <f t="shared" si="1"/>
        <v>janvier</v>
      </c>
      <c r="C27" s="761">
        <f t="shared" si="2"/>
        <v>1</v>
      </c>
      <c r="D27" s="348" t="s">
        <v>1440</v>
      </c>
      <c r="E27" s="348" t="s">
        <v>1454</v>
      </c>
      <c r="F27" s="763">
        <v>45660</v>
      </c>
      <c r="G27" s="767" t="s">
        <v>1435</v>
      </c>
      <c r="H27" s="767" t="s">
        <v>1455</v>
      </c>
      <c r="I27" s="772" t="s">
        <v>1456</v>
      </c>
      <c r="J27" s="764"/>
      <c r="K27" s="764"/>
      <c r="L27" s="347" t="s">
        <v>1457</v>
      </c>
      <c r="M27" s="773" t="s">
        <v>353</v>
      </c>
      <c r="N27" s="766">
        <v>70.099999999999994</v>
      </c>
      <c r="O27" s="693"/>
      <c r="P27" s="693"/>
      <c r="Q27" s="693"/>
      <c r="R27" s="693"/>
      <c r="S27" s="693"/>
      <c r="T27" s="691" t="s">
        <v>114</v>
      </c>
      <c r="U27" s="691" t="s">
        <v>7</v>
      </c>
      <c r="V27" s="691" t="s">
        <v>32</v>
      </c>
      <c r="W27" s="693"/>
      <c r="X27" s="693"/>
      <c r="Y27" s="693"/>
      <c r="Z27" s="693"/>
      <c r="AA27" s="693"/>
      <c r="AB27" s="693" t="s">
        <v>1439</v>
      </c>
      <c r="AC27" s="692"/>
      <c r="AD27" s="693" t="s">
        <v>1439</v>
      </c>
      <c r="AE27" s="414"/>
    </row>
    <row r="28" spans="1:31" ht="15" hidden="1" customHeight="1">
      <c r="A28" s="761">
        <f t="shared" si="0"/>
        <v>2025</v>
      </c>
      <c r="B28" s="762" t="str">
        <f t="shared" si="1"/>
        <v>janvier</v>
      </c>
      <c r="C28" s="761">
        <f t="shared" si="2"/>
        <v>1</v>
      </c>
      <c r="D28" s="348" t="s">
        <v>1440</v>
      </c>
      <c r="E28" s="348" t="s">
        <v>1454</v>
      </c>
      <c r="F28" s="763">
        <v>45660</v>
      </c>
      <c r="G28" s="767" t="s">
        <v>1435</v>
      </c>
      <c r="H28" s="767" t="s">
        <v>1455</v>
      </c>
      <c r="I28" s="772" t="s">
        <v>1456</v>
      </c>
      <c r="J28" s="764"/>
      <c r="K28" s="764"/>
      <c r="L28" s="347" t="s">
        <v>1457</v>
      </c>
      <c r="M28" s="765" t="s">
        <v>1243</v>
      </c>
      <c r="N28" s="766">
        <v>70.099999999999994</v>
      </c>
      <c r="O28" s="693"/>
      <c r="P28" s="693"/>
      <c r="Q28" s="693"/>
      <c r="R28" s="693"/>
      <c r="S28" s="693"/>
      <c r="T28" s="691" t="s">
        <v>13</v>
      </c>
      <c r="U28" s="691" t="s">
        <v>47</v>
      </c>
      <c r="V28" s="691" t="s">
        <v>292</v>
      </c>
      <c r="W28" s="693"/>
      <c r="X28" s="693"/>
      <c r="Y28" s="693"/>
      <c r="Z28" s="693"/>
      <c r="AA28" s="693"/>
      <c r="AB28" s="693" t="s">
        <v>1439</v>
      </c>
      <c r="AC28" s="692"/>
      <c r="AD28" s="693" t="s">
        <v>1439</v>
      </c>
      <c r="AE28" s="414"/>
    </row>
    <row r="29" spans="1:31" ht="15" hidden="1" customHeight="1">
      <c r="A29" s="761">
        <f t="shared" si="0"/>
        <v>2025</v>
      </c>
      <c r="B29" s="762" t="str">
        <f t="shared" si="1"/>
        <v>janvier</v>
      </c>
      <c r="C29" s="761">
        <f t="shared" si="2"/>
        <v>1</v>
      </c>
      <c r="D29" s="348" t="s">
        <v>1440</v>
      </c>
      <c r="E29" s="348" t="s">
        <v>1458</v>
      </c>
      <c r="F29" s="763">
        <v>45660</v>
      </c>
      <c r="G29" s="350" t="s">
        <v>1459</v>
      </c>
      <c r="H29" s="351" t="s">
        <v>1460</v>
      </c>
      <c r="I29" s="764"/>
      <c r="J29" s="764"/>
      <c r="K29" s="764"/>
      <c r="L29" s="347" t="s">
        <v>1461</v>
      </c>
      <c r="M29" s="765" t="s">
        <v>471</v>
      </c>
      <c r="N29" s="766">
        <v>26</v>
      </c>
      <c r="O29" s="693"/>
      <c r="P29" s="693"/>
      <c r="Q29" s="693"/>
      <c r="R29" s="693"/>
      <c r="S29" s="693"/>
      <c r="T29" s="691" t="s">
        <v>114</v>
      </c>
      <c r="U29" s="691" t="s">
        <v>7</v>
      </c>
      <c r="V29" s="691" t="s">
        <v>143</v>
      </c>
      <c r="W29" s="693"/>
      <c r="X29" s="693"/>
      <c r="Y29" s="693"/>
      <c r="Z29" s="693"/>
      <c r="AA29" s="693"/>
      <c r="AB29" s="693" t="s">
        <v>1439</v>
      </c>
      <c r="AC29" s="692"/>
      <c r="AD29" s="693" t="s">
        <v>1439</v>
      </c>
      <c r="AE29" s="414"/>
    </row>
    <row r="30" spans="1:31" ht="15" hidden="1" customHeight="1">
      <c r="A30" s="761">
        <f t="shared" si="0"/>
        <v>2025</v>
      </c>
      <c r="B30" s="762" t="str">
        <f t="shared" si="1"/>
        <v>janvier</v>
      </c>
      <c r="C30" s="761">
        <f t="shared" si="2"/>
        <v>1</v>
      </c>
      <c r="D30" s="348" t="s">
        <v>1440</v>
      </c>
      <c r="E30" s="348" t="s">
        <v>1458</v>
      </c>
      <c r="F30" s="763">
        <v>45660</v>
      </c>
      <c r="G30" s="350" t="s">
        <v>1459</v>
      </c>
      <c r="H30" s="351" t="s">
        <v>1460</v>
      </c>
      <c r="I30" s="764"/>
      <c r="J30" s="764"/>
      <c r="K30" s="764"/>
      <c r="L30" s="347" t="s">
        <v>1461</v>
      </c>
      <c r="M30" s="765" t="s">
        <v>1061</v>
      </c>
      <c r="N30" s="766">
        <v>1</v>
      </c>
      <c r="O30" s="693"/>
      <c r="P30" s="693"/>
      <c r="Q30" s="693"/>
      <c r="R30" s="693"/>
      <c r="S30" s="693"/>
      <c r="T30" s="691" t="s">
        <v>114</v>
      </c>
      <c r="U30" s="691" t="s">
        <v>7</v>
      </c>
      <c r="V30" s="691" t="s">
        <v>143</v>
      </c>
      <c r="W30" s="693"/>
      <c r="X30" s="693"/>
      <c r="Y30" s="693"/>
      <c r="Z30" s="693"/>
      <c r="AA30" s="693"/>
      <c r="AB30" s="693" t="s">
        <v>1439</v>
      </c>
      <c r="AC30" s="692"/>
      <c r="AD30" s="693" t="s">
        <v>1439</v>
      </c>
      <c r="AE30" s="414"/>
    </row>
    <row r="31" spans="1:31" ht="15" hidden="1" customHeight="1">
      <c r="A31" s="761">
        <f t="shared" si="0"/>
        <v>2025</v>
      </c>
      <c r="B31" s="762" t="str">
        <f>IF(F31="","",CHOOSE(MONTH(F31),"janvier","février","mars","avril","mai","juin","juillet","aout","septembre","octobre","novembre","décembre"))</f>
        <v>janvier</v>
      </c>
      <c r="C31" s="761">
        <f t="shared" si="2"/>
        <v>1</v>
      </c>
      <c r="D31" s="348" t="s">
        <v>1440</v>
      </c>
      <c r="E31" s="348" t="s">
        <v>1425</v>
      </c>
      <c r="F31" s="763">
        <v>45660</v>
      </c>
      <c r="G31" s="350" t="s">
        <v>1425</v>
      </c>
      <c r="H31" s="768"/>
      <c r="I31" s="764"/>
      <c r="J31" s="764"/>
      <c r="K31" s="764"/>
      <c r="L31" s="347" t="s">
        <v>1426</v>
      </c>
      <c r="M31" s="765" t="s">
        <v>455</v>
      </c>
      <c r="N31" s="766" t="s">
        <v>1425</v>
      </c>
      <c r="O31" s="693"/>
      <c r="P31" s="693" t="s">
        <v>1427</v>
      </c>
      <c r="Q31" s="693" t="s">
        <v>1433</v>
      </c>
      <c r="R31" s="693" t="s">
        <v>1429</v>
      </c>
      <c r="S31" s="693"/>
      <c r="T31" s="691" t="s">
        <v>114</v>
      </c>
      <c r="U31" s="691" t="s">
        <v>7</v>
      </c>
      <c r="V31" s="691" t="s">
        <v>143</v>
      </c>
      <c r="W31" s="693"/>
      <c r="X31" s="693"/>
      <c r="Y31" s="693"/>
      <c r="Z31" s="693"/>
      <c r="AA31" s="693"/>
      <c r="AB31" s="693"/>
      <c r="AC31" s="692"/>
      <c r="AD31" s="693" t="s">
        <v>1439</v>
      </c>
      <c r="AE31" s="414"/>
    </row>
    <row r="32" spans="1:31" ht="15" hidden="1" customHeight="1">
      <c r="A32" s="761">
        <f t="shared" si="0"/>
        <v>2025</v>
      </c>
      <c r="B32" s="762" t="str">
        <f>IF(F32="","",CHOOSE(MONTH(F32),"janvier","février","mars","avril","mai","juin","juillet","aout","septembre","octobre","novembre","décembre"))</f>
        <v>janvier</v>
      </c>
      <c r="C32" s="761">
        <f t="shared" si="2"/>
        <v>1</v>
      </c>
      <c r="D32" s="348" t="s">
        <v>1440</v>
      </c>
      <c r="E32" s="348" t="s">
        <v>1458</v>
      </c>
      <c r="F32" s="763">
        <v>45660</v>
      </c>
      <c r="G32" s="350" t="s">
        <v>1459</v>
      </c>
      <c r="H32" s="351" t="s">
        <v>1460</v>
      </c>
      <c r="I32" s="764"/>
      <c r="J32" s="764"/>
      <c r="K32" s="764"/>
      <c r="L32" s="347" t="s">
        <v>1461</v>
      </c>
      <c r="M32" s="765" t="s">
        <v>971</v>
      </c>
      <c r="N32" s="766">
        <v>27</v>
      </c>
      <c r="O32" s="693"/>
      <c r="P32" s="693"/>
      <c r="Q32" s="693"/>
      <c r="R32" s="693"/>
      <c r="S32" s="693"/>
      <c r="T32" s="691" t="s">
        <v>13</v>
      </c>
      <c r="U32" s="691" t="s">
        <v>45</v>
      </c>
      <c r="V32" s="691" t="s">
        <v>93</v>
      </c>
      <c r="W32" s="693"/>
      <c r="X32" s="693"/>
      <c r="Y32" s="693"/>
      <c r="Z32" s="693"/>
      <c r="AA32" s="693"/>
      <c r="AB32" s="693" t="s">
        <v>1439</v>
      </c>
      <c r="AC32" s="692"/>
      <c r="AD32" s="693" t="s">
        <v>1439</v>
      </c>
      <c r="AE32" s="414"/>
    </row>
    <row r="33" spans="1:31" ht="15" hidden="1" customHeight="1">
      <c r="A33" s="761">
        <f t="shared" si="0"/>
        <v>2025</v>
      </c>
      <c r="B33" s="762" t="str">
        <f t="shared" si="1"/>
        <v>janvier</v>
      </c>
      <c r="C33" s="761">
        <f t="shared" si="2"/>
        <v>1</v>
      </c>
      <c r="D33" s="348" t="s">
        <v>1440</v>
      </c>
      <c r="E33" s="348" t="s">
        <v>1425</v>
      </c>
      <c r="F33" s="763">
        <v>45660</v>
      </c>
      <c r="G33" s="350" t="s">
        <v>1425</v>
      </c>
      <c r="H33" s="768"/>
      <c r="I33" s="764"/>
      <c r="J33" s="764"/>
      <c r="K33" s="764"/>
      <c r="L33" s="347" t="s">
        <v>1426</v>
      </c>
      <c r="M33" s="765" t="s">
        <v>164</v>
      </c>
      <c r="N33" s="766" t="s">
        <v>1425</v>
      </c>
      <c r="O33" s="693"/>
      <c r="P33" s="693" t="s">
        <v>1427</v>
      </c>
      <c r="Q33" s="693" t="s">
        <v>1433</v>
      </c>
      <c r="R33" s="693" t="s">
        <v>1429</v>
      </c>
      <c r="S33" s="693"/>
      <c r="T33" s="691" t="s">
        <v>114</v>
      </c>
      <c r="U33" s="691" t="s">
        <v>7</v>
      </c>
      <c r="V33" s="691" t="s">
        <v>143</v>
      </c>
      <c r="W33" s="693"/>
      <c r="X33" s="693"/>
      <c r="Y33" s="693"/>
      <c r="Z33" s="693"/>
      <c r="AA33" s="693"/>
      <c r="AB33" s="693"/>
      <c r="AC33" s="692"/>
      <c r="AD33" s="693"/>
      <c r="AE33" s="414"/>
    </row>
    <row r="34" spans="1:31" ht="15" hidden="1" customHeight="1">
      <c r="A34" s="761">
        <f t="shared" si="0"/>
        <v>2025</v>
      </c>
      <c r="B34" s="762" t="str">
        <f t="shared" si="1"/>
        <v>janvier</v>
      </c>
      <c r="C34" s="761">
        <f t="shared" si="2"/>
        <v>1</v>
      </c>
      <c r="D34" s="348" t="s">
        <v>1440</v>
      </c>
      <c r="E34" s="348" t="s">
        <v>1425</v>
      </c>
      <c r="F34" s="763">
        <v>45660</v>
      </c>
      <c r="G34" s="350" t="s">
        <v>1425</v>
      </c>
      <c r="H34" s="768"/>
      <c r="I34" s="764"/>
      <c r="J34" s="764"/>
      <c r="K34" s="764"/>
      <c r="L34" s="347" t="s">
        <v>1426</v>
      </c>
      <c r="M34" s="765" t="s">
        <v>174</v>
      </c>
      <c r="N34" s="766" t="s">
        <v>1425</v>
      </c>
      <c r="O34" s="693"/>
      <c r="P34" s="693" t="s">
        <v>1427</v>
      </c>
      <c r="Q34" s="693" t="s">
        <v>1433</v>
      </c>
      <c r="R34" s="693" t="s">
        <v>1429</v>
      </c>
      <c r="S34" s="693"/>
      <c r="T34" s="691" t="s">
        <v>114</v>
      </c>
      <c r="U34" s="691" t="s">
        <v>7</v>
      </c>
      <c r="V34" s="691" t="s">
        <v>143</v>
      </c>
      <c r="W34" s="693"/>
      <c r="X34" s="693"/>
      <c r="Y34" s="693"/>
      <c r="Z34" s="693"/>
      <c r="AA34" s="693"/>
      <c r="AB34" s="693"/>
      <c r="AC34" s="692"/>
      <c r="AD34" s="693"/>
      <c r="AE34" s="414"/>
    </row>
    <row r="35" spans="1:31" ht="15" hidden="1" customHeight="1">
      <c r="A35" s="761">
        <f t="shared" si="0"/>
        <v>2025</v>
      </c>
      <c r="B35" s="762" t="str">
        <f t="shared" si="1"/>
        <v>janvier</v>
      </c>
      <c r="C35" s="761">
        <f t="shared" si="2"/>
        <v>1</v>
      </c>
      <c r="D35" s="348" t="s">
        <v>1440</v>
      </c>
      <c r="E35" s="348" t="s">
        <v>1462</v>
      </c>
      <c r="F35" s="763">
        <v>45660</v>
      </c>
      <c r="G35" s="350" t="s">
        <v>1463</v>
      </c>
      <c r="H35" s="768" t="s">
        <v>1464</v>
      </c>
      <c r="I35" s="764"/>
      <c r="J35" s="764"/>
      <c r="K35" s="764"/>
      <c r="L35" s="347" t="s">
        <v>1465</v>
      </c>
      <c r="M35" s="769" t="s">
        <v>1377</v>
      </c>
      <c r="N35" s="766">
        <v>92.75</v>
      </c>
      <c r="O35" s="693"/>
      <c r="P35" s="693"/>
      <c r="Q35" s="693"/>
      <c r="R35" s="693"/>
      <c r="S35" s="693"/>
      <c r="T35" s="691" t="s">
        <v>114</v>
      </c>
      <c r="U35" s="691" t="s">
        <v>690</v>
      </c>
      <c r="V35" s="691" t="s">
        <v>1378</v>
      </c>
      <c r="W35" s="693"/>
      <c r="X35" s="693"/>
      <c r="Y35" s="693"/>
      <c r="Z35" s="693"/>
      <c r="AA35" s="693"/>
      <c r="AB35" s="693" t="s">
        <v>1439</v>
      </c>
      <c r="AC35" s="692"/>
      <c r="AD35" s="693" t="s">
        <v>1439</v>
      </c>
      <c r="AE35" s="414"/>
    </row>
    <row r="36" spans="1:31" ht="15" hidden="1" customHeight="1">
      <c r="A36" s="761">
        <f t="shared" si="0"/>
        <v>2025</v>
      </c>
      <c r="B36" s="762" t="str">
        <f>IF(F36="","",CHOOSE(MONTH(F36),"janvier","février","mars","avril","mai","juin","juillet","aout","septembre","octobre","novembre","décembre"))</f>
        <v>janvier</v>
      </c>
      <c r="C36" s="761">
        <f t="shared" si="2"/>
        <v>1</v>
      </c>
      <c r="D36" s="348" t="s">
        <v>1440</v>
      </c>
      <c r="E36" s="348" t="s">
        <v>1462</v>
      </c>
      <c r="F36" s="763">
        <v>45660</v>
      </c>
      <c r="G36" s="350" t="s">
        <v>1463</v>
      </c>
      <c r="H36" s="768" t="s">
        <v>1464</v>
      </c>
      <c r="I36" s="764"/>
      <c r="J36" s="764"/>
      <c r="K36" s="764"/>
      <c r="L36" s="347" t="s">
        <v>1465</v>
      </c>
      <c r="M36" s="769" t="s">
        <v>778</v>
      </c>
      <c r="N36" s="766">
        <v>75.25</v>
      </c>
      <c r="O36" s="693"/>
      <c r="P36" s="693"/>
      <c r="Q36" s="693"/>
      <c r="R36" s="693"/>
      <c r="S36" s="693"/>
      <c r="T36" s="691" t="s">
        <v>13</v>
      </c>
      <c r="U36" s="691" t="s">
        <v>45</v>
      </c>
      <c r="V36" s="691" t="s">
        <v>45</v>
      </c>
      <c r="W36" s="693"/>
      <c r="X36" s="693"/>
      <c r="Y36" s="693"/>
      <c r="Z36" s="693"/>
      <c r="AA36" s="693"/>
      <c r="AB36" s="693" t="s">
        <v>1439</v>
      </c>
      <c r="AC36" s="692"/>
      <c r="AD36" s="693" t="s">
        <v>1439</v>
      </c>
      <c r="AE36" s="414"/>
    </row>
    <row r="37" spans="1:31" ht="15" hidden="1" customHeight="1">
      <c r="A37" s="761">
        <f t="shared" si="0"/>
        <v>2025</v>
      </c>
      <c r="B37" s="762" t="str">
        <f>IF(F37="","",CHOOSE(MONTH(F37),"janvier","février","mars","avril","mai","juin","juillet","aout","septembre","octobre","novembre","décembre"))</f>
        <v>janvier</v>
      </c>
      <c r="C37" s="761">
        <f t="shared" si="2"/>
        <v>1</v>
      </c>
      <c r="D37" s="348" t="s">
        <v>1440</v>
      </c>
      <c r="E37" s="348" t="s">
        <v>1462</v>
      </c>
      <c r="F37" s="763">
        <v>45660</v>
      </c>
      <c r="G37" s="350" t="s">
        <v>1463</v>
      </c>
      <c r="H37" s="768" t="s">
        <v>1464</v>
      </c>
      <c r="I37" s="764"/>
      <c r="J37" s="764"/>
      <c r="K37" s="764"/>
      <c r="L37" s="347" t="s">
        <v>1465</v>
      </c>
      <c r="M37" s="769" t="s">
        <v>784</v>
      </c>
      <c r="N37" s="766">
        <v>17.5</v>
      </c>
      <c r="O37" s="693"/>
      <c r="P37" s="693"/>
      <c r="Q37" s="693"/>
      <c r="R37" s="693"/>
      <c r="S37" s="693"/>
      <c r="T37" s="691" t="s">
        <v>13</v>
      </c>
      <c r="U37" s="691" t="s">
        <v>43</v>
      </c>
      <c r="V37" s="691" t="s">
        <v>93</v>
      </c>
      <c r="W37" s="693"/>
      <c r="X37" s="693"/>
      <c r="Y37" s="693"/>
      <c r="Z37" s="693"/>
      <c r="AA37" s="693"/>
      <c r="AB37" s="693" t="s">
        <v>1439</v>
      </c>
      <c r="AC37" s="692"/>
      <c r="AD37" s="693" t="s">
        <v>1439</v>
      </c>
      <c r="AE37" s="414"/>
    </row>
    <row r="38" spans="1:31" ht="15" hidden="1" customHeight="1">
      <c r="A38" s="761">
        <f t="shared" si="0"/>
        <v>2025</v>
      </c>
      <c r="B38" s="762" t="str">
        <f t="shared" si="1"/>
        <v>janvier</v>
      </c>
      <c r="C38" s="761">
        <f t="shared" si="2"/>
        <v>2</v>
      </c>
      <c r="D38" s="348" t="s">
        <v>1466</v>
      </c>
      <c r="E38" s="348" t="s">
        <v>1467</v>
      </c>
      <c r="F38" s="763">
        <v>45662</v>
      </c>
      <c r="G38" s="768" t="s">
        <v>1468</v>
      </c>
      <c r="H38" s="768" t="s">
        <v>1469</v>
      </c>
      <c r="I38" s="768" t="s">
        <v>1470</v>
      </c>
      <c r="J38" s="768" t="s">
        <v>1471</v>
      </c>
      <c r="K38" s="768"/>
      <c r="L38" s="347" t="s">
        <v>1457</v>
      </c>
      <c r="M38" s="765" t="s">
        <v>792</v>
      </c>
      <c r="N38" s="766">
        <v>108</v>
      </c>
      <c r="O38" s="693"/>
      <c r="P38" s="693"/>
      <c r="Q38" s="693"/>
      <c r="R38" s="693"/>
      <c r="S38" s="693"/>
      <c r="T38" s="691" t="s">
        <v>114</v>
      </c>
      <c r="U38" s="691" t="s">
        <v>34</v>
      </c>
      <c r="V38" s="691" t="s">
        <v>34</v>
      </c>
      <c r="W38" s="693"/>
      <c r="X38" s="693"/>
      <c r="Y38" s="693"/>
      <c r="Z38" s="693"/>
      <c r="AA38" s="693"/>
      <c r="AB38" s="693"/>
      <c r="AC38" s="692"/>
      <c r="AD38" s="693"/>
      <c r="AE38" s="414"/>
    </row>
    <row r="39" spans="1:31" ht="15" hidden="1" customHeight="1">
      <c r="A39" s="761">
        <f t="shared" si="0"/>
        <v>2025</v>
      </c>
      <c r="B39" s="762" t="str">
        <f t="shared" si="1"/>
        <v>janvier</v>
      </c>
      <c r="C39" s="761">
        <f t="shared" si="2"/>
        <v>2</v>
      </c>
      <c r="D39" s="348" t="s">
        <v>1466</v>
      </c>
      <c r="E39" s="348" t="s">
        <v>1467</v>
      </c>
      <c r="F39" s="763">
        <v>45662</v>
      </c>
      <c r="G39" s="768" t="s">
        <v>1468</v>
      </c>
      <c r="H39" s="768" t="s">
        <v>1469</v>
      </c>
      <c r="I39" s="768" t="s">
        <v>1470</v>
      </c>
      <c r="J39" s="768" t="s">
        <v>1471</v>
      </c>
      <c r="K39" s="768"/>
      <c r="L39" s="347" t="s">
        <v>1457</v>
      </c>
      <c r="M39" s="765" t="s">
        <v>788</v>
      </c>
      <c r="N39" s="766">
        <v>151.5</v>
      </c>
      <c r="O39" s="693"/>
      <c r="P39" s="693"/>
      <c r="Q39" s="693"/>
      <c r="R39" s="693"/>
      <c r="S39" s="693"/>
      <c r="T39" s="691" t="s">
        <v>114</v>
      </c>
      <c r="U39" s="691" t="s">
        <v>34</v>
      </c>
      <c r="V39" s="691" t="s">
        <v>34</v>
      </c>
      <c r="W39" s="693"/>
      <c r="X39" s="693"/>
      <c r="Y39" s="693"/>
      <c r="Z39" s="693"/>
      <c r="AA39" s="693"/>
      <c r="AB39" s="693"/>
      <c r="AC39" s="692"/>
      <c r="AD39" s="693"/>
      <c r="AE39" s="414"/>
    </row>
    <row r="40" spans="1:31" ht="15" hidden="1" customHeight="1">
      <c r="A40" s="761">
        <f t="shared" si="0"/>
        <v>2025</v>
      </c>
      <c r="B40" s="762" t="str">
        <f t="shared" si="1"/>
        <v>janvier</v>
      </c>
      <c r="C40" s="761">
        <f t="shared" si="2"/>
        <v>2</v>
      </c>
      <c r="D40" s="348" t="s">
        <v>1466</v>
      </c>
      <c r="E40" s="348" t="s">
        <v>1467</v>
      </c>
      <c r="F40" s="763">
        <v>45662</v>
      </c>
      <c r="G40" s="768" t="s">
        <v>1468</v>
      </c>
      <c r="H40" s="768" t="s">
        <v>1469</v>
      </c>
      <c r="I40" s="768" t="s">
        <v>1470</v>
      </c>
      <c r="J40" s="768" t="s">
        <v>1471</v>
      </c>
      <c r="K40" s="768"/>
      <c r="L40" s="347" t="s">
        <v>1457</v>
      </c>
      <c r="M40" s="765" t="s">
        <v>660</v>
      </c>
      <c r="N40" s="766">
        <v>259.5</v>
      </c>
      <c r="O40" s="693"/>
      <c r="P40" s="693"/>
      <c r="Q40" s="693"/>
      <c r="R40" s="693"/>
      <c r="S40" s="693"/>
      <c r="T40" s="691" t="s">
        <v>13</v>
      </c>
      <c r="U40" s="691" t="s">
        <v>47</v>
      </c>
      <c r="V40" s="691" t="s">
        <v>292</v>
      </c>
      <c r="W40" s="693"/>
      <c r="X40" s="693"/>
      <c r="Y40" s="693"/>
      <c r="Z40" s="693"/>
      <c r="AA40" s="693"/>
      <c r="AB40" s="693" t="s">
        <v>1439</v>
      </c>
      <c r="AC40" s="692"/>
      <c r="AD40" s="693" t="s">
        <v>1439</v>
      </c>
      <c r="AE40" s="414"/>
    </row>
    <row r="41" spans="1:31" ht="15" hidden="1" customHeight="1">
      <c r="A41" s="761">
        <f t="shared" si="0"/>
        <v>2025</v>
      </c>
      <c r="B41" s="762" t="str">
        <f t="shared" si="1"/>
        <v>janvier</v>
      </c>
      <c r="C41" s="761">
        <f t="shared" si="2"/>
        <v>2</v>
      </c>
      <c r="D41" s="348" t="s">
        <v>1472</v>
      </c>
      <c r="E41" s="348" t="s">
        <v>1473</v>
      </c>
      <c r="F41" s="763">
        <v>45663</v>
      </c>
      <c r="G41" s="767" t="s">
        <v>1435</v>
      </c>
      <c r="H41" s="768" t="s">
        <v>1455</v>
      </c>
      <c r="I41" s="768" t="s">
        <v>1474</v>
      </c>
      <c r="J41" s="764"/>
      <c r="K41" s="764"/>
      <c r="L41" s="347" t="s">
        <v>1444</v>
      </c>
      <c r="M41" s="765" t="s">
        <v>803</v>
      </c>
      <c r="N41" s="766">
        <v>123</v>
      </c>
      <c r="O41" s="693"/>
      <c r="P41" s="693"/>
      <c r="Q41" s="693"/>
      <c r="R41" s="693"/>
      <c r="S41" s="693"/>
      <c r="T41" s="691" t="s">
        <v>114</v>
      </c>
      <c r="U41" s="691" t="s">
        <v>20</v>
      </c>
      <c r="V41" s="691" t="s">
        <v>20</v>
      </c>
      <c r="W41" s="693"/>
      <c r="X41" s="693"/>
      <c r="Y41" s="693"/>
      <c r="Z41" s="693"/>
      <c r="AA41" s="693"/>
      <c r="AB41" s="693"/>
      <c r="AC41" s="692" t="s">
        <v>1445</v>
      </c>
      <c r="AD41" s="693"/>
      <c r="AE41" s="414"/>
    </row>
    <row r="42" spans="1:31" ht="15" hidden="1" customHeight="1">
      <c r="A42" s="761">
        <f t="shared" si="0"/>
        <v>2025</v>
      </c>
      <c r="B42" s="762" t="str">
        <f>IF(F42="","",CHOOSE(MONTH(F42),"janvier","février","mars","avril","mai","juin","juillet","aout","septembre","octobre","novembre","décembre"))</f>
        <v>janvier</v>
      </c>
      <c r="C42" s="761">
        <f t="shared" si="2"/>
        <v>2</v>
      </c>
      <c r="D42" s="348" t="s">
        <v>1472</v>
      </c>
      <c r="E42" s="348" t="s">
        <v>1473</v>
      </c>
      <c r="F42" s="763">
        <v>45663</v>
      </c>
      <c r="G42" s="767" t="s">
        <v>1435</v>
      </c>
      <c r="H42" s="768" t="s">
        <v>1455</v>
      </c>
      <c r="I42" s="768" t="s">
        <v>1474</v>
      </c>
      <c r="J42" s="764"/>
      <c r="K42" s="764"/>
      <c r="L42" s="347" t="s">
        <v>1444</v>
      </c>
      <c r="M42" s="765" t="s">
        <v>809</v>
      </c>
      <c r="N42" s="766">
        <v>88</v>
      </c>
      <c r="O42" s="693"/>
      <c r="P42" s="693"/>
      <c r="Q42" s="693"/>
      <c r="R42" s="693"/>
      <c r="S42" s="693"/>
      <c r="T42" s="691" t="s">
        <v>114</v>
      </c>
      <c r="U42" s="691" t="s">
        <v>20</v>
      </c>
      <c r="V42" s="691" t="s">
        <v>20</v>
      </c>
      <c r="W42" s="693"/>
      <c r="X42" s="693"/>
      <c r="Y42" s="693"/>
      <c r="Z42" s="693"/>
      <c r="AA42" s="693"/>
      <c r="AB42" s="693"/>
      <c r="AC42" s="692" t="s">
        <v>1445</v>
      </c>
      <c r="AD42" s="693"/>
      <c r="AE42" s="414"/>
    </row>
    <row r="43" spans="1:31" ht="15" hidden="1" customHeight="1">
      <c r="A43" s="761">
        <f t="shared" si="0"/>
        <v>2025</v>
      </c>
      <c r="B43" s="762" t="str">
        <f>IF(F43="","",CHOOSE(MONTH(F43),"janvier","février","mars","avril","mai","juin","juillet","aout","septembre","octobre","novembre","décembre"))</f>
        <v>janvier</v>
      </c>
      <c r="C43" s="761">
        <f t="shared" si="2"/>
        <v>2</v>
      </c>
      <c r="D43" s="348" t="s">
        <v>1472</v>
      </c>
      <c r="E43" s="348" t="s">
        <v>1473</v>
      </c>
      <c r="F43" s="763">
        <v>45663</v>
      </c>
      <c r="G43" s="767" t="s">
        <v>1435</v>
      </c>
      <c r="H43" s="768" t="s">
        <v>1455</v>
      </c>
      <c r="I43" s="768" t="s">
        <v>1474</v>
      </c>
      <c r="J43" s="764"/>
      <c r="K43" s="764"/>
      <c r="L43" s="347" t="s">
        <v>1444</v>
      </c>
      <c r="M43" s="765" t="s">
        <v>488</v>
      </c>
      <c r="N43" s="766">
        <v>133</v>
      </c>
      <c r="O43" s="693"/>
      <c r="P43" s="693"/>
      <c r="Q43" s="693"/>
      <c r="R43" s="693"/>
      <c r="S43" s="693"/>
      <c r="T43" s="691" t="s">
        <v>13</v>
      </c>
      <c r="U43" s="691" t="s">
        <v>43</v>
      </c>
      <c r="V43" s="691" t="s">
        <v>93</v>
      </c>
      <c r="W43" s="693"/>
      <c r="X43" s="693"/>
      <c r="Y43" s="693"/>
      <c r="Z43" s="693"/>
      <c r="AA43" s="693"/>
      <c r="AB43" s="693"/>
      <c r="AC43" s="692" t="s">
        <v>1439</v>
      </c>
      <c r="AD43" s="693" t="s">
        <v>1439</v>
      </c>
      <c r="AE43" s="414"/>
    </row>
    <row r="44" spans="1:31" ht="15" hidden="1" customHeight="1">
      <c r="A44" s="761">
        <f t="shared" si="0"/>
        <v>2025</v>
      </c>
      <c r="B44" s="762" t="str">
        <f>IF(F44="","",CHOOSE(MONTH(F44),"janvier","février","mars","avril","mai","juin","juillet","aout","septembre","octobre","novembre","décembre"))</f>
        <v>janvier</v>
      </c>
      <c r="C44" s="761">
        <f t="shared" si="2"/>
        <v>2</v>
      </c>
      <c r="D44" s="348" t="s">
        <v>1472</v>
      </c>
      <c r="E44" s="348" t="s">
        <v>1473</v>
      </c>
      <c r="F44" s="763">
        <v>45663</v>
      </c>
      <c r="G44" s="767" t="s">
        <v>1435</v>
      </c>
      <c r="H44" s="768" t="s">
        <v>1455</v>
      </c>
      <c r="I44" s="768" t="s">
        <v>1474</v>
      </c>
      <c r="J44" s="764"/>
      <c r="K44" s="764"/>
      <c r="L44" s="347" t="s">
        <v>1444</v>
      </c>
      <c r="M44" s="765" t="s">
        <v>975</v>
      </c>
      <c r="N44" s="766">
        <v>78</v>
      </c>
      <c r="O44" s="693"/>
      <c r="P44" s="693"/>
      <c r="Q44" s="693"/>
      <c r="R44" s="693"/>
      <c r="S44" s="693"/>
      <c r="T44" s="691" t="s">
        <v>13</v>
      </c>
      <c r="U44" s="691" t="s">
        <v>47</v>
      </c>
      <c r="V44" s="691" t="s">
        <v>292</v>
      </c>
      <c r="W44" s="693"/>
      <c r="X44" s="693"/>
      <c r="Y44" s="693"/>
      <c r="Z44" s="693"/>
      <c r="AA44" s="693"/>
      <c r="AB44" s="693"/>
      <c r="AC44" s="692" t="s">
        <v>1439</v>
      </c>
      <c r="AD44" s="693" t="s">
        <v>1439</v>
      </c>
      <c r="AE44" s="414"/>
    </row>
    <row r="45" spans="1:31" ht="15" hidden="1" customHeight="1">
      <c r="A45" s="761">
        <f t="shared" si="0"/>
        <v>2025</v>
      </c>
      <c r="B45" s="762" t="str">
        <f t="shared" si="1"/>
        <v>janvier</v>
      </c>
      <c r="C45" s="761">
        <f t="shared" si="2"/>
        <v>2</v>
      </c>
      <c r="D45" s="348" t="s">
        <v>1475</v>
      </c>
      <c r="E45" s="348" t="s">
        <v>1476</v>
      </c>
      <c r="F45" s="763">
        <v>45664</v>
      </c>
      <c r="G45" s="350" t="s">
        <v>1477</v>
      </c>
      <c r="H45" s="768" t="s">
        <v>1478</v>
      </c>
      <c r="I45" s="768" t="s">
        <v>1479</v>
      </c>
      <c r="J45" s="764"/>
      <c r="K45" s="764"/>
      <c r="L45" s="347" t="s">
        <v>1444</v>
      </c>
      <c r="M45" s="765" t="s">
        <v>1227</v>
      </c>
      <c r="N45" s="766">
        <v>90.5</v>
      </c>
      <c r="O45" s="693"/>
      <c r="P45" s="693"/>
      <c r="Q45" s="693"/>
      <c r="R45" s="693"/>
      <c r="S45" s="693"/>
      <c r="T45" s="691" t="s">
        <v>114</v>
      </c>
      <c r="U45" s="691" t="s">
        <v>20</v>
      </c>
      <c r="V45" s="691" t="s">
        <v>20</v>
      </c>
      <c r="W45" s="693"/>
      <c r="X45" s="693"/>
      <c r="Y45" s="693"/>
      <c r="Z45" s="693"/>
      <c r="AA45" s="693"/>
      <c r="AB45" s="693"/>
      <c r="AC45" s="692" t="s">
        <v>1439</v>
      </c>
      <c r="AD45" s="693" t="s">
        <v>1439</v>
      </c>
      <c r="AE45" s="414"/>
    </row>
    <row r="46" spans="1:31" ht="15" hidden="1" customHeight="1">
      <c r="A46" s="761">
        <f t="shared" si="0"/>
        <v>2025</v>
      </c>
      <c r="B46" s="762" t="str">
        <f t="shared" si="1"/>
        <v>janvier</v>
      </c>
      <c r="C46" s="761">
        <f t="shared" si="2"/>
        <v>2</v>
      </c>
      <c r="D46" s="348" t="s">
        <v>1475</v>
      </c>
      <c r="E46" s="348" t="s">
        <v>1476</v>
      </c>
      <c r="F46" s="763">
        <v>45664</v>
      </c>
      <c r="G46" s="350" t="s">
        <v>1477</v>
      </c>
      <c r="H46" s="768" t="s">
        <v>1478</v>
      </c>
      <c r="I46" s="768" t="s">
        <v>1479</v>
      </c>
      <c r="J46" s="764"/>
      <c r="K46" s="764"/>
      <c r="L46" s="347" t="s">
        <v>1444</v>
      </c>
      <c r="M46" s="765" t="s">
        <v>975</v>
      </c>
      <c r="N46" s="766">
        <v>90.5</v>
      </c>
      <c r="O46" s="693"/>
      <c r="P46" s="693"/>
      <c r="Q46" s="693"/>
      <c r="R46" s="693"/>
      <c r="S46" s="693"/>
      <c r="T46" s="691" t="s">
        <v>13</v>
      </c>
      <c r="U46" s="691" t="s">
        <v>47</v>
      </c>
      <c r="V46" s="691" t="s">
        <v>292</v>
      </c>
      <c r="W46" s="693"/>
      <c r="X46" s="693"/>
      <c r="Y46" s="693"/>
      <c r="Z46" s="693"/>
      <c r="AA46" s="693"/>
      <c r="AB46" s="693"/>
      <c r="AC46" s="692" t="s">
        <v>1439</v>
      </c>
      <c r="AD46" s="693" t="s">
        <v>1439</v>
      </c>
      <c r="AE46" s="414"/>
    </row>
    <row r="47" spans="1:31" ht="15" hidden="1" customHeight="1">
      <c r="A47" s="761">
        <f t="shared" si="0"/>
        <v>2025</v>
      </c>
      <c r="B47" s="762" t="str">
        <f t="shared" si="1"/>
        <v>janvier</v>
      </c>
      <c r="C47" s="761">
        <f t="shared" si="2"/>
        <v>2</v>
      </c>
      <c r="D47" s="348" t="s">
        <v>1475</v>
      </c>
      <c r="E47" s="348" t="s">
        <v>1480</v>
      </c>
      <c r="F47" s="763">
        <v>45664</v>
      </c>
      <c r="G47" s="768" t="s">
        <v>1435</v>
      </c>
      <c r="H47" s="768" t="s">
        <v>1455</v>
      </c>
      <c r="I47" s="764"/>
      <c r="J47" s="764"/>
      <c r="K47" s="764"/>
      <c r="L47" s="347" t="s">
        <v>1457</v>
      </c>
      <c r="M47" s="765" t="s">
        <v>803</v>
      </c>
      <c r="N47" s="766">
        <v>60</v>
      </c>
      <c r="O47" s="693"/>
      <c r="P47" s="693"/>
      <c r="Q47" s="693"/>
      <c r="R47" s="693"/>
      <c r="S47" s="693"/>
      <c r="T47" s="691" t="s">
        <v>114</v>
      </c>
      <c r="U47" s="691" t="s">
        <v>20</v>
      </c>
      <c r="V47" s="691" t="s">
        <v>20</v>
      </c>
      <c r="W47" s="693"/>
      <c r="X47" s="693"/>
      <c r="Y47" s="693"/>
      <c r="Z47" s="693"/>
      <c r="AA47" s="693"/>
      <c r="AB47" s="693"/>
      <c r="AC47" s="692"/>
      <c r="AD47" s="693"/>
      <c r="AE47" s="414"/>
    </row>
    <row r="48" spans="1:31" ht="15" hidden="1" customHeight="1">
      <c r="A48" s="761">
        <f t="shared" si="0"/>
        <v>2025</v>
      </c>
      <c r="B48" s="762" t="str">
        <f t="shared" si="1"/>
        <v>janvier</v>
      </c>
      <c r="C48" s="761">
        <f t="shared" si="2"/>
        <v>2</v>
      </c>
      <c r="D48" s="348" t="s">
        <v>1475</v>
      </c>
      <c r="E48" s="348" t="s">
        <v>1480</v>
      </c>
      <c r="F48" s="763">
        <v>45664</v>
      </c>
      <c r="G48" s="768" t="s">
        <v>1435</v>
      </c>
      <c r="H48" s="768" t="s">
        <v>1455</v>
      </c>
      <c r="I48" s="764"/>
      <c r="J48" s="764"/>
      <c r="K48" s="764"/>
      <c r="L48" s="347" t="s">
        <v>1457</v>
      </c>
      <c r="M48" s="765" t="s">
        <v>752</v>
      </c>
      <c r="N48" s="766">
        <v>213.19</v>
      </c>
      <c r="O48" s="693"/>
      <c r="P48" s="693"/>
      <c r="Q48" s="693"/>
      <c r="R48" s="693"/>
      <c r="S48" s="693"/>
      <c r="T48" s="691" t="s">
        <v>114</v>
      </c>
      <c r="U48" s="691" t="s">
        <v>3</v>
      </c>
      <c r="V48" s="691" t="s">
        <v>22</v>
      </c>
      <c r="W48" s="693"/>
      <c r="X48" s="693"/>
      <c r="Y48" s="693"/>
      <c r="Z48" s="693"/>
      <c r="AA48" s="693"/>
      <c r="AB48" s="693" t="s">
        <v>1439</v>
      </c>
      <c r="AC48" s="692"/>
      <c r="AD48" s="693" t="s">
        <v>1439</v>
      </c>
      <c r="AE48" s="414"/>
    </row>
    <row r="49" spans="1:31" ht="15" hidden="1" customHeight="1">
      <c r="A49" s="761">
        <f t="shared" si="0"/>
        <v>2025</v>
      </c>
      <c r="B49" s="762" t="str">
        <f t="shared" si="1"/>
        <v>janvier</v>
      </c>
      <c r="C49" s="761">
        <f t="shared" si="2"/>
        <v>2</v>
      </c>
      <c r="D49" s="348" t="s">
        <v>1475</v>
      </c>
      <c r="E49" s="348" t="s">
        <v>1480</v>
      </c>
      <c r="F49" s="763">
        <v>45664</v>
      </c>
      <c r="G49" s="768" t="s">
        <v>1435</v>
      </c>
      <c r="H49" s="768" t="s">
        <v>1455</v>
      </c>
      <c r="I49" s="764"/>
      <c r="J49" s="764"/>
      <c r="K49" s="764"/>
      <c r="L49" s="347" t="s">
        <v>1457</v>
      </c>
      <c r="M49" s="765" t="s">
        <v>775</v>
      </c>
      <c r="N49" s="766">
        <v>273.19</v>
      </c>
      <c r="O49" s="693"/>
      <c r="P49" s="693"/>
      <c r="Q49" s="693"/>
      <c r="R49" s="693"/>
      <c r="S49" s="693"/>
      <c r="T49" s="691" t="s">
        <v>13</v>
      </c>
      <c r="U49" s="691" t="s">
        <v>49</v>
      </c>
      <c r="V49" s="691" t="s">
        <v>86</v>
      </c>
      <c r="W49" s="693"/>
      <c r="X49" s="693"/>
      <c r="Y49" s="693"/>
      <c r="Z49" s="693"/>
      <c r="AA49" s="693"/>
      <c r="AB49" s="693" t="s">
        <v>1481</v>
      </c>
      <c r="AC49" s="692"/>
      <c r="AD49" s="693" t="s">
        <v>1482</v>
      </c>
      <c r="AE49" s="414"/>
    </row>
    <row r="50" spans="1:31" ht="15" hidden="1" customHeight="1">
      <c r="A50" s="761">
        <f t="shared" si="0"/>
        <v>2025</v>
      </c>
      <c r="B50" s="762" t="str">
        <f t="shared" si="1"/>
        <v>janvier</v>
      </c>
      <c r="C50" s="761">
        <f t="shared" si="2"/>
        <v>2</v>
      </c>
      <c r="D50" s="348" t="s">
        <v>1475</v>
      </c>
      <c r="E50" s="348" t="s">
        <v>1483</v>
      </c>
      <c r="F50" s="763">
        <v>45664</v>
      </c>
      <c r="G50" s="768" t="s">
        <v>1484</v>
      </c>
      <c r="H50" s="768"/>
      <c r="I50" s="764"/>
      <c r="J50" s="764"/>
      <c r="K50" s="764"/>
      <c r="L50" s="347" t="s">
        <v>1461</v>
      </c>
      <c r="M50" s="765" t="s">
        <v>1375</v>
      </c>
      <c r="N50" s="766">
        <v>5.1420000000000003</v>
      </c>
      <c r="O50" s="693"/>
      <c r="P50" s="693"/>
      <c r="Q50" s="693"/>
      <c r="R50" s="693"/>
      <c r="S50" s="693"/>
      <c r="T50" s="691" t="s">
        <v>114</v>
      </c>
      <c r="U50" s="691" t="s">
        <v>3</v>
      </c>
      <c r="V50" s="691" t="s">
        <v>1371</v>
      </c>
      <c r="W50" s="693"/>
      <c r="X50" s="693"/>
      <c r="Y50" s="693"/>
      <c r="Z50" s="693"/>
      <c r="AA50" s="693"/>
      <c r="AB50" s="693" t="s">
        <v>1439</v>
      </c>
      <c r="AC50" s="692"/>
      <c r="AD50" s="693" t="s">
        <v>1485</v>
      </c>
      <c r="AE50" s="414"/>
    </row>
    <row r="51" spans="1:31" ht="15" hidden="1" customHeight="1">
      <c r="A51" s="761">
        <f t="shared" si="0"/>
        <v>2025</v>
      </c>
      <c r="B51" s="762" t="str">
        <f t="shared" si="1"/>
        <v>janvier</v>
      </c>
      <c r="C51" s="761">
        <f t="shared" si="2"/>
        <v>2</v>
      </c>
      <c r="D51" s="348" t="s">
        <v>1475</v>
      </c>
      <c r="E51" s="348" t="s">
        <v>1483</v>
      </c>
      <c r="F51" s="763">
        <v>45664</v>
      </c>
      <c r="G51" s="768" t="s">
        <v>1484</v>
      </c>
      <c r="H51" s="768"/>
      <c r="I51" s="764"/>
      <c r="J51" s="764"/>
      <c r="K51" s="764"/>
      <c r="L51" s="347" t="s">
        <v>1461</v>
      </c>
      <c r="M51" s="765" t="s">
        <v>778</v>
      </c>
      <c r="N51" s="766">
        <v>5.1420000000000003</v>
      </c>
      <c r="O51" s="693"/>
      <c r="P51" s="693"/>
      <c r="Q51" s="693"/>
      <c r="R51" s="693"/>
      <c r="S51" s="693"/>
      <c r="T51" s="691" t="s">
        <v>13</v>
      </c>
      <c r="U51" s="691" t="s">
        <v>45</v>
      </c>
      <c r="V51" s="691" t="s">
        <v>45</v>
      </c>
      <c r="W51" s="693"/>
      <c r="X51" s="693"/>
      <c r="Y51" s="693"/>
      <c r="Z51" s="693"/>
      <c r="AA51" s="693"/>
      <c r="AB51" s="693" t="s">
        <v>1439</v>
      </c>
      <c r="AC51" s="692"/>
      <c r="AD51" s="693" t="s">
        <v>1485</v>
      </c>
      <c r="AE51" s="414"/>
    </row>
    <row r="52" spans="1:31" ht="15" hidden="1" customHeight="1">
      <c r="A52" s="761">
        <f t="shared" si="0"/>
        <v>2025</v>
      </c>
      <c r="B52" s="762" t="str">
        <f t="shared" si="1"/>
        <v>janvier</v>
      </c>
      <c r="C52" s="761">
        <f t="shared" si="2"/>
        <v>2</v>
      </c>
      <c r="D52" s="348" t="s">
        <v>1424</v>
      </c>
      <c r="E52" s="348" t="s">
        <v>1486</v>
      </c>
      <c r="F52" s="763">
        <v>45665</v>
      </c>
      <c r="G52" s="768" t="s">
        <v>1487</v>
      </c>
      <c r="H52" s="768" t="s">
        <v>1447</v>
      </c>
      <c r="I52" s="764"/>
      <c r="J52" s="764"/>
      <c r="K52" s="764"/>
      <c r="L52" s="347" t="s">
        <v>1461</v>
      </c>
      <c r="M52" s="765" t="s">
        <v>803</v>
      </c>
      <c r="N52" s="766">
        <v>46</v>
      </c>
      <c r="O52" s="693"/>
      <c r="P52" s="693"/>
      <c r="Q52" s="693"/>
      <c r="R52" s="693"/>
      <c r="S52" s="693"/>
      <c r="T52" s="691" t="s">
        <v>114</v>
      </c>
      <c r="U52" s="691" t="s">
        <v>20</v>
      </c>
      <c r="V52" s="691" t="s">
        <v>20</v>
      </c>
      <c r="W52" s="693"/>
      <c r="X52" s="693"/>
      <c r="Y52" s="693"/>
      <c r="Z52" s="693"/>
      <c r="AA52" s="693"/>
      <c r="AB52" s="693"/>
      <c r="AC52" s="692"/>
      <c r="AD52" s="693"/>
      <c r="AE52" s="414"/>
    </row>
    <row r="53" spans="1:31" ht="15" hidden="1" customHeight="1">
      <c r="A53" s="761">
        <f t="shared" si="0"/>
        <v>2025</v>
      </c>
      <c r="B53" s="762" t="str">
        <f t="shared" si="1"/>
        <v>janvier</v>
      </c>
      <c r="C53" s="761">
        <f t="shared" si="2"/>
        <v>2</v>
      </c>
      <c r="D53" s="348" t="s">
        <v>1424</v>
      </c>
      <c r="E53" s="348" t="s">
        <v>1486</v>
      </c>
      <c r="F53" s="763">
        <v>45665</v>
      </c>
      <c r="G53" s="768" t="s">
        <v>1487</v>
      </c>
      <c r="H53" s="768" t="s">
        <v>1447</v>
      </c>
      <c r="I53" s="764"/>
      <c r="J53" s="764"/>
      <c r="K53" s="764"/>
      <c r="L53" s="347" t="s">
        <v>1461</v>
      </c>
      <c r="M53" s="765" t="s">
        <v>809</v>
      </c>
      <c r="N53" s="766">
        <v>22</v>
      </c>
      <c r="O53" s="693"/>
      <c r="P53" s="693"/>
      <c r="Q53" s="693"/>
      <c r="R53" s="693"/>
      <c r="S53" s="693"/>
      <c r="T53" s="691" t="s">
        <v>114</v>
      </c>
      <c r="U53" s="691" t="s">
        <v>20</v>
      </c>
      <c r="V53" s="691" t="s">
        <v>20</v>
      </c>
      <c r="W53" s="693"/>
      <c r="X53" s="693"/>
      <c r="Y53" s="693"/>
      <c r="Z53" s="693"/>
      <c r="AA53" s="693"/>
      <c r="AB53" s="693"/>
      <c r="AC53" s="692"/>
      <c r="AD53" s="693"/>
      <c r="AE53" s="414"/>
    </row>
    <row r="54" spans="1:31" ht="15" hidden="1" customHeight="1">
      <c r="A54" s="761">
        <f t="shared" si="0"/>
        <v>2025</v>
      </c>
      <c r="B54" s="762" t="str">
        <f t="shared" si="1"/>
        <v>janvier</v>
      </c>
      <c r="C54" s="761">
        <f t="shared" si="2"/>
        <v>2</v>
      </c>
      <c r="D54" s="348" t="s">
        <v>1424</v>
      </c>
      <c r="E54" s="348" t="s">
        <v>1486</v>
      </c>
      <c r="F54" s="763">
        <v>45665</v>
      </c>
      <c r="G54" s="768" t="s">
        <v>1487</v>
      </c>
      <c r="H54" s="768" t="s">
        <v>1447</v>
      </c>
      <c r="I54" s="764"/>
      <c r="J54" s="764"/>
      <c r="K54" s="764"/>
      <c r="L54" s="347" t="s">
        <v>1461</v>
      </c>
      <c r="M54" s="765" t="s">
        <v>488</v>
      </c>
      <c r="N54" s="766">
        <v>54</v>
      </c>
      <c r="O54" s="693"/>
      <c r="P54" s="693"/>
      <c r="Q54" s="693"/>
      <c r="R54" s="693"/>
      <c r="S54" s="693"/>
      <c r="T54" s="691" t="s">
        <v>13</v>
      </c>
      <c r="U54" s="691" t="s">
        <v>43</v>
      </c>
      <c r="V54" s="691" t="s">
        <v>93</v>
      </c>
      <c r="W54" s="693"/>
      <c r="X54" s="693"/>
      <c r="Y54" s="693"/>
      <c r="Z54" s="693"/>
      <c r="AA54" s="693"/>
      <c r="AB54" s="693" t="s">
        <v>1439</v>
      </c>
      <c r="AC54" s="692"/>
      <c r="AD54" s="693" t="s">
        <v>1439</v>
      </c>
      <c r="AE54" s="414"/>
    </row>
    <row r="55" spans="1:31" ht="15" hidden="1" customHeight="1">
      <c r="A55" s="761">
        <f t="shared" si="0"/>
        <v>2025</v>
      </c>
      <c r="B55" s="762" t="str">
        <f t="shared" si="1"/>
        <v>janvier</v>
      </c>
      <c r="C55" s="761">
        <f t="shared" si="2"/>
        <v>2</v>
      </c>
      <c r="D55" s="348" t="s">
        <v>1424</v>
      </c>
      <c r="E55" s="348" t="s">
        <v>1486</v>
      </c>
      <c r="F55" s="763">
        <v>45665</v>
      </c>
      <c r="G55" s="768" t="s">
        <v>1487</v>
      </c>
      <c r="H55" s="768" t="s">
        <v>1447</v>
      </c>
      <c r="I55" s="764"/>
      <c r="J55" s="764"/>
      <c r="K55" s="764"/>
      <c r="L55" s="347" t="s">
        <v>1461</v>
      </c>
      <c r="M55" s="765" t="s">
        <v>975</v>
      </c>
      <c r="N55" s="766">
        <v>14</v>
      </c>
      <c r="O55" s="693"/>
      <c r="P55" s="693"/>
      <c r="Q55" s="693"/>
      <c r="R55" s="693"/>
      <c r="S55" s="693"/>
      <c r="T55" s="691" t="s">
        <v>13</v>
      </c>
      <c r="U55" s="691" t="s">
        <v>47</v>
      </c>
      <c r="V55" s="691" t="s">
        <v>292</v>
      </c>
      <c r="W55" s="693"/>
      <c r="X55" s="693"/>
      <c r="Y55" s="693"/>
      <c r="Z55" s="693"/>
      <c r="AA55" s="693"/>
      <c r="AB55" s="693" t="s">
        <v>1439</v>
      </c>
      <c r="AC55" s="692"/>
      <c r="AD55" s="693" t="s">
        <v>1439</v>
      </c>
      <c r="AE55" s="414"/>
    </row>
    <row r="56" spans="1:31" ht="15" hidden="1" customHeight="1">
      <c r="A56" s="761">
        <f t="shared" si="0"/>
        <v>2025</v>
      </c>
      <c r="B56" s="762" t="str">
        <f t="shared" si="1"/>
        <v>janvier</v>
      </c>
      <c r="C56" s="761">
        <f t="shared" si="2"/>
        <v>2</v>
      </c>
      <c r="D56" s="348" t="s">
        <v>1424</v>
      </c>
      <c r="E56" s="348" t="s">
        <v>1488</v>
      </c>
      <c r="F56" s="763">
        <v>45665</v>
      </c>
      <c r="G56" s="768" t="s">
        <v>1435</v>
      </c>
      <c r="H56" s="768" t="s">
        <v>1479</v>
      </c>
      <c r="I56" s="768" t="s">
        <v>1489</v>
      </c>
      <c r="J56" s="764"/>
      <c r="K56" s="764"/>
      <c r="L56" s="347" t="s">
        <v>1444</v>
      </c>
      <c r="M56" s="765" t="s">
        <v>1209</v>
      </c>
      <c r="N56" s="766">
        <v>142.4</v>
      </c>
      <c r="O56" s="693"/>
      <c r="P56" s="693"/>
      <c r="Q56" s="693"/>
      <c r="R56" s="693"/>
      <c r="S56" s="693"/>
      <c r="T56" s="691" t="s">
        <v>114</v>
      </c>
      <c r="U56" s="691" t="s">
        <v>35</v>
      </c>
      <c r="V56" s="691" t="s">
        <v>143</v>
      </c>
      <c r="W56" s="693"/>
      <c r="X56" s="693"/>
      <c r="Y56" s="693"/>
      <c r="Z56" s="693"/>
      <c r="AA56" s="693"/>
      <c r="AB56" s="693"/>
      <c r="AC56" s="692" t="s">
        <v>1439</v>
      </c>
      <c r="AD56" s="693" t="s">
        <v>1439</v>
      </c>
      <c r="AE56" s="414"/>
    </row>
    <row r="57" spans="1:31" ht="15" customHeight="1">
      <c r="A57" s="761">
        <f t="shared" si="0"/>
        <v>2025</v>
      </c>
      <c r="B57" s="762" t="str">
        <f t="shared" si="1"/>
        <v>janvier</v>
      </c>
      <c r="C57" s="761">
        <f t="shared" si="2"/>
        <v>2</v>
      </c>
      <c r="D57" s="348" t="s">
        <v>1424</v>
      </c>
      <c r="E57" s="348" t="s">
        <v>1488</v>
      </c>
      <c r="F57" s="763">
        <v>45665</v>
      </c>
      <c r="G57" s="768" t="s">
        <v>1435</v>
      </c>
      <c r="H57" s="768" t="s">
        <v>1479</v>
      </c>
      <c r="I57" s="768" t="s">
        <v>1489</v>
      </c>
      <c r="J57" s="764"/>
      <c r="K57" s="764"/>
      <c r="L57" s="347" t="s">
        <v>1444</v>
      </c>
      <c r="M57" s="765" t="s">
        <v>1212</v>
      </c>
      <c r="N57" s="766">
        <v>142.4</v>
      </c>
      <c r="O57" s="693"/>
      <c r="P57" s="693"/>
      <c r="Q57" s="693"/>
      <c r="R57" s="693"/>
      <c r="S57" s="693"/>
      <c r="T57" s="691" t="s">
        <v>13</v>
      </c>
      <c r="U57" s="691" t="s">
        <v>49</v>
      </c>
      <c r="V57" s="691" t="s">
        <v>49</v>
      </c>
      <c r="W57" s="693"/>
      <c r="X57" s="693"/>
      <c r="Y57" s="693"/>
      <c r="Z57" s="693"/>
      <c r="AA57" s="693"/>
      <c r="AB57" s="693"/>
      <c r="AC57" s="692" t="s">
        <v>1439</v>
      </c>
      <c r="AD57" s="693" t="s">
        <v>1439</v>
      </c>
      <c r="AE57" s="414"/>
    </row>
    <row r="58" spans="1:31" ht="15" hidden="1" customHeight="1">
      <c r="A58" s="761">
        <f t="shared" si="0"/>
        <v>2025</v>
      </c>
      <c r="B58" s="762" t="str">
        <f t="shared" si="1"/>
        <v>janvier</v>
      </c>
      <c r="C58" s="761">
        <f t="shared" si="2"/>
        <v>2</v>
      </c>
      <c r="D58" s="348" t="s">
        <v>1424</v>
      </c>
      <c r="E58" s="348" t="s">
        <v>1425</v>
      </c>
      <c r="F58" s="763">
        <v>45665</v>
      </c>
      <c r="G58" s="768" t="s">
        <v>1425</v>
      </c>
      <c r="H58" s="768"/>
      <c r="I58" s="764"/>
      <c r="J58" s="764"/>
      <c r="K58" s="764"/>
      <c r="L58" s="347" t="s">
        <v>1426</v>
      </c>
      <c r="M58" s="765" t="s">
        <v>704</v>
      </c>
      <c r="N58" s="766" t="s">
        <v>1425</v>
      </c>
      <c r="O58" s="693"/>
      <c r="P58" s="693" t="s">
        <v>1427</v>
      </c>
      <c r="Q58" s="693" t="s">
        <v>1433</v>
      </c>
      <c r="R58" s="693" t="s">
        <v>1431</v>
      </c>
      <c r="S58" s="693"/>
      <c r="T58" s="691" t="s">
        <v>114</v>
      </c>
      <c r="U58" s="691" t="s">
        <v>7</v>
      </c>
      <c r="V58" s="691" t="s">
        <v>705</v>
      </c>
      <c r="W58" s="693"/>
      <c r="X58" s="693"/>
      <c r="Y58" s="693"/>
      <c r="Z58" s="693"/>
      <c r="AA58" s="693"/>
      <c r="AB58" s="693"/>
      <c r="AC58" s="692"/>
      <c r="AD58" s="693"/>
      <c r="AE58" s="414"/>
    </row>
    <row r="59" spans="1:31" ht="15" hidden="1" customHeight="1">
      <c r="A59" s="761">
        <f t="shared" si="0"/>
        <v>2025</v>
      </c>
      <c r="B59" s="762" t="str">
        <f t="shared" si="1"/>
        <v>janvier</v>
      </c>
      <c r="C59" s="761">
        <f t="shared" si="2"/>
        <v>2</v>
      </c>
      <c r="D59" s="348" t="s">
        <v>1424</v>
      </c>
      <c r="E59" s="348" t="s">
        <v>1425</v>
      </c>
      <c r="F59" s="763">
        <v>45665</v>
      </c>
      <c r="G59" s="768" t="s">
        <v>1425</v>
      </c>
      <c r="H59" s="768"/>
      <c r="I59" s="764"/>
      <c r="J59" s="764"/>
      <c r="K59" s="764"/>
      <c r="L59" s="347" t="s">
        <v>1426</v>
      </c>
      <c r="M59" s="765" t="s">
        <v>1029</v>
      </c>
      <c r="N59" s="766" t="s">
        <v>1425</v>
      </c>
      <c r="O59" s="693"/>
      <c r="P59" s="693" t="s">
        <v>1427</v>
      </c>
      <c r="Q59" s="693" t="s">
        <v>1433</v>
      </c>
      <c r="R59" s="693" t="s">
        <v>1429</v>
      </c>
      <c r="S59" s="693"/>
      <c r="T59" s="691" t="s">
        <v>114</v>
      </c>
      <c r="U59" s="691" t="s">
        <v>7</v>
      </c>
      <c r="V59" s="691" t="s">
        <v>143</v>
      </c>
      <c r="W59" s="693"/>
      <c r="X59" s="693"/>
      <c r="Y59" s="693"/>
      <c r="Z59" s="693"/>
      <c r="AA59" s="693"/>
      <c r="AB59" s="693"/>
      <c r="AC59" s="692"/>
      <c r="AD59" s="693"/>
      <c r="AE59" s="414"/>
    </row>
    <row r="60" spans="1:31" ht="15" hidden="1" customHeight="1">
      <c r="A60" s="761">
        <f t="shared" si="0"/>
        <v>2025</v>
      </c>
      <c r="B60" s="762" t="str">
        <f t="shared" si="1"/>
        <v>janvier</v>
      </c>
      <c r="C60" s="761">
        <f t="shared" si="2"/>
        <v>2</v>
      </c>
      <c r="D60" s="348" t="s">
        <v>1424</v>
      </c>
      <c r="E60" s="348" t="s">
        <v>1490</v>
      </c>
      <c r="F60" s="763">
        <v>45665</v>
      </c>
      <c r="G60" s="768" t="s">
        <v>1443</v>
      </c>
      <c r="H60" s="768" t="s">
        <v>1491</v>
      </c>
      <c r="I60" s="764"/>
      <c r="J60" s="764"/>
      <c r="K60" s="764"/>
      <c r="L60" s="347" t="s">
        <v>1465</v>
      </c>
      <c r="M60" s="765" t="s">
        <v>331</v>
      </c>
      <c r="N60" s="766">
        <v>187.5</v>
      </c>
      <c r="O60" s="693"/>
      <c r="P60" s="693"/>
      <c r="Q60" s="693"/>
      <c r="R60" s="693"/>
      <c r="S60" s="693"/>
      <c r="T60" s="691" t="s">
        <v>114</v>
      </c>
      <c r="U60" s="691" t="s">
        <v>3</v>
      </c>
      <c r="V60" s="691" t="s">
        <v>3</v>
      </c>
      <c r="W60" s="693"/>
      <c r="X60" s="693"/>
      <c r="Y60" s="693"/>
      <c r="Z60" s="693"/>
      <c r="AA60" s="693"/>
      <c r="AB60" s="693" t="s">
        <v>1439</v>
      </c>
      <c r="AC60" s="692"/>
      <c r="AD60" s="693" t="s">
        <v>1439</v>
      </c>
      <c r="AE60" s="414"/>
    </row>
    <row r="61" spans="1:31" ht="15" hidden="1" customHeight="1">
      <c r="A61" s="761">
        <f t="shared" si="0"/>
        <v>2025</v>
      </c>
      <c r="B61" s="762" t="str">
        <f t="shared" si="1"/>
        <v>janvier</v>
      </c>
      <c r="C61" s="761">
        <f t="shared" si="2"/>
        <v>2</v>
      </c>
      <c r="D61" s="348" t="s">
        <v>1424</v>
      </c>
      <c r="E61" s="348" t="s">
        <v>1490</v>
      </c>
      <c r="F61" s="763">
        <v>45665</v>
      </c>
      <c r="G61" s="768" t="s">
        <v>1443</v>
      </c>
      <c r="H61" s="768" t="s">
        <v>1491</v>
      </c>
      <c r="I61" s="764"/>
      <c r="J61" s="764"/>
      <c r="K61" s="764"/>
      <c r="L61" s="347" t="s">
        <v>1465</v>
      </c>
      <c r="M61" s="765" t="s">
        <v>1245</v>
      </c>
      <c r="N61" s="766">
        <v>187.5</v>
      </c>
      <c r="O61" s="693"/>
      <c r="P61" s="693"/>
      <c r="Q61" s="693"/>
      <c r="R61" s="693"/>
      <c r="S61" s="693"/>
      <c r="T61" s="691" t="s">
        <v>13</v>
      </c>
      <c r="U61" s="691" t="s">
        <v>49</v>
      </c>
      <c r="V61" s="691" t="s">
        <v>86</v>
      </c>
      <c r="W61" s="693"/>
      <c r="X61" s="693"/>
      <c r="Y61" s="693"/>
      <c r="Z61" s="693"/>
      <c r="AA61" s="693"/>
      <c r="AB61" s="693" t="s">
        <v>1439</v>
      </c>
      <c r="AC61" s="692"/>
      <c r="AD61" s="693" t="s">
        <v>1439</v>
      </c>
      <c r="AE61" s="414"/>
    </row>
    <row r="62" spans="1:31" ht="15" hidden="1" customHeight="1">
      <c r="A62" s="761">
        <f t="shared" si="0"/>
        <v>2025</v>
      </c>
      <c r="B62" s="762" t="str">
        <f t="shared" si="1"/>
        <v>janvier</v>
      </c>
      <c r="C62" s="761">
        <f t="shared" si="2"/>
        <v>2</v>
      </c>
      <c r="D62" s="348" t="s">
        <v>1424</v>
      </c>
      <c r="E62" s="348" t="s">
        <v>1492</v>
      </c>
      <c r="F62" s="763">
        <v>45665</v>
      </c>
      <c r="G62" s="768" t="s">
        <v>1493</v>
      </c>
      <c r="H62" s="768" t="s">
        <v>1494</v>
      </c>
      <c r="I62" s="764"/>
      <c r="J62" s="764"/>
      <c r="K62" s="764"/>
      <c r="L62" s="347" t="s">
        <v>1444</v>
      </c>
      <c r="M62" s="773" t="s">
        <v>1377</v>
      </c>
      <c r="N62" s="766">
        <v>199.5</v>
      </c>
      <c r="O62" s="693"/>
      <c r="P62" s="693"/>
      <c r="Q62" s="693"/>
      <c r="R62" s="693"/>
      <c r="S62" s="693"/>
      <c r="T62" s="691" t="s">
        <v>114</v>
      </c>
      <c r="U62" s="691" t="s">
        <v>690</v>
      </c>
      <c r="V62" s="691" t="s">
        <v>1378</v>
      </c>
      <c r="W62" s="693"/>
      <c r="X62" s="693"/>
      <c r="Y62" s="693"/>
      <c r="Z62" s="693"/>
      <c r="AA62" s="693"/>
      <c r="AB62" s="693"/>
      <c r="AC62" s="692" t="s">
        <v>1439</v>
      </c>
      <c r="AD62" s="693" t="s">
        <v>1452</v>
      </c>
      <c r="AE62" s="414"/>
    </row>
    <row r="63" spans="1:31" ht="15" hidden="1" customHeight="1">
      <c r="A63" s="761">
        <f t="shared" si="0"/>
        <v>2025</v>
      </c>
      <c r="B63" s="762" t="str">
        <f t="shared" si="1"/>
        <v>janvier</v>
      </c>
      <c r="C63" s="761">
        <f t="shared" si="2"/>
        <v>2</v>
      </c>
      <c r="D63" s="348" t="s">
        <v>1424</v>
      </c>
      <c r="E63" s="348" t="s">
        <v>1492</v>
      </c>
      <c r="F63" s="763">
        <v>45665</v>
      </c>
      <c r="G63" s="768" t="s">
        <v>1493</v>
      </c>
      <c r="H63" s="768" t="s">
        <v>1494</v>
      </c>
      <c r="I63" s="764"/>
      <c r="J63" s="764"/>
      <c r="K63" s="764"/>
      <c r="L63" s="347" t="s">
        <v>1444</v>
      </c>
      <c r="M63" s="765" t="s">
        <v>382</v>
      </c>
      <c r="N63" s="766">
        <v>119</v>
      </c>
      <c r="O63" s="693"/>
      <c r="P63" s="693"/>
      <c r="Q63" s="693"/>
      <c r="R63" s="693"/>
      <c r="S63" s="693"/>
      <c r="T63" s="691" t="s">
        <v>13</v>
      </c>
      <c r="U63" s="691" t="s">
        <v>49</v>
      </c>
      <c r="V63" s="691" t="s">
        <v>86</v>
      </c>
      <c r="W63" s="693"/>
      <c r="X63" s="693"/>
      <c r="Y63" s="693"/>
      <c r="Z63" s="693"/>
      <c r="AA63" s="693"/>
      <c r="AB63" s="693"/>
      <c r="AC63" s="692" t="s">
        <v>1439</v>
      </c>
      <c r="AD63" s="693" t="s">
        <v>1452</v>
      </c>
      <c r="AE63" s="414"/>
    </row>
    <row r="64" spans="1:31" ht="15" hidden="1" customHeight="1">
      <c r="A64" s="761">
        <f t="shared" si="0"/>
        <v>2025</v>
      </c>
      <c r="B64" s="762" t="str">
        <f t="shared" si="1"/>
        <v>janvier</v>
      </c>
      <c r="C64" s="761">
        <f t="shared" si="2"/>
        <v>2</v>
      </c>
      <c r="D64" s="348" t="s">
        <v>1424</v>
      </c>
      <c r="E64" s="348" t="s">
        <v>1492</v>
      </c>
      <c r="F64" s="763">
        <v>45665</v>
      </c>
      <c r="G64" s="768" t="s">
        <v>1493</v>
      </c>
      <c r="H64" s="768" t="s">
        <v>1494</v>
      </c>
      <c r="I64" s="764"/>
      <c r="J64" s="764"/>
      <c r="K64" s="764"/>
      <c r="L64" s="347" t="s">
        <v>1444</v>
      </c>
      <c r="M64" s="773" t="s">
        <v>784</v>
      </c>
      <c r="N64" s="766">
        <v>36.5</v>
      </c>
      <c r="O64" s="693"/>
      <c r="P64" s="693"/>
      <c r="Q64" s="693"/>
      <c r="R64" s="693"/>
      <c r="S64" s="693"/>
      <c r="T64" s="691" t="s">
        <v>13</v>
      </c>
      <c r="U64" s="691" t="s">
        <v>43</v>
      </c>
      <c r="V64" s="691" t="s">
        <v>93</v>
      </c>
      <c r="W64" s="693"/>
      <c r="X64" s="693"/>
      <c r="Y64" s="693"/>
      <c r="Z64" s="693"/>
      <c r="AA64" s="693"/>
      <c r="AB64" s="693"/>
      <c r="AC64" s="692" t="s">
        <v>1439</v>
      </c>
      <c r="AD64" s="693" t="s">
        <v>1452</v>
      </c>
      <c r="AE64" s="414"/>
    </row>
    <row r="65" spans="1:31" ht="15" hidden="1" customHeight="1">
      <c r="A65" s="761">
        <f t="shared" si="0"/>
        <v>2025</v>
      </c>
      <c r="B65" s="762" t="str">
        <f t="shared" si="1"/>
        <v>janvier</v>
      </c>
      <c r="C65" s="761">
        <f t="shared" si="2"/>
        <v>2</v>
      </c>
      <c r="D65" s="348" t="s">
        <v>1424</v>
      </c>
      <c r="E65" s="348" t="s">
        <v>1492</v>
      </c>
      <c r="F65" s="763">
        <v>45665</v>
      </c>
      <c r="G65" s="768" t="s">
        <v>1493</v>
      </c>
      <c r="H65" s="768" t="s">
        <v>1494</v>
      </c>
      <c r="I65" s="764"/>
      <c r="J65" s="764"/>
      <c r="K65" s="764"/>
      <c r="L65" s="347" t="s">
        <v>1444</v>
      </c>
      <c r="M65" s="773" t="s">
        <v>772</v>
      </c>
      <c r="N65" s="766">
        <v>44</v>
      </c>
      <c r="O65" s="693"/>
      <c r="P65" s="693"/>
      <c r="Q65" s="693"/>
      <c r="R65" s="693"/>
      <c r="S65" s="693"/>
      <c r="T65" s="691" t="s">
        <v>13</v>
      </c>
      <c r="U65" s="691" t="s">
        <v>47</v>
      </c>
      <c r="V65" s="691" t="s">
        <v>47</v>
      </c>
      <c r="W65" s="693"/>
      <c r="X65" s="693"/>
      <c r="Y65" s="693"/>
      <c r="Z65" s="693"/>
      <c r="AA65" s="693"/>
      <c r="AB65" s="693"/>
      <c r="AC65" s="692" t="s">
        <v>1495</v>
      </c>
      <c r="AD65" s="693" t="s">
        <v>1439</v>
      </c>
      <c r="AE65" s="414"/>
    </row>
    <row r="66" spans="1:31" ht="15" hidden="1" customHeight="1">
      <c r="A66" s="761">
        <f t="shared" ref="A66:A129" si="3">IF(B66="","",2025)</f>
        <v>2025</v>
      </c>
      <c r="B66" s="762" t="str">
        <f t="shared" si="1"/>
        <v>janvier</v>
      </c>
      <c r="C66" s="761">
        <f t="shared" si="2"/>
        <v>2</v>
      </c>
      <c r="D66" s="348" t="s">
        <v>1432</v>
      </c>
      <c r="E66" s="348" t="s">
        <v>1496</v>
      </c>
      <c r="F66" s="763">
        <v>45666</v>
      </c>
      <c r="G66" s="768" t="s">
        <v>1487</v>
      </c>
      <c r="H66" s="768" t="s">
        <v>1497</v>
      </c>
      <c r="I66" s="768" t="s">
        <v>1498</v>
      </c>
      <c r="J66" s="764"/>
      <c r="K66" s="764"/>
      <c r="L66" s="347" t="s">
        <v>1444</v>
      </c>
      <c r="M66" s="765" t="s">
        <v>1227</v>
      </c>
      <c r="N66" s="766">
        <v>125.9</v>
      </c>
      <c r="O66" s="693"/>
      <c r="P66" s="693"/>
      <c r="Q66" s="693"/>
      <c r="R66" s="693"/>
      <c r="S66" s="693"/>
      <c r="T66" s="691" t="s">
        <v>114</v>
      </c>
      <c r="U66" s="691" t="s">
        <v>20</v>
      </c>
      <c r="V66" s="691" t="s">
        <v>20</v>
      </c>
      <c r="W66" s="693"/>
      <c r="X66" s="693"/>
      <c r="Y66" s="693"/>
      <c r="Z66" s="693"/>
      <c r="AA66" s="693"/>
      <c r="AB66" s="693"/>
      <c r="AC66" s="692" t="s">
        <v>1439</v>
      </c>
      <c r="AD66" s="693" t="s">
        <v>1439</v>
      </c>
      <c r="AE66" s="414"/>
    </row>
    <row r="67" spans="1:31" ht="15" hidden="1" customHeight="1">
      <c r="A67" s="761">
        <f t="shared" si="3"/>
        <v>2025</v>
      </c>
      <c r="B67" s="762" t="str">
        <f t="shared" ref="B67:B130" si="4">IF(F67="","",CHOOSE(MONTH(F67),"janvier","février","mars","avril","mai","juin","juillet","aout","septembre","octobre","novembre","décembre"))</f>
        <v>janvier</v>
      </c>
      <c r="C67" s="761">
        <f t="shared" ref="C67:C130" si="5">IF(F67="","",WEEKNUM(F67))</f>
        <v>2</v>
      </c>
      <c r="D67" s="348" t="s">
        <v>1432</v>
      </c>
      <c r="E67" s="348" t="s">
        <v>1496</v>
      </c>
      <c r="F67" s="763">
        <v>45666</v>
      </c>
      <c r="G67" s="768" t="s">
        <v>1487</v>
      </c>
      <c r="H67" s="768" t="s">
        <v>1497</v>
      </c>
      <c r="I67" s="768" t="s">
        <v>1498</v>
      </c>
      <c r="J67" s="764"/>
      <c r="K67" s="764"/>
      <c r="L67" s="347" t="s">
        <v>1444</v>
      </c>
      <c r="M67" s="765" t="s">
        <v>759</v>
      </c>
      <c r="N67" s="766">
        <v>125.9</v>
      </c>
      <c r="O67" s="693"/>
      <c r="P67" s="693"/>
      <c r="Q67" s="693"/>
      <c r="R67" s="693"/>
      <c r="S67" s="693"/>
      <c r="T67" s="691" t="s">
        <v>13</v>
      </c>
      <c r="U67" s="691" t="s">
        <v>49</v>
      </c>
      <c r="V67" s="691" t="s">
        <v>49</v>
      </c>
      <c r="W67" s="693"/>
      <c r="X67" s="693"/>
      <c r="Y67" s="693"/>
      <c r="Z67" s="693"/>
      <c r="AA67" s="693"/>
      <c r="AB67" s="693"/>
      <c r="AC67" s="692" t="s">
        <v>1439</v>
      </c>
      <c r="AD67" s="693" t="s">
        <v>1439</v>
      </c>
      <c r="AE67" s="414"/>
    </row>
    <row r="68" spans="1:31" ht="15" hidden="1" customHeight="1">
      <c r="A68" s="761">
        <f t="shared" si="3"/>
        <v>2025</v>
      </c>
      <c r="B68" s="762" t="str">
        <f t="shared" si="4"/>
        <v>janvier</v>
      </c>
      <c r="C68" s="761">
        <f t="shared" si="5"/>
        <v>2</v>
      </c>
      <c r="D68" s="348" t="s">
        <v>1432</v>
      </c>
      <c r="E68" s="348" t="s">
        <v>1425</v>
      </c>
      <c r="F68" s="763">
        <v>45666</v>
      </c>
      <c r="G68" s="768" t="s">
        <v>1425</v>
      </c>
      <c r="H68" s="768"/>
      <c r="I68" s="768"/>
      <c r="J68" s="764"/>
      <c r="K68" s="764"/>
      <c r="L68" s="347" t="s">
        <v>1426</v>
      </c>
      <c r="M68" s="765" t="s">
        <v>752</v>
      </c>
      <c r="N68" s="766" t="s">
        <v>1425</v>
      </c>
      <c r="O68" s="693"/>
      <c r="P68" s="693" t="s">
        <v>1427</v>
      </c>
      <c r="Q68" s="693" t="s">
        <v>1433</v>
      </c>
      <c r="R68" s="693" t="s">
        <v>1431</v>
      </c>
      <c r="S68" s="693"/>
      <c r="T68" s="691" t="s">
        <v>114</v>
      </c>
      <c r="U68" s="691" t="s">
        <v>3</v>
      </c>
      <c r="V68" s="691" t="s">
        <v>22</v>
      </c>
      <c r="W68" s="693"/>
      <c r="X68" s="693"/>
      <c r="Y68" s="693"/>
      <c r="Z68" s="693"/>
      <c r="AA68" s="693"/>
      <c r="AB68" s="693"/>
      <c r="AC68" s="692"/>
      <c r="AD68" s="693"/>
      <c r="AE68" s="414"/>
    </row>
    <row r="69" spans="1:31" ht="15" hidden="1" customHeight="1">
      <c r="A69" s="761">
        <f t="shared" si="3"/>
        <v>2025</v>
      </c>
      <c r="B69" s="762" t="str">
        <f t="shared" si="4"/>
        <v>janvier</v>
      </c>
      <c r="C69" s="761">
        <f t="shared" si="5"/>
        <v>2</v>
      </c>
      <c r="D69" s="348" t="s">
        <v>1432</v>
      </c>
      <c r="E69" s="348" t="s">
        <v>1499</v>
      </c>
      <c r="F69" s="763">
        <v>45666</v>
      </c>
      <c r="G69" s="768" t="s">
        <v>1500</v>
      </c>
      <c r="H69" s="768" t="s">
        <v>1501</v>
      </c>
      <c r="I69" s="768" t="s">
        <v>1502</v>
      </c>
      <c r="J69" s="764"/>
      <c r="K69" s="764"/>
      <c r="L69" s="347" t="s">
        <v>1457</v>
      </c>
      <c r="M69" s="765" t="s">
        <v>1203</v>
      </c>
      <c r="N69" s="766">
        <v>70</v>
      </c>
      <c r="O69" s="693"/>
      <c r="P69" s="693"/>
      <c r="Q69" s="693"/>
      <c r="R69" s="693"/>
      <c r="S69" s="693"/>
      <c r="T69" s="691" t="s">
        <v>114</v>
      </c>
      <c r="U69" s="691" t="s">
        <v>690</v>
      </c>
      <c r="V69" s="691" t="s">
        <v>1204</v>
      </c>
      <c r="W69" s="693"/>
      <c r="X69" s="693"/>
      <c r="Y69" s="693"/>
      <c r="Z69" s="693"/>
      <c r="AA69" s="693"/>
      <c r="AB69" s="693" t="s">
        <v>1439</v>
      </c>
      <c r="AC69" s="692"/>
      <c r="AD69" s="693" t="s">
        <v>1439</v>
      </c>
      <c r="AE69" s="414"/>
    </row>
    <row r="70" spans="1:31" ht="15" hidden="1" customHeight="1">
      <c r="A70" s="761">
        <f t="shared" si="3"/>
        <v>2025</v>
      </c>
      <c r="B70" s="762" t="str">
        <f t="shared" si="4"/>
        <v>janvier</v>
      </c>
      <c r="C70" s="761">
        <f t="shared" si="5"/>
        <v>2</v>
      </c>
      <c r="D70" s="348" t="s">
        <v>1432</v>
      </c>
      <c r="E70" s="348" t="s">
        <v>1499</v>
      </c>
      <c r="F70" s="763">
        <v>45666</v>
      </c>
      <c r="G70" s="768" t="s">
        <v>1500</v>
      </c>
      <c r="H70" s="768" t="s">
        <v>1501</v>
      </c>
      <c r="I70" s="768" t="s">
        <v>1502</v>
      </c>
      <c r="J70" s="764"/>
      <c r="K70" s="764"/>
      <c r="L70" s="347" t="s">
        <v>1457</v>
      </c>
      <c r="M70" s="765" t="s">
        <v>485</v>
      </c>
      <c r="N70" s="766">
        <v>70</v>
      </c>
      <c r="O70" s="693"/>
      <c r="P70" s="693"/>
      <c r="Q70" s="693"/>
      <c r="R70" s="693"/>
      <c r="S70" s="693"/>
      <c r="T70" s="691" t="s">
        <v>13</v>
      </c>
      <c r="U70" s="691" t="s">
        <v>49</v>
      </c>
      <c r="V70" s="691" t="s">
        <v>86</v>
      </c>
      <c r="W70" s="693"/>
      <c r="X70" s="693"/>
      <c r="Y70" s="693"/>
      <c r="Z70" s="693"/>
      <c r="AA70" s="693"/>
      <c r="AB70" s="693" t="s">
        <v>1439</v>
      </c>
      <c r="AC70" s="692"/>
      <c r="AD70" s="693" t="s">
        <v>1439</v>
      </c>
      <c r="AE70" s="414"/>
    </row>
    <row r="71" spans="1:31" ht="15" hidden="1" customHeight="1">
      <c r="A71" s="761">
        <f t="shared" si="3"/>
        <v>2025</v>
      </c>
      <c r="B71" s="762" t="str">
        <f t="shared" si="4"/>
        <v>janvier</v>
      </c>
      <c r="C71" s="761">
        <f t="shared" si="5"/>
        <v>2</v>
      </c>
      <c r="D71" s="348" t="s">
        <v>1432</v>
      </c>
      <c r="E71" s="348" t="s">
        <v>1503</v>
      </c>
      <c r="F71" s="763">
        <v>45666</v>
      </c>
      <c r="G71" s="350" t="s">
        <v>1477</v>
      </c>
      <c r="H71" s="768" t="s">
        <v>1478</v>
      </c>
      <c r="I71" s="764"/>
      <c r="J71" s="764"/>
      <c r="K71" s="764"/>
      <c r="L71" s="347" t="s">
        <v>1461</v>
      </c>
      <c r="M71" s="765" t="s">
        <v>500</v>
      </c>
      <c r="N71" s="766">
        <v>82</v>
      </c>
      <c r="O71" s="693"/>
      <c r="P71" s="693"/>
      <c r="Q71" s="693"/>
      <c r="R71" s="693"/>
      <c r="S71" s="693"/>
      <c r="T71" s="691" t="s">
        <v>114</v>
      </c>
      <c r="U71" s="691" t="s">
        <v>7</v>
      </c>
      <c r="V71" s="691" t="s">
        <v>501</v>
      </c>
      <c r="W71" s="693"/>
      <c r="X71" s="693"/>
      <c r="Y71" s="693"/>
      <c r="Z71" s="693"/>
      <c r="AA71" s="693"/>
      <c r="AB71" s="693" t="s">
        <v>1439</v>
      </c>
      <c r="AC71" s="692"/>
      <c r="AD71" s="693" t="s">
        <v>1439</v>
      </c>
      <c r="AE71" s="414"/>
    </row>
    <row r="72" spans="1:31" ht="15" hidden="1" customHeight="1">
      <c r="A72" s="761">
        <f t="shared" si="3"/>
        <v>2025</v>
      </c>
      <c r="B72" s="762" t="str">
        <f t="shared" si="4"/>
        <v>janvier</v>
      </c>
      <c r="C72" s="761">
        <f t="shared" si="5"/>
        <v>2</v>
      </c>
      <c r="D72" s="348" t="s">
        <v>1432</v>
      </c>
      <c r="E72" s="348" t="s">
        <v>1503</v>
      </c>
      <c r="F72" s="763">
        <v>45666</v>
      </c>
      <c r="G72" s="350" t="s">
        <v>1477</v>
      </c>
      <c r="H72" s="768" t="s">
        <v>1478</v>
      </c>
      <c r="I72" s="764"/>
      <c r="J72" s="764"/>
      <c r="K72" s="764"/>
      <c r="L72" s="347" t="s">
        <v>1461</v>
      </c>
      <c r="M72" s="765" t="s">
        <v>370</v>
      </c>
      <c r="N72" s="766">
        <v>82</v>
      </c>
      <c r="O72" s="693"/>
      <c r="P72" s="693"/>
      <c r="Q72" s="693"/>
      <c r="R72" s="693"/>
      <c r="S72" s="693"/>
      <c r="T72" s="691" t="s">
        <v>13</v>
      </c>
      <c r="U72" s="691" t="s">
        <v>43</v>
      </c>
      <c r="V72" s="691" t="s">
        <v>93</v>
      </c>
      <c r="W72" s="693"/>
      <c r="X72" s="693"/>
      <c r="Y72" s="693"/>
      <c r="Z72" s="693"/>
      <c r="AA72" s="693"/>
      <c r="AB72" s="693" t="s">
        <v>1439</v>
      </c>
      <c r="AC72" s="692"/>
      <c r="AD72" s="693" t="s">
        <v>1439</v>
      </c>
      <c r="AE72" s="414"/>
    </row>
    <row r="73" spans="1:31" ht="15" hidden="1" customHeight="1">
      <c r="A73" s="761">
        <f t="shared" si="3"/>
        <v>2025</v>
      </c>
      <c r="B73" s="762" t="str">
        <f t="shared" si="4"/>
        <v>janvier</v>
      </c>
      <c r="C73" s="761">
        <f t="shared" si="5"/>
        <v>2</v>
      </c>
      <c r="D73" s="348" t="s">
        <v>1432</v>
      </c>
      <c r="E73" s="348" t="s">
        <v>1504</v>
      </c>
      <c r="F73" s="763">
        <v>45666</v>
      </c>
      <c r="G73" s="352" t="s">
        <v>1479</v>
      </c>
      <c r="H73" s="352" t="s">
        <v>1505</v>
      </c>
      <c r="I73" s="352" t="s">
        <v>1506</v>
      </c>
      <c r="J73" s="764"/>
      <c r="K73" s="764"/>
      <c r="L73" s="347" t="s">
        <v>1444</v>
      </c>
      <c r="M73" s="765" t="s">
        <v>331</v>
      </c>
      <c r="N73" s="766">
        <v>468.5</v>
      </c>
      <c r="O73" s="693"/>
      <c r="P73" s="693"/>
      <c r="Q73" s="693"/>
      <c r="R73" s="693"/>
      <c r="S73" s="693"/>
      <c r="T73" s="691" t="s">
        <v>114</v>
      </c>
      <c r="U73" s="691" t="s">
        <v>3</v>
      </c>
      <c r="V73" s="691" t="s">
        <v>3</v>
      </c>
      <c r="W73" s="693"/>
      <c r="X73" s="693"/>
      <c r="Y73" s="693"/>
      <c r="Z73" s="693"/>
      <c r="AA73" s="693"/>
      <c r="AB73" s="693"/>
      <c r="AC73" s="692" t="s">
        <v>1507</v>
      </c>
      <c r="AD73" s="693" t="s">
        <v>1439</v>
      </c>
      <c r="AE73" s="414"/>
    </row>
    <row r="74" spans="1:31" ht="15" hidden="1" customHeight="1">
      <c r="A74" s="761">
        <f t="shared" si="3"/>
        <v>2025</v>
      </c>
      <c r="B74" s="762" t="str">
        <f t="shared" si="4"/>
        <v>janvier</v>
      </c>
      <c r="C74" s="761">
        <f t="shared" si="5"/>
        <v>2</v>
      </c>
      <c r="D74" s="348" t="s">
        <v>1432</v>
      </c>
      <c r="E74" s="348" t="s">
        <v>1504</v>
      </c>
      <c r="F74" s="763">
        <v>45666</v>
      </c>
      <c r="G74" s="352" t="s">
        <v>1479</v>
      </c>
      <c r="H74" s="352" t="s">
        <v>1505</v>
      </c>
      <c r="I74" s="352" t="s">
        <v>1506</v>
      </c>
      <c r="J74" s="764"/>
      <c r="K74" s="764"/>
      <c r="L74" s="347" t="s">
        <v>1444</v>
      </c>
      <c r="M74" s="765" t="s">
        <v>1245</v>
      </c>
      <c r="N74" s="766">
        <v>468.5</v>
      </c>
      <c r="O74" s="693"/>
      <c r="P74" s="693"/>
      <c r="Q74" s="693"/>
      <c r="R74" s="693"/>
      <c r="S74" s="693"/>
      <c r="T74" s="691" t="s">
        <v>13</v>
      </c>
      <c r="U74" s="691" t="s">
        <v>49</v>
      </c>
      <c r="V74" s="691" t="s">
        <v>86</v>
      </c>
      <c r="W74" s="693"/>
      <c r="X74" s="693"/>
      <c r="Y74" s="693"/>
      <c r="Z74" s="693"/>
      <c r="AA74" s="693"/>
      <c r="AB74" s="693"/>
      <c r="AC74" s="692" t="s">
        <v>1439</v>
      </c>
      <c r="AD74" s="693" t="s">
        <v>1439</v>
      </c>
      <c r="AE74" s="414"/>
    </row>
    <row r="75" spans="1:31" ht="15" hidden="1" customHeight="1">
      <c r="A75" s="761">
        <f t="shared" si="3"/>
        <v>2025</v>
      </c>
      <c r="B75" s="762" t="str">
        <f t="shared" si="4"/>
        <v>janvier</v>
      </c>
      <c r="C75" s="761">
        <f t="shared" si="5"/>
        <v>2</v>
      </c>
      <c r="D75" s="348" t="s">
        <v>1440</v>
      </c>
      <c r="E75" s="348" t="s">
        <v>1508</v>
      </c>
      <c r="F75" s="763">
        <v>45667</v>
      </c>
      <c r="G75" s="768" t="s">
        <v>1435</v>
      </c>
      <c r="H75" s="768" t="s">
        <v>1455</v>
      </c>
      <c r="I75" s="768" t="s">
        <v>1509</v>
      </c>
      <c r="J75" s="764"/>
      <c r="K75" s="764"/>
      <c r="L75" s="347" t="s">
        <v>1444</v>
      </c>
      <c r="M75" s="765" t="s">
        <v>803</v>
      </c>
      <c r="N75" s="766">
        <v>49</v>
      </c>
      <c r="O75" s="693"/>
      <c r="P75" s="693"/>
      <c r="Q75" s="693"/>
      <c r="R75" s="693"/>
      <c r="S75" s="693"/>
      <c r="T75" s="691" t="s">
        <v>114</v>
      </c>
      <c r="U75" s="691" t="s">
        <v>20</v>
      </c>
      <c r="V75" s="691" t="s">
        <v>20</v>
      </c>
      <c r="W75" s="693"/>
      <c r="X75" s="693"/>
      <c r="Y75" s="693"/>
      <c r="Z75" s="693"/>
      <c r="AA75" s="693"/>
      <c r="AB75" s="693"/>
      <c r="AC75" s="692" t="s">
        <v>1495</v>
      </c>
      <c r="AD75" s="693"/>
      <c r="AE75" s="414"/>
    </row>
    <row r="76" spans="1:31" ht="15" hidden="1" customHeight="1">
      <c r="A76" s="761">
        <f t="shared" si="3"/>
        <v>2025</v>
      </c>
      <c r="B76" s="762" t="str">
        <f t="shared" si="4"/>
        <v>janvier</v>
      </c>
      <c r="C76" s="761">
        <f t="shared" si="5"/>
        <v>2</v>
      </c>
      <c r="D76" s="348" t="s">
        <v>1440</v>
      </c>
      <c r="E76" s="348" t="s">
        <v>1508</v>
      </c>
      <c r="F76" s="763">
        <v>45667</v>
      </c>
      <c r="G76" s="768" t="s">
        <v>1435</v>
      </c>
      <c r="H76" s="768" t="s">
        <v>1455</v>
      </c>
      <c r="I76" s="768" t="s">
        <v>1509</v>
      </c>
      <c r="J76" s="764"/>
      <c r="K76" s="764"/>
      <c r="L76" s="347" t="s">
        <v>1444</v>
      </c>
      <c r="M76" s="765" t="s">
        <v>809</v>
      </c>
      <c r="N76" s="766">
        <v>80</v>
      </c>
      <c r="O76" s="693"/>
      <c r="P76" s="693"/>
      <c r="Q76" s="693"/>
      <c r="R76" s="693"/>
      <c r="S76" s="693"/>
      <c r="T76" s="691" t="s">
        <v>114</v>
      </c>
      <c r="U76" s="691" t="s">
        <v>20</v>
      </c>
      <c r="V76" s="691" t="s">
        <v>20</v>
      </c>
      <c r="W76" s="693"/>
      <c r="X76" s="693"/>
      <c r="Y76" s="693"/>
      <c r="Z76" s="693"/>
      <c r="AA76" s="693"/>
      <c r="AB76" s="693"/>
      <c r="AC76" s="692" t="s">
        <v>1495</v>
      </c>
      <c r="AD76" s="693"/>
      <c r="AE76" s="414"/>
    </row>
    <row r="77" spans="1:31" ht="15" hidden="1" customHeight="1">
      <c r="A77" s="761">
        <f t="shared" si="3"/>
        <v>2025</v>
      </c>
      <c r="B77" s="762" t="str">
        <f t="shared" si="4"/>
        <v>janvier</v>
      </c>
      <c r="C77" s="761">
        <f t="shared" si="5"/>
        <v>2</v>
      </c>
      <c r="D77" s="348" t="s">
        <v>1440</v>
      </c>
      <c r="E77" s="348" t="s">
        <v>1508</v>
      </c>
      <c r="F77" s="763">
        <v>45667</v>
      </c>
      <c r="G77" s="768" t="s">
        <v>1435</v>
      </c>
      <c r="H77" s="768" t="s">
        <v>1455</v>
      </c>
      <c r="I77" s="768" t="s">
        <v>1509</v>
      </c>
      <c r="J77" s="764"/>
      <c r="K77" s="764"/>
      <c r="L77" s="347" t="s">
        <v>1444</v>
      </c>
      <c r="M77" s="765" t="s">
        <v>226</v>
      </c>
      <c r="N77" s="766">
        <v>129</v>
      </c>
      <c r="O77" s="693"/>
      <c r="P77" s="693"/>
      <c r="Q77" s="693"/>
      <c r="R77" s="693"/>
      <c r="S77" s="693"/>
      <c r="T77" s="691" t="s">
        <v>13</v>
      </c>
      <c r="U77" s="691" t="s">
        <v>43</v>
      </c>
      <c r="V77" s="691" t="s">
        <v>93</v>
      </c>
      <c r="W77" s="693"/>
      <c r="X77" s="693"/>
      <c r="Y77" s="693"/>
      <c r="Z77" s="693"/>
      <c r="AA77" s="693"/>
      <c r="AB77" s="693"/>
      <c r="AC77" s="692" t="s">
        <v>1495</v>
      </c>
      <c r="AD77" s="693" t="s">
        <v>1439</v>
      </c>
      <c r="AE77" s="414"/>
    </row>
    <row r="78" spans="1:31" ht="15" hidden="1" customHeight="1">
      <c r="A78" s="761">
        <f t="shared" si="3"/>
        <v>2025</v>
      </c>
      <c r="B78" s="762" t="str">
        <f t="shared" si="4"/>
        <v>janvier</v>
      </c>
      <c r="C78" s="761">
        <f t="shared" si="5"/>
        <v>2</v>
      </c>
      <c r="D78" s="348" t="s">
        <v>1440</v>
      </c>
      <c r="E78" s="348" t="s">
        <v>1510</v>
      </c>
      <c r="F78" s="763">
        <v>45667</v>
      </c>
      <c r="G78" s="350" t="s">
        <v>1477</v>
      </c>
      <c r="H78" s="768" t="s">
        <v>1511</v>
      </c>
      <c r="I78" s="349" t="s">
        <v>1512</v>
      </c>
      <c r="J78" s="764"/>
      <c r="K78" s="764"/>
      <c r="L78" s="347" t="s">
        <v>1457</v>
      </c>
      <c r="M78" s="765" t="s">
        <v>602</v>
      </c>
      <c r="N78" s="766">
        <v>123.76</v>
      </c>
      <c r="O78" s="693"/>
      <c r="P78" s="693"/>
      <c r="Q78" s="693"/>
      <c r="R78" s="693"/>
      <c r="S78" s="693"/>
      <c r="T78" s="691" t="s">
        <v>114</v>
      </c>
      <c r="U78" s="691" t="s">
        <v>7</v>
      </c>
      <c r="V78" s="691" t="s">
        <v>143</v>
      </c>
      <c r="W78" s="693"/>
      <c r="X78" s="693"/>
      <c r="Y78" s="693"/>
      <c r="Z78" s="693"/>
      <c r="AA78" s="693"/>
      <c r="AB78" s="693" t="s">
        <v>1439</v>
      </c>
      <c r="AC78" s="692"/>
      <c r="AD78" s="693" t="s">
        <v>1439</v>
      </c>
      <c r="AE78" s="414"/>
    </row>
    <row r="79" spans="1:31" ht="15" hidden="1" customHeight="1">
      <c r="A79" s="761">
        <f t="shared" si="3"/>
        <v>2025</v>
      </c>
      <c r="B79" s="762" t="str">
        <f t="shared" si="4"/>
        <v>janvier</v>
      </c>
      <c r="C79" s="761">
        <f t="shared" si="5"/>
        <v>2</v>
      </c>
      <c r="D79" s="348" t="s">
        <v>1440</v>
      </c>
      <c r="E79" s="348" t="s">
        <v>1510</v>
      </c>
      <c r="F79" s="763">
        <v>45667</v>
      </c>
      <c r="G79" s="350" t="s">
        <v>1477</v>
      </c>
      <c r="H79" s="768" t="s">
        <v>1511</v>
      </c>
      <c r="I79" s="349" t="s">
        <v>1512</v>
      </c>
      <c r="J79" s="764"/>
      <c r="K79" s="764"/>
      <c r="L79" s="347" t="s">
        <v>1457</v>
      </c>
      <c r="M79" s="765" t="s">
        <v>382</v>
      </c>
      <c r="N79" s="766">
        <v>123.76</v>
      </c>
      <c r="O79" s="693"/>
      <c r="P79" s="693"/>
      <c r="Q79" s="693"/>
      <c r="R79" s="693"/>
      <c r="S79" s="693"/>
      <c r="T79" s="691" t="s">
        <v>13</v>
      </c>
      <c r="U79" s="691" t="s">
        <v>49</v>
      </c>
      <c r="V79" s="691" t="s">
        <v>86</v>
      </c>
      <c r="W79" s="693"/>
      <c r="X79" s="693"/>
      <c r="Y79" s="693"/>
      <c r="Z79" s="693"/>
      <c r="AA79" s="693"/>
      <c r="AB79" s="693" t="s">
        <v>1439</v>
      </c>
      <c r="AC79" s="692"/>
      <c r="AD79" s="693" t="s">
        <v>1439</v>
      </c>
      <c r="AE79" s="414"/>
    </row>
    <row r="80" spans="1:31" ht="15" hidden="1" customHeight="1">
      <c r="A80" s="761">
        <f t="shared" si="3"/>
        <v>2025</v>
      </c>
      <c r="B80" s="762" t="str">
        <f t="shared" si="4"/>
        <v>janvier</v>
      </c>
      <c r="C80" s="761">
        <f t="shared" si="5"/>
        <v>2</v>
      </c>
      <c r="D80" s="348" t="s">
        <v>1440</v>
      </c>
      <c r="E80" s="348" t="s">
        <v>1425</v>
      </c>
      <c r="F80" s="763">
        <v>45667</v>
      </c>
      <c r="G80" s="350" t="s">
        <v>1425</v>
      </c>
      <c r="H80" s="768"/>
      <c r="I80" s="349"/>
      <c r="J80" s="764"/>
      <c r="K80" s="764"/>
      <c r="L80" s="347" t="s">
        <v>1426</v>
      </c>
      <c r="M80" s="765" t="s">
        <v>752</v>
      </c>
      <c r="N80" s="766" t="s">
        <v>1425</v>
      </c>
      <c r="O80" s="693"/>
      <c r="P80" s="693" t="s">
        <v>1427</v>
      </c>
      <c r="Q80" s="693" t="s">
        <v>1433</v>
      </c>
      <c r="R80" s="693" t="s">
        <v>1431</v>
      </c>
      <c r="S80" s="693"/>
      <c r="T80" s="691" t="s">
        <v>114</v>
      </c>
      <c r="U80" s="691" t="s">
        <v>3</v>
      </c>
      <c r="V80" s="691" t="s">
        <v>22</v>
      </c>
      <c r="W80" s="693"/>
      <c r="X80" s="693"/>
      <c r="Y80" s="693"/>
      <c r="Z80" s="693"/>
      <c r="AA80" s="693"/>
      <c r="AB80" s="693"/>
      <c r="AC80" s="692"/>
      <c r="AD80" s="693"/>
      <c r="AE80" s="414"/>
    </row>
    <row r="81" spans="1:31" ht="15" hidden="1" customHeight="1">
      <c r="A81" s="761">
        <f t="shared" si="3"/>
        <v>2025</v>
      </c>
      <c r="B81" s="762" t="str">
        <f t="shared" si="4"/>
        <v>janvier</v>
      </c>
      <c r="C81" s="761">
        <f t="shared" si="5"/>
        <v>2</v>
      </c>
      <c r="D81" s="348" t="s">
        <v>1440</v>
      </c>
      <c r="E81" s="348" t="s">
        <v>1425</v>
      </c>
      <c r="F81" s="763">
        <v>45667</v>
      </c>
      <c r="G81" s="350" t="s">
        <v>1425</v>
      </c>
      <c r="H81" s="768"/>
      <c r="I81" s="349"/>
      <c r="J81" s="764"/>
      <c r="K81" s="764"/>
      <c r="L81" s="347" t="s">
        <v>1426</v>
      </c>
      <c r="M81" s="765" t="s">
        <v>500</v>
      </c>
      <c r="N81" s="766" t="s">
        <v>1425</v>
      </c>
      <c r="O81" s="693"/>
      <c r="P81" s="693" t="s">
        <v>1427</v>
      </c>
      <c r="Q81" s="693" t="s">
        <v>1433</v>
      </c>
      <c r="R81" s="693" t="s">
        <v>1429</v>
      </c>
      <c r="S81" s="693"/>
      <c r="T81" s="691" t="s">
        <v>114</v>
      </c>
      <c r="U81" s="691" t="s">
        <v>7</v>
      </c>
      <c r="V81" s="691" t="s">
        <v>501</v>
      </c>
      <c r="W81" s="693"/>
      <c r="X81" s="693"/>
      <c r="Y81" s="693"/>
      <c r="Z81" s="693"/>
      <c r="AA81" s="693"/>
      <c r="AB81" s="693"/>
      <c r="AC81" s="692"/>
      <c r="AD81" s="693"/>
      <c r="AE81" s="414"/>
    </row>
    <row r="82" spans="1:31" ht="15" hidden="1" customHeight="1">
      <c r="A82" s="761">
        <f t="shared" si="3"/>
        <v>2025</v>
      </c>
      <c r="B82" s="762" t="str">
        <f t="shared" si="4"/>
        <v>janvier</v>
      </c>
      <c r="C82" s="761">
        <f t="shared" si="5"/>
        <v>2</v>
      </c>
      <c r="D82" s="348" t="s">
        <v>1440</v>
      </c>
      <c r="E82" s="348" t="s">
        <v>1513</v>
      </c>
      <c r="F82" s="763">
        <v>45667</v>
      </c>
      <c r="G82" s="350" t="s">
        <v>1489</v>
      </c>
      <c r="H82" s="768" t="s">
        <v>1514</v>
      </c>
      <c r="I82" s="349"/>
      <c r="J82" s="764"/>
      <c r="K82" s="764"/>
      <c r="L82" s="347" t="s">
        <v>1444</v>
      </c>
      <c r="M82" s="765" t="s">
        <v>331</v>
      </c>
      <c r="N82" s="766">
        <v>752</v>
      </c>
      <c r="O82" s="693"/>
      <c r="P82" s="693"/>
      <c r="Q82" s="693"/>
      <c r="R82" s="693"/>
      <c r="S82" s="693"/>
      <c r="T82" s="691" t="s">
        <v>114</v>
      </c>
      <c r="U82" s="691" t="s">
        <v>3</v>
      </c>
      <c r="V82" s="691" t="s">
        <v>3</v>
      </c>
      <c r="W82" s="693"/>
      <c r="X82" s="693"/>
      <c r="Y82" s="693"/>
      <c r="Z82" s="693"/>
      <c r="AA82" s="693"/>
      <c r="AB82" s="693"/>
      <c r="AC82" s="692" t="s">
        <v>1439</v>
      </c>
      <c r="AD82" s="693" t="s">
        <v>1439</v>
      </c>
      <c r="AE82" s="414"/>
    </row>
    <row r="83" spans="1:31" ht="15" hidden="1" customHeight="1">
      <c r="A83" s="761">
        <f t="shared" si="3"/>
        <v>2025</v>
      </c>
      <c r="B83" s="762" t="str">
        <f t="shared" si="4"/>
        <v>janvier</v>
      </c>
      <c r="C83" s="761">
        <f t="shared" si="5"/>
        <v>2</v>
      </c>
      <c r="D83" s="348" t="s">
        <v>1440</v>
      </c>
      <c r="E83" s="348" t="s">
        <v>1513</v>
      </c>
      <c r="F83" s="763">
        <v>45667</v>
      </c>
      <c r="G83" s="350" t="s">
        <v>1489</v>
      </c>
      <c r="H83" s="768" t="s">
        <v>1514</v>
      </c>
      <c r="I83" s="349"/>
      <c r="J83" s="764"/>
      <c r="K83" s="764"/>
      <c r="L83" s="347" t="s">
        <v>1444</v>
      </c>
      <c r="M83" s="765" t="s">
        <v>1245</v>
      </c>
      <c r="N83" s="766">
        <v>752</v>
      </c>
      <c r="O83" s="693"/>
      <c r="P83" s="693"/>
      <c r="Q83" s="693"/>
      <c r="R83" s="693"/>
      <c r="S83" s="693"/>
      <c r="T83" s="691" t="s">
        <v>13</v>
      </c>
      <c r="U83" s="691" t="s">
        <v>49</v>
      </c>
      <c r="V83" s="691" t="s">
        <v>86</v>
      </c>
      <c r="W83" s="693"/>
      <c r="X83" s="693"/>
      <c r="Y83" s="693"/>
      <c r="Z83" s="693"/>
      <c r="AA83" s="693"/>
      <c r="AB83" s="693"/>
      <c r="AC83" s="692" t="s">
        <v>1439</v>
      </c>
      <c r="AD83" s="693" t="s">
        <v>1439</v>
      </c>
      <c r="AE83" s="414"/>
    </row>
    <row r="84" spans="1:31" ht="15" hidden="1" customHeight="1">
      <c r="A84" s="761">
        <f t="shared" si="3"/>
        <v>2025</v>
      </c>
      <c r="B84" s="762" t="str">
        <f t="shared" si="4"/>
        <v>janvier</v>
      </c>
      <c r="C84" s="761">
        <f t="shared" si="5"/>
        <v>2</v>
      </c>
      <c r="D84" s="348" t="s">
        <v>1440</v>
      </c>
      <c r="E84" s="348" t="s">
        <v>1425</v>
      </c>
      <c r="F84" s="763">
        <v>45667</v>
      </c>
      <c r="G84" s="350" t="s">
        <v>1425</v>
      </c>
      <c r="H84" s="350"/>
      <c r="I84" s="764"/>
      <c r="J84" s="764"/>
      <c r="K84" s="764"/>
      <c r="L84" s="347" t="s">
        <v>1426</v>
      </c>
      <c r="M84" s="765" t="s">
        <v>835</v>
      </c>
      <c r="N84" s="766" t="s">
        <v>1425</v>
      </c>
      <c r="O84" s="693"/>
      <c r="P84" s="693" t="s">
        <v>1427</v>
      </c>
      <c r="Q84" s="693" t="s">
        <v>1433</v>
      </c>
      <c r="R84" s="693" t="s">
        <v>1431</v>
      </c>
      <c r="S84" s="693"/>
      <c r="T84" s="691" t="s">
        <v>114</v>
      </c>
      <c r="U84" s="691" t="s">
        <v>7</v>
      </c>
      <c r="V84" s="691" t="s">
        <v>143</v>
      </c>
      <c r="W84" s="693"/>
      <c r="X84" s="693"/>
      <c r="Y84" s="693"/>
      <c r="Z84" s="693"/>
      <c r="AA84" s="693"/>
      <c r="AB84" s="693"/>
      <c r="AC84" s="692"/>
      <c r="AD84" s="693"/>
      <c r="AE84" s="414"/>
    </row>
    <row r="85" spans="1:31" ht="15" hidden="1" customHeight="1">
      <c r="A85" s="761">
        <f t="shared" si="3"/>
        <v>2025</v>
      </c>
      <c r="B85" s="762" t="str">
        <f t="shared" si="4"/>
        <v>janvier</v>
      </c>
      <c r="C85" s="761">
        <f t="shared" si="5"/>
        <v>2</v>
      </c>
      <c r="D85" s="348" t="s">
        <v>1440</v>
      </c>
      <c r="E85" s="348" t="s">
        <v>1425</v>
      </c>
      <c r="F85" s="763">
        <v>45667</v>
      </c>
      <c r="G85" s="350" t="s">
        <v>1425</v>
      </c>
      <c r="H85" s="350"/>
      <c r="I85" s="764"/>
      <c r="J85" s="764"/>
      <c r="K85" s="764"/>
      <c r="L85" s="347" t="s">
        <v>1426</v>
      </c>
      <c r="M85" s="765" t="s">
        <v>1068</v>
      </c>
      <c r="N85" s="766" t="s">
        <v>1425</v>
      </c>
      <c r="O85" s="693"/>
      <c r="P85" s="693" t="s">
        <v>1427</v>
      </c>
      <c r="Q85" s="693" t="s">
        <v>1433</v>
      </c>
      <c r="R85" s="693" t="s">
        <v>1431</v>
      </c>
      <c r="S85" s="693"/>
      <c r="T85" s="691" t="s">
        <v>114</v>
      </c>
      <c r="U85" s="691" t="s">
        <v>7</v>
      </c>
      <c r="V85" s="691" t="s">
        <v>143</v>
      </c>
      <c r="W85" s="693"/>
      <c r="X85" s="693"/>
      <c r="Y85" s="693"/>
      <c r="Z85" s="693"/>
      <c r="AA85" s="693"/>
      <c r="AB85" s="693"/>
      <c r="AC85" s="692"/>
      <c r="AD85" s="693"/>
      <c r="AE85" s="414"/>
    </row>
    <row r="86" spans="1:31" ht="15" hidden="1" customHeight="1">
      <c r="A86" s="761">
        <f t="shared" si="3"/>
        <v>2025</v>
      </c>
      <c r="B86" s="762" t="str">
        <f t="shared" si="4"/>
        <v>janvier</v>
      </c>
      <c r="C86" s="761">
        <f t="shared" si="5"/>
        <v>2</v>
      </c>
      <c r="D86" s="348" t="s">
        <v>1440</v>
      </c>
      <c r="E86" s="348" t="s">
        <v>1425</v>
      </c>
      <c r="F86" s="763">
        <v>45667</v>
      </c>
      <c r="G86" s="350" t="s">
        <v>1425</v>
      </c>
      <c r="H86" s="350"/>
      <c r="I86" s="764"/>
      <c r="J86" s="764"/>
      <c r="K86" s="764"/>
      <c r="L86" s="347" t="s">
        <v>1426</v>
      </c>
      <c r="M86" s="765" t="s">
        <v>1029</v>
      </c>
      <c r="N86" s="766" t="s">
        <v>1425</v>
      </c>
      <c r="O86" s="693"/>
      <c r="P86" s="693" t="s">
        <v>1427</v>
      </c>
      <c r="Q86" s="693" t="s">
        <v>1433</v>
      </c>
      <c r="R86" s="693" t="s">
        <v>1429</v>
      </c>
      <c r="S86" s="693"/>
      <c r="T86" s="691" t="s">
        <v>114</v>
      </c>
      <c r="U86" s="691" t="s">
        <v>7</v>
      </c>
      <c r="V86" s="691" t="s">
        <v>143</v>
      </c>
      <c r="W86" s="693"/>
      <c r="X86" s="693"/>
      <c r="Y86" s="693"/>
      <c r="Z86" s="693"/>
      <c r="AA86" s="693"/>
      <c r="AB86" s="693"/>
      <c r="AC86" s="692"/>
      <c r="AD86" s="693"/>
      <c r="AE86" s="414"/>
    </row>
    <row r="87" spans="1:31" ht="15" hidden="1" customHeight="1">
      <c r="A87" s="761">
        <f t="shared" si="3"/>
        <v>2025</v>
      </c>
      <c r="B87" s="762" t="str">
        <f t="shared" si="4"/>
        <v>janvier</v>
      </c>
      <c r="C87" s="761">
        <f t="shared" si="5"/>
        <v>2</v>
      </c>
      <c r="D87" s="348" t="s">
        <v>1440</v>
      </c>
      <c r="E87" s="348" t="s">
        <v>1515</v>
      </c>
      <c r="F87" s="763">
        <v>45667</v>
      </c>
      <c r="G87" s="350" t="s">
        <v>1516</v>
      </c>
      <c r="H87" s="768" t="s">
        <v>1436</v>
      </c>
      <c r="I87" s="764"/>
      <c r="J87" s="764"/>
      <c r="K87" s="764"/>
      <c r="L87" s="347" t="s">
        <v>1461</v>
      </c>
      <c r="M87" s="765" t="s">
        <v>1231</v>
      </c>
      <c r="N87" s="766">
        <v>106.55</v>
      </c>
      <c r="O87" s="693"/>
      <c r="P87" s="693"/>
      <c r="Q87" s="693"/>
      <c r="R87" s="693"/>
      <c r="S87" s="693"/>
      <c r="T87" s="691" t="s">
        <v>114</v>
      </c>
      <c r="U87" s="691" t="s">
        <v>7</v>
      </c>
      <c r="V87" s="691" t="s">
        <v>143</v>
      </c>
      <c r="W87" s="693"/>
      <c r="X87" s="693"/>
      <c r="Y87" s="693"/>
      <c r="Z87" s="693"/>
      <c r="AA87" s="693"/>
      <c r="AB87" s="693" t="s">
        <v>1439</v>
      </c>
      <c r="AC87" s="692"/>
      <c r="AD87" s="693" t="s">
        <v>1452</v>
      </c>
      <c r="AE87" s="414"/>
    </row>
    <row r="88" spans="1:31" ht="15" hidden="1" customHeight="1">
      <c r="A88" s="761">
        <f t="shared" si="3"/>
        <v>2025</v>
      </c>
      <c r="B88" s="762" t="str">
        <f t="shared" si="4"/>
        <v>janvier</v>
      </c>
      <c r="C88" s="761">
        <f t="shared" si="5"/>
        <v>2</v>
      </c>
      <c r="D88" s="348" t="s">
        <v>1440</v>
      </c>
      <c r="E88" s="348" t="s">
        <v>1515</v>
      </c>
      <c r="F88" s="763">
        <v>45667</v>
      </c>
      <c r="G88" s="350" t="s">
        <v>1516</v>
      </c>
      <c r="H88" s="768" t="s">
        <v>1436</v>
      </c>
      <c r="I88" s="764"/>
      <c r="J88" s="764"/>
      <c r="K88" s="764"/>
      <c r="L88" s="347" t="s">
        <v>1461</v>
      </c>
      <c r="M88" s="765" t="s">
        <v>471</v>
      </c>
      <c r="N88" s="766">
        <v>13.75</v>
      </c>
      <c r="O88" s="693"/>
      <c r="P88" s="693"/>
      <c r="Q88" s="693"/>
      <c r="R88" s="693"/>
      <c r="S88" s="693"/>
      <c r="T88" s="691" t="s">
        <v>114</v>
      </c>
      <c r="U88" s="691" t="s">
        <v>7</v>
      </c>
      <c r="V88" s="691" t="s">
        <v>143</v>
      </c>
      <c r="W88" s="693"/>
      <c r="X88" s="693"/>
      <c r="Y88" s="693"/>
      <c r="Z88" s="693"/>
      <c r="AA88" s="693"/>
      <c r="AB88" s="693" t="s">
        <v>1439</v>
      </c>
      <c r="AC88" s="692"/>
      <c r="AD88" s="693" t="s">
        <v>1452</v>
      </c>
      <c r="AE88" s="414"/>
    </row>
    <row r="89" spans="1:31" ht="15" hidden="1" customHeight="1">
      <c r="A89" s="761">
        <f t="shared" si="3"/>
        <v>2025</v>
      </c>
      <c r="B89" s="762" t="str">
        <f t="shared" si="4"/>
        <v>janvier</v>
      </c>
      <c r="C89" s="761">
        <f t="shared" si="5"/>
        <v>2</v>
      </c>
      <c r="D89" s="348" t="s">
        <v>1440</v>
      </c>
      <c r="E89" s="348" t="s">
        <v>1515</v>
      </c>
      <c r="F89" s="763">
        <v>45667</v>
      </c>
      <c r="G89" s="350" t="s">
        <v>1516</v>
      </c>
      <c r="H89" s="768" t="s">
        <v>1436</v>
      </c>
      <c r="I89" s="764"/>
      <c r="J89" s="764"/>
      <c r="K89" s="764"/>
      <c r="L89" s="347" t="s">
        <v>1461</v>
      </c>
      <c r="M89" s="765" t="s">
        <v>1061</v>
      </c>
      <c r="N89" s="766">
        <v>6.5</v>
      </c>
      <c r="O89" s="693"/>
      <c r="P89" s="693"/>
      <c r="Q89" s="693"/>
      <c r="R89" s="693"/>
      <c r="S89" s="693"/>
      <c r="T89" s="691" t="s">
        <v>114</v>
      </c>
      <c r="U89" s="691" t="s">
        <v>7</v>
      </c>
      <c r="V89" s="691" t="s">
        <v>143</v>
      </c>
      <c r="W89" s="693"/>
      <c r="X89" s="693"/>
      <c r="Y89" s="693"/>
      <c r="Z89" s="693"/>
      <c r="AA89" s="693"/>
      <c r="AB89" s="693" t="s">
        <v>1439</v>
      </c>
      <c r="AC89" s="692"/>
      <c r="AD89" s="693" t="s">
        <v>1439</v>
      </c>
      <c r="AE89" s="414"/>
    </row>
    <row r="90" spans="1:31" ht="15" hidden="1" customHeight="1">
      <c r="A90" s="761">
        <f t="shared" si="3"/>
        <v>2025</v>
      </c>
      <c r="B90" s="762" t="str">
        <f t="shared" si="4"/>
        <v>janvier</v>
      </c>
      <c r="C90" s="761">
        <f t="shared" si="5"/>
        <v>2</v>
      </c>
      <c r="D90" s="348" t="s">
        <v>1440</v>
      </c>
      <c r="E90" s="348" t="s">
        <v>1425</v>
      </c>
      <c r="F90" s="763">
        <v>45667</v>
      </c>
      <c r="G90" s="350" t="s">
        <v>1425</v>
      </c>
      <c r="H90" s="768"/>
      <c r="I90" s="764"/>
      <c r="J90" s="764"/>
      <c r="K90" s="764"/>
      <c r="L90" s="347" t="s">
        <v>1426</v>
      </c>
      <c r="M90" s="765" t="s">
        <v>164</v>
      </c>
      <c r="N90" s="766" t="s">
        <v>1425</v>
      </c>
      <c r="O90" s="693"/>
      <c r="P90" s="693" t="s">
        <v>1427</v>
      </c>
      <c r="Q90" s="693" t="s">
        <v>1433</v>
      </c>
      <c r="R90" s="693" t="s">
        <v>1429</v>
      </c>
      <c r="S90" s="693"/>
      <c r="T90" s="691" t="s">
        <v>114</v>
      </c>
      <c r="U90" s="691" t="s">
        <v>7</v>
      </c>
      <c r="V90" s="691" t="s">
        <v>143</v>
      </c>
      <c r="W90" s="693"/>
      <c r="X90" s="693"/>
      <c r="Y90" s="693"/>
      <c r="Z90" s="693"/>
      <c r="AA90" s="693"/>
      <c r="AB90" s="693"/>
      <c r="AC90" s="692"/>
      <c r="AD90" s="693"/>
      <c r="AE90" s="414"/>
    </row>
    <row r="91" spans="1:31" ht="15" hidden="1" customHeight="1">
      <c r="A91" s="761">
        <f t="shared" si="3"/>
        <v>2025</v>
      </c>
      <c r="B91" s="762" t="str">
        <f t="shared" si="4"/>
        <v>janvier</v>
      </c>
      <c r="C91" s="761">
        <f t="shared" si="5"/>
        <v>2</v>
      </c>
      <c r="D91" s="348" t="s">
        <v>1440</v>
      </c>
      <c r="E91" s="348" t="s">
        <v>1425</v>
      </c>
      <c r="F91" s="763">
        <v>45667</v>
      </c>
      <c r="G91" s="350" t="s">
        <v>1425</v>
      </c>
      <c r="H91" s="768"/>
      <c r="I91" s="764"/>
      <c r="J91" s="764"/>
      <c r="K91" s="764"/>
      <c r="L91" s="347" t="s">
        <v>1426</v>
      </c>
      <c r="M91" s="765" t="s">
        <v>174</v>
      </c>
      <c r="N91" s="766" t="s">
        <v>1425</v>
      </c>
      <c r="O91" s="693"/>
      <c r="P91" s="693" t="s">
        <v>1427</v>
      </c>
      <c r="Q91" s="693" t="s">
        <v>1433</v>
      </c>
      <c r="R91" s="693" t="s">
        <v>1429</v>
      </c>
      <c r="S91" s="693"/>
      <c r="T91" s="691" t="s">
        <v>114</v>
      </c>
      <c r="U91" s="691" t="s">
        <v>7</v>
      </c>
      <c r="V91" s="691" t="s">
        <v>143</v>
      </c>
      <c r="W91" s="693"/>
      <c r="X91" s="693"/>
      <c r="Y91" s="693"/>
      <c r="Z91" s="693"/>
      <c r="AA91" s="693"/>
      <c r="AB91" s="693"/>
      <c r="AC91" s="692"/>
      <c r="AD91" s="693"/>
      <c r="AE91" s="414"/>
    </row>
    <row r="92" spans="1:31" ht="15" hidden="1" customHeight="1">
      <c r="A92" s="761">
        <f t="shared" si="3"/>
        <v>2025</v>
      </c>
      <c r="B92" s="762" t="str">
        <f t="shared" si="4"/>
        <v>janvier</v>
      </c>
      <c r="C92" s="761">
        <f t="shared" si="5"/>
        <v>2</v>
      </c>
      <c r="D92" s="348" t="s">
        <v>1440</v>
      </c>
      <c r="E92" s="348" t="s">
        <v>1425</v>
      </c>
      <c r="F92" s="763">
        <v>45667</v>
      </c>
      <c r="G92" s="350" t="s">
        <v>1425</v>
      </c>
      <c r="H92" s="768"/>
      <c r="I92" s="764"/>
      <c r="J92" s="764"/>
      <c r="K92" s="764"/>
      <c r="L92" s="347" t="s">
        <v>1426</v>
      </c>
      <c r="M92" s="765" t="s">
        <v>169</v>
      </c>
      <c r="N92" s="766" t="s">
        <v>1425</v>
      </c>
      <c r="O92" s="693"/>
      <c r="P92" s="693" t="s">
        <v>1427</v>
      </c>
      <c r="Q92" s="693" t="s">
        <v>1433</v>
      </c>
      <c r="R92" s="693" t="s">
        <v>1429</v>
      </c>
      <c r="S92" s="693"/>
      <c r="T92" s="691" t="s">
        <v>114</v>
      </c>
      <c r="U92" s="691" t="s">
        <v>7</v>
      </c>
      <c r="V92" s="691" t="s">
        <v>143</v>
      </c>
      <c r="W92" s="693"/>
      <c r="X92" s="693"/>
      <c r="Y92" s="693"/>
      <c r="Z92" s="693"/>
      <c r="AA92" s="693"/>
      <c r="AB92" s="693"/>
      <c r="AC92" s="692"/>
      <c r="AD92" s="693"/>
      <c r="AE92" s="414"/>
    </row>
    <row r="93" spans="1:31" ht="15" hidden="1" customHeight="1">
      <c r="A93" s="761">
        <f t="shared" si="3"/>
        <v>2025</v>
      </c>
      <c r="B93" s="762" t="str">
        <f t="shared" si="4"/>
        <v>janvier</v>
      </c>
      <c r="C93" s="761">
        <f t="shared" si="5"/>
        <v>2</v>
      </c>
      <c r="D93" s="348" t="s">
        <v>1440</v>
      </c>
      <c r="E93" s="348" t="s">
        <v>1425</v>
      </c>
      <c r="F93" s="763">
        <v>45667</v>
      </c>
      <c r="G93" s="350" t="s">
        <v>1425</v>
      </c>
      <c r="H93" s="768"/>
      <c r="I93" s="764"/>
      <c r="J93" s="764"/>
      <c r="K93" s="764"/>
      <c r="L93" s="347" t="s">
        <v>1426</v>
      </c>
      <c r="M93" s="765" t="s">
        <v>455</v>
      </c>
      <c r="N93" s="766" t="s">
        <v>1425</v>
      </c>
      <c r="O93" s="693"/>
      <c r="P93" s="693" t="s">
        <v>1427</v>
      </c>
      <c r="Q93" s="693" t="s">
        <v>1433</v>
      </c>
      <c r="R93" s="693" t="s">
        <v>1429</v>
      </c>
      <c r="S93" s="693"/>
      <c r="T93" s="691" t="s">
        <v>114</v>
      </c>
      <c r="U93" s="691" t="s">
        <v>7</v>
      </c>
      <c r="V93" s="691" t="s">
        <v>143</v>
      </c>
      <c r="W93" s="693"/>
      <c r="X93" s="693"/>
      <c r="Y93" s="693"/>
      <c r="Z93" s="693"/>
      <c r="AA93" s="693"/>
      <c r="AB93" s="693"/>
      <c r="AC93" s="692"/>
      <c r="AD93" s="693"/>
      <c r="AE93" s="414"/>
    </row>
    <row r="94" spans="1:31" ht="15" hidden="1" customHeight="1">
      <c r="A94" s="761">
        <f t="shared" si="3"/>
        <v>2025</v>
      </c>
      <c r="B94" s="762" t="str">
        <f t="shared" si="4"/>
        <v>janvier</v>
      </c>
      <c r="C94" s="761">
        <f t="shared" si="5"/>
        <v>2</v>
      </c>
      <c r="D94" s="348" t="s">
        <v>1440</v>
      </c>
      <c r="E94" s="348" t="s">
        <v>1515</v>
      </c>
      <c r="F94" s="763">
        <v>45667</v>
      </c>
      <c r="G94" s="350" t="s">
        <v>1516</v>
      </c>
      <c r="H94" s="768" t="s">
        <v>1436</v>
      </c>
      <c r="I94" s="764"/>
      <c r="J94" s="764"/>
      <c r="K94" s="764"/>
      <c r="L94" s="347" t="s">
        <v>1461</v>
      </c>
      <c r="M94" s="765" t="s">
        <v>971</v>
      </c>
      <c r="N94" s="766">
        <v>41.2</v>
      </c>
      <c r="O94" s="693"/>
      <c r="P94" s="693"/>
      <c r="Q94" s="693"/>
      <c r="R94" s="693"/>
      <c r="S94" s="693"/>
      <c r="T94" s="691" t="s">
        <v>13</v>
      </c>
      <c r="U94" s="691" t="s">
        <v>45</v>
      </c>
      <c r="V94" s="691" t="s">
        <v>93</v>
      </c>
      <c r="W94" s="693"/>
      <c r="X94" s="693"/>
      <c r="Y94" s="693"/>
      <c r="Z94" s="693"/>
      <c r="AA94" s="693"/>
      <c r="AB94" s="693" t="s">
        <v>1439</v>
      </c>
      <c r="AC94" s="692"/>
      <c r="AD94" s="693" t="s">
        <v>1452</v>
      </c>
      <c r="AE94" s="414"/>
    </row>
    <row r="95" spans="1:31" ht="15" hidden="1" customHeight="1">
      <c r="A95" s="761">
        <f t="shared" si="3"/>
        <v>2025</v>
      </c>
      <c r="B95" s="762" t="str">
        <f t="shared" si="4"/>
        <v>janvier</v>
      </c>
      <c r="C95" s="761">
        <f t="shared" si="5"/>
        <v>2</v>
      </c>
      <c r="D95" s="348" t="s">
        <v>1440</v>
      </c>
      <c r="E95" s="348" t="s">
        <v>1515</v>
      </c>
      <c r="F95" s="763">
        <v>45667</v>
      </c>
      <c r="G95" s="350" t="s">
        <v>1516</v>
      </c>
      <c r="H95" s="768" t="s">
        <v>1436</v>
      </c>
      <c r="I95" s="764"/>
      <c r="J95" s="764"/>
      <c r="K95" s="764"/>
      <c r="L95" s="347" t="s">
        <v>1461</v>
      </c>
      <c r="M95" s="765" t="s">
        <v>1381</v>
      </c>
      <c r="N95" s="766">
        <v>57</v>
      </c>
      <c r="O95" s="693"/>
      <c r="P95" s="693"/>
      <c r="Q95" s="693"/>
      <c r="R95" s="693"/>
      <c r="S95" s="693"/>
      <c r="T95" s="691" t="s">
        <v>114</v>
      </c>
      <c r="U95" s="691" t="s">
        <v>13</v>
      </c>
      <c r="V95" s="691">
        <v>0</v>
      </c>
      <c r="W95" s="693"/>
      <c r="X95" s="693"/>
      <c r="Y95" s="693"/>
      <c r="Z95" s="693"/>
      <c r="AA95" s="693"/>
      <c r="AB95" s="693" t="s">
        <v>1439</v>
      </c>
      <c r="AC95" s="692"/>
      <c r="AD95" s="693" t="s">
        <v>1452</v>
      </c>
      <c r="AE95" s="414"/>
    </row>
    <row r="96" spans="1:31" ht="15" hidden="1" customHeight="1">
      <c r="A96" s="761">
        <f t="shared" si="3"/>
        <v>2025</v>
      </c>
      <c r="B96" s="762" t="str">
        <f t="shared" si="4"/>
        <v>janvier</v>
      </c>
      <c r="C96" s="761">
        <f t="shared" si="5"/>
        <v>2</v>
      </c>
      <c r="D96" s="348" t="s">
        <v>1440</v>
      </c>
      <c r="E96" s="348" t="s">
        <v>1515</v>
      </c>
      <c r="F96" s="763">
        <v>45667</v>
      </c>
      <c r="G96" s="350" t="s">
        <v>1516</v>
      </c>
      <c r="H96" s="768" t="s">
        <v>1436</v>
      </c>
      <c r="I96" s="764"/>
      <c r="J96" s="764"/>
      <c r="K96" s="764"/>
      <c r="L96" s="347" t="s">
        <v>1461</v>
      </c>
      <c r="M96" s="765" t="s">
        <v>1243</v>
      </c>
      <c r="N96" s="766">
        <v>142.6</v>
      </c>
      <c r="O96" s="693"/>
      <c r="P96" s="693"/>
      <c r="Q96" s="693"/>
      <c r="R96" s="693"/>
      <c r="S96" s="693"/>
      <c r="T96" s="691" t="s">
        <v>13</v>
      </c>
      <c r="U96" s="691" t="s">
        <v>47</v>
      </c>
      <c r="V96" s="691" t="s">
        <v>292</v>
      </c>
      <c r="W96" s="693"/>
      <c r="X96" s="693"/>
      <c r="Y96" s="693"/>
      <c r="Z96" s="693"/>
      <c r="AA96" s="693"/>
      <c r="AB96" s="693" t="s">
        <v>1439</v>
      </c>
      <c r="AC96" s="692"/>
      <c r="AD96" s="693" t="s">
        <v>1452</v>
      </c>
      <c r="AE96" s="414"/>
    </row>
    <row r="97" spans="1:31" ht="15" hidden="1" customHeight="1">
      <c r="A97" s="761">
        <f t="shared" si="3"/>
        <v>2025</v>
      </c>
      <c r="B97" s="762" t="str">
        <f t="shared" si="4"/>
        <v>janvier</v>
      </c>
      <c r="C97" s="761">
        <f t="shared" si="5"/>
        <v>2</v>
      </c>
      <c r="D97" s="348" t="s">
        <v>1517</v>
      </c>
      <c r="E97" s="348" t="s">
        <v>1425</v>
      </c>
      <c r="F97" s="763">
        <v>45668</v>
      </c>
      <c r="G97" s="350" t="s">
        <v>1425</v>
      </c>
      <c r="H97" s="768"/>
      <c r="I97" s="768"/>
      <c r="J97" s="768"/>
      <c r="K97" s="768"/>
      <c r="L97" s="347" t="s">
        <v>1426</v>
      </c>
      <c r="M97" s="765" t="s">
        <v>752</v>
      </c>
      <c r="N97" s="766" t="s">
        <v>1425</v>
      </c>
      <c r="O97" s="693"/>
      <c r="P97" s="693" t="s">
        <v>1427</v>
      </c>
      <c r="Q97" s="693" t="s">
        <v>1433</v>
      </c>
      <c r="R97" s="693" t="s">
        <v>1431</v>
      </c>
      <c r="S97" s="693"/>
      <c r="T97" s="691" t="s">
        <v>114</v>
      </c>
      <c r="U97" s="691" t="s">
        <v>3</v>
      </c>
      <c r="V97" s="691" t="s">
        <v>22</v>
      </c>
      <c r="W97" s="693"/>
      <c r="X97" s="693"/>
      <c r="Y97" s="693"/>
      <c r="Z97" s="693"/>
      <c r="AA97" s="693"/>
      <c r="AB97" s="693"/>
      <c r="AC97" s="692"/>
      <c r="AD97" s="693"/>
      <c r="AE97" s="414"/>
    </row>
    <row r="98" spans="1:31" ht="15" hidden="1" customHeight="1">
      <c r="A98" s="761">
        <f t="shared" si="3"/>
        <v>2025</v>
      </c>
      <c r="B98" s="762" t="str">
        <f t="shared" si="4"/>
        <v>janvier</v>
      </c>
      <c r="C98" s="761">
        <f t="shared" si="5"/>
        <v>3</v>
      </c>
      <c r="D98" s="348" t="s">
        <v>1466</v>
      </c>
      <c r="E98" s="348" t="s">
        <v>1425</v>
      </c>
      <c r="F98" s="763">
        <v>45669</v>
      </c>
      <c r="G98" s="350" t="s">
        <v>1425</v>
      </c>
      <c r="H98" s="768"/>
      <c r="I98" s="768"/>
      <c r="J98" s="768"/>
      <c r="K98" s="768"/>
      <c r="L98" s="347" t="s">
        <v>1426</v>
      </c>
      <c r="M98" s="765" t="s">
        <v>752</v>
      </c>
      <c r="N98" s="766" t="s">
        <v>1425</v>
      </c>
      <c r="O98" s="693"/>
      <c r="P98" s="693" t="s">
        <v>1427</v>
      </c>
      <c r="Q98" s="693" t="s">
        <v>1433</v>
      </c>
      <c r="R98" s="693" t="s">
        <v>1431</v>
      </c>
      <c r="S98" s="693"/>
      <c r="T98" s="691" t="s">
        <v>114</v>
      </c>
      <c r="U98" s="691" t="s">
        <v>3</v>
      </c>
      <c r="V98" s="691" t="s">
        <v>22</v>
      </c>
      <c r="W98" s="693"/>
      <c r="X98" s="693"/>
      <c r="Y98" s="693"/>
      <c r="Z98" s="693"/>
      <c r="AA98" s="693"/>
      <c r="AB98" s="693"/>
      <c r="AC98" s="692"/>
      <c r="AD98" s="693"/>
      <c r="AE98" s="414"/>
    </row>
    <row r="99" spans="1:31" ht="15" hidden="1" customHeight="1">
      <c r="A99" s="761">
        <f t="shared" si="3"/>
        <v>2025</v>
      </c>
      <c r="B99" s="762" t="str">
        <f t="shared" si="4"/>
        <v>janvier</v>
      </c>
      <c r="C99" s="761">
        <f t="shared" si="5"/>
        <v>3</v>
      </c>
      <c r="D99" s="348" t="s">
        <v>1466</v>
      </c>
      <c r="E99" s="348" t="s">
        <v>1518</v>
      </c>
      <c r="F99" s="763">
        <v>45669</v>
      </c>
      <c r="G99" s="350" t="s">
        <v>1477</v>
      </c>
      <c r="H99" s="322" t="s">
        <v>1471</v>
      </c>
      <c r="I99" s="768" t="s">
        <v>1519</v>
      </c>
      <c r="J99" s="768" t="s">
        <v>1520</v>
      </c>
      <c r="K99" s="768"/>
      <c r="L99" s="347" t="s">
        <v>1457</v>
      </c>
      <c r="M99" s="765" t="s">
        <v>792</v>
      </c>
      <c r="N99" s="766">
        <v>59</v>
      </c>
      <c r="O99" s="693"/>
      <c r="P99" s="693"/>
      <c r="Q99" s="693"/>
      <c r="R99" s="693"/>
      <c r="S99" s="693"/>
      <c r="T99" s="691" t="s">
        <v>114</v>
      </c>
      <c r="U99" s="691" t="s">
        <v>34</v>
      </c>
      <c r="V99" s="691" t="s">
        <v>34</v>
      </c>
      <c r="W99" s="693"/>
      <c r="X99" s="693"/>
      <c r="Y99" s="693"/>
      <c r="Z99" s="693"/>
      <c r="AA99" s="693"/>
      <c r="AB99" s="693"/>
      <c r="AC99" s="692"/>
      <c r="AD99" s="693"/>
      <c r="AE99" s="414"/>
    </row>
    <row r="100" spans="1:31" ht="15" hidden="1" customHeight="1">
      <c r="A100" s="761">
        <f t="shared" si="3"/>
        <v>2025</v>
      </c>
      <c r="B100" s="762" t="str">
        <f t="shared" si="4"/>
        <v>janvier</v>
      </c>
      <c r="C100" s="761">
        <f t="shared" si="5"/>
        <v>3</v>
      </c>
      <c r="D100" s="348" t="s">
        <v>1466</v>
      </c>
      <c r="E100" s="348" t="s">
        <v>1518</v>
      </c>
      <c r="F100" s="763">
        <v>45669</v>
      </c>
      <c r="G100" s="350" t="s">
        <v>1477</v>
      </c>
      <c r="H100" s="768" t="s">
        <v>1471</v>
      </c>
      <c r="I100" s="768" t="s">
        <v>1519</v>
      </c>
      <c r="J100" s="768" t="s">
        <v>1520</v>
      </c>
      <c r="K100" s="768"/>
      <c r="L100" s="347" t="s">
        <v>1457</v>
      </c>
      <c r="M100" s="765" t="s">
        <v>788</v>
      </c>
      <c r="N100" s="766">
        <v>37</v>
      </c>
      <c r="O100" s="693"/>
      <c r="P100" s="693"/>
      <c r="Q100" s="693"/>
      <c r="R100" s="693"/>
      <c r="S100" s="693"/>
      <c r="T100" s="691" t="s">
        <v>114</v>
      </c>
      <c r="U100" s="691" t="s">
        <v>34</v>
      </c>
      <c r="V100" s="691" t="s">
        <v>34</v>
      </c>
      <c r="W100" s="693"/>
      <c r="X100" s="693"/>
      <c r="Y100" s="693"/>
      <c r="Z100" s="693"/>
      <c r="AA100" s="693"/>
      <c r="AB100" s="693"/>
      <c r="AC100" s="692"/>
      <c r="AD100" s="693"/>
      <c r="AE100" s="414"/>
    </row>
    <row r="101" spans="1:31" ht="15" hidden="1" customHeight="1">
      <c r="A101" s="761">
        <f t="shared" si="3"/>
        <v>2025</v>
      </c>
      <c r="B101" s="762" t="str">
        <f t="shared" si="4"/>
        <v>janvier</v>
      </c>
      <c r="C101" s="761">
        <f t="shared" si="5"/>
        <v>3</v>
      </c>
      <c r="D101" s="348" t="s">
        <v>1466</v>
      </c>
      <c r="E101" s="348" t="s">
        <v>1518</v>
      </c>
      <c r="F101" s="763">
        <v>45669</v>
      </c>
      <c r="G101" s="350" t="s">
        <v>1477</v>
      </c>
      <c r="H101" s="768" t="s">
        <v>1471</v>
      </c>
      <c r="I101" s="768" t="s">
        <v>1519</v>
      </c>
      <c r="J101" s="768" t="s">
        <v>1520</v>
      </c>
      <c r="K101" s="768"/>
      <c r="L101" s="347" t="s">
        <v>1457</v>
      </c>
      <c r="M101" s="765" t="s">
        <v>660</v>
      </c>
      <c r="N101" s="766">
        <v>96</v>
      </c>
      <c r="O101" s="693"/>
      <c r="P101" s="693"/>
      <c r="Q101" s="693"/>
      <c r="R101" s="693"/>
      <c r="S101" s="693"/>
      <c r="T101" s="691" t="s">
        <v>13</v>
      </c>
      <c r="U101" s="691" t="s">
        <v>47</v>
      </c>
      <c r="V101" s="691" t="s">
        <v>292</v>
      </c>
      <c r="W101" s="693"/>
      <c r="X101" s="693"/>
      <c r="Y101" s="693"/>
      <c r="Z101" s="693"/>
      <c r="AA101" s="693"/>
      <c r="AB101" s="693" t="s">
        <v>1439</v>
      </c>
      <c r="AC101" s="692"/>
      <c r="AD101" s="693" t="s">
        <v>1439</v>
      </c>
      <c r="AE101" s="414"/>
    </row>
    <row r="102" spans="1:31" ht="15" hidden="1" customHeight="1">
      <c r="A102" s="761">
        <f t="shared" si="3"/>
        <v>2025</v>
      </c>
      <c r="B102" s="762" t="str">
        <f t="shared" si="4"/>
        <v>janvier</v>
      </c>
      <c r="C102" s="761">
        <f t="shared" si="5"/>
        <v>3</v>
      </c>
      <c r="D102" s="348" t="s">
        <v>1472</v>
      </c>
      <c r="E102" s="348" t="s">
        <v>1521</v>
      </c>
      <c r="F102" s="763">
        <v>45670</v>
      </c>
      <c r="G102" s="767" t="s">
        <v>1435</v>
      </c>
      <c r="H102" s="768" t="s">
        <v>1509</v>
      </c>
      <c r="I102" s="774"/>
      <c r="J102" s="764"/>
      <c r="K102" s="764"/>
      <c r="L102" s="347" t="s">
        <v>1457</v>
      </c>
      <c r="M102" s="765" t="s">
        <v>752</v>
      </c>
      <c r="N102" s="766">
        <v>144.80000000000001</v>
      </c>
      <c r="O102" s="693"/>
      <c r="P102" s="693"/>
      <c r="Q102" s="693"/>
      <c r="R102" s="693"/>
      <c r="S102" s="693"/>
      <c r="T102" s="691" t="s">
        <v>114</v>
      </c>
      <c r="U102" s="691" t="s">
        <v>3</v>
      </c>
      <c r="V102" s="691" t="s">
        <v>22</v>
      </c>
      <c r="W102" s="693"/>
      <c r="X102" s="693"/>
      <c r="Y102" s="693"/>
      <c r="Z102" s="693"/>
      <c r="AA102" s="693"/>
      <c r="AB102" s="693" t="s">
        <v>1439</v>
      </c>
      <c r="AC102" s="692"/>
      <c r="AD102" s="693" t="s">
        <v>1452</v>
      </c>
      <c r="AE102" s="414"/>
    </row>
    <row r="103" spans="1:31" ht="15" hidden="1" customHeight="1">
      <c r="A103" s="761">
        <f t="shared" si="3"/>
        <v>2025</v>
      </c>
      <c r="B103" s="762" t="str">
        <f t="shared" si="4"/>
        <v>janvier</v>
      </c>
      <c r="C103" s="761">
        <f t="shared" si="5"/>
        <v>3</v>
      </c>
      <c r="D103" s="348" t="s">
        <v>1472</v>
      </c>
      <c r="E103" s="348" t="s">
        <v>1521</v>
      </c>
      <c r="F103" s="763">
        <v>45670</v>
      </c>
      <c r="G103" s="767" t="s">
        <v>1435</v>
      </c>
      <c r="H103" s="768" t="s">
        <v>1509</v>
      </c>
      <c r="I103" s="774"/>
      <c r="J103" s="764"/>
      <c r="K103" s="764"/>
      <c r="L103" s="347" t="s">
        <v>1457</v>
      </c>
      <c r="M103" s="765" t="s">
        <v>291</v>
      </c>
      <c r="N103" s="766">
        <v>34.08</v>
      </c>
      <c r="O103" s="693"/>
      <c r="P103" s="693"/>
      <c r="Q103" s="693"/>
      <c r="R103" s="693"/>
      <c r="S103" s="693"/>
      <c r="T103" s="691" t="s">
        <v>13</v>
      </c>
      <c r="U103" s="691" t="s">
        <v>47</v>
      </c>
      <c r="V103" s="691" t="s">
        <v>292</v>
      </c>
      <c r="W103" s="693"/>
      <c r="X103" s="693"/>
      <c r="Y103" s="693"/>
      <c r="Z103" s="693"/>
      <c r="AA103" s="693"/>
      <c r="AB103" s="693" t="s">
        <v>1439</v>
      </c>
      <c r="AC103" s="692"/>
      <c r="AD103" s="693" t="s">
        <v>1439</v>
      </c>
      <c r="AE103" s="414"/>
    </row>
    <row r="104" spans="1:31" ht="15" hidden="1" customHeight="1">
      <c r="A104" s="761">
        <f t="shared" si="3"/>
        <v>2025</v>
      </c>
      <c r="B104" s="762" t="str">
        <f t="shared" si="4"/>
        <v>janvier</v>
      </c>
      <c r="C104" s="761">
        <f t="shared" si="5"/>
        <v>3</v>
      </c>
      <c r="D104" s="348" t="s">
        <v>1472</v>
      </c>
      <c r="E104" s="348" t="s">
        <v>1521</v>
      </c>
      <c r="F104" s="763">
        <v>45670</v>
      </c>
      <c r="G104" s="767" t="s">
        <v>1435</v>
      </c>
      <c r="H104" s="768" t="s">
        <v>1509</v>
      </c>
      <c r="I104" s="774"/>
      <c r="J104" s="764"/>
      <c r="K104" s="764"/>
      <c r="L104" s="347" t="s">
        <v>1457</v>
      </c>
      <c r="M104" s="765" t="s">
        <v>1243</v>
      </c>
      <c r="N104" s="766">
        <v>110.72</v>
      </c>
      <c r="O104" s="693"/>
      <c r="P104" s="693"/>
      <c r="Q104" s="693"/>
      <c r="R104" s="693"/>
      <c r="S104" s="693"/>
      <c r="T104" s="691" t="s">
        <v>13</v>
      </c>
      <c r="U104" s="691" t="s">
        <v>47</v>
      </c>
      <c r="V104" s="691" t="s">
        <v>292</v>
      </c>
      <c r="W104" s="693"/>
      <c r="X104" s="693"/>
      <c r="Y104" s="693"/>
      <c r="Z104" s="693"/>
      <c r="AA104" s="693"/>
      <c r="AB104" s="693" t="s">
        <v>1439</v>
      </c>
      <c r="AC104" s="692"/>
      <c r="AD104" s="693" t="s">
        <v>1452</v>
      </c>
      <c r="AE104" s="414"/>
    </row>
    <row r="105" spans="1:31" ht="15" hidden="1" customHeight="1">
      <c r="A105" s="761">
        <f t="shared" si="3"/>
        <v>2025</v>
      </c>
      <c r="B105" s="762" t="str">
        <f t="shared" si="4"/>
        <v>janvier</v>
      </c>
      <c r="C105" s="761">
        <f t="shared" si="5"/>
        <v>3</v>
      </c>
      <c r="D105" s="348" t="s">
        <v>1472</v>
      </c>
      <c r="E105" s="348" t="s">
        <v>1521</v>
      </c>
      <c r="F105" s="763">
        <v>45670</v>
      </c>
      <c r="G105" s="767" t="s">
        <v>1435</v>
      </c>
      <c r="H105" s="768" t="s">
        <v>1509</v>
      </c>
      <c r="I105" s="774"/>
      <c r="J105" s="764"/>
      <c r="K105" s="764"/>
      <c r="L105" s="347" t="s">
        <v>1457</v>
      </c>
      <c r="M105" s="765" t="s">
        <v>803</v>
      </c>
      <c r="N105" s="766">
        <v>86</v>
      </c>
      <c r="O105" s="693"/>
      <c r="P105" s="693"/>
      <c r="Q105" s="693"/>
      <c r="R105" s="693"/>
      <c r="S105" s="693"/>
      <c r="T105" s="691" t="s">
        <v>114</v>
      </c>
      <c r="U105" s="691" t="s">
        <v>20</v>
      </c>
      <c r="V105" s="691" t="s">
        <v>20</v>
      </c>
      <c r="W105" s="693"/>
      <c r="X105" s="693"/>
      <c r="Y105" s="693"/>
      <c r="Z105" s="693"/>
      <c r="AA105" s="693"/>
      <c r="AB105" s="693"/>
      <c r="AC105" s="692"/>
      <c r="AD105" s="693"/>
      <c r="AE105" s="414"/>
    </row>
    <row r="106" spans="1:31" ht="15" hidden="1" customHeight="1">
      <c r="A106" s="761">
        <f t="shared" si="3"/>
        <v>2025</v>
      </c>
      <c r="B106" s="762" t="str">
        <f t="shared" si="4"/>
        <v>janvier</v>
      </c>
      <c r="C106" s="761">
        <f t="shared" si="5"/>
        <v>3</v>
      </c>
      <c r="D106" s="348" t="s">
        <v>1472</v>
      </c>
      <c r="E106" s="348" t="s">
        <v>1521</v>
      </c>
      <c r="F106" s="763">
        <v>45670</v>
      </c>
      <c r="G106" s="767" t="s">
        <v>1435</v>
      </c>
      <c r="H106" s="768" t="s">
        <v>1509</v>
      </c>
      <c r="I106" s="774"/>
      <c r="J106" s="764"/>
      <c r="K106" s="764"/>
      <c r="L106" s="347" t="s">
        <v>1457</v>
      </c>
      <c r="M106" s="765" t="s">
        <v>809</v>
      </c>
      <c r="N106" s="766">
        <v>73</v>
      </c>
      <c r="O106" s="693"/>
      <c r="P106" s="693"/>
      <c r="Q106" s="693"/>
      <c r="R106" s="693"/>
      <c r="S106" s="693"/>
      <c r="T106" s="691" t="s">
        <v>114</v>
      </c>
      <c r="U106" s="691" t="s">
        <v>20</v>
      </c>
      <c r="V106" s="691" t="s">
        <v>20</v>
      </c>
      <c r="W106" s="693"/>
      <c r="X106" s="693"/>
      <c r="Y106" s="693"/>
      <c r="Z106" s="693"/>
      <c r="AA106" s="693"/>
      <c r="AB106" s="693"/>
      <c r="AC106" s="692"/>
      <c r="AD106" s="693"/>
      <c r="AE106" s="414"/>
    </row>
    <row r="107" spans="1:31" ht="15" hidden="1" customHeight="1">
      <c r="A107" s="761">
        <f t="shared" si="3"/>
        <v>2025</v>
      </c>
      <c r="B107" s="762" t="str">
        <f t="shared" si="4"/>
        <v>janvier</v>
      </c>
      <c r="C107" s="761">
        <f t="shared" si="5"/>
        <v>3</v>
      </c>
      <c r="D107" s="348" t="s">
        <v>1472</v>
      </c>
      <c r="E107" s="348" t="s">
        <v>1521</v>
      </c>
      <c r="F107" s="763">
        <v>45670</v>
      </c>
      <c r="G107" s="767" t="s">
        <v>1435</v>
      </c>
      <c r="H107" s="768" t="s">
        <v>1509</v>
      </c>
      <c r="I107" s="774"/>
      <c r="J107" s="764"/>
      <c r="K107" s="764"/>
      <c r="L107" s="347" t="s">
        <v>1457</v>
      </c>
      <c r="M107" s="765" t="s">
        <v>488</v>
      </c>
      <c r="N107" s="766">
        <v>68</v>
      </c>
      <c r="O107" s="693"/>
      <c r="P107" s="693"/>
      <c r="Q107" s="693"/>
      <c r="R107" s="693"/>
      <c r="S107" s="693"/>
      <c r="T107" s="691" t="s">
        <v>13</v>
      </c>
      <c r="U107" s="691" t="s">
        <v>43</v>
      </c>
      <c r="V107" s="691" t="s">
        <v>93</v>
      </c>
      <c r="W107" s="693"/>
      <c r="X107" s="693"/>
      <c r="Y107" s="693"/>
      <c r="Z107" s="693"/>
      <c r="AA107" s="693"/>
      <c r="AB107" s="693" t="s">
        <v>1439</v>
      </c>
      <c r="AC107" s="692"/>
      <c r="AD107" s="693" t="s">
        <v>1439</v>
      </c>
      <c r="AE107" s="414"/>
    </row>
    <row r="108" spans="1:31" ht="15" hidden="1" customHeight="1">
      <c r="A108" s="761">
        <f t="shared" si="3"/>
        <v>2025</v>
      </c>
      <c r="B108" s="762" t="str">
        <f t="shared" si="4"/>
        <v>janvier</v>
      </c>
      <c r="C108" s="761">
        <f t="shared" si="5"/>
        <v>3</v>
      </c>
      <c r="D108" s="348" t="s">
        <v>1472</v>
      </c>
      <c r="E108" s="348" t="s">
        <v>1521</v>
      </c>
      <c r="F108" s="763">
        <v>45670</v>
      </c>
      <c r="G108" s="767" t="s">
        <v>1435</v>
      </c>
      <c r="H108" s="768" t="s">
        <v>1509</v>
      </c>
      <c r="I108" s="774"/>
      <c r="J108" s="764"/>
      <c r="K108" s="764"/>
      <c r="L108" s="347" t="s">
        <v>1457</v>
      </c>
      <c r="M108" s="765" t="s">
        <v>975</v>
      </c>
      <c r="N108" s="766">
        <v>91</v>
      </c>
      <c r="O108" s="693"/>
      <c r="P108" s="693"/>
      <c r="Q108" s="693"/>
      <c r="R108" s="693"/>
      <c r="S108" s="693"/>
      <c r="T108" s="691" t="s">
        <v>13</v>
      </c>
      <c r="U108" s="691" t="s">
        <v>47</v>
      </c>
      <c r="V108" s="691" t="s">
        <v>292</v>
      </c>
      <c r="W108" s="693"/>
      <c r="X108" s="693"/>
      <c r="Y108" s="693"/>
      <c r="Z108" s="693"/>
      <c r="AA108" s="693"/>
      <c r="AB108" s="693" t="s">
        <v>1439</v>
      </c>
      <c r="AC108" s="692"/>
      <c r="AD108" s="693" t="s">
        <v>1439</v>
      </c>
      <c r="AE108" s="414"/>
    </row>
    <row r="109" spans="1:31" ht="15" hidden="1" customHeight="1">
      <c r="A109" s="761">
        <f t="shared" si="3"/>
        <v>2025</v>
      </c>
      <c r="B109" s="762" t="str">
        <f t="shared" si="4"/>
        <v>janvier</v>
      </c>
      <c r="C109" s="761">
        <f t="shared" si="5"/>
        <v>3</v>
      </c>
      <c r="D109" s="348" t="s">
        <v>1472</v>
      </c>
      <c r="E109" s="348" t="s">
        <v>1522</v>
      </c>
      <c r="F109" s="763">
        <v>45670</v>
      </c>
      <c r="G109" s="353" t="s">
        <v>1523</v>
      </c>
      <c r="H109" s="354" t="s">
        <v>1524</v>
      </c>
      <c r="I109" s="764"/>
      <c r="J109" s="764"/>
      <c r="K109" s="764"/>
      <c r="L109" s="347" t="s">
        <v>1465</v>
      </c>
      <c r="M109" s="773" t="s">
        <v>1377</v>
      </c>
      <c r="N109" s="766">
        <v>38.5</v>
      </c>
      <c r="O109" s="693"/>
      <c r="P109" s="693"/>
      <c r="Q109" s="693"/>
      <c r="R109" s="693"/>
      <c r="S109" s="693"/>
      <c r="T109" s="691" t="s">
        <v>114</v>
      </c>
      <c r="U109" s="691" t="s">
        <v>690</v>
      </c>
      <c r="V109" s="691" t="s">
        <v>1378</v>
      </c>
      <c r="W109" s="693"/>
      <c r="X109" s="693"/>
      <c r="Y109" s="693"/>
      <c r="Z109" s="693"/>
      <c r="AA109" s="693"/>
      <c r="AB109" s="693"/>
      <c r="AC109" s="692"/>
      <c r="AD109" s="693" t="s">
        <v>1482</v>
      </c>
      <c r="AE109" s="414"/>
    </row>
    <row r="110" spans="1:31" ht="15" hidden="1" customHeight="1">
      <c r="A110" s="761">
        <f t="shared" si="3"/>
        <v>2025</v>
      </c>
      <c r="B110" s="762" t="str">
        <f t="shared" si="4"/>
        <v>janvier</v>
      </c>
      <c r="C110" s="761">
        <f t="shared" si="5"/>
        <v>3</v>
      </c>
      <c r="D110" s="348" t="s">
        <v>1472</v>
      </c>
      <c r="E110" s="348" t="s">
        <v>1522</v>
      </c>
      <c r="F110" s="763">
        <v>45670</v>
      </c>
      <c r="G110" s="353" t="s">
        <v>1523</v>
      </c>
      <c r="H110" s="354" t="s">
        <v>1524</v>
      </c>
      <c r="I110" s="764"/>
      <c r="J110" s="764"/>
      <c r="K110" s="764"/>
      <c r="L110" s="347" t="s">
        <v>1465</v>
      </c>
      <c r="M110" s="773" t="s">
        <v>1285</v>
      </c>
      <c r="N110" s="766">
        <v>11</v>
      </c>
      <c r="O110" s="693"/>
      <c r="P110" s="693"/>
      <c r="Q110" s="693"/>
      <c r="R110" s="693"/>
      <c r="S110" s="693"/>
      <c r="T110" s="691" t="s">
        <v>13</v>
      </c>
      <c r="U110" s="691" t="s">
        <v>43</v>
      </c>
      <c r="V110" s="691" t="s">
        <v>93</v>
      </c>
      <c r="W110" s="693"/>
      <c r="X110" s="693"/>
      <c r="Y110" s="693"/>
      <c r="Z110" s="693"/>
      <c r="AA110" s="693"/>
      <c r="AB110" s="693" t="s">
        <v>1439</v>
      </c>
      <c r="AC110" s="692"/>
      <c r="AD110" s="693" t="s">
        <v>1452</v>
      </c>
      <c r="AE110" s="414"/>
    </row>
    <row r="111" spans="1:31" ht="15" hidden="1" customHeight="1">
      <c r="A111" s="761">
        <f t="shared" si="3"/>
        <v>2025</v>
      </c>
      <c r="B111" s="762" t="str">
        <f t="shared" si="4"/>
        <v>janvier</v>
      </c>
      <c r="C111" s="761">
        <f t="shared" si="5"/>
        <v>3</v>
      </c>
      <c r="D111" s="348" t="s">
        <v>1472</v>
      </c>
      <c r="E111" s="348" t="s">
        <v>1522</v>
      </c>
      <c r="F111" s="763">
        <v>45670</v>
      </c>
      <c r="G111" s="775" t="s">
        <v>1523</v>
      </c>
      <c r="H111" s="354" t="s">
        <v>1524</v>
      </c>
      <c r="I111" s="764"/>
      <c r="J111" s="764"/>
      <c r="K111" s="764"/>
      <c r="L111" s="347" t="s">
        <v>1465</v>
      </c>
      <c r="M111" s="773" t="s">
        <v>784</v>
      </c>
      <c r="N111" s="766">
        <v>27.5</v>
      </c>
      <c r="O111" s="693"/>
      <c r="P111" s="693"/>
      <c r="Q111" s="693"/>
      <c r="R111" s="693"/>
      <c r="S111" s="693"/>
      <c r="T111" s="691" t="s">
        <v>13</v>
      </c>
      <c r="U111" s="691" t="s">
        <v>43</v>
      </c>
      <c r="V111" s="691" t="s">
        <v>93</v>
      </c>
      <c r="W111" s="693"/>
      <c r="X111" s="693"/>
      <c r="Y111" s="693"/>
      <c r="Z111" s="693"/>
      <c r="AA111" s="693"/>
      <c r="AB111" s="693" t="s">
        <v>1439</v>
      </c>
      <c r="AC111" s="692"/>
      <c r="AD111" s="693" t="s">
        <v>1452</v>
      </c>
      <c r="AE111" s="414"/>
    </row>
    <row r="112" spans="1:31" ht="15" hidden="1" customHeight="1">
      <c r="A112" s="761">
        <f t="shared" si="3"/>
        <v>2025</v>
      </c>
      <c r="B112" s="762" t="str">
        <f t="shared" si="4"/>
        <v>janvier</v>
      </c>
      <c r="C112" s="761">
        <f t="shared" si="5"/>
        <v>3</v>
      </c>
      <c r="D112" s="348" t="s">
        <v>1472</v>
      </c>
      <c r="E112" s="348" t="s">
        <v>1525</v>
      </c>
      <c r="F112" s="763">
        <v>45670</v>
      </c>
      <c r="G112" s="349" t="s">
        <v>1526</v>
      </c>
      <c r="H112" s="349" t="s">
        <v>1527</v>
      </c>
      <c r="I112" s="776"/>
      <c r="J112" s="764"/>
      <c r="K112" s="764"/>
      <c r="L112" s="347" t="s">
        <v>1444</v>
      </c>
      <c r="M112" s="773" t="s">
        <v>1265</v>
      </c>
      <c r="N112" s="766">
        <v>700</v>
      </c>
      <c r="O112" s="693"/>
      <c r="P112" s="693"/>
      <c r="Q112" s="693"/>
      <c r="R112" s="693"/>
      <c r="S112" s="693"/>
      <c r="T112" s="691" t="s">
        <v>114</v>
      </c>
      <c r="U112" s="691" t="s">
        <v>13</v>
      </c>
      <c r="V112" s="691" t="s">
        <v>86</v>
      </c>
      <c r="W112" s="693"/>
      <c r="X112" s="693"/>
      <c r="Y112" s="693"/>
      <c r="Z112" s="693"/>
      <c r="AA112" s="693"/>
      <c r="AB112" s="693"/>
      <c r="AC112" s="692" t="s">
        <v>1507</v>
      </c>
      <c r="AD112" s="693" t="s">
        <v>1452</v>
      </c>
      <c r="AE112" s="414"/>
    </row>
    <row r="113" spans="1:31" ht="15" hidden="1" customHeight="1">
      <c r="A113" s="761">
        <f t="shared" si="3"/>
        <v>2025</v>
      </c>
      <c r="B113" s="762" t="str">
        <f t="shared" si="4"/>
        <v>janvier</v>
      </c>
      <c r="C113" s="761">
        <f t="shared" si="5"/>
        <v>3</v>
      </c>
      <c r="D113" s="348" t="s">
        <v>1472</v>
      </c>
      <c r="E113" s="348" t="s">
        <v>1525</v>
      </c>
      <c r="F113" s="763">
        <v>45670</v>
      </c>
      <c r="G113" s="349" t="s">
        <v>1526</v>
      </c>
      <c r="H113" s="349" t="s">
        <v>1527</v>
      </c>
      <c r="I113" s="776"/>
      <c r="J113" s="764"/>
      <c r="K113" s="764"/>
      <c r="L113" s="347" t="s">
        <v>1444</v>
      </c>
      <c r="M113" s="773" t="s">
        <v>1249</v>
      </c>
      <c r="N113" s="766">
        <v>162.5</v>
      </c>
      <c r="O113" s="693"/>
      <c r="P113" s="693"/>
      <c r="Q113" s="693"/>
      <c r="R113" s="693"/>
      <c r="S113" s="693"/>
      <c r="T113" s="691" t="s">
        <v>13</v>
      </c>
      <c r="U113" s="691" t="s">
        <v>45</v>
      </c>
      <c r="V113" s="691" t="s">
        <v>45</v>
      </c>
      <c r="W113" s="693"/>
      <c r="X113" s="693"/>
      <c r="Y113" s="693"/>
      <c r="Z113" s="693"/>
      <c r="AA113" s="693"/>
      <c r="AB113" s="693"/>
      <c r="AC113" s="692" t="s">
        <v>1439</v>
      </c>
      <c r="AD113" s="693" t="s">
        <v>1452</v>
      </c>
      <c r="AE113" s="414"/>
    </row>
    <row r="114" spans="1:31" ht="15" hidden="1" customHeight="1">
      <c r="A114" s="761">
        <f t="shared" si="3"/>
        <v>2025</v>
      </c>
      <c r="B114" s="762" t="str">
        <f t="shared" si="4"/>
        <v>janvier</v>
      </c>
      <c r="C114" s="761">
        <f t="shared" si="5"/>
        <v>3</v>
      </c>
      <c r="D114" s="348" t="s">
        <v>1472</v>
      </c>
      <c r="E114" s="348" t="s">
        <v>1525</v>
      </c>
      <c r="F114" s="763">
        <v>45670</v>
      </c>
      <c r="G114" s="349" t="s">
        <v>1526</v>
      </c>
      <c r="H114" s="349" t="s">
        <v>1527</v>
      </c>
      <c r="I114" s="776"/>
      <c r="J114" s="764"/>
      <c r="K114" s="764"/>
      <c r="L114" s="347" t="s">
        <v>1444</v>
      </c>
      <c r="M114" s="773" t="s">
        <v>1245</v>
      </c>
      <c r="N114" s="766">
        <v>537.5</v>
      </c>
      <c r="O114" s="693"/>
      <c r="P114" s="693"/>
      <c r="Q114" s="693"/>
      <c r="R114" s="693"/>
      <c r="S114" s="693"/>
      <c r="T114" s="691" t="s">
        <v>13</v>
      </c>
      <c r="U114" s="691" t="s">
        <v>49</v>
      </c>
      <c r="V114" s="691" t="s">
        <v>86</v>
      </c>
      <c r="W114" s="693"/>
      <c r="X114" s="693"/>
      <c r="Y114" s="693"/>
      <c r="Z114" s="693"/>
      <c r="AA114" s="693"/>
      <c r="AB114" s="693"/>
      <c r="AC114" s="692" t="s">
        <v>1439</v>
      </c>
      <c r="AD114" s="693" t="s">
        <v>1452</v>
      </c>
      <c r="AE114" s="414"/>
    </row>
    <row r="115" spans="1:31" ht="15" hidden="1" customHeight="1">
      <c r="A115" s="761">
        <f t="shared" si="3"/>
        <v>2025</v>
      </c>
      <c r="B115" s="762" t="str">
        <f t="shared" si="4"/>
        <v>janvier</v>
      </c>
      <c r="C115" s="761">
        <f t="shared" si="5"/>
        <v>3</v>
      </c>
      <c r="D115" s="348" t="s">
        <v>1475</v>
      </c>
      <c r="E115" s="348" t="s">
        <v>1528</v>
      </c>
      <c r="F115" s="763">
        <v>45671</v>
      </c>
      <c r="G115" s="353" t="s">
        <v>1529</v>
      </c>
      <c r="H115" s="351" t="s">
        <v>1530</v>
      </c>
      <c r="I115" s="354" t="s">
        <v>1524</v>
      </c>
      <c r="J115" s="764"/>
      <c r="K115" s="764"/>
      <c r="L115" s="347" t="s">
        <v>1438</v>
      </c>
      <c r="M115" s="765" t="s">
        <v>1227</v>
      </c>
      <c r="N115" s="766">
        <v>49.5</v>
      </c>
      <c r="O115" s="693"/>
      <c r="P115" s="693"/>
      <c r="Q115" s="693"/>
      <c r="R115" s="693"/>
      <c r="S115" s="693"/>
      <c r="T115" s="691" t="s">
        <v>114</v>
      </c>
      <c r="U115" s="691" t="s">
        <v>20</v>
      </c>
      <c r="V115" s="691" t="s">
        <v>20</v>
      </c>
      <c r="W115" s="693"/>
      <c r="X115" s="693"/>
      <c r="Y115" s="693"/>
      <c r="Z115" s="693"/>
      <c r="AA115" s="693"/>
      <c r="AB115" s="693" t="s">
        <v>1439</v>
      </c>
      <c r="AC115" s="692"/>
      <c r="AD115" s="693" t="s">
        <v>1439</v>
      </c>
      <c r="AE115" s="414"/>
    </row>
    <row r="116" spans="1:31" ht="15" hidden="1" customHeight="1">
      <c r="A116" s="761">
        <f t="shared" si="3"/>
        <v>2025</v>
      </c>
      <c r="B116" s="762" t="str">
        <f t="shared" si="4"/>
        <v>janvier</v>
      </c>
      <c r="C116" s="761">
        <f t="shared" si="5"/>
        <v>3</v>
      </c>
      <c r="D116" s="348" t="s">
        <v>1475</v>
      </c>
      <c r="E116" s="348" t="s">
        <v>1528</v>
      </c>
      <c r="F116" s="763">
        <v>45671</v>
      </c>
      <c r="G116" s="353" t="s">
        <v>1529</v>
      </c>
      <c r="H116" s="351" t="s">
        <v>1530</v>
      </c>
      <c r="I116" s="354" t="s">
        <v>1524</v>
      </c>
      <c r="J116" s="764"/>
      <c r="K116" s="764"/>
      <c r="L116" s="347" t="s">
        <v>1438</v>
      </c>
      <c r="M116" s="765" t="s">
        <v>975</v>
      </c>
      <c r="N116" s="766">
        <v>49.5</v>
      </c>
      <c r="O116" s="693"/>
      <c r="P116" s="693"/>
      <c r="Q116" s="693"/>
      <c r="R116" s="693"/>
      <c r="S116" s="693"/>
      <c r="T116" s="691" t="s">
        <v>13</v>
      </c>
      <c r="U116" s="691" t="s">
        <v>47</v>
      </c>
      <c r="V116" s="691" t="s">
        <v>292</v>
      </c>
      <c r="W116" s="693"/>
      <c r="X116" s="693"/>
      <c r="Y116" s="693"/>
      <c r="Z116" s="693"/>
      <c r="AA116" s="693"/>
      <c r="AB116" s="693" t="s">
        <v>1439</v>
      </c>
      <c r="AC116" s="692"/>
      <c r="AD116" s="693" t="s">
        <v>1439</v>
      </c>
      <c r="AE116" s="414"/>
    </row>
    <row r="117" spans="1:31" ht="15" hidden="1" customHeight="1">
      <c r="A117" s="761">
        <f t="shared" si="3"/>
        <v>2025</v>
      </c>
      <c r="B117" s="762" t="str">
        <f t="shared" si="4"/>
        <v>janvier</v>
      </c>
      <c r="C117" s="761">
        <f t="shared" si="5"/>
        <v>3</v>
      </c>
      <c r="D117" s="348" t="s">
        <v>1475</v>
      </c>
      <c r="E117" s="348" t="s">
        <v>1531</v>
      </c>
      <c r="F117" s="763">
        <v>45671</v>
      </c>
      <c r="G117" s="352" t="s">
        <v>1532</v>
      </c>
      <c r="H117" s="351" t="s">
        <v>1533</v>
      </c>
      <c r="I117" s="354" t="s">
        <v>1534</v>
      </c>
      <c r="J117" s="764"/>
      <c r="K117" s="764"/>
      <c r="L117" s="347" t="s">
        <v>1457</v>
      </c>
      <c r="M117" s="765" t="s">
        <v>803</v>
      </c>
      <c r="N117" s="766">
        <v>60</v>
      </c>
      <c r="O117" s="693"/>
      <c r="P117" s="693"/>
      <c r="Q117" s="693"/>
      <c r="R117" s="693"/>
      <c r="S117" s="693"/>
      <c r="T117" s="691" t="s">
        <v>114</v>
      </c>
      <c r="U117" s="691" t="s">
        <v>20</v>
      </c>
      <c r="V117" s="691" t="s">
        <v>20</v>
      </c>
      <c r="W117" s="693"/>
      <c r="X117" s="693"/>
      <c r="Y117" s="693"/>
      <c r="Z117" s="693"/>
      <c r="AA117" s="693"/>
      <c r="AB117" s="693"/>
      <c r="AC117" s="692"/>
      <c r="AD117" s="693"/>
      <c r="AE117" s="414"/>
    </row>
    <row r="118" spans="1:31" ht="15" hidden="1" customHeight="1">
      <c r="A118" s="761">
        <f t="shared" si="3"/>
        <v>2025</v>
      </c>
      <c r="B118" s="762" t="str">
        <f t="shared" si="4"/>
        <v>janvier</v>
      </c>
      <c r="C118" s="761">
        <f t="shared" si="5"/>
        <v>3</v>
      </c>
      <c r="D118" s="348" t="s">
        <v>1475</v>
      </c>
      <c r="E118" s="348" t="s">
        <v>1531</v>
      </c>
      <c r="F118" s="763">
        <v>45671</v>
      </c>
      <c r="G118" s="352" t="s">
        <v>1532</v>
      </c>
      <c r="H118" s="351" t="s">
        <v>1533</v>
      </c>
      <c r="I118" s="354" t="s">
        <v>1534</v>
      </c>
      <c r="J118" s="764"/>
      <c r="K118" s="764"/>
      <c r="L118" s="347" t="s">
        <v>1457</v>
      </c>
      <c r="M118" s="765" t="s">
        <v>775</v>
      </c>
      <c r="N118" s="766">
        <v>60</v>
      </c>
      <c r="O118" s="693"/>
      <c r="P118" s="693"/>
      <c r="Q118" s="693"/>
      <c r="R118" s="693"/>
      <c r="S118" s="693"/>
      <c r="T118" s="691" t="s">
        <v>13</v>
      </c>
      <c r="U118" s="691" t="s">
        <v>49</v>
      </c>
      <c r="V118" s="691" t="s">
        <v>86</v>
      </c>
      <c r="W118" s="693"/>
      <c r="X118" s="693"/>
      <c r="Y118" s="693"/>
      <c r="Z118" s="693"/>
      <c r="AA118" s="693"/>
      <c r="AB118" s="693" t="s">
        <v>1439</v>
      </c>
      <c r="AC118" s="692"/>
      <c r="AD118" s="693" t="s">
        <v>1439</v>
      </c>
      <c r="AE118" s="414"/>
    </row>
    <row r="119" spans="1:31" ht="15" hidden="1" customHeight="1">
      <c r="A119" s="761">
        <f t="shared" si="3"/>
        <v>2025</v>
      </c>
      <c r="B119" s="762" t="str">
        <f t="shared" si="4"/>
        <v>janvier</v>
      </c>
      <c r="C119" s="761">
        <f t="shared" si="5"/>
        <v>3</v>
      </c>
      <c r="D119" s="348" t="s">
        <v>1424</v>
      </c>
      <c r="E119" s="348" t="s">
        <v>1535</v>
      </c>
      <c r="F119" s="763">
        <v>45672</v>
      </c>
      <c r="G119" s="355" t="s">
        <v>1449</v>
      </c>
      <c r="H119" s="354" t="s">
        <v>1536</v>
      </c>
      <c r="I119" s="349"/>
      <c r="J119" s="764"/>
      <c r="K119" s="764"/>
      <c r="L119" s="347" t="s">
        <v>1461</v>
      </c>
      <c r="M119" s="765" t="s">
        <v>803</v>
      </c>
      <c r="N119" s="766">
        <v>54.23</v>
      </c>
      <c r="O119" s="693"/>
      <c r="P119" s="693"/>
      <c r="Q119" s="693"/>
      <c r="R119" s="693"/>
      <c r="S119" s="693"/>
      <c r="T119" s="691" t="s">
        <v>114</v>
      </c>
      <c r="U119" s="691" t="s">
        <v>20</v>
      </c>
      <c r="V119" s="691" t="s">
        <v>20</v>
      </c>
      <c r="W119" s="693"/>
      <c r="X119" s="693"/>
      <c r="Y119" s="693"/>
      <c r="Z119" s="693"/>
      <c r="AA119" s="693"/>
      <c r="AB119" s="693"/>
      <c r="AC119" s="692"/>
      <c r="AD119" s="693"/>
      <c r="AE119" s="414"/>
    </row>
    <row r="120" spans="1:31" ht="15" hidden="1" customHeight="1">
      <c r="A120" s="761">
        <f t="shared" si="3"/>
        <v>2025</v>
      </c>
      <c r="B120" s="762" t="str">
        <f t="shared" si="4"/>
        <v>janvier</v>
      </c>
      <c r="C120" s="761">
        <f t="shared" si="5"/>
        <v>3</v>
      </c>
      <c r="D120" s="348" t="s">
        <v>1424</v>
      </c>
      <c r="E120" s="348" t="s">
        <v>1535</v>
      </c>
      <c r="F120" s="763">
        <v>45672</v>
      </c>
      <c r="G120" s="355" t="s">
        <v>1449</v>
      </c>
      <c r="H120" s="354" t="s">
        <v>1536</v>
      </c>
      <c r="I120" s="349"/>
      <c r="J120" s="764"/>
      <c r="K120" s="764"/>
      <c r="L120" s="347" t="s">
        <v>1461</v>
      </c>
      <c r="M120" s="765" t="s">
        <v>809</v>
      </c>
      <c r="N120" s="766">
        <v>45.73</v>
      </c>
      <c r="O120" s="693"/>
      <c r="P120" s="693"/>
      <c r="Q120" s="693"/>
      <c r="R120" s="693"/>
      <c r="S120" s="693"/>
      <c r="T120" s="691" t="s">
        <v>114</v>
      </c>
      <c r="U120" s="691" t="s">
        <v>20</v>
      </c>
      <c r="V120" s="691" t="s">
        <v>20</v>
      </c>
      <c r="W120" s="693"/>
      <c r="X120" s="693"/>
      <c r="Y120" s="693"/>
      <c r="Z120" s="693"/>
      <c r="AA120" s="693"/>
      <c r="AB120" s="693"/>
      <c r="AC120" s="692"/>
      <c r="AD120" s="693"/>
      <c r="AE120" s="414"/>
    </row>
    <row r="121" spans="1:31" ht="15" hidden="1" customHeight="1">
      <c r="A121" s="761">
        <f t="shared" si="3"/>
        <v>2025</v>
      </c>
      <c r="B121" s="762" t="str">
        <f t="shared" si="4"/>
        <v>janvier</v>
      </c>
      <c r="C121" s="761">
        <f t="shared" si="5"/>
        <v>3</v>
      </c>
      <c r="D121" s="348" t="s">
        <v>1424</v>
      </c>
      <c r="E121" s="348" t="s">
        <v>1535</v>
      </c>
      <c r="F121" s="763">
        <v>45672</v>
      </c>
      <c r="G121" s="355" t="s">
        <v>1449</v>
      </c>
      <c r="H121" s="354" t="s">
        <v>1536</v>
      </c>
      <c r="I121" s="349"/>
      <c r="J121" s="764"/>
      <c r="K121" s="764"/>
      <c r="L121" s="347" t="s">
        <v>1461</v>
      </c>
      <c r="M121" s="765" t="s">
        <v>488</v>
      </c>
      <c r="N121" s="766">
        <v>22.73</v>
      </c>
      <c r="O121" s="693"/>
      <c r="P121" s="693"/>
      <c r="Q121" s="693"/>
      <c r="R121" s="693"/>
      <c r="S121" s="693"/>
      <c r="T121" s="691" t="s">
        <v>13</v>
      </c>
      <c r="U121" s="691" t="s">
        <v>43</v>
      </c>
      <c r="V121" s="691" t="s">
        <v>93</v>
      </c>
      <c r="W121" s="693"/>
      <c r="X121" s="693"/>
      <c r="Y121" s="693"/>
      <c r="Z121" s="693"/>
      <c r="AA121" s="693"/>
      <c r="AB121" s="693" t="s">
        <v>1439</v>
      </c>
      <c r="AC121" s="692"/>
      <c r="AD121" s="693" t="s">
        <v>1439</v>
      </c>
      <c r="AE121" s="414"/>
    </row>
    <row r="122" spans="1:31" ht="15" hidden="1" customHeight="1">
      <c r="A122" s="761">
        <f t="shared" si="3"/>
        <v>2025</v>
      </c>
      <c r="B122" s="762" t="str">
        <f t="shared" si="4"/>
        <v>janvier</v>
      </c>
      <c r="C122" s="761">
        <f t="shared" si="5"/>
        <v>3</v>
      </c>
      <c r="D122" s="348" t="s">
        <v>1424</v>
      </c>
      <c r="E122" s="348" t="s">
        <v>1535</v>
      </c>
      <c r="F122" s="763">
        <v>45672</v>
      </c>
      <c r="G122" s="355" t="s">
        <v>1449</v>
      </c>
      <c r="H122" s="354" t="s">
        <v>1536</v>
      </c>
      <c r="I122" s="349"/>
      <c r="J122" s="764"/>
      <c r="K122" s="764"/>
      <c r="L122" s="347" t="s">
        <v>1461</v>
      </c>
      <c r="M122" s="765" t="s">
        <v>975</v>
      </c>
      <c r="N122" s="766">
        <v>77.23</v>
      </c>
      <c r="O122" s="693"/>
      <c r="P122" s="693"/>
      <c r="Q122" s="693"/>
      <c r="R122" s="693"/>
      <c r="S122" s="693"/>
      <c r="T122" s="691" t="s">
        <v>13</v>
      </c>
      <c r="U122" s="691" t="s">
        <v>47</v>
      </c>
      <c r="V122" s="691" t="s">
        <v>292</v>
      </c>
      <c r="W122" s="693"/>
      <c r="X122" s="693"/>
      <c r="Y122" s="693"/>
      <c r="Z122" s="693"/>
      <c r="AA122" s="693"/>
      <c r="AB122" s="693" t="s">
        <v>1439</v>
      </c>
      <c r="AC122" s="692"/>
      <c r="AD122" s="693" t="s">
        <v>1439</v>
      </c>
      <c r="AE122" s="414"/>
    </row>
    <row r="123" spans="1:31" ht="15" hidden="1" customHeight="1">
      <c r="A123" s="761">
        <f t="shared" si="3"/>
        <v>2025</v>
      </c>
      <c r="B123" s="762" t="str">
        <f t="shared" si="4"/>
        <v>janvier</v>
      </c>
      <c r="C123" s="761">
        <f t="shared" si="5"/>
        <v>3</v>
      </c>
      <c r="D123" s="348" t="s">
        <v>1424</v>
      </c>
      <c r="E123" s="348" t="s">
        <v>1537</v>
      </c>
      <c r="F123" s="763">
        <v>45672</v>
      </c>
      <c r="G123" s="352" t="s">
        <v>1435</v>
      </c>
      <c r="H123" s="354" t="s">
        <v>1524</v>
      </c>
      <c r="I123" s="354" t="s">
        <v>1538</v>
      </c>
      <c r="J123" s="764"/>
      <c r="K123" s="764"/>
      <c r="L123" s="347" t="s">
        <v>1438</v>
      </c>
      <c r="M123" s="765" t="s">
        <v>1209</v>
      </c>
      <c r="N123" s="766">
        <v>105</v>
      </c>
      <c r="O123" s="693"/>
      <c r="P123" s="693"/>
      <c r="Q123" s="693"/>
      <c r="R123" s="693"/>
      <c r="S123" s="693"/>
      <c r="T123" s="691" t="s">
        <v>114</v>
      </c>
      <c r="U123" s="691" t="s">
        <v>35</v>
      </c>
      <c r="V123" s="691" t="s">
        <v>143</v>
      </c>
      <c r="W123" s="693"/>
      <c r="X123" s="693"/>
      <c r="Y123" s="693"/>
      <c r="Z123" s="693"/>
      <c r="AA123" s="693"/>
      <c r="AB123" s="693" t="s">
        <v>1439</v>
      </c>
      <c r="AC123" s="692"/>
      <c r="AD123" s="693" t="s">
        <v>1439</v>
      </c>
      <c r="AE123" s="414"/>
    </row>
    <row r="124" spans="1:31" ht="15" customHeight="1">
      <c r="A124" s="761">
        <f t="shared" si="3"/>
        <v>2025</v>
      </c>
      <c r="B124" s="762" t="str">
        <f t="shared" si="4"/>
        <v>janvier</v>
      </c>
      <c r="C124" s="761">
        <f t="shared" si="5"/>
        <v>3</v>
      </c>
      <c r="D124" s="348" t="s">
        <v>1424</v>
      </c>
      <c r="E124" s="348" t="s">
        <v>1537</v>
      </c>
      <c r="F124" s="763">
        <v>45672</v>
      </c>
      <c r="G124" s="352" t="s">
        <v>1435</v>
      </c>
      <c r="H124" s="354" t="s">
        <v>1524</v>
      </c>
      <c r="I124" s="354" t="s">
        <v>1538</v>
      </c>
      <c r="J124" s="764"/>
      <c r="K124" s="764"/>
      <c r="L124" s="347" t="s">
        <v>1438</v>
      </c>
      <c r="M124" s="765" t="s">
        <v>1212</v>
      </c>
      <c r="N124" s="766">
        <v>105</v>
      </c>
      <c r="O124" s="693"/>
      <c r="P124" s="693"/>
      <c r="Q124" s="693"/>
      <c r="R124" s="693"/>
      <c r="S124" s="693"/>
      <c r="T124" s="691" t="s">
        <v>13</v>
      </c>
      <c r="U124" s="691" t="s">
        <v>49</v>
      </c>
      <c r="V124" s="691" t="s">
        <v>49</v>
      </c>
      <c r="W124" s="693"/>
      <c r="X124" s="693"/>
      <c r="Y124" s="693"/>
      <c r="Z124" s="693"/>
      <c r="AA124" s="693"/>
      <c r="AB124" s="693" t="s">
        <v>1439</v>
      </c>
      <c r="AC124" s="692"/>
      <c r="AD124" s="693" t="s">
        <v>1439</v>
      </c>
      <c r="AE124" s="414"/>
    </row>
    <row r="125" spans="1:31" ht="15" hidden="1" customHeight="1">
      <c r="A125" s="761">
        <f t="shared" si="3"/>
        <v>2025</v>
      </c>
      <c r="B125" s="762" t="str">
        <f t="shared" si="4"/>
        <v>janvier</v>
      </c>
      <c r="C125" s="761">
        <f t="shared" si="5"/>
        <v>3</v>
      </c>
      <c r="D125" s="348" t="s">
        <v>1424</v>
      </c>
      <c r="E125" s="348" t="s">
        <v>1539</v>
      </c>
      <c r="F125" s="763">
        <v>45672</v>
      </c>
      <c r="G125" s="352" t="s">
        <v>1489</v>
      </c>
      <c r="H125" s="354" t="s">
        <v>1540</v>
      </c>
      <c r="I125" s="764"/>
      <c r="J125" s="764"/>
      <c r="K125" s="764"/>
      <c r="L125" s="347" t="s">
        <v>1465</v>
      </c>
      <c r="M125" s="765" t="s">
        <v>704</v>
      </c>
      <c r="N125" s="766">
        <v>83.25</v>
      </c>
      <c r="O125" s="693"/>
      <c r="P125" s="693"/>
      <c r="Q125" s="693"/>
      <c r="R125" s="693"/>
      <c r="S125" s="693"/>
      <c r="T125" s="691" t="s">
        <v>114</v>
      </c>
      <c r="U125" s="691" t="s">
        <v>7</v>
      </c>
      <c r="V125" s="691" t="s">
        <v>705</v>
      </c>
      <c r="W125" s="693"/>
      <c r="X125" s="693"/>
      <c r="Y125" s="693"/>
      <c r="Z125" s="693"/>
      <c r="AA125" s="693"/>
      <c r="AB125" s="693" t="s">
        <v>1439</v>
      </c>
      <c r="AC125" s="692"/>
      <c r="AD125" s="693" t="s">
        <v>1452</v>
      </c>
      <c r="AE125" s="414"/>
    </row>
    <row r="126" spans="1:31" ht="15" hidden="1" customHeight="1">
      <c r="A126" s="761">
        <f t="shared" si="3"/>
        <v>2025</v>
      </c>
      <c r="B126" s="762" t="str">
        <f t="shared" si="4"/>
        <v>janvier</v>
      </c>
      <c r="C126" s="761">
        <f t="shared" si="5"/>
        <v>3</v>
      </c>
      <c r="D126" s="348" t="s">
        <v>1424</v>
      </c>
      <c r="E126" s="348" t="s">
        <v>1425</v>
      </c>
      <c r="F126" s="763">
        <v>45672</v>
      </c>
      <c r="G126" s="352" t="s">
        <v>1425</v>
      </c>
      <c r="H126" s="354"/>
      <c r="I126" s="764"/>
      <c r="J126" s="764"/>
      <c r="K126" s="764"/>
      <c r="L126" s="347" t="s">
        <v>1426</v>
      </c>
      <c r="M126" s="765" t="s">
        <v>1029</v>
      </c>
      <c r="N126" s="766" t="s">
        <v>1425</v>
      </c>
      <c r="O126" s="693"/>
      <c r="P126" s="693" t="s">
        <v>1427</v>
      </c>
      <c r="Q126" s="693" t="s">
        <v>1433</v>
      </c>
      <c r="R126" s="693" t="s">
        <v>1429</v>
      </c>
      <c r="S126" s="693"/>
      <c r="T126" s="691" t="s">
        <v>114</v>
      </c>
      <c r="U126" s="691" t="s">
        <v>7</v>
      </c>
      <c r="V126" s="691" t="s">
        <v>143</v>
      </c>
      <c r="W126" s="693"/>
      <c r="X126" s="693"/>
      <c r="Y126" s="693"/>
      <c r="Z126" s="693"/>
      <c r="AA126" s="693"/>
      <c r="AB126" s="693"/>
      <c r="AC126" s="692"/>
      <c r="AD126" s="693"/>
      <c r="AE126" s="414"/>
    </row>
    <row r="127" spans="1:31" ht="15" hidden="1" customHeight="1">
      <c r="A127" s="761">
        <f t="shared" si="3"/>
        <v>2025</v>
      </c>
      <c r="B127" s="762" t="str">
        <f t="shared" si="4"/>
        <v>janvier</v>
      </c>
      <c r="C127" s="761">
        <f t="shared" si="5"/>
        <v>3</v>
      </c>
      <c r="D127" s="348" t="s">
        <v>1424</v>
      </c>
      <c r="E127" s="348" t="s">
        <v>1539</v>
      </c>
      <c r="F127" s="763">
        <v>45672</v>
      </c>
      <c r="G127" s="352" t="s">
        <v>1489</v>
      </c>
      <c r="H127" s="354" t="s">
        <v>1540</v>
      </c>
      <c r="I127" s="764"/>
      <c r="J127" s="764"/>
      <c r="K127" s="764"/>
      <c r="L127" s="347" t="s">
        <v>1465</v>
      </c>
      <c r="M127" s="765" t="s">
        <v>772</v>
      </c>
      <c r="N127" s="766">
        <v>40.049999999999997</v>
      </c>
      <c r="O127" s="693"/>
      <c r="P127" s="693"/>
      <c r="Q127" s="693"/>
      <c r="R127" s="693"/>
      <c r="S127" s="693"/>
      <c r="T127" s="691" t="s">
        <v>13</v>
      </c>
      <c r="U127" s="691" t="s">
        <v>47</v>
      </c>
      <c r="V127" s="691" t="s">
        <v>47</v>
      </c>
      <c r="W127" s="693"/>
      <c r="X127" s="693"/>
      <c r="Y127" s="693"/>
      <c r="Z127" s="693"/>
      <c r="AA127" s="693"/>
      <c r="AB127" s="693" t="s">
        <v>1439</v>
      </c>
      <c r="AC127" s="692"/>
      <c r="AD127" s="693" t="s">
        <v>1452</v>
      </c>
      <c r="AE127" s="414"/>
    </row>
    <row r="128" spans="1:31" ht="15" hidden="1" customHeight="1">
      <c r="A128" s="761">
        <f t="shared" si="3"/>
        <v>2025</v>
      </c>
      <c r="B128" s="762" t="str">
        <f t="shared" si="4"/>
        <v>janvier</v>
      </c>
      <c r="C128" s="761">
        <f t="shared" si="5"/>
        <v>3</v>
      </c>
      <c r="D128" s="348" t="s">
        <v>1424</v>
      </c>
      <c r="E128" s="348" t="s">
        <v>1539</v>
      </c>
      <c r="F128" s="763">
        <v>45672</v>
      </c>
      <c r="G128" s="352" t="s">
        <v>1489</v>
      </c>
      <c r="H128" s="354" t="s">
        <v>1540</v>
      </c>
      <c r="I128" s="776"/>
      <c r="J128" s="764"/>
      <c r="K128" s="764"/>
      <c r="L128" s="347" t="s">
        <v>1465</v>
      </c>
      <c r="M128" s="765" t="s">
        <v>871</v>
      </c>
      <c r="N128" s="766">
        <v>43.2</v>
      </c>
      <c r="O128" s="693"/>
      <c r="P128" s="693"/>
      <c r="Q128" s="693"/>
      <c r="R128" s="693"/>
      <c r="S128" s="693"/>
      <c r="T128" s="691" t="s">
        <v>13</v>
      </c>
      <c r="U128" s="691" t="s">
        <v>49</v>
      </c>
      <c r="V128" s="691" t="s">
        <v>86</v>
      </c>
      <c r="W128" s="693"/>
      <c r="X128" s="693"/>
      <c r="Y128" s="693"/>
      <c r="Z128" s="693"/>
      <c r="AA128" s="693"/>
      <c r="AB128" s="693" t="s">
        <v>1439</v>
      </c>
      <c r="AC128" s="692"/>
      <c r="AD128" s="693" t="s">
        <v>1439</v>
      </c>
      <c r="AE128" s="414"/>
    </row>
    <row r="129" spans="1:31" ht="15" hidden="1" customHeight="1">
      <c r="A129" s="761">
        <f t="shared" si="3"/>
        <v>2025</v>
      </c>
      <c r="B129" s="762" t="str">
        <f t="shared" si="4"/>
        <v>janvier</v>
      </c>
      <c r="C129" s="761">
        <f t="shared" si="5"/>
        <v>3</v>
      </c>
      <c r="D129" s="348" t="s">
        <v>1424</v>
      </c>
      <c r="E129" s="348" t="s">
        <v>1425</v>
      </c>
      <c r="F129" s="763">
        <v>45672</v>
      </c>
      <c r="G129" s="352" t="s">
        <v>1425</v>
      </c>
      <c r="H129" s="354"/>
      <c r="I129" s="354"/>
      <c r="J129" s="764"/>
      <c r="K129" s="764"/>
      <c r="L129" s="347" t="s">
        <v>1426</v>
      </c>
      <c r="M129" s="773" t="s">
        <v>1377</v>
      </c>
      <c r="N129" s="766" t="s">
        <v>1425</v>
      </c>
      <c r="O129" s="693"/>
      <c r="P129" s="693" t="s">
        <v>1427</v>
      </c>
      <c r="Q129" s="693" t="s">
        <v>1541</v>
      </c>
      <c r="R129" s="693" t="s">
        <v>1429</v>
      </c>
      <c r="S129" s="693"/>
      <c r="T129" s="691" t="s">
        <v>114</v>
      </c>
      <c r="U129" s="691" t="s">
        <v>690</v>
      </c>
      <c r="V129" s="691" t="s">
        <v>1378</v>
      </c>
      <c r="W129" s="693"/>
      <c r="X129" s="693"/>
      <c r="Y129" s="693"/>
      <c r="Z129" s="693"/>
      <c r="AA129" s="693"/>
      <c r="AB129" s="693"/>
      <c r="AC129" s="692"/>
      <c r="AD129" s="693"/>
      <c r="AE129" s="414"/>
    </row>
    <row r="130" spans="1:31" ht="15" hidden="1" customHeight="1">
      <c r="A130" s="761">
        <f t="shared" ref="A130:A193" si="6">IF(B130="","",2025)</f>
        <v>2025</v>
      </c>
      <c r="B130" s="762" t="str">
        <f t="shared" si="4"/>
        <v>janvier</v>
      </c>
      <c r="C130" s="761">
        <f t="shared" si="5"/>
        <v>3</v>
      </c>
      <c r="D130" s="348" t="s">
        <v>1424</v>
      </c>
      <c r="E130" s="348" t="s">
        <v>1542</v>
      </c>
      <c r="F130" s="763">
        <v>45672</v>
      </c>
      <c r="G130" s="352" t="s">
        <v>1543</v>
      </c>
      <c r="H130" s="354" t="s">
        <v>1544</v>
      </c>
      <c r="I130" s="354" t="s">
        <v>1545</v>
      </c>
      <c r="J130" s="764"/>
      <c r="K130" s="764"/>
      <c r="L130" s="347" t="s">
        <v>1444</v>
      </c>
      <c r="M130" s="765" t="s">
        <v>331</v>
      </c>
      <c r="N130" s="766">
        <v>323</v>
      </c>
      <c r="O130" s="693"/>
      <c r="P130" s="693"/>
      <c r="Q130" s="693"/>
      <c r="R130" s="693"/>
      <c r="S130" s="693"/>
      <c r="T130" s="691" t="s">
        <v>114</v>
      </c>
      <c r="U130" s="691" t="s">
        <v>3</v>
      </c>
      <c r="V130" s="691" t="s">
        <v>3</v>
      </c>
      <c r="W130" s="693"/>
      <c r="X130" s="693"/>
      <c r="Y130" s="693"/>
      <c r="Z130" s="693"/>
      <c r="AA130" s="693"/>
      <c r="AB130" s="693"/>
      <c r="AC130" s="692" t="s">
        <v>1439</v>
      </c>
      <c r="AD130" s="693" t="s">
        <v>1452</v>
      </c>
      <c r="AE130" s="414"/>
    </row>
    <row r="131" spans="1:31" ht="15" hidden="1" customHeight="1">
      <c r="A131" s="761">
        <f t="shared" si="6"/>
        <v>2025</v>
      </c>
      <c r="B131" s="762" t="str">
        <f t="shared" ref="B131:B194" si="7">IF(F131="","",CHOOSE(MONTH(F131),"janvier","février","mars","avril","mai","juin","juillet","aout","septembre","octobre","novembre","décembre"))</f>
        <v>janvier</v>
      </c>
      <c r="C131" s="761">
        <f t="shared" ref="C131:C194" si="8">IF(F131="","",WEEKNUM(F131))</f>
        <v>3</v>
      </c>
      <c r="D131" s="348" t="s">
        <v>1424</v>
      </c>
      <c r="E131" s="348" t="s">
        <v>1542</v>
      </c>
      <c r="F131" s="763">
        <v>45672</v>
      </c>
      <c r="G131" s="352" t="s">
        <v>1543</v>
      </c>
      <c r="H131" s="354" t="s">
        <v>1544</v>
      </c>
      <c r="I131" s="354" t="s">
        <v>1545</v>
      </c>
      <c r="J131" s="764"/>
      <c r="K131" s="764"/>
      <c r="L131" s="347" t="s">
        <v>1444</v>
      </c>
      <c r="M131" s="765" t="s">
        <v>1245</v>
      </c>
      <c r="N131" s="766">
        <v>323</v>
      </c>
      <c r="O131" s="693"/>
      <c r="P131" s="693"/>
      <c r="Q131" s="693"/>
      <c r="R131" s="693"/>
      <c r="S131" s="693"/>
      <c r="T131" s="691" t="s">
        <v>13</v>
      </c>
      <c r="U131" s="691" t="s">
        <v>49</v>
      </c>
      <c r="V131" s="691" t="s">
        <v>86</v>
      </c>
      <c r="W131" s="693"/>
      <c r="X131" s="693"/>
      <c r="Y131" s="693"/>
      <c r="Z131" s="693"/>
      <c r="AA131" s="693"/>
      <c r="AB131" s="693"/>
      <c r="AC131" s="692" t="s">
        <v>1439</v>
      </c>
      <c r="AD131" s="693" t="s">
        <v>1452</v>
      </c>
      <c r="AE131" s="414"/>
    </row>
    <row r="132" spans="1:31" ht="15" hidden="1" customHeight="1">
      <c r="A132" s="761">
        <f t="shared" si="6"/>
        <v>2025</v>
      </c>
      <c r="B132" s="762" t="str">
        <f t="shared" si="7"/>
        <v>janvier</v>
      </c>
      <c r="C132" s="761">
        <f t="shared" si="8"/>
        <v>3</v>
      </c>
      <c r="D132" s="348" t="s">
        <v>1424</v>
      </c>
      <c r="E132" s="348" t="s">
        <v>1546</v>
      </c>
      <c r="F132" s="763">
        <v>45672</v>
      </c>
      <c r="G132" s="355" t="s">
        <v>1487</v>
      </c>
      <c r="H132" s="354" t="s">
        <v>1547</v>
      </c>
      <c r="I132" s="354" t="s">
        <v>1548</v>
      </c>
      <c r="J132" s="764"/>
      <c r="K132" s="764"/>
      <c r="L132" s="347" t="s">
        <v>1444</v>
      </c>
      <c r="M132" s="773" t="s">
        <v>657</v>
      </c>
      <c r="N132" s="766">
        <v>78.7</v>
      </c>
      <c r="O132" s="693"/>
      <c r="P132" s="693"/>
      <c r="Q132" s="693"/>
      <c r="R132" s="693"/>
      <c r="S132" s="693"/>
      <c r="T132" s="691" t="s">
        <v>114</v>
      </c>
      <c r="U132" s="691" t="s">
        <v>5</v>
      </c>
      <c r="V132" s="691" t="s">
        <v>5</v>
      </c>
      <c r="W132" s="693"/>
      <c r="X132" s="693"/>
      <c r="Y132" s="693"/>
      <c r="Z132" s="693"/>
      <c r="AA132" s="693"/>
      <c r="AB132" s="693"/>
      <c r="AC132" s="692" t="s">
        <v>1439</v>
      </c>
      <c r="AD132" s="693" t="s">
        <v>1439</v>
      </c>
      <c r="AE132" s="414"/>
    </row>
    <row r="133" spans="1:31" ht="15" hidden="1" customHeight="1">
      <c r="A133" s="761">
        <f t="shared" si="6"/>
        <v>2025</v>
      </c>
      <c r="B133" s="762" t="str">
        <f t="shared" si="7"/>
        <v>janvier</v>
      </c>
      <c r="C133" s="761">
        <f t="shared" si="8"/>
        <v>3</v>
      </c>
      <c r="D133" s="348" t="s">
        <v>1424</v>
      </c>
      <c r="E133" s="348" t="s">
        <v>1546</v>
      </c>
      <c r="F133" s="763">
        <v>45672</v>
      </c>
      <c r="G133" s="355" t="s">
        <v>1487</v>
      </c>
      <c r="H133" s="354" t="s">
        <v>1547</v>
      </c>
      <c r="I133" s="354" t="s">
        <v>1548</v>
      </c>
      <c r="J133" s="764"/>
      <c r="K133" s="764"/>
      <c r="L133" s="347" t="s">
        <v>1444</v>
      </c>
      <c r="M133" s="773" t="s">
        <v>1249</v>
      </c>
      <c r="N133" s="766">
        <v>78.7</v>
      </c>
      <c r="O133" s="693"/>
      <c r="P133" s="693"/>
      <c r="Q133" s="693"/>
      <c r="R133" s="693"/>
      <c r="S133" s="693"/>
      <c r="T133" s="691" t="s">
        <v>13</v>
      </c>
      <c r="U133" s="691" t="s">
        <v>45</v>
      </c>
      <c r="V133" s="691" t="s">
        <v>45</v>
      </c>
      <c r="W133" s="693"/>
      <c r="X133" s="693"/>
      <c r="Y133" s="693"/>
      <c r="Z133" s="693"/>
      <c r="AA133" s="693"/>
      <c r="AB133" s="693"/>
      <c r="AC133" s="692" t="s">
        <v>1439</v>
      </c>
      <c r="AD133" s="693" t="s">
        <v>1439</v>
      </c>
      <c r="AE133" s="414"/>
    </row>
    <row r="134" spans="1:31" ht="15" hidden="1" customHeight="1">
      <c r="A134" s="761">
        <f t="shared" si="6"/>
        <v>2025</v>
      </c>
      <c r="B134" s="762" t="str">
        <f t="shared" si="7"/>
        <v>janvier</v>
      </c>
      <c r="C134" s="761">
        <f t="shared" si="8"/>
        <v>3</v>
      </c>
      <c r="D134" s="348" t="s">
        <v>1432</v>
      </c>
      <c r="E134" s="348" t="s">
        <v>1549</v>
      </c>
      <c r="F134" s="763">
        <v>45673</v>
      </c>
      <c r="G134" s="352" t="s">
        <v>1487</v>
      </c>
      <c r="H134" s="351" t="s">
        <v>1550</v>
      </c>
      <c r="I134" s="351" t="s">
        <v>1551</v>
      </c>
      <c r="J134" s="764"/>
      <c r="K134" s="764"/>
      <c r="L134" s="347" t="s">
        <v>1438</v>
      </c>
      <c r="M134" s="765" t="s">
        <v>1227</v>
      </c>
      <c r="N134" s="766">
        <v>47.3</v>
      </c>
      <c r="O134" s="693"/>
      <c r="P134" s="693"/>
      <c r="Q134" s="693"/>
      <c r="R134" s="693"/>
      <c r="S134" s="693"/>
      <c r="T134" s="691" t="s">
        <v>114</v>
      </c>
      <c r="U134" s="691" t="s">
        <v>20</v>
      </c>
      <c r="V134" s="691" t="s">
        <v>20</v>
      </c>
      <c r="W134" s="693"/>
      <c r="X134" s="693"/>
      <c r="Y134" s="693"/>
      <c r="Z134" s="693"/>
      <c r="AA134" s="693"/>
      <c r="AB134" s="693" t="s">
        <v>1439</v>
      </c>
      <c r="AC134" s="692"/>
      <c r="AD134" s="693" t="s">
        <v>1439</v>
      </c>
      <c r="AE134" s="414"/>
    </row>
    <row r="135" spans="1:31" ht="15" hidden="1" customHeight="1">
      <c r="A135" s="761">
        <f t="shared" si="6"/>
        <v>2025</v>
      </c>
      <c r="B135" s="762" t="str">
        <f t="shared" si="7"/>
        <v>janvier</v>
      </c>
      <c r="C135" s="761">
        <f t="shared" si="8"/>
        <v>3</v>
      </c>
      <c r="D135" s="348" t="s">
        <v>1432</v>
      </c>
      <c r="E135" s="348" t="s">
        <v>1549</v>
      </c>
      <c r="F135" s="763">
        <v>45673</v>
      </c>
      <c r="G135" s="352" t="s">
        <v>1487</v>
      </c>
      <c r="H135" s="351" t="s">
        <v>1550</v>
      </c>
      <c r="I135" s="351" t="s">
        <v>1551</v>
      </c>
      <c r="J135" s="764"/>
      <c r="K135" s="764"/>
      <c r="L135" s="347" t="s">
        <v>1438</v>
      </c>
      <c r="M135" s="765" t="s">
        <v>759</v>
      </c>
      <c r="N135" s="766">
        <v>47.3</v>
      </c>
      <c r="O135" s="693"/>
      <c r="P135" s="693"/>
      <c r="Q135" s="693"/>
      <c r="R135" s="693"/>
      <c r="S135" s="693"/>
      <c r="T135" s="691" t="s">
        <v>13</v>
      </c>
      <c r="U135" s="691" t="s">
        <v>49</v>
      </c>
      <c r="V135" s="691" t="s">
        <v>49</v>
      </c>
      <c r="W135" s="693"/>
      <c r="X135" s="693"/>
      <c r="Y135" s="693"/>
      <c r="Z135" s="693"/>
      <c r="AA135" s="693"/>
      <c r="AB135" s="693" t="s">
        <v>1439</v>
      </c>
      <c r="AC135" s="692"/>
      <c r="AD135" s="693" t="s">
        <v>1439</v>
      </c>
      <c r="AE135" s="414"/>
    </row>
    <row r="136" spans="1:31" ht="15" hidden="1" customHeight="1">
      <c r="A136" s="761">
        <f t="shared" si="6"/>
        <v>2025</v>
      </c>
      <c r="B136" s="762" t="str">
        <f t="shared" si="7"/>
        <v>janvier</v>
      </c>
      <c r="C136" s="761">
        <f t="shared" si="8"/>
        <v>3</v>
      </c>
      <c r="D136" s="348" t="s">
        <v>1432</v>
      </c>
      <c r="E136" s="348" t="s">
        <v>1552</v>
      </c>
      <c r="F136" s="763">
        <v>45673</v>
      </c>
      <c r="G136" s="355" t="s">
        <v>1477</v>
      </c>
      <c r="H136" s="351" t="s">
        <v>1501</v>
      </c>
      <c r="I136" s="351" t="s">
        <v>1502</v>
      </c>
      <c r="J136" s="764"/>
      <c r="K136" s="764"/>
      <c r="L136" s="347" t="s">
        <v>1457</v>
      </c>
      <c r="M136" s="765" t="s">
        <v>1203</v>
      </c>
      <c r="N136" s="766">
        <v>70</v>
      </c>
      <c r="O136" s="693"/>
      <c r="P136" s="693"/>
      <c r="Q136" s="693"/>
      <c r="R136" s="693"/>
      <c r="S136" s="693"/>
      <c r="T136" s="691" t="s">
        <v>114</v>
      </c>
      <c r="U136" s="691" t="s">
        <v>690</v>
      </c>
      <c r="V136" s="691" t="s">
        <v>1204</v>
      </c>
      <c r="W136" s="693"/>
      <c r="X136" s="693"/>
      <c r="Y136" s="693"/>
      <c r="Z136" s="693"/>
      <c r="AA136" s="693"/>
      <c r="AB136" s="693" t="s">
        <v>1439</v>
      </c>
      <c r="AC136" s="692"/>
      <c r="AD136" s="693" t="s">
        <v>1439</v>
      </c>
      <c r="AE136" s="414"/>
    </row>
    <row r="137" spans="1:31" ht="15" hidden="1" customHeight="1">
      <c r="A137" s="761">
        <f t="shared" si="6"/>
        <v>2025</v>
      </c>
      <c r="B137" s="762" t="str">
        <f t="shared" si="7"/>
        <v>janvier</v>
      </c>
      <c r="C137" s="761">
        <f t="shared" si="8"/>
        <v>3</v>
      </c>
      <c r="D137" s="348" t="s">
        <v>1432</v>
      </c>
      <c r="E137" s="348" t="s">
        <v>1552</v>
      </c>
      <c r="F137" s="763">
        <v>45673</v>
      </c>
      <c r="G137" s="355" t="s">
        <v>1477</v>
      </c>
      <c r="H137" s="351" t="s">
        <v>1501</v>
      </c>
      <c r="I137" s="351" t="s">
        <v>1502</v>
      </c>
      <c r="J137" s="764"/>
      <c r="K137" s="764"/>
      <c r="L137" s="347" t="s">
        <v>1457</v>
      </c>
      <c r="M137" s="765" t="s">
        <v>485</v>
      </c>
      <c r="N137" s="766">
        <v>70</v>
      </c>
      <c r="O137" s="694"/>
      <c r="P137" s="693"/>
      <c r="Q137" s="693"/>
      <c r="R137" s="693"/>
      <c r="S137" s="693"/>
      <c r="T137" s="691" t="s">
        <v>13</v>
      </c>
      <c r="U137" s="691" t="s">
        <v>49</v>
      </c>
      <c r="V137" s="691" t="s">
        <v>86</v>
      </c>
      <c r="W137" s="694"/>
      <c r="X137" s="694"/>
      <c r="Y137" s="694"/>
      <c r="Z137" s="694"/>
      <c r="AA137" s="694"/>
      <c r="AB137" s="693" t="s">
        <v>1439</v>
      </c>
      <c r="AC137" s="695"/>
      <c r="AD137" s="693" t="s">
        <v>1439</v>
      </c>
      <c r="AE137" s="414"/>
    </row>
    <row r="138" spans="1:31" ht="15" hidden="1" customHeight="1">
      <c r="A138" s="761">
        <f t="shared" si="6"/>
        <v>2025</v>
      </c>
      <c r="B138" s="762" t="str">
        <f t="shared" si="7"/>
        <v>janvier</v>
      </c>
      <c r="C138" s="761">
        <f t="shared" si="8"/>
        <v>3</v>
      </c>
      <c r="D138" s="348" t="s">
        <v>1432</v>
      </c>
      <c r="E138" s="348" t="s">
        <v>1553</v>
      </c>
      <c r="F138" s="763">
        <v>45673</v>
      </c>
      <c r="G138" s="352" t="s">
        <v>1516</v>
      </c>
      <c r="H138" s="351" t="s">
        <v>1460</v>
      </c>
      <c r="I138" s="774"/>
      <c r="J138" s="774"/>
      <c r="K138" s="774"/>
      <c r="L138" s="347" t="s">
        <v>1461</v>
      </c>
      <c r="M138" s="765" t="s">
        <v>500</v>
      </c>
      <c r="N138" s="766">
        <v>47.75</v>
      </c>
      <c r="O138" s="694"/>
      <c r="P138" s="693"/>
      <c r="Q138" s="693"/>
      <c r="R138" s="693"/>
      <c r="S138" s="693"/>
      <c r="T138" s="691" t="s">
        <v>114</v>
      </c>
      <c r="U138" s="691" t="s">
        <v>7</v>
      </c>
      <c r="V138" s="691" t="s">
        <v>501</v>
      </c>
      <c r="W138" s="694"/>
      <c r="X138" s="694"/>
      <c r="Y138" s="694"/>
      <c r="Z138" s="694"/>
      <c r="AA138" s="694"/>
      <c r="AB138" s="694" t="s">
        <v>1439</v>
      </c>
      <c r="AC138" s="695"/>
      <c r="AD138" s="693" t="s">
        <v>1439</v>
      </c>
      <c r="AE138" s="414"/>
    </row>
    <row r="139" spans="1:31" ht="15" hidden="1" customHeight="1">
      <c r="A139" s="761">
        <f t="shared" si="6"/>
        <v>2025</v>
      </c>
      <c r="B139" s="762" t="str">
        <f t="shared" si="7"/>
        <v>janvier</v>
      </c>
      <c r="C139" s="761">
        <f t="shared" si="8"/>
        <v>3</v>
      </c>
      <c r="D139" s="348" t="s">
        <v>1432</v>
      </c>
      <c r="E139" s="348" t="s">
        <v>1553</v>
      </c>
      <c r="F139" s="763">
        <v>45673</v>
      </c>
      <c r="G139" s="352" t="s">
        <v>1516</v>
      </c>
      <c r="H139" s="351" t="s">
        <v>1460</v>
      </c>
      <c r="I139" s="774"/>
      <c r="J139" s="774"/>
      <c r="K139" s="774"/>
      <c r="L139" s="347" t="s">
        <v>1461</v>
      </c>
      <c r="M139" s="765" t="s">
        <v>370</v>
      </c>
      <c r="N139" s="766">
        <v>47.75</v>
      </c>
      <c r="O139" s="694"/>
      <c r="P139" s="693"/>
      <c r="Q139" s="693"/>
      <c r="R139" s="693"/>
      <c r="S139" s="693"/>
      <c r="T139" s="691" t="s">
        <v>13</v>
      </c>
      <c r="U139" s="691" t="s">
        <v>43</v>
      </c>
      <c r="V139" s="691" t="s">
        <v>93</v>
      </c>
      <c r="W139" s="694"/>
      <c r="X139" s="694"/>
      <c r="Y139" s="694"/>
      <c r="Z139" s="694"/>
      <c r="AA139" s="694"/>
      <c r="AB139" s="694" t="s">
        <v>1439</v>
      </c>
      <c r="AC139" s="695"/>
      <c r="AD139" s="693" t="s">
        <v>1439</v>
      </c>
      <c r="AE139" s="414"/>
    </row>
    <row r="140" spans="1:31" ht="15" hidden="1" customHeight="1">
      <c r="A140" s="761">
        <f t="shared" si="6"/>
        <v>2025</v>
      </c>
      <c r="B140" s="762" t="str">
        <f t="shared" si="7"/>
        <v>janvier</v>
      </c>
      <c r="C140" s="761">
        <f t="shared" si="8"/>
        <v>3</v>
      </c>
      <c r="D140" s="348" t="s">
        <v>1440</v>
      </c>
      <c r="E140" s="348" t="s">
        <v>1554</v>
      </c>
      <c r="F140" s="777">
        <v>45674</v>
      </c>
      <c r="G140" s="352" t="s">
        <v>1435</v>
      </c>
      <c r="H140" s="351" t="s">
        <v>1455</v>
      </c>
      <c r="I140" s="354" t="s">
        <v>1530</v>
      </c>
      <c r="J140" s="774"/>
      <c r="K140" s="774"/>
      <c r="L140" s="347" t="s">
        <v>1438</v>
      </c>
      <c r="M140" s="765" t="s">
        <v>803</v>
      </c>
      <c r="N140" s="766">
        <v>151</v>
      </c>
      <c r="O140" s="694"/>
      <c r="P140" s="693"/>
      <c r="Q140" s="693"/>
      <c r="R140" s="693"/>
      <c r="S140" s="693"/>
      <c r="T140" s="691" t="s">
        <v>114</v>
      </c>
      <c r="U140" s="691" t="s">
        <v>20</v>
      </c>
      <c r="V140" s="691" t="s">
        <v>20</v>
      </c>
      <c r="W140" s="694"/>
      <c r="X140" s="694"/>
      <c r="Y140" s="694"/>
      <c r="Z140" s="694"/>
      <c r="AA140" s="694"/>
      <c r="AB140" s="694"/>
      <c r="AC140" s="695"/>
      <c r="AD140" s="693"/>
      <c r="AE140" s="414"/>
    </row>
    <row r="141" spans="1:31" ht="15" hidden="1" customHeight="1">
      <c r="A141" s="761">
        <f t="shared" si="6"/>
        <v>2025</v>
      </c>
      <c r="B141" s="762" t="str">
        <f t="shared" si="7"/>
        <v>janvier</v>
      </c>
      <c r="C141" s="761">
        <f t="shared" si="8"/>
        <v>3</v>
      </c>
      <c r="D141" s="348" t="s">
        <v>1440</v>
      </c>
      <c r="E141" s="348" t="s">
        <v>1554</v>
      </c>
      <c r="F141" s="777">
        <v>45674</v>
      </c>
      <c r="G141" s="352" t="s">
        <v>1435</v>
      </c>
      <c r="H141" s="351" t="s">
        <v>1455</v>
      </c>
      <c r="I141" s="354" t="s">
        <v>1530</v>
      </c>
      <c r="J141" s="774"/>
      <c r="K141" s="774"/>
      <c r="L141" s="347" t="s">
        <v>1438</v>
      </c>
      <c r="M141" s="765" t="s">
        <v>809</v>
      </c>
      <c r="N141" s="766">
        <v>41</v>
      </c>
      <c r="O141" s="694"/>
      <c r="P141" s="693"/>
      <c r="Q141" s="693"/>
      <c r="R141" s="693"/>
      <c r="S141" s="693"/>
      <c r="T141" s="691" t="s">
        <v>114</v>
      </c>
      <c r="U141" s="691" t="s">
        <v>20</v>
      </c>
      <c r="V141" s="691" t="s">
        <v>20</v>
      </c>
      <c r="W141" s="694"/>
      <c r="X141" s="694"/>
      <c r="Y141" s="694"/>
      <c r="Z141" s="694"/>
      <c r="AA141" s="694"/>
      <c r="AB141" s="694"/>
      <c r="AC141" s="695"/>
      <c r="AD141" s="693"/>
      <c r="AE141" s="414"/>
    </row>
    <row r="142" spans="1:31" ht="15" hidden="1" customHeight="1">
      <c r="A142" s="761">
        <f t="shared" si="6"/>
        <v>2025</v>
      </c>
      <c r="B142" s="762" t="str">
        <f t="shared" si="7"/>
        <v>janvier</v>
      </c>
      <c r="C142" s="761">
        <f t="shared" si="8"/>
        <v>3</v>
      </c>
      <c r="D142" s="348" t="s">
        <v>1440</v>
      </c>
      <c r="E142" s="348" t="s">
        <v>1554</v>
      </c>
      <c r="F142" s="777">
        <v>45674</v>
      </c>
      <c r="G142" s="352" t="s">
        <v>1435</v>
      </c>
      <c r="H142" s="351" t="s">
        <v>1455</v>
      </c>
      <c r="I142" s="354" t="s">
        <v>1530</v>
      </c>
      <c r="J142" s="774"/>
      <c r="K142" s="774"/>
      <c r="L142" s="347" t="s">
        <v>1438</v>
      </c>
      <c r="M142" s="765" t="s">
        <v>226</v>
      </c>
      <c r="N142" s="766">
        <v>192</v>
      </c>
      <c r="O142" s="694"/>
      <c r="P142" s="693"/>
      <c r="Q142" s="693"/>
      <c r="R142" s="693"/>
      <c r="S142" s="693"/>
      <c r="T142" s="691" t="s">
        <v>13</v>
      </c>
      <c r="U142" s="691" t="s">
        <v>43</v>
      </c>
      <c r="V142" s="691" t="s">
        <v>93</v>
      </c>
      <c r="W142" s="694"/>
      <c r="X142" s="694"/>
      <c r="Y142" s="694"/>
      <c r="Z142" s="694"/>
      <c r="AA142" s="694"/>
      <c r="AB142" s="694" t="s">
        <v>1439</v>
      </c>
      <c r="AC142" s="695"/>
      <c r="AD142" s="693" t="s">
        <v>1485</v>
      </c>
      <c r="AE142" s="414"/>
    </row>
    <row r="143" spans="1:31" ht="15" hidden="1" customHeight="1">
      <c r="A143" s="761">
        <f t="shared" si="6"/>
        <v>2025</v>
      </c>
      <c r="B143" s="762" t="str">
        <f t="shared" si="7"/>
        <v>janvier</v>
      </c>
      <c r="C143" s="761">
        <f t="shared" si="8"/>
        <v>3</v>
      </c>
      <c r="D143" s="348" t="s">
        <v>1440</v>
      </c>
      <c r="E143" s="348" t="s">
        <v>1555</v>
      </c>
      <c r="F143" s="777">
        <v>45674</v>
      </c>
      <c r="G143" s="355" t="s">
        <v>1529</v>
      </c>
      <c r="H143" s="354" t="s">
        <v>1556</v>
      </c>
      <c r="I143" s="354" t="s">
        <v>1536</v>
      </c>
      <c r="J143" s="774"/>
      <c r="K143" s="774"/>
      <c r="L143" s="347" t="s">
        <v>1457</v>
      </c>
      <c r="M143" s="765" t="s">
        <v>602</v>
      </c>
      <c r="N143" s="766">
        <v>90</v>
      </c>
      <c r="O143" s="694"/>
      <c r="P143" s="693"/>
      <c r="Q143" s="693"/>
      <c r="R143" s="693"/>
      <c r="S143" s="693"/>
      <c r="T143" s="691" t="s">
        <v>114</v>
      </c>
      <c r="U143" s="691" t="s">
        <v>7</v>
      </c>
      <c r="V143" s="691" t="s">
        <v>143</v>
      </c>
      <c r="W143" s="694"/>
      <c r="X143" s="694"/>
      <c r="Y143" s="694"/>
      <c r="Z143" s="694"/>
      <c r="AA143" s="694"/>
      <c r="AB143" s="693" t="s">
        <v>1439</v>
      </c>
      <c r="AC143" s="695"/>
      <c r="AD143" s="693" t="s">
        <v>1439</v>
      </c>
      <c r="AE143" s="414"/>
    </row>
    <row r="144" spans="1:31" ht="15" hidden="1" customHeight="1">
      <c r="A144" s="761">
        <f t="shared" si="6"/>
        <v>2025</v>
      </c>
      <c r="B144" s="762" t="str">
        <f t="shared" si="7"/>
        <v>janvier</v>
      </c>
      <c r="C144" s="761">
        <f t="shared" si="8"/>
        <v>3</v>
      </c>
      <c r="D144" s="348" t="s">
        <v>1440</v>
      </c>
      <c r="E144" s="348" t="s">
        <v>1555</v>
      </c>
      <c r="F144" s="777">
        <v>45674</v>
      </c>
      <c r="G144" s="355" t="s">
        <v>1529</v>
      </c>
      <c r="H144" s="354" t="s">
        <v>1556</v>
      </c>
      <c r="I144" s="354" t="s">
        <v>1536</v>
      </c>
      <c r="J144" s="774"/>
      <c r="K144" s="774"/>
      <c r="L144" s="347" t="s">
        <v>1457</v>
      </c>
      <c r="M144" s="765" t="s">
        <v>1249</v>
      </c>
      <c r="N144" s="766">
        <v>90</v>
      </c>
      <c r="O144" s="694"/>
      <c r="P144" s="693"/>
      <c r="Q144" s="693"/>
      <c r="R144" s="693"/>
      <c r="S144" s="693"/>
      <c r="T144" s="691" t="s">
        <v>13</v>
      </c>
      <c r="U144" s="691" t="s">
        <v>45</v>
      </c>
      <c r="V144" s="691" t="s">
        <v>45</v>
      </c>
      <c r="W144" s="694"/>
      <c r="X144" s="694"/>
      <c r="Y144" s="694"/>
      <c r="Z144" s="694"/>
      <c r="AA144" s="694"/>
      <c r="AB144" s="693" t="s">
        <v>1439</v>
      </c>
      <c r="AC144" s="695"/>
      <c r="AD144" s="693" t="s">
        <v>1439</v>
      </c>
      <c r="AE144" s="414"/>
    </row>
    <row r="145" spans="1:31" ht="15" hidden="1" customHeight="1">
      <c r="A145" s="761">
        <f t="shared" si="6"/>
        <v>2025</v>
      </c>
      <c r="B145" s="762" t="str">
        <f t="shared" si="7"/>
        <v>janvier</v>
      </c>
      <c r="C145" s="761">
        <f t="shared" si="8"/>
        <v>3</v>
      </c>
      <c r="D145" s="348" t="s">
        <v>1440</v>
      </c>
      <c r="E145" s="348" t="s">
        <v>1555</v>
      </c>
      <c r="F145" s="777">
        <v>45674</v>
      </c>
      <c r="G145" s="355" t="s">
        <v>1529</v>
      </c>
      <c r="H145" s="354" t="s">
        <v>1556</v>
      </c>
      <c r="I145" s="354" t="s">
        <v>1536</v>
      </c>
      <c r="J145" s="774"/>
      <c r="K145" s="774"/>
      <c r="L145" s="347" t="s">
        <v>1457</v>
      </c>
      <c r="M145" s="765" t="s">
        <v>1383</v>
      </c>
      <c r="N145" s="766">
        <v>154.69</v>
      </c>
      <c r="O145" s="694"/>
      <c r="P145" s="693"/>
      <c r="Q145" s="693"/>
      <c r="R145" s="693"/>
      <c r="S145" s="693"/>
      <c r="T145" s="691" t="s">
        <v>114</v>
      </c>
      <c r="U145" s="691" t="s">
        <v>34</v>
      </c>
      <c r="V145" s="691" t="s">
        <v>34</v>
      </c>
      <c r="W145" s="694"/>
      <c r="X145" s="694"/>
      <c r="Y145" s="694"/>
      <c r="Z145" s="694"/>
      <c r="AA145" s="694"/>
      <c r="AB145" s="699" t="s">
        <v>1557</v>
      </c>
      <c r="AC145" s="695"/>
      <c r="AD145" s="693" t="s">
        <v>1558</v>
      </c>
      <c r="AE145" s="414"/>
    </row>
    <row r="146" spans="1:31" ht="15" hidden="1" customHeight="1">
      <c r="A146" s="761">
        <f t="shared" si="6"/>
        <v>2025</v>
      </c>
      <c r="B146" s="762" t="str">
        <f t="shared" si="7"/>
        <v>janvier</v>
      </c>
      <c r="C146" s="761">
        <f t="shared" si="8"/>
        <v>3</v>
      </c>
      <c r="D146" s="348" t="s">
        <v>1440</v>
      </c>
      <c r="E146" s="348" t="s">
        <v>1555</v>
      </c>
      <c r="F146" s="777">
        <v>45674</v>
      </c>
      <c r="G146" s="355" t="s">
        <v>1529</v>
      </c>
      <c r="H146" s="354" t="s">
        <v>1556</v>
      </c>
      <c r="I146" s="354" t="s">
        <v>1536</v>
      </c>
      <c r="J146" s="774"/>
      <c r="K146" s="774"/>
      <c r="L146" s="347" t="s">
        <v>1457</v>
      </c>
      <c r="M146" s="765" t="s">
        <v>1243</v>
      </c>
      <c r="N146" s="766">
        <v>154.69</v>
      </c>
      <c r="O146" s="694"/>
      <c r="P146" s="693"/>
      <c r="Q146" s="693"/>
      <c r="R146" s="693"/>
      <c r="S146" s="693"/>
      <c r="T146" s="691" t="s">
        <v>13</v>
      </c>
      <c r="U146" s="691" t="s">
        <v>47</v>
      </c>
      <c r="V146" s="691" t="s">
        <v>292</v>
      </c>
      <c r="W146" s="694"/>
      <c r="X146" s="694"/>
      <c r="Y146" s="694"/>
      <c r="Z146" s="694"/>
      <c r="AA146" s="694"/>
      <c r="AB146" s="693" t="s">
        <v>1439</v>
      </c>
      <c r="AC146" s="695"/>
      <c r="AD146" s="693" t="s">
        <v>1485</v>
      </c>
      <c r="AE146" s="414"/>
    </row>
    <row r="147" spans="1:31" ht="15" hidden="1" customHeight="1">
      <c r="A147" s="761">
        <f t="shared" si="6"/>
        <v>2025</v>
      </c>
      <c r="B147" s="762" t="str">
        <f t="shared" si="7"/>
        <v>janvier</v>
      </c>
      <c r="C147" s="761">
        <f t="shared" si="8"/>
        <v>3</v>
      </c>
      <c r="D147" s="348" t="s">
        <v>1440</v>
      </c>
      <c r="E147" s="348" t="s">
        <v>1559</v>
      </c>
      <c r="F147" s="777">
        <v>45674</v>
      </c>
      <c r="G147" s="355" t="s">
        <v>1477</v>
      </c>
      <c r="H147" s="349" t="s">
        <v>1436</v>
      </c>
      <c r="I147" s="354" t="s">
        <v>1560</v>
      </c>
      <c r="J147" s="774"/>
      <c r="K147" s="774"/>
      <c r="L147" s="347" t="s">
        <v>1444</v>
      </c>
      <c r="M147" s="765" t="s">
        <v>500</v>
      </c>
      <c r="N147" s="766">
        <v>85.2</v>
      </c>
      <c r="O147" s="694"/>
      <c r="P147" s="693"/>
      <c r="Q147" s="693"/>
      <c r="R147" s="693"/>
      <c r="S147" s="693"/>
      <c r="T147" s="691" t="s">
        <v>114</v>
      </c>
      <c r="U147" s="691" t="s">
        <v>7</v>
      </c>
      <c r="V147" s="691" t="s">
        <v>501</v>
      </c>
      <c r="W147" s="694"/>
      <c r="X147" s="694"/>
      <c r="Y147" s="694"/>
      <c r="Z147" s="694"/>
      <c r="AA147" s="694"/>
      <c r="AB147" s="694"/>
      <c r="AC147" s="695" t="s">
        <v>1439</v>
      </c>
      <c r="AD147" s="693" t="s">
        <v>1439</v>
      </c>
      <c r="AE147" s="414"/>
    </row>
    <row r="148" spans="1:31" ht="15" hidden="1" customHeight="1">
      <c r="A148" s="761">
        <f t="shared" si="6"/>
        <v>2025</v>
      </c>
      <c r="B148" s="762" t="str">
        <f t="shared" si="7"/>
        <v>janvier</v>
      </c>
      <c r="C148" s="761">
        <f t="shared" si="8"/>
        <v>3</v>
      </c>
      <c r="D148" s="348" t="s">
        <v>1440</v>
      </c>
      <c r="E148" s="348" t="s">
        <v>1559</v>
      </c>
      <c r="F148" s="777">
        <v>45674</v>
      </c>
      <c r="G148" s="355" t="s">
        <v>1477</v>
      </c>
      <c r="H148" s="349" t="s">
        <v>1436</v>
      </c>
      <c r="I148" s="354" t="s">
        <v>1560</v>
      </c>
      <c r="J148" s="774"/>
      <c r="K148" s="774"/>
      <c r="L148" s="347" t="s">
        <v>1444</v>
      </c>
      <c r="M148" s="765" t="s">
        <v>1252</v>
      </c>
      <c r="N148" s="766">
        <v>45.25</v>
      </c>
      <c r="O148" s="694"/>
      <c r="P148" s="693"/>
      <c r="Q148" s="693"/>
      <c r="R148" s="693"/>
      <c r="S148" s="693"/>
      <c r="T148" s="691" t="s">
        <v>13</v>
      </c>
      <c r="U148" s="691" t="s">
        <v>43</v>
      </c>
      <c r="V148" s="691" t="s">
        <v>93</v>
      </c>
      <c r="W148" s="694"/>
      <c r="X148" s="694"/>
      <c r="Y148" s="694"/>
      <c r="Z148" s="694"/>
      <c r="AA148" s="694"/>
      <c r="AB148" s="694"/>
      <c r="AC148" s="695" t="s">
        <v>1439</v>
      </c>
      <c r="AD148" s="693" t="s">
        <v>1452</v>
      </c>
      <c r="AE148" s="414"/>
    </row>
    <row r="149" spans="1:31" ht="15" hidden="1" customHeight="1">
      <c r="A149" s="761">
        <f t="shared" si="6"/>
        <v>2025</v>
      </c>
      <c r="B149" s="762" t="str">
        <f t="shared" si="7"/>
        <v>janvier</v>
      </c>
      <c r="C149" s="761">
        <f t="shared" si="8"/>
        <v>3</v>
      </c>
      <c r="D149" s="348" t="s">
        <v>1440</v>
      </c>
      <c r="E149" s="348" t="s">
        <v>1559</v>
      </c>
      <c r="F149" s="777">
        <v>45674</v>
      </c>
      <c r="G149" s="355" t="s">
        <v>1477</v>
      </c>
      <c r="H149" s="349" t="s">
        <v>1436</v>
      </c>
      <c r="I149" s="354" t="s">
        <v>1560</v>
      </c>
      <c r="J149" s="774"/>
      <c r="K149" s="774"/>
      <c r="L149" s="347" t="s">
        <v>1444</v>
      </c>
      <c r="M149" s="765" t="s">
        <v>1265</v>
      </c>
      <c r="N149" s="766">
        <v>437.5</v>
      </c>
      <c r="O149" s="694"/>
      <c r="P149" s="693"/>
      <c r="Q149" s="693"/>
      <c r="R149" s="693"/>
      <c r="S149" s="693"/>
      <c r="T149" s="691" t="s">
        <v>114</v>
      </c>
      <c r="U149" s="691" t="s">
        <v>13</v>
      </c>
      <c r="V149" s="691" t="s">
        <v>86</v>
      </c>
      <c r="W149" s="694"/>
      <c r="X149" s="694"/>
      <c r="Y149" s="694"/>
      <c r="Z149" s="694"/>
      <c r="AA149" s="694"/>
      <c r="AB149" s="694"/>
      <c r="AC149" s="695" t="s">
        <v>1439</v>
      </c>
      <c r="AD149" s="693" t="s">
        <v>1439</v>
      </c>
      <c r="AE149" s="414"/>
    </row>
    <row r="150" spans="1:31" ht="15" hidden="1" customHeight="1">
      <c r="A150" s="761">
        <f t="shared" si="6"/>
        <v>2025</v>
      </c>
      <c r="B150" s="762" t="str">
        <f t="shared" si="7"/>
        <v>janvier</v>
      </c>
      <c r="C150" s="761">
        <f t="shared" si="8"/>
        <v>3</v>
      </c>
      <c r="D150" s="348" t="s">
        <v>1440</v>
      </c>
      <c r="E150" s="348" t="s">
        <v>1559</v>
      </c>
      <c r="F150" s="777">
        <v>45674</v>
      </c>
      <c r="G150" s="355" t="s">
        <v>1477</v>
      </c>
      <c r="H150" s="349" t="s">
        <v>1436</v>
      </c>
      <c r="I150" s="354" t="s">
        <v>1560</v>
      </c>
      <c r="J150" s="774"/>
      <c r="K150" s="774"/>
      <c r="L150" s="347" t="s">
        <v>1444</v>
      </c>
      <c r="M150" s="765" t="s">
        <v>1385</v>
      </c>
      <c r="N150" s="766">
        <v>477.45</v>
      </c>
      <c r="O150" s="694"/>
      <c r="P150" s="693"/>
      <c r="Q150" s="693"/>
      <c r="R150" s="693"/>
      <c r="S150" s="693"/>
      <c r="T150" s="691" t="s">
        <v>13</v>
      </c>
      <c r="U150" s="691" t="s">
        <v>47</v>
      </c>
      <c r="V150" s="691" t="s">
        <v>292</v>
      </c>
      <c r="W150" s="694"/>
      <c r="X150" s="694"/>
      <c r="Y150" s="694"/>
      <c r="Z150" s="694"/>
      <c r="AA150" s="694"/>
      <c r="AB150" s="694"/>
      <c r="AC150" s="695" t="s">
        <v>1439</v>
      </c>
      <c r="AD150" s="693" t="s">
        <v>1439</v>
      </c>
      <c r="AE150" s="414"/>
    </row>
    <row r="151" spans="1:31" ht="15" hidden="1" customHeight="1">
      <c r="A151" s="761">
        <f t="shared" si="6"/>
        <v>2025</v>
      </c>
      <c r="B151" s="762" t="str">
        <f t="shared" si="7"/>
        <v>janvier</v>
      </c>
      <c r="C151" s="761">
        <f t="shared" si="8"/>
        <v>3</v>
      </c>
      <c r="D151" s="348" t="s">
        <v>1440</v>
      </c>
      <c r="E151" s="348" t="s">
        <v>1425</v>
      </c>
      <c r="F151" s="777">
        <v>45674</v>
      </c>
      <c r="G151" s="778" t="s">
        <v>1425</v>
      </c>
      <c r="H151" s="778"/>
      <c r="I151" s="774"/>
      <c r="J151" s="774"/>
      <c r="K151" s="774"/>
      <c r="L151" s="347" t="s">
        <v>1426</v>
      </c>
      <c r="M151" s="765" t="s">
        <v>835</v>
      </c>
      <c r="N151" s="766" t="s">
        <v>1425</v>
      </c>
      <c r="O151" s="694"/>
      <c r="P151" s="693" t="s">
        <v>1427</v>
      </c>
      <c r="Q151" s="693" t="s">
        <v>1433</v>
      </c>
      <c r="R151" s="693" t="s">
        <v>1431</v>
      </c>
      <c r="S151" s="693"/>
      <c r="T151" s="691" t="s">
        <v>114</v>
      </c>
      <c r="U151" s="691" t="s">
        <v>7</v>
      </c>
      <c r="V151" s="691" t="s">
        <v>143</v>
      </c>
      <c r="W151" s="694"/>
      <c r="X151" s="694"/>
      <c r="Y151" s="694"/>
      <c r="Z151" s="694"/>
      <c r="AA151" s="694"/>
      <c r="AB151" s="694"/>
      <c r="AC151" s="695"/>
      <c r="AD151" s="694"/>
      <c r="AE151" s="414"/>
    </row>
    <row r="152" spans="1:31" ht="15" hidden="1" customHeight="1">
      <c r="A152" s="761">
        <f t="shared" si="6"/>
        <v>2025</v>
      </c>
      <c r="B152" s="762" t="str">
        <f t="shared" si="7"/>
        <v>janvier</v>
      </c>
      <c r="C152" s="761">
        <f t="shared" si="8"/>
        <v>3</v>
      </c>
      <c r="D152" s="348" t="s">
        <v>1440</v>
      </c>
      <c r="E152" s="348" t="s">
        <v>1425</v>
      </c>
      <c r="F152" s="777">
        <v>45674</v>
      </c>
      <c r="G152" s="778" t="s">
        <v>1425</v>
      </c>
      <c r="H152" s="778"/>
      <c r="I152" s="774"/>
      <c r="J152" s="774"/>
      <c r="K152" s="774"/>
      <c r="L152" s="347" t="s">
        <v>1426</v>
      </c>
      <c r="M152" s="765" t="s">
        <v>1068</v>
      </c>
      <c r="N152" s="766" t="s">
        <v>1425</v>
      </c>
      <c r="O152" s="694"/>
      <c r="P152" s="693" t="s">
        <v>1427</v>
      </c>
      <c r="Q152" s="693" t="s">
        <v>1433</v>
      </c>
      <c r="R152" s="693" t="s">
        <v>1431</v>
      </c>
      <c r="S152" s="693"/>
      <c r="T152" s="691" t="s">
        <v>114</v>
      </c>
      <c r="U152" s="691" t="s">
        <v>7</v>
      </c>
      <c r="V152" s="691" t="s">
        <v>143</v>
      </c>
      <c r="W152" s="694"/>
      <c r="X152" s="694"/>
      <c r="Y152" s="694"/>
      <c r="Z152" s="694"/>
      <c r="AA152" s="694"/>
      <c r="AB152" s="694"/>
      <c r="AC152" s="695"/>
      <c r="AD152" s="694"/>
      <c r="AE152" s="414"/>
    </row>
    <row r="153" spans="1:31" ht="15" hidden="1" customHeight="1">
      <c r="A153" s="761">
        <f t="shared" si="6"/>
        <v>2025</v>
      </c>
      <c r="B153" s="762" t="str">
        <f t="shared" si="7"/>
        <v>janvier</v>
      </c>
      <c r="C153" s="761">
        <f t="shared" si="8"/>
        <v>3</v>
      </c>
      <c r="D153" s="348" t="s">
        <v>1440</v>
      </c>
      <c r="E153" s="348" t="s">
        <v>1425</v>
      </c>
      <c r="F153" s="777">
        <v>45674</v>
      </c>
      <c r="G153" s="778" t="s">
        <v>1425</v>
      </c>
      <c r="H153" s="779"/>
      <c r="I153" s="774"/>
      <c r="J153" s="774"/>
      <c r="K153" s="774"/>
      <c r="L153" s="347" t="s">
        <v>1426</v>
      </c>
      <c r="M153" s="765" t="s">
        <v>1029</v>
      </c>
      <c r="N153" s="766" t="s">
        <v>1425</v>
      </c>
      <c r="O153" s="694"/>
      <c r="P153" s="693" t="s">
        <v>1427</v>
      </c>
      <c r="Q153" s="693" t="s">
        <v>1433</v>
      </c>
      <c r="R153" s="693" t="s">
        <v>1429</v>
      </c>
      <c r="S153" s="693"/>
      <c r="T153" s="691" t="s">
        <v>114</v>
      </c>
      <c r="U153" s="691" t="s">
        <v>7</v>
      </c>
      <c r="V153" s="691" t="s">
        <v>143</v>
      </c>
      <c r="W153" s="694"/>
      <c r="X153" s="694"/>
      <c r="Y153" s="694"/>
      <c r="Z153" s="694"/>
      <c r="AA153" s="694"/>
      <c r="AB153" s="694"/>
      <c r="AC153" s="695"/>
      <c r="AD153" s="694"/>
      <c r="AE153" s="414"/>
    </row>
    <row r="154" spans="1:31" ht="15" hidden="1" customHeight="1">
      <c r="A154" s="761">
        <f t="shared" si="6"/>
        <v>2025</v>
      </c>
      <c r="B154" s="762" t="str">
        <f t="shared" si="7"/>
        <v>janvier</v>
      </c>
      <c r="C154" s="761">
        <f t="shared" si="8"/>
        <v>3</v>
      </c>
      <c r="D154" s="348" t="s">
        <v>1440</v>
      </c>
      <c r="E154" s="348" t="s">
        <v>1425</v>
      </c>
      <c r="F154" s="777">
        <v>45674</v>
      </c>
      <c r="G154" s="349" t="s">
        <v>1425</v>
      </c>
      <c r="H154" s="349"/>
      <c r="I154" s="780"/>
      <c r="J154" s="774"/>
      <c r="K154" s="774"/>
      <c r="L154" s="347" t="s">
        <v>1426</v>
      </c>
      <c r="M154" s="765" t="s">
        <v>1231</v>
      </c>
      <c r="N154" s="766" t="s">
        <v>1425</v>
      </c>
      <c r="O154" s="694"/>
      <c r="P154" s="693" t="s">
        <v>1427</v>
      </c>
      <c r="Q154" s="693" t="s">
        <v>1433</v>
      </c>
      <c r="R154" s="693" t="s">
        <v>1429</v>
      </c>
      <c r="S154" s="693"/>
      <c r="T154" s="691" t="s">
        <v>114</v>
      </c>
      <c r="U154" s="691" t="s">
        <v>7</v>
      </c>
      <c r="V154" s="691" t="s">
        <v>143</v>
      </c>
      <c r="W154" s="694"/>
      <c r="X154" s="694"/>
      <c r="Y154" s="694"/>
      <c r="Z154" s="694"/>
      <c r="AA154" s="694"/>
      <c r="AB154" s="694"/>
      <c r="AC154" s="695"/>
      <c r="AD154" s="694"/>
      <c r="AE154" s="414"/>
    </row>
    <row r="155" spans="1:31" ht="15" hidden="1" customHeight="1">
      <c r="A155" s="761">
        <f t="shared" si="6"/>
        <v>2025</v>
      </c>
      <c r="B155" s="762" t="str">
        <f t="shared" si="7"/>
        <v>janvier</v>
      </c>
      <c r="C155" s="761">
        <f t="shared" si="8"/>
        <v>3</v>
      </c>
      <c r="D155" s="348" t="s">
        <v>1440</v>
      </c>
      <c r="E155" s="348" t="s">
        <v>1561</v>
      </c>
      <c r="F155" s="777">
        <v>45674</v>
      </c>
      <c r="G155" s="349" t="s">
        <v>1526</v>
      </c>
      <c r="H155" s="349" t="s">
        <v>1562</v>
      </c>
      <c r="I155" s="780"/>
      <c r="J155" s="774"/>
      <c r="K155" s="774"/>
      <c r="L155" s="347" t="s">
        <v>1461</v>
      </c>
      <c r="M155" s="765" t="s">
        <v>471</v>
      </c>
      <c r="N155" s="766">
        <v>43.5</v>
      </c>
      <c r="O155" s="694"/>
      <c r="P155" s="693"/>
      <c r="Q155" s="693"/>
      <c r="R155" s="693"/>
      <c r="S155" s="693"/>
      <c r="T155" s="691" t="s">
        <v>114</v>
      </c>
      <c r="U155" s="691" t="s">
        <v>7</v>
      </c>
      <c r="V155" s="691" t="s">
        <v>143</v>
      </c>
      <c r="W155" s="694"/>
      <c r="X155" s="694"/>
      <c r="Y155" s="694"/>
      <c r="Z155" s="694"/>
      <c r="AA155" s="694"/>
      <c r="AB155" s="694" t="s">
        <v>1439</v>
      </c>
      <c r="AC155" s="695"/>
      <c r="AD155" s="693" t="s">
        <v>1439</v>
      </c>
      <c r="AE155" s="414"/>
    </row>
    <row r="156" spans="1:31" ht="15" hidden="1" customHeight="1">
      <c r="A156" s="761">
        <f t="shared" si="6"/>
        <v>2025</v>
      </c>
      <c r="B156" s="762" t="str">
        <f t="shared" si="7"/>
        <v>janvier</v>
      </c>
      <c r="C156" s="761">
        <f t="shared" si="8"/>
        <v>3</v>
      </c>
      <c r="D156" s="348" t="s">
        <v>1440</v>
      </c>
      <c r="E156" s="348" t="s">
        <v>1561</v>
      </c>
      <c r="F156" s="777">
        <v>45674</v>
      </c>
      <c r="G156" s="349" t="s">
        <v>1526</v>
      </c>
      <c r="H156" s="349" t="s">
        <v>1562</v>
      </c>
      <c r="I156" s="780"/>
      <c r="J156" s="774"/>
      <c r="K156" s="774"/>
      <c r="L156" s="347" t="s">
        <v>1461</v>
      </c>
      <c r="M156" s="765" t="s">
        <v>1061</v>
      </c>
      <c r="N156" s="766">
        <v>7.64</v>
      </c>
      <c r="O156" s="694"/>
      <c r="P156" s="693"/>
      <c r="Q156" s="693"/>
      <c r="R156" s="693"/>
      <c r="S156" s="693"/>
      <c r="T156" s="691" t="s">
        <v>114</v>
      </c>
      <c r="U156" s="691" t="s">
        <v>7</v>
      </c>
      <c r="V156" s="691" t="s">
        <v>143</v>
      </c>
      <c r="W156" s="694"/>
      <c r="X156" s="694"/>
      <c r="Y156" s="694"/>
      <c r="Z156" s="694"/>
      <c r="AA156" s="694"/>
      <c r="AB156" s="694" t="s">
        <v>1439</v>
      </c>
      <c r="AC156" s="695"/>
      <c r="AD156" s="693" t="s">
        <v>1439</v>
      </c>
      <c r="AE156" s="414"/>
    </row>
    <row r="157" spans="1:31" ht="15" hidden="1" customHeight="1">
      <c r="A157" s="761">
        <f t="shared" si="6"/>
        <v>2025</v>
      </c>
      <c r="B157" s="762" t="str">
        <f t="shared" si="7"/>
        <v>janvier</v>
      </c>
      <c r="C157" s="761">
        <f t="shared" si="8"/>
        <v>3</v>
      </c>
      <c r="D157" s="348" t="s">
        <v>1440</v>
      </c>
      <c r="E157" s="348" t="s">
        <v>1425</v>
      </c>
      <c r="F157" s="777">
        <v>45674</v>
      </c>
      <c r="G157" s="349" t="s">
        <v>1425</v>
      </c>
      <c r="H157" s="349"/>
      <c r="I157" s="780"/>
      <c r="J157" s="774"/>
      <c r="K157" s="774"/>
      <c r="L157" s="347" t="s">
        <v>1426</v>
      </c>
      <c r="M157" s="765" t="s">
        <v>164</v>
      </c>
      <c r="N157" s="766" t="s">
        <v>1425</v>
      </c>
      <c r="O157" s="694"/>
      <c r="P157" s="693" t="s">
        <v>1427</v>
      </c>
      <c r="Q157" s="693" t="s">
        <v>1433</v>
      </c>
      <c r="R157" s="693" t="s">
        <v>1429</v>
      </c>
      <c r="S157" s="693"/>
      <c r="T157" s="691" t="s">
        <v>114</v>
      </c>
      <c r="U157" s="691" t="s">
        <v>7</v>
      </c>
      <c r="V157" s="691" t="s">
        <v>143</v>
      </c>
      <c r="W157" s="694"/>
      <c r="X157" s="694"/>
      <c r="Y157" s="694"/>
      <c r="Z157" s="694"/>
      <c r="AA157" s="694"/>
      <c r="AB157" s="694"/>
      <c r="AC157" s="695"/>
      <c r="AD157" s="694"/>
      <c r="AE157" s="414"/>
    </row>
    <row r="158" spans="1:31" ht="15" hidden="1" customHeight="1">
      <c r="A158" s="761">
        <f t="shared" si="6"/>
        <v>2025</v>
      </c>
      <c r="B158" s="762" t="str">
        <f t="shared" si="7"/>
        <v>janvier</v>
      </c>
      <c r="C158" s="761">
        <f t="shared" si="8"/>
        <v>3</v>
      </c>
      <c r="D158" s="348" t="s">
        <v>1440</v>
      </c>
      <c r="E158" s="348" t="s">
        <v>1425</v>
      </c>
      <c r="F158" s="777">
        <v>45674</v>
      </c>
      <c r="G158" s="349" t="s">
        <v>1425</v>
      </c>
      <c r="H158" s="349"/>
      <c r="I158" s="780"/>
      <c r="J158" s="774"/>
      <c r="K158" s="774"/>
      <c r="L158" s="347" t="s">
        <v>1426</v>
      </c>
      <c r="M158" s="765" t="s">
        <v>174</v>
      </c>
      <c r="N158" s="766" t="s">
        <v>1425</v>
      </c>
      <c r="O158" s="694"/>
      <c r="P158" s="693" t="s">
        <v>1427</v>
      </c>
      <c r="Q158" s="693" t="s">
        <v>1433</v>
      </c>
      <c r="R158" s="693" t="s">
        <v>1429</v>
      </c>
      <c r="S158" s="693"/>
      <c r="T158" s="691" t="s">
        <v>114</v>
      </c>
      <c r="U158" s="691" t="s">
        <v>7</v>
      </c>
      <c r="V158" s="691" t="s">
        <v>143</v>
      </c>
      <c r="W158" s="694"/>
      <c r="X158" s="694"/>
      <c r="Y158" s="694"/>
      <c r="Z158" s="694"/>
      <c r="AA158" s="694"/>
      <c r="AB158" s="694"/>
      <c r="AC158" s="695"/>
      <c r="AD158" s="694"/>
      <c r="AE158" s="414"/>
    </row>
    <row r="159" spans="1:31" ht="15" hidden="1" customHeight="1">
      <c r="A159" s="761">
        <f t="shared" si="6"/>
        <v>2025</v>
      </c>
      <c r="B159" s="762" t="str">
        <f t="shared" si="7"/>
        <v>janvier</v>
      </c>
      <c r="C159" s="761">
        <f t="shared" si="8"/>
        <v>3</v>
      </c>
      <c r="D159" s="348" t="s">
        <v>1440</v>
      </c>
      <c r="E159" s="348" t="s">
        <v>1561</v>
      </c>
      <c r="F159" s="777">
        <v>45674</v>
      </c>
      <c r="G159" s="349" t="s">
        <v>1526</v>
      </c>
      <c r="H159" s="349" t="s">
        <v>1562</v>
      </c>
      <c r="I159" s="780"/>
      <c r="J159" s="774"/>
      <c r="K159" s="774"/>
      <c r="L159" s="347" t="s">
        <v>1461</v>
      </c>
      <c r="M159" s="765" t="s">
        <v>169</v>
      </c>
      <c r="N159" s="766">
        <v>29</v>
      </c>
      <c r="O159" s="694"/>
      <c r="P159" s="693"/>
      <c r="Q159" s="693"/>
      <c r="R159" s="693"/>
      <c r="S159" s="693"/>
      <c r="T159" s="691" t="s">
        <v>114</v>
      </c>
      <c r="U159" s="691" t="s">
        <v>7</v>
      </c>
      <c r="V159" s="691" t="s">
        <v>143</v>
      </c>
      <c r="W159" s="694"/>
      <c r="X159" s="694"/>
      <c r="Y159" s="694"/>
      <c r="Z159" s="694"/>
      <c r="AA159" s="694"/>
      <c r="AB159" s="694" t="s">
        <v>1439</v>
      </c>
      <c r="AC159" s="695"/>
      <c r="AD159" s="693" t="s">
        <v>1485</v>
      </c>
      <c r="AE159" s="414"/>
    </row>
    <row r="160" spans="1:31" ht="15" hidden="1" customHeight="1">
      <c r="A160" s="761">
        <f t="shared" si="6"/>
        <v>2025</v>
      </c>
      <c r="B160" s="762" t="str">
        <f t="shared" si="7"/>
        <v>janvier</v>
      </c>
      <c r="C160" s="761">
        <f t="shared" si="8"/>
        <v>3</v>
      </c>
      <c r="D160" s="348" t="s">
        <v>1440</v>
      </c>
      <c r="E160" s="348" t="s">
        <v>1425</v>
      </c>
      <c r="F160" s="777">
        <v>45674</v>
      </c>
      <c r="G160" s="349" t="s">
        <v>1425</v>
      </c>
      <c r="H160" s="349"/>
      <c r="I160" s="780"/>
      <c r="J160" s="774"/>
      <c r="K160" s="774"/>
      <c r="L160" s="347" t="s">
        <v>1426</v>
      </c>
      <c r="M160" s="765" t="s">
        <v>455</v>
      </c>
      <c r="N160" s="766" t="s">
        <v>1425</v>
      </c>
      <c r="O160" s="694"/>
      <c r="P160" s="693" t="s">
        <v>1427</v>
      </c>
      <c r="Q160" s="693" t="s">
        <v>1433</v>
      </c>
      <c r="R160" s="693" t="s">
        <v>1429</v>
      </c>
      <c r="S160" s="693"/>
      <c r="T160" s="691" t="s">
        <v>114</v>
      </c>
      <c r="U160" s="691" t="s">
        <v>7</v>
      </c>
      <c r="V160" s="691" t="s">
        <v>143</v>
      </c>
      <c r="W160" s="694"/>
      <c r="X160" s="694"/>
      <c r="Y160" s="694"/>
      <c r="Z160" s="694"/>
      <c r="AA160" s="694"/>
      <c r="AB160" s="694"/>
      <c r="AC160" s="695"/>
      <c r="AD160" s="694"/>
      <c r="AE160" s="414"/>
    </row>
    <row r="161" spans="1:31" ht="15" hidden="1" customHeight="1">
      <c r="A161" s="761">
        <f t="shared" si="6"/>
        <v>2025</v>
      </c>
      <c r="B161" s="762" t="str">
        <f t="shared" si="7"/>
        <v>janvier</v>
      </c>
      <c r="C161" s="761">
        <f t="shared" si="8"/>
        <v>3</v>
      </c>
      <c r="D161" s="348" t="s">
        <v>1440</v>
      </c>
      <c r="E161" s="348" t="s">
        <v>1561</v>
      </c>
      <c r="F161" s="777">
        <v>45674</v>
      </c>
      <c r="G161" s="349" t="s">
        <v>1526</v>
      </c>
      <c r="H161" s="349" t="s">
        <v>1562</v>
      </c>
      <c r="I161" s="780"/>
      <c r="J161" s="774"/>
      <c r="K161" s="774"/>
      <c r="L161" s="347" t="s">
        <v>1461</v>
      </c>
      <c r="M161" s="765" t="s">
        <v>784</v>
      </c>
      <c r="N161" s="766">
        <v>35</v>
      </c>
      <c r="O161" s="694"/>
      <c r="P161" s="693"/>
      <c r="Q161" s="693"/>
      <c r="R161" s="693"/>
      <c r="S161" s="693"/>
      <c r="T161" s="691" t="s">
        <v>13</v>
      </c>
      <c r="U161" s="691" t="s">
        <v>43</v>
      </c>
      <c r="V161" s="691" t="s">
        <v>93</v>
      </c>
      <c r="W161" s="694"/>
      <c r="X161" s="694"/>
      <c r="Y161" s="694"/>
      <c r="Z161" s="694"/>
      <c r="AA161" s="694"/>
      <c r="AB161" s="694" t="s">
        <v>1439</v>
      </c>
      <c r="AC161" s="695"/>
      <c r="AD161" s="693" t="s">
        <v>1452</v>
      </c>
      <c r="AE161" s="414"/>
    </row>
    <row r="162" spans="1:31" ht="15" hidden="1" customHeight="1">
      <c r="A162" s="761">
        <f t="shared" si="6"/>
        <v>2025</v>
      </c>
      <c r="B162" s="762" t="str">
        <f t="shared" si="7"/>
        <v>janvier</v>
      </c>
      <c r="C162" s="761">
        <f t="shared" si="8"/>
        <v>3</v>
      </c>
      <c r="D162" s="348" t="s">
        <v>1440</v>
      </c>
      <c r="E162" s="348" t="s">
        <v>1561</v>
      </c>
      <c r="F162" s="777">
        <v>45674</v>
      </c>
      <c r="G162" s="349" t="s">
        <v>1526</v>
      </c>
      <c r="H162" s="349" t="s">
        <v>1562</v>
      </c>
      <c r="I162" s="780"/>
      <c r="J162" s="774"/>
      <c r="K162" s="774"/>
      <c r="L162" s="347" t="s">
        <v>1461</v>
      </c>
      <c r="M162" s="765" t="s">
        <v>971</v>
      </c>
      <c r="N162" s="766">
        <v>45.14</v>
      </c>
      <c r="O162" s="694"/>
      <c r="P162" s="693"/>
      <c r="Q162" s="693"/>
      <c r="R162" s="693"/>
      <c r="S162" s="693"/>
      <c r="T162" s="691" t="s">
        <v>13</v>
      </c>
      <c r="U162" s="691" t="s">
        <v>45</v>
      </c>
      <c r="V162" s="691" t="s">
        <v>93</v>
      </c>
      <c r="W162" s="694"/>
      <c r="X162" s="694"/>
      <c r="Y162" s="694"/>
      <c r="Z162" s="694"/>
      <c r="AA162" s="694"/>
      <c r="AB162" s="694" t="s">
        <v>1439</v>
      </c>
      <c r="AC162" s="695"/>
      <c r="AD162" s="693" t="s">
        <v>1452</v>
      </c>
      <c r="AE162" s="414"/>
    </row>
    <row r="163" spans="1:31" ht="15" hidden="1" customHeight="1">
      <c r="A163" s="761">
        <f t="shared" si="6"/>
        <v>2025</v>
      </c>
      <c r="B163" s="762" t="str">
        <f t="shared" si="7"/>
        <v>janvier</v>
      </c>
      <c r="C163" s="761">
        <f t="shared" si="8"/>
        <v>4</v>
      </c>
      <c r="D163" s="348" t="s">
        <v>1466</v>
      </c>
      <c r="E163" s="348" t="s">
        <v>1563</v>
      </c>
      <c r="F163" s="777">
        <v>45676</v>
      </c>
      <c r="G163" s="355" t="s">
        <v>1477</v>
      </c>
      <c r="H163" s="354" t="s">
        <v>1564</v>
      </c>
      <c r="I163" s="354" t="s">
        <v>1565</v>
      </c>
      <c r="J163" s="354" t="s">
        <v>1519</v>
      </c>
      <c r="K163" s="356"/>
      <c r="L163" s="347" t="s">
        <v>1457</v>
      </c>
      <c r="M163" s="765" t="s">
        <v>792</v>
      </c>
      <c r="N163" s="766">
        <v>33</v>
      </c>
      <c r="O163" s="694"/>
      <c r="P163" s="693"/>
      <c r="Q163" s="693"/>
      <c r="R163" s="693"/>
      <c r="S163" s="693"/>
      <c r="T163" s="691" t="s">
        <v>114</v>
      </c>
      <c r="U163" s="691" t="s">
        <v>34</v>
      </c>
      <c r="V163" s="691" t="s">
        <v>34</v>
      </c>
      <c r="W163" s="694"/>
      <c r="X163" s="694"/>
      <c r="Y163" s="694"/>
      <c r="Z163" s="694"/>
      <c r="AA163" s="694"/>
      <c r="AB163" s="699"/>
      <c r="AC163" s="695"/>
      <c r="AD163" s="693"/>
      <c r="AE163" s="414"/>
    </row>
    <row r="164" spans="1:31" ht="15" hidden="1" customHeight="1">
      <c r="A164" s="761">
        <f t="shared" si="6"/>
        <v>2025</v>
      </c>
      <c r="B164" s="762" t="str">
        <f t="shared" si="7"/>
        <v>janvier</v>
      </c>
      <c r="C164" s="761">
        <f t="shared" si="8"/>
        <v>4</v>
      </c>
      <c r="D164" s="348" t="s">
        <v>1466</v>
      </c>
      <c r="E164" s="348" t="s">
        <v>1563</v>
      </c>
      <c r="F164" s="777">
        <v>45676</v>
      </c>
      <c r="G164" s="355" t="s">
        <v>1477</v>
      </c>
      <c r="H164" s="354" t="s">
        <v>1564</v>
      </c>
      <c r="I164" s="354" t="s">
        <v>1565</v>
      </c>
      <c r="J164" s="354" t="s">
        <v>1519</v>
      </c>
      <c r="K164" s="356"/>
      <c r="L164" s="347" t="s">
        <v>1457</v>
      </c>
      <c r="M164" s="765" t="s">
        <v>788</v>
      </c>
      <c r="N164" s="766">
        <v>37</v>
      </c>
      <c r="O164" s="694"/>
      <c r="P164" s="693"/>
      <c r="Q164" s="693"/>
      <c r="R164" s="693"/>
      <c r="S164" s="693"/>
      <c r="T164" s="691" t="s">
        <v>114</v>
      </c>
      <c r="U164" s="691" t="s">
        <v>34</v>
      </c>
      <c r="V164" s="691" t="s">
        <v>34</v>
      </c>
      <c r="W164" s="694"/>
      <c r="X164" s="694"/>
      <c r="Y164" s="694"/>
      <c r="Z164" s="694"/>
      <c r="AA164" s="694"/>
      <c r="AB164" s="699"/>
      <c r="AC164" s="695"/>
      <c r="AD164" s="693"/>
      <c r="AE164" s="414"/>
    </row>
    <row r="165" spans="1:31" ht="15" hidden="1" customHeight="1">
      <c r="A165" s="761">
        <f t="shared" si="6"/>
        <v>2025</v>
      </c>
      <c r="B165" s="762" t="str">
        <f t="shared" si="7"/>
        <v>janvier</v>
      </c>
      <c r="C165" s="761">
        <f t="shared" si="8"/>
        <v>4</v>
      </c>
      <c r="D165" s="348" t="s">
        <v>1466</v>
      </c>
      <c r="E165" s="348" t="s">
        <v>1563</v>
      </c>
      <c r="F165" s="777">
        <v>45676</v>
      </c>
      <c r="G165" s="355" t="s">
        <v>1477</v>
      </c>
      <c r="H165" s="354" t="s">
        <v>1564</v>
      </c>
      <c r="I165" s="354" t="s">
        <v>1565</v>
      </c>
      <c r="J165" s="354" t="s">
        <v>1519</v>
      </c>
      <c r="K165" s="356"/>
      <c r="L165" s="347" t="s">
        <v>1457</v>
      </c>
      <c r="M165" s="765" t="s">
        <v>660</v>
      </c>
      <c r="N165" s="766">
        <v>70</v>
      </c>
      <c r="O165" s="694"/>
      <c r="P165" s="693"/>
      <c r="Q165" s="693"/>
      <c r="R165" s="693"/>
      <c r="S165" s="693"/>
      <c r="T165" s="691" t="s">
        <v>13</v>
      </c>
      <c r="U165" s="691" t="s">
        <v>47</v>
      </c>
      <c r="V165" s="691" t="s">
        <v>292</v>
      </c>
      <c r="W165" s="694"/>
      <c r="X165" s="694"/>
      <c r="Y165" s="694"/>
      <c r="Z165" s="694"/>
      <c r="AA165" s="694"/>
      <c r="AB165" s="693" t="s">
        <v>1439</v>
      </c>
      <c r="AC165" s="695"/>
      <c r="AD165" s="693" t="s">
        <v>1439</v>
      </c>
      <c r="AE165" s="414"/>
    </row>
    <row r="166" spans="1:31" ht="15" hidden="1" customHeight="1">
      <c r="A166" s="761">
        <f t="shared" si="6"/>
        <v>2025</v>
      </c>
      <c r="B166" s="762" t="str">
        <f t="shared" si="7"/>
        <v>janvier</v>
      </c>
      <c r="C166" s="761">
        <f t="shared" si="8"/>
        <v>4</v>
      </c>
      <c r="D166" s="348" t="s">
        <v>1472</v>
      </c>
      <c r="E166" s="348" t="s">
        <v>1566</v>
      </c>
      <c r="F166" s="777">
        <v>45677</v>
      </c>
      <c r="G166" s="353" t="s">
        <v>1489</v>
      </c>
      <c r="H166" s="351" t="s">
        <v>1509</v>
      </c>
      <c r="I166" s="774"/>
      <c r="J166" s="774"/>
      <c r="K166" s="774"/>
      <c r="L166" s="347" t="s">
        <v>1444</v>
      </c>
      <c r="M166" s="765" t="s">
        <v>803</v>
      </c>
      <c r="N166" s="766">
        <v>93</v>
      </c>
      <c r="O166" s="694"/>
      <c r="P166" s="693"/>
      <c r="Q166" s="693"/>
      <c r="R166" s="693"/>
      <c r="S166" s="693"/>
      <c r="T166" s="691" t="s">
        <v>114</v>
      </c>
      <c r="U166" s="691" t="s">
        <v>20</v>
      </c>
      <c r="V166" s="691" t="s">
        <v>20</v>
      </c>
      <c r="W166" s="694"/>
      <c r="X166" s="694"/>
      <c r="Y166" s="694"/>
      <c r="Z166" s="694"/>
      <c r="AA166" s="694"/>
      <c r="AB166" s="694"/>
      <c r="AC166" s="695" t="s">
        <v>1445</v>
      </c>
      <c r="AD166" s="693"/>
      <c r="AE166" s="414"/>
    </row>
    <row r="167" spans="1:31" ht="15" hidden="1" customHeight="1">
      <c r="A167" s="761">
        <f t="shared" si="6"/>
        <v>2025</v>
      </c>
      <c r="B167" s="762" t="str">
        <f t="shared" si="7"/>
        <v>janvier</v>
      </c>
      <c r="C167" s="761">
        <f t="shared" si="8"/>
        <v>4</v>
      </c>
      <c r="D167" s="348" t="s">
        <v>1472</v>
      </c>
      <c r="E167" s="348" t="s">
        <v>1566</v>
      </c>
      <c r="F167" s="777">
        <v>45677</v>
      </c>
      <c r="G167" s="353" t="s">
        <v>1489</v>
      </c>
      <c r="H167" s="351" t="s">
        <v>1509</v>
      </c>
      <c r="I167" s="774"/>
      <c r="J167" s="774"/>
      <c r="K167" s="774"/>
      <c r="L167" s="347" t="s">
        <v>1444</v>
      </c>
      <c r="M167" s="765" t="s">
        <v>809</v>
      </c>
      <c r="N167" s="766">
        <v>99.9</v>
      </c>
      <c r="O167" s="694"/>
      <c r="P167" s="693"/>
      <c r="Q167" s="693"/>
      <c r="R167" s="693"/>
      <c r="S167" s="693"/>
      <c r="T167" s="691" t="s">
        <v>114</v>
      </c>
      <c r="U167" s="691" t="s">
        <v>20</v>
      </c>
      <c r="V167" s="691" t="s">
        <v>20</v>
      </c>
      <c r="W167" s="694"/>
      <c r="X167" s="694"/>
      <c r="Y167" s="694"/>
      <c r="Z167" s="694"/>
      <c r="AA167" s="694"/>
      <c r="AB167" s="694"/>
      <c r="AC167" s="695" t="s">
        <v>1445</v>
      </c>
      <c r="AD167" s="693"/>
      <c r="AE167" s="414"/>
    </row>
    <row r="168" spans="1:31" ht="15" hidden="1" customHeight="1">
      <c r="A168" s="761">
        <f t="shared" si="6"/>
        <v>2025</v>
      </c>
      <c r="B168" s="762" t="str">
        <f t="shared" si="7"/>
        <v>janvier</v>
      </c>
      <c r="C168" s="761">
        <f t="shared" si="8"/>
        <v>4</v>
      </c>
      <c r="D168" s="348" t="s">
        <v>1472</v>
      </c>
      <c r="E168" s="348" t="s">
        <v>1566</v>
      </c>
      <c r="F168" s="777">
        <v>45677</v>
      </c>
      <c r="G168" s="353" t="s">
        <v>1489</v>
      </c>
      <c r="H168" s="351" t="s">
        <v>1509</v>
      </c>
      <c r="I168" s="774"/>
      <c r="J168" s="774"/>
      <c r="K168" s="774"/>
      <c r="L168" s="347" t="s">
        <v>1444</v>
      </c>
      <c r="M168" s="765" t="s">
        <v>488</v>
      </c>
      <c r="N168" s="766">
        <v>59.8</v>
      </c>
      <c r="O168" s="694"/>
      <c r="P168" s="693"/>
      <c r="Q168" s="693"/>
      <c r="R168" s="693"/>
      <c r="S168" s="693"/>
      <c r="T168" s="691" t="s">
        <v>13</v>
      </c>
      <c r="U168" s="691" t="s">
        <v>43</v>
      </c>
      <c r="V168" s="691" t="s">
        <v>93</v>
      </c>
      <c r="W168" s="694"/>
      <c r="X168" s="694"/>
      <c r="Y168" s="694"/>
      <c r="Z168" s="694"/>
      <c r="AA168" s="694"/>
      <c r="AB168" s="694"/>
      <c r="AC168" s="695" t="s">
        <v>1439</v>
      </c>
      <c r="AD168" s="693" t="s">
        <v>1439</v>
      </c>
      <c r="AE168" s="414"/>
    </row>
    <row r="169" spans="1:31" ht="15" hidden="1" customHeight="1">
      <c r="A169" s="761">
        <f t="shared" si="6"/>
        <v>2025</v>
      </c>
      <c r="B169" s="762" t="str">
        <f t="shared" si="7"/>
        <v>janvier</v>
      </c>
      <c r="C169" s="761">
        <f t="shared" si="8"/>
        <v>4</v>
      </c>
      <c r="D169" s="348" t="s">
        <v>1472</v>
      </c>
      <c r="E169" s="348" t="s">
        <v>1566</v>
      </c>
      <c r="F169" s="777">
        <v>45677</v>
      </c>
      <c r="G169" s="353" t="s">
        <v>1489</v>
      </c>
      <c r="H169" s="351" t="s">
        <v>1509</v>
      </c>
      <c r="I169" s="774"/>
      <c r="J169" s="774"/>
      <c r="K169" s="774"/>
      <c r="L169" s="347" t="s">
        <v>1444</v>
      </c>
      <c r="M169" s="765" t="s">
        <v>975</v>
      </c>
      <c r="N169" s="766">
        <v>133.1</v>
      </c>
      <c r="O169" s="694"/>
      <c r="P169" s="693"/>
      <c r="Q169" s="693"/>
      <c r="R169" s="693"/>
      <c r="S169" s="693"/>
      <c r="T169" s="691" t="s">
        <v>13</v>
      </c>
      <c r="U169" s="691" t="s">
        <v>47</v>
      </c>
      <c r="V169" s="691" t="s">
        <v>292</v>
      </c>
      <c r="W169" s="694"/>
      <c r="X169" s="694"/>
      <c r="Y169" s="694"/>
      <c r="Z169" s="694"/>
      <c r="AA169" s="694"/>
      <c r="AB169" s="694"/>
      <c r="AC169" s="695" t="s">
        <v>1439</v>
      </c>
      <c r="AD169" s="693" t="s">
        <v>1439</v>
      </c>
      <c r="AE169" s="414"/>
    </row>
    <row r="170" spans="1:31" ht="15" hidden="1" customHeight="1">
      <c r="A170" s="761">
        <f t="shared" si="6"/>
        <v>2025</v>
      </c>
      <c r="B170" s="762" t="str">
        <f t="shared" si="7"/>
        <v>janvier</v>
      </c>
      <c r="C170" s="761">
        <f t="shared" si="8"/>
        <v>4</v>
      </c>
      <c r="D170" s="348" t="s">
        <v>1472</v>
      </c>
      <c r="E170" s="348" t="s">
        <v>1425</v>
      </c>
      <c r="F170" s="777">
        <v>45677</v>
      </c>
      <c r="G170" s="353" t="s">
        <v>1425</v>
      </c>
      <c r="H170" s="354"/>
      <c r="I170" s="774"/>
      <c r="J170" s="774"/>
      <c r="K170" s="774"/>
      <c r="L170" s="347" t="s">
        <v>1426</v>
      </c>
      <c r="M170" s="773" t="s">
        <v>1377</v>
      </c>
      <c r="N170" s="766" t="s">
        <v>1425</v>
      </c>
      <c r="O170" s="693"/>
      <c r="P170" s="693" t="s">
        <v>1427</v>
      </c>
      <c r="Q170" s="693" t="s">
        <v>1541</v>
      </c>
      <c r="R170" s="693" t="s">
        <v>1429</v>
      </c>
      <c r="S170" s="693"/>
      <c r="T170" s="691" t="s">
        <v>114</v>
      </c>
      <c r="U170" s="691" t="s">
        <v>690</v>
      </c>
      <c r="V170" s="691" t="s">
        <v>1378</v>
      </c>
      <c r="W170" s="694"/>
      <c r="X170" s="694"/>
      <c r="Y170" s="694"/>
      <c r="Z170" s="694"/>
      <c r="AA170" s="694"/>
      <c r="AB170" s="694"/>
      <c r="AC170" s="695"/>
      <c r="AD170" s="694"/>
      <c r="AE170" s="414"/>
    </row>
    <row r="171" spans="1:31" ht="15" hidden="1" customHeight="1">
      <c r="A171" s="761">
        <f t="shared" si="6"/>
        <v>2025</v>
      </c>
      <c r="B171" s="762" t="str">
        <f t="shared" si="7"/>
        <v>janvier</v>
      </c>
      <c r="C171" s="761">
        <f t="shared" si="8"/>
        <v>4</v>
      </c>
      <c r="D171" s="348" t="s">
        <v>1472</v>
      </c>
      <c r="E171" s="348" t="s">
        <v>1567</v>
      </c>
      <c r="F171" s="777">
        <v>45677</v>
      </c>
      <c r="G171" s="353" t="s">
        <v>1568</v>
      </c>
      <c r="H171" s="354" t="s">
        <v>1516</v>
      </c>
      <c r="I171" s="354"/>
      <c r="J171" s="774"/>
      <c r="K171" s="774"/>
      <c r="L171" s="347" t="s">
        <v>1457</v>
      </c>
      <c r="M171" s="765" t="s">
        <v>331</v>
      </c>
      <c r="N171" s="766">
        <v>210</v>
      </c>
      <c r="O171" s="694"/>
      <c r="P171" s="693"/>
      <c r="Q171" s="693"/>
      <c r="R171" s="693"/>
      <c r="S171" s="693"/>
      <c r="T171" s="691" t="s">
        <v>114</v>
      </c>
      <c r="U171" s="691" t="s">
        <v>3</v>
      </c>
      <c r="V171" s="691" t="s">
        <v>3</v>
      </c>
      <c r="W171" s="694"/>
      <c r="X171" s="694"/>
      <c r="Y171" s="694"/>
      <c r="Z171" s="694"/>
      <c r="AA171" s="694"/>
      <c r="AB171" s="693" t="s">
        <v>1439</v>
      </c>
      <c r="AC171" s="695"/>
      <c r="AD171" s="693" t="s">
        <v>1439</v>
      </c>
      <c r="AE171" s="414"/>
    </row>
    <row r="172" spans="1:31" ht="15" hidden="1" customHeight="1">
      <c r="A172" s="761">
        <f t="shared" si="6"/>
        <v>2025</v>
      </c>
      <c r="B172" s="762" t="str">
        <f t="shared" si="7"/>
        <v>janvier</v>
      </c>
      <c r="C172" s="761">
        <f t="shared" si="8"/>
        <v>4</v>
      </c>
      <c r="D172" s="348" t="s">
        <v>1472</v>
      </c>
      <c r="E172" s="348" t="s">
        <v>1567</v>
      </c>
      <c r="F172" s="777">
        <v>45677</v>
      </c>
      <c r="G172" s="353" t="s">
        <v>1568</v>
      </c>
      <c r="H172" s="354" t="s">
        <v>1516</v>
      </c>
      <c r="I172" s="354"/>
      <c r="J172" s="774"/>
      <c r="K172" s="774"/>
      <c r="L172" s="347" t="s">
        <v>1457</v>
      </c>
      <c r="M172" s="765" t="s">
        <v>1245</v>
      </c>
      <c r="N172" s="766">
        <v>210</v>
      </c>
      <c r="O172" s="694"/>
      <c r="P172" s="693"/>
      <c r="Q172" s="693"/>
      <c r="R172" s="693"/>
      <c r="S172" s="693"/>
      <c r="T172" s="691" t="s">
        <v>13</v>
      </c>
      <c r="U172" s="691" t="s">
        <v>49</v>
      </c>
      <c r="V172" s="691" t="s">
        <v>86</v>
      </c>
      <c r="W172" s="694"/>
      <c r="X172" s="694"/>
      <c r="Y172" s="694"/>
      <c r="Z172" s="694"/>
      <c r="AA172" s="694"/>
      <c r="AB172" s="693" t="s">
        <v>1439</v>
      </c>
      <c r="AC172" s="695"/>
      <c r="AD172" s="693" t="s">
        <v>1439</v>
      </c>
      <c r="AE172" s="414"/>
    </row>
    <row r="173" spans="1:31" ht="15" hidden="1" customHeight="1">
      <c r="A173" s="761">
        <f t="shared" si="6"/>
        <v>2025</v>
      </c>
      <c r="B173" s="762" t="str">
        <f t="shared" si="7"/>
        <v>janvier</v>
      </c>
      <c r="C173" s="761">
        <f t="shared" si="8"/>
        <v>4</v>
      </c>
      <c r="D173" s="348" t="s">
        <v>1475</v>
      </c>
      <c r="E173" s="348" t="s">
        <v>1569</v>
      </c>
      <c r="F173" s="777">
        <v>45678</v>
      </c>
      <c r="G173" s="353" t="s">
        <v>1487</v>
      </c>
      <c r="H173" s="354" t="s">
        <v>1570</v>
      </c>
      <c r="I173" s="354" t="s">
        <v>1524</v>
      </c>
      <c r="J173" s="774"/>
      <c r="K173" s="774"/>
      <c r="L173" s="347" t="s">
        <v>1438</v>
      </c>
      <c r="M173" s="765" t="s">
        <v>1227</v>
      </c>
      <c r="N173" s="766">
        <v>33.75</v>
      </c>
      <c r="O173" s="694"/>
      <c r="P173" s="693"/>
      <c r="Q173" s="693"/>
      <c r="R173" s="693"/>
      <c r="S173" s="693"/>
      <c r="T173" s="691" t="s">
        <v>114</v>
      </c>
      <c r="U173" s="691" t="s">
        <v>20</v>
      </c>
      <c r="V173" s="691" t="s">
        <v>20</v>
      </c>
      <c r="W173" s="694"/>
      <c r="X173" s="694"/>
      <c r="Y173" s="694"/>
      <c r="Z173" s="694"/>
      <c r="AA173" s="694"/>
      <c r="AB173" s="694" t="s">
        <v>1439</v>
      </c>
      <c r="AC173" s="695"/>
      <c r="AD173" s="693" t="s">
        <v>1439</v>
      </c>
      <c r="AE173" s="414"/>
    </row>
    <row r="174" spans="1:31" ht="15" hidden="1" customHeight="1">
      <c r="A174" s="761">
        <f t="shared" si="6"/>
        <v>2025</v>
      </c>
      <c r="B174" s="762" t="str">
        <f t="shared" si="7"/>
        <v>janvier</v>
      </c>
      <c r="C174" s="761">
        <f t="shared" si="8"/>
        <v>4</v>
      </c>
      <c r="D174" s="348" t="s">
        <v>1475</v>
      </c>
      <c r="E174" s="348" t="s">
        <v>1569</v>
      </c>
      <c r="F174" s="777">
        <v>45678</v>
      </c>
      <c r="G174" s="353" t="s">
        <v>1487</v>
      </c>
      <c r="H174" s="354" t="s">
        <v>1570</v>
      </c>
      <c r="I174" s="354" t="s">
        <v>1524</v>
      </c>
      <c r="J174" s="774"/>
      <c r="K174" s="774"/>
      <c r="L174" s="347" t="s">
        <v>1438</v>
      </c>
      <c r="M174" s="765" t="s">
        <v>975</v>
      </c>
      <c r="N174" s="766">
        <v>33.75</v>
      </c>
      <c r="O174" s="694"/>
      <c r="P174" s="693"/>
      <c r="Q174" s="693"/>
      <c r="R174" s="693"/>
      <c r="S174" s="693"/>
      <c r="T174" s="691" t="s">
        <v>13</v>
      </c>
      <c r="U174" s="691" t="s">
        <v>47</v>
      </c>
      <c r="V174" s="691" t="s">
        <v>292</v>
      </c>
      <c r="W174" s="694"/>
      <c r="X174" s="694"/>
      <c r="Y174" s="694"/>
      <c r="Z174" s="694"/>
      <c r="AA174" s="694"/>
      <c r="AB174" s="694" t="s">
        <v>1439</v>
      </c>
      <c r="AC174" s="695"/>
      <c r="AD174" s="693" t="s">
        <v>1439</v>
      </c>
      <c r="AE174" s="414"/>
    </row>
    <row r="175" spans="1:31" ht="15" hidden="1" customHeight="1">
      <c r="A175" s="761">
        <f t="shared" si="6"/>
        <v>2025</v>
      </c>
      <c r="B175" s="762" t="str">
        <f t="shared" si="7"/>
        <v>janvier</v>
      </c>
      <c r="C175" s="761">
        <f t="shared" si="8"/>
        <v>4</v>
      </c>
      <c r="D175" s="348" t="s">
        <v>1475</v>
      </c>
      <c r="E175" s="348" t="s">
        <v>1571</v>
      </c>
      <c r="F175" s="777">
        <v>45678</v>
      </c>
      <c r="G175" s="352" t="s">
        <v>1435</v>
      </c>
      <c r="H175" s="354" t="s">
        <v>1533</v>
      </c>
      <c r="I175" s="354" t="s">
        <v>1572</v>
      </c>
      <c r="J175" s="774"/>
      <c r="K175" s="774"/>
      <c r="L175" s="347" t="s">
        <v>1457</v>
      </c>
      <c r="M175" s="765" t="s">
        <v>803</v>
      </c>
      <c r="N175" s="766">
        <v>121</v>
      </c>
      <c r="O175" s="694"/>
      <c r="P175" s="693"/>
      <c r="Q175" s="693"/>
      <c r="R175" s="693"/>
      <c r="S175" s="693"/>
      <c r="T175" s="691" t="s">
        <v>114</v>
      </c>
      <c r="U175" s="691" t="s">
        <v>20</v>
      </c>
      <c r="V175" s="691" t="s">
        <v>20</v>
      </c>
      <c r="W175" s="694"/>
      <c r="X175" s="694"/>
      <c r="Y175" s="694"/>
      <c r="Z175" s="694"/>
      <c r="AA175" s="694"/>
      <c r="AB175" s="699"/>
      <c r="AC175" s="695"/>
      <c r="AD175" s="693"/>
      <c r="AE175" s="414"/>
    </row>
    <row r="176" spans="1:31" ht="15" hidden="1" customHeight="1">
      <c r="A176" s="761">
        <f t="shared" si="6"/>
        <v>2025</v>
      </c>
      <c r="B176" s="762" t="str">
        <f t="shared" si="7"/>
        <v>janvier</v>
      </c>
      <c r="C176" s="761">
        <f t="shared" si="8"/>
        <v>4</v>
      </c>
      <c r="D176" s="348" t="s">
        <v>1475</v>
      </c>
      <c r="E176" s="348" t="s">
        <v>1571</v>
      </c>
      <c r="F176" s="777">
        <v>45678</v>
      </c>
      <c r="G176" s="352" t="s">
        <v>1435</v>
      </c>
      <c r="H176" s="354" t="s">
        <v>1533</v>
      </c>
      <c r="I176" s="354" t="s">
        <v>1572</v>
      </c>
      <c r="J176" s="774"/>
      <c r="K176" s="774"/>
      <c r="L176" s="347" t="s">
        <v>1457</v>
      </c>
      <c r="M176" s="765" t="s">
        <v>775</v>
      </c>
      <c r="N176" s="766">
        <v>121</v>
      </c>
      <c r="O176" s="694"/>
      <c r="P176" s="693"/>
      <c r="Q176" s="693"/>
      <c r="R176" s="693"/>
      <c r="S176" s="693"/>
      <c r="T176" s="691" t="s">
        <v>13</v>
      </c>
      <c r="U176" s="691" t="s">
        <v>49</v>
      </c>
      <c r="V176" s="691" t="s">
        <v>86</v>
      </c>
      <c r="W176" s="694"/>
      <c r="X176" s="694"/>
      <c r="Y176" s="694"/>
      <c r="Z176" s="694"/>
      <c r="AA176" s="694"/>
      <c r="AB176" s="699" t="s">
        <v>1439</v>
      </c>
      <c r="AC176" s="695"/>
      <c r="AD176" s="693" t="s">
        <v>1439</v>
      </c>
      <c r="AE176" s="414"/>
    </row>
    <row r="177" spans="1:31" ht="15" hidden="1" customHeight="1">
      <c r="A177" s="761">
        <f t="shared" si="6"/>
        <v>2025</v>
      </c>
      <c r="B177" s="762" t="str">
        <f t="shared" si="7"/>
        <v>janvier</v>
      </c>
      <c r="C177" s="761">
        <f t="shared" si="8"/>
        <v>4</v>
      </c>
      <c r="D177" s="348" t="s">
        <v>1424</v>
      </c>
      <c r="E177" s="348" t="s">
        <v>1573</v>
      </c>
      <c r="F177" s="777">
        <v>45679</v>
      </c>
      <c r="G177" s="355" t="s">
        <v>1487</v>
      </c>
      <c r="H177" s="354" t="s">
        <v>1574</v>
      </c>
      <c r="I177" s="774"/>
      <c r="J177" s="774"/>
      <c r="K177" s="774"/>
      <c r="L177" s="347" t="s">
        <v>1461</v>
      </c>
      <c r="M177" s="765" t="s">
        <v>803</v>
      </c>
      <c r="N177" s="766">
        <v>49</v>
      </c>
      <c r="O177" s="694"/>
      <c r="P177" s="693"/>
      <c r="Q177" s="693"/>
      <c r="R177" s="693"/>
      <c r="S177" s="693"/>
      <c r="T177" s="691" t="s">
        <v>114</v>
      </c>
      <c r="U177" s="691" t="s">
        <v>20</v>
      </c>
      <c r="V177" s="691" t="s">
        <v>20</v>
      </c>
      <c r="W177" s="694"/>
      <c r="X177" s="694"/>
      <c r="Y177" s="694"/>
      <c r="Z177" s="694"/>
      <c r="AA177" s="694"/>
      <c r="AB177" s="694"/>
      <c r="AC177" s="695"/>
      <c r="AD177" s="693"/>
      <c r="AE177" s="414"/>
    </row>
    <row r="178" spans="1:31" ht="15" hidden="1" customHeight="1">
      <c r="A178" s="761">
        <f t="shared" si="6"/>
        <v>2025</v>
      </c>
      <c r="B178" s="762" t="str">
        <f t="shared" si="7"/>
        <v>janvier</v>
      </c>
      <c r="C178" s="761">
        <f t="shared" si="8"/>
        <v>4</v>
      </c>
      <c r="D178" s="348" t="s">
        <v>1424</v>
      </c>
      <c r="E178" s="348" t="s">
        <v>1573</v>
      </c>
      <c r="F178" s="777">
        <v>45679</v>
      </c>
      <c r="G178" s="355" t="s">
        <v>1487</v>
      </c>
      <c r="H178" s="354" t="s">
        <v>1574</v>
      </c>
      <c r="I178" s="774"/>
      <c r="J178" s="774"/>
      <c r="K178" s="774"/>
      <c r="L178" s="347" t="s">
        <v>1461</v>
      </c>
      <c r="M178" s="765" t="s">
        <v>809</v>
      </c>
      <c r="N178" s="766">
        <v>30.8</v>
      </c>
      <c r="O178" s="694"/>
      <c r="P178" s="693"/>
      <c r="Q178" s="693"/>
      <c r="R178" s="693"/>
      <c r="S178" s="693"/>
      <c r="T178" s="691" t="s">
        <v>114</v>
      </c>
      <c r="U178" s="691" t="s">
        <v>20</v>
      </c>
      <c r="V178" s="691" t="s">
        <v>20</v>
      </c>
      <c r="W178" s="694"/>
      <c r="X178" s="694"/>
      <c r="Y178" s="694"/>
      <c r="Z178" s="694"/>
      <c r="AA178" s="694"/>
      <c r="AB178" s="694"/>
      <c r="AC178" s="695"/>
      <c r="AD178" s="693"/>
      <c r="AE178" s="414"/>
    </row>
    <row r="179" spans="1:31" ht="15" hidden="1" customHeight="1">
      <c r="A179" s="761">
        <f t="shared" si="6"/>
        <v>2025</v>
      </c>
      <c r="B179" s="762" t="str">
        <f t="shared" si="7"/>
        <v>janvier</v>
      </c>
      <c r="C179" s="761">
        <f t="shared" si="8"/>
        <v>4</v>
      </c>
      <c r="D179" s="348" t="s">
        <v>1424</v>
      </c>
      <c r="E179" s="348" t="s">
        <v>1573</v>
      </c>
      <c r="F179" s="777">
        <v>45679</v>
      </c>
      <c r="G179" s="355" t="s">
        <v>1487</v>
      </c>
      <c r="H179" s="354" t="s">
        <v>1574</v>
      </c>
      <c r="I179" s="774"/>
      <c r="J179" s="774"/>
      <c r="K179" s="774"/>
      <c r="L179" s="347" t="s">
        <v>1461</v>
      </c>
      <c r="M179" s="765" t="s">
        <v>488</v>
      </c>
      <c r="N179" s="766">
        <v>26.8</v>
      </c>
      <c r="O179" s="694"/>
      <c r="P179" s="693"/>
      <c r="Q179" s="693"/>
      <c r="R179" s="693"/>
      <c r="S179" s="693"/>
      <c r="T179" s="691" t="s">
        <v>13</v>
      </c>
      <c r="U179" s="691" t="s">
        <v>43</v>
      </c>
      <c r="V179" s="691" t="s">
        <v>93</v>
      </c>
      <c r="W179" s="694"/>
      <c r="X179" s="694"/>
      <c r="Y179" s="694"/>
      <c r="Z179" s="694"/>
      <c r="AA179" s="694"/>
      <c r="AB179" s="694" t="s">
        <v>1439</v>
      </c>
      <c r="AC179" s="695"/>
      <c r="AD179" s="693" t="s">
        <v>1439</v>
      </c>
      <c r="AE179" s="414"/>
    </row>
    <row r="180" spans="1:31" ht="15" hidden="1" customHeight="1">
      <c r="A180" s="761">
        <f t="shared" si="6"/>
        <v>2025</v>
      </c>
      <c r="B180" s="762" t="str">
        <f t="shared" si="7"/>
        <v>janvier</v>
      </c>
      <c r="C180" s="761">
        <f t="shared" si="8"/>
        <v>4</v>
      </c>
      <c r="D180" s="348" t="s">
        <v>1424</v>
      </c>
      <c r="E180" s="348" t="s">
        <v>1573</v>
      </c>
      <c r="F180" s="777">
        <v>45679</v>
      </c>
      <c r="G180" s="355" t="s">
        <v>1487</v>
      </c>
      <c r="H180" s="354" t="s">
        <v>1574</v>
      </c>
      <c r="I180" s="774"/>
      <c r="J180" s="774"/>
      <c r="K180" s="774"/>
      <c r="L180" s="347" t="s">
        <v>1461</v>
      </c>
      <c r="M180" s="765" t="s">
        <v>975</v>
      </c>
      <c r="N180" s="766">
        <v>53</v>
      </c>
      <c r="O180" s="694"/>
      <c r="P180" s="693"/>
      <c r="Q180" s="693"/>
      <c r="R180" s="693"/>
      <c r="S180" s="693"/>
      <c r="T180" s="691" t="s">
        <v>13</v>
      </c>
      <c r="U180" s="691" t="s">
        <v>47</v>
      </c>
      <c r="V180" s="691" t="s">
        <v>292</v>
      </c>
      <c r="W180" s="694"/>
      <c r="X180" s="694"/>
      <c r="Y180" s="694"/>
      <c r="Z180" s="694"/>
      <c r="AA180" s="694"/>
      <c r="AB180" s="694" t="s">
        <v>1439</v>
      </c>
      <c r="AC180" s="695"/>
      <c r="AD180" s="693" t="s">
        <v>1439</v>
      </c>
      <c r="AE180" s="414"/>
    </row>
    <row r="181" spans="1:31" ht="15" hidden="1" customHeight="1">
      <c r="A181" s="761">
        <f t="shared" si="6"/>
        <v>2025</v>
      </c>
      <c r="B181" s="762" t="str">
        <f t="shared" si="7"/>
        <v>janvier</v>
      </c>
      <c r="C181" s="761">
        <f t="shared" si="8"/>
        <v>4</v>
      </c>
      <c r="D181" s="348" t="s">
        <v>1424</v>
      </c>
      <c r="E181" s="348" t="s">
        <v>1575</v>
      </c>
      <c r="F181" s="777">
        <v>45679</v>
      </c>
      <c r="G181" s="352" t="s">
        <v>1435</v>
      </c>
      <c r="H181" s="355" t="s">
        <v>1436</v>
      </c>
      <c r="I181" s="354" t="s">
        <v>1576</v>
      </c>
      <c r="J181" s="774"/>
      <c r="K181" s="774"/>
      <c r="L181" s="347" t="s">
        <v>1438</v>
      </c>
      <c r="M181" s="765" t="s">
        <v>1209</v>
      </c>
      <c r="N181" s="766">
        <v>191.2</v>
      </c>
      <c r="O181" s="694"/>
      <c r="P181" s="693"/>
      <c r="Q181" s="693"/>
      <c r="R181" s="693"/>
      <c r="S181" s="693"/>
      <c r="T181" s="691" t="s">
        <v>114</v>
      </c>
      <c r="U181" s="691" t="s">
        <v>35</v>
      </c>
      <c r="V181" s="691" t="s">
        <v>143</v>
      </c>
      <c r="W181" s="694"/>
      <c r="X181" s="694"/>
      <c r="Y181" s="694"/>
      <c r="Z181" s="694"/>
      <c r="AA181" s="694"/>
      <c r="AB181" s="694" t="s">
        <v>1439</v>
      </c>
      <c r="AC181" s="695"/>
      <c r="AD181" s="693" t="s">
        <v>1439</v>
      </c>
      <c r="AE181" s="414"/>
    </row>
    <row r="182" spans="1:31" ht="15" customHeight="1">
      <c r="A182" s="761">
        <f t="shared" si="6"/>
        <v>2025</v>
      </c>
      <c r="B182" s="762" t="str">
        <f t="shared" si="7"/>
        <v>janvier</v>
      </c>
      <c r="C182" s="761">
        <f t="shared" si="8"/>
        <v>4</v>
      </c>
      <c r="D182" s="348" t="s">
        <v>1424</v>
      </c>
      <c r="E182" s="348" t="s">
        <v>1575</v>
      </c>
      <c r="F182" s="777">
        <v>45679</v>
      </c>
      <c r="G182" s="352" t="s">
        <v>1435</v>
      </c>
      <c r="H182" s="355" t="s">
        <v>1436</v>
      </c>
      <c r="I182" s="354" t="s">
        <v>1576</v>
      </c>
      <c r="J182" s="774"/>
      <c r="K182" s="774"/>
      <c r="L182" s="347" t="s">
        <v>1438</v>
      </c>
      <c r="M182" s="765" t="s">
        <v>1212</v>
      </c>
      <c r="N182" s="766">
        <v>191.2</v>
      </c>
      <c r="O182" s="694"/>
      <c r="P182" s="693"/>
      <c r="Q182" s="693"/>
      <c r="R182" s="693"/>
      <c r="S182" s="693"/>
      <c r="T182" s="691" t="s">
        <v>13</v>
      </c>
      <c r="U182" s="691" t="s">
        <v>49</v>
      </c>
      <c r="V182" s="691" t="s">
        <v>49</v>
      </c>
      <c r="W182" s="694"/>
      <c r="X182" s="694"/>
      <c r="Y182" s="694"/>
      <c r="Z182" s="694"/>
      <c r="AA182" s="694"/>
      <c r="AB182" s="694" t="s">
        <v>1439</v>
      </c>
      <c r="AC182" s="695"/>
      <c r="AD182" s="693" t="s">
        <v>1439</v>
      </c>
      <c r="AE182" s="414"/>
    </row>
    <row r="183" spans="1:31" ht="15" hidden="1" customHeight="1">
      <c r="A183" s="761">
        <f t="shared" si="6"/>
        <v>2025</v>
      </c>
      <c r="B183" s="762" t="str">
        <f t="shared" si="7"/>
        <v>janvier</v>
      </c>
      <c r="C183" s="761">
        <f t="shared" si="8"/>
        <v>4</v>
      </c>
      <c r="D183" s="348" t="s">
        <v>1424</v>
      </c>
      <c r="E183" s="348" t="s">
        <v>1577</v>
      </c>
      <c r="F183" s="777">
        <v>45679</v>
      </c>
      <c r="G183" s="355" t="s">
        <v>1477</v>
      </c>
      <c r="H183" s="354" t="s">
        <v>1524</v>
      </c>
      <c r="I183" s="774"/>
      <c r="J183" s="774"/>
      <c r="K183" s="774"/>
      <c r="L183" s="347" t="s">
        <v>1465</v>
      </c>
      <c r="M183" s="765" t="s">
        <v>704</v>
      </c>
      <c r="N183" s="766">
        <v>96.75</v>
      </c>
      <c r="O183" s="694"/>
      <c r="P183" s="693"/>
      <c r="Q183" s="693"/>
      <c r="R183" s="693"/>
      <c r="S183" s="693"/>
      <c r="T183" s="691" t="s">
        <v>114</v>
      </c>
      <c r="U183" s="691" t="s">
        <v>7</v>
      </c>
      <c r="V183" s="691" t="s">
        <v>705</v>
      </c>
      <c r="W183" s="694"/>
      <c r="X183" s="694"/>
      <c r="Y183" s="694"/>
      <c r="Z183" s="694"/>
      <c r="AA183" s="694"/>
      <c r="AB183" s="694" t="s">
        <v>1439</v>
      </c>
      <c r="AC183" s="695"/>
      <c r="AD183" s="693" t="s">
        <v>1439</v>
      </c>
      <c r="AE183" s="414"/>
    </row>
    <row r="184" spans="1:31" ht="15" hidden="1" customHeight="1">
      <c r="A184" s="761">
        <f t="shared" si="6"/>
        <v>2025</v>
      </c>
      <c r="B184" s="762" t="str">
        <f t="shared" si="7"/>
        <v>janvier</v>
      </c>
      <c r="C184" s="761">
        <f t="shared" si="8"/>
        <v>4</v>
      </c>
      <c r="D184" s="348" t="s">
        <v>1424</v>
      </c>
      <c r="E184" s="348" t="s">
        <v>1425</v>
      </c>
      <c r="F184" s="777">
        <v>45679</v>
      </c>
      <c r="G184" s="355" t="s">
        <v>1425</v>
      </c>
      <c r="H184" s="354"/>
      <c r="I184" s="774"/>
      <c r="J184" s="774"/>
      <c r="K184" s="774"/>
      <c r="L184" s="347" t="s">
        <v>1426</v>
      </c>
      <c r="M184" s="765" t="s">
        <v>1029</v>
      </c>
      <c r="N184" s="766" t="s">
        <v>1425</v>
      </c>
      <c r="O184" s="694"/>
      <c r="P184" s="693" t="s">
        <v>1427</v>
      </c>
      <c r="Q184" s="693" t="s">
        <v>1433</v>
      </c>
      <c r="R184" s="693" t="s">
        <v>1429</v>
      </c>
      <c r="S184" s="693"/>
      <c r="T184" s="691" t="s">
        <v>114</v>
      </c>
      <c r="U184" s="691" t="s">
        <v>7</v>
      </c>
      <c r="V184" s="691" t="s">
        <v>143</v>
      </c>
      <c r="W184" s="694"/>
      <c r="X184" s="694"/>
      <c r="Y184" s="694"/>
      <c r="Z184" s="694"/>
      <c r="AA184" s="694"/>
      <c r="AB184" s="694"/>
      <c r="AC184" s="695"/>
      <c r="AD184" s="694"/>
      <c r="AE184" s="414"/>
    </row>
    <row r="185" spans="1:31" ht="15" hidden="1" customHeight="1">
      <c r="A185" s="761">
        <f t="shared" si="6"/>
        <v>2025</v>
      </c>
      <c r="B185" s="762" t="str">
        <f t="shared" si="7"/>
        <v>janvier</v>
      </c>
      <c r="C185" s="761">
        <f t="shared" si="8"/>
        <v>4</v>
      </c>
      <c r="D185" s="348" t="s">
        <v>1424</v>
      </c>
      <c r="E185" s="348" t="s">
        <v>1577</v>
      </c>
      <c r="F185" s="777">
        <v>45679</v>
      </c>
      <c r="G185" s="355" t="s">
        <v>1477</v>
      </c>
      <c r="H185" s="354" t="s">
        <v>1524</v>
      </c>
      <c r="I185" s="774"/>
      <c r="J185" s="774"/>
      <c r="K185" s="774"/>
      <c r="L185" s="347" t="s">
        <v>1465</v>
      </c>
      <c r="M185" s="765" t="s">
        <v>772</v>
      </c>
      <c r="N185" s="766">
        <v>79</v>
      </c>
      <c r="O185" s="694"/>
      <c r="P185" s="693"/>
      <c r="Q185" s="693"/>
      <c r="R185" s="693"/>
      <c r="S185" s="693"/>
      <c r="T185" s="691" t="s">
        <v>13</v>
      </c>
      <c r="U185" s="691" t="s">
        <v>47</v>
      </c>
      <c r="V185" s="691" t="s">
        <v>47</v>
      </c>
      <c r="W185" s="694"/>
      <c r="X185" s="694"/>
      <c r="Y185" s="694"/>
      <c r="Z185" s="694"/>
      <c r="AA185" s="694"/>
      <c r="AB185" s="694" t="s">
        <v>1439</v>
      </c>
      <c r="AC185" s="695"/>
      <c r="AD185" s="693" t="s">
        <v>1439</v>
      </c>
      <c r="AE185" s="414"/>
    </row>
    <row r="186" spans="1:31" ht="15" hidden="1" customHeight="1">
      <c r="A186" s="761">
        <f t="shared" si="6"/>
        <v>2025</v>
      </c>
      <c r="B186" s="762" t="str">
        <f t="shared" si="7"/>
        <v>janvier</v>
      </c>
      <c r="C186" s="761">
        <f t="shared" si="8"/>
        <v>4</v>
      </c>
      <c r="D186" s="348" t="s">
        <v>1424</v>
      </c>
      <c r="E186" s="348" t="s">
        <v>1577</v>
      </c>
      <c r="F186" s="777">
        <v>45679</v>
      </c>
      <c r="G186" s="355" t="s">
        <v>1477</v>
      </c>
      <c r="H186" s="354" t="s">
        <v>1524</v>
      </c>
      <c r="I186" s="774"/>
      <c r="J186" s="774"/>
      <c r="K186" s="774"/>
      <c r="L186" s="347" t="s">
        <v>1465</v>
      </c>
      <c r="M186" s="765" t="s">
        <v>871</v>
      </c>
      <c r="N186" s="766">
        <v>17.75</v>
      </c>
      <c r="O186" s="694"/>
      <c r="P186" s="693"/>
      <c r="Q186" s="693"/>
      <c r="R186" s="693"/>
      <c r="S186" s="693"/>
      <c r="T186" s="691" t="s">
        <v>13</v>
      </c>
      <c r="U186" s="691" t="s">
        <v>49</v>
      </c>
      <c r="V186" s="691" t="s">
        <v>86</v>
      </c>
      <c r="W186" s="694"/>
      <c r="X186" s="694"/>
      <c r="Y186" s="694"/>
      <c r="Z186" s="694"/>
      <c r="AA186" s="694"/>
      <c r="AB186" s="694" t="s">
        <v>1439</v>
      </c>
      <c r="AC186" s="695"/>
      <c r="AD186" s="693" t="s">
        <v>1439</v>
      </c>
      <c r="AE186" s="414"/>
    </row>
    <row r="187" spans="1:31" ht="15" hidden="1" customHeight="1">
      <c r="A187" s="761">
        <f t="shared" si="6"/>
        <v>2025</v>
      </c>
      <c r="B187" s="762" t="str">
        <f t="shared" si="7"/>
        <v>janvier</v>
      </c>
      <c r="C187" s="761">
        <f t="shared" si="8"/>
        <v>4</v>
      </c>
      <c r="D187" s="348" t="s">
        <v>1424</v>
      </c>
      <c r="E187" s="348" t="s">
        <v>1425</v>
      </c>
      <c r="F187" s="777">
        <v>45679</v>
      </c>
      <c r="G187" s="355" t="s">
        <v>1425</v>
      </c>
      <c r="H187" s="354"/>
      <c r="I187" s="774"/>
      <c r="J187" s="774"/>
      <c r="K187" s="774"/>
      <c r="L187" s="347" t="s">
        <v>1426</v>
      </c>
      <c r="M187" s="773" t="s">
        <v>1377</v>
      </c>
      <c r="N187" s="766" t="s">
        <v>1425</v>
      </c>
      <c r="O187" s="693"/>
      <c r="P187" s="693" t="s">
        <v>1427</v>
      </c>
      <c r="Q187" s="693" t="s">
        <v>1541</v>
      </c>
      <c r="R187" s="693" t="s">
        <v>1429</v>
      </c>
      <c r="S187" s="693"/>
      <c r="T187" s="691" t="s">
        <v>114</v>
      </c>
      <c r="U187" s="691" t="s">
        <v>690</v>
      </c>
      <c r="V187" s="691" t="s">
        <v>1378</v>
      </c>
      <c r="W187" s="694"/>
      <c r="X187" s="694"/>
      <c r="Y187" s="694"/>
      <c r="Z187" s="694"/>
      <c r="AA187" s="694"/>
      <c r="AB187" s="694"/>
      <c r="AC187" s="695"/>
      <c r="AD187" s="694"/>
      <c r="AE187" s="414"/>
    </row>
    <row r="188" spans="1:31" ht="15" hidden="1" customHeight="1">
      <c r="A188" s="761">
        <f t="shared" si="6"/>
        <v>2025</v>
      </c>
      <c r="B188" s="762" t="str">
        <f t="shared" si="7"/>
        <v>janvier</v>
      </c>
      <c r="C188" s="761">
        <f t="shared" si="8"/>
        <v>4</v>
      </c>
      <c r="D188" s="348" t="s">
        <v>1424</v>
      </c>
      <c r="E188" s="348" t="s">
        <v>1578</v>
      </c>
      <c r="F188" s="777">
        <v>45679</v>
      </c>
      <c r="G188" s="355" t="s">
        <v>1579</v>
      </c>
      <c r="H188" s="356" t="s">
        <v>1580</v>
      </c>
      <c r="I188" s="774"/>
      <c r="J188" s="774"/>
      <c r="K188" s="774"/>
      <c r="L188" s="347" t="s">
        <v>1444</v>
      </c>
      <c r="M188" s="765" t="s">
        <v>1332</v>
      </c>
      <c r="N188" s="766">
        <v>356</v>
      </c>
      <c r="O188" s="693"/>
      <c r="P188" s="693"/>
      <c r="Q188" s="693"/>
      <c r="R188" s="693"/>
      <c r="S188" s="693"/>
      <c r="T188" s="691" t="s">
        <v>114</v>
      </c>
      <c r="U188" s="691" t="s">
        <v>13</v>
      </c>
      <c r="V188" s="691">
        <v>0</v>
      </c>
      <c r="W188" s="694"/>
      <c r="X188" s="694"/>
      <c r="Y188" s="694"/>
      <c r="Z188" s="694"/>
      <c r="AA188" s="694"/>
      <c r="AB188" s="694"/>
      <c r="AC188" s="695" t="s">
        <v>1439</v>
      </c>
      <c r="AD188" s="693" t="s">
        <v>1485</v>
      </c>
      <c r="AE188" s="414"/>
    </row>
    <row r="189" spans="1:31" ht="15" hidden="1" customHeight="1">
      <c r="A189" s="761">
        <f t="shared" si="6"/>
        <v>2025</v>
      </c>
      <c r="B189" s="762" t="str">
        <f t="shared" si="7"/>
        <v>janvier</v>
      </c>
      <c r="C189" s="761">
        <f t="shared" si="8"/>
        <v>4</v>
      </c>
      <c r="D189" s="348" t="s">
        <v>1424</v>
      </c>
      <c r="E189" s="348" t="s">
        <v>1578</v>
      </c>
      <c r="F189" s="777">
        <v>45679</v>
      </c>
      <c r="G189" s="355" t="s">
        <v>1579</v>
      </c>
      <c r="H189" s="781" t="s">
        <v>1580</v>
      </c>
      <c r="I189" s="782"/>
      <c r="J189" s="774"/>
      <c r="K189" s="774"/>
      <c r="L189" s="347" t="s">
        <v>1444</v>
      </c>
      <c r="M189" s="765" t="s">
        <v>778</v>
      </c>
      <c r="N189" s="766">
        <v>356</v>
      </c>
      <c r="O189" s="693"/>
      <c r="P189" s="693"/>
      <c r="Q189" s="693"/>
      <c r="R189" s="693"/>
      <c r="S189" s="693"/>
      <c r="T189" s="691" t="s">
        <v>13</v>
      </c>
      <c r="U189" s="691" t="s">
        <v>45</v>
      </c>
      <c r="V189" s="691" t="s">
        <v>45</v>
      </c>
      <c r="W189" s="694"/>
      <c r="X189" s="694"/>
      <c r="Y189" s="694"/>
      <c r="Z189" s="694"/>
      <c r="AA189" s="694"/>
      <c r="AB189" s="694"/>
      <c r="AC189" s="695" t="s">
        <v>1439</v>
      </c>
      <c r="AD189" s="693" t="s">
        <v>1452</v>
      </c>
      <c r="AE189" s="414"/>
    </row>
    <row r="190" spans="1:31" ht="15" hidden="1" customHeight="1">
      <c r="A190" s="761">
        <f t="shared" si="6"/>
        <v>2025</v>
      </c>
      <c r="B190" s="762" t="str">
        <f t="shared" si="7"/>
        <v>janvier</v>
      </c>
      <c r="C190" s="761">
        <f t="shared" si="8"/>
        <v>4</v>
      </c>
      <c r="D190" s="348" t="s">
        <v>1432</v>
      </c>
      <c r="E190" s="348" t="s">
        <v>1581</v>
      </c>
      <c r="F190" s="777">
        <v>45680</v>
      </c>
      <c r="G190" s="357" t="s">
        <v>1523</v>
      </c>
      <c r="H190" s="355" t="s">
        <v>1436</v>
      </c>
      <c r="I190" s="349" t="s">
        <v>1582</v>
      </c>
      <c r="J190" s="780"/>
      <c r="K190" s="774"/>
      <c r="L190" s="347" t="s">
        <v>1438</v>
      </c>
      <c r="M190" s="765" t="s">
        <v>1227</v>
      </c>
      <c r="N190" s="766">
        <v>42.79</v>
      </c>
      <c r="O190" s="694"/>
      <c r="P190" s="694"/>
      <c r="Q190" s="694"/>
      <c r="R190" s="694"/>
      <c r="S190" s="693"/>
      <c r="T190" s="691" t="s">
        <v>114</v>
      </c>
      <c r="U190" s="691" t="s">
        <v>20</v>
      </c>
      <c r="V190" s="691" t="s">
        <v>20</v>
      </c>
      <c r="W190" s="694"/>
      <c r="X190" s="694"/>
      <c r="Y190" s="694"/>
      <c r="Z190" s="694"/>
      <c r="AA190" s="694"/>
      <c r="AB190" s="694" t="s">
        <v>1439</v>
      </c>
      <c r="AC190" s="695"/>
      <c r="AD190" s="693" t="s">
        <v>1439</v>
      </c>
      <c r="AE190" s="414"/>
    </row>
    <row r="191" spans="1:31" ht="15" hidden="1" customHeight="1">
      <c r="A191" s="761">
        <f t="shared" si="6"/>
        <v>2025</v>
      </c>
      <c r="B191" s="762" t="str">
        <f t="shared" si="7"/>
        <v>janvier</v>
      </c>
      <c r="C191" s="761">
        <f t="shared" si="8"/>
        <v>4</v>
      </c>
      <c r="D191" s="348" t="s">
        <v>1432</v>
      </c>
      <c r="E191" s="348" t="s">
        <v>1581</v>
      </c>
      <c r="F191" s="777">
        <v>45680</v>
      </c>
      <c r="G191" s="357" t="s">
        <v>1523</v>
      </c>
      <c r="H191" s="355" t="s">
        <v>1436</v>
      </c>
      <c r="I191" s="349" t="s">
        <v>1582</v>
      </c>
      <c r="J191" s="780"/>
      <c r="K191" s="774"/>
      <c r="L191" s="347" t="s">
        <v>1438</v>
      </c>
      <c r="M191" s="765" t="s">
        <v>759</v>
      </c>
      <c r="N191" s="766">
        <v>42.79</v>
      </c>
      <c r="O191" s="694"/>
      <c r="P191" s="694"/>
      <c r="Q191" s="694"/>
      <c r="R191" s="694"/>
      <c r="S191" s="693"/>
      <c r="T191" s="691" t="s">
        <v>13</v>
      </c>
      <c r="U191" s="691" t="s">
        <v>49</v>
      </c>
      <c r="V191" s="691" t="s">
        <v>49</v>
      </c>
      <c r="W191" s="694"/>
      <c r="X191" s="694"/>
      <c r="Y191" s="694"/>
      <c r="Z191" s="694"/>
      <c r="AA191" s="694"/>
      <c r="AB191" s="694" t="s">
        <v>1439</v>
      </c>
      <c r="AC191" s="695"/>
      <c r="AD191" s="693" t="s">
        <v>1439</v>
      </c>
      <c r="AE191" s="414"/>
    </row>
    <row r="192" spans="1:31" ht="15" hidden="1" customHeight="1">
      <c r="A192" s="761">
        <f t="shared" si="6"/>
        <v>2025</v>
      </c>
      <c r="B192" s="762" t="str">
        <f t="shared" si="7"/>
        <v>janvier</v>
      </c>
      <c r="C192" s="761">
        <f t="shared" si="8"/>
        <v>4</v>
      </c>
      <c r="D192" s="348" t="s">
        <v>1432</v>
      </c>
      <c r="E192" s="348" t="s">
        <v>1583</v>
      </c>
      <c r="F192" s="777">
        <v>45680</v>
      </c>
      <c r="G192" s="352" t="s">
        <v>1435</v>
      </c>
      <c r="H192" s="370" t="s">
        <v>1501</v>
      </c>
      <c r="I192" s="370" t="s">
        <v>1502</v>
      </c>
      <c r="J192" s="774"/>
      <c r="K192" s="774"/>
      <c r="L192" s="347" t="s">
        <v>1457</v>
      </c>
      <c r="M192" s="765" t="s">
        <v>353</v>
      </c>
      <c r="N192" s="766">
        <v>4.5</v>
      </c>
      <c r="O192" s="694"/>
      <c r="P192" s="694"/>
      <c r="Q192" s="694"/>
      <c r="R192" s="694"/>
      <c r="S192" s="693"/>
      <c r="T192" s="691" t="s">
        <v>114</v>
      </c>
      <c r="U192" s="691" t="s">
        <v>7</v>
      </c>
      <c r="V192" s="691" t="s">
        <v>32</v>
      </c>
      <c r="W192" s="694"/>
      <c r="X192" s="694"/>
      <c r="Y192" s="694"/>
      <c r="Z192" s="694"/>
      <c r="AA192" s="694"/>
      <c r="AB192" s="699" t="s">
        <v>1439</v>
      </c>
      <c r="AC192" s="695"/>
      <c r="AD192" s="693" t="s">
        <v>1439</v>
      </c>
      <c r="AE192" s="414"/>
    </row>
    <row r="193" spans="1:31" ht="15" hidden="1" customHeight="1">
      <c r="A193" s="761">
        <f t="shared" si="6"/>
        <v>2025</v>
      </c>
      <c r="B193" s="762" t="str">
        <f t="shared" si="7"/>
        <v>janvier</v>
      </c>
      <c r="C193" s="761">
        <f t="shared" si="8"/>
        <v>4</v>
      </c>
      <c r="D193" s="348" t="s">
        <v>1432</v>
      </c>
      <c r="E193" s="348" t="s">
        <v>1583</v>
      </c>
      <c r="F193" s="777">
        <v>45680</v>
      </c>
      <c r="G193" s="352" t="s">
        <v>1435</v>
      </c>
      <c r="H193" s="352" t="s">
        <v>1501</v>
      </c>
      <c r="I193" s="352" t="s">
        <v>1502</v>
      </c>
      <c r="J193" s="774"/>
      <c r="K193" s="774"/>
      <c r="L193" s="347" t="s">
        <v>1457</v>
      </c>
      <c r="M193" s="765" t="s">
        <v>1243</v>
      </c>
      <c r="N193" s="766">
        <v>4.5</v>
      </c>
      <c r="O193" s="694"/>
      <c r="P193" s="694"/>
      <c r="Q193" s="694"/>
      <c r="R193" s="694"/>
      <c r="S193" s="693"/>
      <c r="T193" s="691" t="s">
        <v>13</v>
      </c>
      <c r="U193" s="691" t="s">
        <v>47</v>
      </c>
      <c r="V193" s="691" t="s">
        <v>292</v>
      </c>
      <c r="W193" s="694"/>
      <c r="X193" s="694"/>
      <c r="Y193" s="694"/>
      <c r="Z193" s="694"/>
      <c r="AA193" s="694"/>
      <c r="AB193" s="699" t="s">
        <v>1439</v>
      </c>
      <c r="AC193" s="695"/>
      <c r="AD193" s="693" t="s">
        <v>1439</v>
      </c>
      <c r="AE193" s="414"/>
    </row>
    <row r="194" spans="1:31" ht="15" hidden="1" customHeight="1">
      <c r="A194" s="761">
        <f t="shared" ref="A194:A257" si="9">IF(B194="","",2025)</f>
        <v>2025</v>
      </c>
      <c r="B194" s="762" t="str">
        <f t="shared" si="7"/>
        <v>janvier</v>
      </c>
      <c r="C194" s="761">
        <f t="shared" si="8"/>
        <v>4</v>
      </c>
      <c r="D194" s="348" t="s">
        <v>1432</v>
      </c>
      <c r="E194" s="348" t="s">
        <v>1583</v>
      </c>
      <c r="F194" s="777">
        <v>45680</v>
      </c>
      <c r="G194" s="352" t="s">
        <v>1435</v>
      </c>
      <c r="H194" s="352" t="s">
        <v>1501</v>
      </c>
      <c r="I194" s="352" t="s">
        <v>1502</v>
      </c>
      <c r="J194" s="774"/>
      <c r="K194" s="774"/>
      <c r="L194" s="347" t="s">
        <v>1457</v>
      </c>
      <c r="M194" s="765" t="s">
        <v>1203</v>
      </c>
      <c r="N194" s="766">
        <v>70</v>
      </c>
      <c r="O194" s="694"/>
      <c r="P194" s="694"/>
      <c r="Q194" s="694"/>
      <c r="R194" s="694"/>
      <c r="S194" s="693"/>
      <c r="T194" s="691" t="s">
        <v>114</v>
      </c>
      <c r="U194" s="691" t="s">
        <v>690</v>
      </c>
      <c r="V194" s="691" t="s">
        <v>1204</v>
      </c>
      <c r="W194" s="694"/>
      <c r="X194" s="694"/>
      <c r="Y194" s="694"/>
      <c r="Z194" s="694"/>
      <c r="AA194" s="694"/>
      <c r="AB194" s="699" t="s">
        <v>1439</v>
      </c>
      <c r="AC194" s="695"/>
      <c r="AD194" s="693" t="s">
        <v>1439</v>
      </c>
      <c r="AE194" s="414"/>
    </row>
    <row r="195" spans="1:31" ht="15" hidden="1" customHeight="1">
      <c r="A195" s="761">
        <f t="shared" si="9"/>
        <v>2025</v>
      </c>
      <c r="B195" s="762" t="str">
        <f t="shared" ref="B195:B258" si="10">IF(F195="","",CHOOSE(MONTH(F195),"janvier","février","mars","avril","mai","juin","juillet","aout","septembre","octobre","novembre","décembre"))</f>
        <v>janvier</v>
      </c>
      <c r="C195" s="761">
        <f t="shared" ref="C195:C258" si="11">IF(F195="","",WEEKNUM(F195))</f>
        <v>4</v>
      </c>
      <c r="D195" s="348" t="s">
        <v>1432</v>
      </c>
      <c r="E195" s="348" t="s">
        <v>1583</v>
      </c>
      <c r="F195" s="777">
        <v>45680</v>
      </c>
      <c r="G195" s="352" t="s">
        <v>1435</v>
      </c>
      <c r="H195" s="352" t="s">
        <v>1501</v>
      </c>
      <c r="I195" s="352" t="s">
        <v>1502</v>
      </c>
      <c r="J195" s="774"/>
      <c r="K195" s="774"/>
      <c r="L195" s="347" t="s">
        <v>1457</v>
      </c>
      <c r="M195" s="765" t="s">
        <v>485</v>
      </c>
      <c r="N195" s="766">
        <v>70</v>
      </c>
      <c r="O195" s="694"/>
      <c r="P195" s="694"/>
      <c r="Q195" s="694"/>
      <c r="R195" s="694"/>
      <c r="S195" s="693"/>
      <c r="T195" s="691" t="s">
        <v>13</v>
      </c>
      <c r="U195" s="691" t="s">
        <v>49</v>
      </c>
      <c r="V195" s="691" t="s">
        <v>86</v>
      </c>
      <c r="W195" s="694"/>
      <c r="X195" s="694"/>
      <c r="Y195" s="694"/>
      <c r="Z195" s="694"/>
      <c r="AA195" s="694"/>
      <c r="AB195" s="699" t="s">
        <v>1439</v>
      </c>
      <c r="AC195" s="695"/>
      <c r="AD195" s="693" t="s">
        <v>1439</v>
      </c>
      <c r="AE195" s="414"/>
    </row>
    <row r="196" spans="1:31" ht="15" hidden="1" customHeight="1">
      <c r="A196" s="761">
        <f t="shared" si="9"/>
        <v>2025</v>
      </c>
      <c r="B196" s="762" t="str">
        <f t="shared" si="10"/>
        <v>janvier</v>
      </c>
      <c r="C196" s="761">
        <f t="shared" si="11"/>
        <v>4</v>
      </c>
      <c r="D196" s="348" t="s">
        <v>1432</v>
      </c>
      <c r="E196" s="348" t="s">
        <v>1584</v>
      </c>
      <c r="F196" s="777">
        <v>45680</v>
      </c>
      <c r="G196" s="352" t="s">
        <v>1529</v>
      </c>
      <c r="H196" s="351" t="s">
        <v>1544</v>
      </c>
      <c r="I196" s="774"/>
      <c r="J196" s="774"/>
      <c r="K196" s="774"/>
      <c r="L196" s="347" t="s">
        <v>1461</v>
      </c>
      <c r="M196" s="765" t="s">
        <v>500</v>
      </c>
      <c r="N196" s="766">
        <v>102.3</v>
      </c>
      <c r="O196" s="694"/>
      <c r="P196" s="694"/>
      <c r="Q196" s="694"/>
      <c r="R196" s="694"/>
      <c r="S196" s="693"/>
      <c r="T196" s="691" t="s">
        <v>114</v>
      </c>
      <c r="U196" s="691" t="s">
        <v>7</v>
      </c>
      <c r="V196" s="691" t="s">
        <v>501</v>
      </c>
      <c r="W196" s="694"/>
      <c r="X196" s="694"/>
      <c r="Y196" s="694"/>
      <c r="Z196" s="694"/>
      <c r="AA196" s="694"/>
      <c r="AB196" s="694" t="s">
        <v>1439</v>
      </c>
      <c r="AC196" s="695"/>
      <c r="AD196" s="693" t="s">
        <v>1439</v>
      </c>
      <c r="AE196" s="414"/>
    </row>
    <row r="197" spans="1:31" ht="15" hidden="1" customHeight="1">
      <c r="A197" s="761">
        <f t="shared" si="9"/>
        <v>2025</v>
      </c>
      <c r="B197" s="762" t="str">
        <f t="shared" si="10"/>
        <v>janvier</v>
      </c>
      <c r="C197" s="761">
        <f t="shared" si="11"/>
        <v>4</v>
      </c>
      <c r="D197" s="348" t="s">
        <v>1432</v>
      </c>
      <c r="E197" s="348" t="s">
        <v>1584</v>
      </c>
      <c r="F197" s="777">
        <v>45680</v>
      </c>
      <c r="G197" s="352" t="s">
        <v>1529</v>
      </c>
      <c r="H197" s="351" t="s">
        <v>1544</v>
      </c>
      <c r="I197" s="774"/>
      <c r="J197" s="774"/>
      <c r="K197" s="774"/>
      <c r="L197" s="347" t="s">
        <v>1461</v>
      </c>
      <c r="M197" s="765" t="s">
        <v>370</v>
      </c>
      <c r="N197" s="766">
        <v>102.3</v>
      </c>
      <c r="O197" s="694"/>
      <c r="P197" s="694"/>
      <c r="Q197" s="694"/>
      <c r="R197" s="694"/>
      <c r="S197" s="693"/>
      <c r="T197" s="691" t="s">
        <v>13</v>
      </c>
      <c r="U197" s="691" t="s">
        <v>43</v>
      </c>
      <c r="V197" s="691" t="s">
        <v>93</v>
      </c>
      <c r="W197" s="694"/>
      <c r="X197" s="694"/>
      <c r="Y197" s="694"/>
      <c r="Z197" s="694"/>
      <c r="AA197" s="694"/>
      <c r="AB197" s="694" t="s">
        <v>1439</v>
      </c>
      <c r="AC197" s="695"/>
      <c r="AD197" s="693" t="s">
        <v>1439</v>
      </c>
      <c r="AE197" s="414"/>
    </row>
    <row r="198" spans="1:31" ht="15" hidden="1" customHeight="1">
      <c r="A198" s="761">
        <f t="shared" si="9"/>
        <v>2025</v>
      </c>
      <c r="B198" s="762" t="str">
        <f t="shared" si="10"/>
        <v>janvier</v>
      </c>
      <c r="C198" s="761">
        <f t="shared" si="11"/>
        <v>4</v>
      </c>
      <c r="D198" s="348" t="s">
        <v>1440</v>
      </c>
      <c r="E198" s="348" t="s">
        <v>1585</v>
      </c>
      <c r="F198" s="777">
        <v>45681</v>
      </c>
      <c r="G198" s="352" t="s">
        <v>1435</v>
      </c>
      <c r="H198" s="351" t="s">
        <v>1520</v>
      </c>
      <c r="I198" s="774"/>
      <c r="J198" s="774"/>
      <c r="K198" s="774"/>
      <c r="L198" s="347" t="s">
        <v>1438</v>
      </c>
      <c r="M198" s="765" t="s">
        <v>803</v>
      </c>
      <c r="N198" s="766">
        <v>40</v>
      </c>
      <c r="O198" s="694"/>
      <c r="P198" s="694"/>
      <c r="Q198" s="694"/>
      <c r="R198" s="694"/>
      <c r="S198" s="693"/>
      <c r="T198" s="691" t="s">
        <v>114</v>
      </c>
      <c r="U198" s="691" t="s">
        <v>20</v>
      </c>
      <c r="V198" s="691" t="s">
        <v>20</v>
      </c>
      <c r="W198" s="694"/>
      <c r="X198" s="694"/>
      <c r="Y198" s="694"/>
      <c r="Z198" s="694"/>
      <c r="AA198" s="694"/>
      <c r="AB198" s="694"/>
      <c r="AC198" s="695"/>
      <c r="AD198" s="693"/>
      <c r="AE198" s="414"/>
    </row>
    <row r="199" spans="1:31" ht="15" hidden="1" customHeight="1">
      <c r="A199" s="761">
        <f t="shared" si="9"/>
        <v>2025</v>
      </c>
      <c r="B199" s="762" t="str">
        <f t="shared" si="10"/>
        <v>janvier</v>
      </c>
      <c r="C199" s="761">
        <f t="shared" si="11"/>
        <v>4</v>
      </c>
      <c r="D199" s="348" t="s">
        <v>1440</v>
      </c>
      <c r="E199" s="348" t="s">
        <v>1585</v>
      </c>
      <c r="F199" s="777">
        <v>45681</v>
      </c>
      <c r="G199" s="352" t="s">
        <v>1435</v>
      </c>
      <c r="H199" s="351" t="s">
        <v>1520</v>
      </c>
      <c r="I199" s="774"/>
      <c r="J199" s="774"/>
      <c r="K199" s="774"/>
      <c r="L199" s="347" t="s">
        <v>1438</v>
      </c>
      <c r="M199" s="765" t="s">
        <v>803</v>
      </c>
      <c r="N199" s="766">
        <v>37</v>
      </c>
      <c r="O199" s="694"/>
      <c r="P199" s="694"/>
      <c r="Q199" s="694"/>
      <c r="R199" s="694"/>
      <c r="S199" s="693"/>
      <c r="T199" s="691" t="s">
        <v>114</v>
      </c>
      <c r="U199" s="691" t="s">
        <v>20</v>
      </c>
      <c r="V199" s="691" t="s">
        <v>20</v>
      </c>
      <c r="W199" s="694"/>
      <c r="X199" s="694"/>
      <c r="Y199" s="694"/>
      <c r="Z199" s="694"/>
      <c r="AA199" s="694"/>
      <c r="AB199" s="694"/>
      <c r="AC199" s="695"/>
      <c r="AD199" s="693"/>
      <c r="AE199" s="414"/>
    </row>
    <row r="200" spans="1:31" ht="15" hidden="1" customHeight="1">
      <c r="A200" s="761">
        <f t="shared" si="9"/>
        <v>2025</v>
      </c>
      <c r="B200" s="762" t="str">
        <f t="shared" si="10"/>
        <v>janvier</v>
      </c>
      <c r="C200" s="761">
        <f t="shared" si="11"/>
        <v>4</v>
      </c>
      <c r="D200" s="348" t="s">
        <v>1440</v>
      </c>
      <c r="E200" s="348" t="s">
        <v>1585</v>
      </c>
      <c r="F200" s="777">
        <v>45681</v>
      </c>
      <c r="G200" s="352" t="s">
        <v>1435</v>
      </c>
      <c r="H200" s="351" t="s">
        <v>1520</v>
      </c>
      <c r="I200" s="774"/>
      <c r="J200" s="774"/>
      <c r="K200" s="774"/>
      <c r="L200" s="347" t="s">
        <v>1438</v>
      </c>
      <c r="M200" s="765" t="s">
        <v>226</v>
      </c>
      <c r="N200" s="766">
        <v>77</v>
      </c>
      <c r="O200" s="694"/>
      <c r="P200" s="694"/>
      <c r="Q200" s="694"/>
      <c r="R200" s="694"/>
      <c r="S200" s="693"/>
      <c r="T200" s="691" t="s">
        <v>13</v>
      </c>
      <c r="U200" s="691" t="s">
        <v>43</v>
      </c>
      <c r="V200" s="691" t="s">
        <v>93</v>
      </c>
      <c r="W200" s="694"/>
      <c r="X200" s="694"/>
      <c r="Y200" s="694"/>
      <c r="Z200" s="694"/>
      <c r="AA200" s="694"/>
      <c r="AB200" s="694" t="s">
        <v>1439</v>
      </c>
      <c r="AC200" s="695"/>
      <c r="AD200" s="693" t="s">
        <v>1439</v>
      </c>
      <c r="AE200" s="414"/>
    </row>
    <row r="201" spans="1:31" ht="15" hidden="1" customHeight="1">
      <c r="A201" s="761">
        <f t="shared" si="9"/>
        <v>2025</v>
      </c>
      <c r="B201" s="762" t="str">
        <f t="shared" si="10"/>
        <v>janvier</v>
      </c>
      <c r="C201" s="761">
        <f t="shared" si="11"/>
        <v>4</v>
      </c>
      <c r="D201" s="348" t="s">
        <v>1440</v>
      </c>
      <c r="E201" s="348" t="s">
        <v>1586</v>
      </c>
      <c r="F201" s="777">
        <v>45681</v>
      </c>
      <c r="G201" s="355" t="s">
        <v>1477</v>
      </c>
      <c r="H201" s="354" t="s">
        <v>1587</v>
      </c>
      <c r="I201" s="354" t="s">
        <v>1588</v>
      </c>
      <c r="J201" s="774"/>
      <c r="K201" s="774"/>
      <c r="L201" s="347" t="s">
        <v>1457</v>
      </c>
      <c r="M201" s="765" t="s">
        <v>752</v>
      </c>
      <c r="N201" s="766">
        <v>31.18</v>
      </c>
      <c r="O201" s="694"/>
      <c r="P201" s="694"/>
      <c r="Q201" s="694"/>
      <c r="R201" s="694"/>
      <c r="S201" s="693"/>
      <c r="T201" s="691" t="s">
        <v>114</v>
      </c>
      <c r="U201" s="691" t="s">
        <v>3</v>
      </c>
      <c r="V201" s="691" t="s">
        <v>22</v>
      </c>
      <c r="W201" s="694"/>
      <c r="X201" s="694"/>
      <c r="Y201" s="694"/>
      <c r="Z201" s="694"/>
      <c r="AA201" s="694"/>
      <c r="AB201" s="699" t="s">
        <v>1439</v>
      </c>
      <c r="AC201" s="695"/>
      <c r="AD201" s="693" t="s">
        <v>1439</v>
      </c>
      <c r="AE201" s="414"/>
    </row>
    <row r="202" spans="1:31" ht="15" hidden="1" customHeight="1">
      <c r="A202" s="761">
        <f t="shared" si="9"/>
        <v>2025</v>
      </c>
      <c r="B202" s="762" t="str">
        <f t="shared" si="10"/>
        <v>janvier</v>
      </c>
      <c r="C202" s="761">
        <f t="shared" si="11"/>
        <v>4</v>
      </c>
      <c r="D202" s="348" t="s">
        <v>1440</v>
      </c>
      <c r="E202" s="348" t="s">
        <v>1586</v>
      </c>
      <c r="F202" s="777">
        <v>45681</v>
      </c>
      <c r="G202" s="355" t="s">
        <v>1477</v>
      </c>
      <c r="H202" s="354" t="s">
        <v>1587</v>
      </c>
      <c r="I202" s="354" t="s">
        <v>1588</v>
      </c>
      <c r="J202" s="774"/>
      <c r="K202" s="774"/>
      <c r="L202" s="347" t="s">
        <v>1457</v>
      </c>
      <c r="M202" s="765" t="s">
        <v>291</v>
      </c>
      <c r="N202" s="766">
        <v>31.18</v>
      </c>
      <c r="O202" s="694"/>
      <c r="P202" s="694"/>
      <c r="Q202" s="694"/>
      <c r="R202" s="694"/>
      <c r="S202" s="693"/>
      <c r="T202" s="691" t="s">
        <v>13</v>
      </c>
      <c r="U202" s="691" t="s">
        <v>47</v>
      </c>
      <c r="V202" s="691" t="s">
        <v>292</v>
      </c>
      <c r="W202" s="694"/>
      <c r="X202" s="694"/>
      <c r="Y202" s="694"/>
      <c r="Z202" s="694"/>
      <c r="AA202" s="694"/>
      <c r="AB202" s="699" t="s">
        <v>1439</v>
      </c>
      <c r="AC202" s="695"/>
      <c r="AD202" s="693" t="s">
        <v>1439</v>
      </c>
      <c r="AE202" s="414"/>
    </row>
    <row r="203" spans="1:31" ht="15" hidden="1" customHeight="1">
      <c r="A203" s="761">
        <f t="shared" si="9"/>
        <v>2025</v>
      </c>
      <c r="B203" s="762" t="str">
        <f t="shared" si="10"/>
        <v>janvier</v>
      </c>
      <c r="C203" s="761">
        <f t="shared" si="11"/>
        <v>4</v>
      </c>
      <c r="D203" s="348" t="s">
        <v>1440</v>
      </c>
      <c r="E203" s="348" t="s">
        <v>1586</v>
      </c>
      <c r="F203" s="777">
        <v>45681</v>
      </c>
      <c r="G203" s="355" t="s">
        <v>1477</v>
      </c>
      <c r="H203" s="354" t="s">
        <v>1587</v>
      </c>
      <c r="I203" s="354" t="s">
        <v>1588</v>
      </c>
      <c r="J203" s="774"/>
      <c r="K203" s="774"/>
      <c r="L203" s="347" t="s">
        <v>1457</v>
      </c>
      <c r="M203" s="765" t="s">
        <v>602</v>
      </c>
      <c r="N203" s="766">
        <v>122</v>
      </c>
      <c r="O203" s="694"/>
      <c r="P203" s="694"/>
      <c r="Q203" s="694"/>
      <c r="R203" s="694"/>
      <c r="S203" s="693"/>
      <c r="T203" s="691" t="s">
        <v>114</v>
      </c>
      <c r="U203" s="691" t="s">
        <v>7</v>
      </c>
      <c r="V203" s="691" t="s">
        <v>143</v>
      </c>
      <c r="W203" s="694"/>
      <c r="X203" s="694"/>
      <c r="Y203" s="694"/>
      <c r="Z203" s="694"/>
      <c r="AA203" s="694"/>
      <c r="AB203" s="699" t="s">
        <v>1439</v>
      </c>
      <c r="AC203" s="695"/>
      <c r="AD203" s="693" t="s">
        <v>1439</v>
      </c>
      <c r="AE203" s="414"/>
    </row>
    <row r="204" spans="1:31" ht="15" hidden="1" customHeight="1">
      <c r="A204" s="761">
        <f t="shared" si="9"/>
        <v>2025</v>
      </c>
      <c r="B204" s="762" t="str">
        <f t="shared" si="10"/>
        <v>janvier</v>
      </c>
      <c r="C204" s="761">
        <f t="shared" si="11"/>
        <v>4</v>
      </c>
      <c r="D204" s="348" t="s">
        <v>1440</v>
      </c>
      <c r="E204" s="348" t="s">
        <v>1586</v>
      </c>
      <c r="F204" s="777">
        <v>45681</v>
      </c>
      <c r="G204" s="355" t="s">
        <v>1477</v>
      </c>
      <c r="H204" s="354" t="s">
        <v>1587</v>
      </c>
      <c r="I204" s="354" t="s">
        <v>1588</v>
      </c>
      <c r="J204" s="774"/>
      <c r="K204" s="774"/>
      <c r="L204" s="347" t="s">
        <v>1457</v>
      </c>
      <c r="M204" s="765" t="s">
        <v>382</v>
      </c>
      <c r="N204" s="766">
        <v>122</v>
      </c>
      <c r="O204" s="694"/>
      <c r="P204" s="694"/>
      <c r="Q204" s="694"/>
      <c r="R204" s="694"/>
      <c r="S204" s="693"/>
      <c r="T204" s="691" t="s">
        <v>13</v>
      </c>
      <c r="U204" s="691" t="s">
        <v>49</v>
      </c>
      <c r="V204" s="691" t="s">
        <v>86</v>
      </c>
      <c r="W204" s="694"/>
      <c r="X204" s="694"/>
      <c r="Y204" s="694"/>
      <c r="Z204" s="694"/>
      <c r="AA204" s="694"/>
      <c r="AB204" s="699" t="s">
        <v>1439</v>
      </c>
      <c r="AC204" s="695"/>
      <c r="AD204" s="693" t="s">
        <v>1439</v>
      </c>
      <c r="AE204" s="414"/>
    </row>
    <row r="205" spans="1:31" ht="15" hidden="1" customHeight="1">
      <c r="A205" s="761">
        <f t="shared" si="9"/>
        <v>2025</v>
      </c>
      <c r="B205" s="762" t="str">
        <f t="shared" si="10"/>
        <v>janvier</v>
      </c>
      <c r="C205" s="761">
        <f t="shared" si="11"/>
        <v>4</v>
      </c>
      <c r="D205" s="348" t="s">
        <v>1440</v>
      </c>
      <c r="E205" s="348" t="s">
        <v>1589</v>
      </c>
      <c r="F205" s="777">
        <v>45681</v>
      </c>
      <c r="G205" s="349" t="s">
        <v>1526</v>
      </c>
      <c r="H205" s="354" t="s">
        <v>1590</v>
      </c>
      <c r="I205" s="354" t="s">
        <v>1591</v>
      </c>
      <c r="J205" s="774"/>
      <c r="K205" s="774"/>
      <c r="L205" s="347" t="s">
        <v>1444</v>
      </c>
      <c r="M205" s="765" t="s">
        <v>500</v>
      </c>
      <c r="N205" s="766">
        <v>85.3</v>
      </c>
      <c r="O205" s="694"/>
      <c r="P205" s="694"/>
      <c r="Q205" s="694"/>
      <c r="R205" s="694"/>
      <c r="S205" s="693"/>
      <c r="T205" s="691" t="s">
        <v>114</v>
      </c>
      <c r="U205" s="691" t="s">
        <v>7</v>
      </c>
      <c r="V205" s="691" t="s">
        <v>501</v>
      </c>
      <c r="W205" s="694"/>
      <c r="X205" s="694"/>
      <c r="Y205" s="694"/>
      <c r="Z205" s="694"/>
      <c r="AA205" s="694"/>
      <c r="AB205" s="694"/>
      <c r="AC205" s="695" t="s">
        <v>1439</v>
      </c>
      <c r="AD205" s="693" t="s">
        <v>1452</v>
      </c>
      <c r="AE205" s="414"/>
    </row>
    <row r="206" spans="1:31" ht="15" hidden="1" customHeight="1">
      <c r="A206" s="761">
        <f t="shared" si="9"/>
        <v>2025</v>
      </c>
      <c r="B206" s="762" t="str">
        <f t="shared" si="10"/>
        <v>janvier</v>
      </c>
      <c r="C206" s="761">
        <f t="shared" si="11"/>
        <v>4</v>
      </c>
      <c r="D206" s="348" t="s">
        <v>1440</v>
      </c>
      <c r="E206" s="348" t="s">
        <v>1589</v>
      </c>
      <c r="F206" s="777">
        <v>45681</v>
      </c>
      <c r="G206" s="349" t="s">
        <v>1526</v>
      </c>
      <c r="H206" s="354" t="s">
        <v>1590</v>
      </c>
      <c r="I206" s="354" t="s">
        <v>1591</v>
      </c>
      <c r="J206" s="774"/>
      <c r="K206" s="774"/>
      <c r="L206" s="347" t="s">
        <v>1444</v>
      </c>
      <c r="M206" s="765" t="s">
        <v>1265</v>
      </c>
      <c r="N206" s="766">
        <v>278</v>
      </c>
      <c r="O206" s="694"/>
      <c r="P206" s="694"/>
      <c r="Q206" s="694"/>
      <c r="R206" s="694"/>
      <c r="S206" s="693"/>
      <c r="T206" s="691" t="s">
        <v>114</v>
      </c>
      <c r="U206" s="691" t="s">
        <v>13</v>
      </c>
      <c r="V206" s="691" t="s">
        <v>86</v>
      </c>
      <c r="W206" s="694"/>
      <c r="X206" s="694"/>
      <c r="Y206" s="694"/>
      <c r="Z206" s="694"/>
      <c r="AA206" s="694"/>
      <c r="AB206" s="694"/>
      <c r="AC206" s="695" t="s">
        <v>1439</v>
      </c>
      <c r="AD206" s="700" t="s">
        <v>1452</v>
      </c>
      <c r="AE206" s="414"/>
    </row>
    <row r="207" spans="1:31" ht="15" hidden="1" customHeight="1">
      <c r="A207" s="761">
        <f t="shared" si="9"/>
        <v>2025</v>
      </c>
      <c r="B207" s="762" t="str">
        <f t="shared" si="10"/>
        <v>janvier</v>
      </c>
      <c r="C207" s="761">
        <f t="shared" si="11"/>
        <v>4</v>
      </c>
      <c r="D207" s="348" t="s">
        <v>1440</v>
      </c>
      <c r="E207" s="348" t="s">
        <v>1589</v>
      </c>
      <c r="F207" s="777">
        <v>45681</v>
      </c>
      <c r="G207" s="349" t="s">
        <v>1526</v>
      </c>
      <c r="H207" s="354" t="s">
        <v>1590</v>
      </c>
      <c r="I207" s="354" t="s">
        <v>1591</v>
      </c>
      <c r="J207" s="774"/>
      <c r="K207" s="774"/>
      <c r="L207" s="347" t="s">
        <v>1444</v>
      </c>
      <c r="M207" s="765" t="s">
        <v>1252</v>
      </c>
      <c r="N207" s="766">
        <v>62.95</v>
      </c>
      <c r="O207" s="694"/>
      <c r="P207" s="694"/>
      <c r="Q207" s="694"/>
      <c r="R207" s="694"/>
      <c r="S207" s="693"/>
      <c r="T207" s="691" t="s">
        <v>13</v>
      </c>
      <c r="U207" s="691" t="s">
        <v>43</v>
      </c>
      <c r="V207" s="691" t="s">
        <v>93</v>
      </c>
      <c r="W207" s="694"/>
      <c r="X207" s="694"/>
      <c r="Y207" s="694"/>
      <c r="Z207" s="694"/>
      <c r="AA207" s="694"/>
      <c r="AB207" s="694"/>
      <c r="AC207" s="695" t="s">
        <v>1439</v>
      </c>
      <c r="AD207" s="700" t="s">
        <v>1452</v>
      </c>
      <c r="AE207" s="414"/>
    </row>
    <row r="208" spans="1:31" ht="15" hidden="1" customHeight="1">
      <c r="A208" s="761">
        <f t="shared" si="9"/>
        <v>2025</v>
      </c>
      <c r="B208" s="762" t="str">
        <f t="shared" si="10"/>
        <v>janvier</v>
      </c>
      <c r="C208" s="761">
        <f t="shared" si="11"/>
        <v>4</v>
      </c>
      <c r="D208" s="348" t="s">
        <v>1440</v>
      </c>
      <c r="E208" s="348" t="s">
        <v>1589</v>
      </c>
      <c r="F208" s="777">
        <v>45681</v>
      </c>
      <c r="G208" s="349" t="s">
        <v>1526</v>
      </c>
      <c r="H208" s="354" t="s">
        <v>1590</v>
      </c>
      <c r="I208" s="354" t="s">
        <v>1591</v>
      </c>
      <c r="J208" s="774"/>
      <c r="K208" s="774"/>
      <c r="L208" s="347" t="s">
        <v>1444</v>
      </c>
      <c r="M208" s="765" t="s">
        <v>660</v>
      </c>
      <c r="N208" s="766">
        <v>300.35000000000002</v>
      </c>
      <c r="O208" s="694"/>
      <c r="P208" s="694"/>
      <c r="Q208" s="694"/>
      <c r="R208" s="694"/>
      <c r="S208" s="693"/>
      <c r="T208" s="691" t="s">
        <v>13</v>
      </c>
      <c r="U208" s="691" t="s">
        <v>47</v>
      </c>
      <c r="V208" s="691" t="s">
        <v>292</v>
      </c>
      <c r="W208" s="694"/>
      <c r="X208" s="694"/>
      <c r="Y208" s="694"/>
      <c r="Z208" s="694"/>
      <c r="AA208" s="694"/>
      <c r="AB208" s="694"/>
      <c r="AC208" s="695" t="s">
        <v>1439</v>
      </c>
      <c r="AD208" s="700" t="s">
        <v>1452</v>
      </c>
      <c r="AE208" s="414"/>
    </row>
    <row r="209" spans="1:31" ht="15" hidden="1" customHeight="1">
      <c r="A209" s="761">
        <f t="shared" si="9"/>
        <v>2025</v>
      </c>
      <c r="B209" s="762" t="str">
        <f t="shared" si="10"/>
        <v>janvier</v>
      </c>
      <c r="C209" s="761">
        <f t="shared" si="11"/>
        <v>4</v>
      </c>
      <c r="D209" s="348" t="s">
        <v>1440</v>
      </c>
      <c r="E209" s="348" t="s">
        <v>1425</v>
      </c>
      <c r="F209" s="777">
        <v>45681</v>
      </c>
      <c r="G209" s="778" t="s">
        <v>1425</v>
      </c>
      <c r="H209" s="778"/>
      <c r="I209" s="774"/>
      <c r="J209" s="774"/>
      <c r="K209" s="774"/>
      <c r="L209" s="347" t="s">
        <v>1426</v>
      </c>
      <c r="M209" s="765" t="s">
        <v>835</v>
      </c>
      <c r="N209" s="766" t="s">
        <v>1425</v>
      </c>
      <c r="O209" s="694"/>
      <c r="P209" s="693" t="s">
        <v>1427</v>
      </c>
      <c r="Q209" s="693" t="s">
        <v>1433</v>
      </c>
      <c r="R209" s="693" t="s">
        <v>1431</v>
      </c>
      <c r="S209" s="693"/>
      <c r="T209" s="691" t="s">
        <v>114</v>
      </c>
      <c r="U209" s="691" t="s">
        <v>7</v>
      </c>
      <c r="V209" s="691" t="s">
        <v>143</v>
      </c>
      <c r="W209" s="694"/>
      <c r="X209" s="694"/>
      <c r="Y209" s="694"/>
      <c r="Z209" s="694"/>
      <c r="AA209" s="694"/>
      <c r="AB209" s="694"/>
      <c r="AC209" s="695"/>
      <c r="AD209" s="694"/>
      <c r="AE209" s="414"/>
    </row>
    <row r="210" spans="1:31" ht="15" hidden="1" customHeight="1">
      <c r="A210" s="761">
        <f t="shared" si="9"/>
        <v>2025</v>
      </c>
      <c r="B210" s="762" t="str">
        <f t="shared" si="10"/>
        <v>janvier</v>
      </c>
      <c r="C210" s="761">
        <f t="shared" si="11"/>
        <v>4</v>
      </c>
      <c r="D210" s="348" t="s">
        <v>1440</v>
      </c>
      <c r="E210" s="348" t="s">
        <v>1425</v>
      </c>
      <c r="F210" s="777">
        <v>45681</v>
      </c>
      <c r="G210" s="778" t="s">
        <v>1425</v>
      </c>
      <c r="H210" s="778"/>
      <c r="I210" s="774"/>
      <c r="J210" s="774"/>
      <c r="K210" s="774"/>
      <c r="L210" s="347" t="s">
        <v>1426</v>
      </c>
      <c r="M210" s="765" t="s">
        <v>1068</v>
      </c>
      <c r="N210" s="766" t="s">
        <v>1425</v>
      </c>
      <c r="O210" s="694"/>
      <c r="P210" s="693" t="s">
        <v>1427</v>
      </c>
      <c r="Q210" s="693" t="s">
        <v>1433</v>
      </c>
      <c r="R210" s="693" t="s">
        <v>1431</v>
      </c>
      <c r="S210" s="693"/>
      <c r="T210" s="691" t="s">
        <v>114</v>
      </c>
      <c r="U210" s="691" t="s">
        <v>7</v>
      </c>
      <c r="V210" s="691" t="s">
        <v>143</v>
      </c>
      <c r="W210" s="694"/>
      <c r="X210" s="694"/>
      <c r="Y210" s="694"/>
      <c r="Z210" s="694"/>
      <c r="AA210" s="694"/>
      <c r="AB210" s="694"/>
      <c r="AC210" s="695"/>
      <c r="AD210" s="694"/>
      <c r="AE210" s="414"/>
    </row>
    <row r="211" spans="1:31" ht="15" hidden="1" customHeight="1">
      <c r="A211" s="761">
        <f t="shared" si="9"/>
        <v>2025</v>
      </c>
      <c r="B211" s="762" t="str">
        <f t="shared" si="10"/>
        <v>janvier</v>
      </c>
      <c r="C211" s="761">
        <f t="shared" si="11"/>
        <v>4</v>
      </c>
      <c r="D211" s="348" t="s">
        <v>1440</v>
      </c>
      <c r="E211" s="348" t="s">
        <v>1425</v>
      </c>
      <c r="F211" s="777">
        <v>45681</v>
      </c>
      <c r="G211" s="778" t="s">
        <v>1425</v>
      </c>
      <c r="H211" s="778"/>
      <c r="I211" s="774"/>
      <c r="J211" s="774"/>
      <c r="K211" s="774"/>
      <c r="L211" s="347" t="s">
        <v>1426</v>
      </c>
      <c r="M211" s="765" t="s">
        <v>1029</v>
      </c>
      <c r="N211" s="766" t="s">
        <v>1425</v>
      </c>
      <c r="O211" s="694"/>
      <c r="P211" s="693" t="s">
        <v>1427</v>
      </c>
      <c r="Q211" s="693" t="s">
        <v>1541</v>
      </c>
      <c r="R211" s="693" t="s">
        <v>1429</v>
      </c>
      <c r="S211" s="693"/>
      <c r="T211" s="691" t="s">
        <v>114</v>
      </c>
      <c r="U211" s="691" t="s">
        <v>7</v>
      </c>
      <c r="V211" s="691" t="s">
        <v>143</v>
      </c>
      <c r="W211" s="694"/>
      <c r="X211" s="694"/>
      <c r="Y211" s="694"/>
      <c r="Z211" s="694"/>
      <c r="AA211" s="694"/>
      <c r="AB211" s="694"/>
      <c r="AC211" s="695"/>
      <c r="AD211" s="694"/>
      <c r="AE211" s="414"/>
    </row>
    <row r="212" spans="1:31" ht="15" hidden="1" customHeight="1">
      <c r="A212" s="761">
        <f t="shared" si="9"/>
        <v>2025</v>
      </c>
      <c r="B212" s="762" t="str">
        <f t="shared" si="10"/>
        <v>janvier</v>
      </c>
      <c r="C212" s="761">
        <f t="shared" si="11"/>
        <v>4</v>
      </c>
      <c r="D212" s="348" t="s">
        <v>1440</v>
      </c>
      <c r="E212" s="348" t="s">
        <v>1592</v>
      </c>
      <c r="F212" s="777">
        <v>45681</v>
      </c>
      <c r="G212" s="778" t="s">
        <v>1593</v>
      </c>
      <c r="H212" s="779"/>
      <c r="I212" s="774"/>
      <c r="J212" s="774"/>
      <c r="K212" s="774"/>
      <c r="L212" s="347" t="s">
        <v>1465</v>
      </c>
      <c r="M212" s="765" t="s">
        <v>1256</v>
      </c>
      <c r="N212" s="766">
        <v>109</v>
      </c>
      <c r="O212" s="694"/>
      <c r="P212" s="694"/>
      <c r="Q212" s="694"/>
      <c r="R212" s="694"/>
      <c r="S212" s="693"/>
      <c r="T212" s="691" t="s">
        <v>114</v>
      </c>
      <c r="U212" s="691" t="s">
        <v>3</v>
      </c>
      <c r="V212" s="691" t="s">
        <v>22</v>
      </c>
      <c r="W212" s="694"/>
      <c r="X212" s="694"/>
      <c r="Y212" s="694"/>
      <c r="Z212" s="694"/>
      <c r="AA212" s="694"/>
      <c r="AB212" s="694" t="s">
        <v>1439</v>
      </c>
      <c r="AC212" s="695"/>
      <c r="AD212" s="693" t="s">
        <v>1452</v>
      </c>
      <c r="AE212" s="414"/>
    </row>
    <row r="213" spans="1:31" ht="15" hidden="1" customHeight="1">
      <c r="A213" s="761">
        <f t="shared" si="9"/>
        <v>2025</v>
      </c>
      <c r="B213" s="762" t="str">
        <f t="shared" si="10"/>
        <v>janvier</v>
      </c>
      <c r="C213" s="761">
        <f t="shared" si="11"/>
        <v>4</v>
      </c>
      <c r="D213" s="348" t="s">
        <v>1440</v>
      </c>
      <c r="E213" s="348" t="s">
        <v>1592</v>
      </c>
      <c r="F213" s="777">
        <v>45681</v>
      </c>
      <c r="G213" s="778" t="s">
        <v>1593</v>
      </c>
      <c r="H213" s="779"/>
      <c r="I213" s="774"/>
      <c r="J213" s="774"/>
      <c r="K213" s="774"/>
      <c r="L213" s="347" t="s">
        <v>1465</v>
      </c>
      <c r="M213" s="765" t="s">
        <v>871</v>
      </c>
      <c r="N213" s="766">
        <v>109</v>
      </c>
      <c r="O213" s="694"/>
      <c r="P213" s="694"/>
      <c r="Q213" s="694"/>
      <c r="R213" s="694"/>
      <c r="S213" s="693"/>
      <c r="T213" s="691" t="s">
        <v>13</v>
      </c>
      <c r="U213" s="691" t="s">
        <v>49</v>
      </c>
      <c r="V213" s="691" t="s">
        <v>86</v>
      </c>
      <c r="W213" s="694"/>
      <c r="X213" s="694"/>
      <c r="Y213" s="694"/>
      <c r="Z213" s="694"/>
      <c r="AA213" s="694"/>
      <c r="AB213" s="694" t="s">
        <v>1439</v>
      </c>
      <c r="AC213" s="695"/>
      <c r="AD213" s="693" t="s">
        <v>1452</v>
      </c>
      <c r="AE213" s="414"/>
    </row>
    <row r="214" spans="1:31" ht="15" hidden="1" customHeight="1">
      <c r="A214" s="761">
        <f t="shared" si="9"/>
        <v>2025</v>
      </c>
      <c r="B214" s="762" t="str">
        <f t="shared" si="10"/>
        <v>janvier</v>
      </c>
      <c r="C214" s="761">
        <f t="shared" si="11"/>
        <v>4</v>
      </c>
      <c r="D214" s="348" t="s">
        <v>1440</v>
      </c>
      <c r="E214" s="348" t="s">
        <v>1425</v>
      </c>
      <c r="F214" s="777">
        <v>45681</v>
      </c>
      <c r="G214" s="349" t="s">
        <v>1425</v>
      </c>
      <c r="H214" s="349"/>
      <c r="I214" s="780"/>
      <c r="J214" s="774"/>
      <c r="K214" s="774"/>
      <c r="L214" s="347" t="s">
        <v>1426</v>
      </c>
      <c r="M214" s="765" t="s">
        <v>1231</v>
      </c>
      <c r="N214" s="766" t="s">
        <v>1425</v>
      </c>
      <c r="O214" s="694"/>
      <c r="P214" s="693" t="s">
        <v>1427</v>
      </c>
      <c r="Q214" s="693" t="s">
        <v>1541</v>
      </c>
      <c r="R214" s="693" t="s">
        <v>1429</v>
      </c>
      <c r="S214" s="693"/>
      <c r="T214" s="691" t="s">
        <v>114</v>
      </c>
      <c r="U214" s="691" t="s">
        <v>7</v>
      </c>
      <c r="V214" s="691" t="s">
        <v>143</v>
      </c>
      <c r="W214" s="694"/>
      <c r="X214" s="694"/>
      <c r="Y214" s="694"/>
      <c r="Z214" s="694"/>
      <c r="AA214" s="694"/>
      <c r="AB214" s="694"/>
      <c r="AC214" s="695"/>
      <c r="AD214" s="694"/>
      <c r="AE214" s="414"/>
    </row>
    <row r="215" spans="1:31" ht="15" hidden="1" customHeight="1">
      <c r="A215" s="761">
        <f t="shared" si="9"/>
        <v>2025</v>
      </c>
      <c r="B215" s="762" t="str">
        <f t="shared" si="10"/>
        <v>janvier</v>
      </c>
      <c r="C215" s="761">
        <f t="shared" si="11"/>
        <v>4</v>
      </c>
      <c r="D215" s="348" t="s">
        <v>1440</v>
      </c>
      <c r="E215" s="348" t="s">
        <v>1425</v>
      </c>
      <c r="F215" s="777">
        <v>45681</v>
      </c>
      <c r="G215" s="349" t="s">
        <v>1425</v>
      </c>
      <c r="H215" s="349"/>
      <c r="I215" s="780"/>
      <c r="J215" s="774"/>
      <c r="K215" s="774"/>
      <c r="L215" s="347" t="s">
        <v>1426</v>
      </c>
      <c r="M215" s="765" t="s">
        <v>471</v>
      </c>
      <c r="N215" s="766" t="s">
        <v>1425</v>
      </c>
      <c r="O215" s="694"/>
      <c r="P215" s="693" t="s">
        <v>1427</v>
      </c>
      <c r="Q215" s="693" t="s">
        <v>1541</v>
      </c>
      <c r="R215" s="693" t="s">
        <v>1429</v>
      </c>
      <c r="S215" s="693"/>
      <c r="T215" s="691" t="s">
        <v>114</v>
      </c>
      <c r="U215" s="691" t="s">
        <v>7</v>
      </c>
      <c r="V215" s="691" t="s">
        <v>143</v>
      </c>
      <c r="W215" s="694"/>
      <c r="X215" s="694"/>
      <c r="Y215" s="694"/>
      <c r="Z215" s="694"/>
      <c r="AA215" s="694"/>
      <c r="AB215" s="694"/>
      <c r="AC215" s="695"/>
      <c r="AD215" s="694"/>
      <c r="AE215" s="414"/>
    </row>
    <row r="216" spans="1:31" ht="15" hidden="1" customHeight="1">
      <c r="A216" s="761">
        <f t="shared" si="9"/>
        <v>2025</v>
      </c>
      <c r="B216" s="762" t="str">
        <f t="shared" si="10"/>
        <v>janvier</v>
      </c>
      <c r="C216" s="761">
        <f t="shared" si="11"/>
        <v>4</v>
      </c>
      <c r="D216" s="348" t="s">
        <v>1440</v>
      </c>
      <c r="E216" s="348" t="s">
        <v>1425</v>
      </c>
      <c r="F216" s="777">
        <v>45681</v>
      </c>
      <c r="G216" s="349" t="s">
        <v>1425</v>
      </c>
      <c r="H216" s="349"/>
      <c r="I216" s="780"/>
      <c r="J216" s="774"/>
      <c r="K216" s="774"/>
      <c r="L216" s="347" t="s">
        <v>1426</v>
      </c>
      <c r="M216" s="765" t="s">
        <v>1061</v>
      </c>
      <c r="N216" s="766" t="s">
        <v>1425</v>
      </c>
      <c r="O216" s="694"/>
      <c r="P216" s="693" t="s">
        <v>1427</v>
      </c>
      <c r="Q216" s="693" t="s">
        <v>1541</v>
      </c>
      <c r="R216" s="693" t="s">
        <v>1429</v>
      </c>
      <c r="S216" s="693"/>
      <c r="T216" s="691" t="s">
        <v>114</v>
      </c>
      <c r="U216" s="691" t="s">
        <v>7</v>
      </c>
      <c r="V216" s="691" t="s">
        <v>143</v>
      </c>
      <c r="W216" s="694"/>
      <c r="X216" s="694"/>
      <c r="Y216" s="694"/>
      <c r="Z216" s="694"/>
      <c r="AA216" s="694"/>
      <c r="AB216" s="694"/>
      <c r="AC216" s="695"/>
      <c r="AD216" s="694"/>
      <c r="AE216" s="414"/>
    </row>
    <row r="217" spans="1:31" ht="15" hidden="1" customHeight="1">
      <c r="A217" s="761">
        <f t="shared" si="9"/>
        <v>2025</v>
      </c>
      <c r="B217" s="762" t="str">
        <f t="shared" si="10"/>
        <v>janvier</v>
      </c>
      <c r="C217" s="761">
        <f t="shared" si="11"/>
        <v>4</v>
      </c>
      <c r="D217" s="348" t="s">
        <v>1440</v>
      </c>
      <c r="E217" s="348" t="s">
        <v>1425</v>
      </c>
      <c r="F217" s="777">
        <v>45681</v>
      </c>
      <c r="G217" s="349" t="s">
        <v>1425</v>
      </c>
      <c r="H217" s="349"/>
      <c r="I217" s="780"/>
      <c r="J217" s="774"/>
      <c r="K217" s="774"/>
      <c r="L217" s="347" t="s">
        <v>1426</v>
      </c>
      <c r="M217" s="765" t="s">
        <v>164</v>
      </c>
      <c r="N217" s="766" t="s">
        <v>1425</v>
      </c>
      <c r="O217" s="694"/>
      <c r="P217" s="693" t="s">
        <v>1427</v>
      </c>
      <c r="Q217" s="693" t="s">
        <v>1541</v>
      </c>
      <c r="R217" s="693" t="s">
        <v>1429</v>
      </c>
      <c r="S217" s="693"/>
      <c r="T217" s="691" t="s">
        <v>114</v>
      </c>
      <c r="U217" s="691" t="s">
        <v>7</v>
      </c>
      <c r="V217" s="691" t="s">
        <v>143</v>
      </c>
      <c r="W217" s="694"/>
      <c r="X217" s="694"/>
      <c r="Y217" s="694"/>
      <c r="Z217" s="694"/>
      <c r="AA217" s="694"/>
      <c r="AB217" s="694"/>
      <c r="AC217" s="695"/>
      <c r="AD217" s="694"/>
      <c r="AE217" s="414"/>
    </row>
    <row r="218" spans="1:31" ht="15" hidden="1" customHeight="1">
      <c r="A218" s="761">
        <f t="shared" si="9"/>
        <v>2025</v>
      </c>
      <c r="B218" s="762" t="str">
        <f t="shared" si="10"/>
        <v>janvier</v>
      </c>
      <c r="C218" s="761">
        <f t="shared" si="11"/>
        <v>4</v>
      </c>
      <c r="D218" s="348" t="s">
        <v>1440</v>
      </c>
      <c r="E218" s="348" t="s">
        <v>1425</v>
      </c>
      <c r="F218" s="777">
        <v>45681</v>
      </c>
      <c r="G218" s="349" t="s">
        <v>1425</v>
      </c>
      <c r="H218" s="349"/>
      <c r="I218" s="780"/>
      <c r="J218" s="774"/>
      <c r="K218" s="774"/>
      <c r="L218" s="347" t="s">
        <v>1426</v>
      </c>
      <c r="M218" s="765" t="s">
        <v>174</v>
      </c>
      <c r="N218" s="766" t="s">
        <v>1425</v>
      </c>
      <c r="O218" s="694"/>
      <c r="P218" s="693" t="s">
        <v>1427</v>
      </c>
      <c r="Q218" s="693" t="s">
        <v>1541</v>
      </c>
      <c r="R218" s="693" t="s">
        <v>1429</v>
      </c>
      <c r="S218" s="693"/>
      <c r="T218" s="691" t="s">
        <v>114</v>
      </c>
      <c r="U218" s="691" t="s">
        <v>7</v>
      </c>
      <c r="V218" s="691" t="s">
        <v>143</v>
      </c>
      <c r="W218" s="694"/>
      <c r="X218" s="694"/>
      <c r="Y218" s="694"/>
      <c r="Z218" s="694"/>
      <c r="AA218" s="694"/>
      <c r="AB218" s="694"/>
      <c r="AC218" s="695"/>
      <c r="AD218" s="694"/>
      <c r="AE218" s="414"/>
    </row>
    <row r="219" spans="1:31" ht="15" hidden="1" customHeight="1">
      <c r="A219" s="761">
        <f t="shared" si="9"/>
        <v>2025</v>
      </c>
      <c r="B219" s="762" t="str">
        <f t="shared" si="10"/>
        <v>janvier</v>
      </c>
      <c r="C219" s="761">
        <f t="shared" si="11"/>
        <v>4</v>
      </c>
      <c r="D219" s="348" t="s">
        <v>1440</v>
      </c>
      <c r="E219" s="348" t="s">
        <v>1594</v>
      </c>
      <c r="F219" s="777">
        <v>45681</v>
      </c>
      <c r="G219" s="349" t="s">
        <v>1529</v>
      </c>
      <c r="H219" s="349" t="s">
        <v>1595</v>
      </c>
      <c r="I219" s="780"/>
      <c r="J219" s="774"/>
      <c r="K219" s="774"/>
      <c r="L219" s="347" t="s">
        <v>1461</v>
      </c>
      <c r="M219" s="765" t="s">
        <v>169</v>
      </c>
      <c r="N219" s="766">
        <v>65</v>
      </c>
      <c r="O219" s="694"/>
      <c r="P219" s="694"/>
      <c r="Q219" s="694"/>
      <c r="R219" s="694"/>
      <c r="S219" s="693"/>
      <c r="T219" s="691" t="s">
        <v>114</v>
      </c>
      <c r="U219" s="691" t="s">
        <v>7</v>
      </c>
      <c r="V219" s="691" t="s">
        <v>143</v>
      </c>
      <c r="W219" s="694"/>
      <c r="X219" s="694"/>
      <c r="Y219" s="694"/>
      <c r="Z219" s="694"/>
      <c r="AA219" s="694"/>
      <c r="AB219" s="694" t="s">
        <v>1439</v>
      </c>
      <c r="AC219" s="695"/>
      <c r="AD219" s="693" t="s">
        <v>1439</v>
      </c>
      <c r="AE219" s="414"/>
    </row>
    <row r="220" spans="1:31" ht="15" hidden="1" customHeight="1">
      <c r="A220" s="761">
        <f t="shared" si="9"/>
        <v>2025</v>
      </c>
      <c r="B220" s="762" t="str">
        <f t="shared" si="10"/>
        <v>janvier</v>
      </c>
      <c r="C220" s="761">
        <f t="shared" si="11"/>
        <v>4</v>
      </c>
      <c r="D220" s="348" t="s">
        <v>1440</v>
      </c>
      <c r="E220" s="348" t="s">
        <v>1594</v>
      </c>
      <c r="F220" s="777">
        <v>45681</v>
      </c>
      <c r="G220" s="349" t="s">
        <v>1529</v>
      </c>
      <c r="H220" s="349" t="s">
        <v>1595</v>
      </c>
      <c r="I220" s="780"/>
      <c r="J220" s="774"/>
      <c r="K220" s="774"/>
      <c r="L220" s="347" t="s">
        <v>1461</v>
      </c>
      <c r="M220" s="765" t="s">
        <v>455</v>
      </c>
      <c r="N220" s="766">
        <v>35.22</v>
      </c>
      <c r="O220" s="694"/>
      <c r="P220" s="694"/>
      <c r="Q220" s="694"/>
      <c r="R220" s="694"/>
      <c r="S220" s="693"/>
      <c r="T220" s="691" t="s">
        <v>114</v>
      </c>
      <c r="U220" s="691" t="s">
        <v>7</v>
      </c>
      <c r="V220" s="691" t="s">
        <v>143</v>
      </c>
      <c r="W220" s="694"/>
      <c r="X220" s="694"/>
      <c r="Y220" s="694"/>
      <c r="Z220" s="694"/>
      <c r="AA220" s="694"/>
      <c r="AB220" s="694" t="s">
        <v>1439</v>
      </c>
      <c r="AC220" s="695"/>
      <c r="AD220" s="693" t="s">
        <v>1439</v>
      </c>
      <c r="AE220" s="414"/>
    </row>
    <row r="221" spans="1:31" ht="15" hidden="1" customHeight="1">
      <c r="A221" s="761">
        <f t="shared" si="9"/>
        <v>2025</v>
      </c>
      <c r="B221" s="762" t="str">
        <f t="shared" si="10"/>
        <v>janvier</v>
      </c>
      <c r="C221" s="761">
        <f t="shared" si="11"/>
        <v>4</v>
      </c>
      <c r="D221" s="348" t="s">
        <v>1440</v>
      </c>
      <c r="E221" s="348" t="s">
        <v>1594</v>
      </c>
      <c r="F221" s="777">
        <v>45681</v>
      </c>
      <c r="G221" s="349" t="s">
        <v>1529</v>
      </c>
      <c r="H221" s="349" t="s">
        <v>1595</v>
      </c>
      <c r="I221" s="780"/>
      <c r="J221" s="774"/>
      <c r="K221" s="774"/>
      <c r="L221" s="347" t="s">
        <v>1461</v>
      </c>
      <c r="M221" s="765" t="s">
        <v>784</v>
      </c>
      <c r="N221" s="766">
        <v>47.14</v>
      </c>
      <c r="O221" s="694"/>
      <c r="P221" s="694"/>
      <c r="Q221" s="694"/>
      <c r="R221" s="694"/>
      <c r="S221" s="693"/>
      <c r="T221" s="691" t="s">
        <v>13</v>
      </c>
      <c r="U221" s="691" t="s">
        <v>43</v>
      </c>
      <c r="V221" s="691" t="s">
        <v>93</v>
      </c>
      <c r="W221" s="694"/>
      <c r="X221" s="694"/>
      <c r="Y221" s="694"/>
      <c r="Z221" s="694"/>
      <c r="AA221" s="694"/>
      <c r="AB221" s="694" t="s">
        <v>1439</v>
      </c>
      <c r="AC221" s="694" t="s">
        <v>1452</v>
      </c>
      <c r="AD221" s="693" t="s">
        <v>1452</v>
      </c>
      <c r="AE221" s="414"/>
    </row>
    <row r="222" spans="1:31" ht="15" hidden="1" customHeight="1">
      <c r="A222" s="761">
        <f t="shared" si="9"/>
        <v>2025</v>
      </c>
      <c r="B222" s="762" t="str">
        <f t="shared" si="10"/>
        <v>janvier</v>
      </c>
      <c r="C222" s="761">
        <f t="shared" si="11"/>
        <v>4</v>
      </c>
      <c r="D222" s="348" t="s">
        <v>1440</v>
      </c>
      <c r="E222" s="348" t="s">
        <v>1594</v>
      </c>
      <c r="F222" s="777">
        <v>45681</v>
      </c>
      <c r="G222" s="349" t="s">
        <v>1529</v>
      </c>
      <c r="H222" s="349" t="s">
        <v>1595</v>
      </c>
      <c r="I222" s="780"/>
      <c r="J222" s="774"/>
      <c r="K222" s="774"/>
      <c r="L222" s="347" t="s">
        <v>1461</v>
      </c>
      <c r="M222" s="765" t="s">
        <v>268</v>
      </c>
      <c r="N222" s="766">
        <v>35.630000000000003</v>
      </c>
      <c r="O222" s="694"/>
      <c r="P222" s="694"/>
      <c r="Q222" s="694"/>
      <c r="R222" s="694"/>
      <c r="S222" s="693"/>
      <c r="T222" s="691" t="s">
        <v>13</v>
      </c>
      <c r="U222" s="691" t="s">
        <v>43</v>
      </c>
      <c r="V222" s="691" t="s">
        <v>93</v>
      </c>
      <c r="W222" s="694"/>
      <c r="X222" s="694"/>
      <c r="Y222" s="694"/>
      <c r="Z222" s="694"/>
      <c r="AA222" s="694"/>
      <c r="AB222" s="694" t="s">
        <v>1439</v>
      </c>
      <c r="AC222" s="695"/>
      <c r="AD222" s="693" t="s">
        <v>1439</v>
      </c>
      <c r="AE222" s="414"/>
    </row>
    <row r="223" spans="1:31" ht="15" hidden="1" customHeight="1">
      <c r="A223" s="761">
        <f t="shared" si="9"/>
        <v>2025</v>
      </c>
      <c r="B223" s="762" t="str">
        <f t="shared" si="10"/>
        <v>janvier</v>
      </c>
      <c r="C223" s="761">
        <f t="shared" si="11"/>
        <v>4</v>
      </c>
      <c r="D223" s="348" t="s">
        <v>1440</v>
      </c>
      <c r="E223" s="348" t="s">
        <v>1594</v>
      </c>
      <c r="F223" s="777">
        <v>45681</v>
      </c>
      <c r="G223" s="349" t="s">
        <v>1529</v>
      </c>
      <c r="H223" s="349" t="s">
        <v>1595</v>
      </c>
      <c r="I223" s="780"/>
      <c r="J223" s="774"/>
      <c r="K223" s="774"/>
      <c r="L223" s="347" t="s">
        <v>1461</v>
      </c>
      <c r="M223" s="765" t="s">
        <v>382</v>
      </c>
      <c r="N223" s="766">
        <v>17.45</v>
      </c>
      <c r="O223" s="694"/>
      <c r="P223" s="694"/>
      <c r="Q223" s="694"/>
      <c r="R223" s="694"/>
      <c r="S223" s="693"/>
      <c r="T223" s="691" t="s">
        <v>13</v>
      </c>
      <c r="U223" s="691" t="s">
        <v>49</v>
      </c>
      <c r="V223" s="691" t="s">
        <v>86</v>
      </c>
      <c r="W223" s="694"/>
      <c r="X223" s="694"/>
      <c r="Y223" s="694"/>
      <c r="Z223" s="694"/>
      <c r="AA223" s="694"/>
      <c r="AB223" s="694" t="s">
        <v>1439</v>
      </c>
      <c r="AC223" s="695"/>
      <c r="AD223" s="693" t="s">
        <v>1452</v>
      </c>
      <c r="AE223" s="414"/>
    </row>
    <row r="224" spans="1:31" ht="15" hidden="1" customHeight="1">
      <c r="A224" s="761">
        <f t="shared" si="9"/>
        <v>2025</v>
      </c>
      <c r="B224" s="762" t="str">
        <f t="shared" si="10"/>
        <v>janvier</v>
      </c>
      <c r="C224" s="761">
        <f t="shared" si="11"/>
        <v>4</v>
      </c>
      <c r="D224" s="348" t="s">
        <v>1517</v>
      </c>
      <c r="E224" s="348" t="s">
        <v>1596</v>
      </c>
      <c r="F224" s="777">
        <v>45682</v>
      </c>
      <c r="G224" s="357" t="s">
        <v>1597</v>
      </c>
      <c r="H224" s="355" t="s">
        <v>1598</v>
      </c>
      <c r="I224" s="356" t="s">
        <v>1506</v>
      </c>
      <c r="J224" s="774"/>
      <c r="K224" s="774"/>
      <c r="L224" s="347" t="s">
        <v>1457</v>
      </c>
      <c r="M224" s="765" t="s">
        <v>752</v>
      </c>
      <c r="N224" s="766">
        <v>67.88</v>
      </c>
      <c r="O224" s="694"/>
      <c r="P224" s="694"/>
      <c r="Q224" s="694"/>
      <c r="R224" s="694"/>
      <c r="S224" s="693"/>
      <c r="T224" s="691" t="s">
        <v>114</v>
      </c>
      <c r="U224" s="691" t="s">
        <v>3</v>
      </c>
      <c r="V224" s="691" t="s">
        <v>22</v>
      </c>
      <c r="W224" s="694"/>
      <c r="X224" s="694"/>
      <c r="Y224" s="694"/>
      <c r="Z224" s="694"/>
      <c r="AA224" s="694"/>
      <c r="AB224" s="699" t="s">
        <v>1439</v>
      </c>
      <c r="AC224" s="695"/>
      <c r="AD224" s="693" t="s">
        <v>1439</v>
      </c>
      <c r="AE224" s="414"/>
    </row>
    <row r="225" spans="1:31" ht="15" hidden="1" customHeight="1">
      <c r="A225" s="761">
        <f t="shared" si="9"/>
        <v>2025</v>
      </c>
      <c r="B225" s="762" t="str">
        <f t="shared" si="10"/>
        <v>janvier</v>
      </c>
      <c r="C225" s="761">
        <f t="shared" si="11"/>
        <v>4</v>
      </c>
      <c r="D225" s="348" t="s">
        <v>1517</v>
      </c>
      <c r="E225" s="348" t="s">
        <v>1596</v>
      </c>
      <c r="F225" s="777">
        <v>45682</v>
      </c>
      <c r="G225" s="357" t="s">
        <v>1597</v>
      </c>
      <c r="H225" s="355" t="s">
        <v>1598</v>
      </c>
      <c r="I225" s="356" t="s">
        <v>1506</v>
      </c>
      <c r="J225" s="774"/>
      <c r="K225" s="774"/>
      <c r="L225" s="347" t="s">
        <v>1457</v>
      </c>
      <c r="M225" s="765" t="s">
        <v>291</v>
      </c>
      <c r="N225" s="766">
        <v>67.88</v>
      </c>
      <c r="O225" s="694"/>
      <c r="P225" s="694"/>
      <c r="Q225" s="694"/>
      <c r="R225" s="694"/>
      <c r="S225" s="693"/>
      <c r="T225" s="691" t="s">
        <v>13</v>
      </c>
      <c r="U225" s="691" t="s">
        <v>47</v>
      </c>
      <c r="V225" s="691" t="s">
        <v>292</v>
      </c>
      <c r="W225" s="694"/>
      <c r="X225" s="694"/>
      <c r="Y225" s="694"/>
      <c r="Z225" s="694"/>
      <c r="AA225" s="694"/>
      <c r="AB225" s="699" t="s">
        <v>1439</v>
      </c>
      <c r="AC225" s="695"/>
      <c r="AD225" s="693" t="s">
        <v>1439</v>
      </c>
      <c r="AE225" s="414"/>
    </row>
    <row r="226" spans="1:31" ht="15" hidden="1" customHeight="1">
      <c r="A226" s="761">
        <f t="shared" si="9"/>
        <v>2025</v>
      </c>
      <c r="B226" s="762" t="str">
        <f t="shared" si="10"/>
        <v>janvier</v>
      </c>
      <c r="C226" s="761">
        <f t="shared" si="11"/>
        <v>5</v>
      </c>
      <c r="D226" s="348" t="s">
        <v>1466</v>
      </c>
      <c r="E226" s="348" t="s">
        <v>1425</v>
      </c>
      <c r="F226" s="777">
        <v>45683</v>
      </c>
      <c r="G226" s="349" t="s">
        <v>1425</v>
      </c>
      <c r="H226" s="349"/>
      <c r="I226" s="780"/>
      <c r="J226" s="774"/>
      <c r="K226" s="359"/>
      <c r="L226" s="347" t="s">
        <v>1426</v>
      </c>
      <c r="M226" s="765" t="s">
        <v>752</v>
      </c>
      <c r="N226" s="766" t="s">
        <v>1425</v>
      </c>
      <c r="O226" s="694"/>
      <c r="P226" s="693" t="s">
        <v>1427</v>
      </c>
      <c r="Q226" s="693" t="s">
        <v>1433</v>
      </c>
      <c r="R226" s="693" t="s">
        <v>1431</v>
      </c>
      <c r="S226" s="693"/>
      <c r="T226" s="691" t="s">
        <v>114</v>
      </c>
      <c r="U226" s="691" t="s">
        <v>3</v>
      </c>
      <c r="V226" s="691" t="s">
        <v>22</v>
      </c>
      <c r="W226" s="694"/>
      <c r="X226" s="694"/>
      <c r="Y226" s="694"/>
      <c r="Z226" s="694"/>
      <c r="AA226" s="694"/>
      <c r="AB226" s="694"/>
      <c r="AC226" s="695"/>
      <c r="AD226" s="694"/>
      <c r="AE226" s="414"/>
    </row>
    <row r="227" spans="1:31" ht="15" hidden="1" customHeight="1">
      <c r="A227" s="761">
        <f t="shared" si="9"/>
        <v>2025</v>
      </c>
      <c r="B227" s="762" t="str">
        <f t="shared" si="10"/>
        <v>janvier</v>
      </c>
      <c r="C227" s="761">
        <f t="shared" si="11"/>
        <v>5</v>
      </c>
      <c r="D227" s="348" t="s">
        <v>1466</v>
      </c>
      <c r="E227" s="348" t="s">
        <v>1599</v>
      </c>
      <c r="F227" s="777">
        <v>45683</v>
      </c>
      <c r="G227" s="358" t="s">
        <v>1493</v>
      </c>
      <c r="H227" s="352" t="s">
        <v>1471</v>
      </c>
      <c r="I227" s="359" t="s">
        <v>1600</v>
      </c>
      <c r="J227" s="351" t="s">
        <v>1570</v>
      </c>
      <c r="K227" s="359"/>
      <c r="L227" s="347" t="s">
        <v>1457</v>
      </c>
      <c r="M227" s="765" t="s">
        <v>792</v>
      </c>
      <c r="N227" s="766">
        <v>31.5</v>
      </c>
      <c r="O227" s="694"/>
      <c r="P227" s="694"/>
      <c r="Q227" s="694"/>
      <c r="R227" s="694"/>
      <c r="S227" s="693"/>
      <c r="T227" s="691" t="s">
        <v>114</v>
      </c>
      <c r="U227" s="691" t="s">
        <v>34</v>
      </c>
      <c r="V227" s="691" t="s">
        <v>34</v>
      </c>
      <c r="W227" s="694"/>
      <c r="X227" s="694"/>
      <c r="Y227" s="694"/>
      <c r="Z227" s="694"/>
      <c r="AA227" s="694"/>
      <c r="AB227" s="699"/>
      <c r="AC227" s="695"/>
      <c r="AD227" s="693"/>
      <c r="AE227" s="414"/>
    </row>
    <row r="228" spans="1:31" ht="15" hidden="1" customHeight="1">
      <c r="A228" s="761">
        <f t="shared" si="9"/>
        <v>2025</v>
      </c>
      <c r="B228" s="762" t="str">
        <f t="shared" si="10"/>
        <v>janvier</v>
      </c>
      <c r="C228" s="761">
        <f t="shared" si="11"/>
        <v>5</v>
      </c>
      <c r="D228" s="348" t="s">
        <v>1466</v>
      </c>
      <c r="E228" s="348" t="s">
        <v>1599</v>
      </c>
      <c r="F228" s="777">
        <v>45683</v>
      </c>
      <c r="G228" s="358" t="s">
        <v>1493</v>
      </c>
      <c r="H228" s="352" t="s">
        <v>1471</v>
      </c>
      <c r="I228" s="359" t="s">
        <v>1600</v>
      </c>
      <c r="J228" s="351" t="s">
        <v>1570</v>
      </c>
      <c r="K228" s="359"/>
      <c r="L228" s="347" t="s">
        <v>1457</v>
      </c>
      <c r="M228" s="765" t="s">
        <v>788</v>
      </c>
      <c r="N228" s="766">
        <v>43</v>
      </c>
      <c r="O228" s="694"/>
      <c r="P228" s="694"/>
      <c r="Q228" s="694"/>
      <c r="R228" s="694"/>
      <c r="S228" s="693"/>
      <c r="T228" s="691" t="s">
        <v>114</v>
      </c>
      <c r="U228" s="691" t="s">
        <v>34</v>
      </c>
      <c r="V228" s="691" t="s">
        <v>34</v>
      </c>
      <c r="W228" s="694"/>
      <c r="X228" s="694"/>
      <c r="Y228" s="694"/>
      <c r="Z228" s="694"/>
      <c r="AA228" s="694"/>
      <c r="AB228" s="699"/>
      <c r="AC228" s="695"/>
      <c r="AD228" s="693"/>
      <c r="AE228" s="414"/>
    </row>
    <row r="229" spans="1:31" ht="15" hidden="1" customHeight="1">
      <c r="A229" s="761">
        <f t="shared" si="9"/>
        <v>2025</v>
      </c>
      <c r="B229" s="762" t="str">
        <f t="shared" si="10"/>
        <v>janvier</v>
      </c>
      <c r="C229" s="761">
        <f t="shared" si="11"/>
        <v>5</v>
      </c>
      <c r="D229" s="348" t="s">
        <v>1466</v>
      </c>
      <c r="E229" s="348" t="s">
        <v>1599</v>
      </c>
      <c r="F229" s="777">
        <v>45683</v>
      </c>
      <c r="G229" s="358" t="s">
        <v>1493</v>
      </c>
      <c r="H229" s="352" t="s">
        <v>1471</v>
      </c>
      <c r="I229" s="359" t="s">
        <v>1600</v>
      </c>
      <c r="J229" s="351" t="s">
        <v>1570</v>
      </c>
      <c r="K229" s="359"/>
      <c r="L229" s="347" t="s">
        <v>1457</v>
      </c>
      <c r="M229" s="765" t="s">
        <v>660</v>
      </c>
      <c r="N229" s="766">
        <v>74.5</v>
      </c>
      <c r="O229" s="694"/>
      <c r="P229" s="694"/>
      <c r="Q229" s="694"/>
      <c r="R229" s="694"/>
      <c r="S229" s="693"/>
      <c r="T229" s="691" t="s">
        <v>13</v>
      </c>
      <c r="U229" s="691" t="s">
        <v>47</v>
      </c>
      <c r="V229" s="691" t="s">
        <v>292</v>
      </c>
      <c r="W229" s="694"/>
      <c r="X229" s="694"/>
      <c r="Y229" s="694"/>
      <c r="Z229" s="694"/>
      <c r="AA229" s="694"/>
      <c r="AB229" s="699" t="s">
        <v>1439</v>
      </c>
      <c r="AC229" s="695"/>
      <c r="AD229" s="693" t="s">
        <v>1439</v>
      </c>
      <c r="AE229" s="414"/>
    </row>
    <row r="230" spans="1:31" ht="15" hidden="1" customHeight="1">
      <c r="A230" s="761">
        <f t="shared" si="9"/>
        <v>2025</v>
      </c>
      <c r="B230" s="762" t="str">
        <f t="shared" si="10"/>
        <v>janvier</v>
      </c>
      <c r="C230" s="761">
        <f t="shared" si="11"/>
        <v>5</v>
      </c>
      <c r="D230" s="348" t="s">
        <v>1472</v>
      </c>
      <c r="E230" s="348" t="s">
        <v>1601</v>
      </c>
      <c r="F230" s="777">
        <v>45684</v>
      </c>
      <c r="G230" s="360" t="s">
        <v>1505</v>
      </c>
      <c r="H230" s="353" t="s">
        <v>1506</v>
      </c>
      <c r="I230" s="361" t="s">
        <v>1551</v>
      </c>
      <c r="J230" s="774"/>
      <c r="K230" s="774"/>
      <c r="L230" s="347" t="s">
        <v>1444</v>
      </c>
      <c r="M230" s="765" t="s">
        <v>803</v>
      </c>
      <c r="N230" s="766">
        <v>65</v>
      </c>
      <c r="O230" s="694"/>
      <c r="P230" s="694"/>
      <c r="Q230" s="694"/>
      <c r="R230" s="694"/>
      <c r="S230" s="693"/>
      <c r="T230" s="691" t="s">
        <v>114</v>
      </c>
      <c r="U230" s="691" t="s">
        <v>20</v>
      </c>
      <c r="V230" s="691" t="s">
        <v>20</v>
      </c>
      <c r="W230" s="694"/>
      <c r="X230" s="694"/>
      <c r="Y230" s="694"/>
      <c r="Z230" s="694"/>
      <c r="AA230" s="694"/>
      <c r="AB230" s="694"/>
      <c r="AC230" s="695" t="s">
        <v>1439</v>
      </c>
      <c r="AD230" s="693"/>
      <c r="AE230" s="414"/>
    </row>
    <row r="231" spans="1:31" ht="15" hidden="1" customHeight="1">
      <c r="A231" s="761">
        <f t="shared" si="9"/>
        <v>2025</v>
      </c>
      <c r="B231" s="762" t="str">
        <f t="shared" si="10"/>
        <v>janvier</v>
      </c>
      <c r="C231" s="761">
        <f t="shared" si="11"/>
        <v>5</v>
      </c>
      <c r="D231" s="348" t="s">
        <v>1472</v>
      </c>
      <c r="E231" s="348" t="s">
        <v>1601</v>
      </c>
      <c r="F231" s="777">
        <v>45684</v>
      </c>
      <c r="G231" s="360" t="s">
        <v>1505</v>
      </c>
      <c r="H231" s="353" t="s">
        <v>1506</v>
      </c>
      <c r="I231" s="361" t="s">
        <v>1551</v>
      </c>
      <c r="J231" s="774"/>
      <c r="K231" s="774"/>
      <c r="L231" s="347" t="s">
        <v>1444</v>
      </c>
      <c r="M231" s="765" t="s">
        <v>809</v>
      </c>
      <c r="N231" s="766">
        <v>36.369999999999997</v>
      </c>
      <c r="O231" s="694"/>
      <c r="P231" s="694"/>
      <c r="Q231" s="694"/>
      <c r="R231" s="694"/>
      <c r="S231" s="693"/>
      <c r="T231" s="691" t="s">
        <v>114</v>
      </c>
      <c r="U231" s="691" t="s">
        <v>20</v>
      </c>
      <c r="V231" s="691" t="s">
        <v>20</v>
      </c>
      <c r="W231" s="694"/>
      <c r="X231" s="694"/>
      <c r="Y231" s="694"/>
      <c r="Z231" s="694"/>
      <c r="AA231" s="694"/>
      <c r="AB231" s="694"/>
      <c r="AC231" s="695" t="s">
        <v>1439</v>
      </c>
      <c r="AD231" s="693" t="s">
        <v>1452</v>
      </c>
      <c r="AE231" s="414"/>
    </row>
    <row r="232" spans="1:31" ht="15" hidden="1" customHeight="1">
      <c r="A232" s="761">
        <f t="shared" si="9"/>
        <v>2025</v>
      </c>
      <c r="B232" s="762" t="str">
        <f t="shared" si="10"/>
        <v>janvier</v>
      </c>
      <c r="C232" s="761">
        <f t="shared" si="11"/>
        <v>5</v>
      </c>
      <c r="D232" s="348" t="s">
        <v>1472</v>
      </c>
      <c r="E232" s="348" t="s">
        <v>1601</v>
      </c>
      <c r="F232" s="777">
        <v>45684</v>
      </c>
      <c r="G232" s="360" t="s">
        <v>1505</v>
      </c>
      <c r="H232" s="353" t="s">
        <v>1506</v>
      </c>
      <c r="I232" s="361" t="s">
        <v>1551</v>
      </c>
      <c r="J232" s="774"/>
      <c r="K232" s="774"/>
      <c r="L232" s="347" t="s">
        <v>1444</v>
      </c>
      <c r="M232" s="765" t="s">
        <v>488</v>
      </c>
      <c r="N232" s="766">
        <v>22.37</v>
      </c>
      <c r="O232" s="694"/>
      <c r="P232" s="694"/>
      <c r="Q232" s="694"/>
      <c r="R232" s="694"/>
      <c r="S232" s="693"/>
      <c r="T232" s="691" t="s">
        <v>13</v>
      </c>
      <c r="U232" s="691" t="s">
        <v>43</v>
      </c>
      <c r="V232" s="691" t="s">
        <v>93</v>
      </c>
      <c r="W232" s="694"/>
      <c r="X232" s="694"/>
      <c r="Y232" s="694"/>
      <c r="Z232" s="694"/>
      <c r="AA232" s="694"/>
      <c r="AB232" s="694"/>
      <c r="AC232" s="695" t="s">
        <v>1439</v>
      </c>
      <c r="AD232" s="693" t="s">
        <v>1439</v>
      </c>
      <c r="AE232" s="414"/>
    </row>
    <row r="233" spans="1:31" ht="15" hidden="1" customHeight="1">
      <c r="A233" s="761">
        <f t="shared" si="9"/>
        <v>2025</v>
      </c>
      <c r="B233" s="762" t="str">
        <f t="shared" si="10"/>
        <v>janvier</v>
      </c>
      <c r="C233" s="761">
        <f t="shared" si="11"/>
        <v>5</v>
      </c>
      <c r="D233" s="348" t="s">
        <v>1472</v>
      </c>
      <c r="E233" s="348" t="s">
        <v>1601</v>
      </c>
      <c r="F233" s="777">
        <v>45684</v>
      </c>
      <c r="G233" s="360" t="s">
        <v>1505</v>
      </c>
      <c r="H233" s="353" t="s">
        <v>1506</v>
      </c>
      <c r="I233" s="361" t="s">
        <v>1551</v>
      </c>
      <c r="J233" s="774"/>
      <c r="K233" s="774"/>
      <c r="L233" s="347" t="s">
        <v>1444</v>
      </c>
      <c r="M233" s="765" t="s">
        <v>975</v>
      </c>
      <c r="N233" s="766">
        <v>79</v>
      </c>
      <c r="O233" s="694"/>
      <c r="P233" s="694"/>
      <c r="Q233" s="694"/>
      <c r="R233" s="694"/>
      <c r="S233" s="693"/>
      <c r="T233" s="691" t="s">
        <v>13</v>
      </c>
      <c r="U233" s="691" t="s">
        <v>47</v>
      </c>
      <c r="V233" s="691" t="s">
        <v>292</v>
      </c>
      <c r="W233" s="694"/>
      <c r="X233" s="694"/>
      <c r="Y233" s="694"/>
      <c r="Z233" s="694"/>
      <c r="AA233" s="694"/>
      <c r="AB233" s="694"/>
      <c r="AC233" s="695" t="s">
        <v>1439</v>
      </c>
      <c r="AD233" s="693" t="s">
        <v>1452</v>
      </c>
      <c r="AE233" s="414"/>
    </row>
    <row r="234" spans="1:31" ht="15" hidden="1" customHeight="1">
      <c r="A234" s="761">
        <f t="shared" si="9"/>
        <v>2025</v>
      </c>
      <c r="B234" s="762" t="str">
        <f t="shared" si="10"/>
        <v>janvier</v>
      </c>
      <c r="C234" s="761">
        <f t="shared" si="11"/>
        <v>5</v>
      </c>
      <c r="D234" s="348" t="s">
        <v>1475</v>
      </c>
      <c r="E234" s="348" t="s">
        <v>1602</v>
      </c>
      <c r="F234" s="777">
        <v>45685</v>
      </c>
      <c r="G234" s="353" t="s">
        <v>1489</v>
      </c>
      <c r="H234" s="362" t="s">
        <v>1603</v>
      </c>
      <c r="I234" s="351" t="s">
        <v>1570</v>
      </c>
      <c r="J234" s="774"/>
      <c r="K234" s="774"/>
      <c r="L234" s="347" t="s">
        <v>1438</v>
      </c>
      <c r="M234" s="765" t="s">
        <v>1227</v>
      </c>
      <c r="N234" s="766">
        <v>105.19</v>
      </c>
      <c r="O234" s="694"/>
      <c r="P234" s="694"/>
      <c r="Q234" s="694"/>
      <c r="R234" s="694"/>
      <c r="S234" s="693"/>
      <c r="T234" s="691" t="s">
        <v>114</v>
      </c>
      <c r="U234" s="691" t="s">
        <v>20</v>
      </c>
      <c r="V234" s="691" t="s">
        <v>20</v>
      </c>
      <c r="W234" s="694"/>
      <c r="X234" s="694"/>
      <c r="Y234" s="694"/>
      <c r="Z234" s="694"/>
      <c r="AA234" s="694"/>
      <c r="AB234" s="694" t="s">
        <v>1439</v>
      </c>
      <c r="AC234" s="695"/>
      <c r="AD234" s="693" t="s">
        <v>1439</v>
      </c>
      <c r="AE234" s="414"/>
    </row>
    <row r="235" spans="1:31" ht="15" hidden="1" customHeight="1">
      <c r="A235" s="761">
        <f t="shared" si="9"/>
        <v>2025</v>
      </c>
      <c r="B235" s="762" t="str">
        <f t="shared" si="10"/>
        <v>janvier</v>
      </c>
      <c r="C235" s="761">
        <f t="shared" si="11"/>
        <v>5</v>
      </c>
      <c r="D235" s="348" t="s">
        <v>1475</v>
      </c>
      <c r="E235" s="348" t="s">
        <v>1602</v>
      </c>
      <c r="F235" s="777">
        <v>45685</v>
      </c>
      <c r="G235" s="353" t="s">
        <v>1489</v>
      </c>
      <c r="H235" s="362" t="s">
        <v>1603</v>
      </c>
      <c r="I235" s="351" t="s">
        <v>1570</v>
      </c>
      <c r="J235" s="774"/>
      <c r="K235" s="774"/>
      <c r="L235" s="347" t="s">
        <v>1438</v>
      </c>
      <c r="M235" s="765" t="s">
        <v>975</v>
      </c>
      <c r="N235" s="766">
        <v>86.39</v>
      </c>
      <c r="O235" s="694"/>
      <c r="P235" s="694"/>
      <c r="Q235" s="694"/>
      <c r="R235" s="694"/>
      <c r="S235" s="693"/>
      <c r="T235" s="691" t="s">
        <v>13</v>
      </c>
      <c r="U235" s="691" t="s">
        <v>47</v>
      </c>
      <c r="V235" s="691" t="s">
        <v>292</v>
      </c>
      <c r="W235" s="694"/>
      <c r="X235" s="694"/>
      <c r="Y235" s="694"/>
      <c r="Z235" s="694"/>
      <c r="AA235" s="694"/>
      <c r="AB235" s="694" t="s">
        <v>1439</v>
      </c>
      <c r="AC235" s="695"/>
      <c r="AD235" s="693" t="s">
        <v>1439</v>
      </c>
      <c r="AE235" s="414"/>
    </row>
    <row r="236" spans="1:31" ht="15" hidden="1" customHeight="1">
      <c r="A236" s="761">
        <f t="shared" si="9"/>
        <v>2025</v>
      </c>
      <c r="B236" s="762" t="str">
        <f t="shared" si="10"/>
        <v>janvier</v>
      </c>
      <c r="C236" s="761">
        <f t="shared" si="11"/>
        <v>5</v>
      </c>
      <c r="D236" s="348" t="s">
        <v>1475</v>
      </c>
      <c r="E236" s="348" t="s">
        <v>1602</v>
      </c>
      <c r="F236" s="777">
        <v>45685</v>
      </c>
      <c r="G236" s="353" t="s">
        <v>1489</v>
      </c>
      <c r="H236" s="362" t="s">
        <v>1603</v>
      </c>
      <c r="I236" s="351" t="s">
        <v>1570</v>
      </c>
      <c r="J236" s="774"/>
      <c r="K236" s="774"/>
      <c r="L236" s="347" t="s">
        <v>1438</v>
      </c>
      <c r="M236" s="765" t="s">
        <v>1252</v>
      </c>
      <c r="N236" s="766">
        <v>18.8</v>
      </c>
      <c r="O236" s="694"/>
      <c r="P236" s="694"/>
      <c r="Q236" s="694"/>
      <c r="R236" s="694"/>
      <c r="S236" s="693"/>
      <c r="T236" s="691" t="s">
        <v>13</v>
      </c>
      <c r="U236" s="691" t="s">
        <v>43</v>
      </c>
      <c r="V236" s="691" t="s">
        <v>93</v>
      </c>
      <c r="W236" s="694"/>
      <c r="X236" s="694"/>
      <c r="Y236" s="694"/>
      <c r="Z236" s="694"/>
      <c r="AA236" s="694"/>
      <c r="AB236" s="694" t="s">
        <v>1439</v>
      </c>
      <c r="AC236" s="695"/>
      <c r="AD236" s="693" t="s">
        <v>1439</v>
      </c>
      <c r="AE236" s="414"/>
    </row>
    <row r="237" spans="1:31" ht="15" hidden="1" customHeight="1">
      <c r="A237" s="761">
        <f t="shared" si="9"/>
        <v>2025</v>
      </c>
      <c r="B237" s="762" t="str">
        <f t="shared" si="10"/>
        <v>janvier</v>
      </c>
      <c r="C237" s="761">
        <f t="shared" si="11"/>
        <v>5</v>
      </c>
      <c r="D237" s="348" t="s">
        <v>1475</v>
      </c>
      <c r="E237" s="348" t="s">
        <v>1604</v>
      </c>
      <c r="F237" s="777">
        <v>45685</v>
      </c>
      <c r="G237" s="353" t="s">
        <v>1435</v>
      </c>
      <c r="H237" s="362" t="s">
        <v>1533</v>
      </c>
      <c r="I237" s="354" t="s">
        <v>1605</v>
      </c>
      <c r="J237" s="774"/>
      <c r="K237" s="774"/>
      <c r="L237" s="347" t="s">
        <v>1457</v>
      </c>
      <c r="M237" s="783" t="s">
        <v>900</v>
      </c>
      <c r="N237" s="766">
        <v>150</v>
      </c>
      <c r="O237" s="694"/>
      <c r="P237" s="694"/>
      <c r="Q237" s="694"/>
      <c r="R237" s="694"/>
      <c r="S237" s="693"/>
      <c r="T237" s="691" t="s">
        <v>114</v>
      </c>
      <c r="U237" s="691" t="s">
        <v>3</v>
      </c>
      <c r="V237" s="691" t="s">
        <v>24</v>
      </c>
      <c r="W237" s="694"/>
      <c r="X237" s="694"/>
      <c r="Y237" s="694"/>
      <c r="Z237" s="694"/>
      <c r="AA237" s="694"/>
      <c r="AB237" s="699"/>
      <c r="AC237" s="695"/>
      <c r="AD237" s="693" t="s">
        <v>1439</v>
      </c>
      <c r="AE237" s="414"/>
    </row>
    <row r="238" spans="1:31" ht="15" hidden="1" customHeight="1">
      <c r="A238" s="761">
        <f t="shared" si="9"/>
        <v>2025</v>
      </c>
      <c r="B238" s="762" t="str">
        <f t="shared" si="10"/>
        <v>janvier</v>
      </c>
      <c r="C238" s="761">
        <f t="shared" si="11"/>
        <v>5</v>
      </c>
      <c r="D238" s="348" t="s">
        <v>1475</v>
      </c>
      <c r="E238" s="348" t="s">
        <v>1604</v>
      </c>
      <c r="F238" s="777">
        <v>45685</v>
      </c>
      <c r="G238" s="353" t="s">
        <v>1435</v>
      </c>
      <c r="H238" s="362" t="s">
        <v>1533</v>
      </c>
      <c r="I238" s="354" t="s">
        <v>1605</v>
      </c>
      <c r="J238" s="774"/>
      <c r="K238" s="774"/>
      <c r="L238" s="347" t="s">
        <v>1457</v>
      </c>
      <c r="M238" s="765" t="s">
        <v>803</v>
      </c>
      <c r="N238" s="766">
        <v>72</v>
      </c>
      <c r="O238" s="694"/>
      <c r="P238" s="694"/>
      <c r="Q238" s="694"/>
      <c r="R238" s="694"/>
      <c r="S238" s="693"/>
      <c r="T238" s="691" t="s">
        <v>114</v>
      </c>
      <c r="U238" s="691" t="s">
        <v>20</v>
      </c>
      <c r="V238" s="691" t="s">
        <v>20</v>
      </c>
      <c r="W238" s="694"/>
      <c r="X238" s="694"/>
      <c r="Y238" s="694"/>
      <c r="Z238" s="694"/>
      <c r="AA238" s="694"/>
      <c r="AB238" s="699"/>
      <c r="AC238" s="695"/>
      <c r="AD238" s="693"/>
      <c r="AE238" s="414"/>
    </row>
    <row r="239" spans="1:31" ht="15" hidden="1" customHeight="1">
      <c r="A239" s="761">
        <f t="shared" si="9"/>
        <v>2025</v>
      </c>
      <c r="B239" s="762" t="str">
        <f t="shared" si="10"/>
        <v>janvier</v>
      </c>
      <c r="C239" s="761">
        <f t="shared" si="11"/>
        <v>5</v>
      </c>
      <c r="D239" s="348" t="s">
        <v>1475</v>
      </c>
      <c r="E239" s="348" t="s">
        <v>1604</v>
      </c>
      <c r="F239" s="777">
        <v>45685</v>
      </c>
      <c r="G239" s="353" t="s">
        <v>1435</v>
      </c>
      <c r="H239" s="362" t="s">
        <v>1533</v>
      </c>
      <c r="I239" s="354" t="s">
        <v>1605</v>
      </c>
      <c r="J239" s="774"/>
      <c r="K239" s="774"/>
      <c r="L239" s="347" t="s">
        <v>1457</v>
      </c>
      <c r="M239" s="765" t="s">
        <v>775</v>
      </c>
      <c r="N239" s="766">
        <v>222</v>
      </c>
      <c r="O239" s="694"/>
      <c r="P239" s="694"/>
      <c r="Q239" s="694"/>
      <c r="R239" s="694"/>
      <c r="S239" s="693"/>
      <c r="T239" s="691" t="s">
        <v>13</v>
      </c>
      <c r="U239" s="691" t="s">
        <v>49</v>
      </c>
      <c r="V239" s="691" t="s">
        <v>86</v>
      </c>
      <c r="W239" s="694"/>
      <c r="X239" s="694"/>
      <c r="Y239" s="694"/>
      <c r="Z239" s="694"/>
      <c r="AA239" s="694"/>
      <c r="AB239" s="699" t="s">
        <v>1439</v>
      </c>
      <c r="AC239" s="695"/>
      <c r="AD239" s="693" t="s">
        <v>1439</v>
      </c>
      <c r="AE239" s="414"/>
    </row>
    <row r="240" spans="1:31" ht="15" hidden="1" customHeight="1">
      <c r="A240" s="761">
        <f t="shared" si="9"/>
        <v>2025</v>
      </c>
      <c r="B240" s="762" t="str">
        <f t="shared" si="10"/>
        <v>janvier</v>
      </c>
      <c r="C240" s="761">
        <f t="shared" si="11"/>
        <v>5</v>
      </c>
      <c r="D240" s="348" t="s">
        <v>1424</v>
      </c>
      <c r="E240" s="348" t="s">
        <v>1606</v>
      </c>
      <c r="F240" s="259">
        <v>45686</v>
      </c>
      <c r="G240" s="355" t="s">
        <v>1487</v>
      </c>
      <c r="H240" s="354" t="s">
        <v>1607</v>
      </c>
      <c r="I240" s="774"/>
      <c r="J240" s="774"/>
      <c r="K240" s="774"/>
      <c r="L240" s="347" t="s">
        <v>1461</v>
      </c>
      <c r="M240" s="765" t="s">
        <v>803</v>
      </c>
      <c r="N240" s="766">
        <v>65</v>
      </c>
      <c r="O240" s="694"/>
      <c r="P240" s="694"/>
      <c r="Q240" s="694"/>
      <c r="R240" s="694"/>
      <c r="S240" s="693"/>
      <c r="T240" s="691" t="s">
        <v>114</v>
      </c>
      <c r="U240" s="691" t="s">
        <v>20</v>
      </c>
      <c r="V240" s="691" t="s">
        <v>20</v>
      </c>
      <c r="W240" s="694"/>
      <c r="X240" s="694"/>
      <c r="Y240" s="694"/>
      <c r="Z240" s="694"/>
      <c r="AA240" s="694"/>
      <c r="AB240" s="694"/>
      <c r="AC240" s="695"/>
      <c r="AD240" s="693"/>
      <c r="AE240" s="414"/>
    </row>
    <row r="241" spans="1:31" ht="15" hidden="1" customHeight="1">
      <c r="A241" s="761">
        <f t="shared" si="9"/>
        <v>2025</v>
      </c>
      <c r="B241" s="762" t="str">
        <f t="shared" si="10"/>
        <v>janvier</v>
      </c>
      <c r="C241" s="761">
        <f t="shared" si="11"/>
        <v>5</v>
      </c>
      <c r="D241" s="348" t="s">
        <v>1424</v>
      </c>
      <c r="E241" s="348" t="s">
        <v>1606</v>
      </c>
      <c r="F241" s="259">
        <v>45686</v>
      </c>
      <c r="G241" s="355" t="s">
        <v>1487</v>
      </c>
      <c r="H241" s="354" t="s">
        <v>1607</v>
      </c>
      <c r="I241" s="774"/>
      <c r="J241" s="774"/>
      <c r="K241" s="774"/>
      <c r="L241" s="347" t="s">
        <v>1461</v>
      </c>
      <c r="M241" s="765" t="s">
        <v>809</v>
      </c>
      <c r="N241" s="766">
        <v>42</v>
      </c>
      <c r="O241" s="694"/>
      <c r="P241" s="694"/>
      <c r="Q241" s="694"/>
      <c r="R241" s="694"/>
      <c r="S241" s="693"/>
      <c r="T241" s="691" t="s">
        <v>114</v>
      </c>
      <c r="U241" s="691" t="s">
        <v>20</v>
      </c>
      <c r="V241" s="691" t="s">
        <v>20</v>
      </c>
      <c r="W241" s="694"/>
      <c r="X241" s="694"/>
      <c r="Y241" s="694"/>
      <c r="Z241" s="694"/>
      <c r="AA241" s="694"/>
      <c r="AB241" s="694"/>
      <c r="AC241" s="695"/>
      <c r="AD241" s="693"/>
      <c r="AE241" s="414"/>
    </row>
    <row r="242" spans="1:31" ht="15" hidden="1" customHeight="1">
      <c r="A242" s="761">
        <f t="shared" si="9"/>
        <v>2025</v>
      </c>
      <c r="B242" s="762" t="str">
        <f t="shared" si="10"/>
        <v>janvier</v>
      </c>
      <c r="C242" s="761">
        <f t="shared" si="11"/>
        <v>5</v>
      </c>
      <c r="D242" s="348" t="s">
        <v>1424</v>
      </c>
      <c r="E242" s="348" t="s">
        <v>1606</v>
      </c>
      <c r="F242" s="259">
        <v>45686</v>
      </c>
      <c r="G242" s="355" t="s">
        <v>1487</v>
      </c>
      <c r="H242" s="354" t="s">
        <v>1607</v>
      </c>
      <c r="I242" s="774"/>
      <c r="J242" s="774"/>
      <c r="K242" s="774"/>
      <c r="L242" s="347" t="s">
        <v>1461</v>
      </c>
      <c r="M242" s="765" t="s">
        <v>488</v>
      </c>
      <c r="N242" s="766">
        <v>46</v>
      </c>
      <c r="O242" s="694"/>
      <c r="P242" s="694"/>
      <c r="Q242" s="694"/>
      <c r="R242" s="694"/>
      <c r="S242" s="693"/>
      <c r="T242" s="691" t="s">
        <v>13</v>
      </c>
      <c r="U242" s="691" t="s">
        <v>43</v>
      </c>
      <c r="V242" s="691" t="s">
        <v>93</v>
      </c>
      <c r="W242" s="694"/>
      <c r="X242" s="694"/>
      <c r="Y242" s="694"/>
      <c r="Z242" s="694"/>
      <c r="AA242" s="694"/>
      <c r="AB242" s="694" t="s">
        <v>1439</v>
      </c>
      <c r="AC242" s="695"/>
      <c r="AD242" s="693" t="s">
        <v>1439</v>
      </c>
      <c r="AE242" s="414"/>
    </row>
    <row r="243" spans="1:31" ht="15" hidden="1" customHeight="1">
      <c r="A243" s="761">
        <f t="shared" si="9"/>
        <v>2025</v>
      </c>
      <c r="B243" s="762" t="str">
        <f t="shared" si="10"/>
        <v>janvier</v>
      </c>
      <c r="C243" s="761">
        <f t="shared" si="11"/>
        <v>5</v>
      </c>
      <c r="D243" s="348" t="s">
        <v>1424</v>
      </c>
      <c r="E243" s="348" t="s">
        <v>1606</v>
      </c>
      <c r="F243" s="259">
        <v>45686</v>
      </c>
      <c r="G243" s="355" t="s">
        <v>1487</v>
      </c>
      <c r="H243" s="354" t="s">
        <v>1607</v>
      </c>
      <c r="I243" s="774"/>
      <c r="J243" s="774"/>
      <c r="K243" s="774"/>
      <c r="L243" s="347" t="s">
        <v>1461</v>
      </c>
      <c r="M243" s="765" t="s">
        <v>975</v>
      </c>
      <c r="N243" s="766">
        <v>61</v>
      </c>
      <c r="O243" s="694"/>
      <c r="P243" s="694"/>
      <c r="Q243" s="694"/>
      <c r="R243" s="694"/>
      <c r="S243" s="693"/>
      <c r="T243" s="691" t="s">
        <v>13</v>
      </c>
      <c r="U243" s="691" t="s">
        <v>47</v>
      </c>
      <c r="V243" s="691" t="s">
        <v>292</v>
      </c>
      <c r="W243" s="694"/>
      <c r="X243" s="694"/>
      <c r="Y243" s="694"/>
      <c r="Z243" s="694"/>
      <c r="AA243" s="694"/>
      <c r="AB243" s="694" t="s">
        <v>1439</v>
      </c>
      <c r="AC243" s="695"/>
      <c r="AD243" s="693" t="s">
        <v>1439</v>
      </c>
      <c r="AE243" s="414"/>
    </row>
    <row r="244" spans="1:31" ht="15" hidden="1" customHeight="1">
      <c r="A244" s="761">
        <f t="shared" si="9"/>
        <v>2025</v>
      </c>
      <c r="B244" s="762" t="str">
        <f t="shared" si="10"/>
        <v>janvier</v>
      </c>
      <c r="C244" s="761">
        <f t="shared" si="11"/>
        <v>5</v>
      </c>
      <c r="D244" s="348" t="s">
        <v>1424</v>
      </c>
      <c r="E244" s="348" t="s">
        <v>1608</v>
      </c>
      <c r="F244" s="259">
        <v>45686</v>
      </c>
      <c r="G244" s="353" t="s">
        <v>1435</v>
      </c>
      <c r="H244" s="362" t="s">
        <v>1609</v>
      </c>
      <c r="I244" s="354"/>
      <c r="J244" s="774"/>
      <c r="K244" s="774"/>
      <c r="L244" s="347" t="s">
        <v>1438</v>
      </c>
      <c r="M244" s="765" t="s">
        <v>1209</v>
      </c>
      <c r="N244" s="766">
        <v>142.55000000000001</v>
      </c>
      <c r="O244" s="694"/>
      <c r="P244" s="694"/>
      <c r="Q244" s="694"/>
      <c r="R244" s="694"/>
      <c r="S244" s="693"/>
      <c r="T244" s="691" t="s">
        <v>114</v>
      </c>
      <c r="U244" s="691" t="s">
        <v>35</v>
      </c>
      <c r="V244" s="691" t="s">
        <v>143</v>
      </c>
      <c r="W244" s="694"/>
      <c r="X244" s="694"/>
      <c r="Y244" s="694"/>
      <c r="Z244" s="694"/>
      <c r="AA244" s="694"/>
      <c r="AB244" s="694" t="s">
        <v>1439</v>
      </c>
      <c r="AC244" s="695"/>
      <c r="AD244" s="693" t="s">
        <v>1439</v>
      </c>
      <c r="AE244" s="414"/>
    </row>
    <row r="245" spans="1:31" ht="15" customHeight="1">
      <c r="A245" s="761">
        <f t="shared" si="9"/>
        <v>2025</v>
      </c>
      <c r="B245" s="762" t="str">
        <f t="shared" si="10"/>
        <v>janvier</v>
      </c>
      <c r="C245" s="761">
        <f t="shared" si="11"/>
        <v>5</v>
      </c>
      <c r="D245" s="348" t="s">
        <v>1424</v>
      </c>
      <c r="E245" s="348" t="s">
        <v>1608</v>
      </c>
      <c r="F245" s="259">
        <v>45686</v>
      </c>
      <c r="G245" s="353" t="s">
        <v>1435</v>
      </c>
      <c r="H245" s="362" t="s">
        <v>1609</v>
      </c>
      <c r="I245" s="354"/>
      <c r="J245" s="774"/>
      <c r="K245" s="774"/>
      <c r="L245" s="347" t="s">
        <v>1438</v>
      </c>
      <c r="M245" s="765" t="s">
        <v>1212</v>
      </c>
      <c r="N245" s="766">
        <v>142.55000000000001</v>
      </c>
      <c r="O245" s="694"/>
      <c r="P245" s="694"/>
      <c r="Q245" s="694"/>
      <c r="R245" s="694"/>
      <c r="S245" s="693"/>
      <c r="T245" s="691" t="s">
        <v>13</v>
      </c>
      <c r="U245" s="691" t="s">
        <v>49</v>
      </c>
      <c r="V245" s="691" t="s">
        <v>49</v>
      </c>
      <c r="W245" s="694"/>
      <c r="X245" s="694"/>
      <c r="Y245" s="694"/>
      <c r="Z245" s="694"/>
      <c r="AA245" s="694"/>
      <c r="AB245" s="694" t="s">
        <v>1439</v>
      </c>
      <c r="AC245" s="695"/>
      <c r="AD245" s="693" t="s">
        <v>1439</v>
      </c>
      <c r="AE245" s="414"/>
    </row>
    <row r="246" spans="1:31" ht="15" hidden="1" customHeight="1">
      <c r="A246" s="761">
        <f t="shared" si="9"/>
        <v>2025</v>
      </c>
      <c r="B246" s="762" t="str">
        <f t="shared" si="10"/>
        <v>janvier</v>
      </c>
      <c r="C246" s="761">
        <f t="shared" si="11"/>
        <v>5</v>
      </c>
      <c r="D246" s="348" t="s">
        <v>1424</v>
      </c>
      <c r="E246" s="348" t="s">
        <v>1610</v>
      </c>
      <c r="F246" s="259">
        <v>45686</v>
      </c>
      <c r="G246" s="355" t="s">
        <v>1611</v>
      </c>
      <c r="H246" s="363" t="s">
        <v>1612</v>
      </c>
      <c r="I246" s="363" t="s">
        <v>1612</v>
      </c>
      <c r="J246" s="774"/>
      <c r="K246" s="774"/>
      <c r="L246" s="347" t="s">
        <v>1444</v>
      </c>
      <c r="M246" s="765" t="s">
        <v>704</v>
      </c>
      <c r="N246" s="766">
        <v>34.58</v>
      </c>
      <c r="O246" s="694"/>
      <c r="P246" s="694"/>
      <c r="Q246" s="694"/>
      <c r="R246" s="694"/>
      <c r="S246" s="693"/>
      <c r="T246" s="691" t="s">
        <v>114</v>
      </c>
      <c r="U246" s="691" t="s">
        <v>7</v>
      </c>
      <c r="V246" s="691" t="s">
        <v>705</v>
      </c>
      <c r="W246" s="694"/>
      <c r="X246" s="694"/>
      <c r="Y246" s="694"/>
      <c r="Z246" s="694"/>
      <c r="AA246" s="694"/>
      <c r="AB246" s="694"/>
      <c r="AC246" s="695" t="s">
        <v>1439</v>
      </c>
      <c r="AD246" s="693" t="s">
        <v>1439</v>
      </c>
      <c r="AE246" s="414"/>
    </row>
    <row r="247" spans="1:31" ht="15" hidden="1" customHeight="1">
      <c r="A247" s="761">
        <f t="shared" si="9"/>
        <v>2025</v>
      </c>
      <c r="B247" s="762" t="str">
        <f t="shared" si="10"/>
        <v>janvier</v>
      </c>
      <c r="C247" s="761">
        <f t="shared" si="11"/>
        <v>5</v>
      </c>
      <c r="D247" s="348" t="s">
        <v>1424</v>
      </c>
      <c r="E247" s="348" t="s">
        <v>1610</v>
      </c>
      <c r="F247" s="259">
        <v>45686</v>
      </c>
      <c r="G247" s="355" t="s">
        <v>1611</v>
      </c>
      <c r="H247" s="363" t="s">
        <v>1612</v>
      </c>
      <c r="I247" s="363" t="s">
        <v>1612</v>
      </c>
      <c r="J247" s="774"/>
      <c r="K247" s="774"/>
      <c r="L247" s="347" t="s">
        <v>1444</v>
      </c>
      <c r="M247" s="765" t="s">
        <v>1029</v>
      </c>
      <c r="N247" s="766">
        <v>16.2</v>
      </c>
      <c r="O247" s="694"/>
      <c r="P247" s="694"/>
      <c r="Q247" s="694"/>
      <c r="R247" s="694"/>
      <c r="S247" s="693"/>
      <c r="T247" s="691" t="s">
        <v>114</v>
      </c>
      <c r="U247" s="691" t="s">
        <v>7</v>
      </c>
      <c r="V247" s="691" t="s">
        <v>143</v>
      </c>
      <c r="W247" s="694"/>
      <c r="X247" s="694"/>
      <c r="Y247" s="694"/>
      <c r="Z247" s="694"/>
      <c r="AA247" s="694"/>
      <c r="AB247" s="694"/>
      <c r="AC247" s="695" t="s">
        <v>1439</v>
      </c>
      <c r="AD247" s="693" t="s">
        <v>1439</v>
      </c>
      <c r="AE247" s="414"/>
    </row>
    <row r="248" spans="1:31" ht="15" hidden="1" customHeight="1">
      <c r="A248" s="761">
        <f t="shared" si="9"/>
        <v>2025</v>
      </c>
      <c r="B248" s="762" t="str">
        <f t="shared" si="10"/>
        <v>janvier</v>
      </c>
      <c r="C248" s="761">
        <f t="shared" si="11"/>
        <v>5</v>
      </c>
      <c r="D248" s="348" t="s">
        <v>1424</v>
      </c>
      <c r="E248" s="348" t="s">
        <v>1610</v>
      </c>
      <c r="F248" s="259">
        <v>45686</v>
      </c>
      <c r="G248" s="355" t="s">
        <v>1611</v>
      </c>
      <c r="H248" s="363" t="s">
        <v>1612</v>
      </c>
      <c r="I248" s="363" t="s">
        <v>1612</v>
      </c>
      <c r="J248" s="774"/>
      <c r="K248" s="774"/>
      <c r="L248" s="347" t="s">
        <v>1444</v>
      </c>
      <c r="M248" s="765" t="s">
        <v>772</v>
      </c>
      <c r="N248" s="766">
        <v>16.2</v>
      </c>
      <c r="O248" s="694"/>
      <c r="P248" s="694"/>
      <c r="Q248" s="694"/>
      <c r="R248" s="694"/>
      <c r="S248" s="693"/>
      <c r="T248" s="691" t="s">
        <v>13</v>
      </c>
      <c r="U248" s="691" t="s">
        <v>47</v>
      </c>
      <c r="V248" s="691" t="s">
        <v>47</v>
      </c>
      <c r="W248" s="694"/>
      <c r="X248" s="694"/>
      <c r="Y248" s="694"/>
      <c r="Z248" s="694"/>
      <c r="AA248" s="694"/>
      <c r="AB248" s="694"/>
      <c r="AC248" s="695" t="s">
        <v>1439</v>
      </c>
      <c r="AD248" s="693" t="s">
        <v>1439</v>
      </c>
      <c r="AE248" s="414"/>
    </row>
    <row r="249" spans="1:31" ht="15" hidden="1" customHeight="1">
      <c r="A249" s="761">
        <f t="shared" si="9"/>
        <v>2025</v>
      </c>
      <c r="B249" s="762" t="str">
        <f t="shared" si="10"/>
        <v>janvier</v>
      </c>
      <c r="C249" s="761">
        <f t="shared" si="11"/>
        <v>5</v>
      </c>
      <c r="D249" s="348" t="s">
        <v>1424</v>
      </c>
      <c r="E249" s="348" t="s">
        <v>1610</v>
      </c>
      <c r="F249" s="259">
        <v>45686</v>
      </c>
      <c r="G249" s="355" t="s">
        <v>1611</v>
      </c>
      <c r="H249" s="363" t="s">
        <v>1612</v>
      </c>
      <c r="I249" s="363" t="s">
        <v>1612</v>
      </c>
      <c r="J249" s="774"/>
      <c r="K249" s="774"/>
      <c r="L249" s="347" t="s">
        <v>1444</v>
      </c>
      <c r="M249" s="765" t="s">
        <v>784</v>
      </c>
      <c r="N249" s="766">
        <v>34.58</v>
      </c>
      <c r="O249" s="694"/>
      <c r="P249" s="694"/>
      <c r="Q249" s="694"/>
      <c r="R249" s="694"/>
      <c r="S249" s="693"/>
      <c r="T249" s="691" t="s">
        <v>13</v>
      </c>
      <c r="U249" s="691" t="s">
        <v>43</v>
      </c>
      <c r="V249" s="691" t="s">
        <v>93</v>
      </c>
      <c r="W249" s="694"/>
      <c r="X249" s="694"/>
      <c r="Y249" s="694"/>
      <c r="Z249" s="694"/>
      <c r="AA249" s="694"/>
      <c r="AB249" s="694"/>
      <c r="AC249" s="695" t="s">
        <v>1439</v>
      </c>
      <c r="AD249" s="693" t="s">
        <v>1439</v>
      </c>
      <c r="AE249" s="414"/>
    </row>
    <row r="250" spans="1:31" ht="15" hidden="1" customHeight="1">
      <c r="A250" s="761">
        <f t="shared" si="9"/>
        <v>2025</v>
      </c>
      <c r="B250" s="762" t="str">
        <f t="shared" si="10"/>
        <v>janvier</v>
      </c>
      <c r="C250" s="761">
        <f t="shared" si="11"/>
        <v>5</v>
      </c>
      <c r="D250" s="348" t="s">
        <v>1424</v>
      </c>
      <c r="E250" s="348" t="s">
        <v>1613</v>
      </c>
      <c r="F250" s="259">
        <v>45686</v>
      </c>
      <c r="G250" s="355" t="s">
        <v>1477</v>
      </c>
      <c r="H250" s="354" t="s">
        <v>1614</v>
      </c>
      <c r="I250" s="362" t="s">
        <v>1524</v>
      </c>
      <c r="J250" s="774"/>
      <c r="K250" s="774"/>
      <c r="L250" s="347" t="s">
        <v>1457</v>
      </c>
      <c r="M250" s="765" t="s">
        <v>331</v>
      </c>
      <c r="N250" s="766">
        <v>425</v>
      </c>
      <c r="O250" s="694"/>
      <c r="P250" s="694"/>
      <c r="Q250" s="694"/>
      <c r="R250" s="694"/>
      <c r="S250" s="693"/>
      <c r="T250" s="691" t="s">
        <v>114</v>
      </c>
      <c r="U250" s="691" t="s">
        <v>3</v>
      </c>
      <c r="V250" s="691" t="s">
        <v>3</v>
      </c>
      <c r="W250" s="694"/>
      <c r="X250" s="694"/>
      <c r="Y250" s="694"/>
      <c r="Z250" s="694"/>
      <c r="AA250" s="694"/>
      <c r="AB250" s="699" t="s">
        <v>1439</v>
      </c>
      <c r="AC250" s="695"/>
      <c r="AD250" s="693" t="s">
        <v>1439</v>
      </c>
      <c r="AE250" s="414"/>
    </row>
    <row r="251" spans="1:31" ht="15" hidden="1" customHeight="1">
      <c r="A251" s="761">
        <f t="shared" si="9"/>
        <v>2025</v>
      </c>
      <c r="B251" s="762" t="str">
        <f t="shared" si="10"/>
        <v>janvier</v>
      </c>
      <c r="C251" s="761">
        <f t="shared" si="11"/>
        <v>5</v>
      </c>
      <c r="D251" s="348" t="s">
        <v>1424</v>
      </c>
      <c r="E251" s="348" t="s">
        <v>1613</v>
      </c>
      <c r="F251" s="259">
        <v>45686</v>
      </c>
      <c r="G251" s="355" t="s">
        <v>1477</v>
      </c>
      <c r="H251" s="354" t="s">
        <v>1614</v>
      </c>
      <c r="I251" s="784" t="s">
        <v>1524</v>
      </c>
      <c r="L251" s="347" t="s">
        <v>1457</v>
      </c>
      <c r="M251" s="765" t="s">
        <v>1245</v>
      </c>
      <c r="N251" s="264">
        <v>425</v>
      </c>
      <c r="O251" s="687"/>
      <c r="P251" s="687"/>
      <c r="Q251" s="687"/>
      <c r="R251" s="687"/>
      <c r="S251" s="693"/>
      <c r="T251" s="691" t="s">
        <v>13</v>
      </c>
      <c r="U251" s="691" t="s">
        <v>49</v>
      </c>
      <c r="V251" s="691" t="s">
        <v>86</v>
      </c>
      <c r="W251" s="687"/>
      <c r="X251" s="687"/>
      <c r="Y251" s="687"/>
      <c r="Z251" s="687"/>
      <c r="AA251" s="687"/>
      <c r="AB251" s="688" t="s">
        <v>1439</v>
      </c>
      <c r="AC251" s="687"/>
      <c r="AD251" s="701" t="s">
        <v>1439</v>
      </c>
      <c r="AE251" s="414"/>
    </row>
    <row r="252" spans="1:31" ht="15" hidden="1" customHeight="1">
      <c r="A252" s="761">
        <f t="shared" si="9"/>
        <v>2025</v>
      </c>
      <c r="B252" s="762" t="str">
        <f t="shared" si="10"/>
        <v>janvier</v>
      </c>
      <c r="C252" s="761">
        <f t="shared" si="11"/>
        <v>5</v>
      </c>
      <c r="D252" s="348" t="s">
        <v>1432</v>
      </c>
      <c r="E252" s="348" t="s">
        <v>1615</v>
      </c>
      <c r="F252" s="259">
        <v>45687</v>
      </c>
      <c r="G252" s="353" t="s">
        <v>1435</v>
      </c>
      <c r="H252" s="367" t="s">
        <v>1616</v>
      </c>
      <c r="I252" s="349" t="s">
        <v>1560</v>
      </c>
      <c r="J252" s="785"/>
      <c r="L252" s="347" t="s">
        <v>1438</v>
      </c>
      <c r="M252" s="765" t="s">
        <v>1227</v>
      </c>
      <c r="N252" s="264">
        <v>120.93</v>
      </c>
      <c r="O252" s="687"/>
      <c r="P252" s="687"/>
      <c r="Q252" s="687"/>
      <c r="R252" s="687"/>
      <c r="S252" s="693"/>
      <c r="T252" s="691" t="s">
        <v>114</v>
      </c>
      <c r="U252" s="691" t="s">
        <v>20</v>
      </c>
      <c r="V252" s="691" t="s">
        <v>20</v>
      </c>
      <c r="W252" s="687"/>
      <c r="X252" s="687"/>
      <c r="Y252" s="687"/>
      <c r="Z252" s="687"/>
      <c r="AA252" s="687"/>
      <c r="AB252" s="689" t="s">
        <v>1439</v>
      </c>
      <c r="AC252" s="687"/>
      <c r="AD252" s="701" t="s">
        <v>1439</v>
      </c>
      <c r="AE252" s="414"/>
    </row>
    <row r="253" spans="1:31" ht="15" hidden="1" customHeight="1">
      <c r="A253" s="761">
        <f t="shared" si="9"/>
        <v>2025</v>
      </c>
      <c r="B253" s="762" t="str">
        <f t="shared" si="10"/>
        <v>janvier</v>
      </c>
      <c r="C253" s="761">
        <f t="shared" si="11"/>
        <v>5</v>
      </c>
      <c r="D253" s="348" t="s">
        <v>1432</v>
      </c>
      <c r="E253" s="348" t="s">
        <v>1615</v>
      </c>
      <c r="F253" s="259">
        <v>45687</v>
      </c>
      <c r="G253" s="775" t="s">
        <v>1435</v>
      </c>
      <c r="H253" s="786" t="s">
        <v>1616</v>
      </c>
      <c r="I253" s="349" t="s">
        <v>1560</v>
      </c>
      <c r="J253" s="785"/>
      <c r="L253" s="347" t="s">
        <v>1438</v>
      </c>
      <c r="M253" s="765" t="s">
        <v>759</v>
      </c>
      <c r="N253" s="264">
        <v>120.93</v>
      </c>
      <c r="O253" s="687"/>
      <c r="P253" s="687"/>
      <c r="Q253" s="687"/>
      <c r="R253" s="687"/>
      <c r="S253" s="693"/>
      <c r="T253" s="691" t="s">
        <v>13</v>
      </c>
      <c r="U253" s="691" t="s">
        <v>49</v>
      </c>
      <c r="V253" s="691" t="s">
        <v>49</v>
      </c>
      <c r="W253" s="687"/>
      <c r="X253" s="687"/>
      <c r="Y253" s="687"/>
      <c r="Z253" s="687"/>
      <c r="AA253" s="687"/>
      <c r="AB253" s="689" t="s">
        <v>1439</v>
      </c>
      <c r="AC253" s="687"/>
      <c r="AD253" s="701" t="s">
        <v>1439</v>
      </c>
      <c r="AE253" s="414"/>
    </row>
    <row r="254" spans="1:31" ht="15" hidden="1" customHeight="1">
      <c r="A254" s="761">
        <f t="shared" si="9"/>
        <v>2025</v>
      </c>
      <c r="B254" s="762" t="str">
        <f t="shared" si="10"/>
        <v>janvier</v>
      </c>
      <c r="C254" s="761">
        <f t="shared" si="11"/>
        <v>5</v>
      </c>
      <c r="D254" s="348" t="s">
        <v>1432</v>
      </c>
      <c r="E254" s="348" t="s">
        <v>1617</v>
      </c>
      <c r="F254" s="787">
        <v>45687</v>
      </c>
      <c r="G254" s="349" t="s">
        <v>1529</v>
      </c>
      <c r="H254" s="353" t="s">
        <v>1524</v>
      </c>
      <c r="I254" s="788"/>
      <c r="L254" s="347" t="s">
        <v>1457</v>
      </c>
      <c r="M254" s="765" t="s">
        <v>1203</v>
      </c>
      <c r="N254" s="264">
        <v>70</v>
      </c>
      <c r="O254" s="687"/>
      <c r="P254" s="687"/>
      <c r="Q254" s="687"/>
      <c r="R254" s="687"/>
      <c r="S254" s="693"/>
      <c r="T254" s="691" t="s">
        <v>114</v>
      </c>
      <c r="U254" s="691" t="s">
        <v>690</v>
      </c>
      <c r="V254" s="691" t="s">
        <v>1204</v>
      </c>
      <c r="W254" s="687"/>
      <c r="X254" s="687"/>
      <c r="Y254" s="687"/>
      <c r="Z254" s="687"/>
      <c r="AA254" s="687"/>
      <c r="AB254" s="688" t="s">
        <v>1439</v>
      </c>
      <c r="AC254" s="687"/>
      <c r="AD254" s="701" t="s">
        <v>1439</v>
      </c>
      <c r="AE254" s="414"/>
    </row>
    <row r="255" spans="1:31" ht="15" hidden="1" customHeight="1">
      <c r="A255" s="761">
        <f t="shared" si="9"/>
        <v>2025</v>
      </c>
      <c r="B255" s="762" t="str">
        <f t="shared" si="10"/>
        <v>janvier</v>
      </c>
      <c r="C255" s="761">
        <f t="shared" si="11"/>
        <v>5</v>
      </c>
      <c r="D255" s="348" t="s">
        <v>1432</v>
      </c>
      <c r="E255" s="348" t="s">
        <v>1617</v>
      </c>
      <c r="F255" s="787">
        <v>45687</v>
      </c>
      <c r="G255" s="349" t="s">
        <v>1529</v>
      </c>
      <c r="H255" s="353" t="s">
        <v>1524</v>
      </c>
      <c r="I255" s="781"/>
      <c r="L255" s="347" t="s">
        <v>1457</v>
      </c>
      <c r="M255" s="765" t="s">
        <v>485</v>
      </c>
      <c r="N255" s="264">
        <v>70</v>
      </c>
      <c r="O255" s="687"/>
      <c r="P255" s="687"/>
      <c r="Q255" s="687"/>
      <c r="R255" s="687"/>
      <c r="S255" s="693"/>
      <c r="T255" s="691" t="s">
        <v>13</v>
      </c>
      <c r="U255" s="691" t="s">
        <v>49</v>
      </c>
      <c r="V255" s="691" t="s">
        <v>86</v>
      </c>
      <c r="W255" s="687"/>
      <c r="X255" s="687"/>
      <c r="Y255" s="687"/>
      <c r="Z255" s="687"/>
      <c r="AA255" s="687"/>
      <c r="AB255" s="688" t="s">
        <v>1439</v>
      </c>
      <c r="AC255" s="687"/>
      <c r="AD255" s="701" t="s">
        <v>1439</v>
      </c>
      <c r="AE255" s="414"/>
    </row>
    <row r="256" spans="1:31" ht="15" hidden="1" customHeight="1">
      <c r="A256" s="761">
        <f t="shared" si="9"/>
        <v>2025</v>
      </c>
      <c r="B256" s="762" t="str">
        <f t="shared" si="10"/>
        <v>janvier</v>
      </c>
      <c r="C256" s="761">
        <f t="shared" si="11"/>
        <v>5</v>
      </c>
      <c r="D256" s="348" t="s">
        <v>1432</v>
      </c>
      <c r="E256" s="348" t="s">
        <v>1618</v>
      </c>
      <c r="F256" s="787">
        <v>45687</v>
      </c>
      <c r="G256" s="355" t="s">
        <v>1611</v>
      </c>
      <c r="H256" s="355" t="s">
        <v>1612</v>
      </c>
      <c r="I256" s="356" t="s">
        <v>1612</v>
      </c>
      <c r="J256" s="785"/>
      <c r="L256" s="347" t="s">
        <v>1444</v>
      </c>
      <c r="M256" s="765" t="s">
        <v>500</v>
      </c>
      <c r="N256" s="264">
        <v>45.85</v>
      </c>
      <c r="O256" s="687"/>
      <c r="P256" s="687"/>
      <c r="Q256" s="687"/>
      <c r="R256" s="687"/>
      <c r="S256" s="693"/>
      <c r="T256" s="691" t="s">
        <v>114</v>
      </c>
      <c r="U256" s="691" t="s">
        <v>7</v>
      </c>
      <c r="V256" s="691" t="s">
        <v>501</v>
      </c>
      <c r="W256" s="687"/>
      <c r="X256" s="687"/>
      <c r="Y256" s="687"/>
      <c r="Z256" s="687"/>
      <c r="AA256" s="687"/>
      <c r="AB256" s="689"/>
      <c r="AC256" s="690" t="s">
        <v>1439</v>
      </c>
      <c r="AD256" s="701" t="s">
        <v>1439</v>
      </c>
      <c r="AE256" s="414"/>
    </row>
    <row r="257" spans="1:31" ht="15" hidden="1" customHeight="1">
      <c r="A257" s="761">
        <f t="shared" si="9"/>
        <v>2025</v>
      </c>
      <c r="B257" s="762" t="str">
        <f t="shared" si="10"/>
        <v>janvier</v>
      </c>
      <c r="C257" s="761">
        <f t="shared" si="11"/>
        <v>5</v>
      </c>
      <c r="D257" s="348" t="s">
        <v>1432</v>
      </c>
      <c r="E257" s="348" t="s">
        <v>1618</v>
      </c>
      <c r="F257" s="787">
        <v>45687</v>
      </c>
      <c r="G257" s="789" t="s">
        <v>1611</v>
      </c>
      <c r="H257" s="789" t="s">
        <v>1612</v>
      </c>
      <c r="I257" s="355" t="s">
        <v>1612</v>
      </c>
      <c r="J257" s="785"/>
      <c r="L257" s="347" t="s">
        <v>1444</v>
      </c>
      <c r="M257" s="765" t="s">
        <v>971</v>
      </c>
      <c r="N257" s="264">
        <v>45.85</v>
      </c>
      <c r="O257" s="687"/>
      <c r="P257" s="687"/>
      <c r="Q257" s="687"/>
      <c r="R257" s="687"/>
      <c r="S257" s="693"/>
      <c r="T257" s="691" t="s">
        <v>13</v>
      </c>
      <c r="U257" s="691" t="s">
        <v>45</v>
      </c>
      <c r="V257" s="691" t="s">
        <v>93</v>
      </c>
      <c r="W257" s="687"/>
      <c r="X257" s="687"/>
      <c r="Y257" s="687"/>
      <c r="Z257" s="687"/>
      <c r="AA257" s="687"/>
      <c r="AB257" s="689"/>
      <c r="AC257" s="690" t="s">
        <v>1439</v>
      </c>
      <c r="AD257" s="701" t="s">
        <v>1439</v>
      </c>
      <c r="AE257" s="414"/>
    </row>
    <row r="258" spans="1:31" ht="15" hidden="1" customHeight="1">
      <c r="A258" s="761">
        <f t="shared" ref="A258:A321" si="12">IF(B258="","",2025)</f>
        <v>2025</v>
      </c>
      <c r="B258" s="762" t="str">
        <f t="shared" si="10"/>
        <v>janvier</v>
      </c>
      <c r="C258" s="761">
        <f t="shared" si="11"/>
        <v>5</v>
      </c>
      <c r="D258" s="348" t="s">
        <v>1432</v>
      </c>
      <c r="E258" s="348" t="s">
        <v>1619</v>
      </c>
      <c r="F258" s="259">
        <v>45687</v>
      </c>
      <c r="G258" s="365" t="s">
        <v>1523</v>
      </c>
      <c r="H258" s="366" t="s">
        <v>1545</v>
      </c>
      <c r="I258" s="788"/>
      <c r="L258" s="347" t="s">
        <v>1465</v>
      </c>
      <c r="M258" s="790" t="s">
        <v>1388</v>
      </c>
      <c r="N258" s="264">
        <v>37.9</v>
      </c>
      <c r="O258" s="687"/>
      <c r="P258" s="687"/>
      <c r="Q258" s="687"/>
      <c r="R258" s="687"/>
      <c r="S258" s="693"/>
      <c r="T258" s="691" t="s">
        <v>114</v>
      </c>
      <c r="U258" s="691" t="s">
        <v>3</v>
      </c>
      <c r="V258" s="691" t="s">
        <v>1389</v>
      </c>
      <c r="W258" s="687"/>
      <c r="X258" s="687"/>
      <c r="Y258" s="687"/>
      <c r="Z258" s="687"/>
      <c r="AA258" s="687"/>
      <c r="AB258" s="689"/>
      <c r="AC258" s="687"/>
      <c r="AD258" s="701" t="s">
        <v>1620</v>
      </c>
      <c r="AE258" s="414"/>
    </row>
    <row r="259" spans="1:31" ht="15" hidden="1" customHeight="1">
      <c r="A259" s="761">
        <f t="shared" si="12"/>
        <v>2025</v>
      </c>
      <c r="B259" s="762" t="str">
        <f t="shared" ref="B259:B310" si="13">IF(F259="","",CHOOSE(MONTH(F259),"janvier","février","mars","avril","mai","juin","juillet","aout","septembre","octobre","novembre","décembre"))</f>
        <v>janvier</v>
      </c>
      <c r="C259" s="761">
        <f t="shared" ref="C259:C322" si="14">IF(F259="","",WEEKNUM(F259))</f>
        <v>5</v>
      </c>
      <c r="D259" s="348" t="s">
        <v>1432</v>
      </c>
      <c r="E259" s="348" t="s">
        <v>1619</v>
      </c>
      <c r="F259" s="259">
        <v>45687</v>
      </c>
      <c r="G259" s="357" t="s">
        <v>1523</v>
      </c>
      <c r="H259" s="349" t="s">
        <v>1545</v>
      </c>
      <c r="I259" s="356"/>
      <c r="L259" s="347" t="s">
        <v>1465</v>
      </c>
      <c r="M259" s="765" t="s">
        <v>1249</v>
      </c>
      <c r="N259" s="264">
        <v>37.9</v>
      </c>
      <c r="O259" s="687"/>
      <c r="P259" s="687"/>
      <c r="Q259" s="687"/>
      <c r="R259" s="687"/>
      <c r="S259" s="693"/>
      <c r="T259" s="691" t="s">
        <v>13</v>
      </c>
      <c r="U259" s="691" t="s">
        <v>45</v>
      </c>
      <c r="V259" s="691" t="s">
        <v>45</v>
      </c>
      <c r="W259" s="687"/>
      <c r="X259" s="687"/>
      <c r="Y259" s="687"/>
      <c r="Z259" s="687"/>
      <c r="AA259" s="687"/>
      <c r="AB259" s="689"/>
      <c r="AC259" s="687"/>
      <c r="AD259" s="701" t="s">
        <v>1620</v>
      </c>
      <c r="AE259" s="414"/>
    </row>
    <row r="260" spans="1:31" ht="15" hidden="1" customHeight="1">
      <c r="A260" s="761">
        <f t="shared" si="12"/>
        <v>2025</v>
      </c>
      <c r="B260" s="762" t="str">
        <f t="shared" si="13"/>
        <v>janvier</v>
      </c>
      <c r="C260" s="761">
        <f t="shared" si="14"/>
        <v>5</v>
      </c>
      <c r="D260" s="348" t="s">
        <v>1440</v>
      </c>
      <c r="E260" s="348" t="s">
        <v>1621</v>
      </c>
      <c r="F260" s="259">
        <v>45688</v>
      </c>
      <c r="G260" s="360" t="s">
        <v>1449</v>
      </c>
      <c r="H260" s="351" t="s">
        <v>1455</v>
      </c>
      <c r="I260" s="361" t="s">
        <v>1622</v>
      </c>
      <c r="L260" s="347" t="s">
        <v>1444</v>
      </c>
      <c r="M260" s="765" t="s">
        <v>803</v>
      </c>
      <c r="N260" s="264">
        <v>60</v>
      </c>
      <c r="O260" s="687"/>
      <c r="P260" s="687"/>
      <c r="Q260" s="687"/>
      <c r="R260" s="687"/>
      <c r="S260" s="693"/>
      <c r="T260" s="691" t="s">
        <v>114</v>
      </c>
      <c r="U260" s="691" t="s">
        <v>20</v>
      </c>
      <c r="V260" s="691" t="s">
        <v>20</v>
      </c>
      <c r="W260" s="687"/>
      <c r="X260" s="687"/>
      <c r="Y260" s="687"/>
      <c r="Z260" s="687"/>
      <c r="AA260" s="687"/>
      <c r="AB260" s="689"/>
      <c r="AC260" s="696" t="s">
        <v>1445</v>
      </c>
      <c r="AD260" s="687"/>
      <c r="AE260" s="414"/>
    </row>
    <row r="261" spans="1:31" ht="15" hidden="1" customHeight="1">
      <c r="A261" s="761">
        <f t="shared" si="12"/>
        <v>2025</v>
      </c>
      <c r="B261" s="762" t="str">
        <f t="shared" si="13"/>
        <v>janvier</v>
      </c>
      <c r="C261" s="761">
        <f t="shared" si="14"/>
        <v>5</v>
      </c>
      <c r="D261" s="348" t="s">
        <v>1440</v>
      </c>
      <c r="E261" s="348" t="s">
        <v>1621</v>
      </c>
      <c r="F261" s="259">
        <v>45688</v>
      </c>
      <c r="G261" s="353" t="s">
        <v>1449</v>
      </c>
      <c r="H261" s="351" t="s">
        <v>1455</v>
      </c>
      <c r="I261" s="362" t="s">
        <v>1622</v>
      </c>
      <c r="L261" s="347" t="s">
        <v>1444</v>
      </c>
      <c r="M261" s="765" t="s">
        <v>809</v>
      </c>
      <c r="N261" s="264">
        <v>40</v>
      </c>
      <c r="O261" s="687"/>
      <c r="P261" s="687"/>
      <c r="Q261" s="687"/>
      <c r="R261" s="687"/>
      <c r="S261" s="693"/>
      <c r="T261" s="691" t="s">
        <v>114</v>
      </c>
      <c r="U261" s="691" t="s">
        <v>20</v>
      </c>
      <c r="V261" s="691" t="s">
        <v>20</v>
      </c>
      <c r="W261" s="687"/>
      <c r="X261" s="687"/>
      <c r="Y261" s="687"/>
      <c r="Z261" s="687"/>
      <c r="AA261" s="687"/>
      <c r="AB261" s="689"/>
      <c r="AC261" s="697" t="s">
        <v>1495</v>
      </c>
      <c r="AD261" s="687"/>
      <c r="AE261" s="414"/>
    </row>
    <row r="262" spans="1:31" ht="15" hidden="1" customHeight="1">
      <c r="A262" s="761">
        <f t="shared" si="12"/>
        <v>2025</v>
      </c>
      <c r="B262" s="762" t="str">
        <f t="shared" si="13"/>
        <v>janvier</v>
      </c>
      <c r="C262" s="761">
        <f t="shared" si="14"/>
        <v>5</v>
      </c>
      <c r="D262" s="348" t="s">
        <v>1440</v>
      </c>
      <c r="E262" s="348" t="s">
        <v>1621</v>
      </c>
      <c r="F262" s="259">
        <v>45688</v>
      </c>
      <c r="G262" s="353" t="s">
        <v>1449</v>
      </c>
      <c r="H262" s="351" t="s">
        <v>1455</v>
      </c>
      <c r="I262" s="362" t="s">
        <v>1622</v>
      </c>
      <c r="L262" s="347" t="s">
        <v>1444</v>
      </c>
      <c r="M262" s="765" t="s">
        <v>1283</v>
      </c>
      <c r="N262" s="264">
        <v>20.5</v>
      </c>
      <c r="O262" s="687"/>
      <c r="P262" s="687"/>
      <c r="Q262" s="687"/>
      <c r="R262" s="687"/>
      <c r="S262" s="693"/>
      <c r="T262" s="691" t="s">
        <v>114</v>
      </c>
      <c r="U262" s="691" t="s">
        <v>20</v>
      </c>
      <c r="V262" s="691" t="s">
        <v>20</v>
      </c>
      <c r="W262" s="687"/>
      <c r="X262" s="687"/>
      <c r="Y262" s="687"/>
      <c r="Z262" s="687"/>
      <c r="AA262" s="687"/>
      <c r="AB262" s="689"/>
      <c r="AC262" s="698" t="s">
        <v>1507</v>
      </c>
      <c r="AD262" s="701" t="s">
        <v>1439</v>
      </c>
      <c r="AE262" s="414"/>
    </row>
    <row r="263" spans="1:31" ht="15" hidden="1" customHeight="1">
      <c r="A263" s="761">
        <f t="shared" si="12"/>
        <v>2025</v>
      </c>
      <c r="B263" s="762" t="str">
        <f t="shared" si="13"/>
        <v>janvier</v>
      </c>
      <c r="C263" s="761">
        <f t="shared" si="14"/>
        <v>5</v>
      </c>
      <c r="D263" s="348" t="s">
        <v>1440</v>
      </c>
      <c r="E263" s="348" t="s">
        <v>1621</v>
      </c>
      <c r="F263" s="259">
        <v>45688</v>
      </c>
      <c r="G263" s="353" t="s">
        <v>1449</v>
      </c>
      <c r="H263" s="351" t="s">
        <v>1455</v>
      </c>
      <c r="I263" s="362" t="s">
        <v>1622</v>
      </c>
      <c r="L263" s="347" t="s">
        <v>1444</v>
      </c>
      <c r="M263" s="765" t="s">
        <v>226</v>
      </c>
      <c r="N263" s="264">
        <v>120.5</v>
      </c>
      <c r="O263" s="687"/>
      <c r="P263" s="687"/>
      <c r="Q263" s="687"/>
      <c r="R263" s="687"/>
      <c r="S263" s="693"/>
      <c r="T263" s="691" t="s">
        <v>13</v>
      </c>
      <c r="U263" s="691" t="s">
        <v>43</v>
      </c>
      <c r="V263" s="691" t="s">
        <v>93</v>
      </c>
      <c r="W263" s="687"/>
      <c r="X263" s="687"/>
      <c r="Y263" s="687"/>
      <c r="Z263" s="687"/>
      <c r="AA263" s="687"/>
      <c r="AB263" s="689"/>
      <c r="AC263" s="690" t="s">
        <v>1439</v>
      </c>
      <c r="AD263" s="701" t="s">
        <v>1439</v>
      </c>
      <c r="AE263" s="414"/>
    </row>
    <row r="264" spans="1:31" ht="15" hidden="1" customHeight="1">
      <c r="A264" s="761">
        <f t="shared" si="12"/>
        <v>2025</v>
      </c>
      <c r="B264" s="762" t="str">
        <f t="shared" si="13"/>
        <v>janvier</v>
      </c>
      <c r="C264" s="761">
        <f t="shared" si="14"/>
        <v>5</v>
      </c>
      <c r="D264" s="348" t="s">
        <v>1440</v>
      </c>
      <c r="E264" s="348" t="s">
        <v>1623</v>
      </c>
      <c r="F264" s="259">
        <v>45688</v>
      </c>
      <c r="G264" s="355" t="s">
        <v>1435</v>
      </c>
      <c r="H264" s="354" t="s">
        <v>1624</v>
      </c>
      <c r="I264" s="354" t="s">
        <v>1625</v>
      </c>
      <c r="L264" s="347" t="s">
        <v>1457</v>
      </c>
      <c r="M264" s="765" t="s">
        <v>1265</v>
      </c>
      <c r="N264" s="264">
        <v>50</v>
      </c>
      <c r="O264" s="687"/>
      <c r="P264" s="687"/>
      <c r="Q264" s="687"/>
      <c r="R264" s="687"/>
      <c r="S264" s="693"/>
      <c r="T264" s="691" t="s">
        <v>114</v>
      </c>
      <c r="U264" s="691" t="s">
        <v>13</v>
      </c>
      <c r="V264" s="691" t="s">
        <v>86</v>
      </c>
      <c r="W264" s="687"/>
      <c r="X264" s="687"/>
      <c r="Y264" s="687"/>
      <c r="Z264" s="687"/>
      <c r="AA264" s="687"/>
      <c r="AB264" s="688" t="s">
        <v>1439</v>
      </c>
      <c r="AC264" s="687"/>
      <c r="AD264" s="701" t="s">
        <v>1439</v>
      </c>
      <c r="AE264" s="414"/>
    </row>
    <row r="265" spans="1:31" ht="15" hidden="1" customHeight="1">
      <c r="A265" s="761">
        <f t="shared" si="12"/>
        <v>2025</v>
      </c>
      <c r="B265" s="762" t="str">
        <f t="shared" si="13"/>
        <v>janvier</v>
      </c>
      <c r="C265" s="761">
        <f t="shared" si="14"/>
        <v>5</v>
      </c>
      <c r="D265" s="348" t="s">
        <v>1440</v>
      </c>
      <c r="E265" s="348" t="s">
        <v>1623</v>
      </c>
      <c r="F265" s="259">
        <v>45688</v>
      </c>
      <c r="G265" s="355" t="s">
        <v>1435</v>
      </c>
      <c r="H265" s="354" t="s">
        <v>1624</v>
      </c>
      <c r="I265" s="354" t="s">
        <v>1625</v>
      </c>
      <c r="L265" s="347" t="s">
        <v>1457</v>
      </c>
      <c r="M265" s="765" t="s">
        <v>1249</v>
      </c>
      <c r="N265" s="264">
        <v>50</v>
      </c>
      <c r="O265" s="687"/>
      <c r="P265" s="687"/>
      <c r="Q265" s="687"/>
      <c r="R265" s="687"/>
      <c r="S265" s="693"/>
      <c r="T265" s="691" t="s">
        <v>13</v>
      </c>
      <c r="U265" s="691" t="s">
        <v>45</v>
      </c>
      <c r="V265" s="691" t="s">
        <v>45</v>
      </c>
      <c r="W265" s="687"/>
      <c r="X265" s="687"/>
      <c r="Y265" s="687"/>
      <c r="Z265" s="687"/>
      <c r="AA265" s="687"/>
      <c r="AB265" s="688" t="s">
        <v>1439</v>
      </c>
      <c r="AC265" s="687"/>
      <c r="AD265" s="701" t="s">
        <v>1439</v>
      </c>
      <c r="AE265" s="414"/>
    </row>
    <row r="266" spans="1:31" ht="15" hidden="1" customHeight="1">
      <c r="A266" s="761">
        <f t="shared" si="12"/>
        <v>2025</v>
      </c>
      <c r="B266" s="762" t="str">
        <f t="shared" si="13"/>
        <v>janvier</v>
      </c>
      <c r="C266" s="761">
        <f t="shared" si="14"/>
        <v>5</v>
      </c>
      <c r="D266" s="348" t="s">
        <v>1440</v>
      </c>
      <c r="E266" s="348" t="s">
        <v>1623</v>
      </c>
      <c r="F266" s="259">
        <v>45688</v>
      </c>
      <c r="G266" s="355" t="s">
        <v>1435</v>
      </c>
      <c r="H266" s="354" t="s">
        <v>1624</v>
      </c>
      <c r="I266" s="354" t="s">
        <v>1625</v>
      </c>
      <c r="L266" s="347" t="s">
        <v>1457</v>
      </c>
      <c r="M266" s="765" t="s">
        <v>602</v>
      </c>
      <c r="N266" s="264">
        <v>96.95</v>
      </c>
      <c r="O266" s="687"/>
      <c r="P266" s="687"/>
      <c r="Q266" s="687"/>
      <c r="R266" s="687"/>
      <c r="S266" s="693"/>
      <c r="T266" s="691" t="s">
        <v>114</v>
      </c>
      <c r="U266" s="691" t="s">
        <v>7</v>
      </c>
      <c r="V266" s="691" t="s">
        <v>143</v>
      </c>
      <c r="W266" s="687"/>
      <c r="X266" s="687"/>
      <c r="Y266" s="687"/>
      <c r="Z266" s="687"/>
      <c r="AA266" s="687"/>
      <c r="AB266" s="687"/>
      <c r="AC266" s="687"/>
      <c r="AD266" s="701" t="s">
        <v>1620</v>
      </c>
      <c r="AE266" s="414"/>
    </row>
    <row r="267" spans="1:31" ht="15" hidden="1" customHeight="1">
      <c r="A267" s="761">
        <f t="shared" si="12"/>
        <v>2025</v>
      </c>
      <c r="B267" s="762" t="str">
        <f t="shared" si="13"/>
        <v>janvier</v>
      </c>
      <c r="C267" s="761">
        <f t="shared" si="14"/>
        <v>5</v>
      </c>
      <c r="D267" s="348" t="s">
        <v>1440</v>
      </c>
      <c r="E267" s="348" t="s">
        <v>1623</v>
      </c>
      <c r="F267" s="259">
        <v>45688</v>
      </c>
      <c r="G267" s="355" t="s">
        <v>1435</v>
      </c>
      <c r="H267" s="354" t="s">
        <v>1624</v>
      </c>
      <c r="I267" s="354" t="s">
        <v>1625</v>
      </c>
      <c r="L267" s="347" t="s">
        <v>1457</v>
      </c>
      <c r="M267" s="765" t="s">
        <v>1252</v>
      </c>
      <c r="N267" s="264">
        <v>73.3</v>
      </c>
      <c r="O267" s="687"/>
      <c r="P267" s="687"/>
      <c r="Q267" s="687"/>
      <c r="R267" s="687"/>
      <c r="S267" s="693"/>
      <c r="T267" s="691" t="s">
        <v>13</v>
      </c>
      <c r="U267" s="691" t="s">
        <v>43</v>
      </c>
      <c r="V267" s="691" t="s">
        <v>93</v>
      </c>
      <c r="W267" s="687"/>
      <c r="X267" s="687"/>
      <c r="Y267" s="687"/>
      <c r="Z267" s="687"/>
      <c r="AA267" s="687"/>
      <c r="AB267" s="688" t="s">
        <v>1439</v>
      </c>
      <c r="AC267" s="687"/>
      <c r="AD267" s="701" t="s">
        <v>1439</v>
      </c>
      <c r="AE267" s="414"/>
    </row>
    <row r="268" spans="1:31" ht="15" hidden="1" customHeight="1">
      <c r="A268" s="761">
        <f>IF(B268="","",2025)</f>
        <v>2025</v>
      </c>
      <c r="B268" s="762" t="str">
        <f>IF(F268="","",CHOOSE(MONTH(F268),"janvier","février","mars","avril","mai","juin","juillet","aout","septembre","octobre","novembre","décembre"))</f>
        <v>janvier</v>
      </c>
      <c r="C268" s="761">
        <f t="shared" si="14"/>
        <v>5</v>
      </c>
      <c r="D268" s="348" t="s">
        <v>1440</v>
      </c>
      <c r="E268" s="348" t="s">
        <v>1623</v>
      </c>
      <c r="F268" s="259">
        <v>45688</v>
      </c>
      <c r="G268" s="355" t="s">
        <v>1435</v>
      </c>
      <c r="H268" s="354" t="s">
        <v>1624</v>
      </c>
      <c r="I268" s="354" t="s">
        <v>1625</v>
      </c>
      <c r="L268" s="347" t="s">
        <v>1457</v>
      </c>
      <c r="M268" s="765" t="s">
        <v>382</v>
      </c>
      <c r="N268" s="264">
        <v>23.65</v>
      </c>
      <c r="O268" s="687"/>
      <c r="P268" s="687"/>
      <c r="Q268" s="687"/>
      <c r="R268" s="687"/>
      <c r="S268" s="693"/>
      <c r="T268" s="691" t="s">
        <v>13</v>
      </c>
      <c r="U268" s="691" t="s">
        <v>49</v>
      </c>
      <c r="V268" s="691" t="s">
        <v>86</v>
      </c>
      <c r="W268" s="687"/>
      <c r="X268" s="687"/>
      <c r="Y268" s="687"/>
      <c r="Z268" s="687"/>
      <c r="AA268" s="687"/>
      <c r="AB268" s="688" t="s">
        <v>1439</v>
      </c>
      <c r="AC268" s="687"/>
      <c r="AD268" s="701" t="s">
        <v>1439</v>
      </c>
      <c r="AE268" s="414"/>
    </row>
    <row r="269" spans="1:31" ht="15" hidden="1" customHeight="1">
      <c r="A269" s="761">
        <f t="shared" si="12"/>
        <v>2025</v>
      </c>
      <c r="B269" s="762" t="str">
        <f t="shared" si="13"/>
        <v>janvier</v>
      </c>
      <c r="C269" s="761">
        <f t="shared" si="14"/>
        <v>5</v>
      </c>
      <c r="D269" s="348" t="s">
        <v>1440</v>
      </c>
      <c r="E269" s="348" t="s">
        <v>1425</v>
      </c>
      <c r="F269" s="259">
        <v>45688</v>
      </c>
      <c r="G269" s="349" t="s">
        <v>1425</v>
      </c>
      <c r="H269" s="349"/>
      <c r="I269" s="780"/>
      <c r="J269" s="774"/>
      <c r="L269" s="347" t="s">
        <v>1426</v>
      </c>
      <c r="M269" s="765" t="s">
        <v>500</v>
      </c>
      <c r="N269" s="264" t="s">
        <v>1425</v>
      </c>
      <c r="O269" s="687"/>
      <c r="P269" s="693" t="s">
        <v>1427</v>
      </c>
      <c r="Q269" s="693" t="s">
        <v>1541</v>
      </c>
      <c r="R269" s="693" t="s">
        <v>1429</v>
      </c>
      <c r="S269" s="693"/>
      <c r="T269" s="691" t="s">
        <v>114</v>
      </c>
      <c r="U269" s="691" t="s">
        <v>7</v>
      </c>
      <c r="V269" s="691" t="s">
        <v>501</v>
      </c>
      <c r="W269" s="687"/>
      <c r="X269" s="687"/>
      <c r="Y269" s="687"/>
      <c r="Z269" s="687"/>
      <c r="AA269" s="687"/>
      <c r="AB269" s="689"/>
      <c r="AC269" s="687"/>
      <c r="AD269" s="689"/>
      <c r="AE269" s="414"/>
    </row>
    <row r="270" spans="1:31" ht="15" hidden="1" customHeight="1">
      <c r="A270" s="761">
        <f t="shared" si="12"/>
        <v>2025</v>
      </c>
      <c r="B270" s="762" t="str">
        <f t="shared" si="13"/>
        <v>janvier</v>
      </c>
      <c r="C270" s="761">
        <f t="shared" si="14"/>
        <v>5</v>
      </c>
      <c r="D270" s="348" t="s">
        <v>1440</v>
      </c>
      <c r="E270" s="348" t="s">
        <v>1626</v>
      </c>
      <c r="F270" s="259">
        <v>45688</v>
      </c>
      <c r="G270" s="355" t="s">
        <v>1477</v>
      </c>
      <c r="H270" s="354" t="s">
        <v>1590</v>
      </c>
      <c r="I270" s="354"/>
      <c r="L270" s="347" t="s">
        <v>1444</v>
      </c>
      <c r="M270" s="765" t="s">
        <v>174</v>
      </c>
      <c r="N270" s="264">
        <v>36</v>
      </c>
      <c r="O270" s="687"/>
      <c r="P270" s="687"/>
      <c r="Q270" s="687"/>
      <c r="R270" s="687"/>
      <c r="S270" s="693"/>
      <c r="T270" s="691" t="s">
        <v>114</v>
      </c>
      <c r="U270" s="691" t="s">
        <v>7</v>
      </c>
      <c r="V270" s="691" t="s">
        <v>143</v>
      </c>
      <c r="W270" s="687"/>
      <c r="X270" s="687"/>
      <c r="Y270" s="687"/>
      <c r="Z270" s="687"/>
      <c r="AA270" s="687"/>
      <c r="AB270" s="689"/>
      <c r="AC270" s="690" t="s">
        <v>1439</v>
      </c>
      <c r="AD270" s="701" t="s">
        <v>1627</v>
      </c>
      <c r="AE270" s="414"/>
    </row>
    <row r="271" spans="1:31" ht="15" hidden="1" customHeight="1">
      <c r="A271" s="761">
        <f t="shared" si="12"/>
        <v>2025</v>
      </c>
      <c r="B271" s="762" t="str">
        <f t="shared" si="13"/>
        <v>janvier</v>
      </c>
      <c r="C271" s="761">
        <f t="shared" si="14"/>
        <v>5</v>
      </c>
      <c r="D271" s="348" t="s">
        <v>1440</v>
      </c>
      <c r="E271" s="348" t="s">
        <v>1626</v>
      </c>
      <c r="F271" s="259">
        <v>45688</v>
      </c>
      <c r="G271" s="355" t="s">
        <v>1477</v>
      </c>
      <c r="H271" s="354" t="s">
        <v>1590</v>
      </c>
      <c r="I271" s="354"/>
      <c r="L271" s="347" t="s">
        <v>1444</v>
      </c>
      <c r="M271" s="765" t="s">
        <v>784</v>
      </c>
      <c r="N271" s="264">
        <v>18.75</v>
      </c>
      <c r="O271" s="687"/>
      <c r="P271" s="687"/>
      <c r="Q271" s="687"/>
      <c r="R271" s="687"/>
      <c r="S271" s="693"/>
      <c r="T271" s="691" t="s">
        <v>13</v>
      </c>
      <c r="U271" s="691" t="s">
        <v>43</v>
      </c>
      <c r="V271" s="691" t="s">
        <v>93</v>
      </c>
      <c r="W271" s="687"/>
      <c r="X271" s="687"/>
      <c r="Y271" s="687"/>
      <c r="Z271" s="687"/>
      <c r="AA271" s="687"/>
      <c r="AB271" s="689"/>
      <c r="AC271" s="690" t="s">
        <v>1439</v>
      </c>
      <c r="AD271" s="701" t="s">
        <v>1439</v>
      </c>
      <c r="AE271" s="414"/>
    </row>
    <row r="272" spans="1:31" ht="15" hidden="1" customHeight="1">
      <c r="A272" s="761">
        <f t="shared" si="12"/>
        <v>2025</v>
      </c>
      <c r="B272" s="762" t="str">
        <f t="shared" si="13"/>
        <v>janvier</v>
      </c>
      <c r="C272" s="761">
        <f t="shared" si="14"/>
        <v>5</v>
      </c>
      <c r="D272" s="348" t="s">
        <v>1440</v>
      </c>
      <c r="E272" s="348" t="s">
        <v>1626</v>
      </c>
      <c r="F272" s="259">
        <v>45688</v>
      </c>
      <c r="G272" s="355" t="s">
        <v>1477</v>
      </c>
      <c r="H272" s="354" t="s">
        <v>1590</v>
      </c>
      <c r="I272" s="354"/>
      <c r="L272" s="347" t="s">
        <v>1444</v>
      </c>
      <c r="M272" s="765" t="s">
        <v>778</v>
      </c>
      <c r="N272" s="264">
        <v>9.75</v>
      </c>
      <c r="O272" s="687"/>
      <c r="P272" s="687"/>
      <c r="Q272" s="687"/>
      <c r="R272" s="687"/>
      <c r="S272" s="693"/>
      <c r="T272" s="691" t="s">
        <v>13</v>
      </c>
      <c r="U272" s="691" t="s">
        <v>45</v>
      </c>
      <c r="V272" s="691" t="s">
        <v>45</v>
      </c>
      <c r="W272" s="687"/>
      <c r="X272" s="687"/>
      <c r="Y272" s="687"/>
      <c r="Z272" s="687"/>
      <c r="AA272" s="687"/>
      <c r="AB272" s="689"/>
      <c r="AC272" s="690" t="s">
        <v>1439</v>
      </c>
      <c r="AD272" s="701" t="s">
        <v>1439</v>
      </c>
      <c r="AE272" s="414"/>
    </row>
    <row r="273" spans="1:31" ht="15" hidden="1" customHeight="1">
      <c r="A273" s="761">
        <f t="shared" si="12"/>
        <v>2025</v>
      </c>
      <c r="B273" s="762" t="str">
        <f t="shared" si="13"/>
        <v>janvier</v>
      </c>
      <c r="C273" s="761">
        <f t="shared" si="14"/>
        <v>5</v>
      </c>
      <c r="D273" s="348" t="s">
        <v>1440</v>
      </c>
      <c r="E273" s="348" t="s">
        <v>1626</v>
      </c>
      <c r="F273" s="259">
        <v>45688</v>
      </c>
      <c r="G273" s="355" t="s">
        <v>1477</v>
      </c>
      <c r="H273" s="354" t="s">
        <v>1590</v>
      </c>
      <c r="I273" s="354"/>
      <c r="L273" s="347" t="s">
        <v>1444</v>
      </c>
      <c r="M273" s="765" t="s">
        <v>971</v>
      </c>
      <c r="N273" s="264">
        <v>7.5</v>
      </c>
      <c r="O273" s="687"/>
      <c r="P273" s="687"/>
      <c r="Q273" s="687"/>
      <c r="R273" s="687"/>
      <c r="S273" s="693"/>
      <c r="T273" s="691" t="s">
        <v>13</v>
      </c>
      <c r="U273" s="691" t="s">
        <v>45</v>
      </c>
      <c r="V273" s="691" t="s">
        <v>93</v>
      </c>
      <c r="W273" s="687"/>
      <c r="X273" s="687"/>
      <c r="Y273" s="687"/>
      <c r="Z273" s="687"/>
      <c r="AA273" s="687"/>
      <c r="AB273" s="689"/>
      <c r="AC273" s="690" t="s">
        <v>1439</v>
      </c>
      <c r="AD273" s="701" t="s">
        <v>1439</v>
      </c>
      <c r="AE273" s="414"/>
    </row>
    <row r="274" spans="1:31" ht="15" hidden="1" customHeight="1">
      <c r="A274" s="761">
        <f t="shared" si="12"/>
        <v>2025</v>
      </c>
      <c r="B274" s="762" t="str">
        <f t="shared" si="13"/>
        <v>janvier</v>
      </c>
      <c r="C274" s="761">
        <f t="shared" si="14"/>
        <v>5</v>
      </c>
      <c r="D274" s="348" t="s">
        <v>1440</v>
      </c>
      <c r="E274" s="348" t="s">
        <v>1425</v>
      </c>
      <c r="F274" s="259">
        <v>45688</v>
      </c>
      <c r="G274" s="349" t="s">
        <v>1425</v>
      </c>
      <c r="H274" s="349"/>
      <c r="I274" s="780"/>
      <c r="J274" s="774"/>
      <c r="L274" s="347" t="s">
        <v>1426</v>
      </c>
      <c r="M274" s="765" t="s">
        <v>835</v>
      </c>
      <c r="N274" s="264" t="s">
        <v>1425</v>
      </c>
      <c r="O274" s="687"/>
      <c r="P274" s="693" t="s">
        <v>1427</v>
      </c>
      <c r="Q274" s="693" t="s">
        <v>1433</v>
      </c>
      <c r="R274" s="693" t="s">
        <v>1431</v>
      </c>
      <c r="S274" s="693"/>
      <c r="T274" s="691" t="s">
        <v>114</v>
      </c>
      <c r="U274" s="691" t="s">
        <v>7</v>
      </c>
      <c r="V274" s="691" t="s">
        <v>143</v>
      </c>
      <c r="W274" s="687"/>
      <c r="X274" s="687"/>
      <c r="Y274" s="687"/>
      <c r="Z274" s="687"/>
      <c r="AA274" s="687"/>
      <c r="AB274" s="689"/>
      <c r="AC274" s="687"/>
      <c r="AD274" s="689"/>
      <c r="AE274" s="414"/>
    </row>
    <row r="275" spans="1:31" ht="15" hidden="1" customHeight="1">
      <c r="A275" s="761">
        <f t="shared" si="12"/>
        <v>2025</v>
      </c>
      <c r="B275" s="762" t="str">
        <f t="shared" si="13"/>
        <v>janvier</v>
      </c>
      <c r="C275" s="761">
        <f t="shared" si="14"/>
        <v>5</v>
      </c>
      <c r="D275" s="348" t="s">
        <v>1440</v>
      </c>
      <c r="E275" s="348" t="s">
        <v>1425</v>
      </c>
      <c r="F275" s="259">
        <v>45688</v>
      </c>
      <c r="G275" s="349" t="s">
        <v>1425</v>
      </c>
      <c r="H275" s="349"/>
      <c r="I275" s="780"/>
      <c r="J275" s="774"/>
      <c r="L275" s="347" t="s">
        <v>1426</v>
      </c>
      <c r="M275" s="765" t="s">
        <v>1068</v>
      </c>
      <c r="N275" s="264" t="s">
        <v>1425</v>
      </c>
      <c r="O275" s="687"/>
      <c r="P275" s="693" t="s">
        <v>1427</v>
      </c>
      <c r="Q275" s="693" t="s">
        <v>1433</v>
      </c>
      <c r="R275" s="693" t="s">
        <v>1431</v>
      </c>
      <c r="S275" s="693"/>
      <c r="T275" s="691" t="s">
        <v>114</v>
      </c>
      <c r="U275" s="691" t="s">
        <v>7</v>
      </c>
      <c r="V275" s="691" t="s">
        <v>143</v>
      </c>
      <c r="W275" s="687"/>
      <c r="X275" s="687"/>
      <c r="Y275" s="687"/>
      <c r="Z275" s="687"/>
      <c r="AA275" s="687"/>
      <c r="AB275" s="689"/>
      <c r="AC275" s="687"/>
      <c r="AD275" s="689"/>
      <c r="AE275" s="414"/>
    </row>
    <row r="276" spans="1:31" ht="15" hidden="1" customHeight="1">
      <c r="A276" s="761">
        <f t="shared" si="12"/>
        <v>2025</v>
      </c>
      <c r="B276" s="762" t="str">
        <f t="shared" si="13"/>
        <v>janvier</v>
      </c>
      <c r="C276" s="761">
        <f t="shared" si="14"/>
        <v>5</v>
      </c>
      <c r="D276" s="348" t="s">
        <v>1440</v>
      </c>
      <c r="E276" s="348" t="s">
        <v>1628</v>
      </c>
      <c r="F276" s="259">
        <v>45688</v>
      </c>
      <c r="G276" s="364" t="s">
        <v>1593</v>
      </c>
      <c r="H276" s="364"/>
      <c r="L276" s="347" t="s">
        <v>1465</v>
      </c>
      <c r="M276" s="765" t="s">
        <v>1029</v>
      </c>
      <c r="N276" s="264">
        <v>4.3</v>
      </c>
      <c r="O276" s="687"/>
      <c r="P276" s="687"/>
      <c r="Q276" s="687"/>
      <c r="R276" s="687"/>
      <c r="S276" s="693"/>
      <c r="T276" s="691" t="s">
        <v>114</v>
      </c>
      <c r="U276" s="691" t="s">
        <v>7</v>
      </c>
      <c r="V276" s="691" t="s">
        <v>143</v>
      </c>
      <c r="W276" s="687"/>
      <c r="X276" s="687"/>
      <c r="Y276" s="687"/>
      <c r="Z276" s="687"/>
      <c r="AA276" s="687"/>
      <c r="AB276" s="689"/>
      <c r="AC276" s="690" t="s">
        <v>1452</v>
      </c>
      <c r="AD276" s="701" t="s">
        <v>1482</v>
      </c>
      <c r="AE276" s="414"/>
    </row>
    <row r="277" spans="1:31" ht="15" hidden="1" customHeight="1">
      <c r="A277" s="761">
        <f t="shared" si="12"/>
        <v>2025</v>
      </c>
      <c r="B277" s="762" t="str">
        <f t="shared" si="13"/>
        <v>janvier</v>
      </c>
      <c r="C277" s="761">
        <f t="shared" si="14"/>
        <v>5</v>
      </c>
      <c r="D277" s="348" t="s">
        <v>1440</v>
      </c>
      <c r="E277" s="348" t="s">
        <v>1628</v>
      </c>
      <c r="F277" s="259">
        <v>45688</v>
      </c>
      <c r="G277" s="364" t="s">
        <v>1593</v>
      </c>
      <c r="H277" s="364"/>
      <c r="L277" s="347" t="s">
        <v>1465</v>
      </c>
      <c r="M277" s="765" t="s">
        <v>871</v>
      </c>
      <c r="N277" s="264">
        <v>4.3</v>
      </c>
      <c r="O277" s="687"/>
      <c r="P277" s="687"/>
      <c r="Q277" s="687"/>
      <c r="R277" s="687"/>
      <c r="S277" s="693"/>
      <c r="T277" s="691" t="s">
        <v>13</v>
      </c>
      <c r="U277" s="691" t="s">
        <v>49</v>
      </c>
      <c r="V277" s="691" t="s">
        <v>86</v>
      </c>
      <c r="W277" s="687"/>
      <c r="X277" s="687"/>
      <c r="Y277" s="687"/>
      <c r="Z277" s="687"/>
      <c r="AA277" s="687"/>
      <c r="AB277" s="689"/>
      <c r="AC277" s="690" t="s">
        <v>1452</v>
      </c>
      <c r="AD277" s="701" t="s">
        <v>1482</v>
      </c>
      <c r="AE277" s="414"/>
    </row>
    <row r="278" spans="1:31" ht="15" hidden="1" customHeight="1">
      <c r="A278" s="761">
        <f t="shared" si="12"/>
        <v>2025</v>
      </c>
      <c r="B278" s="762" t="str">
        <f t="shared" si="13"/>
        <v>janvier</v>
      </c>
      <c r="C278" s="761">
        <f t="shared" si="14"/>
        <v>5</v>
      </c>
      <c r="D278" s="348" t="s">
        <v>1440</v>
      </c>
      <c r="E278" s="348" t="s">
        <v>1425</v>
      </c>
      <c r="F278" s="259">
        <v>45688</v>
      </c>
      <c r="G278" s="349" t="s">
        <v>1425</v>
      </c>
      <c r="H278" s="349"/>
      <c r="I278" s="780"/>
      <c r="J278" s="774"/>
      <c r="L278" s="347" t="s">
        <v>1426</v>
      </c>
      <c r="M278" s="765" t="s">
        <v>1231</v>
      </c>
      <c r="N278" s="264" t="s">
        <v>1425</v>
      </c>
      <c r="O278" s="687"/>
      <c r="P278" s="693" t="s">
        <v>1427</v>
      </c>
      <c r="Q278" s="693" t="s">
        <v>1541</v>
      </c>
      <c r="R278" s="693" t="s">
        <v>1429</v>
      </c>
      <c r="S278" s="693"/>
      <c r="T278" s="691" t="s">
        <v>114</v>
      </c>
      <c r="U278" s="691" t="s">
        <v>7</v>
      </c>
      <c r="V278" s="691" t="s">
        <v>143</v>
      </c>
      <c r="W278" s="687"/>
      <c r="X278" s="687"/>
      <c r="Y278" s="687"/>
      <c r="Z278" s="687"/>
      <c r="AA278" s="687"/>
      <c r="AB278" s="689"/>
      <c r="AC278" s="687"/>
      <c r="AD278" s="689"/>
      <c r="AE278" s="414"/>
    </row>
    <row r="279" spans="1:31" ht="15" hidden="1" customHeight="1">
      <c r="A279" s="761">
        <f t="shared" si="12"/>
        <v>2025</v>
      </c>
      <c r="B279" s="762" t="str">
        <f t="shared" si="13"/>
        <v>janvier</v>
      </c>
      <c r="C279" s="761">
        <f t="shared" si="14"/>
        <v>5</v>
      </c>
      <c r="D279" s="348" t="s">
        <v>1440</v>
      </c>
      <c r="E279" s="348" t="s">
        <v>1629</v>
      </c>
      <c r="F279" s="259">
        <v>45688</v>
      </c>
      <c r="G279" s="355" t="s">
        <v>1489</v>
      </c>
      <c r="H279" s="362" t="s">
        <v>1630</v>
      </c>
      <c r="L279" s="347" t="s">
        <v>1461</v>
      </c>
      <c r="M279" s="765" t="s">
        <v>471</v>
      </c>
      <c r="N279" s="264">
        <v>13</v>
      </c>
      <c r="O279" s="687"/>
      <c r="P279" s="687"/>
      <c r="Q279" s="687"/>
      <c r="R279" s="687"/>
      <c r="S279" s="693"/>
      <c r="T279" s="691" t="s">
        <v>114</v>
      </c>
      <c r="U279" s="691" t="s">
        <v>7</v>
      </c>
      <c r="V279" s="691" t="s">
        <v>143</v>
      </c>
      <c r="W279" s="687"/>
      <c r="X279" s="687"/>
      <c r="Y279" s="687"/>
      <c r="Z279" s="687"/>
      <c r="AA279" s="687"/>
      <c r="AB279" s="689" t="s">
        <v>1439</v>
      </c>
      <c r="AC279" s="687"/>
      <c r="AD279" s="701" t="s">
        <v>1439</v>
      </c>
      <c r="AE279" s="414"/>
    </row>
    <row r="280" spans="1:31" ht="15" hidden="1" customHeight="1">
      <c r="A280" s="761">
        <f t="shared" si="12"/>
        <v>2025</v>
      </c>
      <c r="B280" s="762" t="str">
        <f t="shared" si="13"/>
        <v>janvier</v>
      </c>
      <c r="C280" s="761">
        <f t="shared" si="14"/>
        <v>5</v>
      </c>
      <c r="D280" s="348" t="s">
        <v>1440</v>
      </c>
      <c r="E280" s="348" t="s">
        <v>1629</v>
      </c>
      <c r="F280" s="259">
        <v>45688</v>
      </c>
      <c r="G280" s="355" t="s">
        <v>1489</v>
      </c>
      <c r="H280" s="362" t="s">
        <v>1630</v>
      </c>
      <c r="L280" s="347" t="s">
        <v>1461</v>
      </c>
      <c r="M280" s="765" t="s">
        <v>1061</v>
      </c>
      <c r="N280" s="264">
        <v>4.4000000000000004</v>
      </c>
      <c r="O280" s="687"/>
      <c r="P280" s="687"/>
      <c r="Q280" s="687"/>
      <c r="R280" s="687"/>
      <c r="S280" s="693"/>
      <c r="T280" s="691" t="s">
        <v>114</v>
      </c>
      <c r="U280" s="691" t="s">
        <v>7</v>
      </c>
      <c r="V280" s="691" t="s">
        <v>143</v>
      </c>
      <c r="W280" s="687"/>
      <c r="X280" s="687"/>
      <c r="Y280" s="687"/>
      <c r="Z280" s="687"/>
      <c r="AA280" s="687"/>
      <c r="AB280" s="689" t="s">
        <v>1439</v>
      </c>
      <c r="AC280" s="687"/>
      <c r="AD280" s="701" t="s">
        <v>1439</v>
      </c>
      <c r="AE280" s="414"/>
    </row>
    <row r="281" spans="1:31" ht="15" hidden="1" customHeight="1">
      <c r="A281" s="761">
        <f t="shared" si="12"/>
        <v>2025</v>
      </c>
      <c r="B281" s="762" t="str">
        <f t="shared" si="13"/>
        <v>janvier</v>
      </c>
      <c r="C281" s="761">
        <f t="shared" si="14"/>
        <v>5</v>
      </c>
      <c r="D281" s="348" t="s">
        <v>1440</v>
      </c>
      <c r="E281" s="348" t="s">
        <v>1425</v>
      </c>
      <c r="F281" s="259">
        <v>45688</v>
      </c>
      <c r="G281" s="349" t="s">
        <v>1425</v>
      </c>
      <c r="H281" s="349"/>
      <c r="I281" s="780"/>
      <c r="J281" s="774"/>
      <c r="L281" s="347" t="s">
        <v>1426</v>
      </c>
      <c r="M281" s="765" t="s">
        <v>164</v>
      </c>
      <c r="N281" s="264" t="s">
        <v>1425</v>
      </c>
      <c r="O281" s="687"/>
      <c r="P281" s="693" t="s">
        <v>1427</v>
      </c>
      <c r="Q281" s="693" t="s">
        <v>1541</v>
      </c>
      <c r="R281" s="693" t="s">
        <v>1429</v>
      </c>
      <c r="S281" s="693"/>
      <c r="T281" s="691" t="s">
        <v>114</v>
      </c>
      <c r="U281" s="691" t="s">
        <v>7</v>
      </c>
      <c r="V281" s="691" t="s">
        <v>143</v>
      </c>
      <c r="W281" s="687"/>
      <c r="X281" s="687"/>
      <c r="Y281" s="687"/>
      <c r="Z281" s="687"/>
      <c r="AA281" s="687"/>
      <c r="AB281" s="689"/>
      <c r="AC281" s="687"/>
      <c r="AD281" s="689"/>
      <c r="AE281" s="414"/>
    </row>
    <row r="282" spans="1:31" ht="15" hidden="1" customHeight="1">
      <c r="A282" s="761">
        <f t="shared" si="12"/>
        <v>2025</v>
      </c>
      <c r="B282" s="762" t="str">
        <f t="shared" si="13"/>
        <v>janvier</v>
      </c>
      <c r="C282" s="761">
        <f t="shared" si="14"/>
        <v>5</v>
      </c>
      <c r="D282" s="348" t="s">
        <v>1440</v>
      </c>
      <c r="E282" s="348" t="s">
        <v>1425</v>
      </c>
      <c r="F282" s="259">
        <v>45688</v>
      </c>
      <c r="G282" s="349" t="s">
        <v>1425</v>
      </c>
      <c r="H282" s="349"/>
      <c r="I282" s="780"/>
      <c r="J282" s="774"/>
      <c r="L282" s="347" t="s">
        <v>1426</v>
      </c>
      <c r="M282" s="765" t="s">
        <v>174</v>
      </c>
      <c r="N282" s="264" t="s">
        <v>1425</v>
      </c>
      <c r="O282" s="687"/>
      <c r="P282" s="693" t="s">
        <v>1427</v>
      </c>
      <c r="Q282" s="693" t="s">
        <v>1541</v>
      </c>
      <c r="R282" s="693" t="s">
        <v>1429</v>
      </c>
      <c r="S282" s="693"/>
      <c r="T282" s="691" t="s">
        <v>114</v>
      </c>
      <c r="U282" s="691" t="s">
        <v>7</v>
      </c>
      <c r="V282" s="691" t="s">
        <v>143</v>
      </c>
      <c r="W282" s="687"/>
      <c r="X282" s="687"/>
      <c r="Y282" s="687"/>
      <c r="Z282" s="687"/>
      <c r="AA282" s="687"/>
      <c r="AB282" s="689"/>
      <c r="AC282" s="687"/>
      <c r="AD282" s="689"/>
      <c r="AE282" s="414"/>
    </row>
    <row r="283" spans="1:31" ht="15" hidden="1" customHeight="1">
      <c r="A283" s="761">
        <f t="shared" si="12"/>
        <v>2025</v>
      </c>
      <c r="B283" s="762" t="str">
        <f t="shared" si="13"/>
        <v>janvier</v>
      </c>
      <c r="C283" s="761">
        <f t="shared" si="14"/>
        <v>5</v>
      </c>
      <c r="D283" s="348" t="s">
        <v>1440</v>
      </c>
      <c r="E283" s="348" t="s">
        <v>1629</v>
      </c>
      <c r="F283" s="259">
        <v>45688</v>
      </c>
      <c r="G283" s="355" t="s">
        <v>1489</v>
      </c>
      <c r="H283" s="362" t="s">
        <v>1630</v>
      </c>
      <c r="L283" s="347" t="s">
        <v>1461</v>
      </c>
      <c r="M283" s="765" t="s">
        <v>169</v>
      </c>
      <c r="N283" s="264">
        <v>22</v>
      </c>
      <c r="O283" s="687"/>
      <c r="P283" s="687"/>
      <c r="Q283" s="687"/>
      <c r="R283" s="687"/>
      <c r="S283" s="693"/>
      <c r="T283" s="691" t="s">
        <v>114</v>
      </c>
      <c r="U283" s="691" t="s">
        <v>7</v>
      </c>
      <c r="V283" s="691" t="s">
        <v>143</v>
      </c>
      <c r="W283" s="687"/>
      <c r="X283" s="687"/>
      <c r="Y283" s="687"/>
      <c r="Z283" s="687"/>
      <c r="AA283" s="687"/>
      <c r="AB283" s="689" t="s">
        <v>1439</v>
      </c>
      <c r="AC283" s="687"/>
      <c r="AD283" s="701" t="s">
        <v>1439</v>
      </c>
      <c r="AE283" s="414"/>
    </row>
    <row r="284" spans="1:31" ht="15" hidden="1" customHeight="1">
      <c r="A284" s="761">
        <f t="shared" si="12"/>
        <v>2025</v>
      </c>
      <c r="B284" s="762" t="str">
        <f t="shared" si="13"/>
        <v>janvier</v>
      </c>
      <c r="C284" s="761">
        <f t="shared" si="14"/>
        <v>5</v>
      </c>
      <c r="D284" s="348" t="s">
        <v>1440</v>
      </c>
      <c r="E284" s="348" t="s">
        <v>1425</v>
      </c>
      <c r="F284" s="259">
        <v>45688</v>
      </c>
      <c r="G284" s="349" t="s">
        <v>1425</v>
      </c>
      <c r="H284" s="349"/>
      <c r="I284" s="780"/>
      <c r="J284" s="774"/>
      <c r="L284" s="347" t="s">
        <v>1426</v>
      </c>
      <c r="M284" s="765" t="s">
        <v>455</v>
      </c>
      <c r="N284" s="264" t="s">
        <v>1425</v>
      </c>
      <c r="O284" s="687"/>
      <c r="P284" s="693" t="s">
        <v>1427</v>
      </c>
      <c r="Q284" s="693" t="s">
        <v>1541</v>
      </c>
      <c r="R284" s="693" t="s">
        <v>1429</v>
      </c>
      <c r="S284" s="693"/>
      <c r="T284" s="691" t="s">
        <v>114</v>
      </c>
      <c r="U284" s="691" t="s">
        <v>7</v>
      </c>
      <c r="V284" s="691" t="s">
        <v>143</v>
      </c>
      <c r="W284" s="687"/>
      <c r="X284" s="687"/>
      <c r="Y284" s="687"/>
      <c r="Z284" s="687"/>
      <c r="AA284" s="687"/>
      <c r="AB284" s="689"/>
      <c r="AC284" s="687"/>
      <c r="AD284" s="689"/>
      <c r="AE284" s="414"/>
    </row>
    <row r="285" spans="1:31" ht="15" hidden="1" customHeight="1">
      <c r="A285" s="761">
        <f t="shared" si="12"/>
        <v>2025</v>
      </c>
      <c r="B285" s="762" t="str">
        <f t="shared" si="13"/>
        <v>janvier</v>
      </c>
      <c r="C285" s="761">
        <f t="shared" si="14"/>
        <v>5</v>
      </c>
      <c r="D285" s="348" t="s">
        <v>1440</v>
      </c>
      <c r="E285" s="348" t="s">
        <v>1629</v>
      </c>
      <c r="F285" s="259">
        <v>45688</v>
      </c>
      <c r="G285" s="355" t="s">
        <v>1489</v>
      </c>
      <c r="H285" s="362" t="s">
        <v>1630</v>
      </c>
      <c r="L285" s="347" t="s">
        <v>1461</v>
      </c>
      <c r="M285" s="765" t="s">
        <v>278</v>
      </c>
      <c r="N285" s="264">
        <v>39.4</v>
      </c>
      <c r="O285" s="687"/>
      <c r="P285" s="693"/>
      <c r="Q285" s="693"/>
      <c r="R285" s="693"/>
      <c r="S285" s="693"/>
      <c r="T285" s="691" t="s">
        <v>13</v>
      </c>
      <c r="U285" s="691" t="s">
        <v>43</v>
      </c>
      <c r="V285" s="691" t="s">
        <v>93</v>
      </c>
      <c r="W285" s="687"/>
      <c r="X285" s="687"/>
      <c r="Y285" s="687"/>
      <c r="Z285" s="687"/>
      <c r="AA285" s="687"/>
      <c r="AB285" s="689" t="s">
        <v>1439</v>
      </c>
      <c r="AC285" s="687"/>
      <c r="AD285" s="701" t="s">
        <v>1452</v>
      </c>
      <c r="AE285" s="414"/>
    </row>
    <row r="286" spans="1:31" ht="15" hidden="1" customHeight="1">
      <c r="A286" s="761">
        <f t="shared" si="12"/>
        <v>2025</v>
      </c>
      <c r="B286" s="762" t="str">
        <f t="shared" si="13"/>
        <v>février</v>
      </c>
      <c r="C286" s="761">
        <f t="shared" si="14"/>
        <v>5</v>
      </c>
      <c r="D286" s="348" t="s">
        <v>1517</v>
      </c>
      <c r="E286" s="348" t="s">
        <v>1631</v>
      </c>
      <c r="F286" s="791">
        <v>45689</v>
      </c>
      <c r="G286" s="355" t="s">
        <v>1632</v>
      </c>
      <c r="H286" s="362" t="s">
        <v>1633</v>
      </c>
      <c r="I286" s="351" t="s">
        <v>1570</v>
      </c>
      <c r="L286" s="347" t="s">
        <v>1438</v>
      </c>
      <c r="M286" s="765" t="s">
        <v>331</v>
      </c>
      <c r="N286" s="264">
        <v>596.36</v>
      </c>
      <c r="O286" s="687"/>
      <c r="P286" s="693"/>
      <c r="Q286" s="693"/>
      <c r="R286" s="693"/>
      <c r="S286" s="693"/>
      <c r="T286" s="691" t="s">
        <v>114</v>
      </c>
      <c r="U286" s="691" t="s">
        <v>3</v>
      </c>
      <c r="V286" s="691" t="s">
        <v>3</v>
      </c>
      <c r="W286" s="687"/>
      <c r="X286" s="687"/>
      <c r="Y286" s="687"/>
      <c r="Z286" s="687"/>
      <c r="AA286" s="687"/>
      <c r="AB286" s="689" t="s">
        <v>1439</v>
      </c>
      <c r="AC286" s="687"/>
      <c r="AD286" s="701" t="s">
        <v>1439</v>
      </c>
      <c r="AE286" s="414"/>
    </row>
    <row r="287" spans="1:31" ht="15" hidden="1" customHeight="1">
      <c r="A287" s="761">
        <f t="shared" si="12"/>
        <v>2025</v>
      </c>
      <c r="B287" s="762" t="str">
        <f t="shared" si="13"/>
        <v>février</v>
      </c>
      <c r="C287" s="761">
        <f t="shared" si="14"/>
        <v>5</v>
      </c>
      <c r="D287" s="348" t="s">
        <v>1517</v>
      </c>
      <c r="E287" s="348" t="s">
        <v>1631</v>
      </c>
      <c r="F287" s="791">
        <v>45689</v>
      </c>
      <c r="G287" s="355" t="s">
        <v>1632</v>
      </c>
      <c r="H287" s="362" t="s">
        <v>1633</v>
      </c>
      <c r="I287" s="351" t="s">
        <v>1570</v>
      </c>
      <c r="L287" s="347" t="s">
        <v>1438</v>
      </c>
      <c r="M287" s="765" t="s">
        <v>1245</v>
      </c>
      <c r="N287" s="264">
        <v>596.36</v>
      </c>
      <c r="O287" s="687"/>
      <c r="P287" s="693"/>
      <c r="Q287" s="693"/>
      <c r="R287" s="693"/>
      <c r="S287" s="693"/>
      <c r="T287" s="691" t="s">
        <v>13</v>
      </c>
      <c r="U287" s="691" t="s">
        <v>49</v>
      </c>
      <c r="V287" s="691" t="s">
        <v>86</v>
      </c>
      <c r="W287" s="687"/>
      <c r="X287" s="687"/>
      <c r="Y287" s="687"/>
      <c r="Z287" s="687"/>
      <c r="AA287" s="687"/>
      <c r="AB287" s="689" t="s">
        <v>1439</v>
      </c>
      <c r="AC287" s="687"/>
      <c r="AD287" s="701" t="s">
        <v>1439</v>
      </c>
      <c r="AE287" s="414"/>
    </row>
    <row r="288" spans="1:31" hidden="1">
      <c r="A288" s="761">
        <f t="shared" si="12"/>
        <v>2025</v>
      </c>
      <c r="B288" s="762" t="str">
        <f t="shared" si="13"/>
        <v>février</v>
      </c>
      <c r="C288" s="761">
        <f t="shared" si="14"/>
        <v>6</v>
      </c>
      <c r="D288" s="348" t="s">
        <v>1466</v>
      </c>
      <c r="E288" s="348" t="s">
        <v>1634</v>
      </c>
      <c r="F288" s="259">
        <v>45690</v>
      </c>
      <c r="G288" s="349" t="s">
        <v>1425</v>
      </c>
      <c r="H288" s="368"/>
      <c r="I288" s="368"/>
      <c r="J288" s="368"/>
      <c r="K288" s="369"/>
      <c r="L288" s="347" t="s">
        <v>1426</v>
      </c>
      <c r="M288" s="765" t="s">
        <v>752</v>
      </c>
      <c r="N288" s="264" t="s">
        <v>1425</v>
      </c>
      <c r="O288" s="687"/>
      <c r="P288" s="693" t="s">
        <v>1427</v>
      </c>
      <c r="Q288" s="693" t="s">
        <v>1433</v>
      </c>
      <c r="R288" s="693" t="s">
        <v>1431</v>
      </c>
      <c r="S288" s="693"/>
      <c r="T288" s="691" t="s">
        <v>114</v>
      </c>
      <c r="U288" s="691" t="s">
        <v>3</v>
      </c>
      <c r="V288" s="691" t="s">
        <v>22</v>
      </c>
      <c r="W288" s="687"/>
      <c r="X288" s="687"/>
      <c r="Y288" s="687"/>
      <c r="Z288" s="687"/>
      <c r="AA288" s="687"/>
      <c r="AB288" s="687"/>
      <c r="AC288" s="687"/>
      <c r="AD288" s="688"/>
      <c r="AE288" s="414"/>
    </row>
    <row r="289" spans="1:31" ht="15" hidden="1" customHeight="1">
      <c r="A289" s="761">
        <f t="shared" si="12"/>
        <v>2025</v>
      </c>
      <c r="B289" s="762" t="str">
        <f t="shared" si="13"/>
        <v>février</v>
      </c>
      <c r="C289" s="761">
        <f t="shared" si="14"/>
        <v>6</v>
      </c>
      <c r="D289" s="348" t="s">
        <v>1466</v>
      </c>
      <c r="E289" s="348" t="s">
        <v>1634</v>
      </c>
      <c r="F289" s="259">
        <v>45690</v>
      </c>
      <c r="G289" s="350" t="s">
        <v>1477</v>
      </c>
      <c r="H289" s="368" t="s">
        <v>1564</v>
      </c>
      <c r="I289" s="368" t="s">
        <v>1520</v>
      </c>
      <c r="J289" s="368" t="s">
        <v>1595</v>
      </c>
      <c r="K289" s="369" t="s">
        <v>1635</v>
      </c>
      <c r="L289" s="347" t="s">
        <v>1457</v>
      </c>
      <c r="M289" s="765" t="s">
        <v>792</v>
      </c>
      <c r="N289" s="264">
        <v>42</v>
      </c>
      <c r="O289" s="687"/>
      <c r="P289" s="693"/>
      <c r="Q289" s="693"/>
      <c r="R289" s="693"/>
      <c r="S289" s="693"/>
      <c r="T289" s="691" t="s">
        <v>114</v>
      </c>
      <c r="U289" s="691" t="s">
        <v>34</v>
      </c>
      <c r="V289" s="691" t="s">
        <v>34</v>
      </c>
      <c r="W289" s="687"/>
      <c r="X289" s="687"/>
      <c r="Y289" s="687"/>
      <c r="Z289" s="687"/>
      <c r="AA289" s="687"/>
      <c r="AB289" s="687"/>
      <c r="AC289" s="687"/>
      <c r="AD289" s="687"/>
      <c r="AE289" s="414"/>
    </row>
    <row r="290" spans="1:31" ht="15" hidden="1" customHeight="1">
      <c r="A290" s="761">
        <f t="shared" si="12"/>
        <v>2025</v>
      </c>
      <c r="B290" s="762" t="str">
        <f t="shared" si="13"/>
        <v>février</v>
      </c>
      <c r="C290" s="761">
        <f t="shared" si="14"/>
        <v>6</v>
      </c>
      <c r="D290" s="348" t="s">
        <v>1466</v>
      </c>
      <c r="E290" s="348" t="s">
        <v>1634</v>
      </c>
      <c r="F290" s="259">
        <v>45690</v>
      </c>
      <c r="G290" s="350" t="s">
        <v>1477</v>
      </c>
      <c r="H290" s="368" t="s">
        <v>1564</v>
      </c>
      <c r="I290" s="368" t="s">
        <v>1520</v>
      </c>
      <c r="J290" s="368" t="s">
        <v>1595</v>
      </c>
      <c r="K290" s="369" t="s">
        <v>1635</v>
      </c>
      <c r="L290" s="347" t="s">
        <v>1457</v>
      </c>
      <c r="M290" s="765" t="s">
        <v>788</v>
      </c>
      <c r="N290" s="264">
        <v>56.5</v>
      </c>
      <c r="O290" s="687"/>
      <c r="P290" s="693"/>
      <c r="Q290" s="693"/>
      <c r="R290" s="693"/>
      <c r="S290" s="693"/>
      <c r="T290" s="691" t="s">
        <v>114</v>
      </c>
      <c r="U290" s="691" t="s">
        <v>34</v>
      </c>
      <c r="V290" s="691" t="s">
        <v>34</v>
      </c>
      <c r="W290" s="687"/>
      <c r="X290" s="687"/>
      <c r="Y290" s="687"/>
      <c r="Z290" s="687"/>
      <c r="AA290" s="687"/>
      <c r="AB290" s="687"/>
      <c r="AC290" s="687"/>
      <c r="AD290" s="687"/>
      <c r="AE290" s="414"/>
    </row>
    <row r="291" spans="1:31" ht="15" hidden="1" customHeight="1">
      <c r="A291" s="761">
        <f t="shared" si="12"/>
        <v>2025</v>
      </c>
      <c r="B291" s="762" t="str">
        <f t="shared" si="13"/>
        <v>février</v>
      </c>
      <c r="C291" s="761">
        <f t="shared" si="14"/>
        <v>6</v>
      </c>
      <c r="D291" s="348" t="s">
        <v>1466</v>
      </c>
      <c r="E291" s="348" t="s">
        <v>1634</v>
      </c>
      <c r="F291" s="259">
        <v>45690</v>
      </c>
      <c r="G291" s="350" t="s">
        <v>1477</v>
      </c>
      <c r="H291" s="368" t="s">
        <v>1564</v>
      </c>
      <c r="I291" s="368" t="s">
        <v>1520</v>
      </c>
      <c r="J291" s="368" t="s">
        <v>1595</v>
      </c>
      <c r="K291" s="369" t="s">
        <v>1635</v>
      </c>
      <c r="L291" s="347" t="s">
        <v>1457</v>
      </c>
      <c r="M291" s="765" t="s">
        <v>660</v>
      </c>
      <c r="N291" s="264">
        <v>98.5</v>
      </c>
      <c r="O291" s="687"/>
      <c r="P291" s="693"/>
      <c r="Q291" s="693"/>
      <c r="R291" s="693"/>
      <c r="S291" s="693"/>
      <c r="T291" s="691" t="s">
        <v>13</v>
      </c>
      <c r="U291" s="691" t="s">
        <v>47</v>
      </c>
      <c r="V291" s="691" t="s">
        <v>292</v>
      </c>
      <c r="W291" s="687"/>
      <c r="X291" s="687"/>
      <c r="Y291" s="687"/>
      <c r="Z291" s="687"/>
      <c r="AA291" s="687"/>
      <c r="AB291" s="688" t="s">
        <v>1439</v>
      </c>
      <c r="AC291" s="687"/>
      <c r="AD291" s="701" t="s">
        <v>1439</v>
      </c>
      <c r="AE291" s="414"/>
    </row>
    <row r="292" spans="1:31" ht="15" hidden="1" customHeight="1">
      <c r="A292" s="761">
        <f t="shared" si="12"/>
        <v>2025</v>
      </c>
      <c r="B292" s="762" t="str">
        <f t="shared" si="13"/>
        <v>février</v>
      </c>
      <c r="C292" s="761">
        <f t="shared" si="14"/>
        <v>6</v>
      </c>
      <c r="D292" s="348" t="s">
        <v>1472</v>
      </c>
      <c r="E292" s="348" t="s">
        <v>1636</v>
      </c>
      <c r="F292" s="259">
        <v>45691</v>
      </c>
      <c r="G292" s="349" t="s">
        <v>1425</v>
      </c>
      <c r="H292" s="362"/>
      <c r="I292" s="362"/>
      <c r="L292" s="347" t="s">
        <v>1426</v>
      </c>
      <c r="M292" s="765" t="s">
        <v>752</v>
      </c>
      <c r="N292" s="264" t="s">
        <v>1425</v>
      </c>
      <c r="O292" s="687"/>
      <c r="P292" s="693" t="s">
        <v>1427</v>
      </c>
      <c r="Q292" s="693" t="s">
        <v>1433</v>
      </c>
      <c r="R292" s="693" t="s">
        <v>1431</v>
      </c>
      <c r="S292" s="693"/>
      <c r="T292" s="691" t="s">
        <v>114</v>
      </c>
      <c r="U292" s="691" t="s">
        <v>3</v>
      </c>
      <c r="V292" s="691" t="s">
        <v>22</v>
      </c>
      <c r="W292" s="687"/>
      <c r="X292" s="687"/>
      <c r="Y292" s="687"/>
      <c r="Z292" s="687"/>
      <c r="AA292" s="687"/>
      <c r="AB292" s="689"/>
      <c r="AC292" s="687"/>
      <c r="AD292" s="689"/>
      <c r="AE292" s="414"/>
    </row>
    <row r="293" spans="1:31" ht="15" hidden="1" customHeight="1">
      <c r="A293" s="761">
        <f t="shared" si="12"/>
        <v>2025</v>
      </c>
      <c r="B293" s="762" t="str">
        <f t="shared" si="13"/>
        <v>février</v>
      </c>
      <c r="C293" s="761">
        <f t="shared" si="14"/>
        <v>6</v>
      </c>
      <c r="D293" s="348" t="s">
        <v>1472</v>
      </c>
      <c r="E293" s="348" t="s">
        <v>1636</v>
      </c>
      <c r="F293" s="259">
        <v>45691</v>
      </c>
      <c r="G293" s="355" t="s">
        <v>1435</v>
      </c>
      <c r="H293" s="362" t="s">
        <v>1502</v>
      </c>
      <c r="I293" s="362" t="s">
        <v>1501</v>
      </c>
      <c r="L293" s="347" t="s">
        <v>1444</v>
      </c>
      <c r="M293" s="765" t="s">
        <v>803</v>
      </c>
      <c r="N293" s="264">
        <v>11.75</v>
      </c>
      <c r="O293" s="687"/>
      <c r="P293" s="693"/>
      <c r="Q293" s="693"/>
      <c r="R293" s="693"/>
      <c r="S293" s="693"/>
      <c r="T293" s="691" t="s">
        <v>114</v>
      </c>
      <c r="U293" s="691" t="s">
        <v>20</v>
      </c>
      <c r="V293" s="691" t="s">
        <v>20</v>
      </c>
      <c r="W293" s="687"/>
      <c r="X293" s="687"/>
      <c r="Y293" s="687"/>
      <c r="Z293" s="687"/>
      <c r="AA293" s="687"/>
      <c r="AB293" s="689"/>
      <c r="AC293" s="690" t="s">
        <v>1637</v>
      </c>
      <c r="AD293" s="687"/>
      <c r="AE293" s="414"/>
    </row>
    <row r="294" spans="1:31" ht="15" hidden="1" customHeight="1">
      <c r="A294" s="761">
        <f t="shared" si="12"/>
        <v>2025</v>
      </c>
      <c r="B294" s="762" t="str">
        <f t="shared" si="13"/>
        <v>février</v>
      </c>
      <c r="C294" s="761">
        <f t="shared" si="14"/>
        <v>6</v>
      </c>
      <c r="D294" s="348" t="s">
        <v>1472</v>
      </c>
      <c r="E294" s="348" t="s">
        <v>1636</v>
      </c>
      <c r="F294" s="259">
        <v>45691</v>
      </c>
      <c r="G294" s="355" t="s">
        <v>1435</v>
      </c>
      <c r="H294" s="362" t="s">
        <v>1502</v>
      </c>
      <c r="I294" s="362" t="s">
        <v>1501</v>
      </c>
      <c r="L294" s="347" t="s">
        <v>1444</v>
      </c>
      <c r="M294" s="765" t="s">
        <v>809</v>
      </c>
      <c r="N294" s="264">
        <v>146.4</v>
      </c>
      <c r="O294" s="687"/>
      <c r="P294" s="693"/>
      <c r="Q294" s="693"/>
      <c r="R294" s="693"/>
      <c r="S294" s="693"/>
      <c r="T294" s="691" t="s">
        <v>114</v>
      </c>
      <c r="U294" s="691" t="s">
        <v>20</v>
      </c>
      <c r="V294" s="691" t="s">
        <v>20</v>
      </c>
      <c r="W294" s="687"/>
      <c r="X294" s="687"/>
      <c r="Y294" s="687"/>
      <c r="Z294" s="687"/>
      <c r="AA294" s="687"/>
      <c r="AB294" s="689"/>
      <c r="AC294" s="687"/>
      <c r="AD294" s="687"/>
      <c r="AE294" s="414"/>
    </row>
    <row r="295" spans="1:31" ht="15" hidden="1" customHeight="1">
      <c r="A295" s="761">
        <f t="shared" si="12"/>
        <v>2025</v>
      </c>
      <c r="B295" s="762" t="str">
        <f t="shared" si="13"/>
        <v>février</v>
      </c>
      <c r="C295" s="761">
        <f t="shared" si="14"/>
        <v>6</v>
      </c>
      <c r="D295" s="348" t="s">
        <v>1472</v>
      </c>
      <c r="E295" s="348" t="s">
        <v>1636</v>
      </c>
      <c r="F295" s="259">
        <v>45691</v>
      </c>
      <c r="G295" s="355" t="s">
        <v>1435</v>
      </c>
      <c r="H295" s="362" t="s">
        <v>1502</v>
      </c>
      <c r="I295" s="362" t="s">
        <v>1501</v>
      </c>
      <c r="L295" s="347" t="s">
        <v>1444</v>
      </c>
      <c r="M295" s="765" t="s">
        <v>488</v>
      </c>
      <c r="N295" s="264">
        <v>67.150000000000006</v>
      </c>
      <c r="O295" s="687"/>
      <c r="P295" s="693"/>
      <c r="Q295" s="693"/>
      <c r="R295" s="693"/>
      <c r="S295" s="693"/>
      <c r="T295" s="691" t="s">
        <v>13</v>
      </c>
      <c r="U295" s="691" t="s">
        <v>43</v>
      </c>
      <c r="V295" s="691" t="s">
        <v>93</v>
      </c>
      <c r="W295" s="687"/>
      <c r="X295" s="687"/>
      <c r="Y295" s="687"/>
      <c r="Z295" s="687"/>
      <c r="AA295" s="687"/>
      <c r="AB295" s="689"/>
      <c r="AC295" s="690" t="s">
        <v>1439</v>
      </c>
      <c r="AD295" s="701" t="s">
        <v>1439</v>
      </c>
      <c r="AE295" s="414"/>
    </row>
    <row r="296" spans="1:31" ht="15" hidden="1" customHeight="1">
      <c r="A296" s="761">
        <f t="shared" si="12"/>
        <v>2025</v>
      </c>
      <c r="B296" s="762" t="str">
        <f t="shared" si="13"/>
        <v>février</v>
      </c>
      <c r="C296" s="761">
        <f t="shared" si="14"/>
        <v>6</v>
      </c>
      <c r="D296" s="348" t="s">
        <v>1472</v>
      </c>
      <c r="E296" s="348" t="s">
        <v>1636</v>
      </c>
      <c r="F296" s="259">
        <v>45691</v>
      </c>
      <c r="G296" s="355" t="s">
        <v>1435</v>
      </c>
      <c r="H296" s="362" t="s">
        <v>1502</v>
      </c>
      <c r="I296" s="362" t="s">
        <v>1501</v>
      </c>
      <c r="L296" s="347" t="s">
        <v>1444</v>
      </c>
      <c r="M296" s="765" t="s">
        <v>975</v>
      </c>
      <c r="N296" s="264">
        <v>91</v>
      </c>
      <c r="O296" s="687"/>
      <c r="P296" s="693"/>
      <c r="Q296" s="693"/>
      <c r="R296" s="693"/>
      <c r="S296" s="693"/>
      <c r="T296" s="691" t="s">
        <v>13</v>
      </c>
      <c r="U296" s="691" t="s">
        <v>47</v>
      </c>
      <c r="V296" s="691" t="s">
        <v>292</v>
      </c>
      <c r="W296" s="687"/>
      <c r="X296" s="687"/>
      <c r="Y296" s="687"/>
      <c r="Z296" s="687"/>
      <c r="AA296" s="687"/>
      <c r="AB296" s="689"/>
      <c r="AC296" s="690" t="s">
        <v>1439</v>
      </c>
      <c r="AD296" s="701" t="s">
        <v>1439</v>
      </c>
      <c r="AE296" s="414"/>
    </row>
    <row r="297" spans="1:31" ht="15" hidden="1" customHeight="1">
      <c r="A297" s="761">
        <f t="shared" si="12"/>
        <v>2025</v>
      </c>
      <c r="B297" s="762" t="str">
        <f t="shared" si="13"/>
        <v>février</v>
      </c>
      <c r="C297" s="761">
        <f t="shared" si="14"/>
        <v>6</v>
      </c>
      <c r="D297" s="348" t="s">
        <v>1472</v>
      </c>
      <c r="E297" s="348" t="s">
        <v>1638</v>
      </c>
      <c r="F297" s="259">
        <v>45691</v>
      </c>
      <c r="G297" s="355" t="s">
        <v>1435</v>
      </c>
      <c r="H297" s="362"/>
      <c r="I297" s="362"/>
      <c r="L297" s="347" t="s">
        <v>1444</v>
      </c>
      <c r="M297" s="765" t="s">
        <v>500</v>
      </c>
      <c r="N297" s="264">
        <v>146.9</v>
      </c>
      <c r="O297" s="687"/>
      <c r="P297" s="693"/>
      <c r="Q297" s="693"/>
      <c r="R297" s="693"/>
      <c r="S297" s="693"/>
      <c r="T297" s="691" t="s">
        <v>114</v>
      </c>
      <c r="U297" s="691" t="s">
        <v>7</v>
      </c>
      <c r="V297" s="691" t="s">
        <v>501</v>
      </c>
      <c r="W297" s="687"/>
      <c r="X297" s="687"/>
      <c r="Y297" s="687"/>
      <c r="Z297" s="687"/>
      <c r="AA297" s="687"/>
      <c r="AB297" s="689"/>
      <c r="AC297" s="690" t="s">
        <v>1439</v>
      </c>
      <c r="AD297" s="701" t="s">
        <v>1439</v>
      </c>
      <c r="AE297" s="414"/>
    </row>
    <row r="298" spans="1:31" ht="15" hidden="1" customHeight="1">
      <c r="A298" s="761">
        <f t="shared" si="12"/>
        <v>2025</v>
      </c>
      <c r="B298" s="762" t="str">
        <f t="shared" si="13"/>
        <v>février</v>
      </c>
      <c r="C298" s="761">
        <f t="shared" si="14"/>
        <v>6</v>
      </c>
      <c r="D298" s="348" t="s">
        <v>1472</v>
      </c>
      <c r="E298" s="348" t="s">
        <v>1638</v>
      </c>
      <c r="F298" s="259">
        <v>45691</v>
      </c>
      <c r="G298" s="355" t="s">
        <v>1435</v>
      </c>
      <c r="H298" s="784"/>
      <c r="I298" s="362"/>
      <c r="L298" s="347" t="s">
        <v>1444</v>
      </c>
      <c r="M298" s="260" t="s">
        <v>1249</v>
      </c>
      <c r="N298" s="264">
        <v>52.9</v>
      </c>
      <c r="O298" s="687"/>
      <c r="P298" s="693"/>
      <c r="Q298" s="693"/>
      <c r="R298" s="693"/>
      <c r="S298" s="693"/>
      <c r="T298" s="691" t="s">
        <v>13</v>
      </c>
      <c r="U298" s="691" t="s">
        <v>45</v>
      </c>
      <c r="V298" s="691" t="s">
        <v>45</v>
      </c>
      <c r="W298" s="687"/>
      <c r="X298" s="687"/>
      <c r="Y298" s="687"/>
      <c r="Z298" s="687"/>
      <c r="AA298" s="687"/>
      <c r="AB298" s="689"/>
      <c r="AC298" s="690" t="s">
        <v>1439</v>
      </c>
      <c r="AD298" s="701" t="s">
        <v>1439</v>
      </c>
      <c r="AE298" s="414"/>
    </row>
    <row r="299" spans="1:31" ht="15" hidden="1" customHeight="1">
      <c r="A299" s="761">
        <f t="shared" si="12"/>
        <v>2025</v>
      </c>
      <c r="B299" s="762" t="str">
        <f t="shared" si="13"/>
        <v>février</v>
      </c>
      <c r="C299" s="761">
        <f>IF(F299="","",WEEKNUM(F299))</f>
        <v>6</v>
      </c>
      <c r="D299" s="348" t="s">
        <v>1472</v>
      </c>
      <c r="E299" s="348" t="s">
        <v>1638</v>
      </c>
      <c r="F299" s="259">
        <v>45691</v>
      </c>
      <c r="G299" s="357" t="s">
        <v>1435</v>
      </c>
      <c r="H299" s="353"/>
      <c r="I299" s="361"/>
      <c r="L299" s="347" t="s">
        <v>1444</v>
      </c>
      <c r="M299" s="765" t="s">
        <v>382</v>
      </c>
      <c r="N299" s="264">
        <v>94</v>
      </c>
      <c r="O299" s="687"/>
      <c r="P299" s="693"/>
      <c r="Q299" s="693"/>
      <c r="R299" s="693"/>
      <c r="S299" s="693"/>
      <c r="T299" s="691" t="s">
        <v>13</v>
      </c>
      <c r="U299" s="691" t="s">
        <v>49</v>
      </c>
      <c r="V299" s="691" t="s">
        <v>86</v>
      </c>
      <c r="W299" s="687"/>
      <c r="X299" s="687"/>
      <c r="Y299" s="687"/>
      <c r="Z299" s="687"/>
      <c r="AA299" s="687"/>
      <c r="AB299" s="689"/>
      <c r="AC299" s="690" t="s">
        <v>1439</v>
      </c>
      <c r="AD299" s="701" t="s">
        <v>1439</v>
      </c>
      <c r="AE299" s="414"/>
    </row>
    <row r="300" spans="1:31" ht="15" hidden="1" customHeight="1">
      <c r="A300" s="761">
        <f t="shared" si="12"/>
        <v>2025</v>
      </c>
      <c r="B300" s="762" t="str">
        <f t="shared" si="13"/>
        <v>février</v>
      </c>
      <c r="C300" s="761">
        <f t="shared" si="14"/>
        <v>6</v>
      </c>
      <c r="D300" s="348" t="s">
        <v>1475</v>
      </c>
      <c r="E300" s="348" t="s">
        <v>1639</v>
      </c>
      <c r="F300" s="259">
        <v>45692</v>
      </c>
      <c r="G300" s="357" t="s">
        <v>1435</v>
      </c>
      <c r="H300" s="349" t="s">
        <v>1640</v>
      </c>
      <c r="I300" s="785"/>
      <c r="L300" s="347" t="s">
        <v>1438</v>
      </c>
      <c r="M300" s="765" t="s">
        <v>1227</v>
      </c>
      <c r="N300" s="264">
        <v>35.299999999999997</v>
      </c>
      <c r="O300" s="687"/>
      <c r="P300" s="693"/>
      <c r="Q300" s="693"/>
      <c r="R300" s="693"/>
      <c r="S300" s="693"/>
      <c r="T300" s="691" t="s">
        <v>114</v>
      </c>
      <c r="U300" s="691" t="s">
        <v>20</v>
      </c>
      <c r="V300" s="691" t="s">
        <v>20</v>
      </c>
      <c r="W300" s="687"/>
      <c r="X300" s="687"/>
      <c r="Y300" s="687"/>
      <c r="Z300" s="687"/>
      <c r="AA300" s="687"/>
      <c r="AB300" s="689" t="s">
        <v>1439</v>
      </c>
      <c r="AC300" s="687"/>
      <c r="AD300" s="701" t="s">
        <v>1439</v>
      </c>
      <c r="AE300" s="414"/>
    </row>
    <row r="301" spans="1:31" ht="15" hidden="1" customHeight="1">
      <c r="A301" s="761">
        <f t="shared" si="12"/>
        <v>2025</v>
      </c>
      <c r="B301" s="762" t="str">
        <f t="shared" si="13"/>
        <v>février</v>
      </c>
      <c r="C301" s="761">
        <f t="shared" si="14"/>
        <v>6</v>
      </c>
      <c r="D301" s="348" t="s">
        <v>1475</v>
      </c>
      <c r="E301" s="348" t="s">
        <v>1639</v>
      </c>
      <c r="F301" s="259">
        <v>45692</v>
      </c>
      <c r="G301" s="357" t="s">
        <v>1435</v>
      </c>
      <c r="H301" s="349" t="s">
        <v>1640</v>
      </c>
      <c r="I301" s="785"/>
      <c r="L301" s="347" t="s">
        <v>1438</v>
      </c>
      <c r="M301" s="765" t="s">
        <v>975</v>
      </c>
      <c r="N301" s="264">
        <v>35.299999999999997</v>
      </c>
      <c r="O301" s="687"/>
      <c r="P301" s="693"/>
      <c r="Q301" s="693"/>
      <c r="R301" s="693"/>
      <c r="S301" s="693"/>
      <c r="T301" s="691" t="s">
        <v>13</v>
      </c>
      <c r="U301" s="691" t="s">
        <v>47</v>
      </c>
      <c r="V301" s="691" t="s">
        <v>292</v>
      </c>
      <c r="W301" s="687"/>
      <c r="X301" s="687"/>
      <c r="Y301" s="687"/>
      <c r="Z301" s="687"/>
      <c r="AA301" s="687"/>
      <c r="AB301" s="689" t="s">
        <v>1439</v>
      </c>
      <c r="AC301" s="687"/>
      <c r="AD301" s="701" t="s">
        <v>1439</v>
      </c>
      <c r="AE301" s="414"/>
    </row>
    <row r="302" spans="1:31" ht="15" hidden="1" customHeight="1">
      <c r="A302" s="761">
        <f t="shared" si="12"/>
        <v>2025</v>
      </c>
      <c r="B302" s="762" t="str">
        <f t="shared" si="13"/>
        <v>février</v>
      </c>
      <c r="C302" s="761">
        <f t="shared" si="14"/>
        <v>6</v>
      </c>
      <c r="D302" s="348" t="s">
        <v>1475</v>
      </c>
      <c r="E302" s="348" t="s">
        <v>1641</v>
      </c>
      <c r="F302" s="259">
        <v>45692</v>
      </c>
      <c r="G302" s="357" t="s">
        <v>1477</v>
      </c>
      <c r="H302" s="355" t="s">
        <v>1533</v>
      </c>
      <c r="I302" s="356" t="s">
        <v>1642</v>
      </c>
      <c r="L302" s="347" t="s">
        <v>1457</v>
      </c>
      <c r="M302" s="765" t="s">
        <v>803</v>
      </c>
      <c r="N302" s="264">
        <v>132</v>
      </c>
      <c r="O302" s="687"/>
      <c r="P302" s="693"/>
      <c r="Q302" s="693"/>
      <c r="R302" s="693"/>
      <c r="S302" s="693"/>
      <c r="T302" s="691" t="s">
        <v>114</v>
      </c>
      <c r="U302" s="691" t="s">
        <v>20</v>
      </c>
      <c r="V302" s="691" t="s">
        <v>20</v>
      </c>
      <c r="W302" s="687"/>
      <c r="X302" s="687"/>
      <c r="Y302" s="687"/>
      <c r="Z302" s="687"/>
      <c r="AA302" s="687"/>
      <c r="AB302" s="687"/>
      <c r="AC302" s="687"/>
      <c r="AD302" s="687"/>
      <c r="AE302" s="414"/>
    </row>
    <row r="303" spans="1:31" ht="15" hidden="1" customHeight="1">
      <c r="A303" s="761">
        <f t="shared" si="12"/>
        <v>2025</v>
      </c>
      <c r="B303" s="762" t="str">
        <f t="shared" si="13"/>
        <v>février</v>
      </c>
      <c r="C303" s="761">
        <f t="shared" si="14"/>
        <v>6</v>
      </c>
      <c r="D303" s="348" t="s">
        <v>1475</v>
      </c>
      <c r="E303" s="348" t="s">
        <v>1641</v>
      </c>
      <c r="F303" s="259">
        <v>45692</v>
      </c>
      <c r="G303" s="355" t="s">
        <v>1477</v>
      </c>
      <c r="H303" s="792" t="s">
        <v>1533</v>
      </c>
      <c r="I303" s="354" t="s">
        <v>1642</v>
      </c>
      <c r="L303" s="347" t="s">
        <v>1457</v>
      </c>
      <c r="M303" s="765" t="s">
        <v>775</v>
      </c>
      <c r="N303" s="264">
        <v>132</v>
      </c>
      <c r="O303" s="687"/>
      <c r="P303" s="693"/>
      <c r="Q303" s="693"/>
      <c r="R303" s="693"/>
      <c r="S303" s="693"/>
      <c r="T303" s="691" t="s">
        <v>13</v>
      </c>
      <c r="U303" s="691" t="s">
        <v>49</v>
      </c>
      <c r="V303" s="691" t="s">
        <v>86</v>
      </c>
      <c r="W303" s="687"/>
      <c r="X303" s="687"/>
      <c r="Y303" s="687"/>
      <c r="Z303" s="687"/>
      <c r="AA303" s="687"/>
      <c r="AB303" s="688" t="s">
        <v>1439</v>
      </c>
      <c r="AC303" s="687"/>
      <c r="AD303" s="701" t="s">
        <v>1439</v>
      </c>
      <c r="AE303" s="414"/>
    </row>
    <row r="304" spans="1:31" ht="15" hidden="1" customHeight="1">
      <c r="A304" s="761">
        <f t="shared" si="12"/>
        <v>2025</v>
      </c>
      <c r="B304" s="762" t="str">
        <f t="shared" si="13"/>
        <v>février</v>
      </c>
      <c r="C304" s="761">
        <f t="shared" si="14"/>
        <v>6</v>
      </c>
      <c r="D304" s="348" t="s">
        <v>1475</v>
      </c>
      <c r="E304" s="348" t="s">
        <v>1425</v>
      </c>
      <c r="F304" s="259">
        <v>45692</v>
      </c>
      <c r="G304" s="349" t="s">
        <v>1425</v>
      </c>
      <c r="H304" s="356"/>
      <c r="I304" s="356"/>
      <c r="L304" s="347" t="s">
        <v>1426</v>
      </c>
      <c r="M304" s="765" t="s">
        <v>1332</v>
      </c>
      <c r="N304" s="264" t="s">
        <v>1425</v>
      </c>
      <c r="O304" s="687"/>
      <c r="P304" s="693" t="s">
        <v>1427</v>
      </c>
      <c r="Q304" s="693" t="s">
        <v>1433</v>
      </c>
      <c r="R304" s="693" t="s">
        <v>1431</v>
      </c>
      <c r="S304" s="693"/>
      <c r="T304" s="691" t="s">
        <v>114</v>
      </c>
      <c r="U304" s="691" t="s">
        <v>13</v>
      </c>
      <c r="V304" s="691">
        <v>0</v>
      </c>
      <c r="W304" s="687"/>
      <c r="X304" s="687"/>
      <c r="Y304" s="687"/>
      <c r="Z304" s="687"/>
      <c r="AA304" s="687"/>
      <c r="AB304" s="689"/>
      <c r="AC304" s="687"/>
      <c r="AD304" s="689"/>
      <c r="AE304" s="414"/>
    </row>
    <row r="305" spans="1:31" ht="15" hidden="1" customHeight="1">
      <c r="A305" s="761">
        <f t="shared" si="12"/>
        <v>2025</v>
      </c>
      <c r="B305" s="762" t="str">
        <f t="shared" si="13"/>
        <v>février</v>
      </c>
      <c r="C305" s="761">
        <f t="shared" si="14"/>
        <v>6</v>
      </c>
      <c r="D305" s="348" t="s">
        <v>1475</v>
      </c>
      <c r="E305" s="348" t="s">
        <v>1643</v>
      </c>
      <c r="F305" s="259">
        <v>45692</v>
      </c>
      <c r="G305" s="355" t="s">
        <v>1526</v>
      </c>
      <c r="H305" s="355" t="s">
        <v>1509</v>
      </c>
      <c r="I305" s="356"/>
      <c r="L305" s="347" t="s">
        <v>1444</v>
      </c>
      <c r="M305" s="765" t="s">
        <v>331</v>
      </c>
      <c r="N305" s="264">
        <v>16</v>
      </c>
      <c r="O305" s="687"/>
      <c r="P305" s="693"/>
      <c r="Q305" s="693"/>
      <c r="R305" s="693"/>
      <c r="S305" s="693"/>
      <c r="T305" s="691" t="s">
        <v>114</v>
      </c>
      <c r="U305" s="691" t="s">
        <v>3</v>
      </c>
      <c r="V305" s="691" t="s">
        <v>3</v>
      </c>
      <c r="W305" s="687"/>
      <c r="X305" s="687"/>
      <c r="Y305" s="687"/>
      <c r="Z305" s="687"/>
      <c r="AA305" s="687"/>
      <c r="AB305" s="689"/>
      <c r="AC305" s="690" t="s">
        <v>1620</v>
      </c>
      <c r="AD305" s="701" t="s">
        <v>1644</v>
      </c>
      <c r="AE305" s="414"/>
    </row>
    <row r="306" spans="1:31" ht="15" hidden="1" customHeight="1">
      <c r="A306" s="761">
        <f t="shared" si="12"/>
        <v>2025</v>
      </c>
      <c r="B306" s="762" t="str">
        <f t="shared" si="13"/>
        <v>février</v>
      </c>
      <c r="C306" s="761">
        <f t="shared" si="14"/>
        <v>6</v>
      </c>
      <c r="D306" s="348" t="s">
        <v>1475</v>
      </c>
      <c r="E306" s="348" t="s">
        <v>1643</v>
      </c>
      <c r="F306" s="259">
        <v>45692</v>
      </c>
      <c r="G306" s="355" t="s">
        <v>1526</v>
      </c>
      <c r="H306" s="355" t="s">
        <v>1509</v>
      </c>
      <c r="I306" s="356"/>
      <c r="L306" s="347" t="s">
        <v>1444</v>
      </c>
      <c r="M306" s="765" t="s">
        <v>784</v>
      </c>
      <c r="N306" s="264">
        <v>16</v>
      </c>
      <c r="O306" s="687"/>
      <c r="P306" s="693"/>
      <c r="Q306" s="693"/>
      <c r="R306" s="693"/>
      <c r="S306" s="693"/>
      <c r="T306" s="691" t="s">
        <v>13</v>
      </c>
      <c r="U306" s="691" t="s">
        <v>43</v>
      </c>
      <c r="V306" s="691" t="s">
        <v>93</v>
      </c>
      <c r="W306" s="687"/>
      <c r="X306" s="687"/>
      <c r="Y306" s="687"/>
      <c r="Z306" s="687"/>
      <c r="AA306" s="687"/>
      <c r="AB306" s="689"/>
      <c r="AC306" s="690" t="s">
        <v>1439</v>
      </c>
      <c r="AD306" s="701" t="s">
        <v>1439</v>
      </c>
      <c r="AE306" s="414"/>
    </row>
    <row r="307" spans="1:31" ht="15" hidden="1" customHeight="1">
      <c r="A307" s="761">
        <f t="shared" si="12"/>
        <v>2025</v>
      </c>
      <c r="B307" s="762" t="str">
        <f t="shared" si="13"/>
        <v>février</v>
      </c>
      <c r="C307" s="761">
        <f t="shared" si="14"/>
        <v>6</v>
      </c>
      <c r="D307" s="348" t="s">
        <v>1475</v>
      </c>
      <c r="E307" s="348" t="s">
        <v>1645</v>
      </c>
      <c r="F307" s="259">
        <v>45692</v>
      </c>
      <c r="G307" s="355" t="s">
        <v>1611</v>
      </c>
      <c r="H307" s="356"/>
      <c r="I307" s="356"/>
      <c r="L307" s="347" t="s">
        <v>1646</v>
      </c>
      <c r="M307" s="765" t="s">
        <v>1392</v>
      </c>
      <c r="N307" s="264">
        <v>58.28</v>
      </c>
      <c r="O307" s="687"/>
      <c r="P307" s="693"/>
      <c r="Q307" s="693"/>
      <c r="R307" s="693"/>
      <c r="S307" s="693"/>
      <c r="T307" s="691" t="s">
        <v>114</v>
      </c>
      <c r="U307" s="691" t="s">
        <v>34</v>
      </c>
      <c r="V307" s="691" t="s">
        <v>34</v>
      </c>
      <c r="W307" s="687"/>
      <c r="X307" s="687"/>
      <c r="Y307" s="687"/>
      <c r="Z307" s="687"/>
      <c r="AA307" s="687"/>
      <c r="AB307" s="689"/>
      <c r="AC307" s="690" t="s">
        <v>1439</v>
      </c>
      <c r="AD307" s="701" t="s">
        <v>1439</v>
      </c>
      <c r="AE307" s="414"/>
    </row>
    <row r="308" spans="1:31" ht="15" hidden="1" customHeight="1">
      <c r="A308" s="761">
        <f t="shared" si="12"/>
        <v>2025</v>
      </c>
      <c r="B308" s="762" t="str">
        <f t="shared" si="13"/>
        <v>février</v>
      </c>
      <c r="C308" s="761">
        <f t="shared" si="14"/>
        <v>6</v>
      </c>
      <c r="D308" s="348" t="s">
        <v>1475</v>
      </c>
      <c r="E308" s="348" t="s">
        <v>1645</v>
      </c>
      <c r="F308" s="259">
        <v>45692</v>
      </c>
      <c r="G308" s="355" t="s">
        <v>1611</v>
      </c>
      <c r="H308" s="356"/>
      <c r="I308" s="356"/>
      <c r="L308" s="347" t="s">
        <v>1646</v>
      </c>
      <c r="M308" s="765" t="s">
        <v>1243</v>
      </c>
      <c r="N308" s="264">
        <v>58.28</v>
      </c>
      <c r="O308" s="687"/>
      <c r="P308" s="693"/>
      <c r="Q308" s="693"/>
      <c r="R308" s="693"/>
      <c r="S308" s="693"/>
      <c r="T308" s="691" t="s">
        <v>13</v>
      </c>
      <c r="U308" s="691" t="s">
        <v>47</v>
      </c>
      <c r="V308" s="691" t="s">
        <v>292</v>
      </c>
      <c r="W308" s="687"/>
      <c r="X308" s="687"/>
      <c r="Y308" s="687"/>
      <c r="Z308" s="687"/>
      <c r="AA308" s="687"/>
      <c r="AB308" s="689"/>
      <c r="AC308" s="690" t="s">
        <v>1439</v>
      </c>
      <c r="AD308" s="701" t="s">
        <v>1439</v>
      </c>
      <c r="AE308" s="414"/>
    </row>
    <row r="309" spans="1:31" ht="15" hidden="1" customHeight="1">
      <c r="A309" s="761">
        <f t="shared" si="12"/>
        <v>2025</v>
      </c>
      <c r="B309" s="762" t="str">
        <f t="shared" si="13"/>
        <v>février</v>
      </c>
      <c r="C309" s="761">
        <f t="shared" si="14"/>
        <v>6</v>
      </c>
      <c r="D309" s="348" t="s">
        <v>1424</v>
      </c>
      <c r="E309" s="348" t="s">
        <v>1647</v>
      </c>
      <c r="F309" s="259">
        <v>45693</v>
      </c>
      <c r="G309" s="355" t="s">
        <v>1435</v>
      </c>
      <c r="H309" s="354" t="s">
        <v>1648</v>
      </c>
      <c r="I309" s="354" t="s">
        <v>1649</v>
      </c>
      <c r="L309" s="347" t="s">
        <v>1457</v>
      </c>
      <c r="M309" s="793" t="s">
        <v>752</v>
      </c>
      <c r="N309" s="794">
        <v>23.4</v>
      </c>
      <c r="O309" s="687"/>
      <c r="P309" s="693"/>
      <c r="Q309" s="693"/>
      <c r="R309" s="693"/>
      <c r="S309" s="693"/>
      <c r="T309" s="691" t="s">
        <v>114</v>
      </c>
      <c r="U309" s="691" t="s">
        <v>3</v>
      </c>
      <c r="V309" s="691" t="s">
        <v>22</v>
      </c>
      <c r="W309" s="687"/>
      <c r="X309" s="687"/>
      <c r="Y309" s="687"/>
      <c r="Z309" s="687"/>
      <c r="AA309" s="687"/>
      <c r="AB309" s="688" t="s">
        <v>1439</v>
      </c>
      <c r="AC309" s="687"/>
      <c r="AD309" s="701" t="s">
        <v>1439</v>
      </c>
      <c r="AE309" s="414"/>
    </row>
    <row r="310" spans="1:31" ht="15" hidden="1" customHeight="1">
      <c r="A310" s="761">
        <f t="shared" si="12"/>
        <v>2025</v>
      </c>
      <c r="B310" s="762" t="str">
        <f t="shared" si="13"/>
        <v>février</v>
      </c>
      <c r="C310" s="761">
        <f t="shared" si="14"/>
        <v>6</v>
      </c>
      <c r="D310" s="348" t="s">
        <v>1424</v>
      </c>
      <c r="E310" s="348" t="s">
        <v>1647</v>
      </c>
      <c r="F310" s="259">
        <v>45693</v>
      </c>
      <c r="G310" s="355" t="s">
        <v>1435</v>
      </c>
      <c r="H310" s="354" t="s">
        <v>1648</v>
      </c>
      <c r="I310" s="354" t="s">
        <v>1649</v>
      </c>
      <c r="L310" s="347" t="s">
        <v>1457</v>
      </c>
      <c r="M310" s="793" t="s">
        <v>291</v>
      </c>
      <c r="N310" s="794">
        <v>23.4</v>
      </c>
      <c r="O310" s="687"/>
      <c r="P310" s="693"/>
      <c r="Q310" s="693"/>
      <c r="R310" s="693"/>
      <c r="S310" s="693"/>
      <c r="T310" s="691" t="s">
        <v>13</v>
      </c>
      <c r="U310" s="691" t="s">
        <v>47</v>
      </c>
      <c r="V310" s="691" t="s">
        <v>292</v>
      </c>
      <c r="W310" s="687"/>
      <c r="X310" s="687"/>
      <c r="Y310" s="687"/>
      <c r="Z310" s="687"/>
      <c r="AA310" s="687"/>
      <c r="AB310" s="688" t="s">
        <v>1439</v>
      </c>
      <c r="AC310" s="687"/>
      <c r="AD310" s="701" t="s">
        <v>1439</v>
      </c>
      <c r="AE310" s="414"/>
    </row>
    <row r="311" spans="1:31" ht="15" hidden="1" customHeight="1">
      <c r="A311" s="761">
        <f t="shared" si="12"/>
        <v>2025</v>
      </c>
      <c r="B311" s="762" t="str">
        <f>IF(F311="","",CHOOSE(MONTH(F311),"janvier","février","mars","avril","mai","juin","juillet","aout","septembre","octobre","novembre","décembre"))</f>
        <v>février</v>
      </c>
      <c r="C311" s="761">
        <f t="shared" si="14"/>
        <v>6</v>
      </c>
      <c r="D311" s="348" t="s">
        <v>1424</v>
      </c>
      <c r="E311" s="348" t="s">
        <v>1647</v>
      </c>
      <c r="F311" s="259">
        <v>45693</v>
      </c>
      <c r="G311" s="355" t="s">
        <v>1435</v>
      </c>
      <c r="H311" s="354" t="s">
        <v>1648</v>
      </c>
      <c r="I311" s="354" t="s">
        <v>1649</v>
      </c>
      <c r="L311" s="347" t="s">
        <v>1457</v>
      </c>
      <c r="M311" s="765" t="s">
        <v>803</v>
      </c>
      <c r="N311" s="264">
        <v>25.6</v>
      </c>
      <c r="O311" s="687"/>
      <c r="P311" s="693"/>
      <c r="Q311" s="693"/>
      <c r="R311" s="693"/>
      <c r="S311" s="693"/>
      <c r="T311" s="691" t="s">
        <v>114</v>
      </c>
      <c r="U311" s="691" t="s">
        <v>20</v>
      </c>
      <c r="V311" s="691" t="s">
        <v>20</v>
      </c>
      <c r="W311" s="687"/>
      <c r="X311" s="687"/>
      <c r="Y311" s="687"/>
      <c r="Z311" s="687"/>
      <c r="AA311" s="687"/>
      <c r="AB311" s="687"/>
      <c r="AC311" s="687"/>
      <c r="AD311" s="687"/>
      <c r="AE311" s="414"/>
    </row>
    <row r="312" spans="1:31" ht="15" hidden="1" customHeight="1">
      <c r="A312" s="761">
        <f t="shared" si="12"/>
        <v>2025</v>
      </c>
      <c r="B312" s="762" t="str">
        <f>IF(F312="","",CHOOSE(MONTH(F312),"janvier","février","mars","avril","mai","juin","juillet","aout","septembre","octobre","novembre","décembre"))</f>
        <v>février</v>
      </c>
      <c r="C312" s="761">
        <f t="shared" si="14"/>
        <v>6</v>
      </c>
      <c r="D312" s="348" t="s">
        <v>1424</v>
      </c>
      <c r="E312" s="348" t="s">
        <v>1647</v>
      </c>
      <c r="F312" s="259">
        <v>45693</v>
      </c>
      <c r="G312" s="355" t="s">
        <v>1435</v>
      </c>
      <c r="H312" s="354" t="s">
        <v>1648</v>
      </c>
      <c r="I312" s="354" t="s">
        <v>1649</v>
      </c>
      <c r="L312" s="347" t="s">
        <v>1457</v>
      </c>
      <c r="M312" s="765" t="s">
        <v>809</v>
      </c>
      <c r="N312" s="264">
        <v>112.8</v>
      </c>
      <c r="O312" s="687"/>
      <c r="P312" s="693"/>
      <c r="Q312" s="693"/>
      <c r="R312" s="693"/>
      <c r="S312" s="693"/>
      <c r="T312" s="691" t="s">
        <v>114</v>
      </c>
      <c r="U312" s="691" t="s">
        <v>20</v>
      </c>
      <c r="V312" s="691" t="s">
        <v>20</v>
      </c>
      <c r="W312" s="687"/>
      <c r="X312" s="687"/>
      <c r="Y312" s="687"/>
      <c r="Z312" s="687"/>
      <c r="AA312" s="687"/>
      <c r="AB312" s="687"/>
      <c r="AC312" s="687"/>
      <c r="AD312" s="687"/>
      <c r="AE312" s="414"/>
    </row>
    <row r="313" spans="1:31" ht="15" hidden="1" customHeight="1">
      <c r="A313" s="761">
        <f t="shared" si="12"/>
        <v>2025</v>
      </c>
      <c r="B313" s="762" t="str">
        <f>IF(F313="","",CHOOSE(MONTH(F313),"janvier","février","mars","avril","mai","juin","juillet","aout","septembre","octobre","novembre","décembre"))</f>
        <v>février</v>
      </c>
      <c r="C313" s="761">
        <f t="shared" si="14"/>
        <v>6</v>
      </c>
      <c r="D313" s="348" t="s">
        <v>1424</v>
      </c>
      <c r="E313" s="348" t="s">
        <v>1647</v>
      </c>
      <c r="F313" s="259">
        <v>45693</v>
      </c>
      <c r="G313" s="355" t="s">
        <v>1435</v>
      </c>
      <c r="H313" s="354" t="s">
        <v>1648</v>
      </c>
      <c r="I313" s="354" t="s">
        <v>1649</v>
      </c>
      <c r="L313" s="347" t="s">
        <v>1457</v>
      </c>
      <c r="M313" s="765" t="s">
        <v>488</v>
      </c>
      <c r="N313" s="794">
        <v>91.95</v>
      </c>
      <c r="O313" s="687"/>
      <c r="P313" s="693"/>
      <c r="Q313" s="693"/>
      <c r="R313" s="693"/>
      <c r="S313" s="693"/>
      <c r="T313" s="691" t="s">
        <v>13</v>
      </c>
      <c r="U313" s="691" t="s">
        <v>43</v>
      </c>
      <c r="V313" s="691" t="s">
        <v>93</v>
      </c>
      <c r="W313" s="687"/>
      <c r="X313" s="687"/>
      <c r="Y313" s="687"/>
      <c r="Z313" s="687"/>
      <c r="AA313" s="687"/>
      <c r="AB313" s="688" t="s">
        <v>1439</v>
      </c>
      <c r="AC313" s="687"/>
      <c r="AD313" s="701" t="s">
        <v>1439</v>
      </c>
      <c r="AE313" s="414"/>
    </row>
    <row r="314" spans="1:31" ht="15" hidden="1" customHeight="1">
      <c r="A314" s="761">
        <f t="shared" si="12"/>
        <v>2025</v>
      </c>
      <c r="B314" s="762" t="str">
        <f>IF(F314="","",CHOOSE(MONTH(F314),"janvier","février","mars","avril","mai","juin","juillet","aout","septembre","octobre","novembre","décembre"))</f>
        <v>février</v>
      </c>
      <c r="C314" s="761">
        <f t="shared" si="14"/>
        <v>6</v>
      </c>
      <c r="D314" s="348" t="s">
        <v>1424</v>
      </c>
      <c r="E314" s="348" t="s">
        <v>1647</v>
      </c>
      <c r="F314" s="259">
        <v>45693</v>
      </c>
      <c r="G314" s="355" t="s">
        <v>1435</v>
      </c>
      <c r="H314" s="354" t="s">
        <v>1648</v>
      </c>
      <c r="I314" s="354" t="s">
        <v>1649</v>
      </c>
      <c r="L314" s="347" t="s">
        <v>1457</v>
      </c>
      <c r="M314" s="765" t="s">
        <v>975</v>
      </c>
      <c r="N314" s="264">
        <v>46.45</v>
      </c>
      <c r="O314" s="687"/>
      <c r="P314" s="693"/>
      <c r="Q314" s="693"/>
      <c r="R314" s="693"/>
      <c r="S314" s="693"/>
      <c r="T314" s="691" t="s">
        <v>13</v>
      </c>
      <c r="U314" s="691" t="s">
        <v>47</v>
      </c>
      <c r="V314" s="691" t="s">
        <v>292</v>
      </c>
      <c r="W314" s="687"/>
      <c r="X314" s="687"/>
      <c r="Y314" s="687"/>
      <c r="Z314" s="687"/>
      <c r="AA314" s="687"/>
      <c r="AB314" s="688" t="s">
        <v>1439</v>
      </c>
      <c r="AC314" s="687"/>
      <c r="AD314" s="701" t="s">
        <v>1439</v>
      </c>
      <c r="AE314" s="414"/>
    </row>
    <row r="315" spans="1:31" ht="15" hidden="1" customHeight="1">
      <c r="A315" s="761">
        <f t="shared" si="12"/>
        <v>2025</v>
      </c>
      <c r="B315" s="762" t="str">
        <f t="shared" ref="B315:B322" si="15">IF(F315="","",CHOOSE(MONTH(F315),"janvier","février","mars","avril","mai","juin","juillet","aout","septembre","octobre","novembre","décembre"))</f>
        <v>février</v>
      </c>
      <c r="C315" s="761">
        <f t="shared" si="14"/>
        <v>6</v>
      </c>
      <c r="D315" s="348" t="s">
        <v>1424</v>
      </c>
      <c r="E315" s="348" t="s">
        <v>1650</v>
      </c>
      <c r="F315" s="259">
        <v>45693</v>
      </c>
      <c r="G315" s="353" t="s">
        <v>1489</v>
      </c>
      <c r="H315" s="351" t="s">
        <v>1640</v>
      </c>
      <c r="I315" s="354" t="s">
        <v>1651</v>
      </c>
      <c r="L315" s="347" t="s">
        <v>1438</v>
      </c>
      <c r="M315" s="765" t="s">
        <v>1209</v>
      </c>
      <c r="N315" s="264">
        <v>99.2</v>
      </c>
      <c r="O315" s="687"/>
      <c r="P315" s="693"/>
      <c r="Q315" s="693"/>
      <c r="R315" s="693"/>
      <c r="S315" s="693"/>
      <c r="T315" s="691" t="s">
        <v>114</v>
      </c>
      <c r="U315" s="691" t="s">
        <v>35</v>
      </c>
      <c r="V315" s="691" t="s">
        <v>143</v>
      </c>
      <c r="W315" s="687"/>
      <c r="X315" s="687"/>
      <c r="Y315" s="687"/>
      <c r="Z315" s="687"/>
      <c r="AA315" s="687"/>
      <c r="AB315" s="689" t="s">
        <v>1439</v>
      </c>
      <c r="AC315" s="687"/>
      <c r="AD315" s="701" t="s">
        <v>1439</v>
      </c>
      <c r="AE315" s="414"/>
    </row>
    <row r="316" spans="1:31" ht="15" customHeight="1">
      <c r="A316" s="761">
        <f t="shared" si="12"/>
        <v>2025</v>
      </c>
      <c r="B316" s="762" t="str">
        <f t="shared" si="15"/>
        <v>février</v>
      </c>
      <c r="C316" s="761">
        <f t="shared" si="14"/>
        <v>6</v>
      </c>
      <c r="D316" s="348" t="s">
        <v>1424</v>
      </c>
      <c r="E316" s="348" t="s">
        <v>1650</v>
      </c>
      <c r="F316" s="259">
        <v>45693</v>
      </c>
      <c r="G316" s="353" t="s">
        <v>1489</v>
      </c>
      <c r="H316" s="351" t="s">
        <v>1640</v>
      </c>
      <c r="I316" s="354" t="s">
        <v>1651</v>
      </c>
      <c r="L316" s="347" t="s">
        <v>1438</v>
      </c>
      <c r="M316" s="765" t="s">
        <v>1212</v>
      </c>
      <c r="N316" s="264">
        <v>99.2</v>
      </c>
      <c r="O316" s="687"/>
      <c r="P316" s="693"/>
      <c r="Q316" s="693"/>
      <c r="R316" s="693"/>
      <c r="S316" s="693"/>
      <c r="T316" s="691" t="s">
        <v>13</v>
      </c>
      <c r="U316" s="691" t="s">
        <v>49</v>
      </c>
      <c r="V316" s="691" t="s">
        <v>49</v>
      </c>
      <c r="W316" s="687"/>
      <c r="X316" s="687"/>
      <c r="Y316" s="687"/>
      <c r="Z316" s="687"/>
      <c r="AA316" s="687"/>
      <c r="AB316" s="689" t="s">
        <v>1439</v>
      </c>
      <c r="AC316" s="687"/>
      <c r="AD316" s="701" t="s">
        <v>1439</v>
      </c>
      <c r="AE316" s="414"/>
    </row>
    <row r="317" spans="1:31" ht="15" hidden="1" customHeight="1">
      <c r="A317" s="761">
        <f t="shared" si="12"/>
        <v>2025</v>
      </c>
      <c r="B317" s="762" t="str">
        <f t="shared" si="15"/>
        <v>février</v>
      </c>
      <c r="C317" s="761">
        <f t="shared" si="14"/>
        <v>6</v>
      </c>
      <c r="D317" s="348" t="s">
        <v>1424</v>
      </c>
      <c r="E317" s="348" t="s">
        <v>1652</v>
      </c>
      <c r="F317" s="259">
        <v>45693</v>
      </c>
      <c r="G317" s="355" t="s">
        <v>1477</v>
      </c>
      <c r="H317" s="354" t="s">
        <v>1612</v>
      </c>
      <c r="I317" s="354" t="s">
        <v>1612</v>
      </c>
      <c r="L317" s="347" t="s">
        <v>1444</v>
      </c>
      <c r="M317" s="765" t="s">
        <v>704</v>
      </c>
      <c r="N317" s="264">
        <v>50.88</v>
      </c>
      <c r="O317" s="687"/>
      <c r="P317" s="693"/>
      <c r="Q317" s="693"/>
      <c r="R317" s="693"/>
      <c r="S317" s="693"/>
      <c r="T317" s="691" t="s">
        <v>114</v>
      </c>
      <c r="U317" s="691" t="s">
        <v>7</v>
      </c>
      <c r="V317" s="691" t="s">
        <v>705</v>
      </c>
      <c r="W317" s="687"/>
      <c r="X317" s="687"/>
      <c r="Y317" s="687"/>
      <c r="Z317" s="687"/>
      <c r="AA317" s="687"/>
      <c r="AB317" s="689"/>
      <c r="AC317" s="690" t="s">
        <v>1439</v>
      </c>
      <c r="AD317" s="701" t="s">
        <v>1439</v>
      </c>
      <c r="AE317" s="414"/>
    </row>
    <row r="318" spans="1:31" ht="15" hidden="1" customHeight="1">
      <c r="A318" s="761">
        <f t="shared" si="12"/>
        <v>2025</v>
      </c>
      <c r="B318" s="762" t="str">
        <f t="shared" si="15"/>
        <v>février</v>
      </c>
      <c r="C318" s="761">
        <f t="shared" si="14"/>
        <v>6</v>
      </c>
      <c r="D318" s="348" t="s">
        <v>1424</v>
      </c>
      <c r="E318" s="348" t="s">
        <v>1425</v>
      </c>
      <c r="F318" s="259">
        <v>45693</v>
      </c>
      <c r="G318" s="349" t="s">
        <v>1425</v>
      </c>
      <c r="H318" s="354"/>
      <c r="I318" s="354"/>
      <c r="L318" s="347" t="s">
        <v>1426</v>
      </c>
      <c r="M318" s="765" t="s">
        <v>1029</v>
      </c>
      <c r="N318" s="264" t="s">
        <v>1425</v>
      </c>
      <c r="O318" s="687"/>
      <c r="P318" s="693" t="s">
        <v>1427</v>
      </c>
      <c r="Q318" s="693" t="s">
        <v>1433</v>
      </c>
      <c r="R318" s="693" t="s">
        <v>1429</v>
      </c>
      <c r="S318" s="693"/>
      <c r="T318" s="691" t="s">
        <v>114</v>
      </c>
      <c r="U318" s="691" t="s">
        <v>7</v>
      </c>
      <c r="V318" s="691" t="s">
        <v>143</v>
      </c>
      <c r="W318" s="687"/>
      <c r="X318" s="687"/>
      <c r="Y318" s="687"/>
      <c r="Z318" s="687"/>
      <c r="AA318" s="687"/>
      <c r="AB318" s="689"/>
      <c r="AC318" s="687"/>
      <c r="AD318" s="689"/>
      <c r="AE318" s="414"/>
    </row>
    <row r="319" spans="1:31" ht="15" hidden="1" customHeight="1">
      <c r="A319" s="761">
        <f t="shared" si="12"/>
        <v>2025</v>
      </c>
      <c r="B319" s="762" t="str">
        <f t="shared" si="15"/>
        <v>février</v>
      </c>
      <c r="C319" s="761">
        <f t="shared" si="14"/>
        <v>6</v>
      </c>
      <c r="D319" s="348" t="s">
        <v>1424</v>
      </c>
      <c r="E319" s="348" t="s">
        <v>1652</v>
      </c>
      <c r="F319" s="259">
        <v>45693</v>
      </c>
      <c r="G319" s="355" t="s">
        <v>1477</v>
      </c>
      <c r="H319" s="354" t="s">
        <v>1612</v>
      </c>
      <c r="I319" s="354" t="s">
        <v>1612</v>
      </c>
      <c r="L319" s="347" t="s">
        <v>1444</v>
      </c>
      <c r="M319" s="765" t="s">
        <v>784</v>
      </c>
      <c r="N319" s="264">
        <v>50.88</v>
      </c>
      <c r="O319" s="687"/>
      <c r="P319" s="693"/>
      <c r="Q319" s="693"/>
      <c r="R319" s="693"/>
      <c r="S319" s="693"/>
      <c r="T319" s="691" t="s">
        <v>13</v>
      </c>
      <c r="U319" s="691" t="s">
        <v>43</v>
      </c>
      <c r="V319" s="691" t="s">
        <v>93</v>
      </c>
      <c r="W319" s="687"/>
      <c r="X319" s="687"/>
      <c r="Y319" s="687"/>
      <c r="Z319" s="687"/>
      <c r="AA319" s="687"/>
      <c r="AB319" s="689"/>
      <c r="AC319" s="690" t="s">
        <v>1439</v>
      </c>
      <c r="AD319" s="701" t="s">
        <v>1439</v>
      </c>
      <c r="AE319" s="414"/>
    </row>
    <row r="320" spans="1:31" ht="15" hidden="1" customHeight="1">
      <c r="A320" s="761">
        <f t="shared" si="12"/>
        <v>2025</v>
      </c>
      <c r="B320" s="762" t="str">
        <f t="shared" si="15"/>
        <v>février</v>
      </c>
      <c r="C320" s="761">
        <f t="shared" si="14"/>
        <v>6</v>
      </c>
      <c r="D320" s="348" t="s">
        <v>1424</v>
      </c>
      <c r="E320" s="348" t="s">
        <v>1653</v>
      </c>
      <c r="F320" s="259">
        <v>45693</v>
      </c>
      <c r="G320" s="355" t="s">
        <v>1487</v>
      </c>
      <c r="H320" s="354" t="s">
        <v>1654</v>
      </c>
      <c r="I320" s="354" t="s">
        <v>1545</v>
      </c>
      <c r="L320" s="347" t="s">
        <v>1438</v>
      </c>
      <c r="M320" s="765" t="s">
        <v>1256</v>
      </c>
      <c r="N320" s="264">
        <v>153.56</v>
      </c>
      <c r="O320" s="687"/>
      <c r="P320" s="693"/>
      <c r="Q320" s="693"/>
      <c r="R320" s="693"/>
      <c r="S320" s="693"/>
      <c r="T320" s="691" t="s">
        <v>114</v>
      </c>
      <c r="U320" s="691" t="s">
        <v>3</v>
      </c>
      <c r="V320" s="691" t="s">
        <v>22</v>
      </c>
      <c r="W320" s="687"/>
      <c r="X320" s="687"/>
      <c r="Y320" s="687"/>
      <c r="Z320" s="687"/>
      <c r="AA320" s="687"/>
      <c r="AB320" s="689" t="s">
        <v>1439</v>
      </c>
      <c r="AC320" s="687"/>
      <c r="AD320" s="701" t="s">
        <v>1439</v>
      </c>
      <c r="AE320" s="414"/>
    </row>
    <row r="321" spans="1:31" ht="15" hidden="1" customHeight="1">
      <c r="A321" s="761">
        <f t="shared" si="12"/>
        <v>2025</v>
      </c>
      <c r="B321" s="762" t="str">
        <f t="shared" si="15"/>
        <v>février</v>
      </c>
      <c r="C321" s="761">
        <f t="shared" si="14"/>
        <v>6</v>
      </c>
      <c r="D321" s="348" t="s">
        <v>1424</v>
      </c>
      <c r="E321" s="348" t="s">
        <v>1653</v>
      </c>
      <c r="F321" s="259">
        <v>45693</v>
      </c>
      <c r="G321" s="355" t="s">
        <v>1487</v>
      </c>
      <c r="H321" s="354" t="s">
        <v>1654</v>
      </c>
      <c r="I321" s="354" t="s">
        <v>1545</v>
      </c>
      <c r="L321" s="347" t="s">
        <v>1438</v>
      </c>
      <c r="M321" s="765" t="s">
        <v>759</v>
      </c>
      <c r="N321" s="264">
        <v>128.56</v>
      </c>
      <c r="O321" s="687"/>
      <c r="P321" s="693"/>
      <c r="Q321" s="693"/>
      <c r="R321" s="693"/>
      <c r="S321" s="693"/>
      <c r="T321" s="691" t="s">
        <v>13</v>
      </c>
      <c r="U321" s="691" t="s">
        <v>49</v>
      </c>
      <c r="V321" s="691" t="s">
        <v>49</v>
      </c>
      <c r="W321" s="687"/>
      <c r="X321" s="687"/>
      <c r="Y321" s="687"/>
      <c r="Z321" s="687"/>
      <c r="AA321" s="687"/>
      <c r="AB321" s="689" t="s">
        <v>1439</v>
      </c>
      <c r="AC321" s="687"/>
      <c r="AD321" s="701" t="s">
        <v>1439</v>
      </c>
      <c r="AE321" s="414"/>
    </row>
    <row r="322" spans="1:31" ht="15" hidden="1" customHeight="1">
      <c r="A322" s="761">
        <f t="shared" ref="A322:A385" si="16">IF(B322="","",2025)</f>
        <v>2025</v>
      </c>
      <c r="B322" s="762" t="str">
        <f t="shared" si="15"/>
        <v>février</v>
      </c>
      <c r="C322" s="761">
        <f t="shared" si="14"/>
        <v>6</v>
      </c>
      <c r="D322" s="348" t="s">
        <v>1424</v>
      </c>
      <c r="E322" s="348" t="s">
        <v>1653</v>
      </c>
      <c r="F322" s="259">
        <v>45693</v>
      </c>
      <c r="G322" s="355" t="s">
        <v>1487</v>
      </c>
      <c r="H322" s="354" t="s">
        <v>1654</v>
      </c>
      <c r="I322" s="354" t="s">
        <v>1545</v>
      </c>
      <c r="L322" s="347" t="s">
        <v>1438</v>
      </c>
      <c r="M322" s="765" t="s">
        <v>1234</v>
      </c>
      <c r="N322" s="264">
        <v>25</v>
      </c>
      <c r="O322" s="687"/>
      <c r="P322" s="693"/>
      <c r="Q322" s="693"/>
      <c r="R322" s="693"/>
      <c r="S322" s="693"/>
      <c r="T322" s="691" t="s">
        <v>13</v>
      </c>
      <c r="U322" s="691" t="s">
        <v>53</v>
      </c>
      <c r="V322" s="691">
        <v>0</v>
      </c>
      <c r="W322" s="687"/>
      <c r="X322" s="687"/>
      <c r="Y322" s="687"/>
      <c r="Z322" s="687"/>
      <c r="AA322" s="687"/>
      <c r="AB322" s="689" t="s">
        <v>1655</v>
      </c>
      <c r="AC322" s="687"/>
      <c r="AD322" s="687"/>
      <c r="AE322" s="414"/>
    </row>
    <row r="323" spans="1:31" ht="15" hidden="1" customHeight="1">
      <c r="A323" s="761">
        <f t="shared" si="16"/>
        <v>2025</v>
      </c>
      <c r="B323" s="762" t="str">
        <f>IF(F323="","",CHOOSE(MONTH(F323),"janvier","février","mars","avril","mai","juin","juillet","aout","septembre","octobre","novembre","décembre"))</f>
        <v>février</v>
      </c>
      <c r="C323" s="761">
        <f t="shared" ref="C323:C386" si="17">IF(F323="","",WEEKNUM(F323))</f>
        <v>6</v>
      </c>
      <c r="D323" s="348" t="s">
        <v>1432</v>
      </c>
      <c r="E323" s="348" t="s">
        <v>1656</v>
      </c>
      <c r="F323" s="259">
        <v>45694</v>
      </c>
      <c r="G323" s="355" t="s">
        <v>1529</v>
      </c>
      <c r="H323" s="354" t="s">
        <v>1612</v>
      </c>
      <c r="I323" s="354" t="s">
        <v>1612</v>
      </c>
      <c r="L323" s="347" t="s">
        <v>1444</v>
      </c>
      <c r="M323" s="765" t="s">
        <v>1227</v>
      </c>
      <c r="N323" s="264">
        <v>61.6</v>
      </c>
      <c r="O323" s="687"/>
      <c r="P323" s="693"/>
      <c r="Q323" s="693"/>
      <c r="R323" s="693"/>
      <c r="S323" s="693"/>
      <c r="T323" s="691" t="s">
        <v>114</v>
      </c>
      <c r="U323" s="691" t="s">
        <v>20</v>
      </c>
      <c r="V323" s="691" t="s">
        <v>20</v>
      </c>
      <c r="W323" s="687"/>
      <c r="X323" s="687"/>
      <c r="Y323" s="687"/>
      <c r="Z323" s="687"/>
      <c r="AA323" s="687"/>
      <c r="AB323" s="689"/>
      <c r="AC323" s="690" t="s">
        <v>1439</v>
      </c>
      <c r="AD323" s="701" t="s">
        <v>1439</v>
      </c>
      <c r="AE323" s="414"/>
    </row>
    <row r="324" spans="1:31" ht="15" hidden="1" customHeight="1">
      <c r="A324" s="761">
        <f t="shared" si="16"/>
        <v>2025</v>
      </c>
      <c r="B324" s="762" t="str">
        <f t="shared" ref="B324:B387" si="18">IF(F324="","",CHOOSE(MONTH(F324),"janvier","février","mars","avril","mai","juin","juillet","aout","septembre","octobre","novembre","décembre"))</f>
        <v>février</v>
      </c>
      <c r="C324" s="761">
        <f t="shared" si="17"/>
        <v>6</v>
      </c>
      <c r="D324" s="348" t="s">
        <v>1432</v>
      </c>
      <c r="E324" s="348" t="s">
        <v>1656</v>
      </c>
      <c r="F324" s="259">
        <v>45694</v>
      </c>
      <c r="G324" s="355" t="s">
        <v>1529</v>
      </c>
      <c r="H324" s="354" t="s">
        <v>1612</v>
      </c>
      <c r="I324" s="354" t="s">
        <v>1612</v>
      </c>
      <c r="L324" s="347" t="s">
        <v>1444</v>
      </c>
      <c r="M324" s="765" t="s">
        <v>759</v>
      </c>
      <c r="N324" s="264">
        <v>61.6</v>
      </c>
      <c r="O324" s="687"/>
      <c r="P324" s="693"/>
      <c r="Q324" s="693"/>
      <c r="R324" s="693"/>
      <c r="S324" s="693"/>
      <c r="T324" s="691" t="s">
        <v>13</v>
      </c>
      <c r="U324" s="691" t="s">
        <v>49</v>
      </c>
      <c r="V324" s="691" t="s">
        <v>49</v>
      </c>
      <c r="W324" s="687"/>
      <c r="X324" s="687"/>
      <c r="Y324" s="687"/>
      <c r="Z324" s="687"/>
      <c r="AA324" s="687"/>
      <c r="AB324" s="689"/>
      <c r="AC324" s="690" t="s">
        <v>1439</v>
      </c>
      <c r="AD324" s="701" t="s">
        <v>1439</v>
      </c>
      <c r="AE324" s="414"/>
    </row>
    <row r="325" spans="1:31" ht="15" hidden="1" customHeight="1">
      <c r="A325" s="761">
        <f t="shared" si="16"/>
        <v>2025</v>
      </c>
      <c r="B325" s="762" t="str">
        <f t="shared" si="18"/>
        <v>février</v>
      </c>
      <c r="C325" s="761">
        <f t="shared" si="17"/>
        <v>6</v>
      </c>
      <c r="D325" s="348" t="s">
        <v>1432</v>
      </c>
      <c r="E325" s="348" t="s">
        <v>1657</v>
      </c>
      <c r="F325" s="259">
        <v>45694</v>
      </c>
      <c r="G325" s="353" t="s">
        <v>1435</v>
      </c>
      <c r="H325" s="362" t="s">
        <v>1502</v>
      </c>
      <c r="I325" s="351" t="s">
        <v>1658</v>
      </c>
      <c r="L325" s="347" t="s">
        <v>1457</v>
      </c>
      <c r="M325" s="765" t="s">
        <v>1203</v>
      </c>
      <c r="N325" s="264">
        <v>70</v>
      </c>
      <c r="O325" s="687"/>
      <c r="P325" s="693"/>
      <c r="Q325" s="693"/>
      <c r="R325" s="693"/>
      <c r="S325" s="693"/>
      <c r="T325" s="691" t="s">
        <v>114</v>
      </c>
      <c r="U325" s="691" t="s">
        <v>690</v>
      </c>
      <c r="V325" s="691" t="s">
        <v>1204</v>
      </c>
      <c r="W325" s="687"/>
      <c r="X325" s="687"/>
      <c r="Y325" s="687"/>
      <c r="Z325" s="687"/>
      <c r="AA325" s="687"/>
      <c r="AB325" s="688" t="s">
        <v>1439</v>
      </c>
      <c r="AC325" s="687"/>
      <c r="AD325" s="701" t="s">
        <v>1439</v>
      </c>
      <c r="AE325" s="414"/>
    </row>
    <row r="326" spans="1:31" ht="15" hidden="1" customHeight="1">
      <c r="A326" s="761">
        <f t="shared" si="16"/>
        <v>2025</v>
      </c>
      <c r="B326" s="762" t="str">
        <f t="shared" si="18"/>
        <v>février</v>
      </c>
      <c r="C326" s="761">
        <f t="shared" si="17"/>
        <v>6</v>
      </c>
      <c r="D326" s="348" t="s">
        <v>1432</v>
      </c>
      <c r="E326" s="348" t="s">
        <v>1657</v>
      </c>
      <c r="F326" s="259">
        <v>45694</v>
      </c>
      <c r="G326" s="353" t="s">
        <v>1435</v>
      </c>
      <c r="H326" s="362" t="s">
        <v>1502</v>
      </c>
      <c r="I326" s="351" t="s">
        <v>1658</v>
      </c>
      <c r="L326" s="347" t="s">
        <v>1457</v>
      </c>
      <c r="M326" s="765" t="s">
        <v>485</v>
      </c>
      <c r="N326" s="264">
        <v>70</v>
      </c>
      <c r="O326" s="687"/>
      <c r="P326" s="693"/>
      <c r="Q326" s="693"/>
      <c r="R326" s="693"/>
      <c r="S326" s="693"/>
      <c r="T326" s="691" t="s">
        <v>13</v>
      </c>
      <c r="U326" s="691" t="s">
        <v>49</v>
      </c>
      <c r="V326" s="691" t="s">
        <v>86</v>
      </c>
      <c r="W326" s="687"/>
      <c r="X326" s="687"/>
      <c r="Y326" s="687"/>
      <c r="Z326" s="687"/>
      <c r="AA326" s="687"/>
      <c r="AB326" s="688" t="s">
        <v>1439</v>
      </c>
      <c r="AC326" s="687"/>
      <c r="AD326" s="701" t="s">
        <v>1439</v>
      </c>
      <c r="AE326" s="414"/>
    </row>
    <row r="327" spans="1:31" ht="15" hidden="1" customHeight="1">
      <c r="A327" s="761">
        <f t="shared" si="16"/>
        <v>2025</v>
      </c>
      <c r="B327" s="762" t="str">
        <f t="shared" si="18"/>
        <v>février</v>
      </c>
      <c r="C327" s="761">
        <f t="shared" si="17"/>
        <v>6</v>
      </c>
      <c r="D327" s="348" t="s">
        <v>1432</v>
      </c>
      <c r="E327" s="348" t="s">
        <v>1659</v>
      </c>
      <c r="F327" s="259">
        <v>45694</v>
      </c>
      <c r="G327" s="364" t="s">
        <v>1449</v>
      </c>
      <c r="H327" s="355" t="s">
        <v>1648</v>
      </c>
      <c r="I327" s="354" t="s">
        <v>1649</v>
      </c>
      <c r="L327" s="347" t="s">
        <v>1444</v>
      </c>
      <c r="M327" s="765" t="s">
        <v>500</v>
      </c>
      <c r="N327" s="264">
        <v>92.6</v>
      </c>
      <c r="O327" s="687"/>
      <c r="P327" s="693"/>
      <c r="Q327" s="693"/>
      <c r="R327" s="693"/>
      <c r="S327" s="693"/>
      <c r="T327" s="691" t="s">
        <v>114</v>
      </c>
      <c r="U327" s="691" t="s">
        <v>7</v>
      </c>
      <c r="V327" s="691" t="s">
        <v>501</v>
      </c>
      <c r="W327" s="687"/>
      <c r="X327" s="687"/>
      <c r="Y327" s="687"/>
      <c r="Z327" s="687"/>
      <c r="AA327" s="687"/>
      <c r="AB327" s="689"/>
      <c r="AC327" s="690" t="s">
        <v>1439</v>
      </c>
      <c r="AD327" s="701" t="s">
        <v>1439</v>
      </c>
      <c r="AE327" s="414"/>
    </row>
    <row r="328" spans="1:31" ht="15" hidden="1" customHeight="1">
      <c r="A328" s="761">
        <f t="shared" si="16"/>
        <v>2025</v>
      </c>
      <c r="B328" s="762" t="str">
        <f t="shared" si="18"/>
        <v>février</v>
      </c>
      <c r="C328" s="761">
        <f t="shared" si="17"/>
        <v>6</v>
      </c>
      <c r="D328" s="348" t="s">
        <v>1432</v>
      </c>
      <c r="E328" s="348" t="s">
        <v>1659</v>
      </c>
      <c r="F328" s="259">
        <v>45694</v>
      </c>
      <c r="G328" s="364" t="s">
        <v>1449</v>
      </c>
      <c r="H328" s="355" t="s">
        <v>1648</v>
      </c>
      <c r="I328" s="354" t="s">
        <v>1649</v>
      </c>
      <c r="L328" s="347" t="s">
        <v>1444</v>
      </c>
      <c r="M328" s="765" t="s">
        <v>370</v>
      </c>
      <c r="N328" s="264">
        <v>68.599999999999994</v>
      </c>
      <c r="O328" s="687"/>
      <c r="P328" s="693"/>
      <c r="Q328" s="693"/>
      <c r="R328" s="693"/>
      <c r="S328" s="693"/>
      <c r="T328" s="691" t="s">
        <v>13</v>
      </c>
      <c r="U328" s="691" t="s">
        <v>43</v>
      </c>
      <c r="V328" s="691" t="s">
        <v>93</v>
      </c>
      <c r="W328" s="687"/>
      <c r="X328" s="687"/>
      <c r="Y328" s="687"/>
      <c r="Z328" s="687"/>
      <c r="AA328" s="687"/>
      <c r="AB328" s="689"/>
      <c r="AC328" s="690" t="s">
        <v>1439</v>
      </c>
      <c r="AD328" s="701" t="s">
        <v>1439</v>
      </c>
      <c r="AE328" s="414"/>
    </row>
    <row r="329" spans="1:31" ht="15" hidden="1" customHeight="1">
      <c r="A329" s="761">
        <f t="shared" si="16"/>
        <v>2025</v>
      </c>
      <c r="B329" s="762" t="str">
        <f t="shared" si="18"/>
        <v>février</v>
      </c>
      <c r="C329" s="761">
        <f t="shared" si="17"/>
        <v>6</v>
      </c>
      <c r="D329" s="348" t="s">
        <v>1432</v>
      </c>
      <c r="E329" s="348" t="s">
        <v>1659</v>
      </c>
      <c r="F329" s="259">
        <v>45694</v>
      </c>
      <c r="G329" s="364" t="s">
        <v>1449</v>
      </c>
      <c r="H329" s="355" t="s">
        <v>1648</v>
      </c>
      <c r="I329" s="354" t="s">
        <v>1649</v>
      </c>
      <c r="L329" s="347" t="s">
        <v>1444</v>
      </c>
      <c r="M329" s="765" t="s">
        <v>784</v>
      </c>
      <c r="N329" s="264">
        <v>12</v>
      </c>
      <c r="O329" s="687"/>
      <c r="P329" s="693"/>
      <c r="Q329" s="693"/>
      <c r="R329" s="693"/>
      <c r="S329" s="693"/>
      <c r="T329" s="691" t="s">
        <v>13</v>
      </c>
      <c r="U329" s="691" t="s">
        <v>43</v>
      </c>
      <c r="V329" s="691" t="s">
        <v>93</v>
      </c>
      <c r="W329" s="687"/>
      <c r="X329" s="687"/>
      <c r="Y329" s="687"/>
      <c r="Z329" s="687"/>
      <c r="AA329" s="687"/>
      <c r="AB329" s="689"/>
      <c r="AC329" s="690" t="s">
        <v>1439</v>
      </c>
      <c r="AD329" s="701" t="s">
        <v>1439</v>
      </c>
      <c r="AE329" s="414"/>
    </row>
    <row r="330" spans="1:31" ht="15" hidden="1" customHeight="1">
      <c r="A330" s="761">
        <f t="shared" si="16"/>
        <v>2025</v>
      </c>
      <c r="B330" s="762" t="str">
        <f t="shared" si="18"/>
        <v>février</v>
      </c>
      <c r="C330" s="761">
        <f t="shared" si="17"/>
        <v>6</v>
      </c>
      <c r="D330" s="348" t="s">
        <v>1432</v>
      </c>
      <c r="E330" s="348" t="s">
        <v>1659</v>
      </c>
      <c r="F330" s="259">
        <v>45694</v>
      </c>
      <c r="G330" s="364" t="s">
        <v>1449</v>
      </c>
      <c r="H330" s="355" t="s">
        <v>1648</v>
      </c>
      <c r="I330" s="354" t="s">
        <v>1649</v>
      </c>
      <c r="L330" s="347" t="s">
        <v>1444</v>
      </c>
      <c r="M330" s="765" t="s">
        <v>971</v>
      </c>
      <c r="N330" s="264">
        <v>12</v>
      </c>
      <c r="O330" s="687"/>
      <c r="P330" s="693"/>
      <c r="Q330" s="693"/>
      <c r="R330" s="693"/>
      <c r="S330" s="693"/>
      <c r="T330" s="691" t="s">
        <v>13</v>
      </c>
      <c r="U330" s="691" t="s">
        <v>45</v>
      </c>
      <c r="V330" s="691" t="s">
        <v>93</v>
      </c>
      <c r="W330" s="687"/>
      <c r="X330" s="687"/>
      <c r="Y330" s="687"/>
      <c r="Z330" s="687"/>
      <c r="AA330" s="687"/>
      <c r="AB330" s="689"/>
      <c r="AC330" s="690" t="s">
        <v>1439</v>
      </c>
      <c r="AD330" s="701" t="s">
        <v>1439</v>
      </c>
      <c r="AE330" s="414"/>
    </row>
    <row r="331" spans="1:31" ht="15" hidden="1" customHeight="1">
      <c r="A331" s="761">
        <f t="shared" si="16"/>
        <v>2025</v>
      </c>
      <c r="B331" s="762" t="str">
        <f t="shared" si="18"/>
        <v>février</v>
      </c>
      <c r="C331" s="761">
        <f t="shared" si="17"/>
        <v>6</v>
      </c>
      <c r="D331" s="348" t="s">
        <v>1440</v>
      </c>
      <c r="E331" s="348" t="s">
        <v>1660</v>
      </c>
      <c r="F331" s="259">
        <v>45695</v>
      </c>
      <c r="G331" s="353" t="s">
        <v>1489</v>
      </c>
      <c r="H331" s="351" t="s">
        <v>1574</v>
      </c>
      <c r="I331" s="362" t="s">
        <v>1455</v>
      </c>
      <c r="L331" s="347" t="s">
        <v>1444</v>
      </c>
      <c r="M331" s="765" t="s">
        <v>1283</v>
      </c>
      <c r="N331" s="264">
        <v>3</v>
      </c>
      <c r="O331" s="687"/>
      <c r="P331" s="693"/>
      <c r="Q331" s="693"/>
      <c r="R331" s="693"/>
      <c r="S331" s="693"/>
      <c r="T331" s="691" t="s">
        <v>114</v>
      </c>
      <c r="U331" s="691" t="s">
        <v>20</v>
      </c>
      <c r="V331" s="691" t="s">
        <v>20</v>
      </c>
      <c r="W331" s="687"/>
      <c r="X331" s="687"/>
      <c r="Y331" s="687"/>
      <c r="Z331" s="687"/>
      <c r="AA331" s="687"/>
      <c r="AB331" s="689"/>
      <c r="AC331" s="696" t="s">
        <v>1507</v>
      </c>
      <c r="AD331" s="701" t="s">
        <v>1439</v>
      </c>
      <c r="AE331" s="414"/>
    </row>
    <row r="332" spans="1:31" ht="15" hidden="1" customHeight="1">
      <c r="A332" s="761">
        <f t="shared" si="16"/>
        <v>2025</v>
      </c>
      <c r="B332" s="762" t="str">
        <f t="shared" si="18"/>
        <v>février</v>
      </c>
      <c r="C332" s="761">
        <f t="shared" si="17"/>
        <v>6</v>
      </c>
      <c r="D332" s="348" t="s">
        <v>1440</v>
      </c>
      <c r="E332" s="348" t="s">
        <v>1660</v>
      </c>
      <c r="F332" s="259">
        <v>45695</v>
      </c>
      <c r="G332" s="353" t="s">
        <v>1489</v>
      </c>
      <c r="H332" s="351" t="s">
        <v>1574</v>
      </c>
      <c r="I332" s="362" t="s">
        <v>1455</v>
      </c>
      <c r="L332" s="347" t="s">
        <v>1444</v>
      </c>
      <c r="M332" s="765" t="s">
        <v>803</v>
      </c>
      <c r="N332" s="264">
        <v>87</v>
      </c>
      <c r="O332" s="687"/>
      <c r="P332" s="693"/>
      <c r="Q332" s="693"/>
      <c r="R332" s="693"/>
      <c r="S332" s="693"/>
      <c r="T332" s="691" t="s">
        <v>114</v>
      </c>
      <c r="U332" s="691" t="s">
        <v>20</v>
      </c>
      <c r="V332" s="691" t="s">
        <v>20</v>
      </c>
      <c r="W332" s="687"/>
      <c r="X332" s="687"/>
      <c r="Y332" s="687"/>
      <c r="Z332" s="687"/>
      <c r="AA332" s="687"/>
      <c r="AB332" s="689"/>
      <c r="AC332" s="697" t="s">
        <v>1495</v>
      </c>
      <c r="AD332" s="687"/>
      <c r="AE332" s="414"/>
    </row>
    <row r="333" spans="1:31" ht="15" hidden="1" customHeight="1">
      <c r="A333" s="761">
        <f t="shared" si="16"/>
        <v>2025</v>
      </c>
      <c r="B333" s="762" t="str">
        <f t="shared" si="18"/>
        <v>février</v>
      </c>
      <c r="C333" s="761">
        <f t="shared" si="17"/>
        <v>6</v>
      </c>
      <c r="D333" s="348" t="s">
        <v>1440</v>
      </c>
      <c r="E333" s="348" t="s">
        <v>1660</v>
      </c>
      <c r="F333" s="259">
        <v>45695</v>
      </c>
      <c r="G333" s="353" t="s">
        <v>1489</v>
      </c>
      <c r="H333" s="351" t="s">
        <v>1574</v>
      </c>
      <c r="I333" s="362" t="s">
        <v>1455</v>
      </c>
      <c r="L333" s="347" t="s">
        <v>1444</v>
      </c>
      <c r="M333" s="765" t="s">
        <v>809</v>
      </c>
      <c r="N333" s="264">
        <v>152.19999999999999</v>
      </c>
      <c r="O333" s="687"/>
      <c r="P333" s="693"/>
      <c r="Q333" s="693"/>
      <c r="R333" s="693"/>
      <c r="S333" s="693"/>
      <c r="T333" s="691" t="s">
        <v>114</v>
      </c>
      <c r="U333" s="691" t="s">
        <v>20</v>
      </c>
      <c r="V333" s="691" t="s">
        <v>20</v>
      </c>
      <c r="W333" s="687"/>
      <c r="X333" s="687"/>
      <c r="Y333" s="687"/>
      <c r="Z333" s="687"/>
      <c r="AA333" s="687"/>
      <c r="AB333" s="689"/>
      <c r="AC333" s="698" t="s">
        <v>1495</v>
      </c>
      <c r="AD333" s="687"/>
      <c r="AE333" s="414"/>
    </row>
    <row r="334" spans="1:31" ht="15" hidden="1" customHeight="1">
      <c r="A334" s="761">
        <f t="shared" si="16"/>
        <v>2025</v>
      </c>
      <c r="B334" s="762" t="str">
        <f t="shared" si="18"/>
        <v>février</v>
      </c>
      <c r="C334" s="761">
        <f t="shared" si="17"/>
        <v>6</v>
      </c>
      <c r="D334" s="348" t="s">
        <v>1440</v>
      </c>
      <c r="E334" s="348" t="s">
        <v>1660</v>
      </c>
      <c r="F334" s="259">
        <v>45695</v>
      </c>
      <c r="G334" s="353" t="s">
        <v>1489</v>
      </c>
      <c r="H334" s="351" t="s">
        <v>1574</v>
      </c>
      <c r="I334" s="362" t="s">
        <v>1455</v>
      </c>
      <c r="L334" s="347" t="s">
        <v>1444</v>
      </c>
      <c r="M334" s="765" t="s">
        <v>226</v>
      </c>
      <c r="N334" s="264">
        <v>242.2</v>
      </c>
      <c r="O334" s="687"/>
      <c r="P334" s="693"/>
      <c r="Q334" s="693"/>
      <c r="R334" s="693"/>
      <c r="S334" s="693"/>
      <c r="T334" s="691" t="s">
        <v>13</v>
      </c>
      <c r="U334" s="691" t="s">
        <v>43</v>
      </c>
      <c r="V334" s="691" t="s">
        <v>93</v>
      </c>
      <c r="W334" s="687"/>
      <c r="X334" s="687"/>
      <c r="Y334" s="687"/>
      <c r="Z334" s="687"/>
      <c r="AA334" s="687"/>
      <c r="AB334" s="689"/>
      <c r="AC334" s="690" t="s">
        <v>1439</v>
      </c>
      <c r="AD334" s="701" t="s">
        <v>1452</v>
      </c>
      <c r="AE334" s="414"/>
    </row>
    <row r="335" spans="1:31" ht="15" hidden="1" customHeight="1">
      <c r="A335" s="761">
        <f t="shared" si="16"/>
        <v>2025</v>
      </c>
      <c r="B335" s="762" t="str">
        <f t="shared" si="18"/>
        <v>février</v>
      </c>
      <c r="C335" s="761">
        <f t="shared" si="17"/>
        <v>6</v>
      </c>
      <c r="D335" s="348" t="s">
        <v>1440</v>
      </c>
      <c r="E335" s="348" t="s">
        <v>1661</v>
      </c>
      <c r="F335" s="259">
        <v>45695</v>
      </c>
      <c r="G335" s="355" t="s">
        <v>1529</v>
      </c>
      <c r="H335" s="354" t="s">
        <v>1662</v>
      </c>
      <c r="I335" s="354" t="s">
        <v>1649</v>
      </c>
      <c r="L335" s="347" t="s">
        <v>1457</v>
      </c>
      <c r="M335" s="765" t="s">
        <v>1386</v>
      </c>
      <c r="N335" s="264">
        <v>15.45</v>
      </c>
      <c r="O335" s="687"/>
      <c r="P335" s="693"/>
      <c r="Q335" s="693"/>
      <c r="R335" s="693"/>
      <c r="S335" s="693"/>
      <c r="T335" s="691" t="s">
        <v>114</v>
      </c>
      <c r="U335" s="691" t="s">
        <v>7</v>
      </c>
      <c r="V335" s="691" t="s">
        <v>143</v>
      </c>
      <c r="W335" s="687"/>
      <c r="X335" s="687"/>
      <c r="Y335" s="687"/>
      <c r="Z335" s="687"/>
      <c r="AA335" s="687"/>
      <c r="AB335" s="688" t="s">
        <v>1439</v>
      </c>
      <c r="AC335" s="687"/>
      <c r="AD335" s="701" t="s">
        <v>1439</v>
      </c>
      <c r="AE335" s="414"/>
    </row>
    <row r="336" spans="1:31" ht="15" hidden="1" customHeight="1">
      <c r="A336" s="761">
        <f t="shared" si="16"/>
        <v>2025</v>
      </c>
      <c r="B336" s="762" t="str">
        <f t="shared" si="18"/>
        <v>février</v>
      </c>
      <c r="C336" s="761">
        <f t="shared" si="17"/>
        <v>6</v>
      </c>
      <c r="D336" s="348" t="s">
        <v>1440</v>
      </c>
      <c r="E336" s="348" t="s">
        <v>1661</v>
      </c>
      <c r="F336" s="259">
        <v>45695</v>
      </c>
      <c r="G336" s="355" t="s">
        <v>1529</v>
      </c>
      <c r="H336" s="354" t="s">
        <v>1662</v>
      </c>
      <c r="I336" s="354" t="s">
        <v>1649</v>
      </c>
      <c r="L336" s="347" t="s">
        <v>1457</v>
      </c>
      <c r="M336" s="765" t="s">
        <v>602</v>
      </c>
      <c r="N336" s="264">
        <v>153.4</v>
      </c>
      <c r="O336" s="687"/>
      <c r="P336" s="693"/>
      <c r="Q336" s="693"/>
      <c r="R336" s="693"/>
      <c r="S336" s="693"/>
      <c r="T336" s="691" t="s">
        <v>114</v>
      </c>
      <c r="U336" s="691" t="s">
        <v>7</v>
      </c>
      <c r="V336" s="691" t="s">
        <v>143</v>
      </c>
      <c r="W336" s="687"/>
      <c r="X336" s="687"/>
      <c r="Y336" s="687"/>
      <c r="Z336" s="687"/>
      <c r="AA336" s="687"/>
      <c r="AB336" s="688" t="s">
        <v>1439</v>
      </c>
      <c r="AC336" s="687"/>
      <c r="AD336" s="701" t="s">
        <v>1439</v>
      </c>
      <c r="AE336" s="414"/>
    </row>
    <row r="337" spans="1:31" ht="15" hidden="1" customHeight="1">
      <c r="A337" s="761">
        <f t="shared" si="16"/>
        <v>2025</v>
      </c>
      <c r="B337" s="762" t="str">
        <f t="shared" si="18"/>
        <v>février</v>
      </c>
      <c r="C337" s="761">
        <f t="shared" si="17"/>
        <v>6</v>
      </c>
      <c r="D337" s="348" t="s">
        <v>1440</v>
      </c>
      <c r="E337" s="348" t="s">
        <v>1661</v>
      </c>
      <c r="F337" s="259">
        <v>45695</v>
      </c>
      <c r="G337" s="355" t="s">
        <v>1529</v>
      </c>
      <c r="H337" s="354" t="s">
        <v>1662</v>
      </c>
      <c r="I337" s="354" t="s">
        <v>1649</v>
      </c>
      <c r="L337" s="347" t="s">
        <v>1457</v>
      </c>
      <c r="M337" s="765" t="s">
        <v>1249</v>
      </c>
      <c r="N337" s="264">
        <v>99.6</v>
      </c>
      <c r="O337" s="687"/>
      <c r="P337" s="693"/>
      <c r="Q337" s="693"/>
      <c r="R337" s="693"/>
      <c r="S337" s="693"/>
      <c r="T337" s="691" t="s">
        <v>13</v>
      </c>
      <c r="U337" s="691" t="s">
        <v>45</v>
      </c>
      <c r="V337" s="691" t="s">
        <v>45</v>
      </c>
      <c r="W337" s="687"/>
      <c r="X337" s="687"/>
      <c r="Y337" s="687"/>
      <c r="Z337" s="687"/>
      <c r="AA337" s="687"/>
      <c r="AB337" s="688" t="s">
        <v>1439</v>
      </c>
      <c r="AC337" s="687"/>
      <c r="AD337" s="701" t="s">
        <v>1439</v>
      </c>
      <c r="AE337" s="414"/>
    </row>
    <row r="338" spans="1:31" ht="15" hidden="1" customHeight="1">
      <c r="A338" s="761">
        <f t="shared" si="16"/>
        <v>2025</v>
      </c>
      <c r="B338" s="762" t="str">
        <f t="shared" si="18"/>
        <v>février</v>
      </c>
      <c r="C338" s="761">
        <f t="shared" si="17"/>
        <v>6</v>
      </c>
      <c r="D338" s="348" t="s">
        <v>1440</v>
      </c>
      <c r="E338" s="348" t="s">
        <v>1661</v>
      </c>
      <c r="F338" s="259">
        <v>45695</v>
      </c>
      <c r="G338" s="355" t="s">
        <v>1529</v>
      </c>
      <c r="H338" s="354" t="s">
        <v>1662</v>
      </c>
      <c r="I338" s="354" t="s">
        <v>1649</v>
      </c>
      <c r="L338" s="347" t="s">
        <v>1457</v>
      </c>
      <c r="M338" s="765" t="s">
        <v>382</v>
      </c>
      <c r="N338" s="264">
        <v>69.25</v>
      </c>
      <c r="O338" s="687"/>
      <c r="P338" s="693"/>
      <c r="Q338" s="693"/>
      <c r="R338" s="693"/>
      <c r="S338" s="693"/>
      <c r="T338" s="691" t="s">
        <v>13</v>
      </c>
      <c r="U338" s="691" t="s">
        <v>49</v>
      </c>
      <c r="V338" s="691" t="s">
        <v>86</v>
      </c>
      <c r="W338" s="687"/>
      <c r="X338" s="687"/>
      <c r="Y338" s="687"/>
      <c r="Z338" s="687"/>
      <c r="AA338" s="687"/>
      <c r="AB338" s="688" t="s">
        <v>1439</v>
      </c>
      <c r="AC338" s="687"/>
      <c r="AD338" s="701" t="s">
        <v>1663</v>
      </c>
      <c r="AE338" s="414"/>
    </row>
    <row r="339" spans="1:31" ht="15" hidden="1" customHeight="1">
      <c r="A339" s="761">
        <f t="shared" si="16"/>
        <v>2025</v>
      </c>
      <c r="B339" s="762" t="str">
        <f t="shared" si="18"/>
        <v>février</v>
      </c>
      <c r="C339" s="761">
        <f t="shared" si="17"/>
        <v>6</v>
      </c>
      <c r="D339" s="348" t="s">
        <v>1440</v>
      </c>
      <c r="E339" s="348" t="s">
        <v>1664</v>
      </c>
      <c r="F339" s="259">
        <v>45695</v>
      </c>
      <c r="G339" s="355" t="s">
        <v>1477</v>
      </c>
      <c r="H339" s="354" t="s">
        <v>1665</v>
      </c>
      <c r="I339" s="354" t="s">
        <v>1666</v>
      </c>
      <c r="L339" s="347" t="s">
        <v>1444</v>
      </c>
      <c r="M339" s="765" t="s">
        <v>500</v>
      </c>
      <c r="N339" s="264">
        <v>103.6</v>
      </c>
      <c r="O339" s="687"/>
      <c r="P339" s="693"/>
      <c r="Q339" s="693"/>
      <c r="R339" s="693"/>
      <c r="S339" s="693"/>
      <c r="T339" s="691" t="s">
        <v>114</v>
      </c>
      <c r="U339" s="691" t="s">
        <v>7</v>
      </c>
      <c r="V339" s="691" t="s">
        <v>501</v>
      </c>
      <c r="W339" s="687"/>
      <c r="X339" s="687"/>
      <c r="Y339" s="687"/>
      <c r="Z339" s="687"/>
      <c r="AA339" s="687"/>
      <c r="AB339" s="689"/>
      <c r="AC339" s="690" t="s">
        <v>1439</v>
      </c>
      <c r="AD339" s="701" t="s">
        <v>1439</v>
      </c>
      <c r="AE339" s="414"/>
    </row>
    <row r="340" spans="1:31" ht="15" hidden="1" customHeight="1">
      <c r="A340" s="761">
        <f t="shared" si="16"/>
        <v>2025</v>
      </c>
      <c r="B340" s="762" t="str">
        <f t="shared" si="18"/>
        <v>février</v>
      </c>
      <c r="C340" s="761">
        <f t="shared" si="17"/>
        <v>6</v>
      </c>
      <c r="D340" s="348" t="s">
        <v>1440</v>
      </c>
      <c r="E340" s="348" t="s">
        <v>1664</v>
      </c>
      <c r="F340" s="259">
        <v>45695</v>
      </c>
      <c r="G340" s="355" t="s">
        <v>1477</v>
      </c>
      <c r="H340" s="354" t="s">
        <v>1665</v>
      </c>
      <c r="I340" s="354" t="s">
        <v>1666</v>
      </c>
      <c r="L340" s="347" t="s">
        <v>1444</v>
      </c>
      <c r="M340" s="765" t="s">
        <v>382</v>
      </c>
      <c r="N340" s="264">
        <v>103.6</v>
      </c>
      <c r="O340" s="687"/>
      <c r="P340" s="693"/>
      <c r="Q340" s="693"/>
      <c r="R340" s="693"/>
      <c r="S340" s="693"/>
      <c r="T340" s="691" t="s">
        <v>13</v>
      </c>
      <c r="U340" s="691" t="s">
        <v>49</v>
      </c>
      <c r="V340" s="691" t="s">
        <v>86</v>
      </c>
      <c r="W340" s="687"/>
      <c r="X340" s="687"/>
      <c r="Y340" s="687"/>
      <c r="Z340" s="687"/>
      <c r="AA340" s="687"/>
      <c r="AB340" s="689"/>
      <c r="AC340" s="690" t="s">
        <v>1667</v>
      </c>
      <c r="AD340" s="701" t="s">
        <v>1439</v>
      </c>
      <c r="AE340" s="414"/>
    </row>
    <row r="341" spans="1:31" ht="15" hidden="1" customHeight="1">
      <c r="A341" s="761">
        <f t="shared" si="16"/>
        <v>2025</v>
      </c>
      <c r="B341" s="762" t="str">
        <f t="shared" si="18"/>
        <v>février</v>
      </c>
      <c r="C341" s="761">
        <f t="shared" si="17"/>
        <v>6</v>
      </c>
      <c r="D341" s="348" t="s">
        <v>1440</v>
      </c>
      <c r="E341" s="348" t="s">
        <v>1668</v>
      </c>
      <c r="F341" s="259">
        <v>45695</v>
      </c>
      <c r="G341" s="349" t="s">
        <v>1425</v>
      </c>
      <c r="H341" s="795"/>
      <c r="I341" s="796"/>
      <c r="L341" s="347" t="s">
        <v>1426</v>
      </c>
      <c r="M341" s="765" t="s">
        <v>835</v>
      </c>
      <c r="N341" s="264" t="s">
        <v>1425</v>
      </c>
      <c r="O341" s="687"/>
      <c r="P341" s="693" t="s">
        <v>1427</v>
      </c>
      <c r="Q341" s="693" t="s">
        <v>1433</v>
      </c>
      <c r="R341" s="693" t="s">
        <v>1431</v>
      </c>
      <c r="S341" s="693"/>
      <c r="T341" s="691" t="s">
        <v>114</v>
      </c>
      <c r="U341" s="691" t="s">
        <v>7</v>
      </c>
      <c r="V341" s="691" t="s">
        <v>143</v>
      </c>
      <c r="W341" s="687"/>
      <c r="X341" s="687"/>
      <c r="Y341" s="687"/>
      <c r="Z341" s="687"/>
      <c r="AA341" s="687"/>
      <c r="AB341" s="689"/>
      <c r="AC341" s="687"/>
      <c r="AD341" s="689"/>
      <c r="AE341" s="414"/>
    </row>
    <row r="342" spans="1:31" ht="15" hidden="1" customHeight="1">
      <c r="A342" s="761">
        <f t="shared" si="16"/>
        <v>2025</v>
      </c>
      <c r="B342" s="762" t="str">
        <f t="shared" si="18"/>
        <v>février</v>
      </c>
      <c r="C342" s="761">
        <f t="shared" si="17"/>
        <v>6</v>
      </c>
      <c r="D342" s="348" t="s">
        <v>1440</v>
      </c>
      <c r="E342" s="348" t="s">
        <v>1668</v>
      </c>
      <c r="F342" s="259">
        <v>45695</v>
      </c>
      <c r="G342" s="349" t="s">
        <v>1425</v>
      </c>
      <c r="H342" s="364"/>
      <c r="L342" s="347" t="s">
        <v>1426</v>
      </c>
      <c r="M342" s="765" t="s">
        <v>1068</v>
      </c>
      <c r="N342" s="264" t="s">
        <v>1425</v>
      </c>
      <c r="O342" s="687"/>
      <c r="P342" s="693" t="s">
        <v>1427</v>
      </c>
      <c r="Q342" s="693" t="s">
        <v>1433</v>
      </c>
      <c r="R342" s="693" t="s">
        <v>1431</v>
      </c>
      <c r="S342" s="693"/>
      <c r="T342" s="691" t="s">
        <v>114</v>
      </c>
      <c r="U342" s="691" t="s">
        <v>7</v>
      </c>
      <c r="V342" s="691" t="s">
        <v>143</v>
      </c>
      <c r="W342" s="687"/>
      <c r="X342" s="687"/>
      <c r="Y342" s="687"/>
      <c r="Z342" s="687"/>
      <c r="AA342" s="687"/>
      <c r="AB342" s="689"/>
      <c r="AC342" s="687"/>
      <c r="AD342" s="689"/>
      <c r="AE342" s="414"/>
    </row>
    <row r="343" spans="1:31" ht="15" hidden="1" customHeight="1">
      <c r="A343" s="761">
        <f t="shared" si="16"/>
        <v>2025</v>
      </c>
      <c r="B343" s="762" t="str">
        <f t="shared" si="18"/>
        <v>février</v>
      </c>
      <c r="C343" s="761">
        <f t="shared" si="17"/>
        <v>6</v>
      </c>
      <c r="D343" s="348" t="s">
        <v>1440</v>
      </c>
      <c r="E343" s="348" t="s">
        <v>1668</v>
      </c>
      <c r="F343" s="259">
        <v>45695</v>
      </c>
      <c r="G343" s="364" t="s">
        <v>1593</v>
      </c>
      <c r="H343" s="364"/>
      <c r="L343" s="347" t="s">
        <v>1465</v>
      </c>
      <c r="M343" s="765" t="s">
        <v>1029</v>
      </c>
      <c r="N343" s="264">
        <v>60</v>
      </c>
      <c r="O343" s="687"/>
      <c r="P343" s="693"/>
      <c r="Q343" s="693"/>
      <c r="R343" s="693"/>
      <c r="S343" s="693"/>
      <c r="T343" s="691" t="s">
        <v>114</v>
      </c>
      <c r="U343" s="691" t="s">
        <v>7</v>
      </c>
      <c r="V343" s="691" t="s">
        <v>143</v>
      </c>
      <c r="W343" s="687"/>
      <c r="X343" s="687"/>
      <c r="Y343" s="687"/>
      <c r="Z343" s="687"/>
      <c r="AA343" s="687"/>
      <c r="AB343" s="689"/>
      <c r="AC343" s="690" t="s">
        <v>1439</v>
      </c>
      <c r="AD343" s="701" t="s">
        <v>1439</v>
      </c>
      <c r="AE343" s="414"/>
    </row>
    <row r="344" spans="1:31" ht="15" hidden="1" customHeight="1">
      <c r="A344" s="761">
        <f t="shared" si="16"/>
        <v>2025</v>
      </c>
      <c r="B344" s="762" t="str">
        <f t="shared" si="18"/>
        <v>février</v>
      </c>
      <c r="C344" s="761">
        <f t="shared" si="17"/>
        <v>6</v>
      </c>
      <c r="D344" s="348" t="s">
        <v>1440</v>
      </c>
      <c r="E344" s="348" t="s">
        <v>1668</v>
      </c>
      <c r="F344" s="259">
        <v>45695</v>
      </c>
      <c r="G344" s="364" t="s">
        <v>1593</v>
      </c>
      <c r="H344" s="364"/>
      <c r="L344" s="347" t="s">
        <v>1465</v>
      </c>
      <c r="M344" s="765" t="s">
        <v>900</v>
      </c>
      <c r="N344" s="264">
        <v>65</v>
      </c>
      <c r="O344" s="687"/>
      <c r="P344" s="693"/>
      <c r="Q344" s="693"/>
      <c r="R344" s="693"/>
      <c r="S344" s="693"/>
      <c r="T344" s="691" t="s">
        <v>114</v>
      </c>
      <c r="U344" s="691" t="s">
        <v>3</v>
      </c>
      <c r="V344" s="691" t="s">
        <v>24</v>
      </c>
      <c r="W344" s="687"/>
      <c r="X344" s="687"/>
      <c r="Y344" s="687"/>
      <c r="Z344" s="687"/>
      <c r="AA344" s="687"/>
      <c r="AB344" s="689"/>
      <c r="AC344" s="690" t="s">
        <v>1439</v>
      </c>
      <c r="AD344" s="701" t="s">
        <v>1439</v>
      </c>
      <c r="AE344" s="414"/>
    </row>
    <row r="345" spans="1:31" ht="15" hidden="1" customHeight="1">
      <c r="A345" s="761">
        <f t="shared" si="16"/>
        <v>2025</v>
      </c>
      <c r="B345" s="762" t="str">
        <f t="shared" si="18"/>
        <v>février</v>
      </c>
      <c r="C345" s="761">
        <f t="shared" si="17"/>
        <v>6</v>
      </c>
      <c r="D345" s="348" t="s">
        <v>1440</v>
      </c>
      <c r="E345" s="348" t="s">
        <v>1668</v>
      </c>
      <c r="F345" s="259">
        <v>45695</v>
      </c>
      <c r="G345" s="364" t="s">
        <v>1593</v>
      </c>
      <c r="H345" s="364"/>
      <c r="L345" s="347" t="s">
        <v>1465</v>
      </c>
      <c r="M345" s="765" t="s">
        <v>871</v>
      </c>
      <c r="N345" s="264">
        <v>61.5</v>
      </c>
      <c r="O345" s="687"/>
      <c r="P345" s="693"/>
      <c r="Q345" s="693"/>
      <c r="R345" s="693"/>
      <c r="S345" s="693"/>
      <c r="T345" s="691" t="s">
        <v>13</v>
      </c>
      <c r="U345" s="691" t="s">
        <v>49</v>
      </c>
      <c r="V345" s="691" t="s">
        <v>86</v>
      </c>
      <c r="W345" s="687"/>
      <c r="X345" s="687"/>
      <c r="Y345" s="687"/>
      <c r="Z345" s="687"/>
      <c r="AA345" s="687"/>
      <c r="AB345" s="689"/>
      <c r="AC345" s="690" t="s">
        <v>1439</v>
      </c>
      <c r="AD345" s="701" t="s">
        <v>1439</v>
      </c>
      <c r="AE345" s="414"/>
    </row>
    <row r="346" spans="1:31" ht="15" hidden="1" customHeight="1">
      <c r="A346" s="761">
        <f t="shared" si="16"/>
        <v>2025</v>
      </c>
      <c r="B346" s="762" t="str">
        <f t="shared" si="18"/>
        <v>février</v>
      </c>
      <c r="C346" s="761">
        <f t="shared" si="17"/>
        <v>6</v>
      </c>
      <c r="D346" s="348" t="s">
        <v>1440</v>
      </c>
      <c r="E346" s="348" t="s">
        <v>1668</v>
      </c>
      <c r="F346" s="259">
        <v>45695</v>
      </c>
      <c r="G346" s="364" t="s">
        <v>1593</v>
      </c>
      <c r="H346" s="364"/>
      <c r="L346" s="347" t="s">
        <v>1465</v>
      </c>
      <c r="M346" s="765" t="s">
        <v>759</v>
      </c>
      <c r="N346" s="264">
        <v>63.5</v>
      </c>
      <c r="O346" s="687"/>
      <c r="P346" s="693"/>
      <c r="Q346" s="693"/>
      <c r="R346" s="693"/>
      <c r="S346" s="693"/>
      <c r="T346" s="691" t="s">
        <v>13</v>
      </c>
      <c r="U346" s="691" t="s">
        <v>49</v>
      </c>
      <c r="V346" s="691" t="s">
        <v>49</v>
      </c>
      <c r="W346" s="687"/>
      <c r="X346" s="687"/>
      <c r="Y346" s="687"/>
      <c r="Z346" s="687"/>
      <c r="AA346" s="687"/>
      <c r="AB346" s="689"/>
      <c r="AC346" s="690" t="s">
        <v>1439</v>
      </c>
      <c r="AD346" s="701" t="s">
        <v>1439</v>
      </c>
      <c r="AE346" s="414"/>
    </row>
    <row r="347" spans="1:31" ht="15" hidden="1" customHeight="1">
      <c r="A347" s="761">
        <f t="shared" si="16"/>
        <v>2025</v>
      </c>
      <c r="B347" s="762" t="str">
        <f t="shared" si="18"/>
        <v>février</v>
      </c>
      <c r="C347" s="761">
        <f t="shared" si="17"/>
        <v>6</v>
      </c>
      <c r="D347" s="348" t="s">
        <v>1440</v>
      </c>
      <c r="E347" s="348" t="s">
        <v>1425</v>
      </c>
      <c r="F347" s="259">
        <v>45695</v>
      </c>
      <c r="G347" s="349" t="s">
        <v>1425</v>
      </c>
      <c r="H347" s="351"/>
      <c r="L347" s="347" t="s">
        <v>1426</v>
      </c>
      <c r="M347" s="765" t="s">
        <v>1231</v>
      </c>
      <c r="N347" s="264" t="s">
        <v>1425</v>
      </c>
      <c r="O347" s="687"/>
      <c r="P347" s="693" t="s">
        <v>1427</v>
      </c>
      <c r="Q347" s="693" t="s">
        <v>1433</v>
      </c>
      <c r="R347" s="693" t="s">
        <v>1429</v>
      </c>
      <c r="S347" s="693"/>
      <c r="T347" s="691" t="s">
        <v>114</v>
      </c>
      <c r="U347" s="691" t="s">
        <v>7</v>
      </c>
      <c r="V347" s="691" t="s">
        <v>143</v>
      </c>
      <c r="W347" s="687"/>
      <c r="X347" s="687"/>
      <c r="Y347" s="687"/>
      <c r="Z347" s="687"/>
      <c r="AA347" s="687"/>
      <c r="AB347" s="689"/>
      <c r="AC347" s="687"/>
      <c r="AD347" s="689" t="s">
        <v>1439</v>
      </c>
      <c r="AE347" s="414"/>
    </row>
    <row r="348" spans="1:31" ht="15" hidden="1" customHeight="1">
      <c r="A348" s="761">
        <f t="shared" si="16"/>
        <v>2025</v>
      </c>
      <c r="B348" s="762" t="str">
        <f t="shared" si="18"/>
        <v>février</v>
      </c>
      <c r="C348" s="761">
        <f t="shared" si="17"/>
        <v>6</v>
      </c>
      <c r="D348" s="348" t="s">
        <v>1440</v>
      </c>
      <c r="E348" s="348" t="s">
        <v>1669</v>
      </c>
      <c r="F348" s="259">
        <v>45695</v>
      </c>
      <c r="G348" s="355" t="s">
        <v>1640</v>
      </c>
      <c r="H348" s="351" t="s">
        <v>1670</v>
      </c>
      <c r="L348" s="347" t="s">
        <v>1461</v>
      </c>
      <c r="M348" s="765" t="s">
        <v>471</v>
      </c>
      <c r="N348" s="264">
        <v>46</v>
      </c>
      <c r="O348" s="687"/>
      <c r="P348" s="693"/>
      <c r="Q348" s="693"/>
      <c r="R348" s="693"/>
      <c r="S348" s="693"/>
      <c r="T348" s="691" t="s">
        <v>114</v>
      </c>
      <c r="U348" s="691" t="s">
        <v>7</v>
      </c>
      <c r="V348" s="691" t="s">
        <v>143</v>
      </c>
      <c r="W348" s="687"/>
      <c r="X348" s="687"/>
      <c r="Y348" s="687"/>
      <c r="Z348" s="687"/>
      <c r="AA348" s="687"/>
      <c r="AB348" s="689" t="s">
        <v>1439</v>
      </c>
      <c r="AC348" s="687"/>
      <c r="AD348" s="701" t="s">
        <v>1439</v>
      </c>
      <c r="AE348" s="414"/>
    </row>
    <row r="349" spans="1:31" ht="15" hidden="1" customHeight="1">
      <c r="A349" s="761">
        <f t="shared" si="16"/>
        <v>2025</v>
      </c>
      <c r="B349" s="762" t="str">
        <f t="shared" si="18"/>
        <v>février</v>
      </c>
      <c r="C349" s="761">
        <f t="shared" si="17"/>
        <v>6</v>
      </c>
      <c r="D349" s="348" t="s">
        <v>1440</v>
      </c>
      <c r="E349" s="348" t="s">
        <v>1425</v>
      </c>
      <c r="F349" s="259">
        <v>45695</v>
      </c>
      <c r="G349" s="349" t="s">
        <v>1425</v>
      </c>
      <c r="H349" s="351"/>
      <c r="L349" s="347" t="s">
        <v>1426</v>
      </c>
      <c r="M349" s="765" t="s">
        <v>1061</v>
      </c>
      <c r="N349" s="264" t="s">
        <v>1425</v>
      </c>
      <c r="O349" s="687"/>
      <c r="P349" s="693" t="s">
        <v>1427</v>
      </c>
      <c r="Q349" s="693" t="s">
        <v>1433</v>
      </c>
      <c r="R349" s="693" t="s">
        <v>1429</v>
      </c>
      <c r="S349" s="693"/>
      <c r="T349" s="691" t="s">
        <v>114</v>
      </c>
      <c r="U349" s="691" t="s">
        <v>7</v>
      </c>
      <c r="V349" s="691" t="s">
        <v>143</v>
      </c>
      <c r="W349" s="687"/>
      <c r="X349" s="687"/>
      <c r="Y349" s="687"/>
      <c r="Z349" s="687"/>
      <c r="AA349" s="687"/>
      <c r="AB349" s="689"/>
      <c r="AC349" s="687"/>
      <c r="AD349" s="689"/>
      <c r="AE349" s="414"/>
    </row>
    <row r="350" spans="1:31" ht="15" hidden="1" customHeight="1">
      <c r="A350" s="761">
        <f t="shared" si="16"/>
        <v>2025</v>
      </c>
      <c r="B350" s="762" t="str">
        <f t="shared" si="18"/>
        <v>février</v>
      </c>
      <c r="C350" s="761">
        <f t="shared" si="17"/>
        <v>6</v>
      </c>
      <c r="D350" s="348" t="s">
        <v>1440</v>
      </c>
      <c r="E350" s="348" t="s">
        <v>1669</v>
      </c>
      <c r="F350" s="259">
        <v>45695</v>
      </c>
      <c r="G350" s="355" t="s">
        <v>1640</v>
      </c>
      <c r="H350" s="351" t="s">
        <v>1670</v>
      </c>
      <c r="L350" s="347" t="s">
        <v>1461</v>
      </c>
      <c r="M350" s="765" t="s">
        <v>164</v>
      </c>
      <c r="N350" s="264">
        <v>15</v>
      </c>
      <c r="O350" s="687"/>
      <c r="P350" s="693"/>
      <c r="Q350" s="693"/>
      <c r="R350" s="693"/>
      <c r="S350" s="693"/>
      <c r="T350" s="691" t="s">
        <v>114</v>
      </c>
      <c r="U350" s="691" t="s">
        <v>7</v>
      </c>
      <c r="V350" s="691" t="s">
        <v>143</v>
      </c>
      <c r="W350" s="687"/>
      <c r="X350" s="687"/>
      <c r="Y350" s="687"/>
      <c r="Z350" s="687"/>
      <c r="AA350" s="687"/>
      <c r="AB350" s="689" t="s">
        <v>1439</v>
      </c>
      <c r="AC350" s="687"/>
      <c r="AD350" s="701" t="s">
        <v>1439</v>
      </c>
      <c r="AE350" s="414"/>
    </row>
    <row r="351" spans="1:31" ht="15" hidden="1" customHeight="1">
      <c r="A351" s="761">
        <f t="shared" si="16"/>
        <v>2025</v>
      </c>
      <c r="B351" s="762" t="str">
        <f t="shared" si="18"/>
        <v>février</v>
      </c>
      <c r="C351" s="761">
        <f t="shared" si="17"/>
        <v>6</v>
      </c>
      <c r="D351" s="348" t="s">
        <v>1440</v>
      </c>
      <c r="E351" s="348" t="s">
        <v>1425</v>
      </c>
      <c r="F351" s="259">
        <v>45695</v>
      </c>
      <c r="G351" s="349" t="s">
        <v>1425</v>
      </c>
      <c r="H351" s="351"/>
      <c r="L351" s="347" t="s">
        <v>1426</v>
      </c>
      <c r="M351" s="765" t="s">
        <v>174</v>
      </c>
      <c r="N351" s="264" t="s">
        <v>1425</v>
      </c>
      <c r="O351" s="687"/>
      <c r="P351" s="693" t="s">
        <v>1427</v>
      </c>
      <c r="Q351" s="693" t="s">
        <v>1433</v>
      </c>
      <c r="R351" s="693" t="s">
        <v>1429</v>
      </c>
      <c r="S351" s="693"/>
      <c r="T351" s="691" t="s">
        <v>114</v>
      </c>
      <c r="U351" s="691" t="s">
        <v>7</v>
      </c>
      <c r="V351" s="691" t="s">
        <v>143</v>
      </c>
      <c r="W351" s="687"/>
      <c r="X351" s="687"/>
      <c r="Y351" s="687"/>
      <c r="Z351" s="687"/>
      <c r="AA351" s="687"/>
      <c r="AB351" s="689"/>
      <c r="AC351" s="687"/>
      <c r="AD351" s="689"/>
      <c r="AE351" s="414"/>
    </row>
    <row r="352" spans="1:31" ht="15" hidden="1" customHeight="1">
      <c r="A352" s="761">
        <f t="shared" si="16"/>
        <v>2025</v>
      </c>
      <c r="B352" s="762" t="str">
        <f t="shared" si="18"/>
        <v>février</v>
      </c>
      <c r="C352" s="761">
        <f t="shared" si="17"/>
        <v>6</v>
      </c>
      <c r="D352" s="348" t="s">
        <v>1440</v>
      </c>
      <c r="E352" s="348" t="s">
        <v>1669</v>
      </c>
      <c r="F352" s="259">
        <v>45695</v>
      </c>
      <c r="G352" s="355" t="s">
        <v>1640</v>
      </c>
      <c r="H352" s="351" t="s">
        <v>1670</v>
      </c>
      <c r="L352" s="347" t="s">
        <v>1461</v>
      </c>
      <c r="M352" s="765" t="s">
        <v>169</v>
      </c>
      <c r="N352" s="264">
        <v>46</v>
      </c>
      <c r="O352" s="687"/>
      <c r="P352" s="693"/>
      <c r="Q352" s="693"/>
      <c r="R352" s="693"/>
      <c r="S352" s="693"/>
      <c r="T352" s="691" t="s">
        <v>114</v>
      </c>
      <c r="U352" s="691" t="s">
        <v>7</v>
      </c>
      <c r="V352" s="691" t="s">
        <v>143</v>
      </c>
      <c r="W352" s="687"/>
      <c r="X352" s="687"/>
      <c r="Y352" s="687"/>
      <c r="Z352" s="687"/>
      <c r="AA352" s="687"/>
      <c r="AB352" s="689" t="s">
        <v>1439</v>
      </c>
      <c r="AC352" s="687"/>
      <c r="AD352" s="701" t="s">
        <v>1439</v>
      </c>
      <c r="AE352" s="414"/>
    </row>
    <row r="353" spans="1:31" ht="15" hidden="1" customHeight="1">
      <c r="A353" s="761">
        <f t="shared" si="16"/>
        <v>2025</v>
      </c>
      <c r="B353" s="762" t="str">
        <f t="shared" si="18"/>
        <v>février</v>
      </c>
      <c r="C353" s="761">
        <f t="shared" si="17"/>
        <v>6</v>
      </c>
      <c r="D353" s="348" t="s">
        <v>1440</v>
      </c>
      <c r="E353" s="348" t="s">
        <v>1425</v>
      </c>
      <c r="F353" s="259">
        <v>45695</v>
      </c>
      <c r="G353" s="355" t="s">
        <v>1425</v>
      </c>
      <c r="H353" s="351"/>
      <c r="L353" s="347" t="s">
        <v>1426</v>
      </c>
      <c r="M353" s="765" t="s">
        <v>455</v>
      </c>
      <c r="N353" s="264" t="s">
        <v>1425</v>
      </c>
      <c r="O353" s="687"/>
      <c r="P353" s="693" t="s">
        <v>1427</v>
      </c>
      <c r="Q353" s="693" t="s">
        <v>1433</v>
      </c>
      <c r="R353" s="693" t="s">
        <v>1429</v>
      </c>
      <c r="S353" s="693"/>
      <c r="T353" s="691" t="s">
        <v>114</v>
      </c>
      <c r="U353" s="691" t="s">
        <v>7</v>
      </c>
      <c r="V353" s="691" t="s">
        <v>143</v>
      </c>
      <c r="W353" s="687"/>
      <c r="X353" s="687"/>
      <c r="Y353" s="687"/>
      <c r="Z353" s="687"/>
      <c r="AA353" s="687"/>
      <c r="AB353" s="689"/>
      <c r="AC353" s="687"/>
      <c r="AD353" s="689"/>
      <c r="AE353" s="414"/>
    </row>
    <row r="354" spans="1:31" ht="15" hidden="1" customHeight="1">
      <c r="A354" s="761">
        <f t="shared" si="16"/>
        <v>2025</v>
      </c>
      <c r="B354" s="762" t="str">
        <f t="shared" si="18"/>
        <v>février</v>
      </c>
      <c r="C354" s="761">
        <f t="shared" si="17"/>
        <v>6</v>
      </c>
      <c r="D354" s="348" t="s">
        <v>1440</v>
      </c>
      <c r="E354" s="348" t="s">
        <v>1669</v>
      </c>
      <c r="F354" s="259">
        <v>45695</v>
      </c>
      <c r="G354" s="355" t="s">
        <v>1640</v>
      </c>
      <c r="H354" s="351" t="s">
        <v>1670</v>
      </c>
      <c r="L354" s="347" t="s">
        <v>1461</v>
      </c>
      <c r="M354" s="765" t="s">
        <v>278</v>
      </c>
      <c r="N354" s="264">
        <v>107</v>
      </c>
      <c r="O354" s="687"/>
      <c r="P354" s="693"/>
      <c r="Q354" s="693"/>
      <c r="R354" s="693"/>
      <c r="S354" s="693"/>
      <c r="T354" s="691" t="s">
        <v>13</v>
      </c>
      <c r="U354" s="691" t="s">
        <v>43</v>
      </c>
      <c r="V354" s="691" t="s">
        <v>93</v>
      </c>
      <c r="W354" s="687"/>
      <c r="X354" s="687"/>
      <c r="Y354" s="687"/>
      <c r="Z354" s="687"/>
      <c r="AA354" s="687"/>
      <c r="AB354" s="689" t="s">
        <v>1439</v>
      </c>
      <c r="AC354" s="687"/>
      <c r="AD354" s="701" t="s">
        <v>1439</v>
      </c>
      <c r="AE354" s="414"/>
    </row>
    <row r="355" spans="1:31" ht="15" hidden="1" customHeight="1">
      <c r="A355" s="761">
        <f t="shared" si="16"/>
        <v>2025</v>
      </c>
      <c r="B355" s="762" t="str">
        <f t="shared" si="18"/>
        <v>février</v>
      </c>
      <c r="C355" s="761">
        <f t="shared" si="17"/>
        <v>7</v>
      </c>
      <c r="D355" s="348" t="s">
        <v>1466</v>
      </c>
      <c r="E355" s="348" t="s">
        <v>1671</v>
      </c>
      <c r="F355" s="259">
        <v>45697</v>
      </c>
      <c r="G355" s="352" t="s">
        <v>1672</v>
      </c>
      <c r="H355" s="351" t="s">
        <v>1471</v>
      </c>
      <c r="I355" s="354" t="s">
        <v>1673</v>
      </c>
      <c r="J355" s="261" t="s">
        <v>1595</v>
      </c>
      <c r="K355" s="261" t="s">
        <v>1520</v>
      </c>
      <c r="L355" s="347" t="s">
        <v>1457</v>
      </c>
      <c r="M355" s="765" t="s">
        <v>792</v>
      </c>
      <c r="N355" s="264">
        <v>62.75</v>
      </c>
      <c r="O355" s="687"/>
      <c r="P355" s="693"/>
      <c r="Q355" s="693"/>
      <c r="R355" s="693"/>
      <c r="S355" s="693"/>
      <c r="T355" s="691" t="s">
        <v>114</v>
      </c>
      <c r="U355" s="691" t="s">
        <v>34</v>
      </c>
      <c r="V355" s="691" t="s">
        <v>34</v>
      </c>
      <c r="W355" s="687"/>
      <c r="X355" s="687"/>
      <c r="Y355" s="687"/>
      <c r="Z355" s="687"/>
      <c r="AA355" s="687"/>
      <c r="AB355" s="687"/>
      <c r="AC355" s="687"/>
      <c r="AD355" s="687"/>
      <c r="AE355" s="414"/>
    </row>
    <row r="356" spans="1:31" ht="15" hidden="1" customHeight="1">
      <c r="A356" s="761">
        <f t="shared" si="16"/>
        <v>2025</v>
      </c>
      <c r="B356" s="762" t="str">
        <f t="shared" si="18"/>
        <v>février</v>
      </c>
      <c r="C356" s="761">
        <f t="shared" si="17"/>
        <v>7</v>
      </c>
      <c r="D356" s="348" t="s">
        <v>1466</v>
      </c>
      <c r="E356" s="348" t="s">
        <v>1671</v>
      </c>
      <c r="F356" s="259">
        <v>45697</v>
      </c>
      <c r="G356" s="352" t="s">
        <v>1672</v>
      </c>
      <c r="H356" s="351" t="s">
        <v>1471</v>
      </c>
      <c r="I356" s="354" t="s">
        <v>1673</v>
      </c>
      <c r="J356" s="261" t="s">
        <v>1595</v>
      </c>
      <c r="K356" s="261" t="s">
        <v>1520</v>
      </c>
      <c r="L356" s="347" t="s">
        <v>1457</v>
      </c>
      <c r="M356" s="765" t="s">
        <v>788</v>
      </c>
      <c r="N356" s="264">
        <v>42</v>
      </c>
      <c r="O356" s="687"/>
      <c r="P356" s="693"/>
      <c r="Q356" s="693"/>
      <c r="R356" s="693"/>
      <c r="S356" s="693"/>
      <c r="T356" s="691" t="s">
        <v>114</v>
      </c>
      <c r="U356" s="691" t="s">
        <v>34</v>
      </c>
      <c r="V356" s="691" t="s">
        <v>34</v>
      </c>
      <c r="W356" s="687"/>
      <c r="X356" s="687"/>
      <c r="Y356" s="687"/>
      <c r="Z356" s="687"/>
      <c r="AA356" s="687"/>
      <c r="AB356" s="687"/>
      <c r="AC356" s="687"/>
      <c r="AD356" s="687"/>
      <c r="AE356" s="414"/>
    </row>
    <row r="357" spans="1:31" ht="15" hidden="1" customHeight="1">
      <c r="A357" s="761">
        <f t="shared" si="16"/>
        <v>2025</v>
      </c>
      <c r="B357" s="762" t="str">
        <f t="shared" si="18"/>
        <v>février</v>
      </c>
      <c r="C357" s="761">
        <f t="shared" si="17"/>
        <v>7</v>
      </c>
      <c r="D357" s="348" t="s">
        <v>1466</v>
      </c>
      <c r="E357" s="348" t="s">
        <v>1671</v>
      </c>
      <c r="F357" s="259">
        <v>45697</v>
      </c>
      <c r="G357" s="352" t="s">
        <v>1672</v>
      </c>
      <c r="H357" s="351" t="s">
        <v>1471</v>
      </c>
      <c r="I357" s="354" t="s">
        <v>1673</v>
      </c>
      <c r="J357" s="261" t="s">
        <v>1595</v>
      </c>
      <c r="K357" s="261" t="s">
        <v>1520</v>
      </c>
      <c r="L357" s="347" t="s">
        <v>1457</v>
      </c>
      <c r="M357" s="765" t="s">
        <v>660</v>
      </c>
      <c r="N357" s="264">
        <v>104.75</v>
      </c>
      <c r="O357" s="687"/>
      <c r="P357" s="693"/>
      <c r="Q357" s="693"/>
      <c r="R357" s="693"/>
      <c r="S357" s="693"/>
      <c r="T357" s="691" t="s">
        <v>13</v>
      </c>
      <c r="U357" s="691" t="s">
        <v>47</v>
      </c>
      <c r="V357" s="691" t="s">
        <v>292</v>
      </c>
      <c r="W357" s="687"/>
      <c r="X357" s="687"/>
      <c r="Y357" s="687"/>
      <c r="Z357" s="687"/>
      <c r="AA357" s="687"/>
      <c r="AB357" s="688" t="s">
        <v>1439</v>
      </c>
      <c r="AC357" s="687"/>
      <c r="AD357" s="701" t="s">
        <v>1439</v>
      </c>
      <c r="AE357" s="414"/>
    </row>
    <row r="358" spans="1:31" ht="15" hidden="1" customHeight="1">
      <c r="A358" s="761">
        <f t="shared" si="16"/>
        <v>2025</v>
      </c>
      <c r="B358" s="762" t="str">
        <f t="shared" si="18"/>
        <v>février</v>
      </c>
      <c r="C358" s="761">
        <f t="shared" si="17"/>
        <v>7</v>
      </c>
      <c r="D358" s="348" t="s">
        <v>1472</v>
      </c>
      <c r="E358" s="348" t="s">
        <v>1425</v>
      </c>
      <c r="F358" s="259">
        <v>45698</v>
      </c>
      <c r="G358" s="353" t="s">
        <v>1425</v>
      </c>
      <c r="H358" s="351"/>
      <c r="I358" s="351"/>
      <c r="L358" s="347" t="s">
        <v>1426</v>
      </c>
      <c r="M358" s="765" t="s">
        <v>752</v>
      </c>
      <c r="N358" s="264" t="s">
        <v>1425</v>
      </c>
      <c r="O358" s="687"/>
      <c r="P358" s="693" t="s">
        <v>1427</v>
      </c>
      <c r="Q358" s="693" t="s">
        <v>1433</v>
      </c>
      <c r="R358" s="693" t="s">
        <v>1431</v>
      </c>
      <c r="S358" s="693"/>
      <c r="T358" s="691" t="s">
        <v>114</v>
      </c>
      <c r="U358" s="691" t="s">
        <v>3</v>
      </c>
      <c r="V358" s="691" t="s">
        <v>22</v>
      </c>
      <c r="W358" s="687"/>
      <c r="X358" s="687"/>
      <c r="Y358" s="687"/>
      <c r="Z358" s="687"/>
      <c r="AA358" s="687"/>
      <c r="AB358" s="689"/>
      <c r="AC358" s="687"/>
      <c r="AD358" s="689"/>
      <c r="AE358" s="414"/>
    </row>
    <row r="359" spans="1:31" ht="15" hidden="1" customHeight="1">
      <c r="A359" s="761">
        <f t="shared" si="16"/>
        <v>2025</v>
      </c>
      <c r="B359" s="762" t="str">
        <f t="shared" si="18"/>
        <v>février</v>
      </c>
      <c r="C359" s="761">
        <f t="shared" si="17"/>
        <v>7</v>
      </c>
      <c r="D359" s="348" t="s">
        <v>1472</v>
      </c>
      <c r="E359" s="348" t="s">
        <v>1674</v>
      </c>
      <c r="F359" s="259">
        <v>45698</v>
      </c>
      <c r="G359" s="353" t="s">
        <v>1675</v>
      </c>
      <c r="H359" s="351" t="s">
        <v>1676</v>
      </c>
      <c r="I359" s="351" t="s">
        <v>1455</v>
      </c>
      <c r="L359" s="347" t="s">
        <v>1457</v>
      </c>
      <c r="M359" s="765" t="s">
        <v>1283</v>
      </c>
      <c r="N359" s="264">
        <v>9</v>
      </c>
      <c r="O359" s="687"/>
      <c r="P359" s="693"/>
      <c r="Q359" s="693"/>
      <c r="R359" s="693"/>
      <c r="S359" s="693"/>
      <c r="T359" s="691" t="s">
        <v>114</v>
      </c>
      <c r="U359" s="691" t="s">
        <v>20</v>
      </c>
      <c r="V359" s="691" t="s">
        <v>20</v>
      </c>
      <c r="W359" s="687"/>
      <c r="X359" s="687"/>
      <c r="Y359" s="687"/>
      <c r="Z359" s="687"/>
      <c r="AA359" s="687"/>
      <c r="AB359" s="688" t="s">
        <v>1557</v>
      </c>
      <c r="AC359" s="687"/>
      <c r="AD359" s="701" t="s">
        <v>1439</v>
      </c>
      <c r="AE359" s="414"/>
    </row>
    <row r="360" spans="1:31" ht="15" hidden="1" customHeight="1">
      <c r="A360" s="761">
        <f t="shared" si="16"/>
        <v>2025</v>
      </c>
      <c r="B360" s="762" t="str">
        <f t="shared" si="18"/>
        <v>février</v>
      </c>
      <c r="C360" s="761">
        <f t="shared" si="17"/>
        <v>7</v>
      </c>
      <c r="D360" s="348" t="s">
        <v>1472</v>
      </c>
      <c r="E360" s="348" t="s">
        <v>1674</v>
      </c>
      <c r="F360" s="259">
        <v>45698</v>
      </c>
      <c r="G360" s="353" t="s">
        <v>1675</v>
      </c>
      <c r="H360" s="351" t="s">
        <v>1676</v>
      </c>
      <c r="I360" s="351" t="s">
        <v>1455</v>
      </c>
      <c r="L360" s="347" t="s">
        <v>1457</v>
      </c>
      <c r="M360" s="765" t="s">
        <v>803</v>
      </c>
      <c r="N360" s="264">
        <v>174</v>
      </c>
      <c r="O360" s="687"/>
      <c r="P360" s="693"/>
      <c r="Q360" s="693"/>
      <c r="R360" s="693"/>
      <c r="S360" s="693"/>
      <c r="T360" s="691" t="s">
        <v>114</v>
      </c>
      <c r="U360" s="691" t="s">
        <v>20</v>
      </c>
      <c r="V360" s="691" t="s">
        <v>20</v>
      </c>
      <c r="W360" s="687"/>
      <c r="X360" s="687"/>
      <c r="Y360" s="687"/>
      <c r="Z360" s="687"/>
      <c r="AA360" s="687"/>
      <c r="AB360" s="687"/>
      <c r="AC360" s="687"/>
      <c r="AD360" s="687"/>
      <c r="AE360" s="414"/>
    </row>
    <row r="361" spans="1:31" ht="15" hidden="1" customHeight="1">
      <c r="A361" s="761">
        <f t="shared" si="16"/>
        <v>2025</v>
      </c>
      <c r="B361" s="762" t="str">
        <f t="shared" si="18"/>
        <v>février</v>
      </c>
      <c r="C361" s="761">
        <f t="shared" si="17"/>
        <v>7</v>
      </c>
      <c r="D361" s="348" t="s">
        <v>1472</v>
      </c>
      <c r="E361" s="348" t="s">
        <v>1674</v>
      </c>
      <c r="F361" s="259">
        <v>45698</v>
      </c>
      <c r="G361" s="353" t="s">
        <v>1675</v>
      </c>
      <c r="H361" s="351" t="s">
        <v>1676</v>
      </c>
      <c r="I361" s="351" t="s">
        <v>1455</v>
      </c>
      <c r="L361" s="347" t="s">
        <v>1457</v>
      </c>
      <c r="M361" s="765" t="s">
        <v>809</v>
      </c>
      <c r="N361" s="264">
        <v>116</v>
      </c>
      <c r="O361" s="687"/>
      <c r="P361" s="693"/>
      <c r="Q361" s="693"/>
      <c r="R361" s="693"/>
      <c r="S361" s="693"/>
      <c r="T361" s="691" t="s">
        <v>114</v>
      </c>
      <c r="U361" s="691" t="s">
        <v>20</v>
      </c>
      <c r="V361" s="691" t="s">
        <v>20</v>
      </c>
      <c r="W361" s="687"/>
      <c r="X361" s="687"/>
      <c r="Y361" s="687"/>
      <c r="Z361" s="687"/>
      <c r="AA361" s="687"/>
      <c r="AB361" s="687"/>
      <c r="AC361" s="687"/>
      <c r="AD361" s="687"/>
      <c r="AE361" s="414"/>
    </row>
    <row r="362" spans="1:31" ht="15" hidden="1" customHeight="1">
      <c r="A362" s="761">
        <f t="shared" si="16"/>
        <v>2025</v>
      </c>
      <c r="B362" s="762" t="str">
        <f t="shared" si="18"/>
        <v>février</v>
      </c>
      <c r="C362" s="761">
        <f t="shared" si="17"/>
        <v>7</v>
      </c>
      <c r="D362" s="348" t="s">
        <v>1472</v>
      </c>
      <c r="E362" s="348" t="s">
        <v>1674</v>
      </c>
      <c r="F362" s="259">
        <v>45698</v>
      </c>
      <c r="G362" s="353" t="s">
        <v>1675</v>
      </c>
      <c r="H362" s="351" t="s">
        <v>1676</v>
      </c>
      <c r="I362" s="351" t="s">
        <v>1455</v>
      </c>
      <c r="L362" s="347" t="s">
        <v>1457</v>
      </c>
      <c r="M362" s="765" t="s">
        <v>488</v>
      </c>
      <c r="N362" s="264">
        <v>83</v>
      </c>
      <c r="O362" s="687"/>
      <c r="P362" s="693"/>
      <c r="Q362" s="693"/>
      <c r="R362" s="693"/>
      <c r="S362" s="693"/>
      <c r="T362" s="691" t="s">
        <v>13</v>
      </c>
      <c r="U362" s="691" t="s">
        <v>43</v>
      </c>
      <c r="V362" s="691" t="s">
        <v>93</v>
      </c>
      <c r="W362" s="687"/>
      <c r="X362" s="687"/>
      <c r="Y362" s="687"/>
      <c r="Z362" s="687"/>
      <c r="AA362" s="687"/>
      <c r="AB362" s="688" t="s">
        <v>1439</v>
      </c>
      <c r="AC362" s="687"/>
      <c r="AD362" s="701" t="s">
        <v>1452</v>
      </c>
      <c r="AE362" s="414"/>
    </row>
    <row r="363" spans="1:31" ht="15" hidden="1" customHeight="1">
      <c r="A363" s="761">
        <f t="shared" si="16"/>
        <v>2025</v>
      </c>
      <c r="B363" s="762" t="str">
        <f t="shared" si="18"/>
        <v>février</v>
      </c>
      <c r="C363" s="761">
        <f t="shared" si="17"/>
        <v>7</v>
      </c>
      <c r="D363" s="348" t="s">
        <v>1472</v>
      </c>
      <c r="E363" s="348" t="s">
        <v>1674</v>
      </c>
      <c r="F363" s="259">
        <v>45698</v>
      </c>
      <c r="G363" s="353" t="s">
        <v>1675</v>
      </c>
      <c r="H363" s="351" t="s">
        <v>1676</v>
      </c>
      <c r="I363" s="351" t="s">
        <v>1455</v>
      </c>
      <c r="L363" s="347" t="s">
        <v>1457</v>
      </c>
      <c r="M363" s="765" t="s">
        <v>975</v>
      </c>
      <c r="N363" s="264">
        <v>216</v>
      </c>
      <c r="O363" s="687"/>
      <c r="P363" s="693"/>
      <c r="Q363" s="693"/>
      <c r="R363" s="693"/>
      <c r="S363" s="693"/>
      <c r="T363" s="691" t="s">
        <v>13</v>
      </c>
      <c r="U363" s="691" t="s">
        <v>47</v>
      </c>
      <c r="V363" s="691" t="s">
        <v>292</v>
      </c>
      <c r="W363" s="687"/>
      <c r="X363" s="687"/>
      <c r="Y363" s="687"/>
      <c r="Z363" s="687"/>
      <c r="AA363" s="687"/>
      <c r="AB363" s="688" t="s">
        <v>1439</v>
      </c>
      <c r="AC363" s="687"/>
      <c r="AD363" s="701" t="s">
        <v>1439</v>
      </c>
      <c r="AE363" s="414"/>
    </row>
    <row r="364" spans="1:31" ht="15" hidden="1" customHeight="1">
      <c r="A364" s="761">
        <f t="shared" si="16"/>
        <v>2025</v>
      </c>
      <c r="B364" s="762" t="str">
        <f t="shared" si="18"/>
        <v>février</v>
      </c>
      <c r="C364" s="761">
        <f t="shared" si="17"/>
        <v>7</v>
      </c>
      <c r="D364" s="348" t="s">
        <v>1472</v>
      </c>
      <c r="E364" s="348" t="s">
        <v>1677</v>
      </c>
      <c r="F364" s="259">
        <v>45698</v>
      </c>
      <c r="G364" s="353" t="s">
        <v>1678</v>
      </c>
      <c r="H364" s="351" t="s">
        <v>1607</v>
      </c>
      <c r="I364" s="351" t="s">
        <v>1679</v>
      </c>
      <c r="L364" s="347" t="s">
        <v>1444</v>
      </c>
      <c r="M364" s="765" t="s">
        <v>500</v>
      </c>
      <c r="N364" s="264">
        <v>53.3</v>
      </c>
      <c r="O364" s="687"/>
      <c r="P364" s="693"/>
      <c r="Q364" s="693"/>
      <c r="R364" s="693"/>
      <c r="S364" s="693"/>
      <c r="T364" s="691" t="s">
        <v>114</v>
      </c>
      <c r="U364" s="691" t="s">
        <v>7</v>
      </c>
      <c r="V364" s="691" t="s">
        <v>501</v>
      </c>
      <c r="W364" s="687"/>
      <c r="X364" s="687"/>
      <c r="Y364" s="687"/>
      <c r="Z364" s="687"/>
      <c r="AA364" s="687"/>
      <c r="AB364" s="687"/>
      <c r="AC364" s="689" t="s">
        <v>1439</v>
      </c>
      <c r="AD364" s="701" t="s">
        <v>1439</v>
      </c>
      <c r="AE364" s="414"/>
    </row>
    <row r="365" spans="1:31" ht="15" hidden="1" customHeight="1">
      <c r="A365" s="761">
        <f t="shared" si="16"/>
        <v>2025</v>
      </c>
      <c r="B365" s="762" t="str">
        <f t="shared" si="18"/>
        <v>février</v>
      </c>
      <c r="C365" s="761">
        <f t="shared" si="17"/>
        <v>7</v>
      </c>
      <c r="D365" s="348" t="s">
        <v>1472</v>
      </c>
      <c r="E365" s="348" t="s">
        <v>1677</v>
      </c>
      <c r="F365" s="259">
        <v>45698</v>
      </c>
      <c r="G365" s="353" t="s">
        <v>1678</v>
      </c>
      <c r="H365" s="351" t="s">
        <v>1607</v>
      </c>
      <c r="I365" s="351" t="s">
        <v>1679</v>
      </c>
      <c r="L365" s="347" t="s">
        <v>1444</v>
      </c>
      <c r="M365" s="765" t="s">
        <v>784</v>
      </c>
      <c r="N365" s="264">
        <v>26.65</v>
      </c>
      <c r="O365" s="687"/>
      <c r="P365" s="693"/>
      <c r="Q365" s="693"/>
      <c r="R365" s="693"/>
      <c r="S365" s="693"/>
      <c r="T365" s="691" t="s">
        <v>13</v>
      </c>
      <c r="U365" s="691" t="s">
        <v>43</v>
      </c>
      <c r="V365" s="691" t="s">
        <v>93</v>
      </c>
      <c r="W365" s="687"/>
      <c r="X365" s="687"/>
      <c r="Y365" s="687"/>
      <c r="Z365" s="687"/>
      <c r="AA365" s="687"/>
      <c r="AB365" s="687"/>
      <c r="AC365" s="689" t="s">
        <v>1439</v>
      </c>
      <c r="AD365" s="701" t="s">
        <v>1439</v>
      </c>
      <c r="AE365" s="414"/>
    </row>
    <row r="366" spans="1:31" ht="15" hidden="1" customHeight="1">
      <c r="A366" s="761">
        <f t="shared" si="16"/>
        <v>2025</v>
      </c>
      <c r="B366" s="762" t="str">
        <f t="shared" si="18"/>
        <v>février</v>
      </c>
      <c r="C366" s="761">
        <f t="shared" si="17"/>
        <v>7</v>
      </c>
      <c r="D366" s="348" t="s">
        <v>1472</v>
      </c>
      <c r="E366" s="348" t="s">
        <v>1677</v>
      </c>
      <c r="F366" s="259">
        <v>45698</v>
      </c>
      <c r="G366" s="353" t="s">
        <v>1678</v>
      </c>
      <c r="H366" s="351" t="s">
        <v>1607</v>
      </c>
      <c r="I366" s="351" t="s">
        <v>1679</v>
      </c>
      <c r="L366" s="347" t="s">
        <v>1444</v>
      </c>
      <c r="M366" s="765" t="s">
        <v>1285</v>
      </c>
      <c r="N366" s="264">
        <v>26.65</v>
      </c>
      <c r="O366" s="687"/>
      <c r="P366" s="693"/>
      <c r="Q366" s="693"/>
      <c r="R366" s="693"/>
      <c r="S366" s="693"/>
      <c r="T366" s="691" t="s">
        <v>13</v>
      </c>
      <c r="U366" s="691" t="s">
        <v>43</v>
      </c>
      <c r="V366" s="691" t="s">
        <v>93</v>
      </c>
      <c r="W366" s="687"/>
      <c r="X366" s="687"/>
      <c r="Y366" s="687"/>
      <c r="Z366" s="687"/>
      <c r="AA366" s="687"/>
      <c r="AB366" s="687"/>
      <c r="AC366" s="689" t="s">
        <v>1439</v>
      </c>
      <c r="AD366" s="701" t="s">
        <v>1439</v>
      </c>
      <c r="AE366" s="414"/>
    </row>
    <row r="367" spans="1:31" ht="15" hidden="1" customHeight="1">
      <c r="A367" s="761">
        <f t="shared" si="16"/>
        <v>2025</v>
      </c>
      <c r="B367" s="762" t="str">
        <f t="shared" si="18"/>
        <v>février</v>
      </c>
      <c r="C367" s="761">
        <f t="shared" si="17"/>
        <v>7</v>
      </c>
      <c r="D367" s="348" t="s">
        <v>1475</v>
      </c>
      <c r="E367" s="348" t="s">
        <v>1680</v>
      </c>
      <c r="F367" s="259">
        <v>45699</v>
      </c>
      <c r="G367" s="355" t="s">
        <v>1477</v>
      </c>
      <c r="H367" s="354" t="s">
        <v>1612</v>
      </c>
      <c r="I367" s="354" t="s">
        <v>1612</v>
      </c>
      <c r="J367" s="797"/>
      <c r="K367" s="797"/>
      <c r="L367" s="769" t="s">
        <v>1444</v>
      </c>
      <c r="M367" s="765" t="s">
        <v>1227</v>
      </c>
      <c r="N367" s="264">
        <v>41</v>
      </c>
      <c r="O367" s="687"/>
      <c r="P367" s="693"/>
      <c r="Q367" s="693"/>
      <c r="R367" s="693"/>
      <c r="S367" s="693"/>
      <c r="T367" s="691" t="s">
        <v>114</v>
      </c>
      <c r="U367" s="691" t="s">
        <v>20</v>
      </c>
      <c r="V367" s="691" t="s">
        <v>20</v>
      </c>
      <c r="W367" s="687"/>
      <c r="X367" s="687"/>
      <c r="Y367" s="687"/>
      <c r="Z367" s="687"/>
      <c r="AA367" s="687"/>
      <c r="AB367" s="687"/>
      <c r="AC367" s="689" t="s">
        <v>1439</v>
      </c>
      <c r="AD367" s="701" t="s">
        <v>1439</v>
      </c>
      <c r="AE367" s="414"/>
    </row>
    <row r="368" spans="1:31" ht="15" hidden="1" customHeight="1">
      <c r="A368" s="761">
        <f t="shared" si="16"/>
        <v>2025</v>
      </c>
      <c r="B368" s="762" t="str">
        <f t="shared" si="18"/>
        <v>février</v>
      </c>
      <c r="C368" s="761">
        <f t="shared" si="17"/>
        <v>7</v>
      </c>
      <c r="D368" s="348" t="s">
        <v>1475</v>
      </c>
      <c r="E368" s="348" t="s">
        <v>1680</v>
      </c>
      <c r="F368" s="259">
        <v>45699</v>
      </c>
      <c r="G368" s="355" t="s">
        <v>1477</v>
      </c>
      <c r="H368" s="354" t="s">
        <v>1612</v>
      </c>
      <c r="I368" s="354" t="s">
        <v>1612</v>
      </c>
      <c r="J368" s="797"/>
      <c r="K368" s="797"/>
      <c r="L368" s="769" t="s">
        <v>1444</v>
      </c>
      <c r="M368" s="765" t="s">
        <v>975</v>
      </c>
      <c r="N368" s="264">
        <v>41</v>
      </c>
      <c r="O368" s="687"/>
      <c r="P368" s="693"/>
      <c r="Q368" s="693"/>
      <c r="R368" s="693"/>
      <c r="S368" s="693"/>
      <c r="T368" s="691" t="s">
        <v>13</v>
      </c>
      <c r="U368" s="691" t="s">
        <v>47</v>
      </c>
      <c r="V368" s="691" t="s">
        <v>292</v>
      </c>
      <c r="W368" s="687"/>
      <c r="X368" s="687"/>
      <c r="Y368" s="687"/>
      <c r="Z368" s="687"/>
      <c r="AA368" s="687"/>
      <c r="AB368" s="687"/>
      <c r="AC368" s="689" t="s">
        <v>1439</v>
      </c>
      <c r="AD368" s="701" t="s">
        <v>1439</v>
      </c>
      <c r="AE368" s="414"/>
    </row>
    <row r="369" spans="1:31" ht="15" hidden="1" customHeight="1">
      <c r="A369" s="761">
        <f t="shared" si="16"/>
        <v>2025</v>
      </c>
      <c r="B369" s="762" t="str">
        <f t="shared" si="18"/>
        <v>février</v>
      </c>
      <c r="C369" s="761">
        <f t="shared" si="17"/>
        <v>7</v>
      </c>
      <c r="D369" s="348" t="s">
        <v>1475</v>
      </c>
      <c r="E369" s="348" t="s">
        <v>1681</v>
      </c>
      <c r="F369" s="259">
        <v>45699</v>
      </c>
      <c r="G369" s="352" t="s">
        <v>1532</v>
      </c>
      <c r="H369" s="352" t="s">
        <v>1533</v>
      </c>
      <c r="I369" s="352" t="s">
        <v>1676</v>
      </c>
      <c r="L369" s="347" t="s">
        <v>1457</v>
      </c>
      <c r="M369" s="765" t="s">
        <v>803</v>
      </c>
      <c r="N369" s="264">
        <v>61</v>
      </c>
      <c r="O369" s="687"/>
      <c r="P369" s="693"/>
      <c r="Q369" s="693"/>
      <c r="R369" s="693"/>
      <c r="S369" s="693"/>
      <c r="T369" s="691" t="s">
        <v>114</v>
      </c>
      <c r="U369" s="691" t="s">
        <v>20</v>
      </c>
      <c r="V369" s="691" t="s">
        <v>20</v>
      </c>
      <c r="W369" s="687"/>
      <c r="X369" s="687"/>
      <c r="Y369" s="687"/>
      <c r="Z369" s="687"/>
      <c r="AA369" s="687"/>
      <c r="AB369" s="687"/>
      <c r="AC369" s="688"/>
      <c r="AD369" s="687"/>
      <c r="AE369" s="414"/>
    </row>
    <row r="370" spans="1:31" ht="15" hidden="1" customHeight="1">
      <c r="A370" s="761">
        <f t="shared" si="16"/>
        <v>2025</v>
      </c>
      <c r="B370" s="762" t="str">
        <f t="shared" si="18"/>
        <v>février</v>
      </c>
      <c r="C370" s="761">
        <f t="shared" si="17"/>
        <v>7</v>
      </c>
      <c r="D370" s="348" t="s">
        <v>1475</v>
      </c>
      <c r="E370" s="348" t="s">
        <v>1681</v>
      </c>
      <c r="F370" s="259">
        <v>45699</v>
      </c>
      <c r="G370" s="352" t="s">
        <v>1532</v>
      </c>
      <c r="H370" s="352" t="s">
        <v>1533</v>
      </c>
      <c r="I370" s="352" t="s">
        <v>1676</v>
      </c>
      <c r="L370" s="347" t="s">
        <v>1457</v>
      </c>
      <c r="M370" s="765" t="s">
        <v>775</v>
      </c>
      <c r="N370" s="264">
        <v>61</v>
      </c>
      <c r="O370" s="687"/>
      <c r="P370" s="693"/>
      <c r="Q370" s="693"/>
      <c r="R370" s="693"/>
      <c r="S370" s="693"/>
      <c r="T370" s="691" t="s">
        <v>13</v>
      </c>
      <c r="U370" s="691" t="s">
        <v>49</v>
      </c>
      <c r="V370" s="691" t="s">
        <v>86</v>
      </c>
      <c r="W370" s="687"/>
      <c r="X370" s="687"/>
      <c r="Y370" s="687"/>
      <c r="Z370" s="687"/>
      <c r="AA370" s="687"/>
      <c r="AB370" s="687"/>
      <c r="AC370" s="688"/>
      <c r="AD370" s="701" t="s">
        <v>1439</v>
      </c>
      <c r="AE370" s="414"/>
    </row>
    <row r="371" spans="1:31" ht="15" hidden="1" customHeight="1">
      <c r="A371" s="761">
        <f t="shared" si="16"/>
        <v>2025</v>
      </c>
      <c r="B371" s="762" t="str">
        <f t="shared" si="18"/>
        <v>février</v>
      </c>
      <c r="C371" s="761">
        <f t="shared" si="17"/>
        <v>7</v>
      </c>
      <c r="D371" s="348" t="s">
        <v>1475</v>
      </c>
      <c r="E371" s="348" t="s">
        <v>1682</v>
      </c>
      <c r="F371" s="259">
        <v>45699</v>
      </c>
      <c r="G371" s="364" t="s">
        <v>1523</v>
      </c>
      <c r="H371" s="355" t="s">
        <v>1526</v>
      </c>
      <c r="I371" s="261" t="s">
        <v>1683</v>
      </c>
      <c r="J371" s="261" t="s">
        <v>1471</v>
      </c>
      <c r="L371" s="347" t="s">
        <v>1646</v>
      </c>
      <c r="M371" s="765" t="s">
        <v>1392</v>
      </c>
      <c r="N371" s="264">
        <v>26.2</v>
      </c>
      <c r="O371" s="687"/>
      <c r="P371" s="693"/>
      <c r="Q371" s="693"/>
      <c r="R371" s="693"/>
      <c r="S371" s="693"/>
      <c r="T371" s="691" t="s">
        <v>114</v>
      </c>
      <c r="U371" s="691" t="s">
        <v>34</v>
      </c>
      <c r="V371" s="691" t="s">
        <v>34</v>
      </c>
      <c r="W371" s="687"/>
      <c r="X371" s="687"/>
      <c r="Y371" s="687"/>
      <c r="Z371" s="687"/>
      <c r="AA371" s="687"/>
      <c r="AB371" s="687"/>
      <c r="AC371" s="689"/>
      <c r="AD371" s="687"/>
      <c r="AE371" s="414"/>
    </row>
    <row r="372" spans="1:31" ht="15" hidden="1" customHeight="1">
      <c r="A372" s="761">
        <f t="shared" si="16"/>
        <v>2025</v>
      </c>
      <c r="B372" s="762" t="str">
        <f t="shared" si="18"/>
        <v>février</v>
      </c>
      <c r="C372" s="761">
        <f t="shared" si="17"/>
        <v>7</v>
      </c>
      <c r="D372" s="348" t="s">
        <v>1475</v>
      </c>
      <c r="E372" s="348" t="s">
        <v>1682</v>
      </c>
      <c r="F372" s="259">
        <v>45699</v>
      </c>
      <c r="G372" s="364" t="s">
        <v>1523</v>
      </c>
      <c r="H372" s="355" t="s">
        <v>1526</v>
      </c>
      <c r="I372" s="261" t="s">
        <v>1683</v>
      </c>
      <c r="J372" s="261" t="s">
        <v>1471</v>
      </c>
      <c r="L372" s="347" t="s">
        <v>1646</v>
      </c>
      <c r="M372" s="765" t="s">
        <v>1243</v>
      </c>
      <c r="N372" s="264">
        <v>26.2</v>
      </c>
      <c r="O372" s="687"/>
      <c r="P372" s="693"/>
      <c r="Q372" s="693"/>
      <c r="R372" s="693"/>
      <c r="S372" s="693"/>
      <c r="T372" s="691" t="s">
        <v>13</v>
      </c>
      <c r="U372" s="691" t="s">
        <v>47</v>
      </c>
      <c r="V372" s="691" t="s">
        <v>292</v>
      </c>
      <c r="W372" s="687"/>
      <c r="X372" s="687"/>
      <c r="Y372" s="687"/>
      <c r="Z372" s="687"/>
      <c r="AA372" s="687"/>
      <c r="AB372" s="687"/>
      <c r="AC372" s="689"/>
      <c r="AD372" s="701" t="s">
        <v>1439</v>
      </c>
      <c r="AE372" s="414"/>
    </row>
    <row r="373" spans="1:31" ht="15" hidden="1" customHeight="1">
      <c r="A373" s="761">
        <f t="shared" si="16"/>
        <v>2025</v>
      </c>
      <c r="B373" s="762" t="str">
        <f t="shared" si="18"/>
        <v>février</v>
      </c>
      <c r="C373" s="761">
        <f t="shared" si="17"/>
        <v>7</v>
      </c>
      <c r="D373" s="348" t="s">
        <v>1424</v>
      </c>
      <c r="E373" s="348" t="s">
        <v>1684</v>
      </c>
      <c r="F373" s="259">
        <v>45700</v>
      </c>
      <c r="G373" s="355" t="s">
        <v>1678</v>
      </c>
      <c r="H373" s="351" t="s">
        <v>1676</v>
      </c>
      <c r="L373" s="347" t="s">
        <v>1444</v>
      </c>
      <c r="M373" s="765" t="s">
        <v>803</v>
      </c>
      <c r="N373" s="264">
        <v>55.7</v>
      </c>
      <c r="O373" s="687"/>
      <c r="P373" s="693"/>
      <c r="Q373" s="693"/>
      <c r="R373" s="693"/>
      <c r="S373" s="693"/>
      <c r="T373" s="691" t="s">
        <v>114</v>
      </c>
      <c r="U373" s="691" t="s">
        <v>20</v>
      </c>
      <c r="V373" s="691" t="s">
        <v>20</v>
      </c>
      <c r="W373" s="687"/>
      <c r="X373" s="687"/>
      <c r="Y373" s="687"/>
      <c r="Z373" s="687"/>
      <c r="AA373" s="687"/>
      <c r="AB373" s="687"/>
      <c r="AC373" s="689"/>
      <c r="AD373" s="687"/>
      <c r="AE373" s="414"/>
    </row>
    <row r="374" spans="1:31" ht="15" hidden="1" customHeight="1">
      <c r="A374" s="761">
        <f t="shared" si="16"/>
        <v>2025</v>
      </c>
      <c r="B374" s="762" t="str">
        <f t="shared" si="18"/>
        <v>février</v>
      </c>
      <c r="C374" s="761">
        <f t="shared" si="17"/>
        <v>7</v>
      </c>
      <c r="D374" s="348" t="s">
        <v>1424</v>
      </c>
      <c r="E374" s="348" t="s">
        <v>1684</v>
      </c>
      <c r="F374" s="259">
        <v>45700</v>
      </c>
      <c r="G374" s="355" t="s">
        <v>1678</v>
      </c>
      <c r="H374" s="351" t="s">
        <v>1676</v>
      </c>
      <c r="L374" s="347" t="s">
        <v>1444</v>
      </c>
      <c r="M374" s="765" t="s">
        <v>809</v>
      </c>
      <c r="N374" s="264">
        <v>36.950000000000003</v>
      </c>
      <c r="O374" s="687"/>
      <c r="P374" s="693"/>
      <c r="Q374" s="693"/>
      <c r="R374" s="693"/>
      <c r="S374" s="693"/>
      <c r="T374" s="691" t="s">
        <v>114</v>
      </c>
      <c r="U374" s="691" t="s">
        <v>20</v>
      </c>
      <c r="V374" s="691" t="s">
        <v>20</v>
      </c>
      <c r="W374" s="687"/>
      <c r="X374" s="687"/>
      <c r="Y374" s="687"/>
      <c r="Z374" s="687"/>
      <c r="AA374" s="687"/>
      <c r="AB374" s="687"/>
      <c r="AC374" s="689"/>
      <c r="AD374" s="687"/>
      <c r="AE374" s="414"/>
    </row>
    <row r="375" spans="1:31" ht="15" hidden="1" customHeight="1">
      <c r="A375" s="761">
        <f t="shared" si="16"/>
        <v>2025</v>
      </c>
      <c r="B375" s="762" t="str">
        <f t="shared" si="18"/>
        <v>février</v>
      </c>
      <c r="C375" s="761">
        <f t="shared" si="17"/>
        <v>7</v>
      </c>
      <c r="D375" s="348" t="s">
        <v>1424</v>
      </c>
      <c r="E375" s="348" t="s">
        <v>1684</v>
      </c>
      <c r="F375" s="259">
        <v>45700</v>
      </c>
      <c r="G375" s="355" t="s">
        <v>1678</v>
      </c>
      <c r="H375" s="351" t="s">
        <v>1676</v>
      </c>
      <c r="L375" s="347" t="s">
        <v>1444</v>
      </c>
      <c r="M375" s="765" t="s">
        <v>488</v>
      </c>
      <c r="N375" s="264">
        <v>45.95</v>
      </c>
      <c r="O375" s="687"/>
      <c r="P375" s="693"/>
      <c r="Q375" s="693"/>
      <c r="R375" s="693"/>
      <c r="S375" s="693"/>
      <c r="T375" s="691" t="s">
        <v>13</v>
      </c>
      <c r="U375" s="691" t="s">
        <v>43</v>
      </c>
      <c r="V375" s="691" t="s">
        <v>93</v>
      </c>
      <c r="W375" s="687"/>
      <c r="X375" s="687"/>
      <c r="Y375" s="687"/>
      <c r="Z375" s="687"/>
      <c r="AA375" s="687"/>
      <c r="AB375" s="687"/>
      <c r="AC375" s="689" t="s">
        <v>1439</v>
      </c>
      <c r="AD375" s="701" t="s">
        <v>1439</v>
      </c>
      <c r="AE375" s="414"/>
    </row>
    <row r="376" spans="1:31" ht="15" hidden="1" customHeight="1">
      <c r="A376" s="761">
        <f t="shared" si="16"/>
        <v>2025</v>
      </c>
      <c r="B376" s="762" t="str">
        <f t="shared" si="18"/>
        <v>février</v>
      </c>
      <c r="C376" s="761">
        <f t="shared" si="17"/>
        <v>7</v>
      </c>
      <c r="D376" s="348" t="s">
        <v>1424</v>
      </c>
      <c r="E376" s="348" t="s">
        <v>1684</v>
      </c>
      <c r="F376" s="259">
        <v>45700</v>
      </c>
      <c r="G376" s="355" t="s">
        <v>1678</v>
      </c>
      <c r="H376" s="351" t="s">
        <v>1676</v>
      </c>
      <c r="L376" s="347" t="s">
        <v>1444</v>
      </c>
      <c r="M376" s="765" t="s">
        <v>975</v>
      </c>
      <c r="N376" s="264">
        <v>46.7</v>
      </c>
      <c r="O376" s="687"/>
      <c r="P376" s="693"/>
      <c r="Q376" s="693"/>
      <c r="R376" s="693"/>
      <c r="S376" s="693"/>
      <c r="T376" s="691" t="s">
        <v>13</v>
      </c>
      <c r="U376" s="691" t="s">
        <v>47</v>
      </c>
      <c r="V376" s="691" t="s">
        <v>292</v>
      </c>
      <c r="W376" s="687"/>
      <c r="X376" s="687"/>
      <c r="Y376" s="687"/>
      <c r="Z376" s="687"/>
      <c r="AA376" s="687"/>
      <c r="AB376" s="687"/>
      <c r="AC376" s="689" t="s">
        <v>1439</v>
      </c>
      <c r="AD376" s="701" t="s">
        <v>1452</v>
      </c>
      <c r="AE376" s="414"/>
    </row>
    <row r="377" spans="1:31" ht="15" hidden="1" customHeight="1">
      <c r="A377" s="761">
        <f t="shared" si="16"/>
        <v>2025</v>
      </c>
      <c r="B377" s="762" t="str">
        <f t="shared" si="18"/>
        <v>février</v>
      </c>
      <c r="C377" s="761">
        <f t="shared" si="17"/>
        <v>7</v>
      </c>
      <c r="D377" s="348" t="s">
        <v>1424</v>
      </c>
      <c r="E377" s="348" t="s">
        <v>1685</v>
      </c>
      <c r="F377" s="259">
        <v>45700</v>
      </c>
      <c r="G377" s="353" t="s">
        <v>1489</v>
      </c>
      <c r="H377" s="354" t="s">
        <v>1436</v>
      </c>
      <c r="L377" s="347" t="s">
        <v>1438</v>
      </c>
      <c r="M377" s="765" t="s">
        <v>1209</v>
      </c>
      <c r="N377" s="264">
        <v>142.80000000000001</v>
      </c>
      <c r="O377" s="687"/>
      <c r="P377" s="693"/>
      <c r="Q377" s="693"/>
      <c r="R377" s="693"/>
      <c r="S377" s="693"/>
      <c r="T377" s="691" t="s">
        <v>114</v>
      </c>
      <c r="U377" s="691" t="s">
        <v>35</v>
      </c>
      <c r="V377" s="691" t="s">
        <v>143</v>
      </c>
      <c r="W377" s="687"/>
      <c r="X377" s="687"/>
      <c r="Y377" s="687"/>
      <c r="Z377" s="687"/>
      <c r="AA377" s="687"/>
      <c r="AB377" s="687"/>
      <c r="AC377" s="689" t="s">
        <v>1439</v>
      </c>
      <c r="AD377" s="701" t="s">
        <v>1439</v>
      </c>
      <c r="AE377" s="414"/>
    </row>
    <row r="378" spans="1:31" ht="15" customHeight="1">
      <c r="A378" s="761">
        <f t="shared" si="16"/>
        <v>2025</v>
      </c>
      <c r="B378" s="762" t="str">
        <f t="shared" si="18"/>
        <v>février</v>
      </c>
      <c r="C378" s="761">
        <f t="shared" si="17"/>
        <v>7</v>
      </c>
      <c r="D378" s="348" t="s">
        <v>1424</v>
      </c>
      <c r="E378" s="348" t="s">
        <v>1685</v>
      </c>
      <c r="F378" s="259">
        <v>45700</v>
      </c>
      <c r="G378" s="353" t="s">
        <v>1489</v>
      </c>
      <c r="H378" s="354" t="s">
        <v>1436</v>
      </c>
      <c r="L378" s="347" t="s">
        <v>1438</v>
      </c>
      <c r="M378" s="765" t="s">
        <v>1212</v>
      </c>
      <c r="N378" s="264">
        <v>142.80000000000001</v>
      </c>
      <c r="O378" s="687"/>
      <c r="P378" s="693"/>
      <c r="Q378" s="693"/>
      <c r="R378" s="693"/>
      <c r="S378" s="693"/>
      <c r="T378" s="691" t="s">
        <v>13</v>
      </c>
      <c r="U378" s="691" t="s">
        <v>49</v>
      </c>
      <c r="V378" s="691" t="s">
        <v>49</v>
      </c>
      <c r="W378" s="687"/>
      <c r="X378" s="687"/>
      <c r="Y378" s="687"/>
      <c r="Z378" s="687"/>
      <c r="AA378" s="687"/>
      <c r="AB378" s="687"/>
      <c r="AC378" s="689" t="s">
        <v>1439</v>
      </c>
      <c r="AD378" s="701" t="s">
        <v>1439</v>
      </c>
      <c r="AE378" s="414"/>
    </row>
    <row r="379" spans="1:31" ht="15" hidden="1" customHeight="1">
      <c r="A379" s="761">
        <f t="shared" si="16"/>
        <v>2025</v>
      </c>
      <c r="B379" s="762" t="str">
        <f t="shared" si="18"/>
        <v>février</v>
      </c>
      <c r="C379" s="761">
        <f t="shared" si="17"/>
        <v>7</v>
      </c>
      <c r="D379" s="348" t="s">
        <v>1424</v>
      </c>
      <c r="E379" s="348" t="s">
        <v>1425</v>
      </c>
      <c r="F379" s="259">
        <v>45700</v>
      </c>
      <c r="G379" s="353" t="s">
        <v>1425</v>
      </c>
      <c r="H379" s="351"/>
      <c r="L379" s="347" t="s">
        <v>1426</v>
      </c>
      <c r="M379" s="765" t="s">
        <v>704</v>
      </c>
      <c r="N379" s="264" t="s">
        <v>1425</v>
      </c>
      <c r="O379" s="687"/>
      <c r="P379" s="693" t="s">
        <v>1427</v>
      </c>
      <c r="Q379" s="693" t="s">
        <v>1433</v>
      </c>
      <c r="R379" s="693" t="s">
        <v>1431</v>
      </c>
      <c r="S379" s="693"/>
      <c r="T379" s="691" t="s">
        <v>114</v>
      </c>
      <c r="U379" s="691" t="s">
        <v>7</v>
      </c>
      <c r="V379" s="691" t="s">
        <v>705</v>
      </c>
      <c r="W379" s="687"/>
      <c r="X379" s="687"/>
      <c r="Y379" s="687"/>
      <c r="Z379" s="687"/>
      <c r="AA379" s="687"/>
      <c r="AB379" s="687"/>
      <c r="AC379" s="689"/>
      <c r="AD379" s="689"/>
      <c r="AE379" s="414"/>
    </row>
    <row r="380" spans="1:31" ht="15" hidden="1" customHeight="1">
      <c r="A380" s="761">
        <f t="shared" si="16"/>
        <v>2025</v>
      </c>
      <c r="B380" s="762" t="str">
        <f t="shared" si="18"/>
        <v>février</v>
      </c>
      <c r="C380" s="761">
        <f t="shared" si="17"/>
        <v>7</v>
      </c>
      <c r="D380" s="348" t="s">
        <v>1424</v>
      </c>
      <c r="E380" s="348" t="s">
        <v>1686</v>
      </c>
      <c r="F380" s="259">
        <v>45700</v>
      </c>
      <c r="G380" s="353" t="s">
        <v>1489</v>
      </c>
      <c r="H380" s="351" t="s">
        <v>1676</v>
      </c>
      <c r="L380" s="347" t="s">
        <v>1465</v>
      </c>
      <c r="M380" s="765" t="s">
        <v>1029</v>
      </c>
      <c r="N380" s="264">
        <v>23.4</v>
      </c>
      <c r="O380" s="687"/>
      <c r="P380" s="693"/>
      <c r="Q380" s="693"/>
      <c r="R380" s="693"/>
      <c r="S380" s="693"/>
      <c r="T380" s="691" t="s">
        <v>114</v>
      </c>
      <c r="U380" s="691" t="s">
        <v>7</v>
      </c>
      <c r="V380" s="691" t="s">
        <v>143</v>
      </c>
      <c r="W380" s="687"/>
      <c r="X380" s="687"/>
      <c r="Y380" s="687"/>
      <c r="Z380" s="687"/>
      <c r="AA380" s="687"/>
      <c r="AB380" s="687"/>
      <c r="AC380" s="689" t="s">
        <v>1452</v>
      </c>
      <c r="AD380" s="701" t="s">
        <v>1482</v>
      </c>
      <c r="AE380" s="414"/>
    </row>
    <row r="381" spans="1:31" ht="15" hidden="1" customHeight="1">
      <c r="A381" s="761">
        <f t="shared" si="16"/>
        <v>2025</v>
      </c>
      <c r="B381" s="762" t="str">
        <f t="shared" si="18"/>
        <v>février</v>
      </c>
      <c r="C381" s="761">
        <f t="shared" si="17"/>
        <v>7</v>
      </c>
      <c r="D381" s="348" t="s">
        <v>1424</v>
      </c>
      <c r="E381" s="348" t="s">
        <v>1686</v>
      </c>
      <c r="F381" s="259">
        <v>45700</v>
      </c>
      <c r="G381" s="353" t="s">
        <v>1489</v>
      </c>
      <c r="H381" s="351" t="s">
        <v>1676</v>
      </c>
      <c r="L381" s="347" t="s">
        <v>1465</v>
      </c>
      <c r="M381" s="765" t="s">
        <v>772</v>
      </c>
      <c r="N381" s="264">
        <v>14.8</v>
      </c>
      <c r="O381" s="687"/>
      <c r="P381" s="693"/>
      <c r="Q381" s="693"/>
      <c r="R381" s="693"/>
      <c r="S381" s="693"/>
      <c r="T381" s="691" t="s">
        <v>13</v>
      </c>
      <c r="U381" s="691" t="s">
        <v>47</v>
      </c>
      <c r="V381" s="691" t="s">
        <v>47</v>
      </c>
      <c r="W381" s="687"/>
      <c r="X381" s="687"/>
      <c r="Y381" s="687"/>
      <c r="Z381" s="687"/>
      <c r="AA381" s="687"/>
      <c r="AB381" s="687"/>
      <c r="AC381" s="689" t="s">
        <v>1439</v>
      </c>
      <c r="AD381" s="701" t="s">
        <v>1439</v>
      </c>
      <c r="AE381" s="414"/>
    </row>
    <row r="382" spans="1:31" ht="15" hidden="1" customHeight="1">
      <c r="A382" s="761">
        <f t="shared" si="16"/>
        <v>2025</v>
      </c>
      <c r="B382" s="762" t="str">
        <f t="shared" si="18"/>
        <v>février</v>
      </c>
      <c r="C382" s="761">
        <f t="shared" si="17"/>
        <v>7</v>
      </c>
      <c r="D382" s="348" t="s">
        <v>1424</v>
      </c>
      <c r="E382" s="348" t="s">
        <v>1686</v>
      </c>
      <c r="F382" s="259">
        <v>45700</v>
      </c>
      <c r="G382" s="353" t="s">
        <v>1489</v>
      </c>
      <c r="H382" s="351" t="s">
        <v>1676</v>
      </c>
      <c r="L382" s="347" t="s">
        <v>1465</v>
      </c>
      <c r="M382" s="765" t="s">
        <v>871</v>
      </c>
      <c r="N382" s="264">
        <v>8.6</v>
      </c>
      <c r="O382" s="687"/>
      <c r="P382" s="693"/>
      <c r="Q382" s="693"/>
      <c r="R382" s="693"/>
      <c r="S382" s="693"/>
      <c r="T382" s="691" t="s">
        <v>13</v>
      </c>
      <c r="U382" s="691" t="s">
        <v>49</v>
      </c>
      <c r="V382" s="691" t="s">
        <v>86</v>
      </c>
      <c r="W382" s="687"/>
      <c r="X382" s="687"/>
      <c r="Y382" s="687"/>
      <c r="Z382" s="687"/>
      <c r="AA382" s="687"/>
      <c r="AB382" s="687"/>
      <c r="AC382" s="689" t="s">
        <v>1439</v>
      </c>
      <c r="AD382" s="701" t="s">
        <v>1439</v>
      </c>
      <c r="AE382" s="414"/>
    </row>
    <row r="383" spans="1:31" ht="15" hidden="1" customHeight="1">
      <c r="A383" s="761">
        <f t="shared" si="16"/>
        <v>2025</v>
      </c>
      <c r="B383" s="762" t="str">
        <f t="shared" si="18"/>
        <v>février</v>
      </c>
      <c r="C383" s="761">
        <f t="shared" si="17"/>
        <v>7</v>
      </c>
      <c r="D383" s="348" t="s">
        <v>1432</v>
      </c>
      <c r="E383" s="348" t="s">
        <v>1687</v>
      </c>
      <c r="F383" s="259">
        <v>45701</v>
      </c>
      <c r="G383" s="353" t="s">
        <v>1529</v>
      </c>
      <c r="H383" s="351" t="s">
        <v>1676</v>
      </c>
      <c r="I383" s="261" t="s">
        <v>1688</v>
      </c>
      <c r="L383" s="347" t="s">
        <v>1438</v>
      </c>
      <c r="M383" s="765" t="s">
        <v>1227</v>
      </c>
      <c r="N383" s="264">
        <v>31.37</v>
      </c>
      <c r="O383" s="687"/>
      <c r="P383" s="693"/>
      <c r="Q383" s="693"/>
      <c r="R383" s="693"/>
      <c r="S383" s="693"/>
      <c r="T383" s="691" t="s">
        <v>114</v>
      </c>
      <c r="U383" s="691" t="s">
        <v>20</v>
      </c>
      <c r="V383" s="691" t="s">
        <v>20</v>
      </c>
      <c r="W383" s="687"/>
      <c r="X383" s="687"/>
      <c r="Y383" s="687"/>
      <c r="Z383" s="687"/>
      <c r="AA383" s="687"/>
      <c r="AB383" s="687"/>
      <c r="AC383" s="689" t="s">
        <v>1439</v>
      </c>
      <c r="AD383" s="701" t="s">
        <v>1439</v>
      </c>
      <c r="AE383" s="414"/>
    </row>
    <row r="384" spans="1:31" ht="15" hidden="1" customHeight="1">
      <c r="A384" s="761">
        <f t="shared" si="16"/>
        <v>2025</v>
      </c>
      <c r="B384" s="762" t="str">
        <f t="shared" si="18"/>
        <v>février</v>
      </c>
      <c r="C384" s="761">
        <f t="shared" si="17"/>
        <v>7</v>
      </c>
      <c r="D384" s="348" t="s">
        <v>1432</v>
      </c>
      <c r="E384" s="348" t="s">
        <v>1687</v>
      </c>
      <c r="F384" s="259">
        <v>45701</v>
      </c>
      <c r="G384" s="353" t="s">
        <v>1529</v>
      </c>
      <c r="H384" s="351" t="s">
        <v>1676</v>
      </c>
      <c r="I384" s="261" t="s">
        <v>1688</v>
      </c>
      <c r="L384" s="347" t="s">
        <v>1438</v>
      </c>
      <c r="M384" s="765" t="s">
        <v>759</v>
      </c>
      <c r="N384" s="264">
        <v>31.37</v>
      </c>
      <c r="O384" s="687"/>
      <c r="P384" s="693"/>
      <c r="Q384" s="693"/>
      <c r="R384" s="693"/>
      <c r="S384" s="693"/>
      <c r="T384" s="691" t="s">
        <v>13</v>
      </c>
      <c r="U384" s="691" t="s">
        <v>49</v>
      </c>
      <c r="V384" s="691" t="s">
        <v>49</v>
      </c>
      <c r="W384" s="687"/>
      <c r="X384" s="687"/>
      <c r="Y384" s="687"/>
      <c r="Z384" s="687"/>
      <c r="AA384" s="687"/>
      <c r="AB384" s="687"/>
      <c r="AC384" s="689" t="s">
        <v>1439</v>
      </c>
      <c r="AD384" s="701" t="s">
        <v>1439</v>
      </c>
      <c r="AE384" s="414"/>
    </row>
    <row r="385" spans="1:31" ht="15" hidden="1" customHeight="1">
      <c r="A385" s="761">
        <f t="shared" si="16"/>
        <v>2025</v>
      </c>
      <c r="B385" s="762" t="str">
        <f t="shared" si="18"/>
        <v>février</v>
      </c>
      <c r="C385" s="761">
        <f t="shared" si="17"/>
        <v>7</v>
      </c>
      <c r="D385" s="348" t="s">
        <v>1432</v>
      </c>
      <c r="E385" s="348" t="s">
        <v>1689</v>
      </c>
      <c r="F385" s="259">
        <v>45701</v>
      </c>
      <c r="G385" s="355" t="s">
        <v>1477</v>
      </c>
      <c r="H385" s="362" t="s">
        <v>1690</v>
      </c>
      <c r="L385" s="347" t="s">
        <v>1457</v>
      </c>
      <c r="M385" s="765" t="s">
        <v>353</v>
      </c>
      <c r="N385" s="264">
        <v>11</v>
      </c>
      <c r="O385" s="687"/>
      <c r="P385" s="693"/>
      <c r="Q385" s="693"/>
      <c r="R385" s="693"/>
      <c r="S385" s="693"/>
      <c r="T385" s="691" t="s">
        <v>114</v>
      </c>
      <c r="U385" s="691" t="s">
        <v>7</v>
      </c>
      <c r="V385" s="691" t="s">
        <v>32</v>
      </c>
      <c r="W385" s="687"/>
      <c r="X385" s="687"/>
      <c r="Y385" s="687"/>
      <c r="Z385" s="687"/>
      <c r="AA385" s="687"/>
      <c r="AB385" s="687"/>
      <c r="AC385" s="688" t="s">
        <v>1439</v>
      </c>
      <c r="AD385" s="701" t="s">
        <v>1439</v>
      </c>
      <c r="AE385" s="414"/>
    </row>
    <row r="386" spans="1:31" ht="15" hidden="1" customHeight="1">
      <c r="A386" s="761">
        <f t="shared" ref="A386:A426" si="19">IF(B386="","",2025)</f>
        <v>2025</v>
      </c>
      <c r="B386" s="762" t="str">
        <f t="shared" si="18"/>
        <v>février</v>
      </c>
      <c r="C386" s="761">
        <f t="shared" si="17"/>
        <v>7</v>
      </c>
      <c r="D386" s="348" t="s">
        <v>1432</v>
      </c>
      <c r="E386" s="348" t="s">
        <v>1689</v>
      </c>
      <c r="F386" s="259">
        <v>45701</v>
      </c>
      <c r="G386" s="355" t="s">
        <v>1477</v>
      </c>
      <c r="H386" s="362" t="s">
        <v>1690</v>
      </c>
      <c r="L386" s="347" t="s">
        <v>1457</v>
      </c>
      <c r="M386" s="765" t="s">
        <v>1243</v>
      </c>
      <c r="N386" s="264">
        <v>11</v>
      </c>
      <c r="O386" s="687"/>
      <c r="P386" s="693"/>
      <c r="Q386" s="693"/>
      <c r="R386" s="693"/>
      <c r="S386" s="693"/>
      <c r="T386" s="691" t="s">
        <v>13</v>
      </c>
      <c r="U386" s="691" t="s">
        <v>47</v>
      </c>
      <c r="V386" s="691" t="s">
        <v>292</v>
      </c>
      <c r="W386" s="687"/>
      <c r="X386" s="687"/>
      <c r="Y386" s="687"/>
      <c r="Z386" s="687"/>
      <c r="AA386" s="687"/>
      <c r="AB386" s="687"/>
      <c r="AC386" s="688" t="s">
        <v>1439</v>
      </c>
      <c r="AD386" s="701" t="s">
        <v>1439</v>
      </c>
      <c r="AE386" s="414"/>
    </row>
    <row r="387" spans="1:31" ht="15" hidden="1" customHeight="1">
      <c r="A387" s="761">
        <f t="shared" si="19"/>
        <v>2025</v>
      </c>
      <c r="B387" s="762" t="str">
        <f t="shared" si="18"/>
        <v>février</v>
      </c>
      <c r="C387" s="761">
        <f t="shared" ref="C387:C450" si="20">IF(F387="","",WEEKNUM(F387))</f>
        <v>7</v>
      </c>
      <c r="D387" s="348" t="s">
        <v>1432</v>
      </c>
      <c r="E387" s="348" t="s">
        <v>1689</v>
      </c>
      <c r="F387" s="259">
        <v>45701</v>
      </c>
      <c r="G387" s="355" t="s">
        <v>1477</v>
      </c>
      <c r="H387" s="362" t="s">
        <v>1690</v>
      </c>
      <c r="L387" s="347" t="s">
        <v>1457</v>
      </c>
      <c r="M387" s="765" t="s">
        <v>1203</v>
      </c>
      <c r="N387" s="264">
        <v>70</v>
      </c>
      <c r="O387" s="687"/>
      <c r="P387" s="693"/>
      <c r="Q387" s="693"/>
      <c r="R387" s="693"/>
      <c r="S387" s="693"/>
      <c r="T387" s="691" t="s">
        <v>114</v>
      </c>
      <c r="U387" s="691" t="s">
        <v>690</v>
      </c>
      <c r="V387" s="691" t="s">
        <v>1204</v>
      </c>
      <c r="W387" s="687"/>
      <c r="X387" s="687"/>
      <c r="Y387" s="687"/>
      <c r="Z387" s="687"/>
      <c r="AA387" s="687"/>
      <c r="AB387" s="687"/>
      <c r="AC387" s="688" t="s">
        <v>1439</v>
      </c>
      <c r="AD387" s="701" t="s">
        <v>1482</v>
      </c>
      <c r="AE387" s="414"/>
    </row>
    <row r="388" spans="1:31" ht="15" hidden="1" customHeight="1">
      <c r="A388" s="761">
        <f t="shared" si="19"/>
        <v>2025</v>
      </c>
      <c r="B388" s="762" t="str">
        <f t="shared" ref="B388:B426" si="21">IF(F388="","",CHOOSE(MONTH(F388),"janvier","février","mars","avril","mai","juin","juillet","aout","septembre","octobre","novembre","décembre"))</f>
        <v>février</v>
      </c>
      <c r="C388" s="761">
        <f t="shared" si="20"/>
        <v>7</v>
      </c>
      <c r="D388" s="348" t="s">
        <v>1432</v>
      </c>
      <c r="E388" s="348" t="s">
        <v>1689</v>
      </c>
      <c r="F388" s="259">
        <v>45701</v>
      </c>
      <c r="G388" s="355" t="s">
        <v>1477</v>
      </c>
      <c r="H388" s="362" t="s">
        <v>1690</v>
      </c>
      <c r="L388" s="347" t="s">
        <v>1457</v>
      </c>
      <c r="M388" s="765" t="s">
        <v>485</v>
      </c>
      <c r="N388" s="264">
        <v>70</v>
      </c>
      <c r="O388" s="687"/>
      <c r="P388" s="693"/>
      <c r="Q388" s="693"/>
      <c r="R388" s="693"/>
      <c r="S388" s="693"/>
      <c r="T388" s="691" t="s">
        <v>13</v>
      </c>
      <c r="U388" s="691" t="s">
        <v>49</v>
      </c>
      <c r="V388" s="691" t="s">
        <v>86</v>
      </c>
      <c r="W388" s="687"/>
      <c r="X388" s="687"/>
      <c r="Y388" s="687"/>
      <c r="Z388" s="687"/>
      <c r="AA388" s="687"/>
      <c r="AB388" s="687"/>
      <c r="AC388" s="688" t="s">
        <v>1439</v>
      </c>
      <c r="AD388" s="701" t="s">
        <v>1482</v>
      </c>
      <c r="AE388" s="414"/>
    </row>
    <row r="389" spans="1:31" ht="15" hidden="1" customHeight="1">
      <c r="A389" s="761">
        <f t="shared" si="19"/>
        <v>2025</v>
      </c>
      <c r="B389" s="762" t="str">
        <f t="shared" si="21"/>
        <v>février</v>
      </c>
      <c r="C389" s="761">
        <f t="shared" si="20"/>
        <v>7</v>
      </c>
      <c r="D389" s="348" t="s">
        <v>1432</v>
      </c>
      <c r="E389" s="348" t="s">
        <v>1691</v>
      </c>
      <c r="F389" s="259">
        <v>45701</v>
      </c>
      <c r="G389" s="355" t="s">
        <v>1526</v>
      </c>
      <c r="H389" s="351" t="s">
        <v>1676</v>
      </c>
      <c r="L389" s="347" t="s">
        <v>1461</v>
      </c>
      <c r="M389" s="765" t="s">
        <v>1298</v>
      </c>
      <c r="N389" s="264">
        <v>215.2</v>
      </c>
      <c r="O389" s="687"/>
      <c r="P389" s="693"/>
      <c r="Q389" s="693"/>
      <c r="R389" s="693"/>
      <c r="S389" s="693"/>
      <c r="T389" s="691" t="s">
        <v>114</v>
      </c>
      <c r="U389" s="691" t="s">
        <v>3</v>
      </c>
      <c r="V389" s="691" t="s">
        <v>1299</v>
      </c>
      <c r="W389" s="687"/>
      <c r="X389" s="687"/>
      <c r="Y389" s="687"/>
      <c r="Z389" s="687"/>
      <c r="AA389" s="687"/>
      <c r="AB389" s="687"/>
      <c r="AC389" s="689" t="s">
        <v>1655</v>
      </c>
      <c r="AD389" s="701" t="s">
        <v>1439</v>
      </c>
      <c r="AE389" s="414"/>
    </row>
    <row r="390" spans="1:31" ht="15" hidden="1" customHeight="1">
      <c r="A390" s="761">
        <f t="shared" si="19"/>
        <v>2025</v>
      </c>
      <c r="B390" s="762" t="str">
        <f t="shared" si="21"/>
        <v>février</v>
      </c>
      <c r="C390" s="761">
        <f t="shared" si="20"/>
        <v>7</v>
      </c>
      <c r="D390" s="348" t="s">
        <v>1432</v>
      </c>
      <c r="E390" s="348" t="s">
        <v>1691</v>
      </c>
      <c r="F390" s="259">
        <v>45701</v>
      </c>
      <c r="G390" s="355" t="s">
        <v>1526</v>
      </c>
      <c r="H390" s="351" t="s">
        <v>1676</v>
      </c>
      <c r="L390" s="347" t="s">
        <v>1461</v>
      </c>
      <c r="M390" s="765" t="s">
        <v>871</v>
      </c>
      <c r="N390" s="264">
        <v>81.7</v>
      </c>
      <c r="O390" s="687"/>
      <c r="P390" s="693"/>
      <c r="Q390" s="693"/>
      <c r="R390" s="693"/>
      <c r="S390" s="693"/>
      <c r="T390" s="691" t="s">
        <v>13</v>
      </c>
      <c r="U390" s="691" t="s">
        <v>49</v>
      </c>
      <c r="V390" s="691" t="s">
        <v>86</v>
      </c>
      <c r="W390" s="687"/>
      <c r="X390" s="687"/>
      <c r="Y390" s="687"/>
      <c r="Z390" s="687"/>
      <c r="AA390" s="687"/>
      <c r="AB390" s="687"/>
      <c r="AC390" s="689" t="s">
        <v>1439</v>
      </c>
      <c r="AD390" s="701" t="s">
        <v>1439</v>
      </c>
      <c r="AE390" s="414"/>
    </row>
    <row r="391" spans="1:31" ht="15" hidden="1" customHeight="1">
      <c r="A391" s="761">
        <f t="shared" si="19"/>
        <v>2025</v>
      </c>
      <c r="B391" s="762" t="str">
        <f t="shared" si="21"/>
        <v>février</v>
      </c>
      <c r="C391" s="761">
        <f t="shared" si="20"/>
        <v>7</v>
      </c>
      <c r="D391" s="348" t="s">
        <v>1432</v>
      </c>
      <c r="E391" s="348" t="s">
        <v>1691</v>
      </c>
      <c r="F391" s="259">
        <v>45701</v>
      </c>
      <c r="G391" s="355" t="s">
        <v>1526</v>
      </c>
      <c r="H391" s="351" t="s">
        <v>1676</v>
      </c>
      <c r="L391" s="347" t="s">
        <v>1461</v>
      </c>
      <c r="M391" s="765" t="s">
        <v>759</v>
      </c>
      <c r="N391" s="264">
        <v>133.5</v>
      </c>
      <c r="O391" s="687"/>
      <c r="P391" s="693"/>
      <c r="Q391" s="693"/>
      <c r="R391" s="693"/>
      <c r="S391" s="693"/>
      <c r="T391" s="691" t="s">
        <v>13</v>
      </c>
      <c r="U391" s="691" t="s">
        <v>49</v>
      </c>
      <c r="V391" s="691" t="s">
        <v>49</v>
      </c>
      <c r="W391" s="687"/>
      <c r="X391" s="687"/>
      <c r="Y391" s="687"/>
      <c r="Z391" s="687"/>
      <c r="AA391" s="687"/>
      <c r="AB391" s="687"/>
      <c r="AC391" s="689"/>
      <c r="AD391" s="701" t="s">
        <v>1482</v>
      </c>
      <c r="AE391" s="414"/>
    </row>
    <row r="392" spans="1:31" ht="15" hidden="1" customHeight="1">
      <c r="A392" s="761">
        <f t="shared" si="19"/>
        <v>2025</v>
      </c>
      <c r="B392" s="762" t="str">
        <f t="shared" si="21"/>
        <v>février</v>
      </c>
      <c r="C392" s="761">
        <f t="shared" si="20"/>
        <v>7</v>
      </c>
      <c r="D392" s="348" t="s">
        <v>1432</v>
      </c>
      <c r="E392" s="348" t="s">
        <v>1691</v>
      </c>
      <c r="F392" s="259">
        <v>45701</v>
      </c>
      <c r="G392" s="355" t="s">
        <v>1526</v>
      </c>
      <c r="H392" s="351" t="s">
        <v>1676</v>
      </c>
      <c r="L392" s="347" t="s">
        <v>1461</v>
      </c>
      <c r="M392" s="765" t="s">
        <v>500</v>
      </c>
      <c r="N392" s="264">
        <v>18</v>
      </c>
      <c r="O392" s="687"/>
      <c r="P392" s="693"/>
      <c r="Q392" s="693"/>
      <c r="R392" s="693"/>
      <c r="S392" s="693"/>
      <c r="T392" s="691" t="s">
        <v>114</v>
      </c>
      <c r="U392" s="691" t="s">
        <v>7</v>
      </c>
      <c r="V392" s="691" t="s">
        <v>501</v>
      </c>
      <c r="W392" s="687"/>
      <c r="X392" s="687"/>
      <c r="Y392" s="687"/>
      <c r="Z392" s="687"/>
      <c r="AA392" s="687"/>
      <c r="AB392" s="687"/>
      <c r="AC392" s="689" t="s">
        <v>1439</v>
      </c>
      <c r="AD392" s="701" t="s">
        <v>1439</v>
      </c>
      <c r="AE392" s="414"/>
    </row>
    <row r="393" spans="1:31" ht="15" hidden="1" customHeight="1">
      <c r="A393" s="761">
        <f t="shared" si="19"/>
        <v>2025</v>
      </c>
      <c r="B393" s="762" t="str">
        <f t="shared" si="21"/>
        <v>février</v>
      </c>
      <c r="C393" s="761">
        <f t="shared" si="20"/>
        <v>7</v>
      </c>
      <c r="D393" s="348" t="s">
        <v>1432</v>
      </c>
      <c r="E393" s="348" t="s">
        <v>1691</v>
      </c>
      <c r="F393" s="259">
        <v>45701</v>
      </c>
      <c r="G393" s="355" t="s">
        <v>1526</v>
      </c>
      <c r="H393" s="351" t="s">
        <v>1676</v>
      </c>
      <c r="L393" s="347" t="s">
        <v>1461</v>
      </c>
      <c r="M393" s="765" t="s">
        <v>370</v>
      </c>
      <c r="N393" s="264">
        <v>18</v>
      </c>
      <c r="O393" s="687"/>
      <c r="P393" s="693"/>
      <c r="Q393" s="693"/>
      <c r="R393" s="693"/>
      <c r="S393" s="693"/>
      <c r="T393" s="691" t="s">
        <v>13</v>
      </c>
      <c r="U393" s="691" t="s">
        <v>43</v>
      </c>
      <c r="V393" s="691" t="s">
        <v>93</v>
      </c>
      <c r="W393" s="687"/>
      <c r="X393" s="687"/>
      <c r="Y393" s="687"/>
      <c r="Z393" s="687"/>
      <c r="AA393" s="687"/>
      <c r="AB393" s="687"/>
      <c r="AC393" s="689" t="s">
        <v>1439</v>
      </c>
      <c r="AD393" s="701" t="s">
        <v>1439</v>
      </c>
      <c r="AE393" s="414"/>
    </row>
    <row r="394" spans="1:31" ht="15" hidden="1" customHeight="1">
      <c r="A394" s="761">
        <f t="shared" si="19"/>
        <v>2025</v>
      </c>
      <c r="B394" s="762" t="str">
        <f t="shared" si="21"/>
        <v>février</v>
      </c>
      <c r="C394" s="761">
        <f t="shared" si="20"/>
        <v>7</v>
      </c>
      <c r="D394" s="348" t="s">
        <v>1440</v>
      </c>
      <c r="E394" s="348" t="s">
        <v>1692</v>
      </c>
      <c r="F394" s="259">
        <v>45702</v>
      </c>
      <c r="G394" s="364" t="s">
        <v>1693</v>
      </c>
      <c r="H394" s="352" t="s">
        <v>1694</v>
      </c>
      <c r="I394" s="362" t="s">
        <v>1455</v>
      </c>
      <c r="L394" s="347" t="s">
        <v>1444</v>
      </c>
      <c r="M394" s="765" t="s">
        <v>803</v>
      </c>
      <c r="N394" s="264">
        <v>70</v>
      </c>
      <c r="O394" s="687"/>
      <c r="P394" s="693"/>
      <c r="Q394" s="693"/>
      <c r="R394" s="693"/>
      <c r="S394" s="693"/>
      <c r="T394" s="691" t="s">
        <v>114</v>
      </c>
      <c r="U394" s="691" t="s">
        <v>20</v>
      </c>
      <c r="V394" s="691" t="s">
        <v>20</v>
      </c>
      <c r="W394" s="687"/>
      <c r="X394" s="687"/>
      <c r="Y394" s="687"/>
      <c r="Z394" s="687"/>
      <c r="AA394" s="687"/>
      <c r="AB394" s="687"/>
      <c r="AC394" s="689"/>
      <c r="AD394" s="687"/>
      <c r="AE394" s="414"/>
    </row>
    <row r="395" spans="1:31" ht="15" hidden="1" customHeight="1">
      <c r="A395" s="761">
        <f t="shared" si="19"/>
        <v>2025</v>
      </c>
      <c r="B395" s="762" t="str">
        <f t="shared" si="21"/>
        <v>février</v>
      </c>
      <c r="C395" s="761">
        <f t="shared" si="20"/>
        <v>7</v>
      </c>
      <c r="D395" s="348" t="s">
        <v>1440</v>
      </c>
      <c r="E395" s="348" t="s">
        <v>1692</v>
      </c>
      <c r="F395" s="259">
        <v>45702</v>
      </c>
      <c r="G395" s="364" t="s">
        <v>1693</v>
      </c>
      <c r="H395" s="352" t="s">
        <v>1694</v>
      </c>
      <c r="I395" s="362" t="s">
        <v>1455</v>
      </c>
      <c r="L395" s="347" t="s">
        <v>1444</v>
      </c>
      <c r="M395" s="765" t="s">
        <v>809</v>
      </c>
      <c r="N395" s="264">
        <v>60</v>
      </c>
      <c r="O395" s="687"/>
      <c r="P395" s="693"/>
      <c r="Q395" s="693"/>
      <c r="R395" s="693"/>
      <c r="S395" s="693"/>
      <c r="T395" s="691" t="s">
        <v>114</v>
      </c>
      <c r="U395" s="691" t="s">
        <v>20</v>
      </c>
      <c r="V395" s="691" t="s">
        <v>20</v>
      </c>
      <c r="W395" s="687"/>
      <c r="X395" s="687"/>
      <c r="Y395" s="687"/>
      <c r="Z395" s="687"/>
      <c r="AA395" s="687"/>
      <c r="AB395" s="687"/>
      <c r="AC395" s="689"/>
      <c r="AD395" s="687"/>
      <c r="AE395" s="414"/>
    </row>
    <row r="396" spans="1:31" ht="15" hidden="1" customHeight="1">
      <c r="A396" s="761">
        <f t="shared" si="19"/>
        <v>2025</v>
      </c>
      <c r="B396" s="762" t="str">
        <f t="shared" si="21"/>
        <v>février</v>
      </c>
      <c r="C396" s="761">
        <f t="shared" si="20"/>
        <v>7</v>
      </c>
      <c r="D396" s="348" t="s">
        <v>1440</v>
      </c>
      <c r="E396" s="348" t="s">
        <v>1692</v>
      </c>
      <c r="F396" s="259">
        <v>45702</v>
      </c>
      <c r="G396" s="364" t="s">
        <v>1693</v>
      </c>
      <c r="H396" s="352" t="s">
        <v>1694</v>
      </c>
      <c r="I396" s="362" t="s">
        <v>1455</v>
      </c>
      <c r="L396" s="347" t="s">
        <v>1444</v>
      </c>
      <c r="M396" s="765" t="s">
        <v>226</v>
      </c>
      <c r="N396" s="264">
        <v>130</v>
      </c>
      <c r="O396" s="687"/>
      <c r="P396" s="693"/>
      <c r="Q396" s="693"/>
      <c r="R396" s="693"/>
      <c r="S396" s="693"/>
      <c r="T396" s="691" t="s">
        <v>13</v>
      </c>
      <c r="U396" s="691" t="s">
        <v>43</v>
      </c>
      <c r="V396" s="691" t="s">
        <v>93</v>
      </c>
      <c r="W396" s="687"/>
      <c r="X396" s="687"/>
      <c r="Y396" s="687"/>
      <c r="Z396" s="687"/>
      <c r="AA396" s="687"/>
      <c r="AB396" s="687"/>
      <c r="AC396" s="689" t="s">
        <v>1439</v>
      </c>
      <c r="AD396" s="701" t="s">
        <v>1439</v>
      </c>
      <c r="AE396" s="414"/>
    </row>
    <row r="397" spans="1:31" ht="15" hidden="1" customHeight="1">
      <c r="A397" s="761">
        <f t="shared" si="19"/>
        <v>2025</v>
      </c>
      <c r="B397" s="762" t="str">
        <f t="shared" si="21"/>
        <v>février</v>
      </c>
      <c r="C397" s="761">
        <f t="shared" si="20"/>
        <v>7</v>
      </c>
      <c r="D397" s="348" t="s">
        <v>1440</v>
      </c>
      <c r="E397" s="348" t="s">
        <v>1695</v>
      </c>
      <c r="F397" s="259">
        <v>45702</v>
      </c>
      <c r="G397" s="355" t="s">
        <v>1696</v>
      </c>
      <c r="H397" s="354" t="s">
        <v>1697</v>
      </c>
      <c r="I397" s="354" t="s">
        <v>1511</v>
      </c>
      <c r="L397" s="347" t="s">
        <v>1457</v>
      </c>
      <c r="M397" s="765" t="s">
        <v>602</v>
      </c>
      <c r="N397" s="264">
        <v>82.25</v>
      </c>
      <c r="O397" s="687"/>
      <c r="P397" s="693"/>
      <c r="Q397" s="693"/>
      <c r="R397" s="693"/>
      <c r="S397" s="693"/>
      <c r="T397" s="691" t="s">
        <v>114</v>
      </c>
      <c r="U397" s="691" t="s">
        <v>7</v>
      </c>
      <c r="V397" s="691" t="s">
        <v>143</v>
      </c>
      <c r="W397" s="687"/>
      <c r="X397" s="687"/>
      <c r="Y397" s="687"/>
      <c r="Z397" s="687"/>
      <c r="AA397" s="687"/>
      <c r="AB397" s="687"/>
      <c r="AC397" s="688" t="s">
        <v>1439</v>
      </c>
      <c r="AD397" s="701" t="s">
        <v>1439</v>
      </c>
      <c r="AE397" s="414"/>
    </row>
    <row r="398" spans="1:31" ht="15" hidden="1" customHeight="1">
      <c r="A398" s="761">
        <f t="shared" si="19"/>
        <v>2025</v>
      </c>
      <c r="B398" s="762" t="str">
        <f t="shared" si="21"/>
        <v>février</v>
      </c>
      <c r="C398" s="761">
        <f t="shared" si="20"/>
        <v>7</v>
      </c>
      <c r="D398" s="348" t="s">
        <v>1440</v>
      </c>
      <c r="E398" s="348" t="s">
        <v>1695</v>
      </c>
      <c r="F398" s="259">
        <v>45702</v>
      </c>
      <c r="G398" s="355" t="s">
        <v>1696</v>
      </c>
      <c r="H398" s="354" t="s">
        <v>1697</v>
      </c>
      <c r="I398" s="354" t="s">
        <v>1511</v>
      </c>
      <c r="L398" s="347" t="s">
        <v>1457</v>
      </c>
      <c r="M398" s="765" t="s">
        <v>1249</v>
      </c>
      <c r="N398" s="264">
        <v>44.25</v>
      </c>
      <c r="O398" s="687"/>
      <c r="P398" s="693"/>
      <c r="Q398" s="693"/>
      <c r="R398" s="693"/>
      <c r="S398" s="693"/>
      <c r="T398" s="691" t="s">
        <v>13</v>
      </c>
      <c r="U398" s="691" t="s">
        <v>45</v>
      </c>
      <c r="V398" s="691" t="s">
        <v>45</v>
      </c>
      <c r="W398" s="687"/>
      <c r="X398" s="687"/>
      <c r="Y398" s="687"/>
      <c r="Z398" s="687"/>
      <c r="AA398" s="687"/>
      <c r="AB398" s="687"/>
      <c r="AC398" s="688" t="s">
        <v>1439</v>
      </c>
      <c r="AD398" s="701" t="s">
        <v>1452</v>
      </c>
      <c r="AE398" s="414"/>
    </row>
    <row r="399" spans="1:31" ht="15" hidden="1" customHeight="1">
      <c r="A399" s="761">
        <f t="shared" si="19"/>
        <v>2025</v>
      </c>
      <c r="B399" s="762" t="str">
        <f t="shared" si="21"/>
        <v>février</v>
      </c>
      <c r="C399" s="761">
        <f t="shared" si="20"/>
        <v>7</v>
      </c>
      <c r="D399" s="348" t="s">
        <v>1440</v>
      </c>
      <c r="E399" s="348" t="s">
        <v>1695</v>
      </c>
      <c r="F399" s="259">
        <v>45702</v>
      </c>
      <c r="G399" s="355" t="s">
        <v>1696</v>
      </c>
      <c r="H399" s="354" t="s">
        <v>1697</v>
      </c>
      <c r="I399" s="354" t="s">
        <v>1511</v>
      </c>
      <c r="L399" s="347" t="s">
        <v>1457</v>
      </c>
      <c r="M399" s="765" t="s">
        <v>382</v>
      </c>
      <c r="N399" s="264">
        <v>38</v>
      </c>
      <c r="O399" s="687"/>
      <c r="P399" s="693"/>
      <c r="Q399" s="693"/>
      <c r="R399" s="693"/>
      <c r="S399" s="693"/>
      <c r="T399" s="691" t="s">
        <v>13</v>
      </c>
      <c r="U399" s="691" t="s">
        <v>49</v>
      </c>
      <c r="V399" s="691" t="s">
        <v>86</v>
      </c>
      <c r="W399" s="687"/>
      <c r="X399" s="687"/>
      <c r="Y399" s="687"/>
      <c r="Z399" s="687"/>
      <c r="AA399" s="687"/>
      <c r="AB399" s="687"/>
      <c r="AC399" s="688" t="s">
        <v>1439</v>
      </c>
      <c r="AD399" s="701" t="s">
        <v>1439</v>
      </c>
      <c r="AE399" s="414"/>
    </row>
    <row r="400" spans="1:31" ht="15" hidden="1" customHeight="1">
      <c r="A400" s="761">
        <f t="shared" si="19"/>
        <v>2025</v>
      </c>
      <c r="B400" s="762" t="str">
        <f t="shared" si="21"/>
        <v>février</v>
      </c>
      <c r="C400" s="761">
        <f t="shared" si="20"/>
        <v>7</v>
      </c>
      <c r="D400" s="348" t="s">
        <v>1440</v>
      </c>
      <c r="E400" s="348" t="s">
        <v>1698</v>
      </c>
      <c r="F400" s="259">
        <v>45702</v>
      </c>
      <c r="G400" s="364" t="s">
        <v>1612</v>
      </c>
      <c r="H400" s="364" t="s">
        <v>1612</v>
      </c>
      <c r="I400" s="364" t="s">
        <v>1612</v>
      </c>
      <c r="L400" s="347" t="s">
        <v>1444</v>
      </c>
      <c r="M400" s="765" t="s">
        <v>331</v>
      </c>
      <c r="N400" s="765">
        <v>630.5</v>
      </c>
      <c r="O400" s="687"/>
      <c r="P400" s="693"/>
      <c r="Q400" s="693"/>
      <c r="R400" s="693"/>
      <c r="S400" s="693"/>
      <c r="T400" s="691" t="s">
        <v>114</v>
      </c>
      <c r="U400" s="691" t="s">
        <v>3</v>
      </c>
      <c r="V400" s="691" t="s">
        <v>3</v>
      </c>
      <c r="W400" s="687"/>
      <c r="X400" s="687"/>
      <c r="Y400" s="687"/>
      <c r="Z400" s="687"/>
      <c r="AA400" s="687"/>
      <c r="AB400" s="687"/>
      <c r="AC400" s="689" t="s">
        <v>1439</v>
      </c>
      <c r="AD400" s="701" t="s">
        <v>1439</v>
      </c>
      <c r="AE400" s="414"/>
    </row>
    <row r="401" spans="1:31" ht="15" hidden="1" customHeight="1">
      <c r="A401" s="761">
        <f t="shared" si="19"/>
        <v>2025</v>
      </c>
      <c r="B401" s="762" t="str">
        <f t="shared" si="21"/>
        <v>février</v>
      </c>
      <c r="C401" s="761">
        <f t="shared" si="20"/>
        <v>7</v>
      </c>
      <c r="D401" s="348" t="s">
        <v>1440</v>
      </c>
      <c r="E401" s="348" t="s">
        <v>1698</v>
      </c>
      <c r="F401" s="259">
        <v>45702</v>
      </c>
      <c r="G401" s="364" t="s">
        <v>1612</v>
      </c>
      <c r="H401" s="364" t="s">
        <v>1612</v>
      </c>
      <c r="I401" s="364" t="s">
        <v>1612</v>
      </c>
      <c r="L401" s="347" t="s">
        <v>1444</v>
      </c>
      <c r="M401" s="765" t="s">
        <v>1262</v>
      </c>
      <c r="N401" s="765">
        <v>17</v>
      </c>
      <c r="O401" s="687"/>
      <c r="P401" s="693"/>
      <c r="Q401" s="693"/>
      <c r="R401" s="693"/>
      <c r="S401" s="693"/>
      <c r="T401" s="691" t="s">
        <v>13</v>
      </c>
      <c r="U401" s="691" t="s">
        <v>49</v>
      </c>
      <c r="V401" s="691">
        <v>0</v>
      </c>
      <c r="W401" s="687"/>
      <c r="X401" s="687"/>
      <c r="Y401" s="687"/>
      <c r="Z401" s="687"/>
      <c r="AA401" s="687"/>
      <c r="AB401" s="687"/>
      <c r="AC401" s="689" t="s">
        <v>1439</v>
      </c>
      <c r="AD401" s="701" t="s">
        <v>1439</v>
      </c>
      <c r="AE401" s="414"/>
    </row>
    <row r="402" spans="1:31" ht="15" hidden="1" customHeight="1">
      <c r="A402" s="761">
        <f t="shared" si="19"/>
        <v>2025</v>
      </c>
      <c r="B402" s="762" t="str">
        <f t="shared" si="21"/>
        <v>février</v>
      </c>
      <c r="C402" s="761">
        <f t="shared" si="20"/>
        <v>7</v>
      </c>
      <c r="D402" s="348" t="s">
        <v>1440</v>
      </c>
      <c r="E402" s="348" t="s">
        <v>1698</v>
      </c>
      <c r="F402" s="259">
        <v>45702</v>
      </c>
      <c r="G402" s="364" t="s">
        <v>1612</v>
      </c>
      <c r="H402" s="364" t="s">
        <v>1612</v>
      </c>
      <c r="I402" s="364" t="s">
        <v>1612</v>
      </c>
      <c r="L402" s="347" t="s">
        <v>1444</v>
      </c>
      <c r="M402" s="765" t="s">
        <v>1249</v>
      </c>
      <c r="N402" s="264">
        <v>216</v>
      </c>
      <c r="O402" s="687"/>
      <c r="P402" s="693"/>
      <c r="Q402" s="693"/>
      <c r="R402" s="693"/>
      <c r="S402" s="693"/>
      <c r="T402" s="691" t="s">
        <v>13</v>
      </c>
      <c r="U402" s="691" t="s">
        <v>45</v>
      </c>
      <c r="V402" s="691" t="s">
        <v>45</v>
      </c>
      <c r="W402" s="687"/>
      <c r="X402" s="687"/>
      <c r="Y402" s="687"/>
      <c r="Z402" s="687"/>
      <c r="AA402" s="687"/>
      <c r="AB402" s="687"/>
      <c r="AC402" s="689" t="s">
        <v>1439</v>
      </c>
      <c r="AD402" s="701" t="s">
        <v>1439</v>
      </c>
      <c r="AE402" s="414"/>
    </row>
    <row r="403" spans="1:31" ht="15" hidden="1" customHeight="1">
      <c r="A403" s="761">
        <f t="shared" si="19"/>
        <v>2025</v>
      </c>
      <c r="B403" s="762" t="str">
        <f t="shared" si="21"/>
        <v>février</v>
      </c>
      <c r="C403" s="761">
        <f t="shared" si="20"/>
        <v>7</v>
      </c>
      <c r="D403" s="348" t="s">
        <v>1440</v>
      </c>
      <c r="E403" s="348" t="s">
        <v>1698</v>
      </c>
      <c r="F403" s="259">
        <v>45702</v>
      </c>
      <c r="G403" s="364" t="s">
        <v>1612</v>
      </c>
      <c r="H403" s="364" t="s">
        <v>1612</v>
      </c>
      <c r="I403" s="364" t="s">
        <v>1612</v>
      </c>
      <c r="L403" s="347" t="s">
        <v>1444</v>
      </c>
      <c r="M403" s="765" t="s">
        <v>382</v>
      </c>
      <c r="N403" s="264">
        <v>397.5</v>
      </c>
      <c r="O403" s="687"/>
      <c r="P403" s="693"/>
      <c r="Q403" s="693"/>
      <c r="R403" s="693"/>
      <c r="S403" s="693"/>
      <c r="T403" s="691" t="s">
        <v>13</v>
      </c>
      <c r="U403" s="691" t="s">
        <v>49</v>
      </c>
      <c r="V403" s="691" t="s">
        <v>86</v>
      </c>
      <c r="W403" s="687"/>
      <c r="X403" s="687"/>
      <c r="Y403" s="687"/>
      <c r="Z403" s="687"/>
      <c r="AA403" s="687"/>
      <c r="AB403" s="687"/>
      <c r="AC403" s="689" t="s">
        <v>1439</v>
      </c>
      <c r="AD403" s="701" t="s">
        <v>1452</v>
      </c>
      <c r="AE403" s="414"/>
    </row>
    <row r="404" spans="1:31" ht="15" hidden="1" customHeight="1">
      <c r="A404" s="761">
        <f t="shared" si="19"/>
        <v>2025</v>
      </c>
      <c r="B404" s="762" t="str">
        <f t="shared" si="21"/>
        <v>février</v>
      </c>
      <c r="C404" s="761">
        <f t="shared" si="20"/>
        <v>7</v>
      </c>
      <c r="D404" s="348" t="s">
        <v>1440</v>
      </c>
      <c r="E404" s="348" t="s">
        <v>1425</v>
      </c>
      <c r="F404" s="259">
        <v>45702</v>
      </c>
      <c r="G404" s="364" t="s">
        <v>1425</v>
      </c>
      <c r="H404" s="364"/>
      <c r="L404" s="347" t="s">
        <v>1426</v>
      </c>
      <c r="M404" s="765" t="s">
        <v>835</v>
      </c>
      <c r="N404" s="264" t="s">
        <v>1425</v>
      </c>
      <c r="O404" s="687"/>
      <c r="P404" s="693" t="s">
        <v>1427</v>
      </c>
      <c r="Q404" s="693" t="s">
        <v>1433</v>
      </c>
      <c r="R404" s="693" t="s">
        <v>1431</v>
      </c>
      <c r="S404" s="693"/>
      <c r="T404" s="691" t="s">
        <v>114</v>
      </c>
      <c r="U404" s="691" t="s">
        <v>7</v>
      </c>
      <c r="V404" s="691" t="s">
        <v>143</v>
      </c>
      <c r="W404" s="687"/>
      <c r="X404" s="687"/>
      <c r="Y404" s="687"/>
      <c r="Z404" s="687"/>
      <c r="AA404" s="687"/>
      <c r="AB404" s="687"/>
      <c r="AC404" s="689"/>
      <c r="AD404" s="689"/>
      <c r="AE404" s="414"/>
    </row>
    <row r="405" spans="1:31" ht="15" hidden="1" customHeight="1">
      <c r="A405" s="761">
        <f t="shared" si="19"/>
        <v>2025</v>
      </c>
      <c r="B405" s="762" t="str">
        <f t="shared" si="21"/>
        <v>février</v>
      </c>
      <c r="C405" s="761">
        <f t="shared" si="20"/>
        <v>7</v>
      </c>
      <c r="D405" s="348" t="s">
        <v>1440</v>
      </c>
      <c r="E405" s="348" t="s">
        <v>1425</v>
      </c>
      <c r="F405" s="259">
        <v>45702</v>
      </c>
      <c r="G405" s="364" t="s">
        <v>1425</v>
      </c>
      <c r="H405" s="364"/>
      <c r="L405" s="347" t="s">
        <v>1426</v>
      </c>
      <c r="M405" s="765" t="s">
        <v>1068</v>
      </c>
      <c r="N405" s="264" t="s">
        <v>1425</v>
      </c>
      <c r="O405" s="687"/>
      <c r="P405" s="693" t="s">
        <v>1427</v>
      </c>
      <c r="Q405" s="693" t="s">
        <v>1433</v>
      </c>
      <c r="R405" s="693" t="s">
        <v>1431</v>
      </c>
      <c r="S405" s="693"/>
      <c r="T405" s="691" t="s">
        <v>114</v>
      </c>
      <c r="U405" s="691" t="s">
        <v>7</v>
      </c>
      <c r="V405" s="691" t="s">
        <v>143</v>
      </c>
      <c r="W405" s="687"/>
      <c r="X405" s="687"/>
      <c r="Y405" s="687"/>
      <c r="Z405" s="687"/>
      <c r="AA405" s="687"/>
      <c r="AB405" s="687"/>
      <c r="AC405" s="689"/>
      <c r="AD405" s="689"/>
      <c r="AE405" s="414"/>
    </row>
    <row r="406" spans="1:31" ht="15" hidden="1" customHeight="1">
      <c r="A406" s="761">
        <f t="shared" si="19"/>
        <v>2025</v>
      </c>
      <c r="B406" s="762" t="str">
        <f t="shared" si="21"/>
        <v>février</v>
      </c>
      <c r="C406" s="761">
        <f t="shared" si="20"/>
        <v>7</v>
      </c>
      <c r="D406" s="348" t="s">
        <v>1440</v>
      </c>
      <c r="E406" s="348" t="s">
        <v>1425</v>
      </c>
      <c r="F406" s="259">
        <v>45702</v>
      </c>
      <c r="G406" s="364" t="s">
        <v>1425</v>
      </c>
      <c r="H406" s="364"/>
      <c r="L406" s="347" t="s">
        <v>1426</v>
      </c>
      <c r="M406" s="765" t="s">
        <v>1029</v>
      </c>
      <c r="N406" s="264" t="s">
        <v>1425</v>
      </c>
      <c r="O406" s="687"/>
      <c r="P406" s="693" t="s">
        <v>1427</v>
      </c>
      <c r="Q406" s="693" t="s">
        <v>1433</v>
      </c>
      <c r="R406" s="693" t="s">
        <v>1429</v>
      </c>
      <c r="S406" s="693"/>
      <c r="T406" s="691" t="s">
        <v>114</v>
      </c>
      <c r="U406" s="691" t="s">
        <v>7</v>
      </c>
      <c r="V406" s="691" t="s">
        <v>143</v>
      </c>
      <c r="W406" s="687"/>
      <c r="X406" s="687"/>
      <c r="Y406" s="687"/>
      <c r="Z406" s="687"/>
      <c r="AA406" s="687"/>
      <c r="AB406" s="687"/>
      <c r="AC406" s="689"/>
      <c r="AD406" s="689"/>
      <c r="AE406" s="414"/>
    </row>
    <row r="407" spans="1:31" ht="15" hidden="1" customHeight="1">
      <c r="A407" s="761">
        <f t="shared" si="19"/>
        <v>2025</v>
      </c>
      <c r="B407" s="762" t="str">
        <f t="shared" si="21"/>
        <v>février</v>
      </c>
      <c r="C407" s="761">
        <f t="shared" si="20"/>
        <v>7</v>
      </c>
      <c r="D407" s="348" t="s">
        <v>1440</v>
      </c>
      <c r="E407" s="348" t="s">
        <v>1699</v>
      </c>
      <c r="F407" s="259">
        <v>45702</v>
      </c>
      <c r="G407" s="364" t="s">
        <v>1593</v>
      </c>
      <c r="H407" s="364"/>
      <c r="L407" s="347" t="s">
        <v>1465</v>
      </c>
      <c r="M407" s="765" t="s">
        <v>500</v>
      </c>
      <c r="N407" s="264">
        <v>70.819999999999993</v>
      </c>
      <c r="O407" s="687"/>
      <c r="P407" s="693"/>
      <c r="Q407" s="693"/>
      <c r="R407" s="693"/>
      <c r="S407" s="693"/>
      <c r="T407" s="691" t="s">
        <v>114</v>
      </c>
      <c r="U407" s="691" t="s">
        <v>7</v>
      </c>
      <c r="V407" s="691" t="s">
        <v>501</v>
      </c>
      <c r="W407" s="687"/>
      <c r="X407" s="687"/>
      <c r="Y407" s="687"/>
      <c r="Z407" s="687"/>
      <c r="AA407" s="687"/>
      <c r="AB407" s="687"/>
      <c r="AC407" s="689" t="s">
        <v>1452</v>
      </c>
      <c r="AD407" s="701" t="s">
        <v>1482</v>
      </c>
      <c r="AE407" s="414"/>
    </row>
    <row r="408" spans="1:31" ht="15" hidden="1" customHeight="1">
      <c r="A408" s="761">
        <f t="shared" si="19"/>
        <v>2025</v>
      </c>
      <c r="B408" s="762" t="str">
        <f t="shared" si="21"/>
        <v>février</v>
      </c>
      <c r="C408" s="761">
        <f t="shared" si="20"/>
        <v>7</v>
      </c>
      <c r="D408" s="348" t="s">
        <v>1440</v>
      </c>
      <c r="E408" s="348" t="s">
        <v>1699</v>
      </c>
      <c r="F408" s="259">
        <v>45702</v>
      </c>
      <c r="G408" s="364" t="s">
        <v>1593</v>
      </c>
      <c r="H408" s="364"/>
      <c r="L408" s="347" t="s">
        <v>1465</v>
      </c>
      <c r="M408" s="765" t="s">
        <v>759</v>
      </c>
      <c r="N408" s="264">
        <v>70.819999999999993</v>
      </c>
      <c r="O408" s="687"/>
      <c r="P408" s="693"/>
      <c r="Q408" s="693"/>
      <c r="R408" s="693"/>
      <c r="S408" s="693"/>
      <c r="T408" s="691" t="s">
        <v>13</v>
      </c>
      <c r="U408" s="691" t="s">
        <v>49</v>
      </c>
      <c r="V408" s="691" t="s">
        <v>49</v>
      </c>
      <c r="W408" s="687"/>
      <c r="X408" s="687"/>
      <c r="Y408" s="687"/>
      <c r="Z408" s="687"/>
      <c r="AA408" s="687"/>
      <c r="AB408" s="687"/>
      <c r="AC408" s="689" t="s">
        <v>1452</v>
      </c>
      <c r="AD408" s="701" t="s">
        <v>1482</v>
      </c>
      <c r="AE408" s="414"/>
    </row>
    <row r="409" spans="1:31" ht="15" hidden="1" customHeight="1">
      <c r="A409" s="761">
        <f t="shared" si="19"/>
        <v>2025</v>
      </c>
      <c r="B409" s="762" t="str">
        <f t="shared" si="21"/>
        <v>février</v>
      </c>
      <c r="C409" s="761">
        <f t="shared" si="20"/>
        <v>7</v>
      </c>
      <c r="D409" s="348" t="s">
        <v>1440</v>
      </c>
      <c r="E409" s="348" t="s">
        <v>1700</v>
      </c>
      <c r="F409" s="259">
        <v>45702</v>
      </c>
      <c r="G409" s="355" t="s">
        <v>1526</v>
      </c>
      <c r="H409" s="351" t="s">
        <v>1676</v>
      </c>
      <c r="L409" s="347" t="s">
        <v>1461</v>
      </c>
      <c r="M409" s="765" t="s">
        <v>1231</v>
      </c>
      <c r="N409" s="264">
        <v>60.5</v>
      </c>
      <c r="O409" s="687"/>
      <c r="P409" s="693"/>
      <c r="Q409" s="693"/>
      <c r="R409" s="693"/>
      <c r="S409" s="693"/>
      <c r="T409" s="691" t="s">
        <v>114</v>
      </c>
      <c r="U409" s="691" t="s">
        <v>7</v>
      </c>
      <c r="V409" s="691" t="s">
        <v>143</v>
      </c>
      <c r="W409" s="687"/>
      <c r="X409" s="687"/>
      <c r="Y409" s="687"/>
      <c r="Z409" s="687"/>
      <c r="AA409" s="687"/>
      <c r="AB409" s="687"/>
      <c r="AC409" s="689" t="s">
        <v>1439</v>
      </c>
      <c r="AD409" s="701" t="s">
        <v>1439</v>
      </c>
      <c r="AE409" s="414"/>
    </row>
    <row r="410" spans="1:31" ht="15" hidden="1" customHeight="1">
      <c r="A410" s="761">
        <f t="shared" si="19"/>
        <v>2025</v>
      </c>
      <c r="B410" s="762" t="str">
        <f t="shared" si="21"/>
        <v>février</v>
      </c>
      <c r="C410" s="761">
        <f t="shared" si="20"/>
        <v>7</v>
      </c>
      <c r="D410" s="348" t="s">
        <v>1440</v>
      </c>
      <c r="E410" s="348" t="s">
        <v>1700</v>
      </c>
      <c r="F410" s="259">
        <v>45702</v>
      </c>
      <c r="G410" s="355" t="s">
        <v>1526</v>
      </c>
      <c r="H410" s="351" t="s">
        <v>1676</v>
      </c>
      <c r="L410" s="347" t="s">
        <v>1461</v>
      </c>
      <c r="M410" s="765" t="s">
        <v>471</v>
      </c>
      <c r="N410" s="264">
        <v>41.1</v>
      </c>
      <c r="O410" s="687"/>
      <c r="P410" s="693"/>
      <c r="Q410" s="693"/>
      <c r="R410" s="693"/>
      <c r="S410" s="693"/>
      <c r="T410" s="691" t="s">
        <v>114</v>
      </c>
      <c r="U410" s="691" t="s">
        <v>7</v>
      </c>
      <c r="V410" s="691" t="s">
        <v>143</v>
      </c>
      <c r="W410" s="687"/>
      <c r="X410" s="687"/>
      <c r="Y410" s="687"/>
      <c r="Z410" s="687"/>
      <c r="AA410" s="687"/>
      <c r="AB410" s="687"/>
      <c r="AC410" s="689" t="s">
        <v>1439</v>
      </c>
      <c r="AD410" s="701" t="s">
        <v>1439</v>
      </c>
      <c r="AE410" s="414"/>
    </row>
    <row r="411" spans="1:31" ht="15" hidden="1" customHeight="1">
      <c r="A411" s="761">
        <f t="shared" si="19"/>
        <v>2025</v>
      </c>
      <c r="B411" s="762" t="str">
        <f t="shared" si="21"/>
        <v>février</v>
      </c>
      <c r="C411" s="761">
        <f t="shared" si="20"/>
        <v>7</v>
      </c>
      <c r="D411" s="348" t="s">
        <v>1440</v>
      </c>
      <c r="E411" s="348" t="s">
        <v>1425</v>
      </c>
      <c r="F411" s="259">
        <v>45702</v>
      </c>
      <c r="G411" s="355" t="s">
        <v>1425</v>
      </c>
      <c r="H411" s="351"/>
      <c r="L411" s="347" t="s">
        <v>1426</v>
      </c>
      <c r="M411" s="765" t="s">
        <v>1061</v>
      </c>
      <c r="N411" s="264" t="s">
        <v>1425</v>
      </c>
      <c r="O411" s="687"/>
      <c r="P411" s="693" t="s">
        <v>1427</v>
      </c>
      <c r="Q411" s="693" t="s">
        <v>1433</v>
      </c>
      <c r="R411" s="693" t="s">
        <v>1429</v>
      </c>
      <c r="S411" s="693"/>
      <c r="T411" s="691" t="s">
        <v>114</v>
      </c>
      <c r="U411" s="691" t="s">
        <v>7</v>
      </c>
      <c r="V411" s="691" t="s">
        <v>143</v>
      </c>
      <c r="W411" s="687"/>
      <c r="X411" s="687"/>
      <c r="Y411" s="687"/>
      <c r="Z411" s="687"/>
      <c r="AA411" s="687"/>
      <c r="AB411" s="687"/>
      <c r="AC411" s="689"/>
      <c r="AD411" s="689"/>
      <c r="AE411" s="414"/>
    </row>
    <row r="412" spans="1:31" ht="15" hidden="1" customHeight="1">
      <c r="A412" s="761">
        <f t="shared" si="19"/>
        <v>2025</v>
      </c>
      <c r="B412" s="762" t="str">
        <f t="shared" si="21"/>
        <v>février</v>
      </c>
      <c r="C412" s="761">
        <f t="shared" si="20"/>
        <v>7</v>
      </c>
      <c r="D412" s="348" t="s">
        <v>1440</v>
      </c>
      <c r="E412" s="348" t="s">
        <v>1425</v>
      </c>
      <c r="F412" s="259">
        <v>45702</v>
      </c>
      <c r="G412" s="355" t="s">
        <v>1425</v>
      </c>
      <c r="H412" s="351"/>
      <c r="L412" s="347" t="s">
        <v>1426</v>
      </c>
      <c r="M412" s="765" t="s">
        <v>164</v>
      </c>
      <c r="N412" s="264" t="s">
        <v>1425</v>
      </c>
      <c r="O412" s="687"/>
      <c r="P412" s="693" t="s">
        <v>1427</v>
      </c>
      <c r="Q412" s="693" t="s">
        <v>1433</v>
      </c>
      <c r="R412" s="693" t="s">
        <v>1429</v>
      </c>
      <c r="S412" s="693"/>
      <c r="T412" s="691" t="s">
        <v>114</v>
      </c>
      <c r="U412" s="691" t="s">
        <v>7</v>
      </c>
      <c r="V412" s="691" t="s">
        <v>143</v>
      </c>
      <c r="W412" s="687"/>
      <c r="X412" s="687"/>
      <c r="Y412" s="687"/>
      <c r="Z412" s="687"/>
      <c r="AA412" s="687"/>
      <c r="AB412" s="687"/>
      <c r="AC412" s="689"/>
      <c r="AD412" s="689"/>
      <c r="AE412" s="414"/>
    </row>
    <row r="413" spans="1:31" ht="15" hidden="1" customHeight="1">
      <c r="A413" s="761">
        <f t="shared" si="19"/>
        <v>2025</v>
      </c>
      <c r="B413" s="762" t="str">
        <f t="shared" si="21"/>
        <v>février</v>
      </c>
      <c r="C413" s="761">
        <f t="shared" si="20"/>
        <v>7</v>
      </c>
      <c r="D413" s="348" t="s">
        <v>1440</v>
      </c>
      <c r="E413" s="348" t="s">
        <v>1425</v>
      </c>
      <c r="F413" s="259">
        <v>45702</v>
      </c>
      <c r="G413" s="355" t="s">
        <v>1425</v>
      </c>
      <c r="H413" s="351"/>
      <c r="L413" s="347" t="s">
        <v>1426</v>
      </c>
      <c r="M413" s="765" t="s">
        <v>174</v>
      </c>
      <c r="N413" s="264" t="s">
        <v>1425</v>
      </c>
      <c r="O413" s="687"/>
      <c r="P413" s="693" t="s">
        <v>1427</v>
      </c>
      <c r="Q413" s="693" t="s">
        <v>1433</v>
      </c>
      <c r="R413" s="693" t="s">
        <v>1429</v>
      </c>
      <c r="S413" s="693"/>
      <c r="T413" s="691" t="s">
        <v>114</v>
      </c>
      <c r="U413" s="691" t="s">
        <v>7</v>
      </c>
      <c r="V413" s="691" t="s">
        <v>143</v>
      </c>
      <c r="W413" s="687"/>
      <c r="X413" s="687"/>
      <c r="Y413" s="687"/>
      <c r="Z413" s="687"/>
      <c r="AA413" s="687"/>
      <c r="AB413" s="687"/>
      <c r="AC413" s="689"/>
      <c r="AD413" s="689"/>
      <c r="AE413" s="414"/>
    </row>
    <row r="414" spans="1:31" ht="15" hidden="1" customHeight="1">
      <c r="A414" s="761">
        <f t="shared" si="19"/>
        <v>2025</v>
      </c>
      <c r="B414" s="762" t="str">
        <f t="shared" si="21"/>
        <v>février</v>
      </c>
      <c r="C414" s="761">
        <f t="shared" si="20"/>
        <v>7</v>
      </c>
      <c r="D414" s="348" t="s">
        <v>1440</v>
      </c>
      <c r="E414" s="348" t="s">
        <v>1425</v>
      </c>
      <c r="F414" s="259">
        <v>45702</v>
      </c>
      <c r="G414" s="355" t="s">
        <v>1425</v>
      </c>
      <c r="H414" s="351"/>
      <c r="L414" s="347" t="s">
        <v>1426</v>
      </c>
      <c r="M414" s="765" t="s">
        <v>169</v>
      </c>
      <c r="N414" s="264" t="s">
        <v>1425</v>
      </c>
      <c r="O414" s="687"/>
      <c r="P414" s="693" t="s">
        <v>1427</v>
      </c>
      <c r="Q414" s="693" t="s">
        <v>1433</v>
      </c>
      <c r="R414" s="693" t="s">
        <v>1429</v>
      </c>
      <c r="S414" s="693"/>
      <c r="T414" s="691" t="s">
        <v>114</v>
      </c>
      <c r="U414" s="691" t="s">
        <v>7</v>
      </c>
      <c r="V414" s="691" t="s">
        <v>143</v>
      </c>
      <c r="W414" s="687"/>
      <c r="X414" s="687"/>
      <c r="Y414" s="687"/>
      <c r="Z414" s="687"/>
      <c r="AA414" s="687"/>
      <c r="AB414" s="687"/>
      <c r="AC414" s="689"/>
      <c r="AD414" s="689"/>
      <c r="AE414" s="414"/>
    </row>
    <row r="415" spans="1:31" ht="15" hidden="1" customHeight="1">
      <c r="A415" s="761">
        <f t="shared" si="19"/>
        <v>2025</v>
      </c>
      <c r="B415" s="762" t="str">
        <f t="shared" si="21"/>
        <v>février</v>
      </c>
      <c r="C415" s="761">
        <f t="shared" si="20"/>
        <v>7</v>
      </c>
      <c r="D415" s="348" t="s">
        <v>1440</v>
      </c>
      <c r="E415" s="348" t="s">
        <v>1425</v>
      </c>
      <c r="F415" s="259">
        <v>45702</v>
      </c>
      <c r="G415" s="355" t="s">
        <v>1425</v>
      </c>
      <c r="H415" s="351"/>
      <c r="L415" s="347" t="s">
        <v>1426</v>
      </c>
      <c r="M415" s="765" t="s">
        <v>455</v>
      </c>
      <c r="N415" s="264" t="s">
        <v>1425</v>
      </c>
      <c r="O415" s="687"/>
      <c r="P415" s="693" t="s">
        <v>1427</v>
      </c>
      <c r="Q415" s="693" t="s">
        <v>1433</v>
      </c>
      <c r="R415" s="693" t="s">
        <v>1429</v>
      </c>
      <c r="S415" s="693"/>
      <c r="T415" s="691" t="s">
        <v>114</v>
      </c>
      <c r="U415" s="691" t="s">
        <v>7</v>
      </c>
      <c r="V415" s="691" t="s">
        <v>143</v>
      </c>
      <c r="W415" s="687"/>
      <c r="X415" s="687"/>
      <c r="Y415" s="687"/>
      <c r="Z415" s="687"/>
      <c r="AA415" s="687"/>
      <c r="AB415" s="687"/>
      <c r="AC415" s="689"/>
      <c r="AD415" s="689"/>
      <c r="AE415" s="414"/>
    </row>
    <row r="416" spans="1:31" ht="15" hidden="1" customHeight="1">
      <c r="A416" s="761">
        <f t="shared" si="19"/>
        <v>2025</v>
      </c>
      <c r="B416" s="762" t="str">
        <f t="shared" si="21"/>
        <v>février</v>
      </c>
      <c r="C416" s="761">
        <f t="shared" si="20"/>
        <v>7</v>
      </c>
      <c r="D416" s="348" t="s">
        <v>1440</v>
      </c>
      <c r="E416" s="348" t="s">
        <v>1700</v>
      </c>
      <c r="F416" s="259">
        <v>45702</v>
      </c>
      <c r="G416" s="355" t="s">
        <v>1526</v>
      </c>
      <c r="H416" s="351" t="s">
        <v>1676</v>
      </c>
      <c r="L416" s="347" t="s">
        <v>1461</v>
      </c>
      <c r="M416" s="765" t="s">
        <v>276</v>
      </c>
      <c r="N416" s="264">
        <v>25.6</v>
      </c>
      <c r="O416" s="687"/>
      <c r="P416" s="693"/>
      <c r="Q416" s="693"/>
      <c r="R416" s="693"/>
      <c r="S416" s="693"/>
      <c r="T416" s="691" t="s">
        <v>13</v>
      </c>
      <c r="U416" s="691" t="s">
        <v>43</v>
      </c>
      <c r="V416" s="691" t="s">
        <v>93</v>
      </c>
      <c r="W416" s="687"/>
      <c r="X416" s="687"/>
      <c r="Y416" s="687"/>
      <c r="Z416" s="687"/>
      <c r="AA416" s="687"/>
      <c r="AB416" s="687"/>
      <c r="AC416" s="689" t="s">
        <v>1439</v>
      </c>
      <c r="AD416" s="701" t="s">
        <v>1439</v>
      </c>
      <c r="AE416" s="414"/>
    </row>
    <row r="417" spans="1:31" ht="15" hidden="1" customHeight="1">
      <c r="A417" s="761">
        <f t="shared" si="19"/>
        <v>2025</v>
      </c>
      <c r="B417" s="762" t="str">
        <f t="shared" si="21"/>
        <v>février</v>
      </c>
      <c r="C417" s="761">
        <f t="shared" si="20"/>
        <v>7</v>
      </c>
      <c r="D417" s="348" t="s">
        <v>1440</v>
      </c>
      <c r="E417" s="348" t="s">
        <v>1700</v>
      </c>
      <c r="F417" s="259">
        <v>45702</v>
      </c>
      <c r="G417" s="355" t="s">
        <v>1526</v>
      </c>
      <c r="H417" s="351" t="s">
        <v>1676</v>
      </c>
      <c r="L417" s="347" t="s">
        <v>1461</v>
      </c>
      <c r="M417" s="765" t="s">
        <v>268</v>
      </c>
      <c r="N417" s="264">
        <v>52.9</v>
      </c>
      <c r="O417" s="687"/>
      <c r="P417" s="693"/>
      <c r="Q417" s="693"/>
      <c r="R417" s="693"/>
      <c r="S417" s="693"/>
      <c r="T417" s="691" t="s">
        <v>13</v>
      </c>
      <c r="U417" s="691" t="s">
        <v>43</v>
      </c>
      <c r="V417" s="691" t="s">
        <v>93</v>
      </c>
      <c r="W417" s="687"/>
      <c r="X417" s="687"/>
      <c r="Y417" s="687"/>
      <c r="Z417" s="687"/>
      <c r="AA417" s="687"/>
      <c r="AB417" s="687"/>
      <c r="AC417" s="689" t="s">
        <v>1439</v>
      </c>
      <c r="AD417" s="701" t="s">
        <v>1439</v>
      </c>
      <c r="AE417" s="414"/>
    </row>
    <row r="418" spans="1:31" ht="15" hidden="1" customHeight="1">
      <c r="A418" s="761">
        <f t="shared" si="19"/>
        <v>2025</v>
      </c>
      <c r="B418" s="762" t="str">
        <f t="shared" si="21"/>
        <v>février</v>
      </c>
      <c r="C418" s="761">
        <f t="shared" si="20"/>
        <v>7</v>
      </c>
      <c r="D418" s="348" t="s">
        <v>1440</v>
      </c>
      <c r="E418" s="348" t="s">
        <v>1700</v>
      </c>
      <c r="F418" s="259">
        <v>45702</v>
      </c>
      <c r="G418" s="355" t="s">
        <v>1526</v>
      </c>
      <c r="H418" s="351" t="s">
        <v>1676</v>
      </c>
      <c r="L418" s="347" t="s">
        <v>1461</v>
      </c>
      <c r="M418" s="765" t="s">
        <v>382</v>
      </c>
      <c r="N418" s="264">
        <v>23.1</v>
      </c>
      <c r="O418" s="687"/>
      <c r="P418" s="693"/>
      <c r="Q418" s="693"/>
      <c r="R418" s="693"/>
      <c r="S418" s="693"/>
      <c r="T418" s="691" t="s">
        <v>13</v>
      </c>
      <c r="U418" s="691" t="s">
        <v>49</v>
      </c>
      <c r="V418" s="691" t="s">
        <v>86</v>
      </c>
      <c r="W418" s="687"/>
      <c r="X418" s="687"/>
      <c r="Y418" s="687"/>
      <c r="Z418" s="687"/>
      <c r="AA418" s="687"/>
      <c r="AB418" s="687"/>
      <c r="AC418" s="689" t="s">
        <v>1439</v>
      </c>
      <c r="AD418" s="701" t="s">
        <v>1452</v>
      </c>
      <c r="AE418" s="414"/>
    </row>
    <row r="419" spans="1:31" ht="15" hidden="1" customHeight="1">
      <c r="A419" s="761">
        <f t="shared" si="19"/>
        <v>2025</v>
      </c>
      <c r="B419" s="762" t="str">
        <f t="shared" si="21"/>
        <v>février</v>
      </c>
      <c r="C419" s="761">
        <f t="shared" si="20"/>
        <v>8</v>
      </c>
      <c r="D419" s="348" t="s">
        <v>1466</v>
      </c>
      <c r="E419" s="348" t="s">
        <v>1701</v>
      </c>
      <c r="F419" s="259">
        <v>45704</v>
      </c>
      <c r="G419" s="352" t="s">
        <v>1477</v>
      </c>
      <c r="H419" s="351" t="s">
        <v>1600</v>
      </c>
      <c r="I419" s="351" t="s">
        <v>1702</v>
      </c>
      <c r="J419" s="351" t="s">
        <v>1658</v>
      </c>
      <c r="K419" s="373" t="s">
        <v>1703</v>
      </c>
      <c r="L419" s="347" t="s">
        <v>1457</v>
      </c>
      <c r="M419" s="765" t="s">
        <v>792</v>
      </c>
      <c r="N419" s="264">
        <v>48</v>
      </c>
      <c r="O419" s="687"/>
      <c r="P419" s="693"/>
      <c r="Q419" s="693"/>
      <c r="R419" s="693"/>
      <c r="S419" s="693"/>
      <c r="T419" s="691" t="s">
        <v>114</v>
      </c>
      <c r="U419" s="691" t="s">
        <v>34</v>
      </c>
      <c r="V419" s="691" t="s">
        <v>34</v>
      </c>
      <c r="W419" s="687"/>
      <c r="X419" s="687"/>
      <c r="Y419" s="687"/>
      <c r="Z419" s="687"/>
      <c r="AA419" s="687"/>
      <c r="AB419" s="687"/>
      <c r="AC419" s="688"/>
      <c r="AD419" s="687"/>
      <c r="AE419" s="414"/>
    </row>
    <row r="420" spans="1:31" ht="30" hidden="1">
      <c r="A420" s="761">
        <f t="shared" si="19"/>
        <v>2025</v>
      </c>
      <c r="B420" s="762" t="str">
        <f t="shared" si="21"/>
        <v>février</v>
      </c>
      <c r="C420" s="761">
        <f t="shared" si="20"/>
        <v>8</v>
      </c>
      <c r="D420" s="348" t="s">
        <v>1466</v>
      </c>
      <c r="E420" s="348" t="s">
        <v>1701</v>
      </c>
      <c r="F420" s="259">
        <v>45704</v>
      </c>
      <c r="G420" s="352" t="s">
        <v>1477</v>
      </c>
      <c r="H420" s="351" t="s">
        <v>1600</v>
      </c>
      <c r="I420" s="351" t="s">
        <v>1702</v>
      </c>
      <c r="J420" s="351" t="s">
        <v>1658</v>
      </c>
      <c r="K420" s="373" t="s">
        <v>1703</v>
      </c>
      <c r="L420" s="347" t="s">
        <v>1457</v>
      </c>
      <c r="M420" s="765" t="s">
        <v>788</v>
      </c>
      <c r="N420" s="264">
        <v>67</v>
      </c>
      <c r="O420" s="687"/>
      <c r="P420" s="693"/>
      <c r="Q420" s="693"/>
      <c r="R420" s="693"/>
      <c r="S420" s="693"/>
      <c r="T420" s="691" t="s">
        <v>114</v>
      </c>
      <c r="U420" s="691" t="s">
        <v>34</v>
      </c>
      <c r="V420" s="691" t="s">
        <v>34</v>
      </c>
      <c r="W420" s="687"/>
      <c r="X420" s="687"/>
      <c r="Y420" s="687"/>
      <c r="Z420" s="687"/>
      <c r="AA420" s="687"/>
      <c r="AB420" s="687"/>
      <c r="AC420" s="688"/>
      <c r="AD420" s="687"/>
      <c r="AE420" s="414"/>
    </row>
    <row r="421" spans="1:31" ht="15" hidden="1" customHeight="1">
      <c r="A421" s="761">
        <f t="shared" si="19"/>
        <v>2025</v>
      </c>
      <c r="B421" s="762" t="str">
        <f t="shared" si="21"/>
        <v>février</v>
      </c>
      <c r="C421" s="761">
        <f t="shared" si="20"/>
        <v>8</v>
      </c>
      <c r="D421" s="348" t="s">
        <v>1466</v>
      </c>
      <c r="E421" s="348" t="s">
        <v>1701</v>
      </c>
      <c r="F421" s="259">
        <v>45704</v>
      </c>
      <c r="G421" s="352" t="s">
        <v>1477</v>
      </c>
      <c r="H421" s="351" t="s">
        <v>1600</v>
      </c>
      <c r="I421" s="351" t="s">
        <v>1702</v>
      </c>
      <c r="J421" s="351" t="s">
        <v>1658</v>
      </c>
      <c r="K421" s="373" t="s">
        <v>1703</v>
      </c>
      <c r="L421" s="347" t="s">
        <v>1457</v>
      </c>
      <c r="M421" s="765" t="s">
        <v>660</v>
      </c>
      <c r="N421" s="264">
        <v>115</v>
      </c>
      <c r="O421" s="687"/>
      <c r="P421" s="693"/>
      <c r="Q421" s="693"/>
      <c r="R421" s="693"/>
      <c r="S421" s="693"/>
      <c r="T421" s="691" t="s">
        <v>13</v>
      </c>
      <c r="U421" s="691" t="s">
        <v>47</v>
      </c>
      <c r="V421" s="691" t="s">
        <v>292</v>
      </c>
      <c r="W421" s="687"/>
      <c r="X421" s="687"/>
      <c r="Y421" s="687"/>
      <c r="Z421" s="687"/>
      <c r="AA421" s="687"/>
      <c r="AB421" s="687"/>
      <c r="AC421" s="688" t="s">
        <v>1439</v>
      </c>
      <c r="AD421" s="701" t="s">
        <v>1439</v>
      </c>
      <c r="AE421" s="414"/>
    </row>
    <row r="422" spans="1:31" ht="15" hidden="1" customHeight="1">
      <c r="A422" s="761">
        <f t="shared" si="19"/>
        <v>2025</v>
      </c>
      <c r="B422" s="762" t="str">
        <f t="shared" si="21"/>
        <v>février</v>
      </c>
      <c r="C422" s="761">
        <f t="shared" si="20"/>
        <v>8</v>
      </c>
      <c r="D422" s="348" t="s">
        <v>1472</v>
      </c>
      <c r="E422" s="348" t="s">
        <v>1425</v>
      </c>
      <c r="F422" s="259">
        <v>45705</v>
      </c>
      <c r="G422" s="355" t="s">
        <v>1425</v>
      </c>
      <c r="H422" s="351"/>
      <c r="I422" s="351"/>
      <c r="L422" s="347" t="s">
        <v>1426</v>
      </c>
      <c r="M422" s="765" t="s">
        <v>752</v>
      </c>
      <c r="N422" s="264" t="s">
        <v>1425</v>
      </c>
      <c r="O422" s="687"/>
      <c r="P422" s="693" t="s">
        <v>1427</v>
      </c>
      <c r="Q422" s="693" t="s">
        <v>1433</v>
      </c>
      <c r="R422" s="693" t="s">
        <v>1431</v>
      </c>
      <c r="S422" s="693"/>
      <c r="T422" s="691" t="s">
        <v>114</v>
      </c>
      <c r="U422" s="691" t="s">
        <v>3</v>
      </c>
      <c r="V422" s="691" t="s">
        <v>22</v>
      </c>
      <c r="W422" s="687"/>
      <c r="X422" s="687"/>
      <c r="Y422" s="687"/>
      <c r="Z422" s="687"/>
      <c r="AA422" s="687"/>
      <c r="AB422" s="687"/>
      <c r="AC422" s="689"/>
      <c r="AD422" s="689"/>
      <c r="AE422" s="414"/>
    </row>
    <row r="423" spans="1:31" ht="15" hidden="1" customHeight="1">
      <c r="A423" s="761">
        <f t="shared" si="19"/>
        <v>2025</v>
      </c>
      <c r="B423" s="762" t="str">
        <f t="shared" si="21"/>
        <v>février</v>
      </c>
      <c r="C423" s="761">
        <f t="shared" si="20"/>
        <v>8</v>
      </c>
      <c r="D423" s="348" t="s">
        <v>1472</v>
      </c>
      <c r="E423" s="348" t="s">
        <v>1704</v>
      </c>
      <c r="F423" s="259">
        <v>45705</v>
      </c>
      <c r="G423" s="353" t="s">
        <v>1435</v>
      </c>
      <c r="H423" s="351" t="s">
        <v>1705</v>
      </c>
      <c r="I423" s="351" t="s">
        <v>1658</v>
      </c>
      <c r="L423" s="347" t="s">
        <v>1444</v>
      </c>
      <c r="M423" s="765" t="s">
        <v>803</v>
      </c>
      <c r="N423" s="264">
        <v>105.9</v>
      </c>
      <c r="O423" s="687"/>
      <c r="P423" s="693"/>
      <c r="Q423" s="693"/>
      <c r="R423" s="693"/>
      <c r="S423" s="693"/>
      <c r="T423" s="691" t="s">
        <v>114</v>
      </c>
      <c r="U423" s="691" t="s">
        <v>20</v>
      </c>
      <c r="V423" s="691" t="s">
        <v>20</v>
      </c>
      <c r="W423" s="687"/>
      <c r="X423" s="687"/>
      <c r="Y423" s="687"/>
      <c r="Z423" s="687"/>
      <c r="AA423" s="687"/>
      <c r="AB423" s="687"/>
      <c r="AC423" s="689"/>
      <c r="AD423" s="687"/>
      <c r="AE423" s="414"/>
    </row>
    <row r="424" spans="1:31" ht="15" hidden="1" customHeight="1">
      <c r="A424" s="761">
        <f t="shared" si="19"/>
        <v>2025</v>
      </c>
      <c r="B424" s="762" t="str">
        <f t="shared" si="21"/>
        <v>février</v>
      </c>
      <c r="C424" s="761">
        <f t="shared" si="20"/>
        <v>8</v>
      </c>
      <c r="D424" s="348" t="s">
        <v>1472</v>
      </c>
      <c r="E424" s="348" t="s">
        <v>1704</v>
      </c>
      <c r="F424" s="259">
        <v>45705</v>
      </c>
      <c r="G424" s="353" t="s">
        <v>1435</v>
      </c>
      <c r="H424" s="351" t="s">
        <v>1705</v>
      </c>
      <c r="I424" s="351" t="s">
        <v>1658</v>
      </c>
      <c r="L424" s="347" t="s">
        <v>1444</v>
      </c>
      <c r="M424" s="765" t="s">
        <v>809</v>
      </c>
      <c r="N424" s="264">
        <v>62.85</v>
      </c>
      <c r="O424" s="687"/>
      <c r="P424" s="693"/>
      <c r="Q424" s="693"/>
      <c r="R424" s="693"/>
      <c r="S424" s="693"/>
      <c r="T424" s="691" t="s">
        <v>114</v>
      </c>
      <c r="U424" s="691" t="s">
        <v>20</v>
      </c>
      <c r="V424" s="691" t="s">
        <v>20</v>
      </c>
      <c r="W424" s="687"/>
      <c r="X424" s="687"/>
      <c r="Y424" s="687"/>
      <c r="Z424" s="687"/>
      <c r="AA424" s="687"/>
      <c r="AB424" s="687"/>
      <c r="AC424" s="689"/>
      <c r="AD424" s="687"/>
      <c r="AE424" s="414"/>
    </row>
    <row r="425" spans="1:31" ht="15" hidden="1" customHeight="1">
      <c r="A425" s="761">
        <f t="shared" si="19"/>
        <v>2025</v>
      </c>
      <c r="B425" s="762" t="str">
        <f t="shared" si="21"/>
        <v>février</v>
      </c>
      <c r="C425" s="761">
        <f t="shared" si="20"/>
        <v>8</v>
      </c>
      <c r="D425" s="348" t="s">
        <v>1472</v>
      </c>
      <c r="E425" s="348" t="s">
        <v>1704</v>
      </c>
      <c r="F425" s="259">
        <v>45705</v>
      </c>
      <c r="G425" s="353" t="s">
        <v>1435</v>
      </c>
      <c r="H425" s="351" t="s">
        <v>1705</v>
      </c>
      <c r="I425" s="351" t="s">
        <v>1658</v>
      </c>
      <c r="L425" s="347" t="s">
        <v>1444</v>
      </c>
      <c r="M425" s="765" t="s">
        <v>488</v>
      </c>
      <c r="N425" s="264">
        <v>27.5</v>
      </c>
      <c r="O425" s="687"/>
      <c r="P425" s="693"/>
      <c r="Q425" s="693"/>
      <c r="R425" s="693"/>
      <c r="S425" s="693"/>
      <c r="T425" s="691" t="s">
        <v>13</v>
      </c>
      <c r="U425" s="691" t="s">
        <v>43</v>
      </c>
      <c r="V425" s="691" t="s">
        <v>93</v>
      </c>
      <c r="W425" s="687"/>
      <c r="X425" s="687"/>
      <c r="Y425" s="687"/>
      <c r="Z425" s="687"/>
      <c r="AA425" s="687"/>
      <c r="AB425" s="687"/>
      <c r="AC425" s="689" t="s">
        <v>1439</v>
      </c>
      <c r="AD425" s="701" t="s">
        <v>1439</v>
      </c>
      <c r="AE425" s="414"/>
    </row>
    <row r="426" spans="1:31" ht="15" hidden="1" customHeight="1">
      <c r="A426" s="761">
        <f t="shared" si="19"/>
        <v>2025</v>
      </c>
      <c r="B426" s="762" t="str">
        <f t="shared" si="21"/>
        <v>février</v>
      </c>
      <c r="C426" s="761">
        <f t="shared" si="20"/>
        <v>8</v>
      </c>
      <c r="D426" s="348" t="s">
        <v>1472</v>
      </c>
      <c r="E426" s="348" t="s">
        <v>1704</v>
      </c>
      <c r="F426" s="259">
        <v>45705</v>
      </c>
      <c r="G426" s="353" t="s">
        <v>1435</v>
      </c>
      <c r="H426" s="351" t="s">
        <v>1705</v>
      </c>
      <c r="I426" s="351" t="s">
        <v>1658</v>
      </c>
      <c r="L426" s="347" t="s">
        <v>1444</v>
      </c>
      <c r="M426" s="765" t="s">
        <v>975</v>
      </c>
      <c r="N426" s="264">
        <v>141.25</v>
      </c>
      <c r="O426" s="687"/>
      <c r="P426" s="693"/>
      <c r="Q426" s="693"/>
      <c r="R426" s="693"/>
      <c r="S426" s="693"/>
      <c r="T426" s="691" t="s">
        <v>13</v>
      </c>
      <c r="U426" s="691" t="s">
        <v>47</v>
      </c>
      <c r="V426" s="691" t="s">
        <v>292</v>
      </c>
      <c r="W426" s="687"/>
      <c r="X426" s="687"/>
      <c r="Y426" s="687"/>
      <c r="Z426" s="687"/>
      <c r="AA426" s="687"/>
      <c r="AB426" s="687"/>
      <c r="AC426" s="689" t="s">
        <v>1439</v>
      </c>
      <c r="AD426" s="701" t="s">
        <v>1452</v>
      </c>
      <c r="AE426" s="414"/>
    </row>
    <row r="427" spans="1:31" ht="15" hidden="1" customHeight="1">
      <c r="A427" s="761">
        <f>IF(B427="","",2025)</f>
        <v>2025</v>
      </c>
      <c r="B427" s="762" t="str">
        <f>IF(F427="","",CHOOSE(MONTH(F427),"janvier","février","mars","avril","mai","juin","juillet","aout","septembre","octobre","novembre","décembre"))</f>
        <v>février</v>
      </c>
      <c r="C427" s="761">
        <f t="shared" si="20"/>
        <v>8</v>
      </c>
      <c r="D427" s="348" t="s">
        <v>1472</v>
      </c>
      <c r="E427" s="348" t="s">
        <v>1706</v>
      </c>
      <c r="F427" s="259">
        <v>45705</v>
      </c>
      <c r="G427" s="798" t="s">
        <v>1477</v>
      </c>
      <c r="H427" s="799" t="s">
        <v>1707</v>
      </c>
      <c r="I427" s="799"/>
      <c r="L427" s="347" t="s">
        <v>1438</v>
      </c>
      <c r="M427" s="765" t="s">
        <v>1047</v>
      </c>
      <c r="N427" s="264">
        <v>305</v>
      </c>
      <c r="O427" s="687"/>
      <c r="P427" s="693"/>
      <c r="Q427" s="693"/>
      <c r="R427" s="693"/>
      <c r="S427" s="693"/>
      <c r="T427" s="691" t="s">
        <v>114</v>
      </c>
      <c r="U427" s="691" t="s">
        <v>3</v>
      </c>
      <c r="V427" s="691" t="s">
        <v>22</v>
      </c>
      <c r="W427" s="687"/>
      <c r="X427" s="687"/>
      <c r="Y427" s="687"/>
      <c r="Z427" s="687"/>
      <c r="AA427" s="687"/>
      <c r="AB427" s="687"/>
      <c r="AC427" s="689" t="s">
        <v>1439</v>
      </c>
      <c r="AD427" s="701" t="s">
        <v>1439</v>
      </c>
      <c r="AE427" s="414"/>
    </row>
    <row r="428" spans="1:31" ht="15" hidden="1" customHeight="1">
      <c r="A428" s="761">
        <f>IF(B428="","",2025)</f>
        <v>2025</v>
      </c>
      <c r="B428" s="762" t="str">
        <f>IF(F428="","",CHOOSE(MONTH(F428),"janvier","février","mars","avril","mai","juin","juillet","aout","septembre","octobre","novembre","décembre"))</f>
        <v>février</v>
      </c>
      <c r="C428" s="761">
        <f t="shared" si="20"/>
        <v>8</v>
      </c>
      <c r="D428" s="348" t="s">
        <v>1472</v>
      </c>
      <c r="E428" s="348" t="s">
        <v>1706</v>
      </c>
      <c r="F428" s="259">
        <v>45705</v>
      </c>
      <c r="G428" s="798" t="s">
        <v>1477</v>
      </c>
      <c r="H428" s="799" t="s">
        <v>1707</v>
      </c>
      <c r="I428" s="799"/>
      <c r="L428" s="347" t="s">
        <v>1438</v>
      </c>
      <c r="M428" s="765" t="s">
        <v>759</v>
      </c>
      <c r="N428" s="264">
        <v>305</v>
      </c>
      <c r="O428" s="687"/>
      <c r="P428" s="693"/>
      <c r="Q428" s="693"/>
      <c r="R428" s="693"/>
      <c r="S428" s="693"/>
      <c r="T428" s="691" t="s">
        <v>13</v>
      </c>
      <c r="U428" s="691" t="s">
        <v>49</v>
      </c>
      <c r="V428" s="691" t="s">
        <v>49</v>
      </c>
      <c r="W428" s="687"/>
      <c r="X428" s="687"/>
      <c r="Y428" s="687"/>
      <c r="Z428" s="687"/>
      <c r="AA428" s="687"/>
      <c r="AB428" s="687"/>
      <c r="AC428" s="689" t="s">
        <v>1439</v>
      </c>
      <c r="AD428" s="701" t="s">
        <v>1439</v>
      </c>
      <c r="AE428" s="414"/>
    </row>
    <row r="429" spans="1:31" ht="15" hidden="1" customHeight="1">
      <c r="A429" s="761">
        <f>IF(B429="","",2025)</f>
        <v>2025</v>
      </c>
      <c r="B429" s="762" t="str">
        <f>IF(F429="","",CHOOSE(MONTH(F429),"janvier","février","mars","avril","mai","juin","juillet","aout","septembre","octobre","novembre","décembre"))</f>
        <v>février</v>
      </c>
      <c r="C429" s="761">
        <f t="shared" si="20"/>
        <v>8</v>
      </c>
      <c r="D429" s="348" t="s">
        <v>1475</v>
      </c>
      <c r="E429" s="348" t="s">
        <v>1708</v>
      </c>
      <c r="F429" s="259">
        <v>45706</v>
      </c>
      <c r="G429" s="800" t="s">
        <v>1523</v>
      </c>
      <c r="H429" s="801" t="s">
        <v>1709</v>
      </c>
      <c r="I429" s="801" t="s">
        <v>1609</v>
      </c>
      <c r="J429" s="774"/>
      <c r="L429" s="769" t="s">
        <v>1438</v>
      </c>
      <c r="M429" s="765" t="s">
        <v>1227</v>
      </c>
      <c r="N429" s="264">
        <v>63.7</v>
      </c>
      <c r="O429" s="687"/>
      <c r="P429" s="693"/>
      <c r="Q429" s="693"/>
      <c r="R429" s="693"/>
      <c r="S429" s="693"/>
      <c r="T429" s="691" t="s">
        <v>114</v>
      </c>
      <c r="U429" s="691" t="s">
        <v>20</v>
      </c>
      <c r="V429" s="691" t="s">
        <v>20</v>
      </c>
      <c r="W429" s="687"/>
      <c r="X429" s="687"/>
      <c r="Y429" s="687"/>
      <c r="Z429" s="687"/>
      <c r="AA429" s="687"/>
      <c r="AB429" s="687"/>
      <c r="AC429" s="689" t="s">
        <v>1439</v>
      </c>
      <c r="AD429" s="701" t="s">
        <v>1452</v>
      </c>
      <c r="AE429" s="414"/>
    </row>
    <row r="430" spans="1:31" ht="15" hidden="1" customHeight="1">
      <c r="A430" s="761">
        <f t="shared" ref="A430:A493" si="22">IF(B430="","",2025)</f>
        <v>2025</v>
      </c>
      <c r="B430" s="762" t="str">
        <f t="shared" ref="B430:B493" si="23">IF(F430="","",CHOOSE(MONTH(F430),"janvier","février","mars","avril","mai","juin","juillet","aout","septembre","octobre","novembre","décembre"))</f>
        <v>février</v>
      </c>
      <c r="C430" s="761">
        <f t="shared" si="20"/>
        <v>8</v>
      </c>
      <c r="D430" s="348" t="s">
        <v>1475</v>
      </c>
      <c r="E430" s="348" t="s">
        <v>1708</v>
      </c>
      <c r="F430" s="259">
        <v>45706</v>
      </c>
      <c r="G430" s="800" t="s">
        <v>1523</v>
      </c>
      <c r="H430" s="801" t="s">
        <v>1709</v>
      </c>
      <c r="I430" s="801" t="s">
        <v>1609</v>
      </c>
      <c r="J430" s="774"/>
      <c r="L430" s="769" t="s">
        <v>1438</v>
      </c>
      <c r="M430" s="765" t="s">
        <v>975</v>
      </c>
      <c r="N430" s="264">
        <v>4.54</v>
      </c>
      <c r="O430" s="687"/>
      <c r="P430" s="693"/>
      <c r="Q430" s="693"/>
      <c r="R430" s="693"/>
      <c r="S430" s="693"/>
      <c r="T430" s="691" t="s">
        <v>13</v>
      </c>
      <c r="U430" s="691" t="s">
        <v>47</v>
      </c>
      <c r="V430" s="691" t="s">
        <v>292</v>
      </c>
      <c r="W430" s="687"/>
      <c r="X430" s="687"/>
      <c r="Y430" s="687"/>
      <c r="Z430" s="687"/>
      <c r="AA430" s="687"/>
      <c r="AB430" s="687"/>
      <c r="AC430" s="689" t="s">
        <v>1439</v>
      </c>
      <c r="AD430" s="701" t="s">
        <v>1452</v>
      </c>
      <c r="AE430" s="414"/>
    </row>
    <row r="431" spans="1:31" ht="15" hidden="1" customHeight="1">
      <c r="A431" s="761">
        <f t="shared" si="22"/>
        <v>2025</v>
      </c>
      <c r="B431" s="762" t="str">
        <f t="shared" si="23"/>
        <v>février</v>
      </c>
      <c r="C431" s="761">
        <f t="shared" si="20"/>
        <v>8</v>
      </c>
      <c r="D431" s="348" t="s">
        <v>1475</v>
      </c>
      <c r="E431" s="348" t="s">
        <v>1708</v>
      </c>
      <c r="F431" s="259">
        <v>45706</v>
      </c>
      <c r="G431" s="800" t="s">
        <v>1523</v>
      </c>
      <c r="H431" s="801" t="s">
        <v>1709</v>
      </c>
      <c r="I431" s="801" t="s">
        <v>1609</v>
      </c>
      <c r="J431" s="774"/>
      <c r="L431" s="769" t="s">
        <v>1438</v>
      </c>
      <c r="M431" s="765" t="s">
        <v>660</v>
      </c>
      <c r="N431" s="264">
        <v>59.16</v>
      </c>
      <c r="O431" s="687"/>
      <c r="P431" s="693"/>
      <c r="Q431" s="693"/>
      <c r="R431" s="693"/>
      <c r="S431" s="693"/>
      <c r="T431" s="691" t="s">
        <v>13</v>
      </c>
      <c r="U431" s="691" t="s">
        <v>47</v>
      </c>
      <c r="V431" s="691" t="s">
        <v>292</v>
      </c>
      <c r="W431" s="687"/>
      <c r="X431" s="687"/>
      <c r="Y431" s="687"/>
      <c r="Z431" s="687"/>
      <c r="AA431" s="687"/>
      <c r="AB431" s="687"/>
      <c r="AC431" s="689" t="s">
        <v>1439</v>
      </c>
      <c r="AD431" s="701" t="s">
        <v>1452</v>
      </c>
      <c r="AE431" s="414"/>
    </row>
    <row r="432" spans="1:31" ht="15" hidden="1" customHeight="1">
      <c r="A432" s="761">
        <f t="shared" si="22"/>
        <v>2025</v>
      </c>
      <c r="B432" s="762" t="str">
        <f t="shared" si="23"/>
        <v>février</v>
      </c>
      <c r="C432" s="761">
        <f t="shared" si="20"/>
        <v>8</v>
      </c>
      <c r="D432" s="348" t="s">
        <v>1475</v>
      </c>
      <c r="E432" s="348" t="s">
        <v>1710</v>
      </c>
      <c r="F432" s="787">
        <v>45706</v>
      </c>
      <c r="G432" s="800" t="s">
        <v>1435</v>
      </c>
      <c r="H432" s="802" t="s">
        <v>1533</v>
      </c>
      <c r="I432" s="799" t="s">
        <v>1711</v>
      </c>
      <c r="L432" s="347" t="s">
        <v>1457</v>
      </c>
      <c r="M432" s="765" t="s">
        <v>900</v>
      </c>
      <c r="N432" s="264">
        <v>50</v>
      </c>
      <c r="O432" s="687"/>
      <c r="P432" s="693"/>
      <c r="Q432" s="693"/>
      <c r="R432" s="693"/>
      <c r="S432" s="693"/>
      <c r="T432" s="691" t="s">
        <v>114</v>
      </c>
      <c r="U432" s="691" t="s">
        <v>3</v>
      </c>
      <c r="V432" s="691" t="s">
        <v>24</v>
      </c>
      <c r="W432" s="687"/>
      <c r="X432" s="687"/>
      <c r="Y432" s="687"/>
      <c r="Z432" s="687"/>
      <c r="AA432" s="687"/>
      <c r="AB432" s="687"/>
      <c r="AC432" s="688" t="s">
        <v>1439</v>
      </c>
      <c r="AD432" s="701" t="s">
        <v>1439</v>
      </c>
      <c r="AE432" s="414"/>
    </row>
    <row r="433" spans="1:31" ht="15" hidden="1" customHeight="1">
      <c r="A433" s="761">
        <f t="shared" si="22"/>
        <v>2025</v>
      </c>
      <c r="B433" s="762" t="str">
        <f t="shared" si="23"/>
        <v>février</v>
      </c>
      <c r="C433" s="761">
        <f t="shared" si="20"/>
        <v>8</v>
      </c>
      <c r="D433" s="348" t="s">
        <v>1475</v>
      </c>
      <c r="E433" s="348" t="s">
        <v>1710</v>
      </c>
      <c r="F433" s="787">
        <v>45706</v>
      </c>
      <c r="G433" s="800" t="s">
        <v>1435</v>
      </c>
      <c r="H433" s="802" t="s">
        <v>1533</v>
      </c>
      <c r="I433" s="799" t="s">
        <v>1711</v>
      </c>
      <c r="L433" s="347" t="s">
        <v>1457</v>
      </c>
      <c r="M433" s="765" t="s">
        <v>803</v>
      </c>
      <c r="N433" s="264">
        <v>56</v>
      </c>
      <c r="O433" s="687"/>
      <c r="P433" s="693"/>
      <c r="Q433" s="693"/>
      <c r="R433" s="693"/>
      <c r="S433" s="693"/>
      <c r="T433" s="691" t="s">
        <v>114</v>
      </c>
      <c r="U433" s="691" t="s">
        <v>20</v>
      </c>
      <c r="V433" s="691" t="s">
        <v>20</v>
      </c>
      <c r="W433" s="687"/>
      <c r="X433" s="687"/>
      <c r="Y433" s="687"/>
      <c r="Z433" s="687"/>
      <c r="AA433" s="687"/>
      <c r="AB433" s="687"/>
      <c r="AC433" s="688"/>
      <c r="AD433" s="687"/>
      <c r="AE433" s="414"/>
    </row>
    <row r="434" spans="1:31" ht="15" hidden="1" customHeight="1">
      <c r="A434" s="761">
        <f t="shared" si="22"/>
        <v>2025</v>
      </c>
      <c r="B434" s="762" t="str">
        <f t="shared" si="23"/>
        <v>février</v>
      </c>
      <c r="C434" s="761">
        <f t="shared" si="20"/>
        <v>8</v>
      </c>
      <c r="D434" s="348" t="s">
        <v>1475</v>
      </c>
      <c r="E434" s="348" t="s">
        <v>1710</v>
      </c>
      <c r="F434" s="259">
        <v>45706</v>
      </c>
      <c r="G434" s="803" t="s">
        <v>1435</v>
      </c>
      <c r="H434" s="802" t="s">
        <v>1533</v>
      </c>
      <c r="I434" s="799" t="s">
        <v>1711</v>
      </c>
      <c r="L434" s="347" t="s">
        <v>1457</v>
      </c>
      <c r="M434" s="765" t="s">
        <v>775</v>
      </c>
      <c r="N434" s="264">
        <v>106</v>
      </c>
      <c r="O434" s="687"/>
      <c r="P434" s="693"/>
      <c r="Q434" s="693"/>
      <c r="R434" s="693"/>
      <c r="S434" s="693"/>
      <c r="T434" s="691" t="s">
        <v>13</v>
      </c>
      <c r="U434" s="691" t="s">
        <v>49</v>
      </c>
      <c r="V434" s="691" t="s">
        <v>86</v>
      </c>
      <c r="W434" s="687"/>
      <c r="X434" s="687"/>
      <c r="Y434" s="687"/>
      <c r="Z434" s="687"/>
      <c r="AA434" s="687"/>
      <c r="AB434" s="687"/>
      <c r="AC434" s="688" t="s">
        <v>1439</v>
      </c>
      <c r="AD434" s="701" t="s">
        <v>1439</v>
      </c>
      <c r="AE434" s="414"/>
    </row>
    <row r="435" spans="1:31" ht="15" hidden="1" customHeight="1">
      <c r="A435" s="761">
        <f t="shared" si="22"/>
        <v>2025</v>
      </c>
      <c r="B435" s="762" t="str">
        <f t="shared" si="23"/>
        <v>février</v>
      </c>
      <c r="C435" s="761">
        <f t="shared" si="20"/>
        <v>8</v>
      </c>
      <c r="D435" s="348" t="s">
        <v>1475</v>
      </c>
      <c r="E435" s="348" t="s">
        <v>1712</v>
      </c>
      <c r="F435" s="259">
        <v>45706</v>
      </c>
      <c r="G435" s="804" t="s">
        <v>1713</v>
      </c>
      <c r="H435" s="805" t="s">
        <v>1714</v>
      </c>
      <c r="I435" s="261" t="s">
        <v>1683</v>
      </c>
      <c r="L435" s="347" t="s">
        <v>1646</v>
      </c>
      <c r="M435" s="765" t="s">
        <v>1392</v>
      </c>
      <c r="N435" s="264">
        <v>133.5</v>
      </c>
      <c r="O435" s="687"/>
      <c r="P435" s="693"/>
      <c r="Q435" s="693"/>
      <c r="R435" s="693"/>
      <c r="S435" s="693"/>
      <c r="T435" s="691" t="s">
        <v>114</v>
      </c>
      <c r="U435" s="691" t="s">
        <v>34</v>
      </c>
      <c r="V435" s="691" t="s">
        <v>34</v>
      </c>
      <c r="W435" s="687"/>
      <c r="X435" s="687"/>
      <c r="Y435" s="687"/>
      <c r="Z435" s="687"/>
      <c r="AA435" s="687"/>
      <c r="AB435" s="687"/>
      <c r="AC435" s="689"/>
      <c r="AD435" s="687"/>
      <c r="AE435" s="414"/>
    </row>
    <row r="436" spans="1:31" ht="15" hidden="1" customHeight="1">
      <c r="A436" s="761">
        <f t="shared" si="22"/>
        <v>2025</v>
      </c>
      <c r="B436" s="762" t="str">
        <f t="shared" si="23"/>
        <v>février</v>
      </c>
      <c r="C436" s="761">
        <f t="shared" si="20"/>
        <v>8</v>
      </c>
      <c r="D436" s="348" t="s">
        <v>1475</v>
      </c>
      <c r="E436" s="348" t="s">
        <v>1712</v>
      </c>
      <c r="F436" s="787">
        <v>45706</v>
      </c>
      <c r="G436" s="804" t="s">
        <v>1713</v>
      </c>
      <c r="H436" s="805" t="s">
        <v>1714</v>
      </c>
      <c r="I436" s="261" t="s">
        <v>1683</v>
      </c>
      <c r="L436" s="347" t="s">
        <v>1646</v>
      </c>
      <c r="M436" s="765" t="s">
        <v>1243</v>
      </c>
      <c r="N436" s="264">
        <v>133.5</v>
      </c>
      <c r="O436" s="687"/>
      <c r="P436" s="693"/>
      <c r="Q436" s="693"/>
      <c r="R436" s="693"/>
      <c r="S436" s="693"/>
      <c r="T436" s="691" t="s">
        <v>13</v>
      </c>
      <c r="U436" s="691" t="s">
        <v>47</v>
      </c>
      <c r="V436" s="691" t="s">
        <v>292</v>
      </c>
      <c r="W436" s="687"/>
      <c r="X436" s="687"/>
      <c r="Y436" s="687"/>
      <c r="Z436" s="687"/>
      <c r="AA436" s="687"/>
      <c r="AB436" s="687"/>
      <c r="AC436" s="689"/>
      <c r="AD436" s="701" t="s">
        <v>1439</v>
      </c>
      <c r="AE436" s="414"/>
    </row>
    <row r="437" spans="1:31" ht="15" hidden="1" customHeight="1">
      <c r="A437" s="761">
        <f t="shared" si="22"/>
        <v>2025</v>
      </c>
      <c r="B437" s="762" t="str">
        <f t="shared" si="23"/>
        <v>février</v>
      </c>
      <c r="C437" s="761">
        <f t="shared" si="20"/>
        <v>8</v>
      </c>
      <c r="D437" s="348" t="s">
        <v>1475</v>
      </c>
      <c r="E437" s="348" t="s">
        <v>1715</v>
      </c>
      <c r="F437" s="787">
        <v>45706</v>
      </c>
      <c r="G437" s="800" t="s">
        <v>1493</v>
      </c>
      <c r="H437" s="802" t="s">
        <v>1560</v>
      </c>
      <c r="I437" s="799" t="s">
        <v>1716</v>
      </c>
      <c r="L437" s="347" t="s">
        <v>1444</v>
      </c>
      <c r="M437" s="765" t="s">
        <v>331</v>
      </c>
      <c r="N437" s="264">
        <v>407.78</v>
      </c>
      <c r="O437" s="687"/>
      <c r="P437" s="693"/>
      <c r="Q437" s="693"/>
      <c r="R437" s="693"/>
      <c r="S437" s="693"/>
      <c r="T437" s="691" t="s">
        <v>114</v>
      </c>
      <c r="U437" s="691" t="s">
        <v>3</v>
      </c>
      <c r="V437" s="691" t="s">
        <v>3</v>
      </c>
      <c r="W437" s="687"/>
      <c r="X437" s="687"/>
      <c r="Y437" s="687"/>
      <c r="Z437" s="687"/>
      <c r="AA437" s="687"/>
      <c r="AB437" s="687"/>
      <c r="AC437" s="689" t="s">
        <v>1439</v>
      </c>
      <c r="AD437" s="701" t="s">
        <v>1439</v>
      </c>
      <c r="AE437" s="414"/>
    </row>
    <row r="438" spans="1:31" ht="15" hidden="1" customHeight="1">
      <c r="A438" s="761">
        <f t="shared" si="22"/>
        <v>2025</v>
      </c>
      <c r="B438" s="762" t="str">
        <f t="shared" si="23"/>
        <v>février</v>
      </c>
      <c r="C438" s="761">
        <f t="shared" si="20"/>
        <v>8</v>
      </c>
      <c r="D438" s="348" t="s">
        <v>1475</v>
      </c>
      <c r="E438" s="348" t="s">
        <v>1715</v>
      </c>
      <c r="F438" s="787">
        <v>45706</v>
      </c>
      <c r="G438" s="800" t="s">
        <v>1493</v>
      </c>
      <c r="H438" s="802" t="s">
        <v>1560</v>
      </c>
      <c r="I438" s="799" t="s">
        <v>1716</v>
      </c>
      <c r="L438" s="347" t="s">
        <v>1444</v>
      </c>
      <c r="M438" s="765" t="s">
        <v>1245</v>
      </c>
      <c r="N438" s="264">
        <v>407.78</v>
      </c>
      <c r="O438" s="687"/>
      <c r="P438" s="693"/>
      <c r="Q438" s="693"/>
      <c r="R438" s="693"/>
      <c r="S438" s="693"/>
      <c r="T438" s="691" t="s">
        <v>13</v>
      </c>
      <c r="U438" s="691" t="s">
        <v>49</v>
      </c>
      <c r="V438" s="691" t="s">
        <v>86</v>
      </c>
      <c r="W438" s="687"/>
      <c r="X438" s="687"/>
      <c r="Y438" s="687"/>
      <c r="Z438" s="687"/>
      <c r="AA438" s="687"/>
      <c r="AB438" s="687"/>
      <c r="AC438" s="689" t="s">
        <v>1439</v>
      </c>
      <c r="AD438" s="701" t="s">
        <v>1439</v>
      </c>
      <c r="AE438" s="414"/>
    </row>
    <row r="439" spans="1:31" ht="15" hidden="1" customHeight="1">
      <c r="A439" s="761">
        <f t="shared" si="22"/>
        <v>2025</v>
      </c>
      <c r="B439" s="762" t="str">
        <f t="shared" si="23"/>
        <v>février</v>
      </c>
      <c r="C439" s="761">
        <f t="shared" si="20"/>
        <v>8</v>
      </c>
      <c r="D439" s="348" t="s">
        <v>1424</v>
      </c>
      <c r="E439" s="348" t="s">
        <v>1717</v>
      </c>
      <c r="F439" s="259">
        <v>45707</v>
      </c>
      <c r="G439" s="806" t="s">
        <v>1718</v>
      </c>
      <c r="H439" s="799" t="s">
        <v>1719</v>
      </c>
      <c r="L439" s="347" t="s">
        <v>1461</v>
      </c>
      <c r="M439" s="765" t="s">
        <v>752</v>
      </c>
      <c r="N439" s="264">
        <v>9.3800000000000008</v>
      </c>
      <c r="O439" s="687"/>
      <c r="P439" s="693"/>
      <c r="Q439" s="693"/>
      <c r="R439" s="693"/>
      <c r="S439" s="693"/>
      <c r="T439" s="691" t="s">
        <v>114</v>
      </c>
      <c r="U439" s="691" t="s">
        <v>3</v>
      </c>
      <c r="V439" s="691" t="s">
        <v>22</v>
      </c>
      <c r="W439" s="687"/>
      <c r="X439" s="687"/>
      <c r="Y439" s="687"/>
      <c r="Z439" s="687"/>
      <c r="AA439" s="687"/>
      <c r="AB439" s="689" t="s">
        <v>1439</v>
      </c>
      <c r="AC439" s="687"/>
      <c r="AD439" s="701" t="s">
        <v>1439</v>
      </c>
      <c r="AE439" s="414"/>
    </row>
    <row r="440" spans="1:31" ht="15" hidden="1" customHeight="1">
      <c r="A440" s="761">
        <f t="shared" si="22"/>
        <v>2025</v>
      </c>
      <c r="B440" s="762" t="str">
        <f t="shared" si="23"/>
        <v>février</v>
      </c>
      <c r="C440" s="761">
        <f t="shared" si="20"/>
        <v>8</v>
      </c>
      <c r="D440" s="348" t="s">
        <v>1424</v>
      </c>
      <c r="E440" s="348" t="s">
        <v>1717</v>
      </c>
      <c r="F440" s="259">
        <v>45707</v>
      </c>
      <c r="G440" s="798" t="s">
        <v>1718</v>
      </c>
      <c r="H440" s="799" t="s">
        <v>1719</v>
      </c>
      <c r="L440" s="347" t="s">
        <v>1461</v>
      </c>
      <c r="M440" s="765" t="s">
        <v>291</v>
      </c>
      <c r="N440" s="264">
        <v>9.3800000000000008</v>
      </c>
      <c r="O440" s="687"/>
      <c r="P440" s="693"/>
      <c r="Q440" s="693"/>
      <c r="R440" s="693"/>
      <c r="S440" s="693"/>
      <c r="T440" s="691" t="s">
        <v>13</v>
      </c>
      <c r="U440" s="691" t="s">
        <v>47</v>
      </c>
      <c r="V440" s="691" t="s">
        <v>292</v>
      </c>
      <c r="W440" s="687"/>
      <c r="X440" s="687"/>
      <c r="Y440" s="687"/>
      <c r="Z440" s="687"/>
      <c r="AA440" s="687"/>
      <c r="AB440" s="689" t="s">
        <v>1439</v>
      </c>
      <c r="AC440" s="687"/>
      <c r="AD440" s="701" t="s">
        <v>1439</v>
      </c>
      <c r="AE440" s="414"/>
    </row>
    <row r="441" spans="1:31" ht="15" hidden="1" customHeight="1">
      <c r="A441" s="761">
        <f t="shared" si="22"/>
        <v>2025</v>
      </c>
      <c r="B441" s="762" t="str">
        <f t="shared" si="23"/>
        <v>février</v>
      </c>
      <c r="C441" s="761">
        <f t="shared" si="20"/>
        <v>8</v>
      </c>
      <c r="D441" s="348" t="s">
        <v>1424</v>
      </c>
      <c r="E441" s="348" t="s">
        <v>1717</v>
      </c>
      <c r="F441" s="259">
        <v>45707</v>
      </c>
      <c r="G441" s="798" t="s">
        <v>1718</v>
      </c>
      <c r="H441" s="799" t="s">
        <v>1719</v>
      </c>
      <c r="L441" s="347" t="s">
        <v>1461</v>
      </c>
      <c r="M441" s="765" t="s">
        <v>803</v>
      </c>
      <c r="N441" s="264">
        <v>33.82</v>
      </c>
      <c r="O441" s="687"/>
      <c r="P441" s="693"/>
      <c r="Q441" s="693"/>
      <c r="R441" s="693"/>
      <c r="S441" s="693"/>
      <c r="T441" s="691" t="s">
        <v>114</v>
      </c>
      <c r="U441" s="691" t="s">
        <v>20</v>
      </c>
      <c r="V441" s="691" t="s">
        <v>20</v>
      </c>
      <c r="W441" s="687"/>
      <c r="X441" s="687"/>
      <c r="Y441" s="687"/>
      <c r="Z441" s="687"/>
      <c r="AA441" s="687"/>
      <c r="AB441" s="689"/>
      <c r="AC441" s="687"/>
      <c r="AD441" s="687"/>
      <c r="AE441" s="414"/>
    </row>
    <row r="442" spans="1:31" ht="15" hidden="1" customHeight="1">
      <c r="A442" s="761">
        <f t="shared" si="22"/>
        <v>2025</v>
      </c>
      <c r="B442" s="762" t="str">
        <f t="shared" si="23"/>
        <v>février</v>
      </c>
      <c r="C442" s="761">
        <f t="shared" si="20"/>
        <v>8</v>
      </c>
      <c r="D442" s="348" t="s">
        <v>1424</v>
      </c>
      <c r="E442" s="348" t="s">
        <v>1717</v>
      </c>
      <c r="F442" s="259">
        <v>45707</v>
      </c>
      <c r="G442" s="798" t="s">
        <v>1718</v>
      </c>
      <c r="H442" s="799" t="s">
        <v>1719</v>
      </c>
      <c r="L442" s="347" t="s">
        <v>1461</v>
      </c>
      <c r="M442" s="765" t="s">
        <v>809</v>
      </c>
      <c r="N442" s="264">
        <v>85.98</v>
      </c>
      <c r="O442" s="687"/>
      <c r="P442" s="693"/>
      <c r="Q442" s="693"/>
      <c r="R442" s="693"/>
      <c r="S442" s="693"/>
      <c r="T442" s="691" t="s">
        <v>114</v>
      </c>
      <c r="U442" s="691" t="s">
        <v>20</v>
      </c>
      <c r="V442" s="691" t="s">
        <v>20</v>
      </c>
      <c r="W442" s="687"/>
      <c r="X442" s="687"/>
      <c r="Y442" s="687"/>
      <c r="Z442" s="687"/>
      <c r="AA442" s="687"/>
      <c r="AB442" s="689"/>
      <c r="AC442" s="687"/>
      <c r="AD442" s="687"/>
      <c r="AE442" s="414"/>
    </row>
    <row r="443" spans="1:31" ht="15" hidden="1" customHeight="1">
      <c r="A443" s="761">
        <f t="shared" si="22"/>
        <v>2025</v>
      </c>
      <c r="B443" s="762" t="str">
        <f t="shared" si="23"/>
        <v>février</v>
      </c>
      <c r="C443" s="761">
        <f t="shared" si="20"/>
        <v>8</v>
      </c>
      <c r="D443" s="348" t="s">
        <v>1424</v>
      </c>
      <c r="E443" s="348" t="s">
        <v>1717</v>
      </c>
      <c r="F443" s="259">
        <v>45707</v>
      </c>
      <c r="G443" s="798" t="s">
        <v>1718</v>
      </c>
      <c r="H443" s="799" t="s">
        <v>1719</v>
      </c>
      <c r="L443" s="347" t="s">
        <v>1461</v>
      </c>
      <c r="M443" s="765" t="s">
        <v>488</v>
      </c>
      <c r="N443" s="264">
        <v>25.3</v>
      </c>
      <c r="O443" s="687"/>
      <c r="P443" s="693"/>
      <c r="Q443" s="693"/>
      <c r="R443" s="693"/>
      <c r="S443" s="693"/>
      <c r="T443" s="691" t="s">
        <v>13</v>
      </c>
      <c r="U443" s="691" t="s">
        <v>43</v>
      </c>
      <c r="V443" s="691" t="s">
        <v>93</v>
      </c>
      <c r="W443" s="687"/>
      <c r="X443" s="687"/>
      <c r="Y443" s="687"/>
      <c r="Z443" s="687"/>
      <c r="AA443" s="687"/>
      <c r="AB443" s="689" t="s">
        <v>1439</v>
      </c>
      <c r="AC443" s="687"/>
      <c r="AD443" s="701" t="s">
        <v>1439</v>
      </c>
      <c r="AE443" s="414"/>
    </row>
    <row r="444" spans="1:31" ht="15" hidden="1" customHeight="1">
      <c r="A444" s="761">
        <f t="shared" si="22"/>
        <v>2025</v>
      </c>
      <c r="B444" s="762" t="str">
        <f t="shared" si="23"/>
        <v>février</v>
      </c>
      <c r="C444" s="761">
        <f t="shared" si="20"/>
        <v>8</v>
      </c>
      <c r="D444" s="348" t="s">
        <v>1424</v>
      </c>
      <c r="E444" s="348" t="s">
        <v>1717</v>
      </c>
      <c r="F444" s="259">
        <v>45707</v>
      </c>
      <c r="G444" s="798" t="s">
        <v>1718</v>
      </c>
      <c r="H444" s="799" t="s">
        <v>1719</v>
      </c>
      <c r="L444" s="347" t="s">
        <v>1461</v>
      </c>
      <c r="M444" s="765" t="s">
        <v>975</v>
      </c>
      <c r="N444" s="264">
        <v>82.35</v>
      </c>
      <c r="O444" s="687"/>
      <c r="P444" s="693"/>
      <c r="Q444" s="693"/>
      <c r="R444" s="693"/>
      <c r="S444" s="693"/>
      <c r="T444" s="691" t="s">
        <v>13</v>
      </c>
      <c r="U444" s="691" t="s">
        <v>47</v>
      </c>
      <c r="V444" s="691" t="s">
        <v>292</v>
      </c>
      <c r="W444" s="687"/>
      <c r="X444" s="687"/>
      <c r="Y444" s="687"/>
      <c r="Z444" s="687"/>
      <c r="AA444" s="687"/>
      <c r="AB444" s="689" t="s">
        <v>1439</v>
      </c>
      <c r="AC444" s="687"/>
      <c r="AD444" s="701" t="s">
        <v>1439</v>
      </c>
      <c r="AE444" s="414"/>
    </row>
    <row r="445" spans="1:31" ht="15" hidden="1" customHeight="1">
      <c r="A445" s="761">
        <f t="shared" si="22"/>
        <v>2025</v>
      </c>
      <c r="B445" s="762" t="str">
        <f t="shared" si="23"/>
        <v>février</v>
      </c>
      <c r="C445" s="761">
        <f t="shared" si="20"/>
        <v>8</v>
      </c>
      <c r="D445" s="348" t="s">
        <v>1424</v>
      </c>
      <c r="E445" s="348" t="s">
        <v>1717</v>
      </c>
      <c r="F445" s="259">
        <v>45707</v>
      </c>
      <c r="G445" s="798" t="s">
        <v>1718</v>
      </c>
      <c r="H445" s="799" t="s">
        <v>1719</v>
      </c>
      <c r="L445" s="347" t="s">
        <v>1461</v>
      </c>
      <c r="M445" s="765" t="s">
        <v>1285</v>
      </c>
      <c r="N445" s="264">
        <v>12.15</v>
      </c>
      <c r="O445" s="687"/>
      <c r="P445" s="693"/>
      <c r="Q445" s="693"/>
      <c r="R445" s="693"/>
      <c r="S445" s="693"/>
      <c r="T445" s="691" t="s">
        <v>13</v>
      </c>
      <c r="U445" s="691" t="s">
        <v>43</v>
      </c>
      <c r="V445" s="691" t="s">
        <v>93</v>
      </c>
      <c r="W445" s="687"/>
      <c r="X445" s="687"/>
      <c r="Y445" s="687"/>
      <c r="Z445" s="687"/>
      <c r="AA445" s="687"/>
      <c r="AB445" s="689" t="s">
        <v>1439</v>
      </c>
      <c r="AC445" s="687"/>
      <c r="AD445" s="701" t="s">
        <v>1439</v>
      </c>
      <c r="AE445" s="414"/>
    </row>
    <row r="446" spans="1:31" ht="15" hidden="1" customHeight="1">
      <c r="A446" s="761">
        <f t="shared" si="22"/>
        <v>2025</v>
      </c>
      <c r="B446" s="762" t="str">
        <f t="shared" si="23"/>
        <v>février</v>
      </c>
      <c r="C446" s="761">
        <f t="shared" si="20"/>
        <v>8</v>
      </c>
      <c r="D446" s="348" t="s">
        <v>1424</v>
      </c>
      <c r="E446" s="348" t="s">
        <v>1720</v>
      </c>
      <c r="F446" s="259">
        <v>45707</v>
      </c>
      <c r="G446" s="798" t="s">
        <v>1477</v>
      </c>
      <c r="H446" s="802" t="s">
        <v>1489</v>
      </c>
      <c r="I446" s="799" t="s">
        <v>1651</v>
      </c>
      <c r="L446" s="347" t="s">
        <v>1438</v>
      </c>
      <c r="M446" s="765" t="s">
        <v>1209</v>
      </c>
      <c r="N446" s="264">
        <v>276</v>
      </c>
      <c r="O446" s="687"/>
      <c r="P446" s="693"/>
      <c r="Q446" s="693"/>
      <c r="R446" s="693"/>
      <c r="S446" s="693"/>
      <c r="T446" s="691" t="s">
        <v>114</v>
      </c>
      <c r="U446" s="691" t="s">
        <v>35</v>
      </c>
      <c r="V446" s="691" t="s">
        <v>143</v>
      </c>
      <c r="W446" s="687"/>
      <c r="X446" s="687"/>
      <c r="Y446" s="687"/>
      <c r="Z446" s="687"/>
      <c r="AA446" s="687"/>
      <c r="AB446" s="687"/>
      <c r="AC446" s="689" t="s">
        <v>1439</v>
      </c>
      <c r="AD446" s="701" t="s">
        <v>1452</v>
      </c>
      <c r="AE446" s="414"/>
    </row>
    <row r="447" spans="1:31" ht="15" customHeight="1">
      <c r="A447" s="761">
        <f t="shared" si="22"/>
        <v>2025</v>
      </c>
      <c r="B447" s="762" t="str">
        <f t="shared" si="23"/>
        <v>février</v>
      </c>
      <c r="C447" s="761">
        <f t="shared" si="20"/>
        <v>8</v>
      </c>
      <c r="D447" s="348" t="s">
        <v>1424</v>
      </c>
      <c r="E447" s="348" t="s">
        <v>1720</v>
      </c>
      <c r="F447" s="259">
        <v>45707</v>
      </c>
      <c r="G447" s="798" t="s">
        <v>1477</v>
      </c>
      <c r="H447" s="802" t="s">
        <v>1489</v>
      </c>
      <c r="I447" s="799" t="s">
        <v>1651</v>
      </c>
      <c r="L447" s="347" t="s">
        <v>1438</v>
      </c>
      <c r="M447" s="765" t="s">
        <v>1212</v>
      </c>
      <c r="N447" s="264">
        <v>276</v>
      </c>
      <c r="O447" s="687"/>
      <c r="P447" s="693"/>
      <c r="Q447" s="693"/>
      <c r="R447" s="693"/>
      <c r="S447" s="693"/>
      <c r="T447" s="691" t="s">
        <v>13</v>
      </c>
      <c r="U447" s="691" t="s">
        <v>49</v>
      </c>
      <c r="V447" s="691" t="s">
        <v>49</v>
      </c>
      <c r="W447" s="687"/>
      <c r="X447" s="687"/>
      <c r="Y447" s="687"/>
      <c r="Z447" s="687"/>
      <c r="AA447" s="687"/>
      <c r="AB447" s="687"/>
      <c r="AC447" s="689" t="s">
        <v>1439</v>
      </c>
      <c r="AD447" s="701" t="s">
        <v>1439</v>
      </c>
      <c r="AE447" s="414"/>
    </row>
    <row r="448" spans="1:31" ht="15" hidden="1" customHeight="1">
      <c r="A448" s="761">
        <f t="shared" si="22"/>
        <v>2025</v>
      </c>
      <c r="B448" s="762" t="str">
        <f t="shared" si="23"/>
        <v>février</v>
      </c>
      <c r="C448" s="761">
        <f t="shared" si="20"/>
        <v>8</v>
      </c>
      <c r="D448" s="348" t="s">
        <v>1424</v>
      </c>
      <c r="E448" s="348" t="s">
        <v>1425</v>
      </c>
      <c r="F448" s="259">
        <v>45707</v>
      </c>
      <c r="G448" s="355" t="s">
        <v>1425</v>
      </c>
      <c r="H448" s="799"/>
      <c r="L448" s="347" t="s">
        <v>1426</v>
      </c>
      <c r="M448" s="765" t="s">
        <v>704</v>
      </c>
      <c r="N448" s="264" t="s">
        <v>1425</v>
      </c>
      <c r="O448" s="687"/>
      <c r="P448" s="693" t="s">
        <v>1427</v>
      </c>
      <c r="Q448" s="693" t="s">
        <v>1433</v>
      </c>
      <c r="R448" s="693" t="s">
        <v>1431</v>
      </c>
      <c r="S448" s="693"/>
      <c r="T448" s="691" t="s">
        <v>114</v>
      </c>
      <c r="U448" s="691" t="s">
        <v>7</v>
      </c>
      <c r="V448" s="691" t="s">
        <v>705</v>
      </c>
      <c r="W448" s="687"/>
      <c r="X448" s="687"/>
      <c r="Y448" s="687"/>
      <c r="Z448" s="687"/>
      <c r="AA448" s="687"/>
      <c r="AB448" s="689"/>
      <c r="AC448" s="687"/>
      <c r="AD448" s="689"/>
      <c r="AE448" s="414"/>
    </row>
    <row r="449" spans="1:31" ht="15" hidden="1" customHeight="1">
      <c r="A449" s="761">
        <f t="shared" si="22"/>
        <v>2025</v>
      </c>
      <c r="B449" s="762" t="str">
        <f t="shared" si="23"/>
        <v>février</v>
      </c>
      <c r="C449" s="761">
        <f t="shared" si="20"/>
        <v>8</v>
      </c>
      <c r="D449" s="348" t="s">
        <v>1424</v>
      </c>
      <c r="E449" s="348" t="s">
        <v>1721</v>
      </c>
      <c r="F449" s="259">
        <v>45707</v>
      </c>
      <c r="G449" s="800" t="s">
        <v>1489</v>
      </c>
      <c r="H449" s="799" t="s">
        <v>1722</v>
      </c>
      <c r="L449" s="347" t="s">
        <v>1465</v>
      </c>
      <c r="M449" s="765" t="s">
        <v>1029</v>
      </c>
      <c r="N449" s="264">
        <v>30</v>
      </c>
      <c r="O449" s="687"/>
      <c r="P449" s="693"/>
      <c r="Q449" s="693"/>
      <c r="R449" s="693"/>
      <c r="S449" s="693"/>
      <c r="T449" s="691" t="s">
        <v>114</v>
      </c>
      <c r="U449" s="691" t="s">
        <v>7</v>
      </c>
      <c r="V449" s="691" t="s">
        <v>143</v>
      </c>
      <c r="W449" s="687"/>
      <c r="X449" s="687"/>
      <c r="Y449" s="687"/>
      <c r="Z449" s="687"/>
      <c r="AA449" s="687"/>
      <c r="AB449" s="689"/>
      <c r="AC449" s="689" t="s">
        <v>1452</v>
      </c>
      <c r="AD449" s="701" t="s">
        <v>1482</v>
      </c>
      <c r="AE449" s="414"/>
    </row>
    <row r="450" spans="1:31" ht="15" hidden="1" customHeight="1">
      <c r="A450" s="761">
        <f t="shared" si="22"/>
        <v>2025</v>
      </c>
      <c r="B450" s="762" t="str">
        <f t="shared" si="23"/>
        <v>février</v>
      </c>
      <c r="C450" s="761">
        <f t="shared" si="20"/>
        <v>8</v>
      </c>
      <c r="D450" s="348" t="s">
        <v>1424</v>
      </c>
      <c r="E450" s="348" t="s">
        <v>1721</v>
      </c>
      <c r="F450" s="259">
        <v>45707</v>
      </c>
      <c r="G450" s="800" t="s">
        <v>1489</v>
      </c>
      <c r="H450" s="799" t="s">
        <v>1722</v>
      </c>
      <c r="L450" s="347" t="s">
        <v>1465</v>
      </c>
      <c r="M450" s="765" t="s">
        <v>772</v>
      </c>
      <c r="N450" s="264">
        <v>15</v>
      </c>
      <c r="O450" s="687"/>
      <c r="P450" s="693"/>
      <c r="Q450" s="693"/>
      <c r="R450" s="693"/>
      <c r="S450" s="693"/>
      <c r="T450" s="691" t="s">
        <v>13</v>
      </c>
      <c r="U450" s="691" t="s">
        <v>47</v>
      </c>
      <c r="V450" s="691" t="s">
        <v>47</v>
      </c>
      <c r="W450" s="687"/>
      <c r="X450" s="687"/>
      <c r="Y450" s="687"/>
      <c r="Z450" s="687"/>
      <c r="AA450" s="687"/>
      <c r="AB450" s="689"/>
      <c r="AC450" s="690" t="s">
        <v>1439</v>
      </c>
      <c r="AD450" s="701" t="s">
        <v>1439</v>
      </c>
      <c r="AE450" s="414"/>
    </row>
    <row r="451" spans="1:31" ht="15" hidden="1" customHeight="1">
      <c r="A451" s="761">
        <f t="shared" si="22"/>
        <v>2025</v>
      </c>
      <c r="B451" s="762" t="str">
        <f t="shared" si="23"/>
        <v>février</v>
      </c>
      <c r="C451" s="761">
        <f t="shared" ref="C451:C514" si="24">IF(F451="","",WEEKNUM(F451))</f>
        <v>8</v>
      </c>
      <c r="D451" s="348" t="s">
        <v>1424</v>
      </c>
      <c r="E451" s="348" t="s">
        <v>1721</v>
      </c>
      <c r="F451" s="259">
        <v>45707</v>
      </c>
      <c r="G451" s="800" t="s">
        <v>1489</v>
      </c>
      <c r="H451" s="799" t="s">
        <v>1722</v>
      </c>
      <c r="L451" s="347" t="s">
        <v>1465</v>
      </c>
      <c r="M451" s="765" t="s">
        <v>871</v>
      </c>
      <c r="N451" s="264">
        <v>15</v>
      </c>
      <c r="O451" s="687"/>
      <c r="P451" s="693"/>
      <c r="Q451" s="693"/>
      <c r="R451" s="693"/>
      <c r="S451" s="693"/>
      <c r="T451" s="691" t="s">
        <v>13</v>
      </c>
      <c r="U451" s="691" t="s">
        <v>49</v>
      </c>
      <c r="V451" s="691" t="s">
        <v>86</v>
      </c>
      <c r="W451" s="687"/>
      <c r="X451" s="687"/>
      <c r="Y451" s="687"/>
      <c r="Z451" s="687"/>
      <c r="AA451" s="687"/>
      <c r="AB451" s="689"/>
      <c r="AC451" s="690" t="s">
        <v>1439</v>
      </c>
      <c r="AD451" s="701" t="s">
        <v>1439</v>
      </c>
      <c r="AE451" s="414"/>
    </row>
    <row r="452" spans="1:31" ht="15" hidden="1" customHeight="1">
      <c r="A452" s="761">
        <f t="shared" si="22"/>
        <v>2025</v>
      </c>
      <c r="B452" s="762" t="str">
        <f t="shared" si="23"/>
        <v>février</v>
      </c>
      <c r="C452" s="761">
        <f t="shared" si="24"/>
        <v>8</v>
      </c>
      <c r="D452" s="348" t="s">
        <v>1432</v>
      </c>
      <c r="E452" s="348" t="s">
        <v>1723</v>
      </c>
      <c r="F452" s="259">
        <v>45708</v>
      </c>
      <c r="G452" s="800" t="s">
        <v>1435</v>
      </c>
      <c r="H452" s="802" t="s">
        <v>1436</v>
      </c>
      <c r="I452" s="802" t="s">
        <v>1609</v>
      </c>
      <c r="L452" s="347" t="s">
        <v>1438</v>
      </c>
      <c r="M452" s="765" t="s">
        <v>752</v>
      </c>
      <c r="N452" s="264">
        <v>18.91</v>
      </c>
      <c r="O452" s="687"/>
      <c r="P452" s="693"/>
      <c r="Q452" s="693"/>
      <c r="R452" s="693"/>
      <c r="S452" s="693"/>
      <c r="T452" s="691" t="s">
        <v>114</v>
      </c>
      <c r="U452" s="691" t="s">
        <v>3</v>
      </c>
      <c r="V452" s="691" t="s">
        <v>22</v>
      </c>
      <c r="W452" s="687"/>
      <c r="X452" s="687"/>
      <c r="Y452" s="687"/>
      <c r="Z452" s="687"/>
      <c r="AA452" s="687"/>
      <c r="AB452" s="689"/>
      <c r="AC452" s="690" t="s">
        <v>1439</v>
      </c>
      <c r="AD452" s="701" t="s">
        <v>1439</v>
      </c>
      <c r="AE452" s="414"/>
    </row>
    <row r="453" spans="1:31" ht="15" hidden="1" customHeight="1">
      <c r="A453" s="761">
        <f t="shared" si="22"/>
        <v>2025</v>
      </c>
      <c r="B453" s="762" t="str">
        <f t="shared" si="23"/>
        <v>février</v>
      </c>
      <c r="C453" s="761">
        <f t="shared" si="24"/>
        <v>8</v>
      </c>
      <c r="D453" s="348" t="s">
        <v>1432</v>
      </c>
      <c r="E453" s="348" t="s">
        <v>1723</v>
      </c>
      <c r="F453" s="259">
        <v>45708</v>
      </c>
      <c r="G453" s="800" t="s">
        <v>1435</v>
      </c>
      <c r="H453" s="802" t="s">
        <v>1436</v>
      </c>
      <c r="I453" s="802" t="s">
        <v>1609</v>
      </c>
      <c r="L453" s="347" t="s">
        <v>1438</v>
      </c>
      <c r="M453" s="765" t="s">
        <v>291</v>
      </c>
      <c r="N453" s="264">
        <v>18.91</v>
      </c>
      <c r="O453" s="687"/>
      <c r="P453" s="693"/>
      <c r="Q453" s="693"/>
      <c r="R453" s="693"/>
      <c r="S453" s="693"/>
      <c r="T453" s="691" t="s">
        <v>13</v>
      </c>
      <c r="U453" s="691" t="s">
        <v>47</v>
      </c>
      <c r="V453" s="691" t="s">
        <v>292</v>
      </c>
      <c r="W453" s="687"/>
      <c r="X453" s="687"/>
      <c r="Y453" s="687"/>
      <c r="Z453" s="687"/>
      <c r="AA453" s="687"/>
      <c r="AB453" s="689"/>
      <c r="AC453" s="690" t="s">
        <v>1439</v>
      </c>
      <c r="AD453" s="701" t="s">
        <v>1439</v>
      </c>
      <c r="AE453" s="414"/>
    </row>
    <row r="454" spans="1:31" ht="15" hidden="1" customHeight="1">
      <c r="A454" s="761">
        <f t="shared" si="22"/>
        <v>2025</v>
      </c>
      <c r="B454" s="762" t="str">
        <f t="shared" si="23"/>
        <v>février</v>
      </c>
      <c r="C454" s="761">
        <f t="shared" si="24"/>
        <v>8</v>
      </c>
      <c r="D454" s="348" t="s">
        <v>1432</v>
      </c>
      <c r="E454" s="348" t="s">
        <v>1723</v>
      </c>
      <c r="F454" s="259">
        <v>45708</v>
      </c>
      <c r="G454" s="800" t="s">
        <v>1435</v>
      </c>
      <c r="H454" s="802" t="s">
        <v>1436</v>
      </c>
      <c r="I454" s="802" t="s">
        <v>1609</v>
      </c>
      <c r="L454" s="347" t="s">
        <v>1438</v>
      </c>
      <c r="M454" s="765" t="s">
        <v>1227</v>
      </c>
      <c r="N454" s="264">
        <v>49.55</v>
      </c>
      <c r="O454" s="687"/>
      <c r="P454" s="693"/>
      <c r="Q454" s="693"/>
      <c r="R454" s="693"/>
      <c r="S454" s="693"/>
      <c r="T454" s="691" t="s">
        <v>114</v>
      </c>
      <c r="U454" s="691" t="s">
        <v>20</v>
      </c>
      <c r="V454" s="691" t="s">
        <v>20</v>
      </c>
      <c r="W454" s="687"/>
      <c r="X454" s="687"/>
      <c r="Y454" s="687"/>
      <c r="Z454" s="687"/>
      <c r="AA454" s="687"/>
      <c r="AB454" s="689"/>
      <c r="AC454" s="690" t="s">
        <v>1439</v>
      </c>
      <c r="AD454" s="701" t="s">
        <v>1439</v>
      </c>
      <c r="AE454" s="414"/>
    </row>
    <row r="455" spans="1:31" ht="15" hidden="1" customHeight="1">
      <c r="A455" s="761">
        <f t="shared" si="22"/>
        <v>2025</v>
      </c>
      <c r="B455" s="762" t="str">
        <f t="shared" si="23"/>
        <v>février</v>
      </c>
      <c r="C455" s="761">
        <f t="shared" si="24"/>
        <v>8</v>
      </c>
      <c r="D455" s="348" t="s">
        <v>1432</v>
      </c>
      <c r="E455" s="348" t="s">
        <v>1723</v>
      </c>
      <c r="F455" s="259">
        <v>45708</v>
      </c>
      <c r="G455" s="800" t="s">
        <v>1435</v>
      </c>
      <c r="H455" s="802" t="s">
        <v>1436</v>
      </c>
      <c r="I455" s="802" t="s">
        <v>1609</v>
      </c>
      <c r="L455" s="347" t="s">
        <v>1438</v>
      </c>
      <c r="M455" s="765" t="s">
        <v>759</v>
      </c>
      <c r="N455" s="264">
        <v>49.55</v>
      </c>
      <c r="O455" s="687"/>
      <c r="P455" s="693"/>
      <c r="Q455" s="693"/>
      <c r="R455" s="693"/>
      <c r="S455" s="693"/>
      <c r="T455" s="691" t="s">
        <v>13</v>
      </c>
      <c r="U455" s="691" t="s">
        <v>49</v>
      </c>
      <c r="V455" s="691" t="s">
        <v>49</v>
      </c>
      <c r="W455" s="687"/>
      <c r="X455" s="687"/>
      <c r="Y455" s="687"/>
      <c r="Z455" s="687"/>
      <c r="AA455" s="687"/>
      <c r="AB455" s="689"/>
      <c r="AC455" s="690" t="s">
        <v>1439</v>
      </c>
      <c r="AD455" s="701" t="s">
        <v>1439</v>
      </c>
      <c r="AE455" s="414"/>
    </row>
    <row r="456" spans="1:31" ht="15" hidden="1" customHeight="1">
      <c r="A456" s="761">
        <f t="shared" si="22"/>
        <v>2025</v>
      </c>
      <c r="B456" s="762" t="str">
        <f t="shared" si="23"/>
        <v>février</v>
      </c>
      <c r="C456" s="761">
        <f t="shared" si="24"/>
        <v>8</v>
      </c>
      <c r="D456" s="348" t="s">
        <v>1432</v>
      </c>
      <c r="E456" s="348" t="s">
        <v>1724</v>
      </c>
      <c r="F456" s="259">
        <v>45708</v>
      </c>
      <c r="G456" s="800" t="s">
        <v>1493</v>
      </c>
      <c r="H456" s="802" t="s">
        <v>1545</v>
      </c>
      <c r="I456" s="802" t="s">
        <v>1690</v>
      </c>
      <c r="L456" s="347" t="s">
        <v>1457</v>
      </c>
      <c r="M456" s="765" t="s">
        <v>1203</v>
      </c>
      <c r="N456" s="264">
        <v>87.5</v>
      </c>
      <c r="O456" s="687"/>
      <c r="P456" s="693"/>
      <c r="Q456" s="693"/>
      <c r="R456" s="693"/>
      <c r="S456" s="693"/>
      <c r="T456" s="691" t="s">
        <v>114</v>
      </c>
      <c r="U456" s="691" t="s">
        <v>690</v>
      </c>
      <c r="V456" s="691" t="s">
        <v>1204</v>
      </c>
      <c r="W456" s="687"/>
      <c r="X456" s="687"/>
      <c r="Y456" s="687"/>
      <c r="Z456" s="687"/>
      <c r="AA456" s="687"/>
      <c r="AB456" s="688" t="s">
        <v>1439</v>
      </c>
      <c r="AC456" s="687"/>
      <c r="AD456" s="701" t="s">
        <v>1439</v>
      </c>
      <c r="AE456" s="414"/>
    </row>
    <row r="457" spans="1:31" ht="15" hidden="1" customHeight="1">
      <c r="A457" s="761">
        <f t="shared" si="22"/>
        <v>2025</v>
      </c>
      <c r="B457" s="762" t="str">
        <f t="shared" si="23"/>
        <v>février</v>
      </c>
      <c r="C457" s="761">
        <f t="shared" si="24"/>
        <v>8</v>
      </c>
      <c r="D457" s="348" t="s">
        <v>1432</v>
      </c>
      <c r="E457" s="348" t="s">
        <v>1724</v>
      </c>
      <c r="F457" s="259">
        <v>45708</v>
      </c>
      <c r="G457" s="800" t="s">
        <v>1493</v>
      </c>
      <c r="H457" s="802" t="s">
        <v>1545</v>
      </c>
      <c r="I457" s="802" t="s">
        <v>1690</v>
      </c>
      <c r="L457" s="347" t="s">
        <v>1457</v>
      </c>
      <c r="M457" s="765" t="s">
        <v>485</v>
      </c>
      <c r="N457" s="264">
        <v>87.5</v>
      </c>
      <c r="O457" s="687"/>
      <c r="P457" s="693"/>
      <c r="Q457" s="693"/>
      <c r="R457" s="693"/>
      <c r="S457" s="693"/>
      <c r="T457" s="691" t="s">
        <v>13</v>
      </c>
      <c r="U457" s="691" t="s">
        <v>49</v>
      </c>
      <c r="V457" s="691" t="s">
        <v>86</v>
      </c>
      <c r="W457" s="687"/>
      <c r="X457" s="687"/>
      <c r="Y457" s="687"/>
      <c r="Z457" s="687"/>
      <c r="AA457" s="687"/>
      <c r="AB457" s="688" t="s">
        <v>1439</v>
      </c>
      <c r="AC457" s="687"/>
      <c r="AD457" s="701" t="s">
        <v>1439</v>
      </c>
      <c r="AE457" s="414"/>
    </row>
    <row r="458" spans="1:31" ht="15" hidden="1" customHeight="1">
      <c r="A458" s="761">
        <f t="shared" si="22"/>
        <v>2025</v>
      </c>
      <c r="B458" s="762" t="str">
        <f t="shared" si="23"/>
        <v>février</v>
      </c>
      <c r="C458" s="761">
        <f t="shared" si="24"/>
        <v>8</v>
      </c>
      <c r="D458" s="348" t="s">
        <v>1432</v>
      </c>
      <c r="E458" s="348" t="s">
        <v>1725</v>
      </c>
      <c r="F458" s="259">
        <v>45708</v>
      </c>
      <c r="G458" s="800" t="s">
        <v>1526</v>
      </c>
      <c r="H458" s="802" t="s">
        <v>1726</v>
      </c>
      <c r="I458" s="802"/>
      <c r="L458" s="347" t="s">
        <v>1444</v>
      </c>
      <c r="M458" s="765" t="s">
        <v>331</v>
      </c>
      <c r="N458" s="264">
        <v>670</v>
      </c>
      <c r="O458" s="687"/>
      <c r="P458" s="693"/>
      <c r="Q458" s="693"/>
      <c r="R458" s="693"/>
      <c r="S458" s="693"/>
      <c r="T458" s="691" t="s">
        <v>114</v>
      </c>
      <c r="U458" s="691" t="s">
        <v>3</v>
      </c>
      <c r="V458" s="691" t="s">
        <v>3</v>
      </c>
      <c r="W458" s="687"/>
      <c r="X458" s="687"/>
      <c r="Y458" s="687"/>
      <c r="Z458" s="687"/>
      <c r="AA458" s="687"/>
      <c r="AB458" s="689"/>
      <c r="AC458" s="690" t="s">
        <v>1439</v>
      </c>
      <c r="AD458" s="701" t="s">
        <v>1439</v>
      </c>
      <c r="AE458" s="414"/>
    </row>
    <row r="459" spans="1:31" ht="15" hidden="1" customHeight="1">
      <c r="A459" s="761">
        <f t="shared" si="22"/>
        <v>2025</v>
      </c>
      <c r="B459" s="762" t="str">
        <f t="shared" si="23"/>
        <v>février</v>
      </c>
      <c r="C459" s="761">
        <f t="shared" si="24"/>
        <v>8</v>
      </c>
      <c r="D459" s="348" t="s">
        <v>1432</v>
      </c>
      <c r="E459" s="348" t="s">
        <v>1725</v>
      </c>
      <c r="F459" s="259">
        <v>45708</v>
      </c>
      <c r="G459" s="800" t="s">
        <v>1526</v>
      </c>
      <c r="H459" s="802" t="s">
        <v>1726</v>
      </c>
      <c r="I459" s="802"/>
      <c r="L459" s="347" t="s">
        <v>1444</v>
      </c>
      <c r="M459" s="765" t="s">
        <v>1245</v>
      </c>
      <c r="N459" s="264">
        <v>670</v>
      </c>
      <c r="O459" s="687"/>
      <c r="P459" s="693"/>
      <c r="Q459" s="693"/>
      <c r="R459" s="693"/>
      <c r="S459" s="693"/>
      <c r="T459" s="691" t="s">
        <v>13</v>
      </c>
      <c r="U459" s="691" t="s">
        <v>49</v>
      </c>
      <c r="V459" s="691" t="s">
        <v>86</v>
      </c>
      <c r="W459" s="687"/>
      <c r="X459" s="687"/>
      <c r="Y459" s="687"/>
      <c r="Z459" s="687"/>
      <c r="AA459" s="687"/>
      <c r="AB459" s="689"/>
      <c r="AC459" s="690" t="s">
        <v>1439</v>
      </c>
      <c r="AD459" s="701" t="s">
        <v>1439</v>
      </c>
      <c r="AE459" s="414"/>
    </row>
    <row r="460" spans="1:31" ht="15" hidden="1" customHeight="1">
      <c r="A460" s="761">
        <f t="shared" si="22"/>
        <v>2025</v>
      </c>
      <c r="B460" s="762" t="str">
        <f t="shared" si="23"/>
        <v>février</v>
      </c>
      <c r="C460" s="761">
        <f t="shared" si="24"/>
        <v>8</v>
      </c>
      <c r="D460" s="348" t="s">
        <v>1432</v>
      </c>
      <c r="E460" s="348" t="s">
        <v>1425</v>
      </c>
      <c r="F460" s="259">
        <v>45708</v>
      </c>
      <c r="G460" s="355" t="s">
        <v>1425</v>
      </c>
      <c r="H460" s="799"/>
      <c r="L460" s="347" t="s">
        <v>1426</v>
      </c>
      <c r="M460" s="765" t="s">
        <v>500</v>
      </c>
      <c r="N460" s="264" t="s">
        <v>1425</v>
      </c>
      <c r="O460" s="687"/>
      <c r="P460" s="693" t="s">
        <v>1427</v>
      </c>
      <c r="Q460" s="693" t="s">
        <v>1433</v>
      </c>
      <c r="R460" s="693" t="s">
        <v>1429</v>
      </c>
      <c r="S460" s="693"/>
      <c r="T460" s="691" t="s">
        <v>114</v>
      </c>
      <c r="U460" s="691" t="s">
        <v>7</v>
      </c>
      <c r="V460" s="691" t="s">
        <v>501</v>
      </c>
      <c r="W460" s="687"/>
      <c r="X460" s="687"/>
      <c r="Y460" s="687"/>
      <c r="Z460" s="687"/>
      <c r="AA460" s="687"/>
      <c r="AB460" s="689"/>
      <c r="AC460" s="687"/>
      <c r="AD460" s="689"/>
      <c r="AE460" s="414"/>
    </row>
    <row r="461" spans="1:31" ht="15" hidden="1" customHeight="1">
      <c r="A461" s="761">
        <f t="shared" si="22"/>
        <v>2025</v>
      </c>
      <c r="B461" s="762" t="str">
        <f t="shared" si="23"/>
        <v>février</v>
      </c>
      <c r="C461" s="761">
        <f t="shared" si="24"/>
        <v>8</v>
      </c>
      <c r="D461" s="348" t="s">
        <v>1432</v>
      </c>
      <c r="E461" s="348" t="s">
        <v>1727</v>
      </c>
      <c r="F461" s="259">
        <v>45708</v>
      </c>
      <c r="G461" s="800" t="s">
        <v>1728</v>
      </c>
      <c r="H461" s="799"/>
      <c r="I461" s="785"/>
      <c r="L461" s="347" t="s">
        <v>1461</v>
      </c>
      <c r="M461" s="765" t="s">
        <v>1332</v>
      </c>
      <c r="N461" s="264">
        <v>475</v>
      </c>
      <c r="O461" s="687"/>
      <c r="P461" s="693"/>
      <c r="Q461" s="693"/>
      <c r="R461" s="693"/>
      <c r="S461" s="693"/>
      <c r="T461" s="691" t="s">
        <v>114</v>
      </c>
      <c r="U461" s="691" t="s">
        <v>13</v>
      </c>
      <c r="V461" s="691">
        <v>0</v>
      </c>
      <c r="W461" s="687"/>
      <c r="X461" s="687"/>
      <c r="Y461" s="687"/>
      <c r="Z461" s="687"/>
      <c r="AA461" s="687"/>
      <c r="AB461" s="689"/>
      <c r="AC461" s="687"/>
      <c r="AD461" s="701" t="s">
        <v>1729</v>
      </c>
      <c r="AE461" s="414"/>
    </row>
    <row r="462" spans="1:31" ht="15" hidden="1" customHeight="1">
      <c r="A462" s="761">
        <f t="shared" si="22"/>
        <v>2025</v>
      </c>
      <c r="B462" s="762" t="str">
        <f t="shared" si="23"/>
        <v>février</v>
      </c>
      <c r="C462" s="761">
        <f t="shared" si="24"/>
        <v>8</v>
      </c>
      <c r="D462" s="348" t="s">
        <v>1432</v>
      </c>
      <c r="E462" s="348" t="s">
        <v>1727</v>
      </c>
      <c r="F462" s="259">
        <v>45708</v>
      </c>
      <c r="G462" s="800" t="s">
        <v>1728</v>
      </c>
      <c r="H462" s="799"/>
      <c r="I462" s="785"/>
      <c r="L462" s="347" t="s">
        <v>1461</v>
      </c>
      <c r="M462" s="765" t="s">
        <v>778</v>
      </c>
      <c r="N462" s="264">
        <v>475</v>
      </c>
      <c r="O462" s="687"/>
      <c r="P462" s="693"/>
      <c r="Q462" s="693"/>
      <c r="R462" s="693"/>
      <c r="S462" s="693"/>
      <c r="T462" s="691" t="s">
        <v>13</v>
      </c>
      <c r="U462" s="691" t="s">
        <v>45</v>
      </c>
      <c r="V462" s="691" t="s">
        <v>45</v>
      </c>
      <c r="W462" s="687"/>
      <c r="X462" s="687"/>
      <c r="Y462" s="687"/>
      <c r="Z462" s="687"/>
      <c r="AA462" s="687"/>
      <c r="AB462" s="689"/>
      <c r="AC462" s="687"/>
      <c r="AD462" s="701" t="s">
        <v>1439</v>
      </c>
      <c r="AE462" s="414"/>
    </row>
    <row r="463" spans="1:31" ht="15" hidden="1" customHeight="1">
      <c r="A463" s="761">
        <f t="shared" si="22"/>
        <v>2025</v>
      </c>
      <c r="B463" s="762" t="str">
        <f t="shared" si="23"/>
        <v>février</v>
      </c>
      <c r="C463" s="761">
        <f t="shared" si="24"/>
        <v>8</v>
      </c>
      <c r="D463" s="348" t="s">
        <v>1432</v>
      </c>
      <c r="E463" s="348" t="s">
        <v>1730</v>
      </c>
      <c r="F463" s="259">
        <v>45709</v>
      </c>
      <c r="G463" s="800" t="s">
        <v>1435</v>
      </c>
      <c r="H463" s="802" t="s">
        <v>1709</v>
      </c>
      <c r="I463" s="801" t="s">
        <v>1658</v>
      </c>
      <c r="L463" s="347" t="s">
        <v>1444</v>
      </c>
      <c r="M463" s="765" t="s">
        <v>803</v>
      </c>
      <c r="N463" s="264">
        <v>157.69999999999999</v>
      </c>
      <c r="O463" s="687"/>
      <c r="P463" s="693"/>
      <c r="Q463" s="693"/>
      <c r="R463" s="693"/>
      <c r="S463" s="693"/>
      <c r="T463" s="691" t="s">
        <v>114</v>
      </c>
      <c r="U463" s="691" t="s">
        <v>20</v>
      </c>
      <c r="V463" s="691" t="s">
        <v>20</v>
      </c>
      <c r="W463" s="687"/>
      <c r="X463" s="687"/>
      <c r="Y463" s="687"/>
      <c r="Z463" s="687"/>
      <c r="AA463" s="687"/>
      <c r="AB463" s="689"/>
      <c r="AC463" s="687"/>
      <c r="AD463" s="687"/>
      <c r="AE463" s="414"/>
    </row>
    <row r="464" spans="1:31" ht="15" hidden="1" customHeight="1">
      <c r="A464" s="761">
        <f t="shared" si="22"/>
        <v>2025</v>
      </c>
      <c r="B464" s="762" t="str">
        <f t="shared" si="23"/>
        <v>février</v>
      </c>
      <c r="C464" s="761">
        <f t="shared" si="24"/>
        <v>8</v>
      </c>
      <c r="D464" s="348" t="s">
        <v>1440</v>
      </c>
      <c r="E464" s="348" t="s">
        <v>1730</v>
      </c>
      <c r="F464" s="259">
        <v>45709</v>
      </c>
      <c r="G464" s="800" t="s">
        <v>1435</v>
      </c>
      <c r="H464" s="802" t="s">
        <v>1709</v>
      </c>
      <c r="I464" s="801" t="s">
        <v>1658</v>
      </c>
      <c r="L464" s="347" t="s">
        <v>1444</v>
      </c>
      <c r="M464" s="765" t="s">
        <v>809</v>
      </c>
      <c r="N464" s="264">
        <v>55</v>
      </c>
      <c r="O464" s="687"/>
      <c r="P464" s="693"/>
      <c r="Q464" s="693"/>
      <c r="R464" s="693"/>
      <c r="S464" s="693"/>
      <c r="T464" s="691" t="s">
        <v>114</v>
      </c>
      <c r="U464" s="691" t="s">
        <v>20</v>
      </c>
      <c r="V464" s="691" t="s">
        <v>20</v>
      </c>
      <c r="W464" s="687"/>
      <c r="X464" s="687"/>
      <c r="Y464" s="687"/>
      <c r="Z464" s="687"/>
      <c r="AA464" s="687"/>
      <c r="AB464" s="689"/>
      <c r="AC464" s="687"/>
      <c r="AD464" s="687"/>
      <c r="AE464" s="414"/>
    </row>
    <row r="465" spans="1:31" ht="15" hidden="1" customHeight="1">
      <c r="A465" s="761">
        <f t="shared" si="22"/>
        <v>2025</v>
      </c>
      <c r="B465" s="762" t="str">
        <f t="shared" si="23"/>
        <v>février</v>
      </c>
      <c r="C465" s="761">
        <f t="shared" si="24"/>
        <v>8</v>
      </c>
      <c r="D465" s="348" t="s">
        <v>1440</v>
      </c>
      <c r="E465" s="348" t="s">
        <v>1730</v>
      </c>
      <c r="F465" s="259">
        <v>45709</v>
      </c>
      <c r="G465" s="800" t="s">
        <v>1435</v>
      </c>
      <c r="H465" s="802" t="s">
        <v>1709</v>
      </c>
      <c r="I465" s="801" t="s">
        <v>1658</v>
      </c>
      <c r="L465" s="347" t="s">
        <v>1444</v>
      </c>
      <c r="M465" s="765" t="s">
        <v>226</v>
      </c>
      <c r="N465" s="264">
        <v>212.7</v>
      </c>
      <c r="O465" s="687"/>
      <c r="P465" s="693"/>
      <c r="Q465" s="693"/>
      <c r="R465" s="693"/>
      <c r="S465" s="693"/>
      <c r="T465" s="691" t="s">
        <v>13</v>
      </c>
      <c r="U465" s="691" t="s">
        <v>43</v>
      </c>
      <c r="V465" s="691" t="s">
        <v>93</v>
      </c>
      <c r="W465" s="687"/>
      <c r="X465" s="687"/>
      <c r="Y465" s="687"/>
      <c r="Z465" s="687"/>
      <c r="AA465" s="687"/>
      <c r="AB465" s="689"/>
      <c r="AC465" s="690" t="s">
        <v>1439</v>
      </c>
      <c r="AD465" s="701" t="s">
        <v>1439</v>
      </c>
      <c r="AE465" s="414"/>
    </row>
    <row r="466" spans="1:31" ht="15" hidden="1" customHeight="1">
      <c r="A466" s="761">
        <f t="shared" si="22"/>
        <v>2025</v>
      </c>
      <c r="B466" s="762" t="str">
        <f t="shared" si="23"/>
        <v>février</v>
      </c>
      <c r="C466" s="761">
        <f t="shared" si="24"/>
        <v>8</v>
      </c>
      <c r="D466" s="348" t="s">
        <v>1440</v>
      </c>
      <c r="E466" s="348" t="s">
        <v>1730</v>
      </c>
      <c r="F466" s="259">
        <v>45709</v>
      </c>
      <c r="G466" s="800" t="s">
        <v>1435</v>
      </c>
      <c r="H466" s="802" t="s">
        <v>1709</v>
      </c>
      <c r="I466" s="801" t="s">
        <v>1658</v>
      </c>
      <c r="L466" s="347" t="s">
        <v>1444</v>
      </c>
      <c r="M466" s="765" t="s">
        <v>353</v>
      </c>
      <c r="N466" s="264">
        <v>30</v>
      </c>
      <c r="O466" s="687"/>
      <c r="P466" s="693"/>
      <c r="Q466" s="693"/>
      <c r="R466" s="693"/>
      <c r="S466" s="693"/>
      <c r="T466" s="691" t="s">
        <v>114</v>
      </c>
      <c r="U466" s="691" t="s">
        <v>7</v>
      </c>
      <c r="V466" s="691" t="s">
        <v>32</v>
      </c>
      <c r="W466" s="687"/>
      <c r="X466" s="687"/>
      <c r="Y466" s="687"/>
      <c r="Z466" s="687"/>
      <c r="AA466" s="687"/>
      <c r="AB466" s="689"/>
      <c r="AC466" s="690" t="s">
        <v>1439</v>
      </c>
      <c r="AD466" s="701" t="s">
        <v>1439</v>
      </c>
      <c r="AE466" s="414"/>
    </row>
    <row r="467" spans="1:31" ht="15" hidden="1" customHeight="1">
      <c r="A467" s="761">
        <f t="shared" si="22"/>
        <v>2025</v>
      </c>
      <c r="B467" s="762" t="str">
        <f t="shared" si="23"/>
        <v>février</v>
      </c>
      <c r="C467" s="761">
        <f t="shared" si="24"/>
        <v>8</v>
      </c>
      <c r="D467" s="348" t="s">
        <v>1440</v>
      </c>
      <c r="E467" s="348" t="s">
        <v>1730</v>
      </c>
      <c r="F467" s="259">
        <v>45709</v>
      </c>
      <c r="G467" s="800" t="s">
        <v>1435</v>
      </c>
      <c r="H467" s="802" t="s">
        <v>1709</v>
      </c>
      <c r="I467" s="801" t="s">
        <v>1658</v>
      </c>
      <c r="L467" s="347" t="s">
        <v>1444</v>
      </c>
      <c r="M467" s="765" t="s">
        <v>660</v>
      </c>
      <c r="N467" s="264">
        <v>30</v>
      </c>
      <c r="O467" s="687"/>
      <c r="P467" s="693"/>
      <c r="Q467" s="693"/>
      <c r="R467" s="693"/>
      <c r="S467" s="693"/>
      <c r="T467" s="691" t="s">
        <v>13</v>
      </c>
      <c r="U467" s="691" t="s">
        <v>47</v>
      </c>
      <c r="V467" s="691" t="s">
        <v>292</v>
      </c>
      <c r="W467" s="687"/>
      <c r="X467" s="687"/>
      <c r="Y467" s="687"/>
      <c r="Z467" s="687"/>
      <c r="AA467" s="687"/>
      <c r="AB467" s="689"/>
      <c r="AC467" s="690" t="s">
        <v>1439</v>
      </c>
      <c r="AD467" s="701" t="s">
        <v>1439</v>
      </c>
      <c r="AE467" s="414"/>
    </row>
    <row r="468" spans="1:31" ht="15" hidden="1" customHeight="1">
      <c r="A468" s="761">
        <f t="shared" si="22"/>
        <v>2025</v>
      </c>
      <c r="B468" s="762" t="str">
        <f t="shared" si="23"/>
        <v>février</v>
      </c>
      <c r="C468" s="761">
        <f t="shared" si="24"/>
        <v>8</v>
      </c>
      <c r="D468" s="348" t="s">
        <v>1440</v>
      </c>
      <c r="E468" s="348" t="s">
        <v>1731</v>
      </c>
      <c r="F468" s="259">
        <v>45709</v>
      </c>
      <c r="G468" s="807" t="s">
        <v>1529</v>
      </c>
      <c r="H468" s="807" t="s">
        <v>1612</v>
      </c>
      <c r="I468" s="261" t="s">
        <v>1612</v>
      </c>
      <c r="L468" s="347" t="s">
        <v>1444</v>
      </c>
      <c r="M468" s="765" t="s">
        <v>602</v>
      </c>
      <c r="N468" s="264">
        <v>66.099999999999994</v>
      </c>
      <c r="O468" s="687"/>
      <c r="P468" s="693"/>
      <c r="Q468" s="693"/>
      <c r="R468" s="693"/>
      <c r="S468" s="693"/>
      <c r="T468" s="691" t="s">
        <v>114</v>
      </c>
      <c r="U468" s="691" t="s">
        <v>7</v>
      </c>
      <c r="V468" s="691" t="s">
        <v>143</v>
      </c>
      <c r="W468" s="687"/>
      <c r="X468" s="687"/>
      <c r="Y468" s="687"/>
      <c r="Z468" s="687"/>
      <c r="AA468" s="687"/>
      <c r="AB468" s="689"/>
      <c r="AC468" s="690" t="s">
        <v>1439</v>
      </c>
      <c r="AD468" s="701" t="s">
        <v>1439</v>
      </c>
      <c r="AE468" s="414"/>
    </row>
    <row r="469" spans="1:31" ht="15" hidden="1" customHeight="1">
      <c r="A469" s="761">
        <f t="shared" si="22"/>
        <v>2025</v>
      </c>
      <c r="B469" s="762" t="str">
        <f t="shared" si="23"/>
        <v>février</v>
      </c>
      <c r="C469" s="761">
        <f t="shared" si="24"/>
        <v>8</v>
      </c>
      <c r="D469" s="348" t="s">
        <v>1440</v>
      </c>
      <c r="E469" s="348" t="s">
        <v>1731</v>
      </c>
      <c r="F469" s="259">
        <v>45709</v>
      </c>
      <c r="G469" s="807" t="s">
        <v>1529</v>
      </c>
      <c r="H469" s="807" t="s">
        <v>1612</v>
      </c>
      <c r="I469" s="261" t="s">
        <v>1612</v>
      </c>
      <c r="L469" s="347" t="s">
        <v>1444</v>
      </c>
      <c r="M469" s="765" t="s">
        <v>382</v>
      </c>
      <c r="N469" s="264">
        <v>66.099999999999994</v>
      </c>
      <c r="O469" s="687"/>
      <c r="P469" s="693"/>
      <c r="Q469" s="693"/>
      <c r="R469" s="693"/>
      <c r="S469" s="693"/>
      <c r="T469" s="691" t="s">
        <v>13</v>
      </c>
      <c r="U469" s="691" t="s">
        <v>49</v>
      </c>
      <c r="V469" s="691" t="s">
        <v>86</v>
      </c>
      <c r="W469" s="687"/>
      <c r="X469" s="687"/>
      <c r="Y469" s="687"/>
      <c r="Z469" s="687"/>
      <c r="AA469" s="687"/>
      <c r="AB469" s="689"/>
      <c r="AC469" s="690" t="s">
        <v>1439</v>
      </c>
      <c r="AD469" s="701" t="s">
        <v>1439</v>
      </c>
      <c r="AE469" s="414"/>
    </row>
    <row r="470" spans="1:31" ht="15" hidden="1" customHeight="1">
      <c r="A470" s="761">
        <f t="shared" si="22"/>
        <v>2025</v>
      </c>
      <c r="B470" s="762" t="str">
        <f t="shared" si="23"/>
        <v>février</v>
      </c>
      <c r="C470" s="761">
        <f t="shared" si="24"/>
        <v>8</v>
      </c>
      <c r="D470" s="348" t="s">
        <v>1440</v>
      </c>
      <c r="E470" s="348" t="s">
        <v>1425</v>
      </c>
      <c r="F470" s="259">
        <v>45709</v>
      </c>
      <c r="G470" s="355" t="s">
        <v>1425</v>
      </c>
      <c r="H470" s="807"/>
      <c r="L470" s="347" t="s">
        <v>1426</v>
      </c>
      <c r="M470" s="765" t="s">
        <v>835</v>
      </c>
      <c r="N470" s="264" t="s">
        <v>1425</v>
      </c>
      <c r="O470" s="687"/>
      <c r="P470" s="693" t="s">
        <v>1427</v>
      </c>
      <c r="Q470" s="693" t="s">
        <v>1433</v>
      </c>
      <c r="R470" s="693" t="s">
        <v>1431</v>
      </c>
      <c r="S470" s="693"/>
      <c r="T470" s="691" t="s">
        <v>114</v>
      </c>
      <c r="U470" s="691" t="s">
        <v>7</v>
      </c>
      <c r="V470" s="691" t="s">
        <v>143</v>
      </c>
      <c r="W470" s="687"/>
      <c r="X470" s="687"/>
      <c r="Y470" s="687"/>
      <c r="Z470" s="687"/>
      <c r="AA470" s="687"/>
      <c r="AB470" s="689"/>
      <c r="AC470" s="687"/>
      <c r="AD470" s="689"/>
      <c r="AE470" s="414"/>
    </row>
    <row r="471" spans="1:31" ht="15" hidden="1" customHeight="1">
      <c r="A471" s="761">
        <f t="shared" si="22"/>
        <v>2025</v>
      </c>
      <c r="B471" s="762" t="str">
        <f t="shared" si="23"/>
        <v>février</v>
      </c>
      <c r="C471" s="761">
        <f t="shared" si="24"/>
        <v>8</v>
      </c>
      <c r="D471" s="348" t="s">
        <v>1440</v>
      </c>
      <c r="E471" s="348" t="s">
        <v>1425</v>
      </c>
      <c r="F471" s="259">
        <v>45709</v>
      </c>
      <c r="G471" s="355" t="s">
        <v>1425</v>
      </c>
      <c r="H471" s="807"/>
      <c r="L471" s="347" t="s">
        <v>1426</v>
      </c>
      <c r="M471" s="765" t="s">
        <v>1068</v>
      </c>
      <c r="N471" s="264" t="s">
        <v>1425</v>
      </c>
      <c r="O471" s="687"/>
      <c r="P471" s="693" t="s">
        <v>1427</v>
      </c>
      <c r="Q471" s="693" t="s">
        <v>1433</v>
      </c>
      <c r="R471" s="693" t="s">
        <v>1431</v>
      </c>
      <c r="S471" s="693"/>
      <c r="T471" s="691" t="s">
        <v>114</v>
      </c>
      <c r="U471" s="691" t="s">
        <v>7</v>
      </c>
      <c r="V471" s="691" t="s">
        <v>143</v>
      </c>
      <c r="W471" s="687"/>
      <c r="X471" s="687"/>
      <c r="Y471" s="687"/>
      <c r="Z471" s="687"/>
      <c r="AA471" s="687"/>
      <c r="AB471" s="689"/>
      <c r="AC471" s="687"/>
      <c r="AD471" s="689"/>
      <c r="AE471" s="414"/>
    </row>
    <row r="472" spans="1:31" ht="15" hidden="1" customHeight="1">
      <c r="A472" s="761">
        <f t="shared" si="22"/>
        <v>2025</v>
      </c>
      <c r="B472" s="762" t="str">
        <f t="shared" si="23"/>
        <v>février</v>
      </c>
      <c r="C472" s="761">
        <f t="shared" si="24"/>
        <v>8</v>
      </c>
      <c r="D472" s="348" t="s">
        <v>1440</v>
      </c>
      <c r="E472" s="348" t="s">
        <v>1425</v>
      </c>
      <c r="F472" s="259">
        <v>45709</v>
      </c>
      <c r="G472" s="355" t="s">
        <v>1425</v>
      </c>
      <c r="H472" s="807"/>
      <c r="L472" s="347" t="s">
        <v>1426</v>
      </c>
      <c r="M472" s="765" t="s">
        <v>1029</v>
      </c>
      <c r="N472" s="264" t="s">
        <v>1425</v>
      </c>
      <c r="O472" s="687"/>
      <c r="P472" s="693" t="s">
        <v>1427</v>
      </c>
      <c r="Q472" s="693" t="s">
        <v>1433</v>
      </c>
      <c r="R472" s="693" t="s">
        <v>1429</v>
      </c>
      <c r="S472" s="693"/>
      <c r="T472" s="691" t="s">
        <v>114</v>
      </c>
      <c r="U472" s="691" t="s">
        <v>7</v>
      </c>
      <c r="V472" s="691" t="s">
        <v>143</v>
      </c>
      <c r="W472" s="687"/>
      <c r="X472" s="687"/>
      <c r="Y472" s="687"/>
      <c r="Z472" s="687"/>
      <c r="AA472" s="687"/>
      <c r="AB472" s="689"/>
      <c r="AC472" s="687"/>
      <c r="AD472" s="689"/>
      <c r="AE472" s="414"/>
    </row>
    <row r="473" spans="1:31" ht="15" hidden="1" customHeight="1">
      <c r="A473" s="761">
        <f t="shared" si="22"/>
        <v>2025</v>
      </c>
      <c r="B473" s="762" t="str">
        <f t="shared" si="23"/>
        <v>février</v>
      </c>
      <c r="C473" s="761">
        <f t="shared" si="24"/>
        <v>8</v>
      </c>
      <c r="D473" s="348" t="s">
        <v>1440</v>
      </c>
      <c r="E473" s="348" t="s">
        <v>1425</v>
      </c>
      <c r="F473" s="259">
        <v>45709</v>
      </c>
      <c r="G473" s="355" t="s">
        <v>1425</v>
      </c>
      <c r="H473" s="262"/>
      <c r="I473" s="262"/>
      <c r="J473" s="262"/>
      <c r="K473" s="262"/>
      <c r="L473" s="347" t="s">
        <v>1426</v>
      </c>
      <c r="M473" s="765" t="s">
        <v>500</v>
      </c>
      <c r="N473" s="264" t="s">
        <v>1425</v>
      </c>
      <c r="O473" s="687"/>
      <c r="P473" s="693" t="s">
        <v>1427</v>
      </c>
      <c r="Q473" s="693" t="s">
        <v>1433</v>
      </c>
      <c r="R473" s="693" t="s">
        <v>1429</v>
      </c>
      <c r="S473" s="693"/>
      <c r="T473" s="691" t="s">
        <v>114</v>
      </c>
      <c r="U473" s="691" t="s">
        <v>7</v>
      </c>
      <c r="V473" s="691" t="s">
        <v>501</v>
      </c>
      <c r="W473" s="687"/>
      <c r="X473" s="687"/>
      <c r="Y473" s="687"/>
      <c r="Z473" s="687"/>
      <c r="AA473" s="687"/>
      <c r="AB473" s="689"/>
      <c r="AC473" s="687"/>
      <c r="AD473" s="689"/>
      <c r="AE473" s="414"/>
    </row>
    <row r="474" spans="1:31" ht="15" hidden="1" customHeight="1">
      <c r="A474" s="761">
        <f t="shared" si="22"/>
        <v>2025</v>
      </c>
      <c r="B474" s="762" t="str">
        <f t="shared" si="23"/>
        <v>février</v>
      </c>
      <c r="C474" s="761">
        <f t="shared" si="24"/>
        <v>8</v>
      </c>
      <c r="D474" s="348" t="s">
        <v>1440</v>
      </c>
      <c r="E474" s="348" t="s">
        <v>1732</v>
      </c>
      <c r="F474" s="259">
        <v>45709</v>
      </c>
      <c r="G474" s="355" t="s">
        <v>1425</v>
      </c>
      <c r="H474" s="262"/>
      <c r="L474" s="347" t="s">
        <v>1426</v>
      </c>
      <c r="M474" s="765" t="s">
        <v>1231</v>
      </c>
      <c r="N474" s="264" t="s">
        <v>1425</v>
      </c>
      <c r="O474" s="687"/>
      <c r="P474" s="693" t="s">
        <v>1427</v>
      </c>
      <c r="Q474" s="693" t="s">
        <v>1433</v>
      </c>
      <c r="R474" s="693" t="s">
        <v>1429</v>
      </c>
      <c r="S474" s="693"/>
      <c r="T474" s="691" t="s">
        <v>114</v>
      </c>
      <c r="U474" s="691" t="s">
        <v>7</v>
      </c>
      <c r="V474" s="691" t="s">
        <v>143</v>
      </c>
      <c r="W474" s="687"/>
      <c r="X474" s="687"/>
      <c r="Y474" s="687"/>
      <c r="Z474" s="687"/>
      <c r="AA474" s="687"/>
      <c r="AB474" s="689"/>
      <c r="AC474" s="687"/>
      <c r="AD474" s="689"/>
      <c r="AE474" s="414"/>
    </row>
    <row r="475" spans="1:31" ht="15" hidden="1" customHeight="1">
      <c r="A475" s="761">
        <f t="shared" si="22"/>
        <v>2025</v>
      </c>
      <c r="B475" s="762" t="str">
        <f t="shared" si="23"/>
        <v>février</v>
      </c>
      <c r="C475" s="761">
        <f t="shared" si="24"/>
        <v>8</v>
      </c>
      <c r="D475" s="348" t="s">
        <v>1440</v>
      </c>
      <c r="E475" s="348" t="s">
        <v>1732</v>
      </c>
      <c r="F475" s="259">
        <v>45709</v>
      </c>
      <c r="G475" s="800" t="s">
        <v>1526</v>
      </c>
      <c r="H475" s="798" t="s">
        <v>1683</v>
      </c>
      <c r="L475" s="347" t="s">
        <v>1461</v>
      </c>
      <c r="M475" s="765" t="s">
        <v>471</v>
      </c>
      <c r="N475" s="264">
        <v>12.1</v>
      </c>
      <c r="O475" s="687"/>
      <c r="P475" s="693"/>
      <c r="Q475" s="693"/>
      <c r="R475" s="693"/>
      <c r="S475" s="693"/>
      <c r="T475" s="691" t="s">
        <v>114</v>
      </c>
      <c r="U475" s="691" t="s">
        <v>7</v>
      </c>
      <c r="V475" s="691" t="s">
        <v>143</v>
      </c>
      <c r="W475" s="687"/>
      <c r="X475" s="687"/>
      <c r="Y475" s="687"/>
      <c r="Z475" s="687"/>
      <c r="AA475" s="687"/>
      <c r="AB475" s="689"/>
      <c r="AC475" s="690" t="s">
        <v>1439</v>
      </c>
      <c r="AD475" s="701" t="s">
        <v>1439</v>
      </c>
      <c r="AE475" s="414"/>
    </row>
    <row r="476" spans="1:31" ht="15" hidden="1" customHeight="1">
      <c r="A476" s="761">
        <f t="shared" si="22"/>
        <v>2025</v>
      </c>
      <c r="B476" s="762" t="str">
        <f t="shared" si="23"/>
        <v>février</v>
      </c>
      <c r="C476" s="761">
        <f t="shared" si="24"/>
        <v>8</v>
      </c>
      <c r="D476" s="348" t="s">
        <v>1440</v>
      </c>
      <c r="E476" s="348" t="s">
        <v>1732</v>
      </c>
      <c r="F476" s="259">
        <v>45709</v>
      </c>
      <c r="G476" s="800" t="s">
        <v>1526</v>
      </c>
      <c r="H476" s="798" t="s">
        <v>1683</v>
      </c>
      <c r="L476" s="347" t="s">
        <v>1461</v>
      </c>
      <c r="M476" s="765" t="s">
        <v>1061</v>
      </c>
      <c r="N476" s="264">
        <v>11.6</v>
      </c>
      <c r="O476" s="687"/>
      <c r="P476" s="693"/>
      <c r="Q476" s="693"/>
      <c r="R476" s="693"/>
      <c r="S476" s="693"/>
      <c r="T476" s="691" t="s">
        <v>114</v>
      </c>
      <c r="U476" s="691" t="s">
        <v>7</v>
      </c>
      <c r="V476" s="691" t="s">
        <v>143</v>
      </c>
      <c r="W476" s="687"/>
      <c r="X476" s="687"/>
      <c r="Y476" s="687"/>
      <c r="Z476" s="687"/>
      <c r="AA476" s="687"/>
      <c r="AB476" s="689"/>
      <c r="AC476" s="690" t="s">
        <v>1439</v>
      </c>
      <c r="AD476" s="701" t="s">
        <v>1439</v>
      </c>
      <c r="AE476" s="414"/>
    </row>
    <row r="477" spans="1:31" ht="15" hidden="1" customHeight="1">
      <c r="A477" s="761">
        <f t="shared" si="22"/>
        <v>2025</v>
      </c>
      <c r="B477" s="762" t="str">
        <f t="shared" si="23"/>
        <v>février</v>
      </c>
      <c r="C477" s="761">
        <f t="shared" si="24"/>
        <v>8</v>
      </c>
      <c r="D477" s="348" t="s">
        <v>1440</v>
      </c>
      <c r="E477" s="348" t="s">
        <v>1732</v>
      </c>
      <c r="F477" s="259">
        <v>45709</v>
      </c>
      <c r="G477" s="355" t="s">
        <v>1425</v>
      </c>
      <c r="H477" s="262"/>
      <c r="L477" s="347" t="s">
        <v>1426</v>
      </c>
      <c r="M477" s="765" t="s">
        <v>164</v>
      </c>
      <c r="N477" s="264" t="s">
        <v>1425</v>
      </c>
      <c r="O477" s="687"/>
      <c r="P477" s="693" t="s">
        <v>1427</v>
      </c>
      <c r="Q477" s="693" t="s">
        <v>1433</v>
      </c>
      <c r="R477" s="693" t="s">
        <v>1429</v>
      </c>
      <c r="S477" s="693"/>
      <c r="T477" s="691" t="s">
        <v>114</v>
      </c>
      <c r="U477" s="691" t="s">
        <v>7</v>
      </c>
      <c r="V477" s="691" t="s">
        <v>143</v>
      </c>
      <c r="W477" s="687"/>
      <c r="X477" s="687"/>
      <c r="Y477" s="687"/>
      <c r="Z477" s="687"/>
      <c r="AA477" s="687"/>
      <c r="AB477" s="689"/>
      <c r="AC477" s="687"/>
      <c r="AD477" s="689"/>
      <c r="AE477" s="414"/>
    </row>
    <row r="478" spans="1:31" ht="15" hidden="1" customHeight="1">
      <c r="A478" s="761">
        <f t="shared" si="22"/>
        <v>2025</v>
      </c>
      <c r="B478" s="762" t="str">
        <f t="shared" si="23"/>
        <v>février</v>
      </c>
      <c r="C478" s="761">
        <f t="shared" si="24"/>
        <v>8</v>
      </c>
      <c r="D478" s="348" t="s">
        <v>1440</v>
      </c>
      <c r="E478" s="348" t="s">
        <v>1732</v>
      </c>
      <c r="F478" s="259">
        <v>45709</v>
      </c>
      <c r="G478" s="355" t="s">
        <v>1425</v>
      </c>
      <c r="H478" s="262"/>
      <c r="L478" s="347" t="s">
        <v>1426</v>
      </c>
      <c r="M478" s="765" t="s">
        <v>174</v>
      </c>
      <c r="N478" s="264" t="s">
        <v>1425</v>
      </c>
      <c r="O478" s="687"/>
      <c r="P478" s="693" t="s">
        <v>1427</v>
      </c>
      <c r="Q478" s="693" t="s">
        <v>1433</v>
      </c>
      <c r="R478" s="693" t="s">
        <v>1429</v>
      </c>
      <c r="S478" s="693"/>
      <c r="T478" s="691" t="s">
        <v>114</v>
      </c>
      <c r="U478" s="691" t="s">
        <v>7</v>
      </c>
      <c r="V478" s="691" t="s">
        <v>143</v>
      </c>
      <c r="W478" s="687"/>
      <c r="X478" s="687"/>
      <c r="Y478" s="687"/>
      <c r="Z478" s="687"/>
      <c r="AA478" s="687"/>
      <c r="AB478" s="689"/>
      <c r="AC478" s="687"/>
      <c r="AD478" s="689"/>
      <c r="AE478" s="414"/>
    </row>
    <row r="479" spans="1:31" ht="15" hidden="1" customHeight="1">
      <c r="A479" s="761">
        <f t="shared" si="22"/>
        <v>2025</v>
      </c>
      <c r="B479" s="762" t="str">
        <f t="shared" si="23"/>
        <v>février</v>
      </c>
      <c r="C479" s="761">
        <f t="shared" si="24"/>
        <v>8</v>
      </c>
      <c r="D479" s="348" t="s">
        <v>1440</v>
      </c>
      <c r="E479" s="348" t="s">
        <v>1732</v>
      </c>
      <c r="F479" s="259">
        <v>45709</v>
      </c>
      <c r="G479" s="355" t="s">
        <v>1425</v>
      </c>
      <c r="H479" s="262"/>
      <c r="L479" s="347" t="s">
        <v>1426</v>
      </c>
      <c r="M479" s="765" t="s">
        <v>169</v>
      </c>
      <c r="N479" s="264" t="s">
        <v>1425</v>
      </c>
      <c r="O479" s="687"/>
      <c r="P479" s="693" t="s">
        <v>1427</v>
      </c>
      <c r="Q479" s="693" t="s">
        <v>1433</v>
      </c>
      <c r="R479" s="693" t="s">
        <v>1429</v>
      </c>
      <c r="S479" s="693"/>
      <c r="T479" s="691" t="s">
        <v>114</v>
      </c>
      <c r="U479" s="691" t="s">
        <v>7</v>
      </c>
      <c r="V479" s="691" t="s">
        <v>143</v>
      </c>
      <c r="W479" s="687"/>
      <c r="X479" s="687"/>
      <c r="Y479" s="687"/>
      <c r="Z479" s="687"/>
      <c r="AA479" s="687"/>
      <c r="AB479" s="689"/>
      <c r="AC479" s="687"/>
      <c r="AD479" s="689"/>
      <c r="AE479" s="414"/>
    </row>
    <row r="480" spans="1:31" ht="15" hidden="1" customHeight="1">
      <c r="A480" s="761">
        <f t="shared" si="22"/>
        <v>2025</v>
      </c>
      <c r="B480" s="762" t="str">
        <f t="shared" si="23"/>
        <v>février</v>
      </c>
      <c r="C480" s="761">
        <f t="shared" si="24"/>
        <v>8</v>
      </c>
      <c r="D480" s="348" t="s">
        <v>1440</v>
      </c>
      <c r="E480" s="348" t="s">
        <v>1732</v>
      </c>
      <c r="F480" s="259">
        <v>45709</v>
      </c>
      <c r="G480" s="800" t="s">
        <v>1526</v>
      </c>
      <c r="H480" s="798" t="s">
        <v>1683</v>
      </c>
      <c r="L480" s="347" t="s">
        <v>1461</v>
      </c>
      <c r="M480" s="765" t="s">
        <v>455</v>
      </c>
      <c r="N480" s="264">
        <v>29.3</v>
      </c>
      <c r="O480" s="687"/>
      <c r="P480" s="693"/>
      <c r="Q480" s="693"/>
      <c r="R480" s="693"/>
      <c r="S480" s="693"/>
      <c r="T480" s="691" t="s">
        <v>114</v>
      </c>
      <c r="U480" s="691" t="s">
        <v>7</v>
      </c>
      <c r="V480" s="691" t="s">
        <v>143</v>
      </c>
      <c r="W480" s="687"/>
      <c r="X480" s="687"/>
      <c r="Y480" s="687"/>
      <c r="Z480" s="687"/>
      <c r="AA480" s="687"/>
      <c r="AB480" s="689"/>
      <c r="AC480" s="690" t="s">
        <v>1439</v>
      </c>
      <c r="AD480" s="701" t="s">
        <v>1439</v>
      </c>
      <c r="AE480" s="414"/>
    </row>
    <row r="481" spans="1:31" ht="15" hidden="1" customHeight="1">
      <c r="A481" s="761">
        <f t="shared" si="22"/>
        <v>2025</v>
      </c>
      <c r="B481" s="762" t="str">
        <f t="shared" si="23"/>
        <v>février</v>
      </c>
      <c r="C481" s="761">
        <f t="shared" si="24"/>
        <v>8</v>
      </c>
      <c r="D481" s="348" t="s">
        <v>1440</v>
      </c>
      <c r="E481" s="348" t="s">
        <v>1732</v>
      </c>
      <c r="F481" s="259">
        <v>45709</v>
      </c>
      <c r="G481" s="800" t="s">
        <v>1526</v>
      </c>
      <c r="H481" s="798" t="s">
        <v>1683</v>
      </c>
      <c r="L481" s="347" t="s">
        <v>1461</v>
      </c>
      <c r="M481" s="765" t="s">
        <v>268</v>
      </c>
      <c r="N481" s="264">
        <v>53</v>
      </c>
      <c r="O481" s="687"/>
      <c r="P481" s="693"/>
      <c r="Q481" s="693"/>
      <c r="R481" s="693"/>
      <c r="S481" s="693"/>
      <c r="T481" s="691" t="s">
        <v>13</v>
      </c>
      <c r="U481" s="691" t="s">
        <v>43</v>
      </c>
      <c r="V481" s="691" t="s">
        <v>93</v>
      </c>
      <c r="W481" s="687"/>
      <c r="X481" s="687"/>
      <c r="Y481" s="687"/>
      <c r="Z481" s="687"/>
      <c r="AA481" s="687"/>
      <c r="AB481" s="689"/>
      <c r="AC481" s="690" t="s">
        <v>1452</v>
      </c>
      <c r="AD481" s="701" t="s">
        <v>1439</v>
      </c>
      <c r="AE481" s="414"/>
    </row>
    <row r="482" spans="1:31" ht="15" hidden="1" customHeight="1">
      <c r="A482" s="761">
        <f t="shared" si="22"/>
        <v>2025</v>
      </c>
      <c r="B482" s="762" t="str">
        <f t="shared" si="23"/>
        <v>février</v>
      </c>
      <c r="C482" s="761">
        <f t="shared" si="24"/>
        <v>8</v>
      </c>
      <c r="D482" s="348" t="s">
        <v>1440</v>
      </c>
      <c r="E482" s="348" t="s">
        <v>1733</v>
      </c>
      <c r="F482" s="259">
        <v>45709</v>
      </c>
      <c r="G482" s="808" t="s">
        <v>1477</v>
      </c>
      <c r="H482" s="801" t="s">
        <v>1471</v>
      </c>
      <c r="I482" s="801" t="s">
        <v>1658</v>
      </c>
      <c r="J482" s="801" t="s">
        <v>1519</v>
      </c>
      <c r="K482" s="261" t="s">
        <v>1702</v>
      </c>
      <c r="L482" s="347" t="s">
        <v>1457</v>
      </c>
      <c r="M482" s="765" t="s">
        <v>792</v>
      </c>
      <c r="N482" s="264">
        <v>37</v>
      </c>
      <c r="O482" s="687"/>
      <c r="P482" s="693"/>
      <c r="Q482" s="693"/>
      <c r="R482" s="693"/>
      <c r="S482" s="693"/>
      <c r="T482" s="691" t="s">
        <v>114</v>
      </c>
      <c r="U482" s="691" t="s">
        <v>34</v>
      </c>
      <c r="V482" s="691" t="s">
        <v>34</v>
      </c>
      <c r="W482" s="687"/>
      <c r="X482" s="687"/>
      <c r="Y482" s="687"/>
      <c r="Z482" s="687"/>
      <c r="AA482" s="687"/>
      <c r="AB482" s="687"/>
      <c r="AC482" s="687"/>
      <c r="AD482" s="687"/>
      <c r="AE482" s="414"/>
    </row>
    <row r="483" spans="1:31" ht="15" hidden="1" customHeight="1">
      <c r="A483" s="761">
        <f t="shared" si="22"/>
        <v>2025</v>
      </c>
      <c r="B483" s="762" t="str">
        <f t="shared" si="23"/>
        <v>février</v>
      </c>
      <c r="C483" s="761">
        <f t="shared" si="24"/>
        <v>9</v>
      </c>
      <c r="D483" s="348" t="s">
        <v>1466</v>
      </c>
      <c r="E483" s="348" t="s">
        <v>1733</v>
      </c>
      <c r="F483" s="259">
        <v>45711</v>
      </c>
      <c r="G483" s="808" t="s">
        <v>1477</v>
      </c>
      <c r="H483" s="801" t="s">
        <v>1471</v>
      </c>
      <c r="I483" s="801" t="s">
        <v>1658</v>
      </c>
      <c r="J483" s="801" t="s">
        <v>1519</v>
      </c>
      <c r="K483" s="261" t="s">
        <v>1702</v>
      </c>
      <c r="L483" s="347" t="s">
        <v>1457</v>
      </c>
      <c r="M483" s="765" t="s">
        <v>788</v>
      </c>
      <c r="N483" s="264">
        <v>48</v>
      </c>
      <c r="O483" s="687"/>
      <c r="P483" s="693"/>
      <c r="Q483" s="693"/>
      <c r="R483" s="693"/>
      <c r="S483" s="693"/>
      <c r="T483" s="691" t="s">
        <v>114</v>
      </c>
      <c r="U483" s="691" t="s">
        <v>34</v>
      </c>
      <c r="V483" s="691" t="s">
        <v>34</v>
      </c>
      <c r="W483" s="687"/>
      <c r="X483" s="687"/>
      <c r="Y483" s="687"/>
      <c r="Z483" s="687"/>
      <c r="AA483" s="687"/>
      <c r="AB483" s="687"/>
      <c r="AC483" s="687"/>
      <c r="AD483" s="687"/>
      <c r="AE483" s="414"/>
    </row>
    <row r="484" spans="1:31" ht="15" hidden="1" customHeight="1">
      <c r="A484" s="761">
        <f t="shared" si="22"/>
        <v>2025</v>
      </c>
      <c r="B484" s="762" t="str">
        <f t="shared" si="23"/>
        <v>février</v>
      </c>
      <c r="C484" s="761">
        <f t="shared" si="24"/>
        <v>9</v>
      </c>
      <c r="D484" s="348" t="s">
        <v>1466</v>
      </c>
      <c r="E484" s="348" t="s">
        <v>1733</v>
      </c>
      <c r="F484" s="259">
        <v>45711</v>
      </c>
      <c r="G484" s="808" t="s">
        <v>1477</v>
      </c>
      <c r="H484" s="801" t="s">
        <v>1471</v>
      </c>
      <c r="I484" s="801" t="s">
        <v>1658</v>
      </c>
      <c r="J484" s="801" t="s">
        <v>1519</v>
      </c>
      <c r="K484" s="261" t="s">
        <v>1702</v>
      </c>
      <c r="L484" s="347" t="s">
        <v>1457</v>
      </c>
      <c r="M484" s="765" t="s">
        <v>660</v>
      </c>
      <c r="N484" s="264">
        <v>85</v>
      </c>
      <c r="O484" s="687"/>
      <c r="P484" s="693"/>
      <c r="Q484" s="693"/>
      <c r="R484" s="693"/>
      <c r="S484" s="693"/>
      <c r="T484" s="691" t="s">
        <v>13</v>
      </c>
      <c r="U484" s="691" t="s">
        <v>47</v>
      </c>
      <c r="V484" s="691" t="s">
        <v>292</v>
      </c>
      <c r="W484" s="687"/>
      <c r="X484" s="687"/>
      <c r="Y484" s="687"/>
      <c r="Z484" s="687"/>
      <c r="AA484" s="687"/>
      <c r="AB484" s="688" t="s">
        <v>1439</v>
      </c>
      <c r="AC484" s="687"/>
      <c r="AD484" s="701" t="s">
        <v>1439</v>
      </c>
      <c r="AE484" s="414"/>
    </row>
    <row r="485" spans="1:31" ht="15" hidden="1" customHeight="1">
      <c r="A485" s="761">
        <f t="shared" si="22"/>
        <v>2025</v>
      </c>
      <c r="B485" s="762" t="str">
        <f t="shared" si="23"/>
        <v>février</v>
      </c>
      <c r="C485" s="761">
        <f t="shared" si="24"/>
        <v>9</v>
      </c>
      <c r="D485" s="348" t="s">
        <v>1466</v>
      </c>
      <c r="E485" s="348" t="s">
        <v>1425</v>
      </c>
      <c r="F485" s="259">
        <v>45711</v>
      </c>
      <c r="G485" s="355" t="s">
        <v>1425</v>
      </c>
      <c r="H485" s="262"/>
      <c r="I485" s="801"/>
      <c r="L485" s="347" t="s">
        <v>1426</v>
      </c>
      <c r="M485" s="765" t="s">
        <v>752</v>
      </c>
      <c r="N485" s="264" t="s">
        <v>1425</v>
      </c>
      <c r="O485" s="687"/>
      <c r="P485" s="693" t="s">
        <v>1427</v>
      </c>
      <c r="Q485" s="693" t="s">
        <v>1433</v>
      </c>
      <c r="R485" s="693" t="s">
        <v>1431</v>
      </c>
      <c r="S485" s="693"/>
      <c r="T485" s="691" t="s">
        <v>114</v>
      </c>
      <c r="U485" s="691" t="s">
        <v>3</v>
      </c>
      <c r="V485" s="691" t="s">
        <v>22</v>
      </c>
      <c r="W485" s="687"/>
      <c r="X485" s="687"/>
      <c r="Y485" s="687"/>
      <c r="Z485" s="687"/>
      <c r="AA485" s="687"/>
      <c r="AB485" s="689"/>
      <c r="AC485" s="687"/>
      <c r="AD485" s="689"/>
      <c r="AE485" s="414"/>
    </row>
    <row r="486" spans="1:31" ht="15" hidden="1" customHeight="1">
      <c r="A486" s="761">
        <f t="shared" si="22"/>
        <v>2025</v>
      </c>
      <c r="B486" s="762" t="str">
        <f t="shared" si="23"/>
        <v>février</v>
      </c>
      <c r="C486" s="761">
        <f t="shared" si="24"/>
        <v>9</v>
      </c>
      <c r="D486" s="348" t="s">
        <v>1472</v>
      </c>
      <c r="E486" s="348" t="s">
        <v>1734</v>
      </c>
      <c r="F486" s="259">
        <v>45712</v>
      </c>
      <c r="G486" s="800" t="s">
        <v>1489</v>
      </c>
      <c r="H486" s="802" t="s">
        <v>1705</v>
      </c>
      <c r="I486" s="801" t="s">
        <v>1658</v>
      </c>
      <c r="L486" s="347" t="s">
        <v>1444</v>
      </c>
      <c r="M486" s="765" t="s">
        <v>803</v>
      </c>
      <c r="N486" s="264">
        <v>170</v>
      </c>
      <c r="O486" s="687"/>
      <c r="P486" s="693"/>
      <c r="Q486" s="693"/>
      <c r="R486" s="693"/>
      <c r="S486" s="693"/>
      <c r="T486" s="691" t="s">
        <v>114</v>
      </c>
      <c r="U486" s="691" t="s">
        <v>20</v>
      </c>
      <c r="V486" s="691" t="s">
        <v>20</v>
      </c>
      <c r="W486" s="687"/>
      <c r="X486" s="687"/>
      <c r="Y486" s="687"/>
      <c r="Z486" s="687"/>
      <c r="AA486" s="687"/>
      <c r="AB486" s="689"/>
      <c r="AC486" s="687"/>
      <c r="AD486" s="687"/>
      <c r="AE486" s="414"/>
    </row>
    <row r="487" spans="1:31" ht="15" hidden="1" customHeight="1">
      <c r="A487" s="761">
        <f t="shared" si="22"/>
        <v>2025</v>
      </c>
      <c r="B487" s="762" t="str">
        <f t="shared" si="23"/>
        <v>février</v>
      </c>
      <c r="C487" s="761">
        <f t="shared" si="24"/>
        <v>9</v>
      </c>
      <c r="D487" s="348" t="s">
        <v>1472</v>
      </c>
      <c r="E487" s="348" t="s">
        <v>1734</v>
      </c>
      <c r="F487" s="259">
        <v>45712</v>
      </c>
      <c r="G487" s="800" t="s">
        <v>1489</v>
      </c>
      <c r="H487" s="802" t="s">
        <v>1705</v>
      </c>
      <c r="I487" s="801" t="s">
        <v>1658</v>
      </c>
      <c r="L487" s="347" t="s">
        <v>1444</v>
      </c>
      <c r="M487" s="765" t="s">
        <v>809</v>
      </c>
      <c r="N487" s="264">
        <v>50</v>
      </c>
      <c r="O487" s="687"/>
      <c r="P487" s="693"/>
      <c r="Q487" s="693"/>
      <c r="R487" s="693"/>
      <c r="S487" s="693"/>
      <c r="T487" s="691" t="s">
        <v>114</v>
      </c>
      <c r="U487" s="691" t="s">
        <v>20</v>
      </c>
      <c r="V487" s="691" t="s">
        <v>20</v>
      </c>
      <c r="W487" s="687"/>
      <c r="X487" s="687"/>
      <c r="Y487" s="687"/>
      <c r="Z487" s="687"/>
      <c r="AA487" s="687"/>
      <c r="AB487" s="689"/>
      <c r="AC487" s="687"/>
      <c r="AD487" s="687"/>
      <c r="AE487" s="414"/>
    </row>
    <row r="488" spans="1:31" ht="15" hidden="1" customHeight="1">
      <c r="A488" s="761">
        <f t="shared" si="22"/>
        <v>2025</v>
      </c>
      <c r="B488" s="762" t="str">
        <f t="shared" si="23"/>
        <v>février</v>
      </c>
      <c r="C488" s="761">
        <f t="shared" si="24"/>
        <v>9</v>
      </c>
      <c r="D488" s="348" t="s">
        <v>1472</v>
      </c>
      <c r="E488" s="348" t="s">
        <v>1734</v>
      </c>
      <c r="F488" s="259">
        <v>45712</v>
      </c>
      <c r="G488" s="800" t="s">
        <v>1489</v>
      </c>
      <c r="H488" s="802" t="s">
        <v>1705</v>
      </c>
      <c r="I488" s="801" t="s">
        <v>1658</v>
      </c>
      <c r="L488" s="347" t="s">
        <v>1444</v>
      </c>
      <c r="M488" s="765" t="s">
        <v>488</v>
      </c>
      <c r="N488" s="264">
        <v>70</v>
      </c>
      <c r="O488" s="687"/>
      <c r="P488" s="693"/>
      <c r="Q488" s="693"/>
      <c r="R488" s="693"/>
      <c r="S488" s="693"/>
      <c r="T488" s="691" t="s">
        <v>13</v>
      </c>
      <c r="U488" s="691" t="s">
        <v>43</v>
      </c>
      <c r="V488" s="691" t="s">
        <v>93</v>
      </c>
      <c r="W488" s="687"/>
      <c r="X488" s="687"/>
      <c r="Y488" s="687"/>
      <c r="Z488" s="687"/>
      <c r="AA488" s="687"/>
      <c r="AB488" s="689"/>
      <c r="AC488" s="690" t="s">
        <v>1439</v>
      </c>
      <c r="AD488" s="701" t="s">
        <v>1439</v>
      </c>
      <c r="AE488" s="414"/>
    </row>
    <row r="489" spans="1:31" ht="15" hidden="1" customHeight="1">
      <c r="A489" s="761">
        <f t="shared" si="22"/>
        <v>2025</v>
      </c>
      <c r="B489" s="762" t="str">
        <f t="shared" si="23"/>
        <v>février</v>
      </c>
      <c r="C489" s="761">
        <f t="shared" si="24"/>
        <v>9</v>
      </c>
      <c r="D489" s="348" t="s">
        <v>1472</v>
      </c>
      <c r="E489" s="348" t="s">
        <v>1734</v>
      </c>
      <c r="F489" s="259">
        <v>45712</v>
      </c>
      <c r="G489" s="800" t="s">
        <v>1489</v>
      </c>
      <c r="H489" s="802" t="s">
        <v>1705</v>
      </c>
      <c r="I489" s="801" t="s">
        <v>1658</v>
      </c>
      <c r="L489" s="347" t="s">
        <v>1444</v>
      </c>
      <c r="M489" s="765" t="s">
        <v>291</v>
      </c>
      <c r="N489" s="264">
        <v>150</v>
      </c>
      <c r="O489" s="687"/>
      <c r="P489" s="693"/>
      <c r="Q489" s="693"/>
      <c r="R489" s="693"/>
      <c r="S489" s="693"/>
      <c r="T489" s="691" t="s">
        <v>13</v>
      </c>
      <c r="U489" s="691" t="s">
        <v>47</v>
      </c>
      <c r="V489" s="691" t="s">
        <v>292</v>
      </c>
      <c r="W489" s="687"/>
      <c r="X489" s="687"/>
      <c r="Y489" s="687"/>
      <c r="Z489" s="687"/>
      <c r="AA489" s="687"/>
      <c r="AB489" s="689"/>
      <c r="AC489" s="690" t="s">
        <v>1439</v>
      </c>
      <c r="AD489" s="701" t="s">
        <v>1439</v>
      </c>
      <c r="AE489" s="414"/>
    </row>
    <row r="490" spans="1:31" ht="15" hidden="1" customHeight="1">
      <c r="A490" s="761">
        <f t="shared" si="22"/>
        <v>2025</v>
      </c>
      <c r="B490" s="762" t="str">
        <f t="shared" si="23"/>
        <v>février</v>
      </c>
      <c r="C490" s="761">
        <f t="shared" si="24"/>
        <v>9</v>
      </c>
      <c r="D490" s="348" t="s">
        <v>1475</v>
      </c>
      <c r="E490" s="348" t="s">
        <v>1735</v>
      </c>
      <c r="F490" s="259">
        <v>45713</v>
      </c>
      <c r="G490" s="798" t="s">
        <v>1477</v>
      </c>
      <c r="H490" s="799" t="s">
        <v>1612</v>
      </c>
      <c r="I490" s="799" t="s">
        <v>1612</v>
      </c>
      <c r="L490" s="769" t="s">
        <v>1444</v>
      </c>
      <c r="M490" s="765" t="s">
        <v>1227</v>
      </c>
      <c r="N490" s="264">
        <v>44</v>
      </c>
      <c r="O490" s="687"/>
      <c r="P490" s="693"/>
      <c r="Q490" s="693"/>
      <c r="R490" s="693"/>
      <c r="S490" s="693"/>
      <c r="T490" s="691" t="s">
        <v>114</v>
      </c>
      <c r="U490" s="691" t="s">
        <v>20</v>
      </c>
      <c r="V490" s="691" t="s">
        <v>20</v>
      </c>
      <c r="W490" s="687"/>
      <c r="X490" s="687"/>
      <c r="Y490" s="687"/>
      <c r="Z490" s="687"/>
      <c r="AA490" s="687"/>
      <c r="AB490" s="689"/>
      <c r="AC490" s="690" t="s">
        <v>1439</v>
      </c>
      <c r="AD490" s="701" t="s">
        <v>1439</v>
      </c>
      <c r="AE490" s="414"/>
    </row>
    <row r="491" spans="1:31" ht="15" hidden="1" customHeight="1">
      <c r="A491" s="761">
        <f t="shared" si="22"/>
        <v>2025</v>
      </c>
      <c r="B491" s="762" t="str">
        <f t="shared" si="23"/>
        <v>février</v>
      </c>
      <c r="C491" s="761">
        <f t="shared" si="24"/>
        <v>9</v>
      </c>
      <c r="D491" s="348" t="s">
        <v>1475</v>
      </c>
      <c r="E491" s="348" t="s">
        <v>1735</v>
      </c>
      <c r="F491" s="259">
        <v>45713</v>
      </c>
      <c r="G491" s="798" t="s">
        <v>1477</v>
      </c>
      <c r="H491" s="799" t="s">
        <v>1612</v>
      </c>
      <c r="I491" s="799" t="s">
        <v>1612</v>
      </c>
      <c r="L491" s="769" t="s">
        <v>1444</v>
      </c>
      <c r="M491" s="765" t="s">
        <v>975</v>
      </c>
      <c r="N491" s="264">
        <v>31.5</v>
      </c>
      <c r="O491" s="687"/>
      <c r="P491" s="693"/>
      <c r="Q491" s="693"/>
      <c r="R491" s="693"/>
      <c r="S491" s="693"/>
      <c r="T491" s="691" t="s">
        <v>13</v>
      </c>
      <c r="U491" s="691" t="s">
        <v>47</v>
      </c>
      <c r="V491" s="691" t="s">
        <v>292</v>
      </c>
      <c r="W491" s="687"/>
      <c r="X491" s="687"/>
      <c r="Y491" s="687"/>
      <c r="Z491" s="687"/>
      <c r="AA491" s="687"/>
      <c r="AB491" s="689"/>
      <c r="AC491" s="690" t="s">
        <v>1439</v>
      </c>
      <c r="AD491" s="701" t="s">
        <v>1439</v>
      </c>
      <c r="AE491" s="414"/>
    </row>
    <row r="492" spans="1:31" ht="15" hidden="1" customHeight="1">
      <c r="A492" s="761">
        <f t="shared" si="22"/>
        <v>2025</v>
      </c>
      <c r="B492" s="762" t="str">
        <f t="shared" si="23"/>
        <v>février</v>
      </c>
      <c r="C492" s="761">
        <f t="shared" si="24"/>
        <v>9</v>
      </c>
      <c r="D492" s="348" t="s">
        <v>1475</v>
      </c>
      <c r="E492" s="348" t="s">
        <v>1735</v>
      </c>
      <c r="F492" s="259">
        <v>45713</v>
      </c>
      <c r="G492" s="798" t="s">
        <v>1477</v>
      </c>
      <c r="H492" s="799" t="s">
        <v>1612</v>
      </c>
      <c r="I492" s="799" t="s">
        <v>1612</v>
      </c>
      <c r="L492" s="769" t="s">
        <v>1444</v>
      </c>
      <c r="M492" s="765" t="s">
        <v>1285</v>
      </c>
      <c r="N492" s="264">
        <v>12.5</v>
      </c>
      <c r="O492" s="687"/>
      <c r="P492" s="693"/>
      <c r="Q492" s="693"/>
      <c r="R492" s="693"/>
      <c r="S492" s="693"/>
      <c r="T492" s="691" t="s">
        <v>13</v>
      </c>
      <c r="U492" s="691" t="s">
        <v>43</v>
      </c>
      <c r="V492" s="691" t="s">
        <v>93</v>
      </c>
      <c r="W492" s="687"/>
      <c r="X492" s="687"/>
      <c r="Y492" s="687"/>
      <c r="Z492" s="687"/>
      <c r="AA492" s="687"/>
      <c r="AB492" s="689"/>
      <c r="AC492" s="690" t="s">
        <v>1439</v>
      </c>
      <c r="AD492" s="701" t="s">
        <v>1439</v>
      </c>
      <c r="AE492" s="414"/>
    </row>
    <row r="493" spans="1:31" ht="15" hidden="1" customHeight="1">
      <c r="A493" s="761">
        <f t="shared" si="22"/>
        <v>2025</v>
      </c>
      <c r="B493" s="762" t="str">
        <f t="shared" si="23"/>
        <v>février</v>
      </c>
      <c r="C493" s="761">
        <f t="shared" si="24"/>
        <v>9</v>
      </c>
      <c r="D493" s="348" t="s">
        <v>1475</v>
      </c>
      <c r="E493" s="348" t="s">
        <v>1736</v>
      </c>
      <c r="F493" s="259">
        <v>45713</v>
      </c>
      <c r="G493" s="800" t="s">
        <v>1435</v>
      </c>
      <c r="H493" s="802" t="s">
        <v>1737</v>
      </c>
      <c r="I493" s="799" t="s">
        <v>1738</v>
      </c>
      <c r="L493" s="347" t="s">
        <v>1457</v>
      </c>
      <c r="M493" s="765" t="s">
        <v>752</v>
      </c>
      <c r="N493" s="264">
        <v>15.06</v>
      </c>
      <c r="O493" s="687"/>
      <c r="P493" s="693"/>
      <c r="Q493" s="693"/>
      <c r="R493" s="693"/>
      <c r="S493" s="693"/>
      <c r="T493" s="691" t="s">
        <v>114</v>
      </c>
      <c r="U493" s="691" t="s">
        <v>3</v>
      </c>
      <c r="V493" s="691" t="s">
        <v>22</v>
      </c>
      <c r="W493" s="687"/>
      <c r="X493" s="687"/>
      <c r="Y493" s="687"/>
      <c r="Z493" s="687"/>
      <c r="AA493" s="687"/>
      <c r="AB493" s="688" t="s">
        <v>1439</v>
      </c>
      <c r="AC493" s="687"/>
      <c r="AD493" s="701" t="s">
        <v>1439</v>
      </c>
      <c r="AE493" s="414"/>
    </row>
    <row r="494" spans="1:31" ht="15" hidden="1" customHeight="1">
      <c r="A494" s="761">
        <f t="shared" ref="A494:A557" si="25">IF(B494="","",2025)</f>
        <v>2025</v>
      </c>
      <c r="B494" s="762" t="str">
        <f t="shared" ref="B494:B557" si="26">IF(F494="","",CHOOSE(MONTH(F494),"janvier","février","mars","avril","mai","juin","juillet","aout","septembre","octobre","novembre","décembre"))</f>
        <v>février</v>
      </c>
      <c r="C494" s="761">
        <f t="shared" si="24"/>
        <v>9</v>
      </c>
      <c r="D494" s="348" t="s">
        <v>1475</v>
      </c>
      <c r="E494" s="348" t="s">
        <v>1736</v>
      </c>
      <c r="F494" s="259">
        <v>45713</v>
      </c>
      <c r="G494" s="800" t="s">
        <v>1435</v>
      </c>
      <c r="H494" s="802" t="s">
        <v>1737</v>
      </c>
      <c r="I494" s="799" t="s">
        <v>1738</v>
      </c>
      <c r="L494" s="347" t="s">
        <v>1457</v>
      </c>
      <c r="M494" s="765" t="s">
        <v>803</v>
      </c>
      <c r="N494" s="264">
        <v>85.94</v>
      </c>
      <c r="O494" s="687"/>
      <c r="P494" s="693"/>
      <c r="Q494" s="693"/>
      <c r="R494" s="693"/>
      <c r="S494" s="693"/>
      <c r="T494" s="691" t="s">
        <v>114</v>
      </c>
      <c r="U494" s="691" t="s">
        <v>20</v>
      </c>
      <c r="V494" s="691" t="s">
        <v>20</v>
      </c>
      <c r="W494" s="687"/>
      <c r="X494" s="687"/>
      <c r="Y494" s="687"/>
      <c r="Z494" s="687"/>
      <c r="AA494" s="687"/>
      <c r="AB494" s="687"/>
      <c r="AC494" s="687"/>
      <c r="AD494" s="687"/>
      <c r="AE494" s="414"/>
    </row>
    <row r="495" spans="1:31" ht="15" hidden="1" customHeight="1">
      <c r="A495" s="761">
        <f t="shared" si="25"/>
        <v>2025</v>
      </c>
      <c r="B495" s="762" t="str">
        <f t="shared" si="26"/>
        <v>février</v>
      </c>
      <c r="C495" s="761">
        <f t="shared" si="24"/>
        <v>9</v>
      </c>
      <c r="D495" s="348" t="s">
        <v>1475</v>
      </c>
      <c r="E495" s="348" t="s">
        <v>1736</v>
      </c>
      <c r="F495" s="259">
        <v>45713</v>
      </c>
      <c r="G495" s="800" t="s">
        <v>1435</v>
      </c>
      <c r="H495" s="802" t="s">
        <v>1737</v>
      </c>
      <c r="I495" s="799" t="s">
        <v>1738</v>
      </c>
      <c r="L495" s="347" t="s">
        <v>1457</v>
      </c>
      <c r="M495" s="765" t="s">
        <v>775</v>
      </c>
      <c r="N495" s="264">
        <v>101</v>
      </c>
      <c r="O495" s="687"/>
      <c r="P495" s="693"/>
      <c r="Q495" s="693"/>
      <c r="R495" s="693"/>
      <c r="S495" s="693"/>
      <c r="T495" s="691" t="s">
        <v>13</v>
      </c>
      <c r="U495" s="691" t="s">
        <v>49</v>
      </c>
      <c r="V495" s="691" t="s">
        <v>86</v>
      </c>
      <c r="W495" s="687"/>
      <c r="X495" s="687"/>
      <c r="Y495" s="687"/>
      <c r="Z495" s="687"/>
      <c r="AA495" s="687"/>
      <c r="AB495" s="688" t="s">
        <v>1481</v>
      </c>
      <c r="AC495" s="687"/>
      <c r="AD495" s="701" t="s">
        <v>1439</v>
      </c>
      <c r="AE495" s="414"/>
    </row>
    <row r="496" spans="1:31" ht="15" hidden="1" customHeight="1">
      <c r="A496" s="761">
        <f t="shared" si="25"/>
        <v>2025</v>
      </c>
      <c r="B496" s="762" t="str">
        <f t="shared" si="26"/>
        <v>février</v>
      </c>
      <c r="C496" s="761">
        <f t="shared" si="24"/>
        <v>9</v>
      </c>
      <c r="D496" s="348" t="s">
        <v>1475</v>
      </c>
      <c r="E496" s="348" t="s">
        <v>1739</v>
      </c>
      <c r="F496" s="259">
        <v>45713</v>
      </c>
      <c r="G496" s="800" t="s">
        <v>1489</v>
      </c>
      <c r="H496" s="800" t="s">
        <v>1740</v>
      </c>
      <c r="I496" s="802" t="s">
        <v>1726</v>
      </c>
      <c r="J496" s="261" t="s">
        <v>1484</v>
      </c>
      <c r="L496" s="347" t="s">
        <v>1646</v>
      </c>
      <c r="M496" s="765" t="s">
        <v>1392</v>
      </c>
      <c r="N496" s="264">
        <v>32</v>
      </c>
      <c r="O496" s="687"/>
      <c r="P496" s="693"/>
      <c r="Q496" s="693"/>
      <c r="R496" s="693"/>
      <c r="S496" s="693"/>
      <c r="T496" s="691" t="s">
        <v>114</v>
      </c>
      <c r="U496" s="691" t="s">
        <v>34</v>
      </c>
      <c r="V496" s="691" t="s">
        <v>34</v>
      </c>
      <c r="W496" s="687"/>
      <c r="X496" s="687"/>
      <c r="Y496" s="687"/>
      <c r="Z496" s="687"/>
      <c r="AA496" s="687"/>
      <c r="AB496" s="689"/>
      <c r="AC496" s="687"/>
      <c r="AD496" s="687"/>
      <c r="AE496" s="414"/>
    </row>
    <row r="497" spans="1:31" ht="15" hidden="1" customHeight="1">
      <c r="A497" s="761">
        <f t="shared" si="25"/>
        <v>2025</v>
      </c>
      <c r="B497" s="762" t="str">
        <f t="shared" si="26"/>
        <v>février</v>
      </c>
      <c r="C497" s="761">
        <f t="shared" si="24"/>
        <v>9</v>
      </c>
      <c r="D497" s="348" t="s">
        <v>1475</v>
      </c>
      <c r="E497" s="348" t="s">
        <v>1739</v>
      </c>
      <c r="F497" s="259">
        <v>45713</v>
      </c>
      <c r="G497" s="800" t="s">
        <v>1489</v>
      </c>
      <c r="H497" s="800" t="s">
        <v>1740</v>
      </c>
      <c r="I497" s="802" t="s">
        <v>1726</v>
      </c>
      <c r="J497" s="261" t="s">
        <v>1484</v>
      </c>
      <c r="L497" s="347" t="s">
        <v>1646</v>
      </c>
      <c r="M497" s="765" t="s">
        <v>1395</v>
      </c>
      <c r="N497" s="264">
        <v>8</v>
      </c>
      <c r="O497" s="687"/>
      <c r="P497" s="693"/>
      <c r="Q497" s="693"/>
      <c r="R497" s="693"/>
      <c r="S497" s="693"/>
      <c r="T497" s="691" t="s">
        <v>13</v>
      </c>
      <c r="U497" s="691" t="s">
        <v>47</v>
      </c>
      <c r="V497" s="691" t="s">
        <v>292</v>
      </c>
      <c r="W497" s="687"/>
      <c r="X497" s="687"/>
      <c r="Y497" s="687"/>
      <c r="Z497" s="687"/>
      <c r="AA497" s="687"/>
      <c r="AB497" s="689"/>
      <c r="AC497" s="690" t="s">
        <v>1439</v>
      </c>
      <c r="AD497" s="701" t="s">
        <v>1439</v>
      </c>
      <c r="AE497" s="414"/>
    </row>
    <row r="498" spans="1:31" ht="15" hidden="1" customHeight="1">
      <c r="A498" s="761">
        <f t="shared" si="25"/>
        <v>2025</v>
      </c>
      <c r="B498" s="762" t="str">
        <f t="shared" si="26"/>
        <v>février</v>
      </c>
      <c r="C498" s="761">
        <f t="shared" si="24"/>
        <v>9</v>
      </c>
      <c r="D498" s="348" t="s">
        <v>1475</v>
      </c>
      <c r="E498" s="348" t="s">
        <v>1739</v>
      </c>
      <c r="F498" s="259">
        <v>45713</v>
      </c>
      <c r="G498" s="800" t="s">
        <v>1489</v>
      </c>
      <c r="H498" s="800" t="s">
        <v>1740</v>
      </c>
      <c r="I498" s="802" t="s">
        <v>1726</v>
      </c>
      <c r="J498" s="261" t="s">
        <v>1484</v>
      </c>
      <c r="L498" s="347" t="s">
        <v>1646</v>
      </c>
      <c r="M498" s="765" t="s">
        <v>660</v>
      </c>
      <c r="N498" s="264">
        <v>24</v>
      </c>
      <c r="O498" s="687"/>
      <c r="P498" s="693"/>
      <c r="Q498" s="693"/>
      <c r="R498" s="693"/>
      <c r="S498" s="693"/>
      <c r="T498" s="691" t="s">
        <v>13</v>
      </c>
      <c r="U498" s="691" t="s">
        <v>47</v>
      </c>
      <c r="V498" s="691" t="s">
        <v>292</v>
      </c>
      <c r="W498" s="687"/>
      <c r="X498" s="687"/>
      <c r="Y498" s="687"/>
      <c r="Z498" s="687"/>
      <c r="AA498" s="687"/>
      <c r="AB498" s="689"/>
      <c r="AC498" s="690" t="s">
        <v>1439</v>
      </c>
      <c r="AD498" s="701" t="s">
        <v>1439</v>
      </c>
      <c r="AE498" s="414"/>
    </row>
    <row r="499" spans="1:31" ht="15" hidden="1" customHeight="1">
      <c r="A499" s="761">
        <f t="shared" si="25"/>
        <v>2025</v>
      </c>
      <c r="B499" s="762" t="str">
        <f t="shared" si="26"/>
        <v>février</v>
      </c>
      <c r="C499" s="761">
        <f t="shared" si="24"/>
        <v>9</v>
      </c>
      <c r="D499" s="348" t="s">
        <v>1424</v>
      </c>
      <c r="E499" s="348" t="s">
        <v>1741</v>
      </c>
      <c r="F499" s="259">
        <v>45714</v>
      </c>
      <c r="G499" s="809" t="s">
        <v>1435</v>
      </c>
      <c r="H499" s="799" t="s">
        <v>1742</v>
      </c>
      <c r="L499" s="347" t="s">
        <v>1444</v>
      </c>
      <c r="M499" s="765" t="s">
        <v>752</v>
      </c>
      <c r="N499" s="264">
        <v>23.43</v>
      </c>
      <c r="O499" s="687"/>
      <c r="P499" s="693"/>
      <c r="Q499" s="693"/>
      <c r="R499" s="693"/>
      <c r="S499" s="693"/>
      <c r="T499" s="691" t="s">
        <v>114</v>
      </c>
      <c r="U499" s="691" t="s">
        <v>3</v>
      </c>
      <c r="V499" s="691" t="s">
        <v>22</v>
      </c>
      <c r="W499" s="687"/>
      <c r="X499" s="687"/>
      <c r="Y499" s="687"/>
      <c r="Z499" s="687"/>
      <c r="AA499" s="687"/>
      <c r="AB499" s="689"/>
      <c r="AC499" s="690" t="s">
        <v>1439</v>
      </c>
      <c r="AD499" s="701" t="s">
        <v>1439</v>
      </c>
      <c r="AE499" s="414"/>
    </row>
    <row r="500" spans="1:31" ht="15" hidden="1" customHeight="1">
      <c r="A500" s="761">
        <f t="shared" si="25"/>
        <v>2025</v>
      </c>
      <c r="B500" s="762" t="str">
        <f t="shared" si="26"/>
        <v>février</v>
      </c>
      <c r="C500" s="761">
        <f t="shared" si="24"/>
        <v>9</v>
      </c>
      <c r="D500" s="348" t="s">
        <v>1424</v>
      </c>
      <c r="E500" s="348" t="s">
        <v>1741</v>
      </c>
      <c r="F500" s="259">
        <v>45714</v>
      </c>
      <c r="G500" s="809" t="s">
        <v>1435</v>
      </c>
      <c r="H500" s="799" t="s">
        <v>1742</v>
      </c>
      <c r="L500" s="347" t="s">
        <v>1444</v>
      </c>
      <c r="M500" s="765" t="s">
        <v>803</v>
      </c>
      <c r="N500" s="264">
        <v>98.5</v>
      </c>
      <c r="O500" s="687"/>
      <c r="P500" s="693"/>
      <c r="Q500" s="693"/>
      <c r="R500" s="693"/>
      <c r="S500" s="693"/>
      <c r="T500" s="691" t="s">
        <v>114</v>
      </c>
      <c r="U500" s="691" t="s">
        <v>20</v>
      </c>
      <c r="V500" s="691" t="s">
        <v>20</v>
      </c>
      <c r="W500" s="687"/>
      <c r="X500" s="687"/>
      <c r="Y500" s="687"/>
      <c r="Z500" s="687"/>
      <c r="AA500" s="687"/>
      <c r="AB500" s="689"/>
      <c r="AC500" s="687"/>
      <c r="AD500" s="687"/>
      <c r="AE500" s="414"/>
    </row>
    <row r="501" spans="1:31" ht="15" hidden="1" customHeight="1">
      <c r="A501" s="761">
        <f t="shared" si="25"/>
        <v>2025</v>
      </c>
      <c r="B501" s="762" t="str">
        <f t="shared" si="26"/>
        <v>février</v>
      </c>
      <c r="C501" s="761">
        <f t="shared" si="24"/>
        <v>9</v>
      </c>
      <c r="D501" s="348" t="s">
        <v>1424</v>
      </c>
      <c r="E501" s="348" t="s">
        <v>1741</v>
      </c>
      <c r="F501" s="259">
        <v>45714</v>
      </c>
      <c r="G501" s="809" t="s">
        <v>1435</v>
      </c>
      <c r="H501" s="799" t="s">
        <v>1742</v>
      </c>
      <c r="L501" s="347" t="s">
        <v>1444</v>
      </c>
      <c r="M501" s="765" t="s">
        <v>809</v>
      </c>
      <c r="N501" s="794">
        <v>29</v>
      </c>
      <c r="O501" s="687"/>
      <c r="P501" s="693"/>
      <c r="Q501" s="693"/>
      <c r="R501" s="693"/>
      <c r="S501" s="693"/>
      <c r="T501" s="691" t="s">
        <v>114</v>
      </c>
      <c r="U501" s="691" t="s">
        <v>20</v>
      </c>
      <c r="V501" s="691" t="s">
        <v>20</v>
      </c>
      <c r="W501" s="687"/>
      <c r="X501" s="687"/>
      <c r="Y501" s="687"/>
      <c r="Z501" s="687"/>
      <c r="AA501" s="687"/>
      <c r="AB501" s="689"/>
      <c r="AC501" s="687"/>
      <c r="AD501" s="687"/>
      <c r="AE501" s="414"/>
    </row>
    <row r="502" spans="1:31" ht="15" hidden="1" customHeight="1">
      <c r="A502" s="761">
        <f t="shared" si="25"/>
        <v>2025</v>
      </c>
      <c r="B502" s="762" t="str">
        <f t="shared" si="26"/>
        <v>février</v>
      </c>
      <c r="C502" s="761">
        <f t="shared" si="24"/>
        <v>9</v>
      </c>
      <c r="D502" s="348" t="s">
        <v>1424</v>
      </c>
      <c r="E502" s="348" t="s">
        <v>1741</v>
      </c>
      <c r="F502" s="259">
        <v>45714</v>
      </c>
      <c r="G502" s="809" t="s">
        <v>1435</v>
      </c>
      <c r="H502" s="799" t="s">
        <v>1742</v>
      </c>
      <c r="L502" s="347" t="s">
        <v>1444</v>
      </c>
      <c r="M502" s="765" t="s">
        <v>488</v>
      </c>
      <c r="N502" s="794">
        <v>65.930000000000007</v>
      </c>
      <c r="O502" s="687"/>
      <c r="P502" s="693"/>
      <c r="Q502" s="693"/>
      <c r="R502" s="693"/>
      <c r="S502" s="693"/>
      <c r="T502" s="691" t="s">
        <v>13</v>
      </c>
      <c r="U502" s="691" t="s">
        <v>43</v>
      </c>
      <c r="V502" s="691" t="s">
        <v>93</v>
      </c>
      <c r="W502" s="687"/>
      <c r="X502" s="687"/>
      <c r="Y502" s="687"/>
      <c r="Z502" s="687"/>
      <c r="AA502" s="687"/>
      <c r="AB502" s="689"/>
      <c r="AC502" s="690" t="s">
        <v>1452</v>
      </c>
      <c r="AD502" s="701" t="s">
        <v>1439</v>
      </c>
      <c r="AE502" s="414"/>
    </row>
    <row r="503" spans="1:31" ht="15" hidden="1" customHeight="1">
      <c r="A503" s="761">
        <f t="shared" si="25"/>
        <v>2025</v>
      </c>
      <c r="B503" s="762" t="str">
        <f t="shared" si="26"/>
        <v>février</v>
      </c>
      <c r="C503" s="761">
        <f t="shared" si="24"/>
        <v>9</v>
      </c>
      <c r="D503" s="348" t="s">
        <v>1424</v>
      </c>
      <c r="E503" s="348" t="s">
        <v>1741</v>
      </c>
      <c r="F503" s="259">
        <v>45714</v>
      </c>
      <c r="G503" s="809" t="s">
        <v>1435</v>
      </c>
      <c r="H503" s="799" t="s">
        <v>1742</v>
      </c>
      <c r="L503" s="347" t="s">
        <v>1444</v>
      </c>
      <c r="M503" s="765" t="s">
        <v>975</v>
      </c>
      <c r="N503" s="264">
        <v>85</v>
      </c>
      <c r="O503" s="687"/>
      <c r="P503" s="693"/>
      <c r="Q503" s="693"/>
      <c r="R503" s="693"/>
      <c r="S503" s="693"/>
      <c r="T503" s="691" t="s">
        <v>13</v>
      </c>
      <c r="U503" s="691" t="s">
        <v>47</v>
      </c>
      <c r="V503" s="691" t="s">
        <v>292</v>
      </c>
      <c r="W503" s="687"/>
      <c r="X503" s="687"/>
      <c r="Y503" s="687"/>
      <c r="Z503" s="687"/>
      <c r="AA503" s="687"/>
      <c r="AB503" s="689"/>
      <c r="AC503" s="690" t="s">
        <v>1439</v>
      </c>
      <c r="AD503" s="701" t="s">
        <v>1439</v>
      </c>
      <c r="AE503" s="414"/>
    </row>
    <row r="504" spans="1:31" ht="15" hidden="1" customHeight="1">
      <c r="A504" s="761">
        <f t="shared" si="25"/>
        <v>2025</v>
      </c>
      <c r="B504" s="762" t="str">
        <f t="shared" si="26"/>
        <v>février</v>
      </c>
      <c r="C504" s="761">
        <f t="shared" si="24"/>
        <v>9</v>
      </c>
      <c r="D504" s="348" t="s">
        <v>1424</v>
      </c>
      <c r="E504" s="348" t="s">
        <v>1743</v>
      </c>
      <c r="F504" s="259">
        <v>45714</v>
      </c>
      <c r="G504" s="800" t="s">
        <v>1489</v>
      </c>
      <c r="H504" s="802" t="s">
        <v>1666</v>
      </c>
      <c r="I504" s="801" t="s">
        <v>1737</v>
      </c>
      <c r="L504" s="347" t="s">
        <v>1438</v>
      </c>
      <c r="M504" s="765" t="s">
        <v>1209</v>
      </c>
      <c r="N504" s="264">
        <v>100.7</v>
      </c>
      <c r="O504" s="687"/>
      <c r="P504" s="693"/>
      <c r="Q504" s="693"/>
      <c r="R504" s="693"/>
      <c r="S504" s="693"/>
      <c r="T504" s="691" t="s">
        <v>114</v>
      </c>
      <c r="U504" s="691" t="s">
        <v>35</v>
      </c>
      <c r="V504" s="691" t="s">
        <v>143</v>
      </c>
      <c r="W504" s="687"/>
      <c r="X504" s="687"/>
      <c r="Y504" s="687"/>
      <c r="Z504" s="687"/>
      <c r="AA504" s="687"/>
      <c r="AB504" s="689"/>
      <c r="AC504" s="690" t="s">
        <v>1439</v>
      </c>
      <c r="AD504" s="701" t="s">
        <v>1439</v>
      </c>
      <c r="AE504" s="414"/>
    </row>
    <row r="505" spans="1:31" ht="15" customHeight="1">
      <c r="A505" s="761">
        <f t="shared" si="25"/>
        <v>2025</v>
      </c>
      <c r="B505" s="762" t="str">
        <f t="shared" si="26"/>
        <v>février</v>
      </c>
      <c r="C505" s="761">
        <f t="shared" si="24"/>
        <v>9</v>
      </c>
      <c r="D505" s="348" t="s">
        <v>1424</v>
      </c>
      <c r="E505" s="348" t="s">
        <v>1743</v>
      </c>
      <c r="F505" s="259">
        <v>45714</v>
      </c>
      <c r="G505" s="800" t="s">
        <v>1489</v>
      </c>
      <c r="H505" s="802" t="s">
        <v>1666</v>
      </c>
      <c r="I505" s="801" t="s">
        <v>1737</v>
      </c>
      <c r="L505" s="347" t="s">
        <v>1438</v>
      </c>
      <c r="M505" s="765" t="s">
        <v>1212</v>
      </c>
      <c r="N505" s="264">
        <v>100.7</v>
      </c>
      <c r="O505" s="687"/>
      <c r="P505" s="693"/>
      <c r="Q505" s="693"/>
      <c r="R505" s="693"/>
      <c r="S505" s="693"/>
      <c r="T505" s="691" t="s">
        <v>13</v>
      </c>
      <c r="U505" s="691" t="s">
        <v>49</v>
      </c>
      <c r="V505" s="691" t="s">
        <v>49</v>
      </c>
      <c r="W505" s="687"/>
      <c r="X505" s="687"/>
      <c r="Y505" s="687"/>
      <c r="Z505" s="687"/>
      <c r="AA505" s="687"/>
      <c r="AB505" s="689"/>
      <c r="AC505" s="690" t="s">
        <v>1439</v>
      </c>
      <c r="AD505" s="701" t="s">
        <v>1439</v>
      </c>
      <c r="AE505" s="414"/>
    </row>
    <row r="506" spans="1:31" ht="15" hidden="1" customHeight="1">
      <c r="A506" s="761">
        <f t="shared" si="25"/>
        <v>2025</v>
      </c>
      <c r="B506" s="762" t="str">
        <f t="shared" si="26"/>
        <v>février</v>
      </c>
      <c r="C506" s="761">
        <f t="shared" si="24"/>
        <v>9</v>
      </c>
      <c r="D506" s="348" t="s">
        <v>1424</v>
      </c>
      <c r="E506" s="348" t="s">
        <v>1744</v>
      </c>
      <c r="F506" s="259">
        <v>45714</v>
      </c>
      <c r="G506" s="810" t="s">
        <v>1678</v>
      </c>
      <c r="H506" s="799" t="s">
        <v>1612</v>
      </c>
      <c r="I506" s="799" t="s">
        <v>1612</v>
      </c>
      <c r="L506" s="347" t="s">
        <v>1444</v>
      </c>
      <c r="M506" s="765" t="s">
        <v>704</v>
      </c>
      <c r="N506" s="264">
        <v>58.32</v>
      </c>
      <c r="O506" s="687"/>
      <c r="P506" s="693"/>
      <c r="Q506" s="693"/>
      <c r="R506" s="693"/>
      <c r="S506" s="693"/>
      <c r="T506" s="691" t="s">
        <v>114</v>
      </c>
      <c r="U506" s="691" t="s">
        <v>7</v>
      </c>
      <c r="V506" s="691" t="s">
        <v>705</v>
      </c>
      <c r="W506" s="687"/>
      <c r="X506" s="687"/>
      <c r="Y506" s="687"/>
      <c r="Z506" s="687"/>
      <c r="AA506" s="687"/>
      <c r="AB506" s="689"/>
      <c r="AC506" s="690" t="s">
        <v>1439</v>
      </c>
      <c r="AD506" s="701" t="s">
        <v>1439</v>
      </c>
      <c r="AE506" s="414"/>
    </row>
    <row r="507" spans="1:31" ht="15" hidden="1" customHeight="1">
      <c r="A507" s="761">
        <f t="shared" si="25"/>
        <v>2025</v>
      </c>
      <c r="B507" s="762" t="str">
        <f t="shared" si="26"/>
        <v>février</v>
      </c>
      <c r="C507" s="761">
        <f t="shared" si="24"/>
        <v>9</v>
      </c>
      <c r="D507" s="348" t="s">
        <v>1424</v>
      </c>
      <c r="E507" s="348" t="s">
        <v>1744</v>
      </c>
      <c r="F507" s="259">
        <v>45714</v>
      </c>
      <c r="G507" s="810" t="s">
        <v>1678</v>
      </c>
      <c r="H507" s="799" t="s">
        <v>1612</v>
      </c>
      <c r="I507" s="799" t="s">
        <v>1612</v>
      </c>
      <c r="L507" s="347" t="s">
        <v>1444</v>
      </c>
      <c r="M507" s="765" t="s">
        <v>1029</v>
      </c>
      <c r="N507" s="264">
        <v>22</v>
      </c>
      <c r="O507" s="687"/>
      <c r="P507" s="693"/>
      <c r="Q507" s="693"/>
      <c r="R507" s="693"/>
      <c r="S507" s="693"/>
      <c r="T507" s="691" t="s">
        <v>114</v>
      </c>
      <c r="U507" s="691" t="s">
        <v>7</v>
      </c>
      <c r="V507" s="691" t="s">
        <v>143</v>
      </c>
      <c r="W507" s="687"/>
      <c r="X507" s="687"/>
      <c r="Y507" s="687"/>
      <c r="Z507" s="687"/>
      <c r="AA507" s="687"/>
      <c r="AB507" s="689"/>
      <c r="AC507" s="690" t="s">
        <v>1439</v>
      </c>
      <c r="AD507" s="701" t="s">
        <v>1439</v>
      </c>
      <c r="AE507" s="414"/>
    </row>
    <row r="508" spans="1:31" ht="15" hidden="1" customHeight="1">
      <c r="A508" s="761">
        <f t="shared" si="25"/>
        <v>2025</v>
      </c>
      <c r="B508" s="762" t="str">
        <f t="shared" si="26"/>
        <v>février</v>
      </c>
      <c r="C508" s="761">
        <f t="shared" si="24"/>
        <v>9</v>
      </c>
      <c r="D508" s="348" t="s">
        <v>1424</v>
      </c>
      <c r="E508" s="348" t="s">
        <v>1744</v>
      </c>
      <c r="F508" s="259">
        <v>45714</v>
      </c>
      <c r="G508" s="810" t="s">
        <v>1678</v>
      </c>
      <c r="H508" s="799" t="s">
        <v>1612</v>
      </c>
      <c r="I508" s="799" t="s">
        <v>1612</v>
      </c>
      <c r="L508" s="347" t="s">
        <v>1444</v>
      </c>
      <c r="M508" s="765" t="s">
        <v>772</v>
      </c>
      <c r="N508" s="264">
        <v>29.52</v>
      </c>
      <c r="O508" s="687"/>
      <c r="P508" s="693"/>
      <c r="Q508" s="693"/>
      <c r="R508" s="693"/>
      <c r="S508" s="693"/>
      <c r="T508" s="691" t="s">
        <v>13</v>
      </c>
      <c r="U508" s="691" t="s">
        <v>47</v>
      </c>
      <c r="V508" s="691" t="s">
        <v>47</v>
      </c>
      <c r="W508" s="687"/>
      <c r="X508" s="687"/>
      <c r="Y508" s="687"/>
      <c r="Z508" s="687"/>
      <c r="AA508" s="687"/>
      <c r="AB508" s="689"/>
      <c r="AC508" s="690" t="s">
        <v>1452</v>
      </c>
      <c r="AD508" s="701" t="s">
        <v>1482</v>
      </c>
      <c r="AE508" s="414"/>
    </row>
    <row r="509" spans="1:31" ht="15" hidden="1" customHeight="1">
      <c r="A509" s="761">
        <f t="shared" si="25"/>
        <v>2025</v>
      </c>
      <c r="B509" s="762" t="str">
        <f t="shared" si="26"/>
        <v>février</v>
      </c>
      <c r="C509" s="761">
        <f t="shared" si="24"/>
        <v>9</v>
      </c>
      <c r="D509" s="348" t="s">
        <v>1424</v>
      </c>
      <c r="E509" s="348" t="s">
        <v>1744</v>
      </c>
      <c r="F509" s="259">
        <v>45714</v>
      </c>
      <c r="G509" s="810" t="s">
        <v>1678</v>
      </c>
      <c r="H509" s="799" t="s">
        <v>1612</v>
      </c>
      <c r="I509" s="799" t="s">
        <v>1612</v>
      </c>
      <c r="L509" s="347" t="s">
        <v>1444</v>
      </c>
      <c r="M509" s="765" t="s">
        <v>871</v>
      </c>
      <c r="N509" s="794">
        <v>47.8</v>
      </c>
      <c r="O509" s="687"/>
      <c r="P509" s="693"/>
      <c r="Q509" s="693"/>
      <c r="R509" s="693"/>
      <c r="S509" s="693"/>
      <c r="T509" s="691" t="s">
        <v>13</v>
      </c>
      <c r="U509" s="691" t="s">
        <v>49</v>
      </c>
      <c r="V509" s="691" t="s">
        <v>86</v>
      </c>
      <c r="W509" s="687"/>
      <c r="X509" s="687"/>
      <c r="Y509" s="687"/>
      <c r="Z509" s="687"/>
      <c r="AA509" s="687"/>
      <c r="AB509" s="689"/>
      <c r="AC509" s="690" t="s">
        <v>1452</v>
      </c>
      <c r="AD509" s="701" t="s">
        <v>1482</v>
      </c>
      <c r="AE509" s="414"/>
    </row>
    <row r="510" spans="1:31" ht="15" hidden="1" customHeight="1">
      <c r="A510" s="761">
        <f t="shared" si="25"/>
        <v>2025</v>
      </c>
      <c r="B510" s="762" t="str">
        <f t="shared" si="26"/>
        <v>février</v>
      </c>
      <c r="C510" s="761">
        <f t="shared" si="24"/>
        <v>9</v>
      </c>
      <c r="D510" s="348" t="s">
        <v>1424</v>
      </c>
      <c r="E510" s="348" t="s">
        <v>1744</v>
      </c>
      <c r="F510" s="259">
        <v>45714</v>
      </c>
      <c r="G510" s="810" t="s">
        <v>1678</v>
      </c>
      <c r="H510" s="799" t="s">
        <v>1612</v>
      </c>
      <c r="I510" s="799" t="s">
        <v>1612</v>
      </c>
      <c r="L510" s="347" t="s">
        <v>1444</v>
      </c>
      <c r="M510" s="765" t="s">
        <v>784</v>
      </c>
      <c r="N510" s="264">
        <v>3</v>
      </c>
      <c r="O510" s="687"/>
      <c r="P510" s="693"/>
      <c r="Q510" s="693"/>
      <c r="R510" s="693"/>
      <c r="S510" s="693"/>
      <c r="T510" s="691" t="s">
        <v>13</v>
      </c>
      <c r="U510" s="691" t="s">
        <v>43</v>
      </c>
      <c r="V510" s="691" t="s">
        <v>93</v>
      </c>
      <c r="W510" s="687"/>
      <c r="X510" s="687"/>
      <c r="Y510" s="687"/>
      <c r="Z510" s="687"/>
      <c r="AA510" s="687"/>
      <c r="AB510" s="689"/>
      <c r="AC510" s="690" t="s">
        <v>1439</v>
      </c>
      <c r="AD510" s="701" t="s">
        <v>1439</v>
      </c>
      <c r="AE510" s="414"/>
    </row>
    <row r="511" spans="1:31" ht="15" hidden="1" customHeight="1">
      <c r="A511" s="761">
        <f t="shared" si="25"/>
        <v>2025</v>
      </c>
      <c r="B511" s="762" t="str">
        <f t="shared" si="26"/>
        <v>février</v>
      </c>
      <c r="C511" s="761">
        <f t="shared" si="24"/>
        <v>9</v>
      </c>
      <c r="D511" s="348" t="s">
        <v>1432</v>
      </c>
      <c r="E511" s="348" t="s">
        <v>1745</v>
      </c>
      <c r="F511" s="259">
        <v>45715</v>
      </c>
      <c r="G511" s="798" t="s">
        <v>1477</v>
      </c>
      <c r="H511" s="802" t="s">
        <v>1609</v>
      </c>
      <c r="I511" s="802" t="s">
        <v>1726</v>
      </c>
      <c r="L511" s="347" t="s">
        <v>1438</v>
      </c>
      <c r="M511" s="765" t="s">
        <v>1227</v>
      </c>
      <c r="N511" s="264">
        <v>118</v>
      </c>
      <c r="O511" s="687"/>
      <c r="P511" s="693"/>
      <c r="Q511" s="693"/>
      <c r="R511" s="693"/>
      <c r="S511" s="693"/>
      <c r="T511" s="691" t="s">
        <v>114</v>
      </c>
      <c r="U511" s="691" t="s">
        <v>20</v>
      </c>
      <c r="V511" s="691" t="s">
        <v>20</v>
      </c>
      <c r="W511" s="687"/>
      <c r="X511" s="687"/>
      <c r="Y511" s="687"/>
      <c r="Z511" s="687"/>
      <c r="AA511" s="687"/>
      <c r="AB511" s="689"/>
      <c r="AC511" s="690" t="s">
        <v>1439</v>
      </c>
      <c r="AD511" s="701" t="s">
        <v>1439</v>
      </c>
      <c r="AE511" s="414"/>
    </row>
    <row r="512" spans="1:31" ht="15" hidden="1" customHeight="1">
      <c r="A512" s="761">
        <f t="shared" si="25"/>
        <v>2025</v>
      </c>
      <c r="B512" s="762" t="str">
        <f t="shared" si="26"/>
        <v>février</v>
      </c>
      <c r="C512" s="761">
        <f t="shared" si="24"/>
        <v>9</v>
      </c>
      <c r="D512" s="348" t="s">
        <v>1432</v>
      </c>
      <c r="E512" s="348" t="s">
        <v>1745</v>
      </c>
      <c r="F512" s="259">
        <v>45715</v>
      </c>
      <c r="G512" s="798" t="s">
        <v>1477</v>
      </c>
      <c r="H512" s="802" t="s">
        <v>1609</v>
      </c>
      <c r="I512" s="802" t="s">
        <v>1726</v>
      </c>
      <c r="L512" s="347" t="s">
        <v>1438</v>
      </c>
      <c r="M512" s="765" t="s">
        <v>759</v>
      </c>
      <c r="N512" s="264">
        <v>118</v>
      </c>
      <c r="O512" s="687"/>
      <c r="P512" s="693"/>
      <c r="Q512" s="693"/>
      <c r="R512" s="693"/>
      <c r="S512" s="693"/>
      <c r="T512" s="691" t="s">
        <v>13</v>
      </c>
      <c r="U512" s="691" t="s">
        <v>49</v>
      </c>
      <c r="V512" s="691" t="s">
        <v>49</v>
      </c>
      <c r="W512" s="687"/>
      <c r="X512" s="687"/>
      <c r="Y512" s="687"/>
      <c r="Z512" s="687"/>
      <c r="AA512" s="687"/>
      <c r="AB512" s="689"/>
      <c r="AC512" s="690" t="s">
        <v>1439</v>
      </c>
      <c r="AD512" s="701" t="s">
        <v>1439</v>
      </c>
      <c r="AE512" s="414"/>
    </row>
    <row r="513" spans="1:31" ht="15" hidden="1" customHeight="1">
      <c r="A513" s="761">
        <f t="shared" si="25"/>
        <v>2025</v>
      </c>
      <c r="B513" s="762" t="str">
        <f t="shared" si="26"/>
        <v>février</v>
      </c>
      <c r="C513" s="761">
        <f t="shared" si="24"/>
        <v>9</v>
      </c>
      <c r="D513" s="348" t="s">
        <v>1432</v>
      </c>
      <c r="E513" s="348" t="s">
        <v>1746</v>
      </c>
      <c r="F513" s="259">
        <v>45715</v>
      </c>
      <c r="G513" s="800" t="s">
        <v>1568</v>
      </c>
      <c r="H513" s="802" t="s">
        <v>1737</v>
      </c>
      <c r="I513" s="802" t="s">
        <v>1690</v>
      </c>
      <c r="L513" s="347" t="s">
        <v>1457</v>
      </c>
      <c r="M513" s="765" t="s">
        <v>1203</v>
      </c>
      <c r="N513" s="264">
        <v>87.5</v>
      </c>
      <c r="O513" s="687"/>
      <c r="P513" s="693"/>
      <c r="Q513" s="693"/>
      <c r="R513" s="693"/>
      <c r="S513" s="693"/>
      <c r="T513" s="691" t="s">
        <v>114</v>
      </c>
      <c r="U513" s="691" t="s">
        <v>690</v>
      </c>
      <c r="V513" s="691" t="s">
        <v>1204</v>
      </c>
      <c r="W513" s="687"/>
      <c r="X513" s="687"/>
      <c r="Y513" s="687"/>
      <c r="Z513" s="687"/>
      <c r="AA513" s="687"/>
      <c r="AB513" s="688" t="s">
        <v>1439</v>
      </c>
      <c r="AC513" s="687"/>
      <c r="AD513" s="701" t="s">
        <v>1439</v>
      </c>
      <c r="AE513" s="414"/>
    </row>
    <row r="514" spans="1:31" ht="15" hidden="1" customHeight="1">
      <c r="A514" s="761">
        <f t="shared" si="25"/>
        <v>2025</v>
      </c>
      <c r="B514" s="762" t="str">
        <f t="shared" si="26"/>
        <v>février</v>
      </c>
      <c r="C514" s="761">
        <f t="shared" si="24"/>
        <v>9</v>
      </c>
      <c r="D514" s="348" t="s">
        <v>1432</v>
      </c>
      <c r="E514" s="348" t="s">
        <v>1746</v>
      </c>
      <c r="F514" s="259">
        <v>45715</v>
      </c>
      <c r="G514" s="800" t="s">
        <v>1568</v>
      </c>
      <c r="H514" s="802" t="s">
        <v>1737</v>
      </c>
      <c r="I514" s="802" t="s">
        <v>1690</v>
      </c>
      <c r="L514" s="347" t="s">
        <v>1457</v>
      </c>
      <c r="M514" s="765" t="s">
        <v>485</v>
      </c>
      <c r="N514" s="264">
        <v>87.5</v>
      </c>
      <c r="O514" s="687"/>
      <c r="P514" s="693"/>
      <c r="Q514" s="693"/>
      <c r="R514" s="693"/>
      <c r="S514" s="693"/>
      <c r="T514" s="691" t="s">
        <v>13</v>
      </c>
      <c r="U514" s="691" t="s">
        <v>49</v>
      </c>
      <c r="V514" s="691" t="s">
        <v>86</v>
      </c>
      <c r="W514" s="687"/>
      <c r="X514" s="687"/>
      <c r="Y514" s="687"/>
      <c r="Z514" s="687"/>
      <c r="AA514" s="687"/>
      <c r="AB514" s="688" t="s">
        <v>1439</v>
      </c>
      <c r="AC514" s="687"/>
      <c r="AD514" s="701" t="s">
        <v>1439</v>
      </c>
      <c r="AE514" s="414"/>
    </row>
    <row r="515" spans="1:31" ht="15" hidden="1" customHeight="1">
      <c r="A515" s="761">
        <f t="shared" si="25"/>
        <v>2025</v>
      </c>
      <c r="B515" s="762" t="str">
        <f t="shared" si="26"/>
        <v>février</v>
      </c>
      <c r="C515" s="761">
        <f t="shared" ref="C515:C578" si="27">IF(F515="","",WEEKNUM(F515))</f>
        <v>9</v>
      </c>
      <c r="D515" s="348" t="s">
        <v>1432</v>
      </c>
      <c r="E515" s="348" t="s">
        <v>1747</v>
      </c>
      <c r="F515" s="259">
        <v>45715</v>
      </c>
      <c r="G515" s="800" t="s">
        <v>1435</v>
      </c>
      <c r="H515" s="802" t="s">
        <v>1607</v>
      </c>
      <c r="I515" s="802" t="s">
        <v>1509</v>
      </c>
      <c r="L515" s="347" t="s">
        <v>1444</v>
      </c>
      <c r="M515" s="765" t="s">
        <v>657</v>
      </c>
      <c r="N515" s="264">
        <v>111.7</v>
      </c>
      <c r="O515" s="687"/>
      <c r="P515" s="693"/>
      <c r="Q515" s="693"/>
      <c r="R515" s="693"/>
      <c r="S515" s="693"/>
      <c r="T515" s="691" t="s">
        <v>114</v>
      </c>
      <c r="U515" s="691" t="s">
        <v>5</v>
      </c>
      <c r="V515" s="691" t="s">
        <v>5</v>
      </c>
      <c r="W515" s="687"/>
      <c r="X515" s="687"/>
      <c r="Y515" s="687"/>
      <c r="Z515" s="687"/>
      <c r="AA515" s="687"/>
      <c r="AB515" s="689"/>
      <c r="AC515" s="690" t="s">
        <v>1439</v>
      </c>
      <c r="AD515" s="701" t="s">
        <v>1439</v>
      </c>
      <c r="AE515" s="414"/>
    </row>
    <row r="516" spans="1:31" ht="15" hidden="1" customHeight="1">
      <c r="A516" s="761">
        <f t="shared" si="25"/>
        <v>2025</v>
      </c>
      <c r="B516" s="762" t="str">
        <f t="shared" si="26"/>
        <v>février</v>
      </c>
      <c r="C516" s="761">
        <f t="shared" si="27"/>
        <v>9</v>
      </c>
      <c r="D516" s="348" t="s">
        <v>1432</v>
      </c>
      <c r="E516" s="348" t="s">
        <v>1747</v>
      </c>
      <c r="F516" s="259">
        <v>45715</v>
      </c>
      <c r="G516" s="800" t="s">
        <v>1435</v>
      </c>
      <c r="H516" s="802" t="s">
        <v>1607</v>
      </c>
      <c r="I516" s="802" t="s">
        <v>1509</v>
      </c>
      <c r="L516" s="347" t="s">
        <v>1444</v>
      </c>
      <c r="M516" s="765" t="s">
        <v>1249</v>
      </c>
      <c r="N516" s="264">
        <v>111.7</v>
      </c>
      <c r="O516" s="687"/>
      <c r="P516" s="693"/>
      <c r="Q516" s="693"/>
      <c r="R516" s="693"/>
      <c r="S516" s="693"/>
      <c r="T516" s="691" t="s">
        <v>13</v>
      </c>
      <c r="U516" s="691" t="s">
        <v>45</v>
      </c>
      <c r="V516" s="691" t="s">
        <v>45</v>
      </c>
      <c r="W516" s="687"/>
      <c r="X516" s="687"/>
      <c r="Y516" s="687"/>
      <c r="Z516" s="687"/>
      <c r="AA516" s="687"/>
      <c r="AB516" s="689"/>
      <c r="AC516" s="690" t="s">
        <v>1439</v>
      </c>
      <c r="AD516" s="701" t="s">
        <v>1439</v>
      </c>
      <c r="AE516" s="414"/>
    </row>
    <row r="517" spans="1:31" ht="15" hidden="1" customHeight="1">
      <c r="A517" s="761">
        <f t="shared" si="25"/>
        <v>2025</v>
      </c>
      <c r="B517" s="762" t="str">
        <f t="shared" si="26"/>
        <v>février</v>
      </c>
      <c r="C517" s="761">
        <f t="shared" si="27"/>
        <v>9</v>
      </c>
      <c r="D517" s="348" t="s">
        <v>1432</v>
      </c>
      <c r="E517" s="348" t="s">
        <v>1748</v>
      </c>
      <c r="F517" s="259">
        <v>45715</v>
      </c>
      <c r="G517" s="800" t="s">
        <v>1749</v>
      </c>
      <c r="H517" s="802" t="s">
        <v>1750</v>
      </c>
      <c r="L517" s="347" t="s">
        <v>1461</v>
      </c>
      <c r="M517" s="765" t="s">
        <v>500</v>
      </c>
      <c r="N517" s="264">
        <v>43.9</v>
      </c>
      <c r="O517" s="687"/>
      <c r="P517" s="693"/>
      <c r="Q517" s="693"/>
      <c r="R517" s="693"/>
      <c r="S517" s="693"/>
      <c r="T517" s="691" t="s">
        <v>114</v>
      </c>
      <c r="U517" s="691" t="s">
        <v>7</v>
      </c>
      <c r="V517" s="691" t="s">
        <v>501</v>
      </c>
      <c r="W517" s="687"/>
      <c r="X517" s="687"/>
      <c r="Y517" s="687"/>
      <c r="Z517" s="687"/>
      <c r="AA517" s="687"/>
      <c r="AB517" s="689"/>
      <c r="AC517" s="690" t="s">
        <v>1439</v>
      </c>
      <c r="AD517" s="701" t="s">
        <v>1439</v>
      </c>
      <c r="AE517" s="414"/>
    </row>
    <row r="518" spans="1:31" ht="15" hidden="1" customHeight="1">
      <c r="A518" s="761">
        <f t="shared" si="25"/>
        <v>2025</v>
      </c>
      <c r="B518" s="762" t="str">
        <f t="shared" si="26"/>
        <v>février</v>
      </c>
      <c r="C518" s="761">
        <f t="shared" si="27"/>
        <v>9</v>
      </c>
      <c r="D518" s="348" t="s">
        <v>1432</v>
      </c>
      <c r="E518" s="348" t="s">
        <v>1748</v>
      </c>
      <c r="F518" s="259">
        <v>45715</v>
      </c>
      <c r="G518" s="800" t="s">
        <v>1749</v>
      </c>
      <c r="H518" s="802" t="s">
        <v>1750</v>
      </c>
      <c r="L518" s="347" t="s">
        <v>1461</v>
      </c>
      <c r="M518" s="765" t="s">
        <v>370</v>
      </c>
      <c r="N518" s="264">
        <v>43.9</v>
      </c>
      <c r="O518" s="687"/>
      <c r="P518" s="693"/>
      <c r="Q518" s="693"/>
      <c r="R518" s="693"/>
      <c r="S518" s="693"/>
      <c r="T518" s="691" t="s">
        <v>13</v>
      </c>
      <c r="U518" s="691" t="s">
        <v>43</v>
      </c>
      <c r="V518" s="691" t="s">
        <v>93</v>
      </c>
      <c r="W518" s="687"/>
      <c r="X518" s="687"/>
      <c r="Y518" s="687"/>
      <c r="Z518" s="687"/>
      <c r="AA518" s="687"/>
      <c r="AB518" s="689"/>
      <c r="AC518" s="690" t="s">
        <v>1439</v>
      </c>
      <c r="AD518" s="701" t="s">
        <v>1439</v>
      </c>
      <c r="AE518" s="414"/>
    </row>
    <row r="519" spans="1:31" ht="15" hidden="1" customHeight="1">
      <c r="A519" s="761">
        <f t="shared" si="25"/>
        <v>2025</v>
      </c>
      <c r="B519" s="762" t="str">
        <f t="shared" si="26"/>
        <v>février</v>
      </c>
      <c r="C519" s="761">
        <f t="shared" si="27"/>
        <v>9</v>
      </c>
      <c r="D519" s="348" t="s">
        <v>1440</v>
      </c>
      <c r="E519" s="348" t="s">
        <v>1425</v>
      </c>
      <c r="F519" s="259">
        <v>45716</v>
      </c>
      <c r="G519" s="355" t="s">
        <v>1425</v>
      </c>
      <c r="H519" s="262"/>
      <c r="L519" s="347" t="s">
        <v>1426</v>
      </c>
      <c r="M519" s="765" t="s">
        <v>752</v>
      </c>
      <c r="N519" s="264" t="s">
        <v>1425</v>
      </c>
      <c r="O519" s="687"/>
      <c r="P519" s="693" t="s">
        <v>1427</v>
      </c>
      <c r="Q519" s="693" t="s">
        <v>1433</v>
      </c>
      <c r="R519" s="693" t="s">
        <v>1431</v>
      </c>
      <c r="S519" s="693"/>
      <c r="T519" s="691" t="s">
        <v>114</v>
      </c>
      <c r="U519" s="691" t="s">
        <v>3</v>
      </c>
      <c r="V519" s="691" t="s">
        <v>22</v>
      </c>
      <c r="W519" s="687"/>
      <c r="X519" s="687"/>
      <c r="Y519" s="687"/>
      <c r="Z519" s="687"/>
      <c r="AA519" s="687"/>
      <c r="AB519" s="689"/>
      <c r="AC519" s="687"/>
      <c r="AD519" s="689"/>
      <c r="AE519" s="414"/>
    </row>
    <row r="520" spans="1:31" ht="15" hidden="1" customHeight="1">
      <c r="A520" s="761">
        <f t="shared" si="25"/>
        <v>2025</v>
      </c>
      <c r="B520" s="762" t="str">
        <f t="shared" si="26"/>
        <v>février</v>
      </c>
      <c r="C520" s="761">
        <f t="shared" si="27"/>
        <v>9</v>
      </c>
      <c r="D520" s="348" t="s">
        <v>1440</v>
      </c>
      <c r="E520" s="348" t="s">
        <v>1751</v>
      </c>
      <c r="F520" s="259">
        <v>45716</v>
      </c>
      <c r="G520" s="800" t="s">
        <v>1435</v>
      </c>
      <c r="H520" s="802" t="s">
        <v>1752</v>
      </c>
      <c r="I520" s="261" t="s">
        <v>1509</v>
      </c>
      <c r="L520" s="347" t="s">
        <v>1457</v>
      </c>
      <c r="M520" s="765" t="s">
        <v>803</v>
      </c>
      <c r="N520" s="264">
        <v>120.7</v>
      </c>
      <c r="O520" s="687"/>
      <c r="P520" s="693"/>
      <c r="Q520" s="693"/>
      <c r="R520" s="693"/>
      <c r="S520" s="693"/>
      <c r="T520" s="691" t="s">
        <v>114</v>
      </c>
      <c r="U520" s="691" t="s">
        <v>20</v>
      </c>
      <c r="V520" s="691" t="s">
        <v>20</v>
      </c>
      <c r="W520" s="687"/>
      <c r="X520" s="687"/>
      <c r="Y520" s="687"/>
      <c r="Z520" s="687"/>
      <c r="AA520" s="687"/>
      <c r="AB520" s="687"/>
      <c r="AC520" s="687"/>
      <c r="AD520" s="687"/>
      <c r="AE520" s="414"/>
    </row>
    <row r="521" spans="1:31" ht="15" hidden="1" customHeight="1">
      <c r="A521" s="761">
        <f t="shared" si="25"/>
        <v>2025</v>
      </c>
      <c r="B521" s="762" t="str">
        <f t="shared" si="26"/>
        <v>février</v>
      </c>
      <c r="C521" s="761">
        <f t="shared" si="27"/>
        <v>9</v>
      </c>
      <c r="D521" s="348" t="s">
        <v>1440</v>
      </c>
      <c r="E521" s="348" t="s">
        <v>1751</v>
      </c>
      <c r="F521" s="259">
        <v>45716</v>
      </c>
      <c r="G521" s="800" t="s">
        <v>1435</v>
      </c>
      <c r="H521" s="802" t="s">
        <v>1752</v>
      </c>
      <c r="I521" s="261" t="s">
        <v>1509</v>
      </c>
      <c r="L521" s="347" t="s">
        <v>1457</v>
      </c>
      <c r="M521" s="765" t="s">
        <v>809</v>
      </c>
      <c r="N521" s="264">
        <v>51</v>
      </c>
      <c r="O521" s="687"/>
      <c r="P521" s="693"/>
      <c r="Q521" s="693"/>
      <c r="R521" s="693"/>
      <c r="S521" s="693"/>
      <c r="T521" s="691" t="s">
        <v>114</v>
      </c>
      <c r="U521" s="691" t="s">
        <v>20</v>
      </c>
      <c r="V521" s="691" t="s">
        <v>20</v>
      </c>
      <c r="W521" s="687"/>
      <c r="X521" s="687"/>
      <c r="Y521" s="687"/>
      <c r="Z521" s="687"/>
      <c r="AA521" s="687"/>
      <c r="AB521" s="687"/>
      <c r="AC521" s="687"/>
      <c r="AD521" s="687"/>
      <c r="AE521" s="414"/>
    </row>
    <row r="522" spans="1:31" ht="15" hidden="1" customHeight="1">
      <c r="A522" s="761">
        <f t="shared" si="25"/>
        <v>2025</v>
      </c>
      <c r="B522" s="762" t="str">
        <f t="shared" si="26"/>
        <v>février</v>
      </c>
      <c r="C522" s="761">
        <f t="shared" si="27"/>
        <v>9</v>
      </c>
      <c r="D522" s="348" t="s">
        <v>1440</v>
      </c>
      <c r="E522" s="348" t="s">
        <v>1751</v>
      </c>
      <c r="F522" s="259">
        <v>45716</v>
      </c>
      <c r="G522" s="800" t="s">
        <v>1435</v>
      </c>
      <c r="H522" s="802" t="s">
        <v>1752</v>
      </c>
      <c r="I522" s="261" t="s">
        <v>1509</v>
      </c>
      <c r="L522" s="347" t="s">
        <v>1457</v>
      </c>
      <c r="M522" s="765" t="s">
        <v>226</v>
      </c>
      <c r="N522" s="264">
        <v>171.7</v>
      </c>
      <c r="O522" s="687"/>
      <c r="P522" s="693"/>
      <c r="Q522" s="693"/>
      <c r="R522" s="693"/>
      <c r="S522" s="693"/>
      <c r="T522" s="691" t="s">
        <v>13</v>
      </c>
      <c r="U522" s="691" t="s">
        <v>43</v>
      </c>
      <c r="V522" s="691" t="s">
        <v>93</v>
      </c>
      <c r="W522" s="687"/>
      <c r="X522" s="687"/>
      <c r="Y522" s="687"/>
      <c r="Z522" s="687"/>
      <c r="AA522" s="687"/>
      <c r="AB522" s="688" t="s">
        <v>1439</v>
      </c>
      <c r="AC522" s="687"/>
      <c r="AD522" s="701" t="s">
        <v>1439</v>
      </c>
      <c r="AE522" s="414"/>
    </row>
    <row r="523" spans="1:31" ht="15" hidden="1" customHeight="1">
      <c r="A523" s="761">
        <f t="shared" si="25"/>
        <v>2025</v>
      </c>
      <c r="B523" s="762" t="str">
        <f t="shared" si="26"/>
        <v>février</v>
      </c>
      <c r="C523" s="761">
        <f t="shared" si="27"/>
        <v>9</v>
      </c>
      <c r="D523" s="348" t="s">
        <v>1440</v>
      </c>
      <c r="E523" s="348" t="s">
        <v>1753</v>
      </c>
      <c r="F523" s="259">
        <v>45716</v>
      </c>
      <c r="G523" s="800" t="s">
        <v>1442</v>
      </c>
      <c r="H523" s="799" t="s">
        <v>1726</v>
      </c>
      <c r="I523" s="802" t="s">
        <v>1609</v>
      </c>
      <c r="L523" s="347" t="s">
        <v>1438</v>
      </c>
      <c r="M523" s="765" t="s">
        <v>602</v>
      </c>
      <c r="N523" s="264">
        <v>75</v>
      </c>
      <c r="O523" s="687"/>
      <c r="P523" s="693"/>
      <c r="Q523" s="693"/>
      <c r="R523" s="693"/>
      <c r="S523" s="693"/>
      <c r="T523" s="691" t="s">
        <v>114</v>
      </c>
      <c r="U523" s="691" t="s">
        <v>7</v>
      </c>
      <c r="V523" s="691" t="s">
        <v>143</v>
      </c>
      <c r="W523" s="687"/>
      <c r="X523" s="687"/>
      <c r="Y523" s="687"/>
      <c r="Z523" s="687"/>
      <c r="AA523" s="687"/>
      <c r="AB523" s="689"/>
      <c r="AC523" s="690" t="s">
        <v>1439</v>
      </c>
      <c r="AD523" s="701" t="s">
        <v>1439</v>
      </c>
      <c r="AE523" s="414"/>
    </row>
    <row r="524" spans="1:31" ht="15" hidden="1" customHeight="1">
      <c r="A524" s="761">
        <f t="shared" si="25"/>
        <v>2025</v>
      </c>
      <c r="B524" s="762" t="str">
        <f t="shared" si="26"/>
        <v>février</v>
      </c>
      <c r="C524" s="761">
        <f t="shared" si="27"/>
        <v>9</v>
      </c>
      <c r="D524" s="348" t="s">
        <v>1440</v>
      </c>
      <c r="E524" s="348" t="s">
        <v>1753</v>
      </c>
      <c r="F524" s="259">
        <v>45716</v>
      </c>
      <c r="G524" s="800" t="s">
        <v>1442</v>
      </c>
      <c r="H524" s="799" t="s">
        <v>1726</v>
      </c>
      <c r="I524" s="802" t="s">
        <v>1609</v>
      </c>
      <c r="L524" s="347" t="s">
        <v>1438</v>
      </c>
      <c r="M524" s="765" t="s">
        <v>1249</v>
      </c>
      <c r="N524" s="264">
        <v>68.2</v>
      </c>
      <c r="O524" s="687"/>
      <c r="P524" s="693"/>
      <c r="Q524" s="693"/>
      <c r="R524" s="693"/>
      <c r="S524" s="693"/>
      <c r="T524" s="691" t="s">
        <v>13</v>
      </c>
      <c r="U524" s="691" t="s">
        <v>45</v>
      </c>
      <c r="V524" s="691" t="s">
        <v>45</v>
      </c>
      <c r="W524" s="687"/>
      <c r="X524" s="687"/>
      <c r="Y524" s="687"/>
      <c r="Z524" s="687"/>
      <c r="AA524" s="687"/>
      <c r="AB524" s="689"/>
      <c r="AC524" s="690" t="s">
        <v>1439</v>
      </c>
      <c r="AD524" s="701" t="s">
        <v>1439</v>
      </c>
      <c r="AE524" s="414"/>
    </row>
    <row r="525" spans="1:31" ht="15" hidden="1" customHeight="1">
      <c r="A525" s="761">
        <f t="shared" si="25"/>
        <v>2025</v>
      </c>
      <c r="B525" s="762" t="str">
        <f t="shared" si="26"/>
        <v>février</v>
      </c>
      <c r="C525" s="761">
        <f t="shared" si="27"/>
        <v>9</v>
      </c>
      <c r="D525" s="348" t="s">
        <v>1440</v>
      </c>
      <c r="E525" s="348" t="s">
        <v>1753</v>
      </c>
      <c r="F525" s="259">
        <v>45716</v>
      </c>
      <c r="G525" s="800" t="s">
        <v>1442</v>
      </c>
      <c r="H525" s="799" t="s">
        <v>1726</v>
      </c>
      <c r="I525" s="802" t="s">
        <v>1609</v>
      </c>
      <c r="L525" s="347" t="s">
        <v>1438</v>
      </c>
      <c r="M525" s="765" t="s">
        <v>382</v>
      </c>
      <c r="N525" s="264">
        <v>6.8</v>
      </c>
      <c r="O525" s="687"/>
      <c r="P525" s="693"/>
      <c r="Q525" s="693"/>
      <c r="R525" s="693"/>
      <c r="S525" s="693"/>
      <c r="T525" s="691" t="s">
        <v>13</v>
      </c>
      <c r="U525" s="691" t="s">
        <v>49</v>
      </c>
      <c r="V525" s="691" t="s">
        <v>86</v>
      </c>
      <c r="W525" s="687"/>
      <c r="X525" s="687"/>
      <c r="Y525" s="687"/>
      <c r="Z525" s="687"/>
      <c r="AA525" s="687"/>
      <c r="AB525" s="689"/>
      <c r="AC525" s="690" t="s">
        <v>1439</v>
      </c>
      <c r="AD525" s="701" t="s">
        <v>1439</v>
      </c>
      <c r="AE525" s="414"/>
    </row>
    <row r="526" spans="1:31" ht="15" hidden="1" customHeight="1">
      <c r="A526" s="761">
        <f t="shared" si="25"/>
        <v>2025</v>
      </c>
      <c r="B526" s="762" t="str">
        <f t="shared" si="26"/>
        <v>février</v>
      </c>
      <c r="C526" s="761">
        <f t="shared" si="27"/>
        <v>9</v>
      </c>
      <c r="D526" s="348" t="s">
        <v>1440</v>
      </c>
      <c r="E526" s="348" t="s">
        <v>1425</v>
      </c>
      <c r="F526" s="259">
        <v>45716</v>
      </c>
      <c r="G526" s="355" t="s">
        <v>1425</v>
      </c>
      <c r="H526" s="262"/>
      <c r="L526" s="347" t="s">
        <v>1426</v>
      </c>
      <c r="M526" s="765" t="s">
        <v>835</v>
      </c>
      <c r="N526" s="264" t="s">
        <v>1425</v>
      </c>
      <c r="O526" s="687"/>
      <c r="P526" s="693" t="s">
        <v>1427</v>
      </c>
      <c r="Q526" s="693" t="s">
        <v>1433</v>
      </c>
      <c r="R526" s="693" t="s">
        <v>1431</v>
      </c>
      <c r="S526" s="693"/>
      <c r="T526" s="691" t="s">
        <v>114</v>
      </c>
      <c r="U526" s="691" t="s">
        <v>7</v>
      </c>
      <c r="V526" s="691" t="s">
        <v>143</v>
      </c>
      <c r="W526" s="687"/>
      <c r="X526" s="687"/>
      <c r="Y526" s="687"/>
      <c r="Z526" s="687"/>
      <c r="AA526" s="687"/>
      <c r="AB526" s="689"/>
      <c r="AC526" s="687"/>
      <c r="AD526" s="689"/>
      <c r="AE526" s="414"/>
    </row>
    <row r="527" spans="1:31" ht="15" hidden="1" customHeight="1">
      <c r="A527" s="761">
        <f t="shared" si="25"/>
        <v>2025</v>
      </c>
      <c r="B527" s="762" t="str">
        <f t="shared" si="26"/>
        <v>février</v>
      </c>
      <c r="C527" s="761">
        <f t="shared" si="27"/>
        <v>9</v>
      </c>
      <c r="D527" s="348" t="s">
        <v>1440</v>
      </c>
      <c r="E527" s="348" t="s">
        <v>1425</v>
      </c>
      <c r="F527" s="259">
        <v>45716</v>
      </c>
      <c r="G527" s="355" t="s">
        <v>1425</v>
      </c>
      <c r="H527" s="262"/>
      <c r="L527" s="347" t="s">
        <v>1426</v>
      </c>
      <c r="M527" s="765" t="s">
        <v>1068</v>
      </c>
      <c r="N527" s="264" t="s">
        <v>1425</v>
      </c>
      <c r="O527" s="687"/>
      <c r="P527" s="693" t="s">
        <v>1427</v>
      </c>
      <c r="Q527" s="693" t="s">
        <v>1433</v>
      </c>
      <c r="R527" s="693" t="s">
        <v>1431</v>
      </c>
      <c r="S527" s="693"/>
      <c r="T527" s="691" t="s">
        <v>114</v>
      </c>
      <c r="U527" s="691" t="s">
        <v>7</v>
      </c>
      <c r="V527" s="691" t="s">
        <v>143</v>
      </c>
      <c r="W527" s="687"/>
      <c r="X527" s="687"/>
      <c r="Y527" s="687"/>
      <c r="Z527" s="687"/>
      <c r="AA527" s="687"/>
      <c r="AB527" s="689"/>
      <c r="AC527" s="687"/>
      <c r="AD527" s="689"/>
      <c r="AE527" s="414"/>
    </row>
    <row r="528" spans="1:31" ht="15" hidden="1" customHeight="1">
      <c r="A528" s="761">
        <f t="shared" si="25"/>
        <v>2025</v>
      </c>
      <c r="B528" s="762" t="str">
        <f t="shared" si="26"/>
        <v>février</v>
      </c>
      <c r="C528" s="761">
        <f t="shared" si="27"/>
        <v>9</v>
      </c>
      <c r="D528" s="348" t="s">
        <v>1440</v>
      </c>
      <c r="E528" s="348" t="s">
        <v>1425</v>
      </c>
      <c r="F528" s="259">
        <v>45716</v>
      </c>
      <c r="G528" s="355" t="s">
        <v>1425</v>
      </c>
      <c r="H528" s="262"/>
      <c r="L528" s="347" t="s">
        <v>1426</v>
      </c>
      <c r="M528" s="765" t="s">
        <v>1029</v>
      </c>
      <c r="N528" s="264" t="s">
        <v>1425</v>
      </c>
      <c r="O528" s="687"/>
      <c r="P528" s="693" t="s">
        <v>1427</v>
      </c>
      <c r="Q528" s="693" t="s">
        <v>1433</v>
      </c>
      <c r="R528" s="693" t="s">
        <v>1429</v>
      </c>
      <c r="S528" s="693"/>
      <c r="T528" s="691" t="s">
        <v>114</v>
      </c>
      <c r="U528" s="691" t="s">
        <v>7</v>
      </c>
      <c r="V528" s="691" t="s">
        <v>143</v>
      </c>
      <c r="W528" s="687"/>
      <c r="X528" s="687"/>
      <c r="Y528" s="687"/>
      <c r="Z528" s="687"/>
      <c r="AA528" s="687"/>
      <c r="AB528" s="689"/>
      <c r="AC528" s="687"/>
      <c r="AD528" s="689"/>
      <c r="AE528" s="414"/>
    </row>
    <row r="529" spans="1:31" ht="15" hidden="1" customHeight="1">
      <c r="A529" s="761">
        <f t="shared" si="25"/>
        <v>2025</v>
      </c>
      <c r="B529" s="762" t="str">
        <f t="shared" si="26"/>
        <v>février</v>
      </c>
      <c r="C529" s="761">
        <f t="shared" si="27"/>
        <v>9</v>
      </c>
      <c r="D529" s="348" t="s">
        <v>1440</v>
      </c>
      <c r="E529" s="348" t="s">
        <v>1754</v>
      </c>
      <c r="F529" s="259">
        <v>45716</v>
      </c>
      <c r="G529" s="810" t="s">
        <v>1529</v>
      </c>
      <c r="H529" s="799" t="s">
        <v>1612</v>
      </c>
      <c r="I529" s="799" t="s">
        <v>1612</v>
      </c>
      <c r="L529" s="347" t="s">
        <v>1444</v>
      </c>
      <c r="M529" s="765" t="s">
        <v>500</v>
      </c>
      <c r="N529" s="264">
        <v>35.630000000000003</v>
      </c>
      <c r="O529" s="687"/>
      <c r="P529" s="693"/>
      <c r="Q529" s="693"/>
      <c r="R529" s="693"/>
      <c r="S529" s="693"/>
      <c r="T529" s="691" t="s">
        <v>114</v>
      </c>
      <c r="U529" s="691" t="s">
        <v>7</v>
      </c>
      <c r="V529" s="691" t="s">
        <v>501</v>
      </c>
      <c r="W529" s="687"/>
      <c r="X529" s="687"/>
      <c r="Y529" s="687"/>
      <c r="Z529" s="687"/>
      <c r="AA529" s="687"/>
      <c r="AB529" s="689"/>
      <c r="AC529" s="690" t="s">
        <v>1439</v>
      </c>
      <c r="AD529" s="701" t="s">
        <v>1439</v>
      </c>
      <c r="AE529" s="414"/>
    </row>
    <row r="530" spans="1:31" ht="15" hidden="1" customHeight="1">
      <c r="A530" s="761">
        <f t="shared" si="25"/>
        <v>2025</v>
      </c>
      <c r="B530" s="762" t="str">
        <f t="shared" si="26"/>
        <v>février</v>
      </c>
      <c r="C530" s="761">
        <f t="shared" si="27"/>
        <v>9</v>
      </c>
      <c r="D530" s="348" t="s">
        <v>1440</v>
      </c>
      <c r="E530" s="348" t="s">
        <v>1754</v>
      </c>
      <c r="F530" s="259">
        <v>45716</v>
      </c>
      <c r="G530" s="810" t="s">
        <v>1529</v>
      </c>
      <c r="H530" s="799" t="s">
        <v>1612</v>
      </c>
      <c r="I530" s="799" t="s">
        <v>1612</v>
      </c>
      <c r="L530" s="347" t="s">
        <v>1444</v>
      </c>
      <c r="M530" s="765" t="s">
        <v>1252</v>
      </c>
      <c r="N530" s="264">
        <v>35.630000000000003</v>
      </c>
      <c r="O530" s="687"/>
      <c r="P530" s="693"/>
      <c r="Q530" s="693"/>
      <c r="R530" s="693"/>
      <c r="S530" s="693"/>
      <c r="T530" s="691" t="s">
        <v>13</v>
      </c>
      <c r="U530" s="691" t="s">
        <v>43</v>
      </c>
      <c r="V530" s="691" t="s">
        <v>93</v>
      </c>
      <c r="W530" s="687"/>
      <c r="X530" s="687"/>
      <c r="Y530" s="687"/>
      <c r="Z530" s="687"/>
      <c r="AA530" s="687"/>
      <c r="AB530" s="689"/>
      <c r="AC530" s="690" t="s">
        <v>1439</v>
      </c>
      <c r="AD530" s="701" t="s">
        <v>1439</v>
      </c>
      <c r="AE530" s="414"/>
    </row>
    <row r="531" spans="1:31" ht="15" hidden="1" customHeight="1">
      <c r="A531" s="761">
        <f t="shared" si="25"/>
        <v>2025</v>
      </c>
      <c r="B531" s="762" t="str">
        <f t="shared" si="26"/>
        <v>février</v>
      </c>
      <c r="C531" s="761">
        <f t="shared" si="27"/>
        <v>9</v>
      </c>
      <c r="D531" s="348" t="s">
        <v>1440</v>
      </c>
      <c r="E531" s="348" t="s">
        <v>1425</v>
      </c>
      <c r="F531" s="259">
        <v>45716</v>
      </c>
      <c r="G531" s="355" t="s">
        <v>1425</v>
      </c>
      <c r="H531" s="262"/>
      <c r="L531" s="347" t="s">
        <v>1426</v>
      </c>
      <c r="M531" s="765" t="s">
        <v>1231</v>
      </c>
      <c r="N531" s="264" t="s">
        <v>1425</v>
      </c>
      <c r="O531" s="687"/>
      <c r="P531" s="693" t="s">
        <v>1427</v>
      </c>
      <c r="Q531" s="693" t="s">
        <v>1433</v>
      </c>
      <c r="R531" s="693" t="s">
        <v>1429</v>
      </c>
      <c r="S531" s="693"/>
      <c r="T531" s="691" t="s">
        <v>114</v>
      </c>
      <c r="U531" s="691" t="s">
        <v>7</v>
      </c>
      <c r="V531" s="691" t="s">
        <v>143</v>
      </c>
      <c r="W531" s="687"/>
      <c r="X531" s="687"/>
      <c r="Y531" s="687"/>
      <c r="Z531" s="687"/>
      <c r="AA531" s="687"/>
      <c r="AB531" s="689"/>
      <c r="AC531" s="687"/>
      <c r="AD531" s="689"/>
      <c r="AE531" s="414"/>
    </row>
    <row r="532" spans="1:31" ht="15" hidden="1" customHeight="1">
      <c r="A532" s="761">
        <f t="shared" si="25"/>
        <v>2025</v>
      </c>
      <c r="B532" s="762" t="str">
        <f t="shared" si="26"/>
        <v>février</v>
      </c>
      <c r="C532" s="761">
        <f t="shared" si="27"/>
        <v>9</v>
      </c>
      <c r="D532" s="348" t="s">
        <v>1440</v>
      </c>
      <c r="E532" s="348" t="s">
        <v>1755</v>
      </c>
      <c r="F532" s="259">
        <v>45716</v>
      </c>
      <c r="G532" s="798" t="s">
        <v>1493</v>
      </c>
      <c r="H532" s="801" t="s">
        <v>1526</v>
      </c>
      <c r="L532" s="347" t="s">
        <v>1461</v>
      </c>
      <c r="M532" s="765" t="s">
        <v>471</v>
      </c>
      <c r="N532" s="264">
        <v>68.8</v>
      </c>
      <c r="O532" s="687"/>
      <c r="P532" s="693"/>
      <c r="Q532" s="693"/>
      <c r="R532" s="693"/>
      <c r="S532" s="693"/>
      <c r="T532" s="691" t="s">
        <v>114</v>
      </c>
      <c r="U532" s="691" t="s">
        <v>7</v>
      </c>
      <c r="V532" s="691" t="s">
        <v>143</v>
      </c>
      <c r="W532" s="687"/>
      <c r="X532" s="687"/>
      <c r="Y532" s="687"/>
      <c r="Z532" s="687"/>
      <c r="AA532" s="687"/>
      <c r="AB532" s="689"/>
      <c r="AC532" s="690" t="s">
        <v>1439</v>
      </c>
      <c r="AD532" s="701" t="s">
        <v>1439</v>
      </c>
      <c r="AE532" s="414"/>
    </row>
    <row r="533" spans="1:31" ht="15" hidden="1" customHeight="1">
      <c r="A533" s="761">
        <f t="shared" si="25"/>
        <v>2025</v>
      </c>
      <c r="B533" s="762" t="str">
        <f t="shared" si="26"/>
        <v>février</v>
      </c>
      <c r="C533" s="761">
        <f t="shared" si="27"/>
        <v>9</v>
      </c>
      <c r="D533" s="348" t="s">
        <v>1440</v>
      </c>
      <c r="E533" s="348" t="s">
        <v>1755</v>
      </c>
      <c r="F533" s="259">
        <v>45716</v>
      </c>
      <c r="G533" s="798" t="s">
        <v>1493</v>
      </c>
      <c r="H533" s="801" t="s">
        <v>1526</v>
      </c>
      <c r="L533" s="347" t="s">
        <v>1461</v>
      </c>
      <c r="M533" s="765" t="s">
        <v>1061</v>
      </c>
      <c r="N533" s="264">
        <v>8.1999999999999993</v>
      </c>
      <c r="O533" s="687"/>
      <c r="P533" s="693"/>
      <c r="Q533" s="693"/>
      <c r="R533" s="693"/>
      <c r="S533" s="693"/>
      <c r="T533" s="691" t="s">
        <v>114</v>
      </c>
      <c r="U533" s="691" t="s">
        <v>7</v>
      </c>
      <c r="V533" s="691" t="s">
        <v>143</v>
      </c>
      <c r="W533" s="687"/>
      <c r="X533" s="687"/>
      <c r="Y533" s="687"/>
      <c r="Z533" s="687"/>
      <c r="AA533" s="687"/>
      <c r="AB533" s="689"/>
      <c r="AC533" s="690" t="s">
        <v>1439</v>
      </c>
      <c r="AD533" s="701" t="s">
        <v>1482</v>
      </c>
      <c r="AE533" s="414"/>
    </row>
    <row r="534" spans="1:31" ht="15" hidden="1" customHeight="1">
      <c r="A534" s="761">
        <f t="shared" si="25"/>
        <v>2025</v>
      </c>
      <c r="B534" s="762" t="str">
        <f t="shared" si="26"/>
        <v>février</v>
      </c>
      <c r="C534" s="761">
        <f t="shared" si="27"/>
        <v>9</v>
      </c>
      <c r="D534" s="348" t="s">
        <v>1440</v>
      </c>
      <c r="E534" s="348" t="s">
        <v>1755</v>
      </c>
      <c r="F534" s="259">
        <v>45716</v>
      </c>
      <c r="G534" s="355" t="s">
        <v>1425</v>
      </c>
      <c r="H534" s="262"/>
      <c r="L534" s="347" t="s">
        <v>1426</v>
      </c>
      <c r="M534" s="765" t="s">
        <v>164</v>
      </c>
      <c r="N534" s="264" t="s">
        <v>1425</v>
      </c>
      <c r="O534" s="687"/>
      <c r="P534" s="693" t="s">
        <v>1427</v>
      </c>
      <c r="Q534" s="693" t="s">
        <v>1433</v>
      </c>
      <c r="R534" s="693" t="s">
        <v>1429</v>
      </c>
      <c r="S534" s="693"/>
      <c r="T534" s="691" t="s">
        <v>114</v>
      </c>
      <c r="U534" s="691" t="s">
        <v>7</v>
      </c>
      <c r="V534" s="691" t="s">
        <v>143</v>
      </c>
      <c r="W534" s="687"/>
      <c r="X534" s="687"/>
      <c r="Y534" s="687"/>
      <c r="Z534" s="687"/>
      <c r="AA534" s="687"/>
      <c r="AB534" s="689"/>
      <c r="AC534" s="687"/>
      <c r="AD534" s="689"/>
      <c r="AE534" s="414"/>
    </row>
    <row r="535" spans="1:31" ht="15" hidden="1" customHeight="1">
      <c r="A535" s="761">
        <f t="shared" si="25"/>
        <v>2025</v>
      </c>
      <c r="B535" s="762" t="str">
        <f t="shared" si="26"/>
        <v>février</v>
      </c>
      <c r="C535" s="761">
        <f t="shared" si="27"/>
        <v>9</v>
      </c>
      <c r="D535" s="348" t="s">
        <v>1440</v>
      </c>
      <c r="E535" s="348" t="s">
        <v>1755</v>
      </c>
      <c r="F535" s="259">
        <v>45716</v>
      </c>
      <c r="G535" s="355" t="s">
        <v>1425</v>
      </c>
      <c r="H535" s="262"/>
      <c r="L535" s="347" t="s">
        <v>1426</v>
      </c>
      <c r="M535" s="765" t="s">
        <v>174</v>
      </c>
      <c r="N535" s="264" t="s">
        <v>1425</v>
      </c>
      <c r="O535" s="687"/>
      <c r="P535" s="693" t="s">
        <v>1427</v>
      </c>
      <c r="Q535" s="693" t="s">
        <v>1433</v>
      </c>
      <c r="R535" s="693" t="s">
        <v>1429</v>
      </c>
      <c r="S535" s="693"/>
      <c r="T535" s="691" t="s">
        <v>114</v>
      </c>
      <c r="U535" s="691" t="s">
        <v>7</v>
      </c>
      <c r="V535" s="691" t="s">
        <v>143</v>
      </c>
      <c r="W535" s="687"/>
      <c r="X535" s="687"/>
      <c r="Y535" s="687"/>
      <c r="Z535" s="687"/>
      <c r="AA535" s="687"/>
      <c r="AB535" s="689"/>
      <c r="AC535" s="687"/>
      <c r="AD535" s="689"/>
      <c r="AE535" s="414"/>
    </row>
    <row r="536" spans="1:31" ht="15" hidden="1" customHeight="1">
      <c r="A536" s="761">
        <f t="shared" si="25"/>
        <v>2025</v>
      </c>
      <c r="B536" s="762" t="str">
        <f t="shared" si="26"/>
        <v>février</v>
      </c>
      <c r="C536" s="761">
        <f t="shared" si="27"/>
        <v>9</v>
      </c>
      <c r="D536" s="348" t="s">
        <v>1440</v>
      </c>
      <c r="E536" s="348" t="s">
        <v>1755</v>
      </c>
      <c r="F536" s="259">
        <v>45716</v>
      </c>
      <c r="G536" s="355" t="s">
        <v>1425</v>
      </c>
      <c r="H536" s="262"/>
      <c r="L536" s="347" t="s">
        <v>1426</v>
      </c>
      <c r="M536" s="765" t="s">
        <v>169</v>
      </c>
      <c r="N536" s="264" t="s">
        <v>1425</v>
      </c>
      <c r="O536" s="687"/>
      <c r="P536" s="693" t="s">
        <v>1427</v>
      </c>
      <c r="Q536" s="693" t="s">
        <v>1433</v>
      </c>
      <c r="R536" s="693" t="s">
        <v>1429</v>
      </c>
      <c r="S536" s="693"/>
      <c r="T536" s="691" t="s">
        <v>114</v>
      </c>
      <c r="U536" s="691" t="s">
        <v>7</v>
      </c>
      <c r="V536" s="691" t="s">
        <v>143</v>
      </c>
      <c r="W536" s="687"/>
      <c r="X536" s="687"/>
      <c r="Y536" s="687"/>
      <c r="Z536" s="687"/>
      <c r="AA536" s="687"/>
      <c r="AB536" s="689"/>
      <c r="AC536" s="687"/>
      <c r="AD536" s="689"/>
      <c r="AE536" s="414"/>
    </row>
    <row r="537" spans="1:31" ht="15" hidden="1" customHeight="1">
      <c r="A537" s="761">
        <f t="shared" si="25"/>
        <v>2025</v>
      </c>
      <c r="B537" s="762" t="str">
        <f t="shared" si="26"/>
        <v>février</v>
      </c>
      <c r="C537" s="761">
        <f t="shared" si="27"/>
        <v>9</v>
      </c>
      <c r="D537" s="348" t="s">
        <v>1440</v>
      </c>
      <c r="E537" s="348" t="s">
        <v>1755</v>
      </c>
      <c r="F537" s="259">
        <v>45716</v>
      </c>
      <c r="G537" s="355" t="s">
        <v>1425</v>
      </c>
      <c r="H537" s="262"/>
      <c r="L537" s="347" t="s">
        <v>1426</v>
      </c>
      <c r="M537" s="765" t="s">
        <v>455</v>
      </c>
      <c r="N537" s="264" t="s">
        <v>1425</v>
      </c>
      <c r="O537" s="687"/>
      <c r="P537" s="693" t="s">
        <v>1427</v>
      </c>
      <c r="Q537" s="693" t="s">
        <v>1433</v>
      </c>
      <c r="R537" s="693" t="s">
        <v>1429</v>
      </c>
      <c r="S537" s="693"/>
      <c r="T537" s="691" t="s">
        <v>114</v>
      </c>
      <c r="U537" s="691" t="s">
        <v>7</v>
      </c>
      <c r="V537" s="691" t="s">
        <v>143</v>
      </c>
      <c r="W537" s="687"/>
      <c r="X537" s="687"/>
      <c r="Y537" s="687"/>
      <c r="Z537" s="687"/>
      <c r="AA537" s="687"/>
      <c r="AB537" s="689"/>
      <c r="AC537" s="687"/>
      <c r="AD537" s="689"/>
      <c r="AE537" s="414"/>
    </row>
    <row r="538" spans="1:31" ht="15" hidden="1" customHeight="1">
      <c r="A538" s="761">
        <f t="shared" si="25"/>
        <v>2025</v>
      </c>
      <c r="B538" s="762" t="str">
        <f t="shared" si="26"/>
        <v>février</v>
      </c>
      <c r="C538" s="761">
        <f t="shared" si="27"/>
        <v>9</v>
      </c>
      <c r="D538" s="348" t="s">
        <v>1440</v>
      </c>
      <c r="E538" s="348" t="s">
        <v>1755</v>
      </c>
      <c r="F538" s="259">
        <v>45716</v>
      </c>
      <c r="G538" s="798" t="s">
        <v>1493</v>
      </c>
      <c r="H538" s="801" t="s">
        <v>1526</v>
      </c>
      <c r="L538" s="347" t="s">
        <v>1461</v>
      </c>
      <c r="M538" s="765" t="s">
        <v>784</v>
      </c>
      <c r="N538" s="264">
        <v>51.6</v>
      </c>
      <c r="O538" s="687"/>
      <c r="P538" s="693"/>
      <c r="Q538" s="693"/>
      <c r="R538" s="693"/>
      <c r="S538" s="693"/>
      <c r="T538" s="691" t="s">
        <v>13</v>
      </c>
      <c r="U538" s="691" t="s">
        <v>43</v>
      </c>
      <c r="V538" s="691" t="s">
        <v>93</v>
      </c>
      <c r="W538" s="687"/>
      <c r="X538" s="687"/>
      <c r="Y538" s="687"/>
      <c r="Z538" s="687"/>
      <c r="AA538" s="687"/>
      <c r="AB538" s="689"/>
      <c r="AC538" s="690" t="s">
        <v>1439</v>
      </c>
      <c r="AD538" s="701" t="s">
        <v>1439</v>
      </c>
      <c r="AE538" s="414"/>
    </row>
    <row r="539" spans="1:31" ht="15" hidden="1" customHeight="1">
      <c r="A539" s="761">
        <f t="shared" si="25"/>
        <v>2025</v>
      </c>
      <c r="B539" s="762" t="str">
        <f t="shared" si="26"/>
        <v>février</v>
      </c>
      <c r="C539" s="761">
        <f t="shared" si="27"/>
        <v>9</v>
      </c>
      <c r="D539" s="348" t="s">
        <v>1440</v>
      </c>
      <c r="E539" s="348" t="s">
        <v>1755</v>
      </c>
      <c r="F539" s="259">
        <v>45716</v>
      </c>
      <c r="G539" s="798" t="s">
        <v>1493</v>
      </c>
      <c r="H539" s="801" t="s">
        <v>1526</v>
      </c>
      <c r="L539" s="347" t="s">
        <v>1461</v>
      </c>
      <c r="M539" s="765" t="s">
        <v>268</v>
      </c>
      <c r="N539" s="264">
        <v>25.4</v>
      </c>
      <c r="O539" s="687"/>
      <c r="P539" s="693"/>
      <c r="Q539" s="693"/>
      <c r="R539" s="693"/>
      <c r="S539" s="693"/>
      <c r="T539" s="691" t="s">
        <v>13</v>
      </c>
      <c r="U539" s="691" t="s">
        <v>43</v>
      </c>
      <c r="V539" s="691" t="s">
        <v>93</v>
      </c>
      <c r="W539" s="687"/>
      <c r="X539" s="687"/>
      <c r="Y539" s="687"/>
      <c r="Z539" s="687"/>
      <c r="AA539" s="687"/>
      <c r="AB539" s="689"/>
      <c r="AC539" s="690" t="s">
        <v>1439</v>
      </c>
      <c r="AD539" s="701" t="s">
        <v>1439</v>
      </c>
      <c r="AE539" s="414"/>
    </row>
    <row r="540" spans="1:31" ht="15" hidden="1" customHeight="1">
      <c r="A540" s="761">
        <f t="shared" si="25"/>
        <v>2025</v>
      </c>
      <c r="B540" s="762" t="str">
        <f t="shared" si="26"/>
        <v>mars</v>
      </c>
      <c r="C540" s="761">
        <f t="shared" si="27"/>
        <v>9</v>
      </c>
      <c r="D540" s="348" t="s">
        <v>1517</v>
      </c>
      <c r="E540" s="348" t="s">
        <v>1425</v>
      </c>
      <c r="F540" s="259">
        <v>45717</v>
      </c>
      <c r="G540" s="355" t="s">
        <v>1425</v>
      </c>
      <c r="H540" s="262"/>
      <c r="I540" s="801"/>
      <c r="L540" s="347" t="s">
        <v>1426</v>
      </c>
      <c r="M540" s="765" t="s">
        <v>752</v>
      </c>
      <c r="N540" s="264" t="s">
        <v>1425</v>
      </c>
      <c r="O540" s="687"/>
      <c r="P540" s="693" t="s">
        <v>1427</v>
      </c>
      <c r="Q540" s="693" t="s">
        <v>1433</v>
      </c>
      <c r="R540" s="693" t="s">
        <v>1431</v>
      </c>
      <c r="S540" s="693"/>
      <c r="T540" s="691" t="s">
        <v>114</v>
      </c>
      <c r="U540" s="691" t="s">
        <v>3</v>
      </c>
      <c r="V540" s="691" t="s">
        <v>22</v>
      </c>
      <c r="W540" s="687"/>
      <c r="X540" s="687"/>
      <c r="Y540" s="687"/>
      <c r="Z540" s="687"/>
      <c r="AA540" s="687"/>
      <c r="AB540" s="689"/>
      <c r="AC540" s="687"/>
      <c r="AD540" s="689"/>
      <c r="AE540" s="414"/>
    </row>
    <row r="541" spans="1:31" ht="15" hidden="1" customHeight="1">
      <c r="A541" s="761">
        <f t="shared" si="25"/>
        <v>2025</v>
      </c>
      <c r="B541" s="762" t="str">
        <f t="shared" si="26"/>
        <v>mars</v>
      </c>
      <c r="C541" s="761">
        <f t="shared" si="27"/>
        <v>9</v>
      </c>
      <c r="D541" s="348" t="s">
        <v>1517</v>
      </c>
      <c r="E541" s="348" t="s">
        <v>1756</v>
      </c>
      <c r="F541" s="259">
        <v>45717</v>
      </c>
      <c r="G541" s="811" t="s">
        <v>1757</v>
      </c>
      <c r="H541" s="801" t="s">
        <v>1564</v>
      </c>
      <c r="I541" s="801" t="s">
        <v>1658</v>
      </c>
      <c r="L541" s="347" t="s">
        <v>1457</v>
      </c>
      <c r="M541" s="765" t="s">
        <v>900</v>
      </c>
      <c r="N541" s="264">
        <v>360</v>
      </c>
      <c r="O541" s="687"/>
      <c r="P541" s="693"/>
      <c r="Q541" s="693"/>
      <c r="R541" s="693"/>
      <c r="S541" s="693"/>
      <c r="T541" s="691" t="s">
        <v>114</v>
      </c>
      <c r="U541" s="691" t="s">
        <v>3</v>
      </c>
      <c r="V541" s="691" t="s">
        <v>24</v>
      </c>
      <c r="W541" s="687"/>
      <c r="X541" s="687"/>
      <c r="Y541" s="687"/>
      <c r="Z541" s="687"/>
      <c r="AA541" s="687"/>
      <c r="AB541" s="687"/>
      <c r="AC541" s="690" t="s">
        <v>1439</v>
      </c>
      <c r="AD541" s="701" t="s">
        <v>1439</v>
      </c>
      <c r="AE541" s="414"/>
    </row>
    <row r="542" spans="1:31" ht="15" hidden="1" customHeight="1">
      <c r="A542" s="761">
        <f t="shared" si="25"/>
        <v>2025</v>
      </c>
      <c r="B542" s="762" t="str">
        <f t="shared" si="26"/>
        <v>mars</v>
      </c>
      <c r="C542" s="761">
        <f t="shared" si="27"/>
        <v>9</v>
      </c>
      <c r="D542" s="348" t="s">
        <v>1517</v>
      </c>
      <c r="E542" s="348" t="s">
        <v>1756</v>
      </c>
      <c r="F542" s="259">
        <v>45717</v>
      </c>
      <c r="G542" s="811" t="s">
        <v>1757</v>
      </c>
      <c r="H542" s="801" t="s">
        <v>1564</v>
      </c>
      <c r="I542" s="801" t="s">
        <v>1658</v>
      </c>
      <c r="L542" s="347" t="s">
        <v>1457</v>
      </c>
      <c r="M542" s="765" t="s">
        <v>291</v>
      </c>
      <c r="N542" s="264">
        <v>360</v>
      </c>
      <c r="O542" s="687"/>
      <c r="P542" s="693"/>
      <c r="Q542" s="693"/>
      <c r="R542" s="693"/>
      <c r="S542" s="693"/>
      <c r="T542" s="691" t="s">
        <v>13</v>
      </c>
      <c r="U542" s="691" t="s">
        <v>47</v>
      </c>
      <c r="V542" s="691" t="s">
        <v>292</v>
      </c>
      <c r="W542" s="687"/>
      <c r="X542" s="687"/>
      <c r="Y542" s="687"/>
      <c r="Z542" s="687"/>
      <c r="AA542" s="687"/>
      <c r="AB542" s="687"/>
      <c r="AC542" s="687"/>
      <c r="AD542" s="687"/>
      <c r="AE542" s="414"/>
    </row>
    <row r="543" spans="1:31" ht="15" hidden="1" customHeight="1">
      <c r="A543" s="761">
        <f t="shared" si="25"/>
        <v>2025</v>
      </c>
      <c r="B543" s="762" t="str">
        <f t="shared" si="26"/>
        <v>mars</v>
      </c>
      <c r="C543" s="761">
        <f t="shared" si="27"/>
        <v>10</v>
      </c>
      <c r="D543" s="348" t="s">
        <v>1466</v>
      </c>
      <c r="E543" s="348" t="s">
        <v>1758</v>
      </c>
      <c r="F543" s="259">
        <v>45718</v>
      </c>
      <c r="G543" s="798" t="s">
        <v>1477</v>
      </c>
      <c r="H543" s="812" t="s">
        <v>1520</v>
      </c>
      <c r="I543" s="812" t="s">
        <v>1672</v>
      </c>
      <c r="J543" s="261" t="s">
        <v>1595</v>
      </c>
      <c r="K543" s="373" t="s">
        <v>1635</v>
      </c>
      <c r="L543" s="347" t="s">
        <v>1457</v>
      </c>
      <c r="M543" s="765" t="s">
        <v>792</v>
      </c>
      <c r="N543" s="264">
        <v>29</v>
      </c>
      <c r="O543" s="687"/>
      <c r="P543" s="693"/>
      <c r="Q543" s="693"/>
      <c r="R543" s="693"/>
      <c r="S543" s="693"/>
      <c r="T543" s="691" t="s">
        <v>114</v>
      </c>
      <c r="U543" s="691" t="s">
        <v>34</v>
      </c>
      <c r="V543" s="691" t="s">
        <v>34</v>
      </c>
      <c r="W543" s="687"/>
      <c r="X543" s="687"/>
      <c r="Y543" s="687"/>
      <c r="Z543" s="687"/>
      <c r="AA543" s="687"/>
      <c r="AB543" s="687"/>
      <c r="AC543" s="687"/>
      <c r="AD543" s="687"/>
      <c r="AE543" s="414"/>
    </row>
    <row r="544" spans="1:31" ht="15" hidden="1" customHeight="1">
      <c r="A544" s="761">
        <f t="shared" si="25"/>
        <v>2025</v>
      </c>
      <c r="B544" s="762" t="str">
        <f t="shared" si="26"/>
        <v>mars</v>
      </c>
      <c r="C544" s="761">
        <f t="shared" si="27"/>
        <v>10</v>
      </c>
      <c r="D544" s="348" t="s">
        <v>1466</v>
      </c>
      <c r="E544" s="348" t="s">
        <v>1758</v>
      </c>
      <c r="F544" s="259">
        <v>45718</v>
      </c>
      <c r="G544" s="798" t="s">
        <v>1477</v>
      </c>
      <c r="H544" s="812" t="s">
        <v>1520</v>
      </c>
      <c r="I544" s="812" t="s">
        <v>1672</v>
      </c>
      <c r="J544" s="261" t="s">
        <v>1595</v>
      </c>
      <c r="K544" s="373" t="s">
        <v>1635</v>
      </c>
      <c r="L544" s="347" t="s">
        <v>1457</v>
      </c>
      <c r="M544" s="765" t="s">
        <v>788</v>
      </c>
      <c r="N544" s="264">
        <v>55.1</v>
      </c>
      <c r="O544" s="687"/>
      <c r="P544" s="693"/>
      <c r="Q544" s="693"/>
      <c r="R544" s="693"/>
      <c r="S544" s="693"/>
      <c r="T544" s="691" t="s">
        <v>114</v>
      </c>
      <c r="U544" s="691" t="s">
        <v>34</v>
      </c>
      <c r="V544" s="691" t="s">
        <v>34</v>
      </c>
      <c r="W544" s="687"/>
      <c r="X544" s="687"/>
      <c r="Y544" s="687"/>
      <c r="Z544" s="687"/>
      <c r="AA544" s="687"/>
      <c r="AB544" s="687"/>
      <c r="AC544" s="687"/>
      <c r="AD544" s="687"/>
      <c r="AE544" s="414"/>
    </row>
    <row r="545" spans="1:31" ht="15" hidden="1" customHeight="1">
      <c r="A545" s="761">
        <f t="shared" si="25"/>
        <v>2025</v>
      </c>
      <c r="B545" s="762" t="str">
        <f t="shared" si="26"/>
        <v>mars</v>
      </c>
      <c r="C545" s="761">
        <f t="shared" si="27"/>
        <v>10</v>
      </c>
      <c r="D545" s="348" t="s">
        <v>1466</v>
      </c>
      <c r="E545" s="348" t="s">
        <v>1758</v>
      </c>
      <c r="F545" s="259">
        <v>45718</v>
      </c>
      <c r="G545" s="798" t="s">
        <v>1477</v>
      </c>
      <c r="H545" s="812" t="s">
        <v>1520</v>
      </c>
      <c r="I545" s="812" t="s">
        <v>1672</v>
      </c>
      <c r="J545" s="261" t="s">
        <v>1595</v>
      </c>
      <c r="K545" s="373" t="s">
        <v>1635</v>
      </c>
      <c r="L545" s="347" t="s">
        <v>1457</v>
      </c>
      <c r="M545" s="765" t="s">
        <v>660</v>
      </c>
      <c r="N545" s="264">
        <v>84.1</v>
      </c>
      <c r="O545" s="687"/>
      <c r="P545" s="693"/>
      <c r="Q545" s="693"/>
      <c r="R545" s="693"/>
      <c r="S545" s="693"/>
      <c r="T545" s="691" t="s">
        <v>13</v>
      </c>
      <c r="U545" s="691" t="s">
        <v>47</v>
      </c>
      <c r="V545" s="691" t="s">
        <v>292</v>
      </c>
      <c r="W545" s="687"/>
      <c r="X545" s="687"/>
      <c r="Y545" s="687"/>
      <c r="Z545" s="687"/>
      <c r="AA545" s="687"/>
      <c r="AB545" s="687"/>
      <c r="AC545" s="690" t="s">
        <v>1439</v>
      </c>
      <c r="AD545" s="701" t="s">
        <v>1439</v>
      </c>
      <c r="AE545" s="414"/>
    </row>
    <row r="546" spans="1:31" ht="15" hidden="1" customHeight="1">
      <c r="A546" s="761">
        <f t="shared" si="25"/>
        <v>2025</v>
      </c>
      <c r="B546" s="762" t="str">
        <f t="shared" si="26"/>
        <v>mars</v>
      </c>
      <c r="C546" s="761">
        <f t="shared" si="27"/>
        <v>10</v>
      </c>
      <c r="D546" s="348" t="s">
        <v>1472</v>
      </c>
      <c r="E546" s="348" t="s">
        <v>1759</v>
      </c>
      <c r="F546" s="259">
        <v>45719</v>
      </c>
      <c r="G546" s="800" t="s">
        <v>1683</v>
      </c>
      <c r="H546" s="802"/>
      <c r="I546" s="801"/>
      <c r="L546" s="347" t="s">
        <v>1646</v>
      </c>
      <c r="M546" s="765" t="s">
        <v>752</v>
      </c>
      <c r="N546" s="264">
        <v>26.44</v>
      </c>
      <c r="O546" s="687"/>
      <c r="P546" s="693"/>
      <c r="Q546" s="693"/>
      <c r="R546" s="693"/>
      <c r="S546" s="693"/>
      <c r="T546" s="691" t="s">
        <v>114</v>
      </c>
      <c r="U546" s="691" t="s">
        <v>3</v>
      </c>
      <c r="V546" s="691" t="s">
        <v>22</v>
      </c>
      <c r="W546" s="687"/>
      <c r="X546" s="687"/>
      <c r="Y546" s="687"/>
      <c r="Z546" s="687"/>
      <c r="AA546" s="687"/>
      <c r="AB546" s="689"/>
      <c r="AC546" s="690" t="s">
        <v>1439</v>
      </c>
      <c r="AD546" s="701" t="s">
        <v>1439</v>
      </c>
      <c r="AE546" s="414"/>
    </row>
    <row r="547" spans="1:31" ht="15" hidden="1" customHeight="1">
      <c r="A547" s="761">
        <f t="shared" si="25"/>
        <v>2025</v>
      </c>
      <c r="B547" s="762" t="str">
        <f t="shared" si="26"/>
        <v>mars</v>
      </c>
      <c r="C547" s="761">
        <f t="shared" si="27"/>
        <v>10</v>
      </c>
      <c r="D547" s="348" t="s">
        <v>1472</v>
      </c>
      <c r="E547" s="348" t="s">
        <v>1759</v>
      </c>
      <c r="F547" s="259">
        <v>45719</v>
      </c>
      <c r="G547" s="800" t="s">
        <v>1683</v>
      </c>
      <c r="H547" s="802"/>
      <c r="I547" s="801"/>
      <c r="L547" s="347" t="s">
        <v>1646</v>
      </c>
      <c r="M547" s="765" t="s">
        <v>660</v>
      </c>
      <c r="N547" s="264">
        <v>26.44</v>
      </c>
      <c r="O547" s="687"/>
      <c r="P547" s="693"/>
      <c r="Q547" s="693"/>
      <c r="R547" s="693"/>
      <c r="S547" s="693"/>
      <c r="T547" s="691" t="s">
        <v>13</v>
      </c>
      <c r="U547" s="691" t="s">
        <v>47</v>
      </c>
      <c r="V547" s="691" t="s">
        <v>292</v>
      </c>
      <c r="W547" s="687"/>
      <c r="X547" s="687"/>
      <c r="Y547" s="687"/>
      <c r="Z547" s="687"/>
      <c r="AA547" s="687"/>
      <c r="AB547" s="689"/>
      <c r="AC547" s="690" t="s">
        <v>1439</v>
      </c>
      <c r="AD547" s="701" t="s">
        <v>1439</v>
      </c>
      <c r="AE547" s="414"/>
    </row>
    <row r="548" spans="1:31" ht="15" hidden="1" customHeight="1">
      <c r="A548" s="761">
        <f t="shared" si="25"/>
        <v>2025</v>
      </c>
      <c r="B548" s="762" t="str">
        <f t="shared" si="26"/>
        <v>mars</v>
      </c>
      <c r="C548" s="761">
        <f t="shared" si="27"/>
        <v>10</v>
      </c>
      <c r="D548" s="348" t="s">
        <v>1472</v>
      </c>
      <c r="E548" s="348" t="s">
        <v>1760</v>
      </c>
      <c r="F548" s="259">
        <v>45719</v>
      </c>
      <c r="G548" s="800" t="s">
        <v>1435</v>
      </c>
      <c r="H548" s="802" t="s">
        <v>1705</v>
      </c>
      <c r="I548" s="801" t="s">
        <v>1527</v>
      </c>
      <c r="L548" s="347" t="s">
        <v>1444</v>
      </c>
      <c r="M548" s="765" t="s">
        <v>803</v>
      </c>
      <c r="N548" s="264">
        <v>139</v>
      </c>
      <c r="O548" s="687"/>
      <c r="P548" s="693"/>
      <c r="Q548" s="693"/>
      <c r="R548" s="693"/>
      <c r="S548" s="693"/>
      <c r="T548" s="691" t="s">
        <v>114</v>
      </c>
      <c r="U548" s="691" t="s">
        <v>20</v>
      </c>
      <c r="V548" s="691" t="s">
        <v>20</v>
      </c>
      <c r="W548" s="687"/>
      <c r="X548" s="687"/>
      <c r="Y548" s="687"/>
      <c r="Z548" s="687"/>
      <c r="AA548" s="687"/>
      <c r="AB548" s="689"/>
      <c r="AC548" s="687"/>
      <c r="AD548" s="687"/>
      <c r="AE548" s="414"/>
    </row>
    <row r="549" spans="1:31" ht="15" hidden="1" customHeight="1">
      <c r="A549" s="761">
        <f t="shared" si="25"/>
        <v>2025</v>
      </c>
      <c r="B549" s="762" t="str">
        <f t="shared" si="26"/>
        <v>mars</v>
      </c>
      <c r="C549" s="761">
        <f t="shared" si="27"/>
        <v>10</v>
      </c>
      <c r="D549" s="348" t="s">
        <v>1472</v>
      </c>
      <c r="E549" s="348" t="s">
        <v>1760</v>
      </c>
      <c r="F549" s="259">
        <v>45719</v>
      </c>
      <c r="G549" s="800" t="s">
        <v>1435</v>
      </c>
      <c r="H549" s="802" t="s">
        <v>1705</v>
      </c>
      <c r="I549" s="801" t="s">
        <v>1527</v>
      </c>
      <c r="L549" s="347" t="s">
        <v>1444</v>
      </c>
      <c r="M549" s="765" t="s">
        <v>809</v>
      </c>
      <c r="N549" s="264">
        <v>166</v>
      </c>
      <c r="O549" s="687"/>
      <c r="P549" s="693"/>
      <c r="Q549" s="693"/>
      <c r="R549" s="693"/>
      <c r="S549" s="693"/>
      <c r="T549" s="691" t="s">
        <v>114</v>
      </c>
      <c r="U549" s="691" t="s">
        <v>20</v>
      </c>
      <c r="V549" s="691" t="s">
        <v>20</v>
      </c>
      <c r="W549" s="687"/>
      <c r="X549" s="687"/>
      <c r="Y549" s="687"/>
      <c r="Z549" s="687"/>
      <c r="AA549" s="687"/>
      <c r="AB549" s="689"/>
      <c r="AC549" s="687"/>
      <c r="AD549" s="687"/>
      <c r="AE549" s="414"/>
    </row>
    <row r="550" spans="1:31" ht="15" hidden="1" customHeight="1">
      <c r="A550" s="761">
        <f t="shared" si="25"/>
        <v>2025</v>
      </c>
      <c r="B550" s="762" t="str">
        <f t="shared" si="26"/>
        <v>mars</v>
      </c>
      <c r="C550" s="761">
        <f t="shared" si="27"/>
        <v>10</v>
      </c>
      <c r="D550" s="348" t="s">
        <v>1472</v>
      </c>
      <c r="E550" s="348" t="s">
        <v>1760</v>
      </c>
      <c r="F550" s="259">
        <v>45719</v>
      </c>
      <c r="G550" s="800" t="s">
        <v>1435</v>
      </c>
      <c r="H550" s="802" t="s">
        <v>1705</v>
      </c>
      <c r="I550" s="801" t="s">
        <v>1527</v>
      </c>
      <c r="L550" s="347" t="s">
        <v>1444</v>
      </c>
      <c r="M550" s="765" t="s">
        <v>488</v>
      </c>
      <c r="N550" s="264">
        <v>125</v>
      </c>
      <c r="O550" s="687"/>
      <c r="P550" s="693"/>
      <c r="Q550" s="693"/>
      <c r="R550" s="693"/>
      <c r="S550" s="693"/>
      <c r="T550" s="691" t="s">
        <v>13</v>
      </c>
      <c r="U550" s="691" t="s">
        <v>43</v>
      </c>
      <c r="V550" s="691" t="s">
        <v>93</v>
      </c>
      <c r="W550" s="687"/>
      <c r="X550" s="687"/>
      <c r="Y550" s="687"/>
      <c r="Z550" s="687"/>
      <c r="AA550" s="687"/>
      <c r="AB550" s="689"/>
      <c r="AC550" s="690" t="s">
        <v>1439</v>
      </c>
      <c r="AD550" s="701" t="s">
        <v>1439</v>
      </c>
      <c r="AE550" s="414"/>
    </row>
    <row r="551" spans="1:31" ht="15" hidden="1" customHeight="1">
      <c r="A551" s="761">
        <f t="shared" si="25"/>
        <v>2025</v>
      </c>
      <c r="B551" s="762" t="str">
        <f t="shared" si="26"/>
        <v>mars</v>
      </c>
      <c r="C551" s="761">
        <f t="shared" si="27"/>
        <v>10</v>
      </c>
      <c r="D551" s="348" t="s">
        <v>1472</v>
      </c>
      <c r="E551" s="348" t="s">
        <v>1760</v>
      </c>
      <c r="F551" s="259">
        <v>45719</v>
      </c>
      <c r="G551" s="800" t="s">
        <v>1435</v>
      </c>
      <c r="H551" s="802" t="s">
        <v>1705</v>
      </c>
      <c r="I551" s="801" t="s">
        <v>1527</v>
      </c>
      <c r="L551" s="347" t="s">
        <v>1444</v>
      </c>
      <c r="M551" s="765" t="s">
        <v>975</v>
      </c>
      <c r="N551" s="264">
        <v>180</v>
      </c>
      <c r="O551" s="687"/>
      <c r="P551" s="693"/>
      <c r="Q551" s="693"/>
      <c r="R551" s="693"/>
      <c r="S551" s="693"/>
      <c r="T551" s="691" t="s">
        <v>13</v>
      </c>
      <c r="U551" s="691" t="s">
        <v>47</v>
      </c>
      <c r="V551" s="691" t="s">
        <v>292</v>
      </c>
      <c r="W551" s="687"/>
      <c r="X551" s="687"/>
      <c r="Y551" s="687"/>
      <c r="Z551" s="687"/>
      <c r="AA551" s="687"/>
      <c r="AB551" s="689"/>
      <c r="AC551" s="690" t="s">
        <v>1439</v>
      </c>
      <c r="AD551" s="701" t="s">
        <v>1439</v>
      </c>
      <c r="AE551" s="414"/>
    </row>
    <row r="552" spans="1:31" ht="15" hidden="1" customHeight="1">
      <c r="A552" s="761">
        <f t="shared" si="25"/>
        <v>2025</v>
      </c>
      <c r="B552" s="762" t="str">
        <f t="shared" si="26"/>
        <v>mars</v>
      </c>
      <c r="C552" s="761">
        <f t="shared" si="27"/>
        <v>10</v>
      </c>
      <c r="D552" s="348" t="s">
        <v>1472</v>
      </c>
      <c r="E552" s="348" t="s">
        <v>1761</v>
      </c>
      <c r="F552" s="259">
        <v>45719</v>
      </c>
      <c r="G552" s="807" t="s">
        <v>1523</v>
      </c>
      <c r="H552" s="802" t="s">
        <v>1762</v>
      </c>
      <c r="L552" s="347" t="s">
        <v>1457</v>
      </c>
      <c r="M552" s="765" t="s">
        <v>1298</v>
      </c>
      <c r="N552" s="264">
        <v>31.65</v>
      </c>
      <c r="O552" s="687"/>
      <c r="P552" s="693"/>
      <c r="Q552" s="693"/>
      <c r="R552" s="693"/>
      <c r="S552" s="693"/>
      <c r="T552" s="691" t="s">
        <v>114</v>
      </c>
      <c r="U552" s="691" t="s">
        <v>3</v>
      </c>
      <c r="V552" s="691" t="s">
        <v>1299</v>
      </c>
      <c r="W552" s="687"/>
      <c r="X552" s="687"/>
      <c r="Y552" s="687"/>
      <c r="Z552" s="687"/>
      <c r="AA552" s="687"/>
      <c r="AB552" s="687"/>
      <c r="AC552" s="687"/>
      <c r="AD552" s="701" t="s">
        <v>1439</v>
      </c>
      <c r="AE552" s="414"/>
    </row>
    <row r="553" spans="1:31" ht="15" hidden="1" customHeight="1">
      <c r="A553" s="761">
        <f t="shared" si="25"/>
        <v>2025</v>
      </c>
      <c r="B553" s="762" t="str">
        <f t="shared" si="26"/>
        <v>mars</v>
      </c>
      <c r="C553" s="761">
        <f t="shared" si="27"/>
        <v>10</v>
      </c>
      <c r="D553" s="348" t="s">
        <v>1472</v>
      </c>
      <c r="E553" s="348" t="s">
        <v>1761</v>
      </c>
      <c r="F553" s="259">
        <v>45719</v>
      </c>
      <c r="G553" s="807" t="s">
        <v>1523</v>
      </c>
      <c r="H553" s="802" t="s">
        <v>1762</v>
      </c>
      <c r="L553" s="347" t="s">
        <v>1457</v>
      </c>
      <c r="M553" s="765" t="s">
        <v>784</v>
      </c>
      <c r="N553" s="264">
        <v>13.65</v>
      </c>
      <c r="O553" s="687"/>
      <c r="P553" s="693"/>
      <c r="Q553" s="693"/>
      <c r="R553" s="693"/>
      <c r="S553" s="693"/>
      <c r="T553" s="691" t="s">
        <v>13</v>
      </c>
      <c r="U553" s="691" t="s">
        <v>43</v>
      </c>
      <c r="V553" s="691" t="s">
        <v>93</v>
      </c>
      <c r="W553" s="687"/>
      <c r="X553" s="687"/>
      <c r="Y553" s="687"/>
      <c r="Z553" s="687"/>
      <c r="AA553" s="687"/>
      <c r="AB553" s="687"/>
      <c r="AC553" s="690" t="s">
        <v>1452</v>
      </c>
      <c r="AD553" s="701" t="s">
        <v>1482</v>
      </c>
      <c r="AE553" s="414"/>
    </row>
    <row r="554" spans="1:31" ht="15" hidden="1" customHeight="1">
      <c r="A554" s="761">
        <f t="shared" si="25"/>
        <v>2025</v>
      </c>
      <c r="B554" s="762" t="str">
        <f t="shared" si="26"/>
        <v>mars</v>
      </c>
      <c r="C554" s="761">
        <f t="shared" si="27"/>
        <v>10</v>
      </c>
      <c r="D554" s="348" t="s">
        <v>1472</v>
      </c>
      <c r="E554" s="348" t="s">
        <v>1761</v>
      </c>
      <c r="F554" s="259">
        <v>45719</v>
      </c>
      <c r="G554" s="807" t="s">
        <v>1523</v>
      </c>
      <c r="H554" s="802" t="s">
        <v>1762</v>
      </c>
      <c r="L554" s="347" t="s">
        <v>1457</v>
      </c>
      <c r="M554" s="765" t="s">
        <v>488</v>
      </c>
      <c r="N554" s="264">
        <v>18</v>
      </c>
      <c r="O554" s="687"/>
      <c r="P554" s="693"/>
      <c r="Q554" s="693"/>
      <c r="R554" s="693"/>
      <c r="S554" s="693"/>
      <c r="T554" s="691" t="s">
        <v>13</v>
      </c>
      <c r="U554" s="691" t="s">
        <v>43</v>
      </c>
      <c r="V554" s="691" t="s">
        <v>93</v>
      </c>
      <c r="W554" s="687"/>
      <c r="X554" s="687"/>
      <c r="Y554" s="687"/>
      <c r="Z554" s="687"/>
      <c r="AA554" s="687"/>
      <c r="AB554" s="687"/>
      <c r="AC554" s="690" t="s">
        <v>1439</v>
      </c>
      <c r="AD554" s="701" t="s">
        <v>1482</v>
      </c>
      <c r="AE554" s="414"/>
    </row>
    <row r="555" spans="1:31" ht="15" hidden="1" customHeight="1">
      <c r="A555" s="761">
        <f t="shared" si="25"/>
        <v>2025</v>
      </c>
      <c r="B555" s="762" t="str">
        <f t="shared" si="26"/>
        <v>mars</v>
      </c>
      <c r="C555" s="761">
        <f t="shared" si="27"/>
        <v>10</v>
      </c>
      <c r="D555" s="348" t="s">
        <v>1475</v>
      </c>
      <c r="E555" s="348" t="s">
        <v>1763</v>
      </c>
      <c r="F555" s="259">
        <v>45720</v>
      </c>
      <c r="G555" s="798" t="s">
        <v>1477</v>
      </c>
      <c r="H555" s="802" t="s">
        <v>1512</v>
      </c>
      <c r="L555" s="769" t="s">
        <v>1438</v>
      </c>
      <c r="M555" s="765" t="s">
        <v>1227</v>
      </c>
      <c r="N555" s="264">
        <v>105</v>
      </c>
      <c r="O555" s="687"/>
      <c r="P555" s="693"/>
      <c r="Q555" s="693"/>
      <c r="R555" s="693"/>
      <c r="S555" s="693"/>
      <c r="T555" s="691" t="s">
        <v>114</v>
      </c>
      <c r="U555" s="691" t="s">
        <v>20</v>
      </c>
      <c r="V555" s="691" t="s">
        <v>20</v>
      </c>
      <c r="W555" s="687"/>
      <c r="X555" s="687"/>
      <c r="Y555" s="687"/>
      <c r="Z555" s="687"/>
      <c r="AA555" s="687"/>
      <c r="AB555" s="689"/>
      <c r="AC555" s="690" t="s">
        <v>1439</v>
      </c>
      <c r="AD555" s="701" t="s">
        <v>1439</v>
      </c>
      <c r="AE555" s="414"/>
    </row>
    <row r="556" spans="1:31" ht="15" hidden="1" customHeight="1">
      <c r="A556" s="761">
        <f t="shared" si="25"/>
        <v>2025</v>
      </c>
      <c r="B556" s="762" t="str">
        <f t="shared" si="26"/>
        <v>mars</v>
      </c>
      <c r="C556" s="761">
        <f t="shared" si="27"/>
        <v>10</v>
      </c>
      <c r="D556" s="348" t="s">
        <v>1475</v>
      </c>
      <c r="E556" s="348" t="s">
        <v>1763</v>
      </c>
      <c r="F556" s="259">
        <v>45720</v>
      </c>
      <c r="G556" s="798" t="s">
        <v>1477</v>
      </c>
      <c r="H556" s="802" t="s">
        <v>1512</v>
      </c>
      <c r="L556" s="769" t="s">
        <v>1438</v>
      </c>
      <c r="M556" s="765" t="s">
        <v>975</v>
      </c>
      <c r="N556" s="264">
        <v>105</v>
      </c>
      <c r="O556" s="687"/>
      <c r="P556" s="693"/>
      <c r="Q556" s="693"/>
      <c r="R556" s="693"/>
      <c r="S556" s="693"/>
      <c r="T556" s="691" t="s">
        <v>13</v>
      </c>
      <c r="U556" s="691" t="s">
        <v>47</v>
      </c>
      <c r="V556" s="691" t="s">
        <v>292</v>
      </c>
      <c r="W556" s="687"/>
      <c r="X556" s="687"/>
      <c r="Y556" s="687"/>
      <c r="Z556" s="687"/>
      <c r="AA556" s="687"/>
      <c r="AB556" s="689"/>
      <c r="AC556" s="690" t="s">
        <v>1439</v>
      </c>
      <c r="AD556" s="701" t="s">
        <v>1439</v>
      </c>
      <c r="AE556" s="414"/>
    </row>
    <row r="557" spans="1:31" ht="15" hidden="1" customHeight="1">
      <c r="A557" s="761">
        <f t="shared" si="25"/>
        <v>2025</v>
      </c>
      <c r="B557" s="762" t="str">
        <f t="shared" si="26"/>
        <v>mars</v>
      </c>
      <c r="C557" s="761">
        <f t="shared" si="27"/>
        <v>10</v>
      </c>
      <c r="D557" s="348" t="s">
        <v>1475</v>
      </c>
      <c r="E557" s="348" t="s">
        <v>1764</v>
      </c>
      <c r="F557" s="259">
        <v>45720</v>
      </c>
      <c r="G557" s="800" t="s">
        <v>1532</v>
      </c>
      <c r="H557" s="802" t="s">
        <v>1533</v>
      </c>
      <c r="L557" s="347" t="s">
        <v>1457</v>
      </c>
      <c r="M557" s="765" t="s">
        <v>500</v>
      </c>
      <c r="N557" s="264">
        <v>123</v>
      </c>
      <c r="O557" s="687"/>
      <c r="P557" s="693"/>
      <c r="Q557" s="693"/>
      <c r="R557" s="693"/>
      <c r="S557" s="693"/>
      <c r="T557" s="691" t="s">
        <v>114</v>
      </c>
      <c r="U557" s="691" t="s">
        <v>7</v>
      </c>
      <c r="V557" s="691" t="s">
        <v>501</v>
      </c>
      <c r="W557" s="687"/>
      <c r="X557" s="687"/>
      <c r="Y557" s="687"/>
      <c r="Z557" s="687"/>
      <c r="AA557" s="687"/>
      <c r="AB557" s="687"/>
      <c r="AC557" s="690" t="s">
        <v>1439</v>
      </c>
      <c r="AD557" s="701" t="s">
        <v>1439</v>
      </c>
      <c r="AE557" s="414"/>
    </row>
    <row r="558" spans="1:31" ht="15" hidden="1" customHeight="1">
      <c r="A558" s="761">
        <f t="shared" ref="A558:A621" si="28">IF(B558="","",2025)</f>
        <v>2025</v>
      </c>
      <c r="B558" s="762" t="str">
        <f t="shared" ref="B558:B621" si="29">IF(F558="","",CHOOSE(MONTH(F558),"janvier","février","mars","avril","mai","juin","juillet","aout","septembre","octobre","novembre","décembre"))</f>
        <v>mars</v>
      </c>
      <c r="C558" s="761">
        <f t="shared" si="27"/>
        <v>10</v>
      </c>
      <c r="D558" s="348" t="s">
        <v>1475</v>
      </c>
      <c r="E558" s="348" t="s">
        <v>1764</v>
      </c>
      <c r="F558" s="259">
        <v>45720</v>
      </c>
      <c r="G558" s="800" t="s">
        <v>1532</v>
      </c>
      <c r="H558" s="802" t="s">
        <v>1533</v>
      </c>
      <c r="L558" s="347" t="s">
        <v>1457</v>
      </c>
      <c r="M558" s="765" t="s">
        <v>871</v>
      </c>
      <c r="N558" s="264">
        <v>123</v>
      </c>
      <c r="O558" s="687"/>
      <c r="P558" s="693"/>
      <c r="Q558" s="693"/>
      <c r="R558" s="693"/>
      <c r="S558" s="693"/>
      <c r="T558" s="691" t="s">
        <v>13</v>
      </c>
      <c r="U558" s="691" t="s">
        <v>49</v>
      </c>
      <c r="V558" s="691" t="s">
        <v>86</v>
      </c>
      <c r="W558" s="687"/>
      <c r="X558" s="687"/>
      <c r="Y558" s="687"/>
      <c r="Z558" s="687"/>
      <c r="AA558" s="687"/>
      <c r="AB558" s="687"/>
      <c r="AC558" s="690" t="s">
        <v>1439</v>
      </c>
      <c r="AD558" s="701" t="s">
        <v>1439</v>
      </c>
      <c r="AE558" s="414"/>
    </row>
    <row r="559" spans="1:31" ht="15" hidden="1" customHeight="1">
      <c r="A559" s="761">
        <f t="shared" si="28"/>
        <v>2025</v>
      </c>
      <c r="B559" s="762" t="str">
        <f t="shared" si="29"/>
        <v>mars</v>
      </c>
      <c r="C559" s="761">
        <f t="shared" si="27"/>
        <v>10</v>
      </c>
      <c r="D559" s="348" t="s">
        <v>1475</v>
      </c>
      <c r="E559" s="348" t="s">
        <v>1764</v>
      </c>
      <c r="F559" s="259">
        <v>45720</v>
      </c>
      <c r="G559" s="800" t="s">
        <v>1532</v>
      </c>
      <c r="H559" s="802" t="s">
        <v>1533</v>
      </c>
      <c r="L559" s="347" t="s">
        <v>1457</v>
      </c>
      <c r="M559" s="765" t="s">
        <v>803</v>
      </c>
      <c r="N559" s="264">
        <v>115</v>
      </c>
      <c r="O559" s="687"/>
      <c r="P559" s="693"/>
      <c r="Q559" s="693"/>
      <c r="R559" s="693"/>
      <c r="S559" s="693"/>
      <c r="T559" s="691" t="s">
        <v>114</v>
      </c>
      <c r="U559" s="691" t="s">
        <v>20</v>
      </c>
      <c r="V559" s="691" t="s">
        <v>20</v>
      </c>
      <c r="W559" s="687"/>
      <c r="X559" s="687"/>
      <c r="Y559" s="687"/>
      <c r="Z559" s="687"/>
      <c r="AA559" s="687"/>
      <c r="AB559" s="687"/>
      <c r="AC559" s="687"/>
      <c r="AD559" s="687"/>
      <c r="AE559" s="414"/>
    </row>
    <row r="560" spans="1:31" ht="15" hidden="1" customHeight="1">
      <c r="A560" s="761">
        <f t="shared" si="28"/>
        <v>2025</v>
      </c>
      <c r="B560" s="762" t="str">
        <f t="shared" si="29"/>
        <v>mars</v>
      </c>
      <c r="C560" s="761">
        <f t="shared" si="27"/>
        <v>10</v>
      </c>
      <c r="D560" s="348" t="s">
        <v>1475</v>
      </c>
      <c r="E560" s="348" t="s">
        <v>1764</v>
      </c>
      <c r="F560" s="259">
        <v>45720</v>
      </c>
      <c r="G560" s="803" t="s">
        <v>1532</v>
      </c>
      <c r="H560" s="802" t="s">
        <v>1533</v>
      </c>
      <c r="L560" s="347" t="s">
        <v>1457</v>
      </c>
      <c r="M560" s="765" t="s">
        <v>775</v>
      </c>
      <c r="N560" s="264">
        <v>115</v>
      </c>
      <c r="O560" s="687"/>
      <c r="P560" s="693"/>
      <c r="Q560" s="693"/>
      <c r="R560" s="693"/>
      <c r="S560" s="693"/>
      <c r="T560" s="691" t="s">
        <v>13</v>
      </c>
      <c r="U560" s="691" t="s">
        <v>49</v>
      </c>
      <c r="V560" s="691" t="s">
        <v>86</v>
      </c>
      <c r="W560" s="687"/>
      <c r="X560" s="687"/>
      <c r="Y560" s="687"/>
      <c r="Z560" s="687"/>
      <c r="AA560" s="687"/>
      <c r="AB560" s="687"/>
      <c r="AC560" s="690" t="s">
        <v>1439</v>
      </c>
      <c r="AD560" s="701" t="s">
        <v>1439</v>
      </c>
      <c r="AE560" s="414"/>
    </row>
    <row r="561" spans="1:31" ht="15" hidden="1" customHeight="1">
      <c r="A561" s="761">
        <f t="shared" si="28"/>
        <v>2025</v>
      </c>
      <c r="B561" s="762" t="str">
        <f t="shared" si="29"/>
        <v>mars</v>
      </c>
      <c r="C561" s="761">
        <f t="shared" si="27"/>
        <v>10</v>
      </c>
      <c r="D561" s="348" t="s">
        <v>1475</v>
      </c>
      <c r="E561" s="348" t="s">
        <v>1765</v>
      </c>
      <c r="F561" s="787">
        <v>45720</v>
      </c>
      <c r="G561" s="35" t="s">
        <v>1568</v>
      </c>
      <c r="H561" s="813" t="s">
        <v>1436</v>
      </c>
      <c r="I561" s="802" t="s">
        <v>1766</v>
      </c>
      <c r="J561" s="261" t="s">
        <v>1767</v>
      </c>
      <c r="L561" s="347" t="s">
        <v>1646</v>
      </c>
      <c r="M561" s="765" t="s">
        <v>1392</v>
      </c>
      <c r="N561" s="264">
        <v>104.5</v>
      </c>
      <c r="O561" s="687"/>
      <c r="P561" s="693"/>
      <c r="Q561" s="693"/>
      <c r="R561" s="693"/>
      <c r="S561" s="693"/>
      <c r="T561" s="691" t="s">
        <v>114</v>
      </c>
      <c r="U561" s="691" t="s">
        <v>34</v>
      </c>
      <c r="V561" s="691" t="s">
        <v>34</v>
      </c>
      <c r="W561" s="687"/>
      <c r="X561" s="687"/>
      <c r="Y561" s="687"/>
      <c r="Z561" s="687"/>
      <c r="AA561" s="687"/>
      <c r="AB561" s="689"/>
      <c r="AC561" s="690" t="s">
        <v>1557</v>
      </c>
      <c r="AD561" s="687"/>
      <c r="AE561" s="414"/>
    </row>
    <row r="562" spans="1:31" ht="15" hidden="1" customHeight="1">
      <c r="A562" s="761">
        <f t="shared" si="28"/>
        <v>2025</v>
      </c>
      <c r="B562" s="762" t="str">
        <f t="shared" si="29"/>
        <v>mars</v>
      </c>
      <c r="C562" s="761">
        <f t="shared" si="27"/>
        <v>10</v>
      </c>
      <c r="D562" s="348" t="s">
        <v>1475</v>
      </c>
      <c r="E562" s="348" t="s">
        <v>1765</v>
      </c>
      <c r="F562" s="787">
        <v>45720</v>
      </c>
      <c r="G562" s="35" t="s">
        <v>1568</v>
      </c>
      <c r="H562" s="813" t="s">
        <v>1436</v>
      </c>
      <c r="I562" s="802" t="s">
        <v>1766</v>
      </c>
      <c r="J562" s="261" t="s">
        <v>1767</v>
      </c>
      <c r="L562" s="347" t="s">
        <v>1646</v>
      </c>
      <c r="M562" s="765" t="s">
        <v>1395</v>
      </c>
      <c r="N562" s="264">
        <v>73.5</v>
      </c>
      <c r="O562" s="687"/>
      <c r="P562" s="693"/>
      <c r="Q562" s="693"/>
      <c r="R562" s="693"/>
      <c r="S562" s="693"/>
      <c r="T562" s="691" t="s">
        <v>13</v>
      </c>
      <c r="U562" s="691" t="s">
        <v>47</v>
      </c>
      <c r="V562" s="691" t="s">
        <v>292</v>
      </c>
      <c r="W562" s="687"/>
      <c r="X562" s="687"/>
      <c r="Y562" s="687"/>
      <c r="Z562" s="687"/>
      <c r="AA562" s="687"/>
      <c r="AB562" s="689"/>
      <c r="AC562" s="690" t="s">
        <v>1439</v>
      </c>
      <c r="AD562" s="701" t="s">
        <v>1439</v>
      </c>
      <c r="AE562" s="414"/>
    </row>
    <row r="563" spans="1:31" ht="15" hidden="1" customHeight="1">
      <c r="A563" s="761">
        <f t="shared" si="28"/>
        <v>2025</v>
      </c>
      <c r="B563" s="762" t="str">
        <f t="shared" si="29"/>
        <v>mars</v>
      </c>
      <c r="C563" s="761">
        <f t="shared" si="27"/>
        <v>10</v>
      </c>
      <c r="D563" s="348" t="s">
        <v>1475</v>
      </c>
      <c r="E563" s="348" t="s">
        <v>1765</v>
      </c>
      <c r="F563" s="787">
        <v>45720</v>
      </c>
      <c r="G563" s="35" t="s">
        <v>1568</v>
      </c>
      <c r="H563" s="813" t="s">
        <v>1436</v>
      </c>
      <c r="I563" s="802" t="s">
        <v>1766</v>
      </c>
      <c r="J563" s="261" t="s">
        <v>1767</v>
      </c>
      <c r="L563" s="347" t="s">
        <v>1646</v>
      </c>
      <c r="M563" s="765" t="s">
        <v>1243</v>
      </c>
      <c r="N563" s="264">
        <v>31</v>
      </c>
      <c r="O563" s="687"/>
      <c r="P563" s="693"/>
      <c r="Q563" s="693"/>
      <c r="R563" s="693"/>
      <c r="S563" s="693"/>
      <c r="T563" s="691" t="s">
        <v>13</v>
      </c>
      <c r="U563" s="691" t="s">
        <v>47</v>
      </c>
      <c r="V563" s="691" t="s">
        <v>292</v>
      </c>
      <c r="W563" s="687"/>
      <c r="X563" s="687"/>
      <c r="Y563" s="687"/>
      <c r="Z563" s="687"/>
      <c r="AA563" s="687"/>
      <c r="AB563" s="689"/>
      <c r="AC563" s="690" t="s">
        <v>1439</v>
      </c>
      <c r="AD563" s="701" t="s">
        <v>1439</v>
      </c>
      <c r="AE563" s="414"/>
    </row>
    <row r="564" spans="1:31" ht="15" hidden="1" customHeight="1">
      <c r="A564" s="761">
        <f t="shared" si="28"/>
        <v>2025</v>
      </c>
      <c r="B564" s="762" t="str">
        <f t="shared" si="29"/>
        <v>mars</v>
      </c>
      <c r="C564" s="761">
        <f t="shared" si="27"/>
        <v>10</v>
      </c>
      <c r="D564" s="348" t="s">
        <v>1475</v>
      </c>
      <c r="E564" s="348" t="s">
        <v>1768</v>
      </c>
      <c r="F564" s="259">
        <v>45720</v>
      </c>
      <c r="G564" s="814" t="s">
        <v>1529</v>
      </c>
      <c r="H564" s="802" t="s">
        <v>1769</v>
      </c>
      <c r="L564" s="347" t="s">
        <v>1444</v>
      </c>
      <c r="M564" s="765" t="s">
        <v>1256</v>
      </c>
      <c r="N564" s="264">
        <v>961.9</v>
      </c>
      <c r="O564" s="687"/>
      <c r="P564" s="693"/>
      <c r="Q564" s="693"/>
      <c r="R564" s="693"/>
      <c r="S564" s="693"/>
      <c r="T564" s="691" t="s">
        <v>114</v>
      </c>
      <c r="U564" s="691" t="s">
        <v>3</v>
      </c>
      <c r="V564" s="691" t="s">
        <v>22</v>
      </c>
      <c r="W564" s="687"/>
      <c r="X564" s="687"/>
      <c r="Y564" s="687"/>
      <c r="Z564" s="687"/>
      <c r="AA564" s="687"/>
      <c r="AB564" s="689"/>
      <c r="AC564" s="690" t="s">
        <v>1439</v>
      </c>
      <c r="AD564" s="701" t="s">
        <v>1439</v>
      </c>
      <c r="AE564" s="414"/>
    </row>
    <row r="565" spans="1:31" ht="15" hidden="1" customHeight="1">
      <c r="A565" s="761">
        <f t="shared" si="28"/>
        <v>2025</v>
      </c>
      <c r="B565" s="762" t="str">
        <f t="shared" si="29"/>
        <v>mars</v>
      </c>
      <c r="C565" s="761">
        <f t="shared" si="27"/>
        <v>10</v>
      </c>
      <c r="D565" s="348" t="s">
        <v>1475</v>
      </c>
      <c r="E565" s="348" t="s">
        <v>1768</v>
      </c>
      <c r="F565" s="259">
        <v>45720</v>
      </c>
      <c r="G565" s="800" t="s">
        <v>1529</v>
      </c>
      <c r="H565" s="802" t="s">
        <v>1769</v>
      </c>
      <c r="L565" s="347" t="s">
        <v>1444</v>
      </c>
      <c r="M565" s="765" t="s">
        <v>1245</v>
      </c>
      <c r="N565" s="264">
        <v>961.9</v>
      </c>
      <c r="O565" s="687"/>
      <c r="P565" s="693"/>
      <c r="Q565" s="693"/>
      <c r="R565" s="693"/>
      <c r="S565" s="693"/>
      <c r="T565" s="691" t="s">
        <v>13</v>
      </c>
      <c r="U565" s="691" t="s">
        <v>49</v>
      </c>
      <c r="V565" s="691" t="s">
        <v>86</v>
      </c>
      <c r="W565" s="687"/>
      <c r="X565" s="687"/>
      <c r="Y565" s="687"/>
      <c r="Z565" s="687"/>
      <c r="AA565" s="687"/>
      <c r="AB565" s="689"/>
      <c r="AC565" s="690" t="s">
        <v>1439</v>
      </c>
      <c r="AD565" s="701" t="s">
        <v>1439</v>
      </c>
      <c r="AE565" s="414"/>
    </row>
    <row r="566" spans="1:31" ht="15" hidden="1" customHeight="1">
      <c r="A566" s="761">
        <f t="shared" si="28"/>
        <v>2025</v>
      </c>
      <c r="B566" s="762" t="str">
        <f t="shared" si="29"/>
        <v>mars</v>
      </c>
      <c r="C566" s="761">
        <f t="shared" si="27"/>
        <v>10</v>
      </c>
      <c r="D566" s="348" t="s">
        <v>1424</v>
      </c>
      <c r="E566" s="348" t="s">
        <v>1770</v>
      </c>
      <c r="F566" s="259">
        <v>45721</v>
      </c>
      <c r="G566" s="809" t="s">
        <v>1435</v>
      </c>
      <c r="H566" s="799" t="s">
        <v>1514</v>
      </c>
      <c r="L566" s="347" t="s">
        <v>1444</v>
      </c>
      <c r="M566" s="765" t="s">
        <v>803</v>
      </c>
      <c r="N566" s="264">
        <v>64.7</v>
      </c>
      <c r="O566" s="687"/>
      <c r="P566" s="693"/>
      <c r="Q566" s="693"/>
      <c r="R566" s="693"/>
      <c r="S566" s="693"/>
      <c r="T566" s="691" t="s">
        <v>114</v>
      </c>
      <c r="U566" s="691" t="s">
        <v>20</v>
      </c>
      <c r="V566" s="691" t="s">
        <v>20</v>
      </c>
      <c r="W566" s="687"/>
      <c r="X566" s="687"/>
      <c r="Y566" s="687"/>
      <c r="Z566" s="687"/>
      <c r="AA566" s="687"/>
      <c r="AB566" s="689"/>
      <c r="AC566" s="687"/>
      <c r="AD566" s="687"/>
      <c r="AE566" s="414"/>
    </row>
    <row r="567" spans="1:31" ht="15" hidden="1" customHeight="1">
      <c r="A567" s="761">
        <f t="shared" si="28"/>
        <v>2025</v>
      </c>
      <c r="B567" s="762" t="str">
        <f t="shared" si="29"/>
        <v>mars</v>
      </c>
      <c r="C567" s="761">
        <f t="shared" si="27"/>
        <v>10</v>
      </c>
      <c r="D567" s="348" t="s">
        <v>1424</v>
      </c>
      <c r="E567" s="348" t="s">
        <v>1770</v>
      </c>
      <c r="F567" s="259">
        <v>45721</v>
      </c>
      <c r="G567" s="809" t="s">
        <v>1435</v>
      </c>
      <c r="H567" s="799" t="s">
        <v>1514</v>
      </c>
      <c r="L567" s="347" t="s">
        <v>1444</v>
      </c>
      <c r="M567" s="765" t="s">
        <v>809</v>
      </c>
      <c r="N567" s="264">
        <v>64.7</v>
      </c>
      <c r="O567" s="687"/>
      <c r="P567" s="693"/>
      <c r="Q567" s="693"/>
      <c r="R567" s="693"/>
      <c r="S567" s="693"/>
      <c r="T567" s="691" t="s">
        <v>114</v>
      </c>
      <c r="U567" s="691" t="s">
        <v>20</v>
      </c>
      <c r="V567" s="691" t="s">
        <v>20</v>
      </c>
      <c r="W567" s="687"/>
      <c r="X567" s="687"/>
      <c r="Y567" s="687"/>
      <c r="Z567" s="687"/>
      <c r="AA567" s="687"/>
      <c r="AB567" s="689"/>
      <c r="AC567" s="687"/>
      <c r="AD567" s="687"/>
      <c r="AE567" s="414"/>
    </row>
    <row r="568" spans="1:31" ht="15" hidden="1" customHeight="1">
      <c r="A568" s="761">
        <f t="shared" si="28"/>
        <v>2025</v>
      </c>
      <c r="B568" s="762" t="str">
        <f t="shared" si="29"/>
        <v>mars</v>
      </c>
      <c r="C568" s="761">
        <f t="shared" si="27"/>
        <v>10</v>
      </c>
      <c r="D568" s="348" t="s">
        <v>1424</v>
      </c>
      <c r="E568" s="348" t="s">
        <v>1770</v>
      </c>
      <c r="F568" s="259">
        <v>45721</v>
      </c>
      <c r="G568" s="809" t="s">
        <v>1435</v>
      </c>
      <c r="H568" s="799" t="s">
        <v>1514</v>
      </c>
      <c r="L568" s="347" t="s">
        <v>1444</v>
      </c>
      <c r="M568" s="765" t="s">
        <v>488</v>
      </c>
      <c r="N568" s="264">
        <v>129.4</v>
      </c>
      <c r="O568" s="687"/>
      <c r="P568" s="693"/>
      <c r="Q568" s="693"/>
      <c r="R568" s="693"/>
      <c r="S568" s="693"/>
      <c r="T568" s="691" t="s">
        <v>13</v>
      </c>
      <c r="U568" s="691" t="s">
        <v>43</v>
      </c>
      <c r="V568" s="691" t="s">
        <v>93</v>
      </c>
      <c r="W568" s="687"/>
      <c r="X568" s="687"/>
      <c r="Y568" s="687"/>
      <c r="Z568" s="687"/>
      <c r="AA568" s="687"/>
      <c r="AB568" s="689"/>
      <c r="AC568" s="690" t="s">
        <v>1439</v>
      </c>
      <c r="AD568" s="701" t="s">
        <v>1439</v>
      </c>
      <c r="AE568" s="414"/>
    </row>
    <row r="569" spans="1:31" ht="15" hidden="1" customHeight="1">
      <c r="A569" s="761">
        <f t="shared" si="28"/>
        <v>2025</v>
      </c>
      <c r="B569" s="762" t="str">
        <f t="shared" si="29"/>
        <v>mars</v>
      </c>
      <c r="C569" s="761">
        <f t="shared" si="27"/>
        <v>10</v>
      </c>
      <c r="D569" s="348" t="s">
        <v>1424</v>
      </c>
      <c r="E569" s="348" t="s">
        <v>1771</v>
      </c>
      <c r="F569" s="259">
        <v>45721</v>
      </c>
      <c r="G569" s="800" t="s">
        <v>1489</v>
      </c>
      <c r="H569" s="802" t="s">
        <v>1665</v>
      </c>
      <c r="I569" s="799"/>
      <c r="L569" s="347" t="s">
        <v>1438</v>
      </c>
      <c r="M569" s="765" t="s">
        <v>1209</v>
      </c>
      <c r="N569" s="264">
        <v>58.5</v>
      </c>
      <c r="O569" s="687"/>
      <c r="P569" s="693"/>
      <c r="Q569" s="693"/>
      <c r="R569" s="693"/>
      <c r="S569" s="693"/>
      <c r="T569" s="691" t="s">
        <v>114</v>
      </c>
      <c r="U569" s="691" t="s">
        <v>35</v>
      </c>
      <c r="V569" s="691" t="s">
        <v>143</v>
      </c>
      <c r="W569" s="687"/>
      <c r="X569" s="687"/>
      <c r="Y569" s="687"/>
      <c r="Z569" s="687"/>
      <c r="AA569" s="687"/>
      <c r="AB569" s="689"/>
      <c r="AC569" s="690" t="s">
        <v>1439</v>
      </c>
      <c r="AD569" s="701" t="s">
        <v>1439</v>
      </c>
      <c r="AE569" s="414"/>
    </row>
    <row r="570" spans="1:31" ht="15" customHeight="1">
      <c r="A570" s="761">
        <f t="shared" si="28"/>
        <v>2025</v>
      </c>
      <c r="B570" s="762" t="str">
        <f t="shared" si="29"/>
        <v>mars</v>
      </c>
      <c r="C570" s="761">
        <f t="shared" si="27"/>
        <v>10</v>
      </c>
      <c r="D570" s="348" t="s">
        <v>1424</v>
      </c>
      <c r="E570" s="348" t="s">
        <v>1771</v>
      </c>
      <c r="F570" s="259">
        <v>45721</v>
      </c>
      <c r="G570" s="800" t="s">
        <v>1489</v>
      </c>
      <c r="H570" s="802" t="s">
        <v>1665</v>
      </c>
      <c r="I570" s="799"/>
      <c r="L570" s="347" t="s">
        <v>1438</v>
      </c>
      <c r="M570" s="765" t="s">
        <v>1212</v>
      </c>
      <c r="N570" s="264">
        <v>58.5</v>
      </c>
      <c r="O570" s="687"/>
      <c r="P570" s="693"/>
      <c r="Q570" s="693"/>
      <c r="R570" s="693"/>
      <c r="S570" s="693"/>
      <c r="T570" s="691" t="s">
        <v>13</v>
      </c>
      <c r="U570" s="691" t="s">
        <v>49</v>
      </c>
      <c r="V570" s="691" t="s">
        <v>49</v>
      </c>
      <c r="W570" s="687"/>
      <c r="X570" s="687"/>
      <c r="Y570" s="687"/>
      <c r="Z570" s="687"/>
      <c r="AA570" s="687"/>
      <c r="AB570" s="689"/>
      <c r="AC570" s="690" t="s">
        <v>1439</v>
      </c>
      <c r="AD570" s="701" t="s">
        <v>1439</v>
      </c>
      <c r="AE570" s="414"/>
    </row>
    <row r="571" spans="1:31" ht="15" hidden="1" customHeight="1">
      <c r="A571" s="761">
        <f t="shared" si="28"/>
        <v>2025</v>
      </c>
      <c r="B571" s="762" t="str">
        <f t="shared" si="29"/>
        <v>mars</v>
      </c>
      <c r="C571" s="761">
        <f t="shared" si="27"/>
        <v>10</v>
      </c>
      <c r="D571" s="348" t="s">
        <v>1424</v>
      </c>
      <c r="E571" s="348" t="s">
        <v>1425</v>
      </c>
      <c r="F571" s="259">
        <v>45721</v>
      </c>
      <c r="G571" s="355" t="s">
        <v>1425</v>
      </c>
      <c r="H571" s="262"/>
      <c r="L571" s="347" t="s">
        <v>1426</v>
      </c>
      <c r="M571" s="765" t="s">
        <v>704</v>
      </c>
      <c r="N571" s="264" t="s">
        <v>1425</v>
      </c>
      <c r="O571" s="687"/>
      <c r="P571" s="693" t="s">
        <v>1427</v>
      </c>
      <c r="Q571" s="693" t="s">
        <v>1433</v>
      </c>
      <c r="R571" s="693" t="s">
        <v>1431</v>
      </c>
      <c r="S571" s="693"/>
      <c r="T571" s="691" t="s">
        <v>114</v>
      </c>
      <c r="U571" s="691" t="s">
        <v>7</v>
      </c>
      <c r="V571" s="691" t="s">
        <v>705</v>
      </c>
      <c r="W571" s="687"/>
      <c r="X571" s="687"/>
      <c r="Y571" s="687"/>
      <c r="Z571" s="687"/>
      <c r="AA571" s="687"/>
      <c r="AB571" s="689"/>
      <c r="AC571" s="687"/>
      <c r="AD571" s="689"/>
      <c r="AE571" s="414"/>
    </row>
    <row r="572" spans="1:31" ht="15" hidden="1" customHeight="1">
      <c r="A572" s="761">
        <f t="shared" si="28"/>
        <v>2025</v>
      </c>
      <c r="B572" s="762" t="str">
        <f t="shared" si="29"/>
        <v>mars</v>
      </c>
      <c r="C572" s="761">
        <f t="shared" si="27"/>
        <v>10</v>
      </c>
      <c r="D572" s="348" t="s">
        <v>1424</v>
      </c>
      <c r="E572" s="348" t="s">
        <v>1772</v>
      </c>
      <c r="F572" s="259">
        <v>45721</v>
      </c>
      <c r="G572" s="800" t="s">
        <v>1489</v>
      </c>
      <c r="H572" s="799" t="s">
        <v>1773</v>
      </c>
      <c r="L572" s="347" t="s">
        <v>1465</v>
      </c>
      <c r="M572" s="765" t="s">
        <v>1029</v>
      </c>
      <c r="N572" s="264">
        <v>12</v>
      </c>
      <c r="O572" s="687"/>
      <c r="P572" s="693"/>
      <c r="Q572" s="693"/>
      <c r="R572" s="693"/>
      <c r="S572" s="693"/>
      <c r="T572" s="691" t="s">
        <v>114</v>
      </c>
      <c r="U572" s="691" t="s">
        <v>7</v>
      </c>
      <c r="V572" s="691" t="s">
        <v>143</v>
      </c>
      <c r="W572" s="687"/>
      <c r="X572" s="687"/>
      <c r="Y572" s="687"/>
      <c r="Z572" s="687"/>
      <c r="AA572" s="687"/>
      <c r="AB572" s="689"/>
      <c r="AC572" s="690" t="s">
        <v>1439</v>
      </c>
      <c r="AD572" s="701" t="s">
        <v>1439</v>
      </c>
      <c r="AE572" s="414"/>
    </row>
    <row r="573" spans="1:31" ht="15" hidden="1" customHeight="1">
      <c r="A573" s="761">
        <f t="shared" si="28"/>
        <v>2025</v>
      </c>
      <c r="B573" s="762" t="str">
        <f t="shared" si="29"/>
        <v>mars</v>
      </c>
      <c r="C573" s="761">
        <f t="shared" si="27"/>
        <v>10</v>
      </c>
      <c r="D573" s="348" t="s">
        <v>1424</v>
      </c>
      <c r="E573" s="348" t="s">
        <v>1772</v>
      </c>
      <c r="F573" s="259">
        <v>45721</v>
      </c>
      <c r="G573" s="800" t="s">
        <v>1489</v>
      </c>
      <c r="H573" s="799" t="s">
        <v>1773</v>
      </c>
      <c r="L573" s="347" t="s">
        <v>1465</v>
      </c>
      <c r="M573" s="765" t="s">
        <v>772</v>
      </c>
      <c r="N573" s="264">
        <v>12</v>
      </c>
      <c r="O573" s="687"/>
      <c r="P573" s="693"/>
      <c r="Q573" s="693"/>
      <c r="R573" s="693"/>
      <c r="S573" s="693"/>
      <c r="T573" s="691" t="s">
        <v>13</v>
      </c>
      <c r="U573" s="691" t="s">
        <v>47</v>
      </c>
      <c r="V573" s="691" t="s">
        <v>47</v>
      </c>
      <c r="W573" s="687"/>
      <c r="X573" s="687"/>
      <c r="Y573" s="687"/>
      <c r="Z573" s="687"/>
      <c r="AA573" s="687"/>
      <c r="AB573" s="689"/>
      <c r="AC573" s="690" t="s">
        <v>1439</v>
      </c>
      <c r="AD573" s="701" t="s">
        <v>1439</v>
      </c>
      <c r="AE573" s="414"/>
    </row>
    <row r="574" spans="1:31" ht="15" hidden="1" customHeight="1">
      <c r="A574" s="761">
        <f t="shared" si="28"/>
        <v>2025</v>
      </c>
      <c r="B574" s="762" t="str">
        <f t="shared" si="29"/>
        <v>mars</v>
      </c>
      <c r="C574" s="761">
        <f t="shared" si="27"/>
        <v>10</v>
      </c>
      <c r="D574" s="348" t="s">
        <v>1432</v>
      </c>
      <c r="E574" s="348" t="s">
        <v>1774</v>
      </c>
      <c r="F574" s="259">
        <v>45722</v>
      </c>
      <c r="G574" s="800" t="s">
        <v>1435</v>
      </c>
      <c r="H574" s="802" t="s">
        <v>1775</v>
      </c>
      <c r="K574" s="262"/>
      <c r="L574" s="347" t="s">
        <v>1438</v>
      </c>
      <c r="M574" s="765" t="s">
        <v>1227</v>
      </c>
      <c r="N574" s="264">
        <v>93.1</v>
      </c>
      <c r="O574" s="687"/>
      <c r="P574" s="693"/>
      <c r="Q574" s="693"/>
      <c r="R574" s="693"/>
      <c r="S574" s="693"/>
      <c r="T574" s="691" t="s">
        <v>114</v>
      </c>
      <c r="U574" s="691" t="s">
        <v>20</v>
      </c>
      <c r="V574" s="691" t="s">
        <v>20</v>
      </c>
      <c r="W574" s="687"/>
      <c r="X574" s="687"/>
      <c r="Y574" s="687"/>
      <c r="Z574" s="687"/>
      <c r="AA574" s="687"/>
      <c r="AB574" s="689"/>
      <c r="AC574" s="690" t="s">
        <v>1439</v>
      </c>
      <c r="AD574" s="701" t="s">
        <v>1439</v>
      </c>
      <c r="AE574" s="414"/>
    </row>
    <row r="575" spans="1:31" ht="15" hidden="1" customHeight="1">
      <c r="A575" s="761">
        <f t="shared" si="28"/>
        <v>2025</v>
      </c>
      <c r="B575" s="762" t="str">
        <f t="shared" si="29"/>
        <v>mars</v>
      </c>
      <c r="C575" s="761">
        <f t="shared" si="27"/>
        <v>10</v>
      </c>
      <c r="D575" s="348" t="s">
        <v>1432</v>
      </c>
      <c r="E575" s="348" t="s">
        <v>1774</v>
      </c>
      <c r="F575" s="259">
        <v>45722</v>
      </c>
      <c r="G575" s="800" t="s">
        <v>1435</v>
      </c>
      <c r="H575" s="802" t="s">
        <v>1775</v>
      </c>
      <c r="K575" s="262"/>
      <c r="L575" s="347" t="s">
        <v>1438</v>
      </c>
      <c r="M575" s="765" t="s">
        <v>759</v>
      </c>
      <c r="N575" s="264">
        <v>93.1</v>
      </c>
      <c r="O575" s="687"/>
      <c r="P575" s="693"/>
      <c r="Q575" s="693"/>
      <c r="R575" s="693"/>
      <c r="S575" s="693"/>
      <c r="T575" s="691" t="s">
        <v>13</v>
      </c>
      <c r="U575" s="691" t="s">
        <v>49</v>
      </c>
      <c r="V575" s="691" t="s">
        <v>49</v>
      </c>
      <c r="W575" s="687"/>
      <c r="X575" s="687"/>
      <c r="Y575" s="687"/>
      <c r="Z575" s="687"/>
      <c r="AA575" s="687"/>
      <c r="AB575" s="689"/>
      <c r="AC575" s="690" t="s">
        <v>1439</v>
      </c>
      <c r="AD575" s="701" t="s">
        <v>1439</v>
      </c>
      <c r="AE575" s="414"/>
    </row>
    <row r="576" spans="1:31" ht="15" hidden="1" customHeight="1">
      <c r="A576" s="761">
        <f t="shared" si="28"/>
        <v>2025</v>
      </c>
      <c r="B576" s="762" t="str">
        <f t="shared" si="29"/>
        <v>mars</v>
      </c>
      <c r="C576" s="761">
        <f t="shared" si="27"/>
        <v>10</v>
      </c>
      <c r="D576" s="348" t="s">
        <v>1432</v>
      </c>
      <c r="E576" s="348" t="s">
        <v>1425</v>
      </c>
      <c r="F576" s="259">
        <v>45722</v>
      </c>
      <c r="G576" s="355" t="s">
        <v>1425</v>
      </c>
      <c r="H576" s="262"/>
      <c r="K576" s="262"/>
      <c r="L576" s="347" t="s">
        <v>1426</v>
      </c>
      <c r="M576" s="765" t="s">
        <v>752</v>
      </c>
      <c r="N576" s="264" t="s">
        <v>1425</v>
      </c>
      <c r="O576" s="687"/>
      <c r="P576" s="693" t="s">
        <v>1427</v>
      </c>
      <c r="Q576" s="693" t="s">
        <v>1433</v>
      </c>
      <c r="R576" s="693" t="s">
        <v>1431</v>
      </c>
      <c r="S576" s="693"/>
      <c r="T576" s="691" t="s">
        <v>114</v>
      </c>
      <c r="U576" s="691" t="s">
        <v>3</v>
      </c>
      <c r="V576" s="691" t="s">
        <v>22</v>
      </c>
      <c r="W576" s="687"/>
      <c r="X576" s="687"/>
      <c r="Y576" s="687"/>
      <c r="Z576" s="687"/>
      <c r="AA576" s="687"/>
      <c r="AB576" s="689"/>
      <c r="AC576" s="687"/>
      <c r="AD576" s="689"/>
      <c r="AE576" s="414"/>
    </row>
    <row r="577" spans="1:31" ht="15" hidden="1" customHeight="1">
      <c r="A577" s="761">
        <f t="shared" si="28"/>
        <v>2025</v>
      </c>
      <c r="B577" s="762" t="str">
        <f t="shared" si="29"/>
        <v>mars</v>
      </c>
      <c r="C577" s="761">
        <f t="shared" si="27"/>
        <v>10</v>
      </c>
      <c r="D577" s="348" t="s">
        <v>1432</v>
      </c>
      <c r="E577" s="348" t="s">
        <v>1776</v>
      </c>
      <c r="F577" s="259">
        <v>45722</v>
      </c>
      <c r="G577" s="800" t="s">
        <v>1777</v>
      </c>
      <c r="H577" s="802" t="s">
        <v>1670</v>
      </c>
      <c r="I577" s="802" t="s">
        <v>1778</v>
      </c>
      <c r="L577" s="347" t="s">
        <v>1457</v>
      </c>
      <c r="M577" s="765" t="s">
        <v>1203</v>
      </c>
      <c r="N577" s="264">
        <v>87.5</v>
      </c>
      <c r="O577" s="687"/>
      <c r="P577" s="693"/>
      <c r="Q577" s="693"/>
      <c r="R577" s="693"/>
      <c r="S577" s="693"/>
      <c r="T577" s="691" t="s">
        <v>114</v>
      </c>
      <c r="U577" s="691" t="s">
        <v>690</v>
      </c>
      <c r="V577" s="691" t="s">
        <v>1204</v>
      </c>
      <c r="W577" s="687"/>
      <c r="X577" s="687"/>
      <c r="Y577" s="687"/>
      <c r="Z577" s="687"/>
      <c r="AA577" s="687"/>
      <c r="AB577" s="687"/>
      <c r="AC577" s="690" t="s">
        <v>1439</v>
      </c>
      <c r="AD577" s="701" t="s">
        <v>1439</v>
      </c>
      <c r="AE577" s="414"/>
    </row>
    <row r="578" spans="1:31" ht="15" hidden="1" customHeight="1">
      <c r="A578" s="761">
        <f t="shared" si="28"/>
        <v>2025</v>
      </c>
      <c r="B578" s="762" t="str">
        <f t="shared" si="29"/>
        <v>mars</v>
      </c>
      <c r="C578" s="761">
        <f t="shared" si="27"/>
        <v>10</v>
      </c>
      <c r="D578" s="348" t="s">
        <v>1432</v>
      </c>
      <c r="E578" s="348" t="s">
        <v>1776</v>
      </c>
      <c r="F578" s="259">
        <v>45722</v>
      </c>
      <c r="G578" s="800" t="s">
        <v>1777</v>
      </c>
      <c r="H578" s="802" t="s">
        <v>1670</v>
      </c>
      <c r="I578" s="802" t="s">
        <v>1778</v>
      </c>
      <c r="L578" s="347" t="s">
        <v>1457</v>
      </c>
      <c r="M578" s="765" t="s">
        <v>485</v>
      </c>
      <c r="N578" s="264">
        <v>87.5</v>
      </c>
      <c r="O578" s="687"/>
      <c r="P578" s="693"/>
      <c r="Q578" s="693"/>
      <c r="R578" s="693"/>
      <c r="S578" s="693"/>
      <c r="T578" s="691" t="s">
        <v>13</v>
      </c>
      <c r="U578" s="691" t="s">
        <v>49</v>
      </c>
      <c r="V578" s="691" t="s">
        <v>86</v>
      </c>
      <c r="W578" s="687"/>
      <c r="X578" s="687"/>
      <c r="Y578" s="687"/>
      <c r="Z578" s="687"/>
      <c r="AA578" s="687"/>
      <c r="AB578" s="687"/>
      <c r="AC578" s="690" t="s">
        <v>1439</v>
      </c>
      <c r="AD578" s="701" t="s">
        <v>1439</v>
      </c>
      <c r="AE578" s="414"/>
    </row>
    <row r="579" spans="1:31" ht="15" hidden="1" customHeight="1">
      <c r="A579" s="761">
        <f t="shared" si="28"/>
        <v>2025</v>
      </c>
      <c r="B579" s="762" t="str">
        <f t="shared" si="29"/>
        <v>mars</v>
      </c>
      <c r="C579" s="761">
        <f t="shared" ref="C579:C642" si="30">IF(F579="","",WEEKNUM(F579))</f>
        <v>10</v>
      </c>
      <c r="D579" s="348" t="s">
        <v>1432</v>
      </c>
      <c r="E579" s="348" t="s">
        <v>1779</v>
      </c>
      <c r="F579" s="259">
        <v>45722</v>
      </c>
      <c r="G579" s="800" t="s">
        <v>1529</v>
      </c>
      <c r="H579" s="802" t="s">
        <v>1665</v>
      </c>
      <c r="I579" s="799" t="s">
        <v>1780</v>
      </c>
      <c r="L579" s="347" t="s">
        <v>1444</v>
      </c>
      <c r="M579" s="765" t="s">
        <v>1125</v>
      </c>
      <c r="N579" s="264">
        <v>48.6</v>
      </c>
      <c r="O579" s="687"/>
      <c r="P579" s="693"/>
      <c r="Q579" s="693"/>
      <c r="R579" s="693"/>
      <c r="S579" s="693"/>
      <c r="T579" s="691" t="s">
        <v>114</v>
      </c>
      <c r="U579" s="691" t="s">
        <v>3</v>
      </c>
      <c r="V579" s="691" t="s">
        <v>22</v>
      </c>
      <c r="W579" s="687"/>
      <c r="X579" s="687"/>
      <c r="Y579" s="687"/>
      <c r="Z579" s="687"/>
      <c r="AA579" s="687"/>
      <c r="AB579" s="689"/>
      <c r="AC579" s="690" t="s">
        <v>1439</v>
      </c>
      <c r="AD579" s="701" t="s">
        <v>1439</v>
      </c>
      <c r="AE579" s="414"/>
    </row>
    <row r="580" spans="1:31" ht="15" hidden="1" customHeight="1">
      <c r="A580" s="761">
        <f>IF(B580="","",2025)</f>
        <v>2025</v>
      </c>
      <c r="B580" s="762" t="str">
        <f>IF(F580="","",CHOOSE(MONTH(F580),"janvier","février","mars","avril","mai","juin","juillet","aout","septembre","octobre","novembre","décembre"))</f>
        <v>mars</v>
      </c>
      <c r="C580" s="761">
        <f t="shared" si="30"/>
        <v>10</v>
      </c>
      <c r="D580" s="348" t="s">
        <v>1432</v>
      </c>
      <c r="E580" s="348" t="s">
        <v>1779</v>
      </c>
      <c r="F580" s="259">
        <v>45722</v>
      </c>
      <c r="G580" s="800" t="s">
        <v>1529</v>
      </c>
      <c r="H580" s="815" t="s">
        <v>1665</v>
      </c>
      <c r="I580" s="799" t="s">
        <v>1780</v>
      </c>
      <c r="L580" s="347" t="s">
        <v>1444</v>
      </c>
      <c r="M580" s="765" t="s">
        <v>1262</v>
      </c>
      <c r="N580" s="264">
        <v>48.6</v>
      </c>
      <c r="O580" s="687"/>
      <c r="P580" s="693"/>
      <c r="Q580" s="693"/>
      <c r="R580" s="693"/>
      <c r="S580" s="693"/>
      <c r="T580" s="691" t="s">
        <v>13</v>
      </c>
      <c r="U580" s="691" t="s">
        <v>49</v>
      </c>
      <c r="V580" s="691">
        <v>0</v>
      </c>
      <c r="W580" s="687"/>
      <c r="X580" s="687"/>
      <c r="Y580" s="687"/>
      <c r="Z580" s="687"/>
      <c r="AA580" s="687"/>
      <c r="AB580" s="689"/>
      <c r="AC580" s="690" t="s">
        <v>1439</v>
      </c>
      <c r="AD580" s="701" t="s">
        <v>1439</v>
      </c>
      <c r="AE580" s="414"/>
    </row>
    <row r="581" spans="1:31" ht="15" hidden="1" customHeight="1">
      <c r="A581" s="761">
        <f t="shared" si="28"/>
        <v>2025</v>
      </c>
      <c r="B581" s="762" t="str">
        <f t="shared" si="29"/>
        <v>mars</v>
      </c>
      <c r="C581" s="761">
        <f t="shared" si="30"/>
        <v>10</v>
      </c>
      <c r="D581" s="348" t="s">
        <v>1432</v>
      </c>
      <c r="E581" s="348" t="s">
        <v>1779</v>
      </c>
      <c r="F581" s="259">
        <v>45722</v>
      </c>
      <c r="G581" s="800" t="s">
        <v>1529</v>
      </c>
      <c r="H581" s="802" t="s">
        <v>1665</v>
      </c>
      <c r="I581" s="799" t="s">
        <v>1780</v>
      </c>
      <c r="L581" s="347" t="s">
        <v>1444</v>
      </c>
      <c r="M581" s="765" t="s">
        <v>500</v>
      </c>
      <c r="N581" s="264">
        <v>183.48</v>
      </c>
      <c r="O581" s="687"/>
      <c r="P581" s="693"/>
      <c r="Q581" s="693"/>
      <c r="R581" s="693"/>
      <c r="S581" s="693"/>
      <c r="T581" s="691" t="s">
        <v>114</v>
      </c>
      <c r="U581" s="691" t="s">
        <v>7</v>
      </c>
      <c r="V581" s="691" t="s">
        <v>501</v>
      </c>
      <c r="W581" s="687"/>
      <c r="X581" s="687"/>
      <c r="Y581" s="687"/>
      <c r="Z581" s="687"/>
      <c r="AA581" s="687"/>
      <c r="AB581" s="689"/>
      <c r="AC581" s="690" t="s">
        <v>1439</v>
      </c>
      <c r="AD581" s="701" t="s">
        <v>1439</v>
      </c>
      <c r="AE581" s="414"/>
    </row>
    <row r="582" spans="1:31" ht="15" hidden="1" customHeight="1">
      <c r="A582" s="761">
        <f>IF(B582="","",2025)</f>
        <v>2025</v>
      </c>
      <c r="B582" s="762" t="str">
        <f>IF(F582="","",CHOOSE(MONTH(F582),"janvier","février","mars","avril","mai","juin","juillet","aout","septembre","octobre","novembre","décembre"))</f>
        <v>mars</v>
      </c>
      <c r="C582" s="761">
        <f t="shared" si="30"/>
        <v>10</v>
      </c>
      <c r="D582" s="348" t="s">
        <v>1432</v>
      </c>
      <c r="E582" s="348" t="s">
        <v>1779</v>
      </c>
      <c r="F582" s="259">
        <v>45722</v>
      </c>
      <c r="G582" s="800" t="s">
        <v>1529</v>
      </c>
      <c r="H582" s="802" t="s">
        <v>1665</v>
      </c>
      <c r="I582" s="799" t="s">
        <v>1780</v>
      </c>
      <c r="L582" s="347" t="s">
        <v>1444</v>
      </c>
      <c r="M582" s="765" t="s">
        <v>370</v>
      </c>
      <c r="N582" s="264">
        <v>106.98</v>
      </c>
      <c r="O582" s="687"/>
      <c r="P582" s="693"/>
      <c r="Q582" s="693"/>
      <c r="R582" s="693"/>
      <c r="S582" s="693"/>
      <c r="T582" s="691" t="s">
        <v>13</v>
      </c>
      <c r="U582" s="691" t="s">
        <v>43</v>
      </c>
      <c r="V582" s="691" t="s">
        <v>93</v>
      </c>
      <c r="W582" s="687"/>
      <c r="X582" s="687"/>
      <c r="Y582" s="687"/>
      <c r="Z582" s="687"/>
      <c r="AA582" s="687"/>
      <c r="AB582" s="689"/>
      <c r="AC582" s="690" t="s">
        <v>1439</v>
      </c>
      <c r="AD582" s="701" t="s">
        <v>1439</v>
      </c>
      <c r="AE582" s="414"/>
    </row>
    <row r="583" spans="1:31" ht="15" hidden="1" customHeight="1">
      <c r="A583" s="761">
        <f t="shared" ref="A583:A584" si="31">IF(B583="","",2025)</f>
        <v>2025</v>
      </c>
      <c r="B583" s="762" t="str">
        <f t="shared" ref="B583:B584" si="32">IF(F583="","",CHOOSE(MONTH(F583),"janvier","février","mars","avril","mai","juin","juillet","aout","septembre","octobre","novembre","décembre"))</f>
        <v>mars</v>
      </c>
      <c r="C583" s="761">
        <f t="shared" si="30"/>
        <v>10</v>
      </c>
      <c r="D583" s="348" t="s">
        <v>1432</v>
      </c>
      <c r="E583" s="348" t="s">
        <v>1779</v>
      </c>
      <c r="F583" s="259">
        <v>45722</v>
      </c>
      <c r="G583" s="800" t="s">
        <v>1529</v>
      </c>
      <c r="H583" s="802" t="s">
        <v>1665</v>
      </c>
      <c r="I583" s="799" t="s">
        <v>1780</v>
      </c>
      <c r="L583" s="347" t="s">
        <v>1444</v>
      </c>
      <c r="M583" s="769" t="s">
        <v>784</v>
      </c>
      <c r="N583" s="264">
        <v>39.299999999999997</v>
      </c>
      <c r="O583" s="687"/>
      <c r="P583" s="693"/>
      <c r="Q583" s="693"/>
      <c r="R583" s="693"/>
      <c r="S583" s="693"/>
      <c r="T583" s="691" t="s">
        <v>13</v>
      </c>
      <c r="U583" s="691" t="s">
        <v>43</v>
      </c>
      <c r="V583" s="691" t="s">
        <v>93</v>
      </c>
      <c r="W583" s="687"/>
      <c r="X583" s="687"/>
      <c r="Y583" s="687"/>
      <c r="Z583" s="687"/>
      <c r="AA583" s="687"/>
      <c r="AB583" s="689"/>
      <c r="AC583" s="690" t="s">
        <v>1439</v>
      </c>
      <c r="AD583" s="701" t="s">
        <v>1439</v>
      </c>
      <c r="AE583" s="414"/>
    </row>
    <row r="584" spans="1:31" ht="15" hidden="1" customHeight="1">
      <c r="A584" s="761">
        <f t="shared" si="31"/>
        <v>2025</v>
      </c>
      <c r="B584" s="762" t="str">
        <f t="shared" si="32"/>
        <v>mars</v>
      </c>
      <c r="C584" s="761">
        <f t="shared" si="30"/>
        <v>10</v>
      </c>
      <c r="D584" s="348" t="s">
        <v>1432</v>
      </c>
      <c r="E584" s="348" t="s">
        <v>1779</v>
      </c>
      <c r="F584" s="259">
        <v>45722</v>
      </c>
      <c r="G584" s="800" t="s">
        <v>1529</v>
      </c>
      <c r="H584" s="802" t="s">
        <v>1665</v>
      </c>
      <c r="I584" s="799" t="s">
        <v>1780</v>
      </c>
      <c r="L584" s="347" t="s">
        <v>1444</v>
      </c>
      <c r="M584" s="765" t="s">
        <v>382</v>
      </c>
      <c r="N584" s="264">
        <v>37.200000000000003</v>
      </c>
      <c r="O584" s="687"/>
      <c r="P584" s="693"/>
      <c r="Q584" s="693"/>
      <c r="R584" s="693"/>
      <c r="S584" s="693"/>
      <c r="T584" s="691" t="s">
        <v>13</v>
      </c>
      <c r="U584" s="691" t="s">
        <v>49</v>
      </c>
      <c r="V584" s="691" t="s">
        <v>86</v>
      </c>
      <c r="W584" s="687"/>
      <c r="X584" s="687"/>
      <c r="Y584" s="687"/>
      <c r="Z584" s="687"/>
      <c r="AA584" s="687"/>
      <c r="AB584" s="689"/>
      <c r="AC584" s="690" t="s">
        <v>1439</v>
      </c>
      <c r="AD584" s="701" t="s">
        <v>1439</v>
      </c>
      <c r="AE584" s="414"/>
    </row>
    <row r="585" spans="1:31" ht="15" hidden="1" customHeight="1">
      <c r="A585" s="761">
        <f t="shared" si="28"/>
        <v>2025</v>
      </c>
      <c r="B585" s="762" t="str">
        <f t="shared" si="29"/>
        <v>mars</v>
      </c>
      <c r="C585" s="761">
        <f t="shared" si="30"/>
        <v>10</v>
      </c>
      <c r="D585" s="348" t="s">
        <v>1440</v>
      </c>
      <c r="E585" s="348" t="s">
        <v>1425</v>
      </c>
      <c r="F585" s="259">
        <v>45723</v>
      </c>
      <c r="G585" s="816" t="s">
        <v>1425</v>
      </c>
      <c r="H585" s="433"/>
      <c r="I585" s="785"/>
      <c r="L585" s="347" t="s">
        <v>1426</v>
      </c>
      <c r="M585" s="765" t="s">
        <v>752</v>
      </c>
      <c r="N585" s="264" t="s">
        <v>1425</v>
      </c>
      <c r="O585" s="687"/>
      <c r="P585" s="693" t="s">
        <v>1427</v>
      </c>
      <c r="Q585" s="693" t="s">
        <v>1433</v>
      </c>
      <c r="R585" s="693" t="s">
        <v>1431</v>
      </c>
      <c r="S585" s="693"/>
      <c r="T585" s="691" t="s">
        <v>114</v>
      </c>
      <c r="U585" s="691" t="s">
        <v>3</v>
      </c>
      <c r="V585" s="691" t="s">
        <v>22</v>
      </c>
      <c r="W585" s="687"/>
      <c r="X585" s="687"/>
      <c r="Y585" s="687"/>
      <c r="Z585" s="687"/>
      <c r="AA585" s="687"/>
      <c r="AB585" s="687"/>
      <c r="AC585" s="687"/>
      <c r="AD585" s="688"/>
      <c r="AE585" s="414"/>
    </row>
    <row r="586" spans="1:31" ht="15" hidden="1" customHeight="1">
      <c r="A586" s="761">
        <f t="shared" si="28"/>
        <v>2025</v>
      </c>
      <c r="B586" s="762" t="str">
        <f t="shared" si="29"/>
        <v>mars</v>
      </c>
      <c r="C586" s="761">
        <f t="shared" si="30"/>
        <v>10</v>
      </c>
      <c r="D586" s="348" t="s">
        <v>1440</v>
      </c>
      <c r="E586" s="348" t="s">
        <v>1781</v>
      </c>
      <c r="F586" s="787">
        <v>45723</v>
      </c>
      <c r="G586" s="800" t="s">
        <v>1435</v>
      </c>
      <c r="H586" s="800" t="s">
        <v>1489</v>
      </c>
      <c r="I586" s="785"/>
      <c r="L586" s="347" t="s">
        <v>1457</v>
      </c>
      <c r="M586" s="765" t="s">
        <v>803</v>
      </c>
      <c r="N586" s="264">
        <v>151.19999999999999</v>
      </c>
      <c r="O586" s="687"/>
      <c r="P586" s="693"/>
      <c r="Q586" s="693"/>
      <c r="R586" s="693"/>
      <c r="S586" s="693"/>
      <c r="T586" s="691" t="s">
        <v>114</v>
      </c>
      <c r="U586" s="691" t="s">
        <v>20</v>
      </c>
      <c r="V586" s="691" t="s">
        <v>20</v>
      </c>
      <c r="W586" s="687"/>
      <c r="X586" s="687"/>
      <c r="Y586" s="687"/>
      <c r="Z586" s="687"/>
      <c r="AA586" s="687"/>
      <c r="AB586" s="687"/>
      <c r="AC586" s="687"/>
      <c r="AD586" s="687"/>
      <c r="AE586" s="414"/>
    </row>
    <row r="587" spans="1:31" ht="15" hidden="1" customHeight="1">
      <c r="A587" s="761">
        <f t="shared" si="28"/>
        <v>2025</v>
      </c>
      <c r="B587" s="762" t="str">
        <f t="shared" si="29"/>
        <v>mars</v>
      </c>
      <c r="C587" s="761">
        <f t="shared" si="30"/>
        <v>10</v>
      </c>
      <c r="D587" s="348" t="s">
        <v>1440</v>
      </c>
      <c r="E587" s="348" t="s">
        <v>1781</v>
      </c>
      <c r="F587" s="787">
        <v>45723</v>
      </c>
      <c r="G587" s="800" t="s">
        <v>1435</v>
      </c>
      <c r="H587" s="800" t="s">
        <v>1489</v>
      </c>
      <c r="I587" s="785"/>
      <c r="L587" s="347" t="s">
        <v>1457</v>
      </c>
      <c r="M587" s="765" t="s">
        <v>809</v>
      </c>
      <c r="N587" s="264">
        <v>46</v>
      </c>
      <c r="O587" s="687"/>
      <c r="P587" s="693"/>
      <c r="Q587" s="693"/>
      <c r="R587" s="693"/>
      <c r="S587" s="693"/>
      <c r="T587" s="691" t="s">
        <v>114</v>
      </c>
      <c r="U587" s="691" t="s">
        <v>20</v>
      </c>
      <c r="V587" s="691" t="s">
        <v>20</v>
      </c>
      <c r="W587" s="687"/>
      <c r="X587" s="687"/>
      <c r="Y587" s="687"/>
      <c r="Z587" s="687"/>
      <c r="AA587" s="687"/>
      <c r="AB587" s="687"/>
      <c r="AC587" s="687"/>
      <c r="AD587" s="687"/>
      <c r="AE587" s="414"/>
    </row>
    <row r="588" spans="1:31" ht="15" hidden="1" customHeight="1">
      <c r="A588" s="761">
        <f t="shared" si="28"/>
        <v>2025</v>
      </c>
      <c r="B588" s="762" t="str">
        <f t="shared" si="29"/>
        <v>mars</v>
      </c>
      <c r="C588" s="761">
        <f t="shared" si="30"/>
        <v>10</v>
      </c>
      <c r="D588" s="348" t="s">
        <v>1440</v>
      </c>
      <c r="E588" s="348" t="s">
        <v>1781</v>
      </c>
      <c r="F588" s="787">
        <v>45723</v>
      </c>
      <c r="G588" s="800" t="s">
        <v>1435</v>
      </c>
      <c r="H588" s="800" t="s">
        <v>1489</v>
      </c>
      <c r="I588" s="785"/>
      <c r="L588" s="347" t="s">
        <v>1457</v>
      </c>
      <c r="M588" s="765" t="s">
        <v>226</v>
      </c>
      <c r="N588" s="264">
        <v>197.2</v>
      </c>
      <c r="O588" s="687"/>
      <c r="P588" s="693"/>
      <c r="Q588" s="693"/>
      <c r="R588" s="693"/>
      <c r="S588" s="693"/>
      <c r="T588" s="691" t="s">
        <v>13</v>
      </c>
      <c r="U588" s="691" t="s">
        <v>43</v>
      </c>
      <c r="V588" s="691" t="s">
        <v>93</v>
      </c>
      <c r="W588" s="687"/>
      <c r="X588" s="687"/>
      <c r="Y588" s="687"/>
      <c r="Z588" s="687"/>
      <c r="AA588" s="687"/>
      <c r="AB588" s="687"/>
      <c r="AC588" s="690" t="s">
        <v>1439</v>
      </c>
      <c r="AD588" s="701" t="s">
        <v>1439</v>
      </c>
      <c r="AE588" s="414"/>
    </row>
    <row r="589" spans="1:31" ht="15" hidden="1" customHeight="1">
      <c r="A589" s="761">
        <f t="shared" si="28"/>
        <v>2025</v>
      </c>
      <c r="B589" s="762" t="str">
        <f t="shared" si="29"/>
        <v>mars</v>
      </c>
      <c r="C589" s="761">
        <f t="shared" si="30"/>
        <v>10</v>
      </c>
      <c r="D589" s="348" t="s">
        <v>1440</v>
      </c>
      <c r="E589" s="348" t="s">
        <v>1782</v>
      </c>
      <c r="F589" s="259">
        <v>45723</v>
      </c>
      <c r="G589" s="817" t="s">
        <v>1526</v>
      </c>
      <c r="H589" s="818" t="s">
        <v>1436</v>
      </c>
      <c r="I589" s="785"/>
      <c r="L589" s="347" t="s">
        <v>1438</v>
      </c>
      <c r="M589" s="765" t="s">
        <v>602</v>
      </c>
      <c r="N589" s="264">
        <v>54.1</v>
      </c>
      <c r="O589" s="687"/>
      <c r="P589" s="693"/>
      <c r="Q589" s="693"/>
      <c r="R589" s="693"/>
      <c r="S589" s="693"/>
      <c r="T589" s="691" t="s">
        <v>114</v>
      </c>
      <c r="U589" s="691" t="s">
        <v>7</v>
      </c>
      <c r="V589" s="691" t="s">
        <v>143</v>
      </c>
      <c r="W589" s="687"/>
      <c r="X589" s="687"/>
      <c r="Y589" s="687"/>
      <c r="Z589" s="687"/>
      <c r="AA589" s="687"/>
      <c r="AB589" s="689"/>
      <c r="AC589" s="690" t="s">
        <v>1439</v>
      </c>
      <c r="AD589" s="701" t="s">
        <v>1439</v>
      </c>
      <c r="AE589" s="414"/>
    </row>
    <row r="590" spans="1:31" ht="15" hidden="1" customHeight="1">
      <c r="A590" s="761">
        <f t="shared" si="28"/>
        <v>2025</v>
      </c>
      <c r="B590" s="762" t="str">
        <f t="shared" si="29"/>
        <v>mars</v>
      </c>
      <c r="C590" s="761">
        <f t="shared" si="30"/>
        <v>10</v>
      </c>
      <c r="D590" s="348" t="s">
        <v>1440</v>
      </c>
      <c r="E590" s="348" t="s">
        <v>1782</v>
      </c>
      <c r="F590" s="259">
        <v>45723</v>
      </c>
      <c r="G590" s="819" t="s">
        <v>1526</v>
      </c>
      <c r="H590" s="35" t="s">
        <v>1436</v>
      </c>
      <c r="I590" s="785"/>
      <c r="L590" s="347" t="s">
        <v>1438</v>
      </c>
      <c r="M590" s="765" t="s">
        <v>382</v>
      </c>
      <c r="N590" s="264">
        <v>54.1</v>
      </c>
      <c r="O590" s="687"/>
      <c r="P590" s="693"/>
      <c r="Q590" s="693"/>
      <c r="R590" s="693"/>
      <c r="S590" s="693"/>
      <c r="T590" s="691" t="s">
        <v>13</v>
      </c>
      <c r="U590" s="691" t="s">
        <v>49</v>
      </c>
      <c r="V590" s="691" t="s">
        <v>86</v>
      </c>
      <c r="W590" s="687"/>
      <c r="X590" s="687"/>
      <c r="Y590" s="687"/>
      <c r="Z590" s="687"/>
      <c r="AA590" s="687"/>
      <c r="AB590" s="689"/>
      <c r="AC590" s="690" t="s">
        <v>1439</v>
      </c>
      <c r="AD590" s="701" t="s">
        <v>1439</v>
      </c>
      <c r="AE590" s="414"/>
    </row>
    <row r="591" spans="1:31" ht="15" hidden="1" customHeight="1">
      <c r="A591" s="761">
        <f t="shared" si="28"/>
        <v>2025</v>
      </c>
      <c r="B591" s="762" t="str">
        <f t="shared" si="29"/>
        <v>mars</v>
      </c>
      <c r="C591" s="761">
        <f t="shared" si="30"/>
        <v>10</v>
      </c>
      <c r="D591" s="348" t="s">
        <v>1440</v>
      </c>
      <c r="E591" s="348" t="s">
        <v>1425</v>
      </c>
      <c r="F591" s="259">
        <v>45723</v>
      </c>
      <c r="G591" s="355" t="s">
        <v>1425</v>
      </c>
      <c r="H591" s="262"/>
      <c r="I591" s="785"/>
      <c r="L591" s="347" t="s">
        <v>1426</v>
      </c>
      <c r="M591" s="765" t="s">
        <v>835</v>
      </c>
      <c r="N591" s="264" t="s">
        <v>1425</v>
      </c>
      <c r="O591" s="687"/>
      <c r="P591" s="693" t="s">
        <v>1427</v>
      </c>
      <c r="Q591" s="693" t="s">
        <v>1433</v>
      </c>
      <c r="R591" s="693" t="s">
        <v>1431</v>
      </c>
      <c r="S591" s="693"/>
      <c r="T591" s="691" t="s">
        <v>114</v>
      </c>
      <c r="U591" s="691" t="s">
        <v>7</v>
      </c>
      <c r="V591" s="691" t="s">
        <v>143</v>
      </c>
      <c r="W591" s="687"/>
      <c r="X591" s="687"/>
      <c r="Y591" s="687"/>
      <c r="Z591" s="687"/>
      <c r="AA591" s="687"/>
      <c r="AB591" s="689"/>
      <c r="AC591" s="687"/>
      <c r="AD591" s="689"/>
      <c r="AE591" s="414"/>
    </row>
    <row r="592" spans="1:31" ht="15" hidden="1" customHeight="1">
      <c r="A592" s="761">
        <f t="shared" si="28"/>
        <v>2025</v>
      </c>
      <c r="B592" s="762" t="str">
        <f t="shared" si="29"/>
        <v>mars</v>
      </c>
      <c r="C592" s="761">
        <f t="shared" si="30"/>
        <v>10</v>
      </c>
      <c r="D592" s="348" t="s">
        <v>1440</v>
      </c>
      <c r="E592" s="348" t="s">
        <v>1425</v>
      </c>
      <c r="F592" s="259">
        <v>45723</v>
      </c>
      <c r="G592" s="355" t="s">
        <v>1425</v>
      </c>
      <c r="H592" s="262"/>
      <c r="I592" s="785"/>
      <c r="L592" s="347" t="s">
        <v>1426</v>
      </c>
      <c r="M592" s="765" t="s">
        <v>1068</v>
      </c>
      <c r="N592" s="264" t="s">
        <v>1425</v>
      </c>
      <c r="O592" s="687"/>
      <c r="P592" s="693" t="s">
        <v>1427</v>
      </c>
      <c r="Q592" s="693" t="s">
        <v>1433</v>
      </c>
      <c r="R592" s="693" t="s">
        <v>1431</v>
      </c>
      <c r="S592" s="693"/>
      <c r="T592" s="691" t="s">
        <v>114</v>
      </c>
      <c r="U592" s="691" t="s">
        <v>7</v>
      </c>
      <c r="V592" s="691" t="s">
        <v>143</v>
      </c>
      <c r="W592" s="687"/>
      <c r="X592" s="687"/>
      <c r="Y592" s="687"/>
      <c r="Z592" s="687"/>
      <c r="AA592" s="687"/>
      <c r="AB592" s="689"/>
      <c r="AC592" s="687"/>
      <c r="AD592" s="689"/>
      <c r="AE592" s="414"/>
    </row>
    <row r="593" spans="1:31" ht="15" hidden="1" customHeight="1">
      <c r="A593" s="761">
        <f t="shared" si="28"/>
        <v>2025</v>
      </c>
      <c r="B593" s="762" t="str">
        <f t="shared" si="29"/>
        <v>mars</v>
      </c>
      <c r="C593" s="761">
        <f t="shared" si="30"/>
        <v>10</v>
      </c>
      <c r="D593" s="348" t="s">
        <v>1440</v>
      </c>
      <c r="E593" s="348" t="s">
        <v>1425</v>
      </c>
      <c r="F593" s="259">
        <v>45723</v>
      </c>
      <c r="G593" s="355" t="s">
        <v>1425</v>
      </c>
      <c r="H593" s="262"/>
      <c r="I593" s="785"/>
      <c r="L593" s="347" t="s">
        <v>1426</v>
      </c>
      <c r="M593" s="765" t="s">
        <v>1029</v>
      </c>
      <c r="N593" s="264" t="s">
        <v>1425</v>
      </c>
      <c r="O593" s="687"/>
      <c r="P593" s="693" t="s">
        <v>1427</v>
      </c>
      <c r="Q593" s="693" t="s">
        <v>1433</v>
      </c>
      <c r="R593" s="693" t="s">
        <v>1429</v>
      </c>
      <c r="S593" s="693"/>
      <c r="T593" s="691" t="s">
        <v>114</v>
      </c>
      <c r="U593" s="691" t="s">
        <v>7</v>
      </c>
      <c r="V593" s="691" t="s">
        <v>143</v>
      </c>
      <c r="W593" s="687"/>
      <c r="X593" s="687"/>
      <c r="Y593" s="687"/>
      <c r="Z593" s="687"/>
      <c r="AA593" s="687"/>
      <c r="AB593" s="689"/>
      <c r="AC593" s="687"/>
      <c r="AD593" s="689"/>
      <c r="AE593" s="414"/>
    </row>
    <row r="594" spans="1:31" ht="15" hidden="1" customHeight="1">
      <c r="A594" s="761">
        <f t="shared" si="28"/>
        <v>2025</v>
      </c>
      <c r="B594" s="762" t="str">
        <f t="shared" si="29"/>
        <v>mars</v>
      </c>
      <c r="C594" s="761">
        <f t="shared" si="30"/>
        <v>10</v>
      </c>
      <c r="D594" s="348" t="s">
        <v>1440</v>
      </c>
      <c r="E594" s="348" t="s">
        <v>1783</v>
      </c>
      <c r="F594" s="259">
        <v>45723</v>
      </c>
      <c r="G594" s="800" t="s">
        <v>1784</v>
      </c>
      <c r="H594" s="820" t="s">
        <v>1785</v>
      </c>
      <c r="I594" s="799" t="s">
        <v>1786</v>
      </c>
      <c r="L594" s="347" t="s">
        <v>1444</v>
      </c>
      <c r="M594" s="765" t="s">
        <v>500</v>
      </c>
      <c r="N594" s="264">
        <v>152.1</v>
      </c>
      <c r="O594" s="687"/>
      <c r="P594" s="693"/>
      <c r="Q594" s="693"/>
      <c r="R594" s="693"/>
      <c r="S594" s="693"/>
      <c r="T594" s="691" t="s">
        <v>114</v>
      </c>
      <c r="U594" s="691" t="s">
        <v>7</v>
      </c>
      <c r="V594" s="691" t="s">
        <v>501</v>
      </c>
      <c r="W594" s="687"/>
      <c r="X594" s="687"/>
      <c r="Y594" s="687"/>
      <c r="Z594" s="687"/>
      <c r="AA594" s="687"/>
      <c r="AB594" s="689"/>
      <c r="AC594" s="690" t="s">
        <v>1439</v>
      </c>
      <c r="AD594" s="701" t="s">
        <v>1439</v>
      </c>
      <c r="AE594" s="414"/>
    </row>
    <row r="595" spans="1:31" ht="15" hidden="1" customHeight="1">
      <c r="A595" s="761">
        <f t="shared" si="28"/>
        <v>2025</v>
      </c>
      <c r="B595" s="762" t="str">
        <f t="shared" si="29"/>
        <v>mars</v>
      </c>
      <c r="C595" s="761">
        <f t="shared" si="30"/>
        <v>10</v>
      </c>
      <c r="D595" s="348" t="s">
        <v>1440</v>
      </c>
      <c r="E595" s="348" t="s">
        <v>1783</v>
      </c>
      <c r="F595" s="259">
        <v>45723</v>
      </c>
      <c r="G595" s="800" t="s">
        <v>1784</v>
      </c>
      <c r="H595" s="820" t="s">
        <v>1785</v>
      </c>
      <c r="I595" s="799" t="s">
        <v>1786</v>
      </c>
      <c r="L595" s="347" t="s">
        <v>1444</v>
      </c>
      <c r="M595" s="765" t="s">
        <v>1252</v>
      </c>
      <c r="N595" s="264">
        <v>38.5</v>
      </c>
      <c r="O595" s="687"/>
      <c r="P595" s="693"/>
      <c r="Q595" s="693"/>
      <c r="R595" s="693"/>
      <c r="S595" s="693"/>
      <c r="T595" s="691" t="s">
        <v>13</v>
      </c>
      <c r="U595" s="691" t="s">
        <v>43</v>
      </c>
      <c r="V595" s="691" t="s">
        <v>93</v>
      </c>
      <c r="W595" s="687"/>
      <c r="X595" s="687"/>
      <c r="Y595" s="687"/>
      <c r="Z595" s="687"/>
      <c r="AA595" s="687"/>
      <c r="AB595" s="689"/>
      <c r="AC595" s="690" t="s">
        <v>1439</v>
      </c>
      <c r="AD595" s="701" t="s">
        <v>1439</v>
      </c>
      <c r="AE595" s="414"/>
    </row>
    <row r="596" spans="1:31" ht="15" hidden="1" customHeight="1">
      <c r="A596" s="761">
        <f t="shared" si="28"/>
        <v>2025</v>
      </c>
      <c r="B596" s="762" t="str">
        <f t="shared" si="29"/>
        <v>mars</v>
      </c>
      <c r="C596" s="761">
        <f t="shared" si="30"/>
        <v>10</v>
      </c>
      <c r="D596" s="348" t="s">
        <v>1440</v>
      </c>
      <c r="E596" s="348" t="s">
        <v>1783</v>
      </c>
      <c r="F596" s="259">
        <v>45723</v>
      </c>
      <c r="G596" s="800" t="s">
        <v>1784</v>
      </c>
      <c r="H596" s="820" t="s">
        <v>1785</v>
      </c>
      <c r="I596" s="799" t="s">
        <v>1786</v>
      </c>
      <c r="L596" s="347" t="s">
        <v>1444</v>
      </c>
      <c r="M596" s="765" t="s">
        <v>382</v>
      </c>
      <c r="N596" s="264">
        <v>113.6</v>
      </c>
      <c r="O596" s="687"/>
      <c r="P596" s="693"/>
      <c r="Q596" s="693"/>
      <c r="R596" s="693"/>
      <c r="S596" s="693"/>
      <c r="T596" s="691" t="s">
        <v>13</v>
      </c>
      <c r="U596" s="691" t="s">
        <v>49</v>
      </c>
      <c r="V596" s="691" t="s">
        <v>86</v>
      </c>
      <c r="W596" s="687"/>
      <c r="X596" s="687"/>
      <c r="Y596" s="687"/>
      <c r="Z596" s="687"/>
      <c r="AA596" s="687"/>
      <c r="AB596" s="689"/>
      <c r="AC596" s="690" t="s">
        <v>1439</v>
      </c>
      <c r="AD596" s="701" t="s">
        <v>1439</v>
      </c>
      <c r="AE596" s="414"/>
    </row>
    <row r="597" spans="1:31" ht="15" hidden="1" customHeight="1">
      <c r="A597" s="761">
        <f t="shared" si="28"/>
        <v>2025</v>
      </c>
      <c r="B597" s="762" t="str">
        <f t="shared" si="29"/>
        <v>mars</v>
      </c>
      <c r="C597" s="761">
        <f t="shared" si="30"/>
        <v>10</v>
      </c>
      <c r="D597" s="348" t="s">
        <v>1440</v>
      </c>
      <c r="E597" s="348" t="s">
        <v>1425</v>
      </c>
      <c r="F597" s="259">
        <v>45723</v>
      </c>
      <c r="G597" s="355" t="s">
        <v>1425</v>
      </c>
      <c r="H597" s="262"/>
      <c r="L597" s="347" t="s">
        <v>1426</v>
      </c>
      <c r="M597" s="765" t="s">
        <v>1231</v>
      </c>
      <c r="N597" s="264" t="s">
        <v>1425</v>
      </c>
      <c r="O597" s="687"/>
      <c r="P597" s="693" t="s">
        <v>1427</v>
      </c>
      <c r="Q597" s="693" t="s">
        <v>1787</v>
      </c>
      <c r="R597" s="693" t="s">
        <v>1429</v>
      </c>
      <c r="S597" s="693" t="s">
        <v>1788</v>
      </c>
      <c r="T597" s="691" t="s">
        <v>114</v>
      </c>
      <c r="U597" s="691" t="s">
        <v>7</v>
      </c>
      <c r="V597" s="691" t="s">
        <v>143</v>
      </c>
      <c r="W597" s="687"/>
      <c r="X597" s="687"/>
      <c r="Y597" s="687"/>
      <c r="Z597" s="687"/>
      <c r="AA597" s="687"/>
      <c r="AB597" s="689"/>
      <c r="AC597" s="687"/>
      <c r="AD597" s="689"/>
      <c r="AE597" s="414"/>
    </row>
    <row r="598" spans="1:31" ht="15" hidden="1" customHeight="1">
      <c r="A598" s="761">
        <f t="shared" si="28"/>
        <v>2025</v>
      </c>
      <c r="B598" s="762" t="str">
        <f t="shared" si="29"/>
        <v>mars</v>
      </c>
      <c r="C598" s="761">
        <f t="shared" si="30"/>
        <v>10</v>
      </c>
      <c r="D598" s="348" t="s">
        <v>1440</v>
      </c>
      <c r="E598" s="348" t="s">
        <v>1425</v>
      </c>
      <c r="F598" s="259">
        <v>45723</v>
      </c>
      <c r="G598" s="355" t="s">
        <v>1425</v>
      </c>
      <c r="H598" s="262"/>
      <c r="L598" s="347" t="s">
        <v>1426</v>
      </c>
      <c r="M598" s="765" t="s">
        <v>471</v>
      </c>
      <c r="N598" s="264" t="s">
        <v>1425</v>
      </c>
      <c r="O598" s="687"/>
      <c r="P598" s="693" t="s">
        <v>1427</v>
      </c>
      <c r="Q598" s="693" t="s">
        <v>1787</v>
      </c>
      <c r="R598" s="693" t="s">
        <v>1429</v>
      </c>
      <c r="S598" s="693" t="s">
        <v>1788</v>
      </c>
      <c r="T598" s="691" t="s">
        <v>114</v>
      </c>
      <c r="U598" s="691" t="s">
        <v>7</v>
      </c>
      <c r="V598" s="691" t="s">
        <v>143</v>
      </c>
      <c r="W598" s="687"/>
      <c r="X598" s="687"/>
      <c r="Y598" s="687"/>
      <c r="Z598" s="687"/>
      <c r="AA598" s="687"/>
      <c r="AB598" s="689"/>
      <c r="AC598" s="687"/>
      <c r="AD598" s="689"/>
      <c r="AE598" s="414"/>
    </row>
    <row r="599" spans="1:31" ht="15" hidden="1" customHeight="1">
      <c r="A599" s="761">
        <f t="shared" si="28"/>
        <v>2025</v>
      </c>
      <c r="B599" s="762" t="str">
        <f t="shared" si="29"/>
        <v>mars</v>
      </c>
      <c r="C599" s="761">
        <f t="shared" si="30"/>
        <v>10</v>
      </c>
      <c r="D599" s="348" t="s">
        <v>1440</v>
      </c>
      <c r="E599" s="348" t="s">
        <v>1425</v>
      </c>
      <c r="F599" s="259">
        <v>45723</v>
      </c>
      <c r="G599" s="355" t="s">
        <v>1425</v>
      </c>
      <c r="H599" s="262"/>
      <c r="L599" s="347" t="s">
        <v>1426</v>
      </c>
      <c r="M599" s="765" t="s">
        <v>1061</v>
      </c>
      <c r="N599" s="264" t="s">
        <v>1425</v>
      </c>
      <c r="O599" s="687"/>
      <c r="P599" s="693" t="s">
        <v>1427</v>
      </c>
      <c r="Q599" s="693" t="s">
        <v>1787</v>
      </c>
      <c r="R599" s="693" t="s">
        <v>1429</v>
      </c>
      <c r="S599" s="693" t="s">
        <v>1788</v>
      </c>
      <c r="T599" s="691" t="s">
        <v>114</v>
      </c>
      <c r="U599" s="691" t="s">
        <v>7</v>
      </c>
      <c r="V599" s="691" t="s">
        <v>143</v>
      </c>
      <c r="W599" s="687"/>
      <c r="X599" s="687"/>
      <c r="Y599" s="687"/>
      <c r="Z599" s="687"/>
      <c r="AA599" s="687"/>
      <c r="AB599" s="689"/>
      <c r="AC599" s="687"/>
      <c r="AD599" s="689"/>
      <c r="AE599" s="414"/>
    </row>
    <row r="600" spans="1:31" ht="15" hidden="1" customHeight="1">
      <c r="A600" s="761">
        <f t="shared" si="28"/>
        <v>2025</v>
      </c>
      <c r="B600" s="762" t="str">
        <f t="shared" si="29"/>
        <v>mars</v>
      </c>
      <c r="C600" s="761">
        <f t="shared" si="30"/>
        <v>10</v>
      </c>
      <c r="D600" s="348" t="s">
        <v>1440</v>
      </c>
      <c r="E600" s="348" t="s">
        <v>1425</v>
      </c>
      <c r="F600" s="259">
        <v>45723</v>
      </c>
      <c r="G600" s="355" t="s">
        <v>1425</v>
      </c>
      <c r="H600" s="262"/>
      <c r="L600" s="347" t="s">
        <v>1426</v>
      </c>
      <c r="M600" s="765" t="s">
        <v>164</v>
      </c>
      <c r="N600" s="264" t="s">
        <v>1425</v>
      </c>
      <c r="O600" s="687"/>
      <c r="P600" s="693" t="s">
        <v>1427</v>
      </c>
      <c r="Q600" s="693" t="s">
        <v>1433</v>
      </c>
      <c r="R600" s="693" t="s">
        <v>1429</v>
      </c>
      <c r="S600" s="693"/>
      <c r="T600" s="691" t="s">
        <v>114</v>
      </c>
      <c r="U600" s="691" t="s">
        <v>7</v>
      </c>
      <c r="V600" s="691" t="s">
        <v>143</v>
      </c>
      <c r="W600" s="687"/>
      <c r="X600" s="687"/>
      <c r="Y600" s="687"/>
      <c r="Z600" s="687"/>
      <c r="AA600" s="687"/>
      <c r="AB600" s="689"/>
      <c r="AC600" s="687"/>
      <c r="AD600" s="689"/>
      <c r="AE600" s="414"/>
    </row>
    <row r="601" spans="1:31" ht="15" hidden="1" customHeight="1">
      <c r="A601" s="761">
        <f t="shared" si="28"/>
        <v>2025</v>
      </c>
      <c r="B601" s="762" t="str">
        <f t="shared" si="29"/>
        <v>mars</v>
      </c>
      <c r="C601" s="761">
        <f t="shared" si="30"/>
        <v>10</v>
      </c>
      <c r="D601" s="348" t="s">
        <v>1440</v>
      </c>
      <c r="E601" s="348" t="s">
        <v>1425</v>
      </c>
      <c r="F601" s="259">
        <v>45723</v>
      </c>
      <c r="G601" s="355" t="s">
        <v>1425</v>
      </c>
      <c r="H601" s="262"/>
      <c r="L601" s="347" t="s">
        <v>1426</v>
      </c>
      <c r="M601" s="765" t="s">
        <v>174</v>
      </c>
      <c r="N601" s="264" t="s">
        <v>1425</v>
      </c>
      <c r="O601" s="687"/>
      <c r="P601" s="693" t="s">
        <v>1427</v>
      </c>
      <c r="Q601" s="693" t="s">
        <v>1433</v>
      </c>
      <c r="R601" s="693" t="s">
        <v>1429</v>
      </c>
      <c r="S601" s="693"/>
      <c r="T601" s="691" t="s">
        <v>114</v>
      </c>
      <c r="U601" s="691" t="s">
        <v>7</v>
      </c>
      <c r="V601" s="691" t="s">
        <v>143</v>
      </c>
      <c r="W601" s="687"/>
      <c r="X601" s="687"/>
      <c r="Y601" s="687"/>
      <c r="Z601" s="687"/>
      <c r="AA601" s="687"/>
      <c r="AB601" s="689"/>
      <c r="AC601" s="687"/>
      <c r="AD601" s="689"/>
      <c r="AE601" s="414"/>
    </row>
    <row r="602" spans="1:31" ht="15" hidden="1" customHeight="1">
      <c r="A602" s="761">
        <f t="shared" si="28"/>
        <v>2025</v>
      </c>
      <c r="B602" s="762" t="str">
        <f t="shared" si="29"/>
        <v>mars</v>
      </c>
      <c r="C602" s="761">
        <f t="shared" si="30"/>
        <v>10</v>
      </c>
      <c r="D602" s="348" t="s">
        <v>1440</v>
      </c>
      <c r="E602" s="348" t="s">
        <v>1425</v>
      </c>
      <c r="F602" s="259">
        <v>45723</v>
      </c>
      <c r="G602" s="355" t="s">
        <v>1425</v>
      </c>
      <c r="H602" s="262"/>
      <c r="L602" s="347" t="s">
        <v>1426</v>
      </c>
      <c r="M602" s="765" t="s">
        <v>169</v>
      </c>
      <c r="N602" s="264" t="s">
        <v>1425</v>
      </c>
      <c r="O602" s="687"/>
      <c r="P602" s="693" t="s">
        <v>1427</v>
      </c>
      <c r="Q602" s="693" t="s">
        <v>1787</v>
      </c>
      <c r="R602" s="693" t="s">
        <v>1429</v>
      </c>
      <c r="S602" s="693" t="s">
        <v>1788</v>
      </c>
      <c r="T602" s="691" t="s">
        <v>114</v>
      </c>
      <c r="U602" s="691" t="s">
        <v>7</v>
      </c>
      <c r="V602" s="691" t="s">
        <v>143</v>
      </c>
      <c r="W602" s="687"/>
      <c r="X602" s="687"/>
      <c r="Y602" s="687"/>
      <c r="Z602" s="687"/>
      <c r="AA602" s="687"/>
      <c r="AB602" s="689"/>
      <c r="AC602" s="687"/>
      <c r="AD602" s="689"/>
      <c r="AE602" s="414"/>
    </row>
    <row r="603" spans="1:31" ht="15" hidden="1" customHeight="1">
      <c r="A603" s="761">
        <f t="shared" si="28"/>
        <v>2025</v>
      </c>
      <c r="B603" s="762" t="str">
        <f t="shared" si="29"/>
        <v>mars</v>
      </c>
      <c r="C603" s="761">
        <f t="shared" si="30"/>
        <v>10</v>
      </c>
      <c r="D603" s="348" t="s">
        <v>1440</v>
      </c>
      <c r="E603" s="348" t="s">
        <v>1789</v>
      </c>
      <c r="F603" s="259">
        <v>45723</v>
      </c>
      <c r="G603" s="798" t="s">
        <v>1459</v>
      </c>
      <c r="H603" s="801" t="s">
        <v>1607</v>
      </c>
      <c r="L603" s="347" t="s">
        <v>1461</v>
      </c>
      <c r="M603" s="765" t="s">
        <v>455</v>
      </c>
      <c r="N603" s="264">
        <v>60.57</v>
      </c>
      <c r="O603" s="687"/>
      <c r="P603" s="693"/>
      <c r="Q603" s="693"/>
      <c r="R603" s="693"/>
      <c r="S603" s="693"/>
      <c r="T603" s="691" t="s">
        <v>114</v>
      </c>
      <c r="U603" s="691" t="s">
        <v>7</v>
      </c>
      <c r="V603" s="691" t="s">
        <v>143</v>
      </c>
      <c r="W603" s="687"/>
      <c r="X603" s="687"/>
      <c r="Y603" s="687"/>
      <c r="Z603" s="687"/>
      <c r="AA603" s="687"/>
      <c r="AB603" s="689"/>
      <c r="AC603" s="690" t="s">
        <v>1452</v>
      </c>
      <c r="AD603" s="701" t="s">
        <v>1482</v>
      </c>
      <c r="AE603" s="414"/>
    </row>
    <row r="604" spans="1:31" ht="15" hidden="1" customHeight="1">
      <c r="A604" s="761">
        <f t="shared" si="28"/>
        <v>2025</v>
      </c>
      <c r="B604" s="762" t="str">
        <f t="shared" si="29"/>
        <v>mars</v>
      </c>
      <c r="C604" s="761">
        <f t="shared" si="30"/>
        <v>10</v>
      </c>
      <c r="D604" s="348" t="s">
        <v>1440</v>
      </c>
      <c r="E604" s="348" t="s">
        <v>1789</v>
      </c>
      <c r="F604" s="259">
        <v>45723</v>
      </c>
      <c r="G604" s="798" t="s">
        <v>1459</v>
      </c>
      <c r="H604" s="801" t="s">
        <v>1607</v>
      </c>
      <c r="L604" s="347" t="s">
        <v>1461</v>
      </c>
      <c r="M604" s="765" t="s">
        <v>784</v>
      </c>
      <c r="N604" s="264">
        <v>39.96</v>
      </c>
      <c r="O604" s="687"/>
      <c r="P604" s="693"/>
      <c r="Q604" s="693"/>
      <c r="R604" s="693"/>
      <c r="S604" s="693"/>
      <c r="T604" s="691" t="s">
        <v>13</v>
      </c>
      <c r="U604" s="691" t="s">
        <v>43</v>
      </c>
      <c r="V604" s="691" t="s">
        <v>93</v>
      </c>
      <c r="W604" s="687"/>
      <c r="X604" s="687"/>
      <c r="Y604" s="687"/>
      <c r="Z604" s="687"/>
      <c r="AA604" s="687"/>
      <c r="AB604" s="689"/>
      <c r="AC604" s="690" t="s">
        <v>1439</v>
      </c>
      <c r="AD604" s="701" t="s">
        <v>1439</v>
      </c>
      <c r="AE604" s="414"/>
    </row>
    <row r="605" spans="1:31" ht="15" hidden="1" customHeight="1">
      <c r="A605" s="761">
        <f t="shared" si="28"/>
        <v>2025</v>
      </c>
      <c r="B605" s="762" t="str">
        <f t="shared" si="29"/>
        <v>mars</v>
      </c>
      <c r="C605" s="761">
        <f t="shared" si="30"/>
        <v>10</v>
      </c>
      <c r="D605" s="348" t="s">
        <v>1440</v>
      </c>
      <c r="E605" s="348" t="s">
        <v>1789</v>
      </c>
      <c r="F605" s="259">
        <v>45723</v>
      </c>
      <c r="G605" s="798" t="s">
        <v>1459</v>
      </c>
      <c r="H605" s="801" t="s">
        <v>1607</v>
      </c>
      <c r="L605" s="347" t="s">
        <v>1461</v>
      </c>
      <c r="M605" s="765" t="s">
        <v>871</v>
      </c>
      <c r="N605" s="264">
        <v>20.61</v>
      </c>
      <c r="O605" s="687"/>
      <c r="P605" s="693"/>
      <c r="Q605" s="693"/>
      <c r="R605" s="693"/>
      <c r="S605" s="693"/>
      <c r="T605" s="691" t="s">
        <v>13</v>
      </c>
      <c r="U605" s="691" t="s">
        <v>49</v>
      </c>
      <c r="V605" s="691" t="s">
        <v>86</v>
      </c>
      <c r="W605" s="687"/>
      <c r="X605" s="687"/>
      <c r="Y605" s="687"/>
      <c r="Z605" s="687"/>
      <c r="AA605" s="687"/>
      <c r="AB605" s="689"/>
      <c r="AC605" s="690" t="s">
        <v>1439</v>
      </c>
      <c r="AD605" s="701" t="s">
        <v>1439</v>
      </c>
      <c r="AE605" s="414"/>
    </row>
    <row r="606" spans="1:31" ht="15" hidden="1" customHeight="1">
      <c r="A606" s="761">
        <f t="shared" si="28"/>
        <v>2025</v>
      </c>
      <c r="B606" s="762" t="str">
        <f t="shared" si="29"/>
        <v>mars</v>
      </c>
      <c r="C606" s="761">
        <f t="shared" si="30"/>
        <v>10</v>
      </c>
      <c r="D606" s="348" t="s">
        <v>1517</v>
      </c>
      <c r="E606" s="348" t="s">
        <v>1425</v>
      </c>
      <c r="F606" s="259">
        <v>45724</v>
      </c>
      <c r="G606" s="355" t="s">
        <v>1425</v>
      </c>
      <c r="H606" s="262"/>
      <c r="I606" s="799"/>
      <c r="L606" s="347" t="s">
        <v>1426</v>
      </c>
      <c r="M606" s="765" t="s">
        <v>752</v>
      </c>
      <c r="N606" s="264" t="s">
        <v>1425</v>
      </c>
      <c r="O606" s="687"/>
      <c r="P606" s="693" t="s">
        <v>1427</v>
      </c>
      <c r="Q606" s="693" t="s">
        <v>1433</v>
      </c>
      <c r="R606" s="693" t="s">
        <v>1431</v>
      </c>
      <c r="S606" s="693"/>
      <c r="T606" s="691" t="s">
        <v>114</v>
      </c>
      <c r="U606" s="691" t="s">
        <v>3</v>
      </c>
      <c r="V606" s="691" t="s">
        <v>22</v>
      </c>
      <c r="W606" s="687"/>
      <c r="X606" s="687"/>
      <c r="Y606" s="687"/>
      <c r="Z606" s="687"/>
      <c r="AA606" s="687"/>
      <c r="AB606" s="687"/>
      <c r="AC606" s="687"/>
      <c r="AD606" s="688"/>
      <c r="AE606" s="414"/>
    </row>
    <row r="607" spans="1:31" hidden="1">
      <c r="A607" s="761">
        <f t="shared" si="28"/>
        <v>2025</v>
      </c>
      <c r="B607" s="762" t="str">
        <f t="shared" si="29"/>
        <v>mars</v>
      </c>
      <c r="C607" s="761">
        <f t="shared" si="30"/>
        <v>11</v>
      </c>
      <c r="D607" s="348" t="s">
        <v>1466</v>
      </c>
      <c r="E607" s="348" t="s">
        <v>1425</v>
      </c>
      <c r="F607" s="787">
        <v>45725</v>
      </c>
      <c r="G607" s="355" t="s">
        <v>1425</v>
      </c>
      <c r="H607" s="798"/>
      <c r="I607" s="821"/>
      <c r="J607" s="801"/>
      <c r="L607" s="347" t="s">
        <v>1426</v>
      </c>
      <c r="M607" s="765" t="s">
        <v>752</v>
      </c>
      <c r="N607" s="264" t="s">
        <v>1425</v>
      </c>
      <c r="O607" s="687"/>
      <c r="P607" s="693" t="s">
        <v>1427</v>
      </c>
      <c r="Q607" s="693" t="s">
        <v>1433</v>
      </c>
      <c r="R607" s="693" t="s">
        <v>1431</v>
      </c>
      <c r="S607" s="693"/>
      <c r="T607" s="691" t="s">
        <v>114</v>
      </c>
      <c r="U607" s="691" t="s">
        <v>3</v>
      </c>
      <c r="V607" s="691" t="s">
        <v>22</v>
      </c>
      <c r="W607" s="687"/>
      <c r="X607" s="687"/>
      <c r="Y607" s="687"/>
      <c r="Z607" s="687"/>
      <c r="AA607" s="687"/>
      <c r="AB607" s="687"/>
      <c r="AC607" s="687"/>
      <c r="AD607" s="688"/>
      <c r="AE607" s="414"/>
    </row>
    <row r="608" spans="1:31" ht="15" hidden="1" customHeight="1">
      <c r="A608" s="761">
        <f t="shared" si="28"/>
        <v>2025</v>
      </c>
      <c r="B608" s="762" t="str">
        <f t="shared" si="29"/>
        <v>mars</v>
      </c>
      <c r="C608" s="761">
        <f t="shared" si="30"/>
        <v>11</v>
      </c>
      <c r="D608" s="348" t="s">
        <v>1466</v>
      </c>
      <c r="E608" s="348" t="s">
        <v>1790</v>
      </c>
      <c r="F608" s="787">
        <v>45725</v>
      </c>
      <c r="G608" s="35" t="s">
        <v>1777</v>
      </c>
      <c r="H608" s="798" t="s">
        <v>1520</v>
      </c>
      <c r="I608" s="821" t="s">
        <v>1791</v>
      </c>
      <c r="J608" s="801" t="s">
        <v>1658</v>
      </c>
      <c r="L608" s="347" t="s">
        <v>1457</v>
      </c>
      <c r="M608" s="765" t="s">
        <v>792</v>
      </c>
      <c r="N608" s="264">
        <v>88</v>
      </c>
      <c r="O608" s="687"/>
      <c r="P608" s="693"/>
      <c r="Q608" s="693"/>
      <c r="R608" s="693"/>
      <c r="S608" s="693"/>
      <c r="T608" s="691" t="s">
        <v>114</v>
      </c>
      <c r="U608" s="691" t="s">
        <v>34</v>
      </c>
      <c r="V608" s="691" t="s">
        <v>34</v>
      </c>
      <c r="W608" s="687"/>
      <c r="X608" s="687"/>
      <c r="Y608" s="687"/>
      <c r="Z608" s="687"/>
      <c r="AA608" s="687"/>
      <c r="AB608" s="687"/>
      <c r="AC608" s="687"/>
      <c r="AD608" s="687"/>
      <c r="AE608" s="414"/>
    </row>
    <row r="609" spans="1:31" ht="15" hidden="1" customHeight="1">
      <c r="A609" s="761">
        <f t="shared" si="28"/>
        <v>2025</v>
      </c>
      <c r="B609" s="762" t="str">
        <f t="shared" si="29"/>
        <v>mars</v>
      </c>
      <c r="C609" s="761">
        <f t="shared" si="30"/>
        <v>11</v>
      </c>
      <c r="D609" s="348" t="s">
        <v>1466</v>
      </c>
      <c r="E609" s="348" t="s">
        <v>1790</v>
      </c>
      <c r="F609" s="787">
        <v>45725</v>
      </c>
      <c r="G609" s="35" t="s">
        <v>1777</v>
      </c>
      <c r="H609" s="798" t="s">
        <v>1520</v>
      </c>
      <c r="I609" s="821" t="s">
        <v>1791</v>
      </c>
      <c r="J609" s="801" t="s">
        <v>1658</v>
      </c>
      <c r="L609" s="347" t="s">
        <v>1457</v>
      </c>
      <c r="M609" s="765" t="s">
        <v>788</v>
      </c>
      <c r="N609" s="264">
        <v>36</v>
      </c>
      <c r="O609" s="687"/>
      <c r="P609" s="693"/>
      <c r="Q609" s="693"/>
      <c r="R609" s="693"/>
      <c r="S609" s="693"/>
      <c r="T609" s="691" t="s">
        <v>114</v>
      </c>
      <c r="U609" s="691" t="s">
        <v>34</v>
      </c>
      <c r="V609" s="691" t="s">
        <v>34</v>
      </c>
      <c r="W609" s="687"/>
      <c r="X609" s="687"/>
      <c r="Y609" s="687"/>
      <c r="Z609" s="687"/>
      <c r="AA609" s="687"/>
      <c r="AB609" s="687"/>
      <c r="AC609" s="687"/>
      <c r="AD609" s="687"/>
      <c r="AE609" s="414"/>
    </row>
    <row r="610" spans="1:31" ht="15" hidden="1" customHeight="1">
      <c r="A610" s="761">
        <f t="shared" si="28"/>
        <v>2025</v>
      </c>
      <c r="B610" s="762" t="str">
        <f t="shared" si="29"/>
        <v>mars</v>
      </c>
      <c r="C610" s="761">
        <f t="shared" si="30"/>
        <v>11</v>
      </c>
      <c r="D610" s="348" t="s">
        <v>1466</v>
      </c>
      <c r="E610" s="348" t="s">
        <v>1790</v>
      </c>
      <c r="F610" s="787">
        <v>45725</v>
      </c>
      <c r="G610" s="35" t="s">
        <v>1777</v>
      </c>
      <c r="H610" s="798" t="s">
        <v>1520</v>
      </c>
      <c r="I610" s="821" t="s">
        <v>1791</v>
      </c>
      <c r="J610" s="801" t="s">
        <v>1658</v>
      </c>
      <c r="L610" s="347" t="s">
        <v>1457</v>
      </c>
      <c r="M610" s="765" t="s">
        <v>660</v>
      </c>
      <c r="N610" s="264">
        <v>124</v>
      </c>
      <c r="O610" s="687"/>
      <c r="P610" s="693"/>
      <c r="Q610" s="693"/>
      <c r="R610" s="693"/>
      <c r="S610" s="693"/>
      <c r="T610" s="691" t="s">
        <v>13</v>
      </c>
      <c r="U610" s="691" t="s">
        <v>47</v>
      </c>
      <c r="V610" s="691" t="s">
        <v>292</v>
      </c>
      <c r="W610" s="687"/>
      <c r="X610" s="687"/>
      <c r="Y610" s="687"/>
      <c r="Z610" s="687"/>
      <c r="AA610" s="687"/>
      <c r="AB610" s="687"/>
      <c r="AC610" s="690" t="s">
        <v>1439</v>
      </c>
      <c r="AD610" s="701" t="s">
        <v>1439</v>
      </c>
      <c r="AE610" s="414"/>
    </row>
    <row r="611" spans="1:31" ht="15" hidden="1" customHeight="1">
      <c r="A611" s="761">
        <f t="shared" si="28"/>
        <v>2025</v>
      </c>
      <c r="B611" s="762" t="str">
        <f t="shared" si="29"/>
        <v>mars</v>
      </c>
      <c r="C611" s="761">
        <f t="shared" si="30"/>
        <v>11</v>
      </c>
      <c r="D611" s="348" t="s">
        <v>1466</v>
      </c>
      <c r="E611" s="348" t="s">
        <v>1792</v>
      </c>
      <c r="F611" s="787">
        <v>45725</v>
      </c>
      <c r="G611" s="800" t="s">
        <v>1793</v>
      </c>
      <c r="H611" s="802" t="s">
        <v>1794</v>
      </c>
      <c r="I611" s="821"/>
      <c r="J611" s="822"/>
      <c r="L611" s="347" t="s">
        <v>1646</v>
      </c>
      <c r="M611" s="765" t="s">
        <v>1037</v>
      </c>
      <c r="N611" s="264">
        <v>91.84</v>
      </c>
      <c r="O611" s="687"/>
      <c r="P611" s="693"/>
      <c r="Q611" s="693"/>
      <c r="R611" s="693"/>
      <c r="S611" s="693"/>
      <c r="T611" s="691" t="s">
        <v>114</v>
      </c>
      <c r="U611" s="691" t="s">
        <v>3</v>
      </c>
      <c r="V611" s="691" t="s">
        <v>22</v>
      </c>
      <c r="W611" s="687"/>
      <c r="X611" s="687"/>
      <c r="Y611" s="687"/>
      <c r="Z611" s="687"/>
      <c r="AA611" s="687"/>
      <c r="AB611" s="687"/>
      <c r="AC611" s="690" t="s">
        <v>1557</v>
      </c>
      <c r="AD611" s="687"/>
      <c r="AE611" s="414"/>
    </row>
    <row r="612" spans="1:31" ht="15" hidden="1" customHeight="1">
      <c r="A612" s="761">
        <f t="shared" si="28"/>
        <v>2025</v>
      </c>
      <c r="B612" s="762" t="str">
        <f t="shared" si="29"/>
        <v>mars</v>
      </c>
      <c r="C612" s="761">
        <f t="shared" si="30"/>
        <v>11</v>
      </c>
      <c r="D612" s="348" t="s">
        <v>1466</v>
      </c>
      <c r="E612" s="348" t="s">
        <v>1792</v>
      </c>
      <c r="F612" s="787">
        <v>45725</v>
      </c>
      <c r="G612" s="800" t="s">
        <v>1793</v>
      </c>
      <c r="H612" s="802" t="s">
        <v>1794</v>
      </c>
      <c r="I612" s="821"/>
      <c r="J612" s="822"/>
      <c r="L612" s="347" t="s">
        <v>1646</v>
      </c>
      <c r="M612" s="765" t="s">
        <v>660</v>
      </c>
      <c r="N612" s="264">
        <v>91.84</v>
      </c>
      <c r="O612" s="687"/>
      <c r="P612" s="693"/>
      <c r="Q612" s="693"/>
      <c r="R612" s="693"/>
      <c r="S612" s="693"/>
      <c r="T612" s="691" t="s">
        <v>13</v>
      </c>
      <c r="U612" s="691" t="s">
        <v>47</v>
      </c>
      <c r="V612" s="691" t="s">
        <v>292</v>
      </c>
      <c r="W612" s="687"/>
      <c r="X612" s="687"/>
      <c r="Y612" s="687"/>
      <c r="Z612" s="687"/>
      <c r="AA612" s="687"/>
      <c r="AB612" s="687"/>
      <c r="AC612" s="690" t="s">
        <v>1439</v>
      </c>
      <c r="AD612" s="701" t="s">
        <v>1439</v>
      </c>
      <c r="AE612" s="414"/>
    </row>
    <row r="613" spans="1:31" ht="15" hidden="1" customHeight="1">
      <c r="A613" s="761">
        <f t="shared" si="28"/>
        <v>2025</v>
      </c>
      <c r="B613" s="762" t="str">
        <f t="shared" si="29"/>
        <v>mars</v>
      </c>
      <c r="C613" s="761">
        <f t="shared" si="30"/>
        <v>11</v>
      </c>
      <c r="D613" s="348" t="s">
        <v>1472</v>
      </c>
      <c r="E613" s="348" t="s">
        <v>3125</v>
      </c>
      <c r="F613" s="787">
        <v>45726</v>
      </c>
      <c r="G613" s="800" t="s">
        <v>1435</v>
      </c>
      <c r="H613" s="811" t="s">
        <v>1688</v>
      </c>
      <c r="I613" s="821"/>
      <c r="L613" s="347" t="s">
        <v>1444</v>
      </c>
      <c r="M613" s="765" t="s">
        <v>803</v>
      </c>
      <c r="N613" s="264">
        <v>114</v>
      </c>
      <c r="O613" s="687"/>
      <c r="P613" s="693"/>
      <c r="Q613" s="693"/>
      <c r="R613" s="693"/>
      <c r="S613" s="693"/>
      <c r="T613" s="691" t="s">
        <v>114</v>
      </c>
      <c r="U613" s="691" t="s">
        <v>20</v>
      </c>
      <c r="V613" s="691" t="s">
        <v>20</v>
      </c>
      <c r="W613" s="687"/>
      <c r="X613" s="687"/>
      <c r="Y613" s="687"/>
      <c r="Z613" s="687"/>
      <c r="AA613" s="687"/>
      <c r="AB613" s="689"/>
      <c r="AC613" s="687"/>
      <c r="AD613" s="687"/>
      <c r="AE613" s="414"/>
    </row>
    <row r="614" spans="1:31" ht="15" hidden="1" customHeight="1">
      <c r="A614" s="761">
        <f t="shared" si="28"/>
        <v>2025</v>
      </c>
      <c r="B614" s="762" t="str">
        <f t="shared" si="29"/>
        <v>mars</v>
      </c>
      <c r="C614" s="761">
        <f t="shared" si="30"/>
        <v>11</v>
      </c>
      <c r="D614" s="348" t="s">
        <v>1472</v>
      </c>
      <c r="E614" s="348" t="s">
        <v>3125</v>
      </c>
      <c r="F614" s="787">
        <v>45726</v>
      </c>
      <c r="G614" s="800" t="s">
        <v>1435</v>
      </c>
      <c r="H614" s="811" t="s">
        <v>1688</v>
      </c>
      <c r="I614" s="821"/>
      <c r="L614" s="347" t="s">
        <v>1444</v>
      </c>
      <c r="M614" s="765" t="s">
        <v>809</v>
      </c>
      <c r="N614" s="264">
        <v>114</v>
      </c>
      <c r="O614" s="687"/>
      <c r="P614" s="693"/>
      <c r="Q614" s="693"/>
      <c r="R614" s="693"/>
      <c r="S614" s="693"/>
      <c r="T614" s="691" t="s">
        <v>114</v>
      </c>
      <c r="U614" s="691" t="s">
        <v>20</v>
      </c>
      <c r="V614" s="691" t="s">
        <v>20</v>
      </c>
      <c r="W614" s="687"/>
      <c r="X614" s="687"/>
      <c r="Y614" s="687"/>
      <c r="Z614" s="687"/>
      <c r="AA614" s="687"/>
      <c r="AB614" s="689"/>
      <c r="AC614" s="687"/>
      <c r="AD614" s="687"/>
      <c r="AE614" s="414"/>
    </row>
    <row r="615" spans="1:31" ht="15" hidden="1" customHeight="1">
      <c r="A615" s="761">
        <f t="shared" si="28"/>
        <v>2025</v>
      </c>
      <c r="B615" s="762" t="str">
        <f t="shared" si="29"/>
        <v>mars</v>
      </c>
      <c r="C615" s="761">
        <f t="shared" si="30"/>
        <v>11</v>
      </c>
      <c r="D615" s="348" t="s">
        <v>1472</v>
      </c>
      <c r="E615" s="348" t="s">
        <v>3125</v>
      </c>
      <c r="F615" s="787">
        <v>45726</v>
      </c>
      <c r="G615" s="800" t="s">
        <v>1435</v>
      </c>
      <c r="H615" s="811" t="s">
        <v>1688</v>
      </c>
      <c r="I615" s="821"/>
      <c r="L615" s="347" t="s">
        <v>1444</v>
      </c>
      <c r="M615" s="765" t="s">
        <v>488</v>
      </c>
      <c r="N615" s="264">
        <v>126.7</v>
      </c>
      <c r="O615" s="687"/>
      <c r="P615" s="693"/>
      <c r="Q615" s="693"/>
      <c r="R615" s="693"/>
      <c r="S615" s="693"/>
      <c r="T615" s="691" t="s">
        <v>13</v>
      </c>
      <c r="U615" s="691" t="s">
        <v>43</v>
      </c>
      <c r="V615" s="691" t="s">
        <v>93</v>
      </c>
      <c r="W615" s="687"/>
      <c r="X615" s="687"/>
      <c r="Y615" s="687"/>
      <c r="Z615" s="687"/>
      <c r="AA615" s="687"/>
      <c r="AB615" s="689"/>
      <c r="AC615" s="690" t="s">
        <v>1439</v>
      </c>
      <c r="AD615" s="701" t="s">
        <v>1439</v>
      </c>
      <c r="AE615" s="414"/>
    </row>
    <row r="616" spans="1:31" ht="15" hidden="1" customHeight="1">
      <c r="A616" s="761">
        <f t="shared" si="28"/>
        <v>2025</v>
      </c>
      <c r="B616" s="762" t="str">
        <f t="shared" si="29"/>
        <v>mars</v>
      </c>
      <c r="C616" s="761">
        <f t="shared" si="30"/>
        <v>11</v>
      </c>
      <c r="D616" s="348" t="s">
        <v>1472</v>
      </c>
      <c r="E616" s="348" t="s">
        <v>3125</v>
      </c>
      <c r="F616" s="787">
        <v>45726</v>
      </c>
      <c r="G616" s="800" t="s">
        <v>1435</v>
      </c>
      <c r="H616" s="811" t="s">
        <v>1688</v>
      </c>
      <c r="I616" s="821"/>
      <c r="L616" s="347" t="s">
        <v>1444</v>
      </c>
      <c r="M616" s="765" t="s">
        <v>975</v>
      </c>
      <c r="N616" s="264">
        <v>152</v>
      </c>
      <c r="O616" s="687"/>
      <c r="P616" s="693"/>
      <c r="Q616" s="693"/>
      <c r="R616" s="693"/>
      <c r="S616" s="693"/>
      <c r="T616" s="691" t="s">
        <v>13</v>
      </c>
      <c r="U616" s="691" t="s">
        <v>47</v>
      </c>
      <c r="V616" s="691" t="s">
        <v>292</v>
      </c>
      <c r="W616" s="687"/>
      <c r="X616" s="687"/>
      <c r="Y616" s="687"/>
      <c r="Z616" s="687"/>
      <c r="AA616" s="687"/>
      <c r="AB616" s="689"/>
      <c r="AC616" s="690" t="s">
        <v>1439</v>
      </c>
      <c r="AD616" s="701" t="s">
        <v>1439</v>
      </c>
      <c r="AE616" s="414"/>
    </row>
    <row r="617" spans="1:31" ht="15" hidden="1" customHeight="1">
      <c r="A617" s="761">
        <f t="shared" si="28"/>
        <v>2025</v>
      </c>
      <c r="B617" s="762" t="str">
        <f t="shared" si="29"/>
        <v>mars</v>
      </c>
      <c r="C617" s="761">
        <f t="shared" si="30"/>
        <v>11</v>
      </c>
      <c r="D617" s="348" t="s">
        <v>1472</v>
      </c>
      <c r="E617" s="348" t="s">
        <v>3125</v>
      </c>
      <c r="F617" s="787">
        <v>45726</v>
      </c>
      <c r="G617" s="800" t="s">
        <v>1435</v>
      </c>
      <c r="H617" s="801" t="s">
        <v>1688</v>
      </c>
      <c r="I617" s="799"/>
      <c r="L617" s="347" t="s">
        <v>1444</v>
      </c>
      <c r="M617" s="765" t="s">
        <v>1298</v>
      </c>
      <c r="N617" s="264">
        <v>50.7</v>
      </c>
      <c r="O617" s="687"/>
      <c r="P617" s="693"/>
      <c r="Q617" s="693"/>
      <c r="R617" s="693"/>
      <c r="S617" s="693"/>
      <c r="T617" s="691" t="s">
        <v>114</v>
      </c>
      <c r="U617" s="691" t="s">
        <v>3</v>
      </c>
      <c r="V617" s="691" t="s">
        <v>1299</v>
      </c>
      <c r="W617" s="687"/>
      <c r="X617" s="687"/>
      <c r="Y617" s="687"/>
      <c r="Z617" s="687"/>
      <c r="AA617" s="687"/>
      <c r="AB617" s="687"/>
      <c r="AC617" s="690" t="s">
        <v>1439</v>
      </c>
      <c r="AD617" s="701" t="s">
        <v>1439</v>
      </c>
      <c r="AE617" s="414"/>
    </row>
    <row r="618" spans="1:31" ht="15" hidden="1" customHeight="1">
      <c r="A618" s="761">
        <f t="shared" si="28"/>
        <v>2025</v>
      </c>
      <c r="B618" s="762" t="str">
        <f t="shared" si="29"/>
        <v>mars</v>
      </c>
      <c r="C618" s="761">
        <f t="shared" si="30"/>
        <v>11</v>
      </c>
      <c r="D618" s="348" t="s">
        <v>1475</v>
      </c>
      <c r="E618" s="348" t="s">
        <v>3126</v>
      </c>
      <c r="F618" s="787">
        <v>45727</v>
      </c>
      <c r="G618" s="800" t="s">
        <v>1777</v>
      </c>
      <c r="H618" s="802" t="s">
        <v>1795</v>
      </c>
      <c r="I618" s="801" t="s">
        <v>1497</v>
      </c>
      <c r="L618" s="769" t="s">
        <v>1438</v>
      </c>
      <c r="M618" s="765" t="s">
        <v>1245</v>
      </c>
      <c r="N618" s="264">
        <v>0</v>
      </c>
      <c r="O618" s="687"/>
      <c r="P618" s="693"/>
      <c r="Q618" s="693"/>
      <c r="R618" s="693"/>
      <c r="S618" s="693"/>
      <c r="T618" s="691" t="s">
        <v>13</v>
      </c>
      <c r="U618" s="691" t="s">
        <v>49</v>
      </c>
      <c r="V618" s="691" t="s">
        <v>86</v>
      </c>
      <c r="W618" s="687"/>
      <c r="X618" s="687"/>
      <c r="Y618" s="687"/>
      <c r="Z618" s="687"/>
      <c r="AA618" s="687"/>
      <c r="AB618" s="687"/>
      <c r="AC618" s="687"/>
      <c r="AD618" s="687"/>
      <c r="AE618" s="414"/>
    </row>
    <row r="619" spans="1:31" ht="15" hidden="1" customHeight="1">
      <c r="A619" s="761">
        <f t="shared" si="28"/>
        <v>2025</v>
      </c>
      <c r="B619" s="762" t="str">
        <f t="shared" si="29"/>
        <v>mars</v>
      </c>
      <c r="C619" s="761">
        <f t="shared" si="30"/>
        <v>11</v>
      </c>
      <c r="D619" s="348" t="s">
        <v>1475</v>
      </c>
      <c r="E619" s="348" t="s">
        <v>3126</v>
      </c>
      <c r="F619" s="787">
        <v>45727</v>
      </c>
      <c r="G619" s="800" t="s">
        <v>1777</v>
      </c>
      <c r="H619" s="802" t="s">
        <v>1795</v>
      </c>
      <c r="I619" s="801" t="s">
        <v>1497</v>
      </c>
      <c r="L619" s="769" t="s">
        <v>1438</v>
      </c>
      <c r="M619" s="765" t="s">
        <v>975</v>
      </c>
      <c r="N619" s="264">
        <v>21.6</v>
      </c>
      <c r="O619" s="687"/>
      <c r="P619" s="693"/>
      <c r="Q619" s="693"/>
      <c r="R619" s="693"/>
      <c r="S619" s="693"/>
      <c r="T619" s="691" t="s">
        <v>13</v>
      </c>
      <c r="U619" s="691" t="s">
        <v>47</v>
      </c>
      <c r="V619" s="691" t="s">
        <v>292</v>
      </c>
      <c r="W619" s="687"/>
      <c r="X619" s="687"/>
      <c r="Y619" s="687"/>
      <c r="Z619" s="687"/>
      <c r="AA619" s="687"/>
      <c r="AB619" s="687"/>
      <c r="AC619" s="690" t="s">
        <v>1439</v>
      </c>
      <c r="AD619" s="701" t="s">
        <v>1439</v>
      </c>
      <c r="AE619" s="414"/>
    </row>
    <row r="620" spans="1:31" ht="15" hidden="1" customHeight="1">
      <c r="A620" s="761">
        <f t="shared" si="28"/>
        <v>2025</v>
      </c>
      <c r="B620" s="762" t="str">
        <f t="shared" si="29"/>
        <v>mars</v>
      </c>
      <c r="C620" s="761">
        <f t="shared" si="30"/>
        <v>11</v>
      </c>
      <c r="D620" s="348" t="s">
        <v>1475</v>
      </c>
      <c r="E620" s="348" t="s">
        <v>3126</v>
      </c>
      <c r="F620" s="787">
        <v>45727</v>
      </c>
      <c r="G620" s="800" t="s">
        <v>1777</v>
      </c>
      <c r="H620" s="802" t="s">
        <v>1795</v>
      </c>
      <c r="I620" s="801" t="s">
        <v>1497</v>
      </c>
      <c r="L620" s="769" t="s">
        <v>1438</v>
      </c>
      <c r="M620" s="765" t="s">
        <v>1227</v>
      </c>
      <c r="N620" s="264">
        <v>21.6</v>
      </c>
      <c r="O620" s="687"/>
      <c r="P620" s="693"/>
      <c r="Q620" s="693"/>
      <c r="R620" s="693"/>
      <c r="S620" s="693"/>
      <c r="T620" s="691" t="s">
        <v>114</v>
      </c>
      <c r="U620" s="691" t="s">
        <v>20</v>
      </c>
      <c r="V620" s="691" t="s">
        <v>20</v>
      </c>
      <c r="W620" s="687"/>
      <c r="X620" s="687"/>
      <c r="Y620" s="687"/>
      <c r="Z620" s="687"/>
      <c r="AA620" s="687"/>
      <c r="AB620" s="687"/>
      <c r="AC620" s="690" t="s">
        <v>1439</v>
      </c>
      <c r="AD620" s="701" t="s">
        <v>1439</v>
      </c>
      <c r="AE620" s="414"/>
    </row>
    <row r="621" spans="1:31" ht="15" hidden="1" customHeight="1">
      <c r="A621" s="761">
        <f t="shared" si="28"/>
        <v>2025</v>
      </c>
      <c r="B621" s="762" t="str">
        <f t="shared" si="29"/>
        <v>mars</v>
      </c>
      <c r="C621" s="761">
        <f t="shared" si="30"/>
        <v>11</v>
      </c>
      <c r="D621" s="348" t="s">
        <v>1475</v>
      </c>
      <c r="E621" s="348" t="s">
        <v>3127</v>
      </c>
      <c r="F621" s="787">
        <v>45727</v>
      </c>
      <c r="G621" s="800" t="s">
        <v>1435</v>
      </c>
      <c r="H621" s="802" t="s">
        <v>1533</v>
      </c>
      <c r="I621" s="799" t="s">
        <v>1796</v>
      </c>
      <c r="L621" s="347" t="s">
        <v>1457</v>
      </c>
      <c r="M621" s="765" t="s">
        <v>775</v>
      </c>
      <c r="N621" s="264">
        <v>104</v>
      </c>
      <c r="O621" s="687"/>
      <c r="P621" s="693"/>
      <c r="Q621" s="693"/>
      <c r="R621" s="693"/>
      <c r="S621" s="693"/>
      <c r="T621" s="691" t="s">
        <v>13</v>
      </c>
      <c r="U621" s="691" t="s">
        <v>49</v>
      </c>
      <c r="V621" s="691" t="s">
        <v>86</v>
      </c>
      <c r="W621" s="687"/>
      <c r="X621" s="687"/>
      <c r="Y621" s="687"/>
      <c r="Z621" s="687"/>
      <c r="AA621" s="687"/>
      <c r="AB621" s="687"/>
      <c r="AC621" s="690" t="s">
        <v>1439</v>
      </c>
      <c r="AD621" s="701" t="s">
        <v>1439</v>
      </c>
      <c r="AE621" s="414"/>
    </row>
    <row r="622" spans="1:31" ht="15" hidden="1" customHeight="1">
      <c r="A622" s="761">
        <f t="shared" ref="A622:A685" si="33">IF(B622="","",2025)</f>
        <v>2025</v>
      </c>
      <c r="B622" s="762" t="str">
        <f t="shared" ref="B622:B685" si="34">IF(F622="","",CHOOSE(MONTH(F622),"janvier","février","mars","avril","mai","juin","juillet","aout","septembre","octobre","novembre","décembre"))</f>
        <v>mars</v>
      </c>
      <c r="C622" s="761">
        <f t="shared" si="30"/>
        <v>11</v>
      </c>
      <c r="D622" s="348" t="s">
        <v>1475</v>
      </c>
      <c r="E622" s="348" t="s">
        <v>3127</v>
      </c>
      <c r="F622" s="787">
        <v>45727</v>
      </c>
      <c r="G622" s="800" t="s">
        <v>1435</v>
      </c>
      <c r="H622" s="802" t="s">
        <v>1533</v>
      </c>
      <c r="I622" s="799" t="s">
        <v>1796</v>
      </c>
      <c r="L622" s="347" t="s">
        <v>1457</v>
      </c>
      <c r="M622" s="765" t="s">
        <v>803</v>
      </c>
      <c r="N622" s="264">
        <v>104</v>
      </c>
      <c r="O622" s="687"/>
      <c r="P622" s="693"/>
      <c r="Q622" s="693"/>
      <c r="R622" s="693"/>
      <c r="S622" s="693"/>
      <c r="T622" s="691" t="s">
        <v>114</v>
      </c>
      <c r="U622" s="691" t="s">
        <v>20</v>
      </c>
      <c r="V622" s="691" t="s">
        <v>20</v>
      </c>
      <c r="W622" s="687"/>
      <c r="X622" s="687"/>
      <c r="Y622" s="687"/>
      <c r="Z622" s="687"/>
      <c r="AA622" s="687"/>
      <c r="AB622" s="687"/>
      <c r="AC622" s="687"/>
      <c r="AD622" s="687"/>
      <c r="AE622" s="414"/>
    </row>
    <row r="623" spans="1:31" ht="15" hidden="1" customHeight="1">
      <c r="A623" s="761">
        <f t="shared" si="33"/>
        <v>2025</v>
      </c>
      <c r="B623" s="762" t="str">
        <f t="shared" si="34"/>
        <v>mars</v>
      </c>
      <c r="C623" s="761">
        <f t="shared" si="30"/>
        <v>11</v>
      </c>
      <c r="D623" s="348" t="s">
        <v>1475</v>
      </c>
      <c r="E623" s="348" t="s">
        <v>3128</v>
      </c>
      <c r="F623" s="787">
        <v>45727</v>
      </c>
      <c r="G623" s="800" t="s">
        <v>1568</v>
      </c>
      <c r="H623" s="802" t="s">
        <v>1797</v>
      </c>
      <c r="I623" s="802" t="s">
        <v>1484</v>
      </c>
      <c r="L623" s="347" t="s">
        <v>1646</v>
      </c>
      <c r="M623" s="765" t="s">
        <v>1395</v>
      </c>
      <c r="N623" s="264">
        <v>78</v>
      </c>
      <c r="O623" s="687"/>
      <c r="P623" s="693"/>
      <c r="Q623" s="693"/>
      <c r="R623" s="693"/>
      <c r="S623" s="693"/>
      <c r="T623" s="691" t="s">
        <v>13</v>
      </c>
      <c r="U623" s="691" t="s">
        <v>47</v>
      </c>
      <c r="V623" s="691" t="s">
        <v>292</v>
      </c>
      <c r="W623" s="687"/>
      <c r="X623" s="687"/>
      <c r="Y623" s="687"/>
      <c r="Z623" s="687"/>
      <c r="AA623" s="687"/>
      <c r="AB623" s="687"/>
      <c r="AC623" s="690" t="s">
        <v>1439</v>
      </c>
      <c r="AD623" s="701" t="s">
        <v>1439</v>
      </c>
      <c r="AE623" s="414"/>
    </row>
    <row r="624" spans="1:31" ht="15" hidden="1" customHeight="1">
      <c r="A624" s="761">
        <f t="shared" si="33"/>
        <v>2025</v>
      </c>
      <c r="B624" s="762" t="str">
        <f t="shared" si="34"/>
        <v>mars</v>
      </c>
      <c r="C624" s="761">
        <f t="shared" si="30"/>
        <v>11</v>
      </c>
      <c r="D624" s="348" t="s">
        <v>1475</v>
      </c>
      <c r="E624" s="348" t="s">
        <v>3128</v>
      </c>
      <c r="F624" s="787">
        <v>45727</v>
      </c>
      <c r="G624" s="800" t="s">
        <v>1568</v>
      </c>
      <c r="H624" s="802" t="s">
        <v>1797</v>
      </c>
      <c r="I624" s="802" t="s">
        <v>1484</v>
      </c>
      <c r="L624" s="347" t="s">
        <v>1646</v>
      </c>
      <c r="M624" s="765" t="s">
        <v>1243</v>
      </c>
      <c r="N624" s="264">
        <v>65.5</v>
      </c>
      <c r="O624" s="687"/>
      <c r="P624" s="693"/>
      <c r="Q624" s="693"/>
      <c r="R624" s="693"/>
      <c r="S624" s="693"/>
      <c r="T624" s="691" t="s">
        <v>13</v>
      </c>
      <c r="U624" s="691" t="s">
        <v>47</v>
      </c>
      <c r="V624" s="691" t="s">
        <v>292</v>
      </c>
      <c r="W624" s="687"/>
      <c r="X624" s="687"/>
      <c r="Y624" s="687"/>
      <c r="Z624" s="687"/>
      <c r="AA624" s="687"/>
      <c r="AB624" s="687"/>
      <c r="AC624" s="690" t="s">
        <v>1439</v>
      </c>
      <c r="AD624" s="701" t="s">
        <v>1439</v>
      </c>
      <c r="AE624" s="414"/>
    </row>
    <row r="625" spans="1:31" ht="15" hidden="1" customHeight="1">
      <c r="A625" s="761">
        <f t="shared" si="33"/>
        <v>2025</v>
      </c>
      <c r="B625" s="762" t="str">
        <f t="shared" si="34"/>
        <v>mars</v>
      </c>
      <c r="C625" s="761">
        <f t="shared" si="30"/>
        <v>11</v>
      </c>
      <c r="D625" s="348" t="s">
        <v>1475</v>
      </c>
      <c r="E625" s="348" t="s">
        <v>3128</v>
      </c>
      <c r="F625" s="787">
        <v>45727</v>
      </c>
      <c r="G625" s="800" t="s">
        <v>1568</v>
      </c>
      <c r="H625" s="802" t="s">
        <v>1797</v>
      </c>
      <c r="I625" s="813" t="s">
        <v>1484</v>
      </c>
      <c r="L625" s="347" t="s">
        <v>1646</v>
      </c>
      <c r="M625" s="765" t="s">
        <v>1392</v>
      </c>
      <c r="N625" s="264">
        <v>143.5</v>
      </c>
      <c r="O625" s="687"/>
      <c r="P625" s="693"/>
      <c r="Q625" s="693"/>
      <c r="R625" s="693"/>
      <c r="S625" s="693"/>
      <c r="T625" s="691" t="s">
        <v>114</v>
      </c>
      <c r="U625" s="691" t="s">
        <v>34</v>
      </c>
      <c r="V625" s="691" t="s">
        <v>34</v>
      </c>
      <c r="W625" s="687"/>
      <c r="X625" s="687"/>
      <c r="Y625" s="687"/>
      <c r="Z625" s="687"/>
      <c r="AA625" s="687"/>
      <c r="AB625" s="687"/>
      <c r="AC625" s="690" t="s">
        <v>1439</v>
      </c>
      <c r="AD625" s="687"/>
      <c r="AE625" s="414"/>
    </row>
    <row r="626" spans="1:31" ht="15" hidden="1" customHeight="1">
      <c r="A626" s="761">
        <f t="shared" si="33"/>
        <v>2025</v>
      </c>
      <c r="B626" s="762" t="str">
        <f t="shared" si="34"/>
        <v>mars</v>
      </c>
      <c r="C626" s="761">
        <f t="shared" si="30"/>
        <v>11</v>
      </c>
      <c r="D626" s="348" t="s">
        <v>1475</v>
      </c>
      <c r="E626" s="348" t="s">
        <v>3129</v>
      </c>
      <c r="F626" s="787">
        <v>45727</v>
      </c>
      <c r="G626" s="800" t="s">
        <v>1728</v>
      </c>
      <c r="H626" s="802"/>
      <c r="I626" s="813"/>
      <c r="L626" s="347" t="s">
        <v>1444</v>
      </c>
      <c r="M626" s="765" t="s">
        <v>778</v>
      </c>
      <c r="N626" s="264">
        <v>268.5</v>
      </c>
      <c r="O626" s="687"/>
      <c r="P626" s="693"/>
      <c r="Q626" s="693"/>
      <c r="R626" s="693"/>
      <c r="S626" s="693"/>
      <c r="T626" s="691" t="s">
        <v>13</v>
      </c>
      <c r="U626" s="691" t="s">
        <v>45</v>
      </c>
      <c r="V626" s="691" t="s">
        <v>45</v>
      </c>
      <c r="W626" s="687"/>
      <c r="X626" s="687"/>
      <c r="Y626" s="687"/>
      <c r="Z626" s="687"/>
      <c r="AA626" s="687"/>
      <c r="AB626" s="687"/>
      <c r="AC626" s="687"/>
      <c r="AD626" s="701" t="s">
        <v>1439</v>
      </c>
      <c r="AE626" s="414"/>
    </row>
    <row r="627" spans="1:31" ht="15" hidden="1" customHeight="1">
      <c r="A627" s="761">
        <f t="shared" si="33"/>
        <v>2025</v>
      </c>
      <c r="B627" s="762" t="str">
        <f t="shared" si="34"/>
        <v>mars</v>
      </c>
      <c r="C627" s="761">
        <f t="shared" si="30"/>
        <v>11</v>
      </c>
      <c r="D627" s="348" t="s">
        <v>1475</v>
      </c>
      <c r="E627" s="348" t="s">
        <v>3129</v>
      </c>
      <c r="F627" s="259">
        <v>45727</v>
      </c>
      <c r="G627" s="800" t="s">
        <v>1728</v>
      </c>
      <c r="H627" s="802"/>
      <c r="I627" s="800"/>
      <c r="L627" s="347" t="s">
        <v>1444</v>
      </c>
      <c r="M627" s="765" t="s">
        <v>1332</v>
      </c>
      <c r="N627" s="264">
        <v>268.5</v>
      </c>
      <c r="O627" s="687"/>
      <c r="P627" s="693"/>
      <c r="Q627" s="693"/>
      <c r="R627" s="693"/>
      <c r="S627" s="693"/>
      <c r="T627" s="691" t="s">
        <v>114</v>
      </c>
      <c r="U627" s="691" t="s">
        <v>13</v>
      </c>
      <c r="V627" s="691">
        <v>0</v>
      </c>
      <c r="W627" s="687"/>
      <c r="X627" s="687"/>
      <c r="Y627" s="687"/>
      <c r="Z627" s="687"/>
      <c r="AA627" s="687"/>
      <c r="AB627" s="687"/>
      <c r="AC627" s="687"/>
      <c r="AD627" s="701" t="s">
        <v>1798</v>
      </c>
      <c r="AE627" s="414"/>
    </row>
    <row r="628" spans="1:31" ht="15" hidden="1" customHeight="1">
      <c r="A628" s="761">
        <f t="shared" si="33"/>
        <v>2025</v>
      </c>
      <c r="B628" s="762" t="str">
        <f t="shared" si="34"/>
        <v>mars</v>
      </c>
      <c r="C628" s="761">
        <f t="shared" si="30"/>
        <v>11</v>
      </c>
      <c r="D628" s="348" t="s">
        <v>1424</v>
      </c>
      <c r="E628" s="348" t="s">
        <v>3130</v>
      </c>
      <c r="F628" s="259">
        <v>45728</v>
      </c>
      <c r="G628" s="798" t="s">
        <v>1678</v>
      </c>
      <c r="H628" s="799" t="s">
        <v>1796</v>
      </c>
      <c r="L628" s="347" t="s">
        <v>1444</v>
      </c>
      <c r="M628" s="765" t="s">
        <v>752</v>
      </c>
      <c r="N628" s="264">
        <v>25.2</v>
      </c>
      <c r="O628" s="687"/>
      <c r="P628" s="693"/>
      <c r="Q628" s="693"/>
      <c r="R628" s="693"/>
      <c r="S628" s="693"/>
      <c r="T628" s="691" t="s">
        <v>114</v>
      </c>
      <c r="U628" s="691" t="s">
        <v>3</v>
      </c>
      <c r="V628" s="691" t="s">
        <v>22</v>
      </c>
      <c r="W628" s="687"/>
      <c r="X628" s="687"/>
      <c r="Y628" s="687"/>
      <c r="Z628" s="687"/>
      <c r="AA628" s="687"/>
      <c r="AB628" s="687"/>
      <c r="AC628" s="687"/>
      <c r="AD628" s="701" t="s">
        <v>1439</v>
      </c>
      <c r="AE628" s="414"/>
    </row>
    <row r="629" spans="1:31" ht="15" hidden="1" customHeight="1">
      <c r="A629" s="761">
        <f t="shared" si="33"/>
        <v>2025</v>
      </c>
      <c r="B629" s="762" t="str">
        <f t="shared" si="34"/>
        <v>mars</v>
      </c>
      <c r="C629" s="761">
        <f t="shared" si="30"/>
        <v>11</v>
      </c>
      <c r="D629" s="348" t="s">
        <v>1424</v>
      </c>
      <c r="E629" s="348" t="s">
        <v>3130</v>
      </c>
      <c r="F629" s="259">
        <v>45728</v>
      </c>
      <c r="G629" s="798" t="s">
        <v>1678</v>
      </c>
      <c r="H629" s="799" t="s">
        <v>1796</v>
      </c>
      <c r="L629" s="347" t="s">
        <v>1444</v>
      </c>
      <c r="M629" s="765" t="s">
        <v>803</v>
      </c>
      <c r="N629" s="264">
        <v>6.98</v>
      </c>
      <c r="O629" s="687"/>
      <c r="P629" s="693"/>
      <c r="Q629" s="693"/>
      <c r="R629" s="693"/>
      <c r="S629" s="693"/>
      <c r="T629" s="691" t="s">
        <v>114</v>
      </c>
      <c r="U629" s="691" t="s">
        <v>20</v>
      </c>
      <c r="V629" s="691" t="s">
        <v>20</v>
      </c>
      <c r="W629" s="687"/>
      <c r="X629" s="687"/>
      <c r="Y629" s="687"/>
      <c r="Z629" s="687"/>
      <c r="AA629" s="687"/>
      <c r="AB629" s="687"/>
      <c r="AC629" s="687"/>
      <c r="AD629" s="687"/>
      <c r="AE629" s="414"/>
    </row>
    <row r="630" spans="1:31" ht="15" hidden="1" customHeight="1">
      <c r="A630" s="761">
        <f t="shared" si="33"/>
        <v>2025</v>
      </c>
      <c r="B630" s="762" t="str">
        <f t="shared" si="34"/>
        <v>mars</v>
      </c>
      <c r="C630" s="761">
        <f t="shared" si="30"/>
        <v>11</v>
      </c>
      <c r="D630" s="348" t="s">
        <v>1424</v>
      </c>
      <c r="E630" s="348" t="s">
        <v>3130</v>
      </c>
      <c r="F630" s="259">
        <v>45728</v>
      </c>
      <c r="G630" s="798" t="s">
        <v>1678</v>
      </c>
      <c r="H630" s="799" t="s">
        <v>1796</v>
      </c>
      <c r="L630" s="347" t="s">
        <v>1444</v>
      </c>
      <c r="M630" s="765" t="s">
        <v>488</v>
      </c>
      <c r="N630" s="264">
        <v>60.23</v>
      </c>
      <c r="O630" s="687"/>
      <c r="P630" s="693"/>
      <c r="Q630" s="693"/>
      <c r="R630" s="693"/>
      <c r="S630" s="693"/>
      <c r="T630" s="691" t="s">
        <v>13</v>
      </c>
      <c r="U630" s="691" t="s">
        <v>43</v>
      </c>
      <c r="V630" s="691" t="s">
        <v>93</v>
      </c>
      <c r="W630" s="687"/>
      <c r="X630" s="687"/>
      <c r="Y630" s="687"/>
      <c r="Z630" s="687"/>
      <c r="AA630" s="687"/>
      <c r="AB630" s="687"/>
      <c r="AC630" s="687"/>
      <c r="AD630" s="701" t="s">
        <v>1439</v>
      </c>
      <c r="AE630" s="414"/>
    </row>
    <row r="631" spans="1:31" ht="15" hidden="1" customHeight="1">
      <c r="A631" s="761">
        <f t="shared" si="33"/>
        <v>2025</v>
      </c>
      <c r="B631" s="762" t="str">
        <f t="shared" si="34"/>
        <v>mars</v>
      </c>
      <c r="C631" s="761">
        <f t="shared" si="30"/>
        <v>11</v>
      </c>
      <c r="D631" s="348" t="s">
        <v>1424</v>
      </c>
      <c r="E631" s="348" t="s">
        <v>3130</v>
      </c>
      <c r="F631" s="259">
        <v>45728</v>
      </c>
      <c r="G631" s="798" t="s">
        <v>1678</v>
      </c>
      <c r="H631" s="799" t="s">
        <v>1796</v>
      </c>
      <c r="L631" s="347" t="s">
        <v>1444</v>
      </c>
      <c r="M631" s="765" t="s">
        <v>784</v>
      </c>
      <c r="N631" s="264">
        <v>25.2</v>
      </c>
      <c r="O631" s="687"/>
      <c r="P631" s="693"/>
      <c r="Q631" s="693"/>
      <c r="R631" s="693"/>
      <c r="S631" s="693"/>
      <c r="T631" s="691" t="s">
        <v>13</v>
      </c>
      <c r="U631" s="691" t="s">
        <v>43</v>
      </c>
      <c r="V631" s="691" t="s">
        <v>93</v>
      </c>
      <c r="W631" s="687"/>
      <c r="X631" s="687"/>
      <c r="Y631" s="687"/>
      <c r="Z631" s="687"/>
      <c r="AA631" s="687"/>
      <c r="AB631" s="687"/>
      <c r="AC631" s="687"/>
      <c r="AD631" s="701" t="s">
        <v>1439</v>
      </c>
      <c r="AE631" s="414"/>
    </row>
    <row r="632" spans="1:31" ht="15" hidden="1" customHeight="1">
      <c r="A632" s="761">
        <f t="shared" si="33"/>
        <v>2025</v>
      </c>
      <c r="B632" s="762" t="str">
        <f t="shared" si="34"/>
        <v>mars</v>
      </c>
      <c r="C632" s="761">
        <f t="shared" si="30"/>
        <v>11</v>
      </c>
      <c r="D632" s="348" t="s">
        <v>1424</v>
      </c>
      <c r="E632" s="348" t="s">
        <v>3130</v>
      </c>
      <c r="F632" s="259">
        <v>45728</v>
      </c>
      <c r="G632" s="798" t="s">
        <v>1678</v>
      </c>
      <c r="H632" s="799" t="s">
        <v>1796</v>
      </c>
      <c r="I632" s="823"/>
      <c r="L632" s="347" t="s">
        <v>1444</v>
      </c>
      <c r="M632" s="765" t="s">
        <v>809</v>
      </c>
      <c r="N632" s="264">
        <v>53.25</v>
      </c>
      <c r="O632" s="687"/>
      <c r="P632" s="693"/>
      <c r="Q632" s="693"/>
      <c r="R632" s="693"/>
      <c r="S632" s="693"/>
      <c r="T632" s="691" t="s">
        <v>114</v>
      </c>
      <c r="U632" s="691" t="s">
        <v>20</v>
      </c>
      <c r="V632" s="691" t="s">
        <v>20</v>
      </c>
      <c r="W632" s="687"/>
      <c r="X632" s="687"/>
      <c r="Y632" s="687"/>
      <c r="Z632" s="687"/>
      <c r="AA632" s="687"/>
      <c r="AB632" s="687"/>
      <c r="AC632" s="687"/>
      <c r="AD632" s="687"/>
      <c r="AE632" s="414"/>
    </row>
    <row r="633" spans="1:31" ht="15" customHeight="1">
      <c r="A633" s="761">
        <f t="shared" si="33"/>
        <v>2025</v>
      </c>
      <c r="B633" s="762" t="str">
        <f t="shared" si="34"/>
        <v>mars</v>
      </c>
      <c r="C633" s="761">
        <f t="shared" si="30"/>
        <v>11</v>
      </c>
      <c r="D633" s="348" t="s">
        <v>1424</v>
      </c>
      <c r="E633" s="348" t="s">
        <v>3131</v>
      </c>
      <c r="F633" s="259">
        <v>45728</v>
      </c>
      <c r="G633" s="800" t="s">
        <v>1435</v>
      </c>
      <c r="H633" s="802" t="s">
        <v>1609</v>
      </c>
      <c r="I633" s="799" t="s">
        <v>1799</v>
      </c>
      <c r="L633" s="347" t="s">
        <v>1457</v>
      </c>
      <c r="M633" s="765" t="s">
        <v>1212</v>
      </c>
      <c r="N633" s="264">
        <v>47.44</v>
      </c>
      <c r="O633" s="687"/>
      <c r="P633" s="693"/>
      <c r="Q633" s="693"/>
      <c r="R633" s="693"/>
      <c r="S633" s="693"/>
      <c r="T633" s="691" t="s">
        <v>13</v>
      </c>
      <c r="U633" s="691" t="s">
        <v>49</v>
      </c>
      <c r="V633" s="691" t="s">
        <v>49</v>
      </c>
      <c r="W633" s="687"/>
      <c r="X633" s="687"/>
      <c r="Y633" s="687"/>
      <c r="Z633" s="687"/>
      <c r="AA633" s="687"/>
      <c r="AB633" s="687"/>
      <c r="AC633" s="690" t="s">
        <v>1439</v>
      </c>
      <c r="AD633" s="701" t="s">
        <v>1439</v>
      </c>
      <c r="AE633" s="414"/>
    </row>
    <row r="634" spans="1:31" ht="15" hidden="1" customHeight="1">
      <c r="A634" s="761">
        <f t="shared" si="33"/>
        <v>2025</v>
      </c>
      <c r="B634" s="762" t="str">
        <f t="shared" si="34"/>
        <v>mars</v>
      </c>
      <c r="C634" s="761">
        <f t="shared" si="30"/>
        <v>11</v>
      </c>
      <c r="D634" s="348" t="s">
        <v>1424</v>
      </c>
      <c r="E634" s="348" t="s">
        <v>3131</v>
      </c>
      <c r="F634" s="259">
        <v>45728</v>
      </c>
      <c r="G634" s="800" t="s">
        <v>1435</v>
      </c>
      <c r="H634" s="802" t="s">
        <v>1609</v>
      </c>
      <c r="I634" s="798" t="s">
        <v>1799</v>
      </c>
      <c r="L634" s="347" t="s">
        <v>1457</v>
      </c>
      <c r="M634" s="765" t="s">
        <v>1209</v>
      </c>
      <c r="N634" s="264">
        <v>47.44</v>
      </c>
      <c r="O634" s="687"/>
      <c r="P634" s="693"/>
      <c r="Q634" s="693"/>
      <c r="R634" s="693"/>
      <c r="S634" s="693"/>
      <c r="T634" s="691" t="s">
        <v>114</v>
      </c>
      <c r="U634" s="691" t="s">
        <v>35</v>
      </c>
      <c r="V634" s="691" t="s">
        <v>143</v>
      </c>
      <c r="W634" s="687"/>
      <c r="X634" s="687"/>
      <c r="Y634" s="687"/>
      <c r="Z634" s="687"/>
      <c r="AA634" s="687"/>
      <c r="AB634" s="687"/>
      <c r="AC634" s="690" t="s">
        <v>1439</v>
      </c>
      <c r="AD634" s="701" t="s">
        <v>1439</v>
      </c>
      <c r="AE634" s="414"/>
    </row>
    <row r="635" spans="1:31" ht="15" hidden="1" customHeight="1">
      <c r="A635" s="761">
        <f t="shared" si="33"/>
        <v>2025</v>
      </c>
      <c r="B635" s="762" t="str">
        <f t="shared" si="34"/>
        <v>mars</v>
      </c>
      <c r="C635" s="761">
        <f t="shared" si="30"/>
        <v>11</v>
      </c>
      <c r="D635" s="348" t="s">
        <v>1424</v>
      </c>
      <c r="E635" s="348" t="s">
        <v>3132</v>
      </c>
      <c r="F635" s="259">
        <v>45728</v>
      </c>
      <c r="G635" s="800" t="s">
        <v>1529</v>
      </c>
      <c r="H635" s="799" t="s">
        <v>1800</v>
      </c>
      <c r="L635" s="347" t="s">
        <v>1465</v>
      </c>
      <c r="M635" s="765" t="s">
        <v>704</v>
      </c>
      <c r="N635" s="264">
        <v>61.17</v>
      </c>
      <c r="O635" s="687"/>
      <c r="P635" s="693"/>
      <c r="Q635" s="693"/>
      <c r="R635" s="693"/>
      <c r="S635" s="693"/>
      <c r="T635" s="691" t="s">
        <v>114</v>
      </c>
      <c r="U635" s="691" t="s">
        <v>7</v>
      </c>
      <c r="V635" s="691" t="s">
        <v>705</v>
      </c>
      <c r="W635" s="687"/>
      <c r="X635" s="687"/>
      <c r="Y635" s="687"/>
      <c r="Z635" s="687"/>
      <c r="AA635" s="687"/>
      <c r="AB635" s="687"/>
      <c r="AC635" s="690" t="s">
        <v>1439</v>
      </c>
      <c r="AD635" s="701" t="s">
        <v>1439</v>
      </c>
      <c r="AE635" s="414"/>
    </row>
    <row r="636" spans="1:31" ht="15" hidden="1" customHeight="1">
      <c r="A636" s="761">
        <f t="shared" si="33"/>
        <v>2025</v>
      </c>
      <c r="B636" s="762" t="str">
        <f t="shared" si="34"/>
        <v>mars</v>
      </c>
      <c r="C636" s="761">
        <f t="shared" si="30"/>
        <v>11</v>
      </c>
      <c r="D636" s="348" t="s">
        <v>1424</v>
      </c>
      <c r="E636" s="348" t="s">
        <v>3132</v>
      </c>
      <c r="F636" s="259">
        <v>45728</v>
      </c>
      <c r="G636" s="800" t="s">
        <v>1529</v>
      </c>
      <c r="H636" s="799" t="s">
        <v>1800</v>
      </c>
      <c r="L636" s="347" t="s">
        <v>1465</v>
      </c>
      <c r="M636" s="765" t="s">
        <v>772</v>
      </c>
      <c r="N636" s="264">
        <v>5.8</v>
      </c>
      <c r="O636" s="687"/>
      <c r="P636" s="693"/>
      <c r="Q636" s="693"/>
      <c r="R636" s="693"/>
      <c r="S636" s="693"/>
      <c r="T636" s="691" t="s">
        <v>13</v>
      </c>
      <c r="U636" s="691" t="s">
        <v>47</v>
      </c>
      <c r="V636" s="691" t="s">
        <v>47</v>
      </c>
      <c r="W636" s="687"/>
      <c r="X636" s="687"/>
      <c r="Y636" s="687"/>
      <c r="Z636" s="687"/>
      <c r="AA636" s="687"/>
      <c r="AB636" s="687"/>
      <c r="AC636" s="690" t="s">
        <v>1439</v>
      </c>
      <c r="AD636" s="701" t="s">
        <v>1439</v>
      </c>
      <c r="AE636" s="414"/>
    </row>
    <row r="637" spans="1:31" ht="15" hidden="1" customHeight="1">
      <c r="A637" s="761">
        <f t="shared" si="33"/>
        <v>2025</v>
      </c>
      <c r="B637" s="762" t="str">
        <f t="shared" si="34"/>
        <v>mars</v>
      </c>
      <c r="C637" s="761">
        <f t="shared" si="30"/>
        <v>11</v>
      </c>
      <c r="D637" s="348" t="s">
        <v>1424</v>
      </c>
      <c r="E637" s="348" t="s">
        <v>3132</v>
      </c>
      <c r="F637" s="259">
        <v>45728</v>
      </c>
      <c r="G637" s="800" t="s">
        <v>1529</v>
      </c>
      <c r="H637" s="799" t="s">
        <v>1800</v>
      </c>
      <c r="L637" s="347" t="s">
        <v>1465</v>
      </c>
      <c r="M637" s="765" t="s">
        <v>871</v>
      </c>
      <c r="N637" s="264">
        <v>55.37</v>
      </c>
      <c r="O637" s="687"/>
      <c r="P637" s="693"/>
      <c r="Q637" s="693"/>
      <c r="R637" s="693"/>
      <c r="S637" s="693"/>
      <c r="T637" s="691" t="s">
        <v>13</v>
      </c>
      <c r="U637" s="691" t="s">
        <v>49</v>
      </c>
      <c r="V637" s="691" t="s">
        <v>86</v>
      </c>
      <c r="W637" s="687"/>
      <c r="X637" s="687"/>
      <c r="Y637" s="687"/>
      <c r="Z637" s="687"/>
      <c r="AA637" s="687"/>
      <c r="AB637" s="687"/>
      <c r="AC637" s="690" t="s">
        <v>1439</v>
      </c>
      <c r="AD637" s="701" t="s">
        <v>1439</v>
      </c>
      <c r="AE637" s="414"/>
    </row>
    <row r="638" spans="1:31" ht="15" hidden="1" customHeight="1">
      <c r="A638" s="761">
        <f t="shared" si="33"/>
        <v>2025</v>
      </c>
      <c r="B638" s="762" t="str">
        <f t="shared" si="34"/>
        <v>mars</v>
      </c>
      <c r="C638" s="761">
        <f t="shared" si="30"/>
        <v>11</v>
      </c>
      <c r="D638" s="348" t="s">
        <v>1424</v>
      </c>
      <c r="E638" s="348" t="s">
        <v>1425</v>
      </c>
      <c r="F638" s="259">
        <v>45728</v>
      </c>
      <c r="G638" s="800" t="s">
        <v>1425</v>
      </c>
      <c r="H638" s="799"/>
      <c r="L638" s="347" t="s">
        <v>1426</v>
      </c>
      <c r="M638" s="765" t="s">
        <v>1029</v>
      </c>
      <c r="N638" s="264" t="s">
        <v>1425</v>
      </c>
      <c r="O638" s="687"/>
      <c r="P638" s="693" t="s">
        <v>1427</v>
      </c>
      <c r="Q638" s="693" t="s">
        <v>1433</v>
      </c>
      <c r="R638" s="693" t="s">
        <v>1429</v>
      </c>
      <c r="S638" s="693"/>
      <c r="T638" s="691" t="s">
        <v>114</v>
      </c>
      <c r="U638" s="691" t="s">
        <v>7</v>
      </c>
      <c r="V638" s="691" t="s">
        <v>143</v>
      </c>
      <c r="W638" s="687"/>
      <c r="X638" s="687"/>
      <c r="Y638" s="687"/>
      <c r="Z638" s="687"/>
      <c r="AA638" s="687"/>
      <c r="AB638" s="687"/>
      <c r="AC638" s="687"/>
      <c r="AD638" s="687"/>
      <c r="AE638" s="414"/>
    </row>
    <row r="639" spans="1:31" ht="15" hidden="1" customHeight="1">
      <c r="A639" s="761">
        <f t="shared" si="33"/>
        <v>2025</v>
      </c>
      <c r="B639" s="762" t="str">
        <f t="shared" si="34"/>
        <v>mars</v>
      </c>
      <c r="C639" s="761">
        <f t="shared" si="30"/>
        <v>11</v>
      </c>
      <c r="D639" s="348" t="s">
        <v>1432</v>
      </c>
      <c r="E639" s="348" t="s">
        <v>3133</v>
      </c>
      <c r="F639" s="259">
        <v>45729</v>
      </c>
      <c r="G639" s="800" t="s">
        <v>1529</v>
      </c>
      <c r="H639" s="799" t="s">
        <v>1796</v>
      </c>
      <c r="L639" s="347" t="s">
        <v>1438</v>
      </c>
      <c r="M639" s="765" t="s">
        <v>759</v>
      </c>
      <c r="N639" s="264">
        <v>47.05</v>
      </c>
      <c r="O639" s="687"/>
      <c r="P639" s="693"/>
      <c r="Q639" s="693"/>
      <c r="R639" s="693"/>
      <c r="S639" s="693"/>
      <c r="T639" s="691" t="s">
        <v>13</v>
      </c>
      <c r="U639" s="691" t="s">
        <v>49</v>
      </c>
      <c r="V639" s="691" t="s">
        <v>49</v>
      </c>
      <c r="W639" s="687"/>
      <c r="X639" s="687"/>
      <c r="Y639" s="687"/>
      <c r="Z639" s="687"/>
      <c r="AA639" s="687"/>
      <c r="AB639" s="687"/>
      <c r="AC639" s="687"/>
      <c r="AD639" s="701" t="s">
        <v>1439</v>
      </c>
      <c r="AE639" s="414"/>
    </row>
    <row r="640" spans="1:31" ht="15" hidden="1" customHeight="1">
      <c r="A640" s="761">
        <f t="shared" si="33"/>
        <v>2025</v>
      </c>
      <c r="B640" s="762" t="str">
        <f t="shared" si="34"/>
        <v>mars</v>
      </c>
      <c r="C640" s="761">
        <f t="shared" si="30"/>
        <v>11</v>
      </c>
      <c r="D640" s="348" t="s">
        <v>1432</v>
      </c>
      <c r="E640" s="348" t="s">
        <v>3133</v>
      </c>
      <c r="F640" s="259">
        <v>45729</v>
      </c>
      <c r="G640" s="800" t="s">
        <v>1529</v>
      </c>
      <c r="H640" s="799" t="s">
        <v>1796</v>
      </c>
      <c r="I640" s="823"/>
      <c r="L640" s="347" t="s">
        <v>1438</v>
      </c>
      <c r="M640" s="765" t="s">
        <v>1227</v>
      </c>
      <c r="N640" s="264">
        <v>47.05</v>
      </c>
      <c r="O640" s="687"/>
      <c r="P640" s="693"/>
      <c r="Q640" s="693"/>
      <c r="R640" s="693"/>
      <c r="S640" s="693"/>
      <c r="T640" s="691" t="s">
        <v>114</v>
      </c>
      <c r="U640" s="691" t="s">
        <v>20</v>
      </c>
      <c r="V640" s="691" t="s">
        <v>20</v>
      </c>
      <c r="W640" s="687"/>
      <c r="X640" s="687"/>
      <c r="Y640" s="687"/>
      <c r="Z640" s="687"/>
      <c r="AA640" s="687"/>
      <c r="AB640" s="687"/>
      <c r="AC640" s="687"/>
      <c r="AD640" s="701" t="s">
        <v>1439</v>
      </c>
      <c r="AE640" s="414"/>
    </row>
    <row r="641" spans="1:31" ht="15" hidden="1" customHeight="1">
      <c r="A641" s="761">
        <f t="shared" si="33"/>
        <v>2025</v>
      </c>
      <c r="B641" s="762" t="str">
        <f t="shared" si="34"/>
        <v>mars</v>
      </c>
      <c r="C641" s="761">
        <f t="shared" si="30"/>
        <v>11</v>
      </c>
      <c r="D641" s="348" t="s">
        <v>1432</v>
      </c>
      <c r="E641" s="348" t="s">
        <v>3134</v>
      </c>
      <c r="F641" s="259">
        <v>45729</v>
      </c>
      <c r="G641" s="800" t="s">
        <v>1801</v>
      </c>
      <c r="H641" s="802" t="s">
        <v>1665</v>
      </c>
      <c r="I641" s="802" t="s">
        <v>1690</v>
      </c>
      <c r="L641" s="347" t="s">
        <v>1457</v>
      </c>
      <c r="M641" s="765" t="s">
        <v>485</v>
      </c>
      <c r="N641" s="264">
        <v>87.5</v>
      </c>
      <c r="O641" s="687"/>
      <c r="P641" s="693"/>
      <c r="Q641" s="693"/>
      <c r="R641" s="693"/>
      <c r="S641" s="693"/>
      <c r="T641" s="691" t="s">
        <v>13</v>
      </c>
      <c r="U641" s="691" t="s">
        <v>49</v>
      </c>
      <c r="V641" s="691" t="s">
        <v>86</v>
      </c>
      <c r="W641" s="687"/>
      <c r="X641" s="687"/>
      <c r="Y641" s="687"/>
      <c r="Z641" s="687"/>
      <c r="AA641" s="687"/>
      <c r="AB641" s="687"/>
      <c r="AC641" s="690" t="s">
        <v>1439</v>
      </c>
      <c r="AD641" s="701" t="s">
        <v>1439</v>
      </c>
      <c r="AE641" s="414"/>
    </row>
    <row r="642" spans="1:31" ht="15" hidden="1" customHeight="1">
      <c r="A642" s="761">
        <f t="shared" si="33"/>
        <v>2025</v>
      </c>
      <c r="B642" s="762" t="str">
        <f t="shared" si="34"/>
        <v>mars</v>
      </c>
      <c r="C642" s="761">
        <f t="shared" si="30"/>
        <v>11</v>
      </c>
      <c r="D642" s="348" t="s">
        <v>1432</v>
      </c>
      <c r="E642" s="348" t="s">
        <v>3134</v>
      </c>
      <c r="F642" s="259">
        <v>45729</v>
      </c>
      <c r="G642" s="800" t="s">
        <v>1801</v>
      </c>
      <c r="H642" s="802" t="s">
        <v>1665</v>
      </c>
      <c r="I642" s="800" t="s">
        <v>1690</v>
      </c>
      <c r="L642" s="347" t="s">
        <v>1457</v>
      </c>
      <c r="M642" s="765" t="s">
        <v>1203</v>
      </c>
      <c r="N642" s="264">
        <v>87.5</v>
      </c>
      <c r="O642" s="687"/>
      <c r="P642" s="693"/>
      <c r="Q642" s="693"/>
      <c r="R642" s="693"/>
      <c r="S642" s="693"/>
      <c r="T642" s="691" t="s">
        <v>114</v>
      </c>
      <c r="U642" s="691" t="s">
        <v>690</v>
      </c>
      <c r="V642" s="691" t="s">
        <v>1204</v>
      </c>
      <c r="W642" s="687"/>
      <c r="X642" s="687"/>
      <c r="Y642" s="687"/>
      <c r="Z642" s="687"/>
      <c r="AA642" s="687"/>
      <c r="AB642" s="687"/>
      <c r="AC642" s="690" t="s">
        <v>1439</v>
      </c>
      <c r="AD642" s="701" t="s">
        <v>1439</v>
      </c>
      <c r="AE642" s="414"/>
    </row>
    <row r="643" spans="1:31" ht="15" hidden="1" customHeight="1">
      <c r="A643" s="761">
        <f t="shared" si="33"/>
        <v>2025</v>
      </c>
      <c r="B643" s="762" t="str">
        <f t="shared" si="34"/>
        <v>mars</v>
      </c>
      <c r="C643" s="761">
        <f t="shared" ref="C643:C706" si="35">IF(F643="","",WEEKNUM(F643))</f>
        <v>11</v>
      </c>
      <c r="D643" s="348" t="s">
        <v>1432</v>
      </c>
      <c r="E643" s="348" t="s">
        <v>3135</v>
      </c>
      <c r="F643" s="259">
        <v>45729</v>
      </c>
      <c r="G643" s="800" t="s">
        <v>1802</v>
      </c>
      <c r="H643" s="802" t="s">
        <v>1803</v>
      </c>
      <c r="L643" s="347" t="s">
        <v>1461</v>
      </c>
      <c r="M643" s="765" t="s">
        <v>500</v>
      </c>
      <c r="N643" s="264">
        <v>36</v>
      </c>
      <c r="O643" s="687"/>
      <c r="P643" s="693"/>
      <c r="Q643" s="693"/>
      <c r="R643" s="693"/>
      <c r="S643" s="693"/>
      <c r="T643" s="691" t="s">
        <v>114</v>
      </c>
      <c r="U643" s="691" t="s">
        <v>7</v>
      </c>
      <c r="V643" s="691" t="s">
        <v>501</v>
      </c>
      <c r="W643" s="687"/>
      <c r="X643" s="687"/>
      <c r="Y643" s="687"/>
      <c r="Z643" s="687"/>
      <c r="AA643" s="687"/>
      <c r="AB643" s="687"/>
      <c r="AC643" s="690" t="s">
        <v>1439</v>
      </c>
      <c r="AD643" s="701" t="s">
        <v>1439</v>
      </c>
      <c r="AE643" s="414"/>
    </row>
    <row r="644" spans="1:31" ht="15" hidden="1" customHeight="1">
      <c r="A644" s="761">
        <f t="shared" si="33"/>
        <v>2025</v>
      </c>
      <c r="B644" s="762" t="str">
        <f t="shared" si="34"/>
        <v>mars</v>
      </c>
      <c r="C644" s="761">
        <f t="shared" si="35"/>
        <v>11</v>
      </c>
      <c r="D644" s="348" t="s">
        <v>1432</v>
      </c>
      <c r="E644" s="348" t="s">
        <v>3135</v>
      </c>
      <c r="F644" s="259">
        <v>45729</v>
      </c>
      <c r="G644" s="800" t="s">
        <v>1802</v>
      </c>
      <c r="H644" s="815" t="s">
        <v>1803</v>
      </c>
      <c r="L644" s="347" t="s">
        <v>1461</v>
      </c>
      <c r="M644" s="765" t="s">
        <v>370</v>
      </c>
      <c r="N644" s="264">
        <v>36</v>
      </c>
      <c r="O644" s="687"/>
      <c r="P644" s="693"/>
      <c r="Q644" s="693"/>
      <c r="R644" s="693"/>
      <c r="S644" s="693"/>
      <c r="T644" s="691" t="s">
        <v>13</v>
      </c>
      <c r="U644" s="691" t="s">
        <v>43</v>
      </c>
      <c r="V644" s="691" t="s">
        <v>93</v>
      </c>
      <c r="W644" s="687"/>
      <c r="X644" s="687"/>
      <c r="Y644" s="687"/>
      <c r="Z644" s="687"/>
      <c r="AA644" s="687"/>
      <c r="AB644" s="687"/>
      <c r="AC644" s="690" t="s">
        <v>1439</v>
      </c>
      <c r="AD644" s="701" t="s">
        <v>1439</v>
      </c>
      <c r="AE644" s="414"/>
    </row>
    <row r="645" spans="1:31" ht="15" hidden="1" customHeight="1">
      <c r="A645" s="761">
        <f t="shared" si="33"/>
        <v>2025</v>
      </c>
      <c r="B645" s="762" t="str">
        <f t="shared" si="34"/>
        <v>mars</v>
      </c>
      <c r="C645" s="761">
        <f t="shared" si="35"/>
        <v>11</v>
      </c>
      <c r="D645" s="348" t="s">
        <v>1432</v>
      </c>
      <c r="E645" s="348" t="s">
        <v>3136</v>
      </c>
      <c r="F645" s="259">
        <v>45729</v>
      </c>
      <c r="G645" s="800" t="s">
        <v>1804</v>
      </c>
      <c r="H645" s="802" t="s">
        <v>1805</v>
      </c>
      <c r="I645" s="824"/>
      <c r="L645" s="347" t="s">
        <v>1444</v>
      </c>
      <c r="M645" s="765" t="s">
        <v>759</v>
      </c>
      <c r="N645" s="264">
        <v>936.45</v>
      </c>
      <c r="O645" s="687"/>
      <c r="P645" s="693"/>
      <c r="Q645" s="693"/>
      <c r="R645" s="693"/>
      <c r="S645" s="693"/>
      <c r="T645" s="691" t="s">
        <v>13</v>
      </c>
      <c r="U645" s="691" t="s">
        <v>49</v>
      </c>
      <c r="V645" s="691" t="s">
        <v>49</v>
      </c>
      <c r="W645" s="687"/>
      <c r="X645" s="687"/>
      <c r="Y645" s="687"/>
      <c r="Z645" s="687"/>
      <c r="AA645" s="687"/>
      <c r="AB645" s="687"/>
      <c r="AC645" s="687"/>
      <c r="AD645" s="701" t="s">
        <v>1439</v>
      </c>
      <c r="AE645" s="414"/>
    </row>
    <row r="646" spans="1:31" ht="15" hidden="1" customHeight="1">
      <c r="A646" s="761">
        <f t="shared" si="33"/>
        <v>2025</v>
      </c>
      <c r="B646" s="762" t="str">
        <f t="shared" si="34"/>
        <v>mars</v>
      </c>
      <c r="C646" s="761">
        <f t="shared" si="35"/>
        <v>11</v>
      </c>
      <c r="D646" s="348" t="s">
        <v>1432</v>
      </c>
      <c r="E646" s="348" t="s">
        <v>3136</v>
      </c>
      <c r="F646" s="259">
        <v>45729</v>
      </c>
      <c r="G646" s="825" t="s">
        <v>1804</v>
      </c>
      <c r="H646" s="826" t="s">
        <v>1805</v>
      </c>
      <c r="I646" s="262"/>
      <c r="J646" s="785"/>
      <c r="L646" s="347" t="s">
        <v>1444</v>
      </c>
      <c r="M646" s="765" t="s">
        <v>1255</v>
      </c>
      <c r="N646" s="264">
        <v>936.45</v>
      </c>
      <c r="O646" s="687"/>
      <c r="P646" s="693"/>
      <c r="Q646" s="693"/>
      <c r="R646" s="693"/>
      <c r="S646" s="693"/>
      <c r="T646" s="691" t="s">
        <v>114</v>
      </c>
      <c r="U646" s="691" t="s">
        <v>3</v>
      </c>
      <c r="V646" s="691" t="s">
        <v>22</v>
      </c>
      <c r="W646" s="687"/>
      <c r="X646" s="687"/>
      <c r="Y646" s="687"/>
      <c r="Z646" s="687"/>
      <c r="AA646" s="687"/>
      <c r="AB646" s="687"/>
      <c r="AC646" s="687"/>
      <c r="AD646" s="701" t="s">
        <v>1439</v>
      </c>
      <c r="AE646" s="414"/>
    </row>
    <row r="647" spans="1:31" ht="15" hidden="1" customHeight="1">
      <c r="A647" s="761">
        <f t="shared" si="33"/>
        <v>2025</v>
      </c>
      <c r="B647" s="762" t="str">
        <f t="shared" si="34"/>
        <v>mars</v>
      </c>
      <c r="C647" s="761">
        <f t="shared" si="35"/>
        <v>11</v>
      </c>
      <c r="D647" s="348" t="s">
        <v>1440</v>
      </c>
      <c r="E647" s="348" t="s">
        <v>3137</v>
      </c>
      <c r="F647" s="259">
        <v>45730</v>
      </c>
      <c r="G647" s="827" t="s">
        <v>1442</v>
      </c>
      <c r="H647" s="828" t="s">
        <v>1806</v>
      </c>
      <c r="I647" s="35" t="s">
        <v>1807</v>
      </c>
      <c r="J647" s="785"/>
      <c r="L647" s="347" t="s">
        <v>1457</v>
      </c>
      <c r="M647" s="765" t="s">
        <v>803</v>
      </c>
      <c r="N647" s="264">
        <v>45.35</v>
      </c>
      <c r="O647" s="687"/>
      <c r="P647" s="693"/>
      <c r="Q647" s="693"/>
      <c r="R647" s="693"/>
      <c r="S647" s="693"/>
      <c r="T647" s="691" t="s">
        <v>114</v>
      </c>
      <c r="U647" s="691" t="s">
        <v>20</v>
      </c>
      <c r="V647" s="691" t="s">
        <v>20</v>
      </c>
      <c r="W647" s="687"/>
      <c r="X647" s="687"/>
      <c r="Y647" s="687"/>
      <c r="Z647" s="687"/>
      <c r="AA647" s="687"/>
      <c r="AB647" s="687"/>
      <c r="AC647" s="690" t="s">
        <v>1439</v>
      </c>
      <c r="AD647" s="687"/>
      <c r="AE647" s="414"/>
    </row>
    <row r="648" spans="1:31" ht="15" hidden="1" customHeight="1">
      <c r="A648" s="761">
        <f t="shared" si="33"/>
        <v>2025</v>
      </c>
      <c r="B648" s="762" t="str">
        <f t="shared" si="34"/>
        <v>mars</v>
      </c>
      <c r="C648" s="761">
        <f t="shared" si="35"/>
        <v>11</v>
      </c>
      <c r="D648" s="348" t="s">
        <v>1440</v>
      </c>
      <c r="E648" s="348" t="s">
        <v>3137</v>
      </c>
      <c r="F648" s="259">
        <v>45730</v>
      </c>
      <c r="G648" s="827" t="s">
        <v>1442</v>
      </c>
      <c r="H648" s="828" t="s">
        <v>1806</v>
      </c>
      <c r="I648" s="35" t="s">
        <v>1807</v>
      </c>
      <c r="J648" s="785"/>
      <c r="L648" s="347" t="s">
        <v>1457</v>
      </c>
      <c r="M648" s="765" t="s">
        <v>226</v>
      </c>
      <c r="N648" s="264">
        <v>105.65</v>
      </c>
      <c r="O648" s="687"/>
      <c r="P648" s="693"/>
      <c r="Q648" s="693"/>
      <c r="R648" s="693"/>
      <c r="S648" s="693"/>
      <c r="T648" s="691" t="s">
        <v>13</v>
      </c>
      <c r="U648" s="691" t="s">
        <v>43</v>
      </c>
      <c r="V648" s="691" t="s">
        <v>93</v>
      </c>
      <c r="W648" s="687"/>
      <c r="X648" s="687"/>
      <c r="Y648" s="687"/>
      <c r="Z648" s="687"/>
      <c r="AA648" s="687"/>
      <c r="AB648" s="687"/>
      <c r="AC648" s="690" t="s">
        <v>1439</v>
      </c>
      <c r="AD648" s="701" t="s">
        <v>1439</v>
      </c>
      <c r="AE648" s="414"/>
    </row>
    <row r="649" spans="1:31" ht="15" hidden="1" customHeight="1">
      <c r="A649" s="761">
        <f t="shared" si="33"/>
        <v>2025</v>
      </c>
      <c r="B649" s="762" t="str">
        <f t="shared" si="34"/>
        <v>mars</v>
      </c>
      <c r="C649" s="761">
        <f t="shared" si="35"/>
        <v>11</v>
      </c>
      <c r="D649" s="348" t="s">
        <v>1440</v>
      </c>
      <c r="E649" s="348" t="s">
        <v>3137</v>
      </c>
      <c r="F649" s="259">
        <v>45730</v>
      </c>
      <c r="G649" s="798" t="s">
        <v>1442</v>
      </c>
      <c r="H649" s="829" t="s">
        <v>1806</v>
      </c>
      <c r="I649" s="830" t="s">
        <v>1807</v>
      </c>
      <c r="L649" s="347" t="s">
        <v>1457</v>
      </c>
      <c r="M649" s="765" t="s">
        <v>809</v>
      </c>
      <c r="N649" s="264">
        <v>60.3</v>
      </c>
      <c r="O649" s="687"/>
      <c r="P649" s="693"/>
      <c r="Q649" s="693"/>
      <c r="R649" s="693"/>
      <c r="S649" s="693"/>
      <c r="T649" s="691" t="s">
        <v>114</v>
      </c>
      <c r="U649" s="691" t="s">
        <v>20</v>
      </c>
      <c r="V649" s="691" t="s">
        <v>20</v>
      </c>
      <c r="W649" s="687"/>
      <c r="X649" s="687"/>
      <c r="Y649" s="687"/>
      <c r="Z649" s="687"/>
      <c r="AA649" s="687"/>
      <c r="AB649" s="687"/>
      <c r="AC649" s="690" t="s">
        <v>1439</v>
      </c>
      <c r="AD649" s="687"/>
      <c r="AE649" s="414"/>
    </row>
    <row r="650" spans="1:31" ht="15" hidden="1" customHeight="1">
      <c r="A650" s="761">
        <f t="shared" si="33"/>
        <v>2025</v>
      </c>
      <c r="B650" s="762" t="str">
        <f t="shared" si="34"/>
        <v>mars</v>
      </c>
      <c r="C650" s="761">
        <f t="shared" si="35"/>
        <v>11</v>
      </c>
      <c r="D650" s="348" t="s">
        <v>1440</v>
      </c>
      <c r="E650" s="348" t="s">
        <v>3138</v>
      </c>
      <c r="F650" s="259">
        <v>45730</v>
      </c>
      <c r="G650" s="800" t="s">
        <v>1516</v>
      </c>
      <c r="H650" s="801" t="s">
        <v>1808</v>
      </c>
      <c r="I650" s="799" t="s">
        <v>1548</v>
      </c>
      <c r="L650" s="347" t="s">
        <v>1438</v>
      </c>
      <c r="M650" s="765" t="s">
        <v>382</v>
      </c>
      <c r="N650" s="264">
        <v>44.4</v>
      </c>
      <c r="O650" s="687"/>
      <c r="P650" s="693"/>
      <c r="Q650" s="693"/>
      <c r="R650" s="693"/>
      <c r="S650" s="693"/>
      <c r="T650" s="691" t="s">
        <v>13</v>
      </c>
      <c r="U650" s="691" t="s">
        <v>49</v>
      </c>
      <c r="V650" s="691" t="s">
        <v>86</v>
      </c>
      <c r="W650" s="687"/>
      <c r="X650" s="687"/>
      <c r="Y650" s="687"/>
      <c r="Z650" s="687"/>
      <c r="AA650" s="687"/>
      <c r="AB650" s="687"/>
      <c r="AC650" s="687"/>
      <c r="AD650" s="701" t="s">
        <v>1482</v>
      </c>
      <c r="AE650" s="414"/>
    </row>
    <row r="651" spans="1:31" ht="15" hidden="1" customHeight="1">
      <c r="A651" s="761">
        <f t="shared" si="33"/>
        <v>2025</v>
      </c>
      <c r="B651" s="762" t="str">
        <f t="shared" si="34"/>
        <v>mars</v>
      </c>
      <c r="C651" s="761">
        <f t="shared" si="35"/>
        <v>11</v>
      </c>
      <c r="D651" s="348" t="s">
        <v>1440</v>
      </c>
      <c r="E651" s="348" t="s">
        <v>3138</v>
      </c>
      <c r="F651" s="259">
        <v>45730</v>
      </c>
      <c r="G651" s="800" t="s">
        <v>1516</v>
      </c>
      <c r="H651" s="811" t="s">
        <v>1808</v>
      </c>
      <c r="I651" s="798" t="s">
        <v>1548</v>
      </c>
      <c r="L651" s="347" t="s">
        <v>1438</v>
      </c>
      <c r="M651" s="765" t="s">
        <v>602</v>
      </c>
      <c r="N651" s="264">
        <v>44.4</v>
      </c>
      <c r="O651" s="687"/>
      <c r="P651" s="693"/>
      <c r="Q651" s="693"/>
      <c r="R651" s="693"/>
      <c r="S651" s="693"/>
      <c r="T651" s="691" t="s">
        <v>114</v>
      </c>
      <c r="U651" s="691" t="s">
        <v>7</v>
      </c>
      <c r="V651" s="691" t="s">
        <v>143</v>
      </c>
      <c r="W651" s="687"/>
      <c r="X651" s="687"/>
      <c r="Y651" s="687"/>
      <c r="Z651" s="687"/>
      <c r="AA651" s="687"/>
      <c r="AB651" s="687"/>
      <c r="AC651" s="687"/>
      <c r="AD651" s="701" t="s">
        <v>1439</v>
      </c>
      <c r="AE651" s="414"/>
    </row>
    <row r="652" spans="1:31" ht="15" hidden="1" customHeight="1">
      <c r="A652" s="761">
        <f t="shared" si="33"/>
        <v>2025</v>
      </c>
      <c r="B652" s="762" t="str">
        <f t="shared" si="34"/>
        <v>mars</v>
      </c>
      <c r="C652" s="761">
        <f t="shared" si="35"/>
        <v>11</v>
      </c>
      <c r="D652" s="348" t="s">
        <v>1440</v>
      </c>
      <c r="E652" s="348" t="s">
        <v>1425</v>
      </c>
      <c r="F652" s="259">
        <v>45730</v>
      </c>
      <c r="G652" s="807" t="s">
        <v>1425</v>
      </c>
      <c r="H652" s="807"/>
      <c r="L652" s="347" t="s">
        <v>1426</v>
      </c>
      <c r="M652" s="765" t="s">
        <v>835</v>
      </c>
      <c r="N652" s="264" t="s">
        <v>1425</v>
      </c>
      <c r="O652" s="687"/>
      <c r="P652" s="693" t="s">
        <v>1427</v>
      </c>
      <c r="Q652" s="693" t="s">
        <v>1433</v>
      </c>
      <c r="R652" s="693" t="s">
        <v>1431</v>
      </c>
      <c r="S652" s="693"/>
      <c r="T652" s="691" t="s">
        <v>114</v>
      </c>
      <c r="U652" s="691" t="s">
        <v>7</v>
      </c>
      <c r="V652" s="691" t="s">
        <v>143</v>
      </c>
      <c r="W652" s="687"/>
      <c r="X652" s="687"/>
      <c r="Y652" s="687"/>
      <c r="Z652" s="687"/>
      <c r="AA652" s="687"/>
      <c r="AB652" s="687"/>
      <c r="AC652" s="687"/>
      <c r="AD652" s="687"/>
      <c r="AE652" s="414"/>
    </row>
    <row r="653" spans="1:31" ht="15" hidden="1" customHeight="1">
      <c r="A653" s="761">
        <f t="shared" si="33"/>
        <v>2025</v>
      </c>
      <c r="B653" s="762" t="str">
        <f t="shared" si="34"/>
        <v>mars</v>
      </c>
      <c r="C653" s="761">
        <f t="shared" si="35"/>
        <v>11</v>
      </c>
      <c r="D653" s="348" t="s">
        <v>1440</v>
      </c>
      <c r="E653" s="348" t="s">
        <v>1425</v>
      </c>
      <c r="F653" s="259">
        <v>45730</v>
      </c>
      <c r="G653" s="807" t="s">
        <v>1425</v>
      </c>
      <c r="H653" s="807"/>
      <c r="L653" s="347" t="s">
        <v>1426</v>
      </c>
      <c r="M653" s="765" t="s">
        <v>1068</v>
      </c>
      <c r="N653" s="264" t="s">
        <v>1425</v>
      </c>
      <c r="O653" s="687"/>
      <c r="P653" s="693" t="s">
        <v>1427</v>
      </c>
      <c r="Q653" s="693" t="s">
        <v>1433</v>
      </c>
      <c r="R653" s="693" t="s">
        <v>1431</v>
      </c>
      <c r="S653" s="693"/>
      <c r="T653" s="691" t="s">
        <v>114</v>
      </c>
      <c r="U653" s="691" t="s">
        <v>7</v>
      </c>
      <c r="V653" s="691" t="s">
        <v>143</v>
      </c>
      <c r="W653" s="687"/>
      <c r="X653" s="687"/>
      <c r="Y653" s="687"/>
      <c r="Z653" s="687"/>
      <c r="AA653" s="687"/>
      <c r="AB653" s="687"/>
      <c r="AC653" s="687"/>
      <c r="AD653" s="687"/>
      <c r="AE653" s="414"/>
    </row>
    <row r="654" spans="1:31" ht="15" hidden="1" customHeight="1">
      <c r="A654" s="761">
        <f t="shared" si="33"/>
        <v>2025</v>
      </c>
      <c r="B654" s="762" t="str">
        <f t="shared" si="34"/>
        <v>mars</v>
      </c>
      <c r="C654" s="761">
        <f t="shared" si="35"/>
        <v>11</v>
      </c>
      <c r="D654" s="348" t="s">
        <v>1440</v>
      </c>
      <c r="E654" s="348" t="s">
        <v>1425</v>
      </c>
      <c r="F654" s="259">
        <v>45730</v>
      </c>
      <c r="G654" s="807" t="s">
        <v>1425</v>
      </c>
      <c r="H654" s="805"/>
      <c r="L654" s="347" t="s">
        <v>1426</v>
      </c>
      <c r="M654" s="765" t="s">
        <v>1029</v>
      </c>
      <c r="N654" s="264" t="s">
        <v>1425</v>
      </c>
      <c r="O654" s="687"/>
      <c r="P654" s="693" t="s">
        <v>1427</v>
      </c>
      <c r="Q654" s="693" t="s">
        <v>1433</v>
      </c>
      <c r="R654" s="693" t="s">
        <v>1431</v>
      </c>
      <c r="S654" s="693"/>
      <c r="T654" s="691" t="s">
        <v>114</v>
      </c>
      <c r="U654" s="691" t="s">
        <v>7</v>
      </c>
      <c r="V654" s="691" t="s">
        <v>143</v>
      </c>
      <c r="W654" s="687"/>
      <c r="X654" s="687"/>
      <c r="Y654" s="687"/>
      <c r="Z654" s="687"/>
      <c r="AA654" s="687"/>
      <c r="AB654" s="687"/>
      <c r="AC654" s="687"/>
      <c r="AD654" s="687"/>
      <c r="AE654" s="414"/>
    </row>
    <row r="655" spans="1:31" ht="15" hidden="1" customHeight="1">
      <c r="A655" s="761">
        <f t="shared" si="33"/>
        <v>2025</v>
      </c>
      <c r="B655" s="762" t="str">
        <f t="shared" si="34"/>
        <v>mars</v>
      </c>
      <c r="C655" s="761">
        <f t="shared" si="35"/>
        <v>11</v>
      </c>
      <c r="D655" s="348" t="s">
        <v>1440</v>
      </c>
      <c r="E655" s="348" t="s">
        <v>3139</v>
      </c>
      <c r="F655" s="259">
        <v>45730</v>
      </c>
      <c r="G655" s="807" t="s">
        <v>1593</v>
      </c>
      <c r="H655" s="805"/>
      <c r="L655" s="347" t="s">
        <v>1465</v>
      </c>
      <c r="M655" s="765" t="s">
        <v>1366</v>
      </c>
      <c r="N655" s="264">
        <v>15</v>
      </c>
      <c r="O655" s="687"/>
      <c r="P655" s="693"/>
      <c r="Q655" s="693"/>
      <c r="R655" s="693"/>
      <c r="S655" s="693"/>
      <c r="T655" s="691" t="s">
        <v>114</v>
      </c>
      <c r="U655" s="691" t="s">
        <v>7</v>
      </c>
      <c r="V655" s="691" t="s">
        <v>1367</v>
      </c>
      <c r="W655" s="687"/>
      <c r="X655" s="687"/>
      <c r="Y655" s="687"/>
      <c r="Z655" s="687"/>
      <c r="AA655" s="687"/>
      <c r="AB655" s="687"/>
      <c r="AC655" s="687"/>
      <c r="AD655" s="701" t="s">
        <v>1439</v>
      </c>
      <c r="AE655" s="414"/>
    </row>
    <row r="656" spans="1:31" ht="15" hidden="1" customHeight="1">
      <c r="A656" s="761">
        <f t="shared" si="33"/>
        <v>2025</v>
      </c>
      <c r="B656" s="762" t="str">
        <f t="shared" si="34"/>
        <v>mars</v>
      </c>
      <c r="C656" s="761">
        <f t="shared" si="35"/>
        <v>11</v>
      </c>
      <c r="D656" s="348" t="s">
        <v>1440</v>
      </c>
      <c r="E656" s="348" t="s">
        <v>3139</v>
      </c>
      <c r="F656" s="787">
        <v>45730</v>
      </c>
      <c r="G656" s="807" t="s">
        <v>1593</v>
      </c>
      <c r="H656" s="807"/>
      <c r="I656" s="785"/>
      <c r="L656" s="347" t="s">
        <v>1465</v>
      </c>
      <c r="M656" s="765" t="s">
        <v>871</v>
      </c>
      <c r="N656" s="264">
        <v>15</v>
      </c>
      <c r="O656" s="687"/>
      <c r="P656" s="693"/>
      <c r="Q656" s="693"/>
      <c r="R656" s="693"/>
      <c r="S656" s="693"/>
      <c r="T656" s="691" t="s">
        <v>13</v>
      </c>
      <c r="U656" s="691" t="s">
        <v>49</v>
      </c>
      <c r="V656" s="691" t="s">
        <v>86</v>
      </c>
      <c r="W656" s="687"/>
      <c r="X656" s="687"/>
      <c r="Y656" s="687"/>
      <c r="Z656" s="687"/>
      <c r="AA656" s="687"/>
      <c r="AB656" s="687"/>
      <c r="AC656" s="687"/>
      <c r="AD656" s="687"/>
      <c r="AE656" s="414"/>
    </row>
    <row r="657" spans="1:31" ht="15" hidden="1" customHeight="1">
      <c r="A657" s="761">
        <f t="shared" si="33"/>
        <v>2025</v>
      </c>
      <c r="B657" s="762" t="str">
        <f t="shared" si="34"/>
        <v>mars</v>
      </c>
      <c r="C657" s="761">
        <f t="shared" si="35"/>
        <v>11</v>
      </c>
      <c r="D657" s="348" t="s">
        <v>1440</v>
      </c>
      <c r="E657" s="348" t="s">
        <v>3140</v>
      </c>
      <c r="F657" s="259">
        <v>45730</v>
      </c>
      <c r="G657" s="800" t="s">
        <v>1477</v>
      </c>
      <c r="H657" s="799" t="s">
        <v>1809</v>
      </c>
      <c r="I657" s="262"/>
      <c r="L657" s="347" t="s">
        <v>1444</v>
      </c>
      <c r="M657" s="765" t="s">
        <v>500</v>
      </c>
      <c r="N657" s="264">
        <v>117.1</v>
      </c>
      <c r="O657" s="687"/>
      <c r="P657" s="693"/>
      <c r="Q657" s="693"/>
      <c r="R657" s="693"/>
      <c r="S657" s="693"/>
      <c r="T657" s="691" t="s">
        <v>114</v>
      </c>
      <c r="U657" s="691" t="s">
        <v>7</v>
      </c>
      <c r="V657" s="691" t="s">
        <v>501</v>
      </c>
      <c r="W657" s="687"/>
      <c r="X657" s="687"/>
      <c r="Y657" s="687"/>
      <c r="Z657" s="687"/>
      <c r="AA657" s="687"/>
      <c r="AB657" s="687"/>
      <c r="AC657" s="687"/>
      <c r="AD657" s="701" t="s">
        <v>1439</v>
      </c>
      <c r="AE657" s="414"/>
    </row>
    <row r="658" spans="1:31" ht="15" hidden="1" customHeight="1">
      <c r="A658" s="761">
        <f t="shared" si="33"/>
        <v>2025</v>
      </c>
      <c r="B658" s="762" t="str">
        <f t="shared" si="34"/>
        <v>mars</v>
      </c>
      <c r="C658" s="761">
        <f t="shared" si="35"/>
        <v>11</v>
      </c>
      <c r="D658" s="348" t="s">
        <v>1440</v>
      </c>
      <c r="E658" s="348" t="s">
        <v>3140</v>
      </c>
      <c r="F658" s="259">
        <v>45730</v>
      </c>
      <c r="G658" s="800" t="s">
        <v>1477</v>
      </c>
      <c r="H658" s="799" t="s">
        <v>1809</v>
      </c>
      <c r="I658" s="262"/>
      <c r="L658" s="347" t="s">
        <v>1444</v>
      </c>
      <c r="M658" s="765" t="s">
        <v>1252</v>
      </c>
      <c r="N658" s="264">
        <v>37</v>
      </c>
      <c r="O658" s="687"/>
      <c r="P658" s="693"/>
      <c r="Q658" s="693"/>
      <c r="R658" s="693"/>
      <c r="S658" s="693"/>
      <c r="T658" s="691" t="s">
        <v>13</v>
      </c>
      <c r="U658" s="691" t="s">
        <v>43</v>
      </c>
      <c r="V658" s="691" t="s">
        <v>93</v>
      </c>
      <c r="W658" s="687"/>
      <c r="X658" s="687"/>
      <c r="Y658" s="687"/>
      <c r="Z658" s="687"/>
      <c r="AA658" s="687"/>
      <c r="AB658" s="687"/>
      <c r="AC658" s="687"/>
      <c r="AD658" s="701" t="s">
        <v>1439</v>
      </c>
      <c r="AE658" s="414"/>
    </row>
    <row r="659" spans="1:31" ht="15" hidden="1" customHeight="1">
      <c r="A659" s="761">
        <f t="shared" si="33"/>
        <v>2025</v>
      </c>
      <c r="B659" s="762" t="str">
        <f t="shared" si="34"/>
        <v>mars</v>
      </c>
      <c r="C659" s="761">
        <f t="shared" si="35"/>
        <v>11</v>
      </c>
      <c r="D659" s="348" t="s">
        <v>1440</v>
      </c>
      <c r="E659" s="348" t="s">
        <v>3140</v>
      </c>
      <c r="F659" s="259">
        <v>45730</v>
      </c>
      <c r="G659" s="800" t="s">
        <v>1477</v>
      </c>
      <c r="H659" s="799" t="s">
        <v>1809</v>
      </c>
      <c r="I659" s="262"/>
      <c r="L659" s="347" t="s">
        <v>1444</v>
      </c>
      <c r="M659" s="765" t="s">
        <v>382</v>
      </c>
      <c r="N659" s="264">
        <v>80.099999999999994</v>
      </c>
      <c r="O659" s="687"/>
      <c r="P659" s="693"/>
      <c r="Q659" s="693"/>
      <c r="R659" s="693"/>
      <c r="S659" s="693"/>
      <c r="T659" s="691" t="s">
        <v>13</v>
      </c>
      <c r="U659" s="691" t="s">
        <v>49</v>
      </c>
      <c r="V659" s="691" t="s">
        <v>86</v>
      </c>
      <c r="W659" s="687"/>
      <c r="X659" s="687"/>
      <c r="Y659" s="687"/>
      <c r="Z659" s="687"/>
      <c r="AA659" s="687"/>
      <c r="AB659" s="687"/>
      <c r="AC659" s="687"/>
      <c r="AD659" s="701" t="s">
        <v>1439</v>
      </c>
      <c r="AE659" s="414"/>
    </row>
    <row r="660" spans="1:31" ht="15" hidden="1" customHeight="1">
      <c r="A660" s="761">
        <f t="shared" si="33"/>
        <v>2025</v>
      </c>
      <c r="B660" s="762" t="str">
        <f t="shared" si="34"/>
        <v>mars</v>
      </c>
      <c r="C660" s="761">
        <f t="shared" si="35"/>
        <v>11</v>
      </c>
      <c r="D660" s="348" t="s">
        <v>1440</v>
      </c>
      <c r="E660" s="348" t="s">
        <v>1425</v>
      </c>
      <c r="F660" s="259">
        <v>45730</v>
      </c>
      <c r="G660" s="807" t="s">
        <v>1425</v>
      </c>
      <c r="H660" s="807"/>
      <c r="L660" s="347" t="s">
        <v>1426</v>
      </c>
      <c r="M660" s="765" t="s">
        <v>1231</v>
      </c>
      <c r="N660" s="264" t="s">
        <v>1425</v>
      </c>
      <c r="O660" s="687"/>
      <c r="P660" s="693" t="s">
        <v>1427</v>
      </c>
      <c r="Q660" s="693" t="s">
        <v>1433</v>
      </c>
      <c r="R660" s="693" t="s">
        <v>1429</v>
      </c>
      <c r="S660" s="693"/>
      <c r="T660" s="691" t="s">
        <v>114</v>
      </c>
      <c r="U660" s="691" t="s">
        <v>7</v>
      </c>
      <c r="V660" s="691" t="s">
        <v>143</v>
      </c>
      <c r="W660" s="687"/>
      <c r="X660" s="687"/>
      <c r="Y660" s="687"/>
      <c r="Z660" s="687"/>
      <c r="AA660" s="687"/>
      <c r="AB660" s="687"/>
      <c r="AC660" s="687"/>
      <c r="AD660" s="687"/>
      <c r="AE660" s="414"/>
    </row>
    <row r="661" spans="1:31" ht="15" hidden="1" customHeight="1">
      <c r="A661" s="761">
        <f t="shared" si="33"/>
        <v>2025</v>
      </c>
      <c r="B661" s="762" t="str">
        <f t="shared" si="34"/>
        <v>mars</v>
      </c>
      <c r="C661" s="761">
        <f t="shared" si="35"/>
        <v>11</v>
      </c>
      <c r="D661" s="348" t="s">
        <v>1440</v>
      </c>
      <c r="E661" s="348" t="s">
        <v>3141</v>
      </c>
      <c r="F661" s="259">
        <v>45730</v>
      </c>
      <c r="G661" s="800" t="s">
        <v>1678</v>
      </c>
      <c r="H661" s="801" t="s">
        <v>1810</v>
      </c>
      <c r="L661" s="347" t="s">
        <v>1461</v>
      </c>
      <c r="M661" s="765" t="s">
        <v>471</v>
      </c>
      <c r="N661" s="264">
        <v>60.75</v>
      </c>
      <c r="O661" s="687"/>
      <c r="P661" s="693"/>
      <c r="Q661" s="693"/>
      <c r="R661" s="693"/>
      <c r="S661" s="693"/>
      <c r="T661" s="691" t="s">
        <v>114</v>
      </c>
      <c r="U661" s="691" t="s">
        <v>7</v>
      </c>
      <c r="V661" s="691" t="s">
        <v>143</v>
      </c>
      <c r="W661" s="687"/>
      <c r="X661" s="687"/>
      <c r="Y661" s="687"/>
      <c r="Z661" s="687"/>
      <c r="AA661" s="687"/>
      <c r="AB661" s="687"/>
      <c r="AC661" s="690" t="s">
        <v>1439</v>
      </c>
      <c r="AD661" s="701" t="s">
        <v>1439</v>
      </c>
      <c r="AE661" s="414"/>
    </row>
    <row r="662" spans="1:31" ht="15" hidden="1" customHeight="1">
      <c r="A662" s="761">
        <f t="shared" si="33"/>
        <v>2025</v>
      </c>
      <c r="B662" s="762" t="str">
        <f t="shared" si="34"/>
        <v>mars</v>
      </c>
      <c r="C662" s="761">
        <f t="shared" si="35"/>
        <v>11</v>
      </c>
      <c r="D662" s="348" t="s">
        <v>1440</v>
      </c>
      <c r="E662" s="348" t="s">
        <v>3141</v>
      </c>
      <c r="F662" s="259">
        <v>45730</v>
      </c>
      <c r="G662" s="800" t="s">
        <v>1678</v>
      </c>
      <c r="H662" s="801" t="s">
        <v>1810</v>
      </c>
      <c r="L662" s="347" t="s">
        <v>1461</v>
      </c>
      <c r="M662" s="765" t="s">
        <v>1061</v>
      </c>
      <c r="N662" s="264">
        <v>7</v>
      </c>
      <c r="O662" s="687"/>
      <c r="P662" s="693"/>
      <c r="Q662" s="693"/>
      <c r="R662" s="693"/>
      <c r="S662" s="693"/>
      <c r="T662" s="691" t="s">
        <v>114</v>
      </c>
      <c r="U662" s="691" t="s">
        <v>7</v>
      </c>
      <c r="V662" s="691" t="s">
        <v>143</v>
      </c>
      <c r="W662" s="687"/>
      <c r="X662" s="687"/>
      <c r="Y662" s="687"/>
      <c r="Z662" s="687"/>
      <c r="AA662" s="687"/>
      <c r="AB662" s="687"/>
      <c r="AC662" s="690" t="s">
        <v>1439</v>
      </c>
      <c r="AD662" s="701" t="s">
        <v>1439</v>
      </c>
      <c r="AE662" s="414"/>
    </row>
    <row r="663" spans="1:31" ht="15" hidden="1" customHeight="1">
      <c r="A663" s="761">
        <f t="shared" si="33"/>
        <v>2025</v>
      </c>
      <c r="B663" s="762" t="str">
        <f t="shared" si="34"/>
        <v>mars</v>
      </c>
      <c r="C663" s="761">
        <f t="shared" si="35"/>
        <v>11</v>
      </c>
      <c r="D663" s="348" t="s">
        <v>1440</v>
      </c>
      <c r="E663" s="348" t="s">
        <v>1425</v>
      </c>
      <c r="F663" s="259">
        <v>45730</v>
      </c>
      <c r="G663" s="807" t="s">
        <v>1425</v>
      </c>
      <c r="H663" s="807"/>
      <c r="L663" s="347" t="s">
        <v>1426</v>
      </c>
      <c r="M663" s="765" t="s">
        <v>164</v>
      </c>
      <c r="N663" s="264" t="s">
        <v>1425</v>
      </c>
      <c r="O663" s="687"/>
      <c r="P663" s="693" t="s">
        <v>1427</v>
      </c>
      <c r="Q663" s="693" t="s">
        <v>1433</v>
      </c>
      <c r="R663" s="693" t="s">
        <v>1429</v>
      </c>
      <c r="S663" s="693"/>
      <c r="T663" s="691" t="s">
        <v>114</v>
      </c>
      <c r="U663" s="691" t="s">
        <v>7</v>
      </c>
      <c r="V663" s="691" t="s">
        <v>143</v>
      </c>
      <c r="W663" s="687"/>
      <c r="X663" s="687"/>
      <c r="Y663" s="687"/>
      <c r="Z663" s="687"/>
      <c r="AA663" s="687"/>
      <c r="AB663" s="687"/>
      <c r="AC663" s="687"/>
      <c r="AD663" s="687"/>
      <c r="AE663" s="414"/>
    </row>
    <row r="664" spans="1:31" ht="15" hidden="1" customHeight="1">
      <c r="A664" s="761">
        <f t="shared" si="33"/>
        <v>2025</v>
      </c>
      <c r="B664" s="762" t="str">
        <f t="shared" si="34"/>
        <v>mars</v>
      </c>
      <c r="C664" s="761">
        <f t="shared" si="35"/>
        <v>11</v>
      </c>
      <c r="D664" s="348" t="s">
        <v>1440</v>
      </c>
      <c r="E664" s="348" t="s">
        <v>1425</v>
      </c>
      <c r="F664" s="259">
        <v>45730</v>
      </c>
      <c r="G664" s="807" t="s">
        <v>1425</v>
      </c>
      <c r="H664" s="807"/>
      <c r="L664" s="347" t="s">
        <v>1426</v>
      </c>
      <c r="M664" s="765" t="s">
        <v>174</v>
      </c>
      <c r="N664" s="264" t="s">
        <v>1425</v>
      </c>
      <c r="O664" s="687"/>
      <c r="P664" s="693" t="s">
        <v>1427</v>
      </c>
      <c r="Q664" s="693" t="s">
        <v>1433</v>
      </c>
      <c r="R664" s="693" t="s">
        <v>1429</v>
      </c>
      <c r="S664" s="693"/>
      <c r="T664" s="691" t="s">
        <v>114</v>
      </c>
      <c r="U664" s="691" t="s">
        <v>7</v>
      </c>
      <c r="V664" s="691" t="s">
        <v>143</v>
      </c>
      <c r="W664" s="687"/>
      <c r="X664" s="687"/>
      <c r="Y664" s="687"/>
      <c r="Z664" s="687"/>
      <c r="AA664" s="687"/>
      <c r="AB664" s="687"/>
      <c r="AC664" s="687"/>
      <c r="AD664" s="687"/>
      <c r="AE664" s="414"/>
    </row>
    <row r="665" spans="1:31" ht="15" hidden="1" customHeight="1">
      <c r="A665" s="761">
        <f t="shared" si="33"/>
        <v>2025</v>
      </c>
      <c r="B665" s="762" t="str">
        <f t="shared" si="34"/>
        <v>mars</v>
      </c>
      <c r="C665" s="761">
        <f t="shared" si="35"/>
        <v>11</v>
      </c>
      <c r="D665" s="348" t="s">
        <v>1440</v>
      </c>
      <c r="E665" s="348" t="s">
        <v>1425</v>
      </c>
      <c r="F665" s="259">
        <v>45730</v>
      </c>
      <c r="G665" s="807" t="s">
        <v>1425</v>
      </c>
      <c r="H665" s="807"/>
      <c r="L665" s="347" t="s">
        <v>1426</v>
      </c>
      <c r="M665" s="765" t="s">
        <v>169</v>
      </c>
      <c r="N665" s="264" t="s">
        <v>1425</v>
      </c>
      <c r="O665" s="687"/>
      <c r="P665" s="693" t="s">
        <v>1427</v>
      </c>
      <c r="Q665" s="693" t="s">
        <v>1908</v>
      </c>
      <c r="R665" s="693" t="s">
        <v>1429</v>
      </c>
      <c r="S665" s="693" t="s">
        <v>1921</v>
      </c>
      <c r="T665" s="691" t="s">
        <v>114</v>
      </c>
      <c r="U665" s="691" t="s">
        <v>7</v>
      </c>
      <c r="V665" s="691" t="s">
        <v>143</v>
      </c>
      <c r="W665" s="687"/>
      <c r="X665" s="687"/>
      <c r="Y665" s="687"/>
      <c r="Z665" s="687"/>
      <c r="AA665" s="687"/>
      <c r="AB665" s="687"/>
      <c r="AC665" s="687"/>
      <c r="AD665" s="687"/>
      <c r="AE665" s="414"/>
    </row>
    <row r="666" spans="1:31" ht="15" hidden="1" customHeight="1">
      <c r="A666" s="761">
        <f t="shared" si="33"/>
        <v>2025</v>
      </c>
      <c r="B666" s="762" t="str">
        <f t="shared" si="34"/>
        <v>mars</v>
      </c>
      <c r="C666" s="761">
        <f t="shared" si="35"/>
        <v>11</v>
      </c>
      <c r="D666" s="348" t="s">
        <v>1440</v>
      </c>
      <c r="E666" s="348" t="s">
        <v>1425</v>
      </c>
      <c r="F666" s="259">
        <v>45730</v>
      </c>
      <c r="G666" s="807" t="s">
        <v>1425</v>
      </c>
      <c r="H666" s="807"/>
      <c r="L666" s="347" t="s">
        <v>1426</v>
      </c>
      <c r="M666" s="765" t="s">
        <v>455</v>
      </c>
      <c r="N666" s="264" t="s">
        <v>1425</v>
      </c>
      <c r="O666" s="687"/>
      <c r="P666" s="693" t="s">
        <v>1427</v>
      </c>
      <c r="Q666" s="693" t="s">
        <v>1433</v>
      </c>
      <c r="R666" s="693" t="s">
        <v>1429</v>
      </c>
      <c r="S666" s="693"/>
      <c r="T666" s="691" t="s">
        <v>114</v>
      </c>
      <c r="U666" s="691" t="s">
        <v>7</v>
      </c>
      <c r="V666" s="691" t="s">
        <v>143</v>
      </c>
      <c r="W666" s="687"/>
      <c r="X666" s="687"/>
      <c r="Y666" s="687"/>
      <c r="Z666" s="687"/>
      <c r="AA666" s="687"/>
      <c r="AB666" s="687"/>
      <c r="AC666" s="687"/>
      <c r="AD666" s="687"/>
      <c r="AE666" s="414"/>
    </row>
    <row r="667" spans="1:31" ht="15" hidden="1" customHeight="1">
      <c r="A667" s="761">
        <f t="shared" si="33"/>
        <v>2025</v>
      </c>
      <c r="B667" s="762" t="str">
        <f t="shared" si="34"/>
        <v>mars</v>
      </c>
      <c r="C667" s="761">
        <f t="shared" si="35"/>
        <v>11</v>
      </c>
      <c r="D667" s="348" t="s">
        <v>1440</v>
      </c>
      <c r="E667" s="348" t="s">
        <v>3141</v>
      </c>
      <c r="F667" s="259">
        <v>45730</v>
      </c>
      <c r="G667" s="800" t="s">
        <v>1678</v>
      </c>
      <c r="H667" s="801" t="s">
        <v>1810</v>
      </c>
      <c r="K667" s="409"/>
      <c r="L667" s="347" t="s">
        <v>1461</v>
      </c>
      <c r="M667" s="765" t="s">
        <v>268</v>
      </c>
      <c r="N667" s="264">
        <v>67.75</v>
      </c>
      <c r="O667" s="687"/>
      <c r="P667" s="693"/>
      <c r="Q667" s="693"/>
      <c r="R667" s="693"/>
      <c r="S667" s="693"/>
      <c r="T667" s="691" t="s">
        <v>13</v>
      </c>
      <c r="U667" s="691" t="s">
        <v>43</v>
      </c>
      <c r="V667" s="691" t="s">
        <v>93</v>
      </c>
      <c r="W667" s="687"/>
      <c r="X667" s="687"/>
      <c r="Y667" s="687"/>
      <c r="Z667" s="687"/>
      <c r="AA667" s="687"/>
      <c r="AB667" s="687"/>
      <c r="AC667" s="690" t="s">
        <v>1439</v>
      </c>
      <c r="AD667" s="701" t="s">
        <v>1439</v>
      </c>
      <c r="AE667" s="414"/>
    </row>
    <row r="668" spans="1:31" ht="15" hidden="1" customHeight="1">
      <c r="A668" s="761">
        <f t="shared" si="33"/>
        <v>2025</v>
      </c>
      <c r="B668" s="762" t="str">
        <f t="shared" si="34"/>
        <v>mars</v>
      </c>
      <c r="C668" s="761">
        <f t="shared" si="35"/>
        <v>12</v>
      </c>
      <c r="D668" s="348" t="s">
        <v>1466</v>
      </c>
      <c r="E668" s="348" t="s">
        <v>1425</v>
      </c>
      <c r="F668" s="259">
        <v>45732</v>
      </c>
      <c r="G668" s="811" t="s">
        <v>1425</v>
      </c>
      <c r="H668" s="801"/>
      <c r="I668" s="801"/>
      <c r="J668" s="831"/>
      <c r="K668" s="832"/>
      <c r="L668" s="833" t="s">
        <v>1426</v>
      </c>
      <c r="M668" s="765" t="s">
        <v>752</v>
      </c>
      <c r="N668" s="264" t="s">
        <v>1425</v>
      </c>
      <c r="O668" s="687"/>
      <c r="P668" s="693" t="s">
        <v>1427</v>
      </c>
      <c r="Q668" s="693" t="s">
        <v>1433</v>
      </c>
      <c r="R668" s="693" t="s">
        <v>1431</v>
      </c>
      <c r="S668" s="693"/>
      <c r="T668" s="691" t="s">
        <v>114</v>
      </c>
      <c r="U668" s="691" t="s">
        <v>3</v>
      </c>
      <c r="V668" s="691" t="s">
        <v>22</v>
      </c>
      <c r="W668" s="687"/>
      <c r="X668" s="687"/>
      <c r="Y668" s="687"/>
      <c r="Z668" s="687"/>
      <c r="AA668" s="687"/>
      <c r="AB668" s="687"/>
      <c r="AC668" s="687"/>
      <c r="AD668" s="687"/>
      <c r="AE668" s="414"/>
    </row>
    <row r="669" spans="1:31" ht="15" hidden="1" customHeight="1">
      <c r="A669" s="761">
        <f t="shared" si="33"/>
        <v>2025</v>
      </c>
      <c r="B669" s="762" t="str">
        <f t="shared" si="34"/>
        <v>mars</v>
      </c>
      <c r="C669" s="761">
        <f t="shared" si="35"/>
        <v>12</v>
      </c>
      <c r="D669" s="348" t="s">
        <v>1466</v>
      </c>
      <c r="E669" s="348" t="s">
        <v>3142</v>
      </c>
      <c r="F669" s="259">
        <v>45732</v>
      </c>
      <c r="G669" s="811" t="s">
        <v>1477</v>
      </c>
      <c r="H669" s="801" t="s">
        <v>1658</v>
      </c>
      <c r="I669" s="801" t="s">
        <v>1635</v>
      </c>
      <c r="J669" s="831" t="s">
        <v>1811</v>
      </c>
      <c r="K669" s="832" t="s">
        <v>1812</v>
      </c>
      <c r="L669" s="833" t="s">
        <v>1457</v>
      </c>
      <c r="M669" s="765" t="s">
        <v>792</v>
      </c>
      <c r="N669" s="264">
        <v>122</v>
      </c>
      <c r="O669" s="687"/>
      <c r="P669" s="693"/>
      <c r="Q669" s="693"/>
      <c r="R669" s="693"/>
      <c r="S669" s="693"/>
      <c r="T669" s="691" t="s">
        <v>114</v>
      </c>
      <c r="U669" s="691" t="s">
        <v>34</v>
      </c>
      <c r="V669" s="691" t="s">
        <v>34</v>
      </c>
      <c r="W669" s="687"/>
      <c r="X669" s="687"/>
      <c r="Y669" s="687"/>
      <c r="Z669" s="687"/>
      <c r="AA669" s="687"/>
      <c r="AB669" s="687"/>
      <c r="AC669" s="687"/>
      <c r="AD669" s="687"/>
      <c r="AE669" s="414"/>
    </row>
    <row r="670" spans="1:31" ht="15" hidden="1" customHeight="1">
      <c r="A670" s="761">
        <f t="shared" si="33"/>
        <v>2025</v>
      </c>
      <c r="B670" s="762" t="str">
        <f t="shared" si="34"/>
        <v>mars</v>
      </c>
      <c r="C670" s="761">
        <f t="shared" si="35"/>
        <v>12</v>
      </c>
      <c r="D670" s="348" t="s">
        <v>1466</v>
      </c>
      <c r="E670" s="348" t="s">
        <v>3142</v>
      </c>
      <c r="F670" s="259">
        <v>45732</v>
      </c>
      <c r="G670" s="811" t="s">
        <v>1477</v>
      </c>
      <c r="H670" s="801" t="s">
        <v>1658</v>
      </c>
      <c r="I670" s="801" t="s">
        <v>1635</v>
      </c>
      <c r="J670" s="831" t="s">
        <v>1811</v>
      </c>
      <c r="K670" s="832" t="s">
        <v>1812</v>
      </c>
      <c r="L670" s="833" t="s">
        <v>1457</v>
      </c>
      <c r="M670" s="765" t="s">
        <v>788</v>
      </c>
      <c r="N670" s="264">
        <v>42</v>
      </c>
      <c r="O670" s="687"/>
      <c r="P670" s="693"/>
      <c r="Q670" s="693"/>
      <c r="R670" s="693"/>
      <c r="S670" s="693"/>
      <c r="T670" s="691" t="s">
        <v>114</v>
      </c>
      <c r="U670" s="691" t="s">
        <v>34</v>
      </c>
      <c r="V670" s="691" t="s">
        <v>34</v>
      </c>
      <c r="W670" s="687"/>
      <c r="X670" s="687"/>
      <c r="Y670" s="687"/>
      <c r="Z670" s="687"/>
      <c r="AA670" s="687"/>
      <c r="AB670" s="687"/>
      <c r="AC670" s="687"/>
      <c r="AD670" s="687"/>
      <c r="AE670" s="414"/>
    </row>
    <row r="671" spans="1:31" ht="15" hidden="1" customHeight="1">
      <c r="A671" s="761">
        <f t="shared" si="33"/>
        <v>2025</v>
      </c>
      <c r="B671" s="762" t="str">
        <f t="shared" si="34"/>
        <v>mars</v>
      </c>
      <c r="C671" s="761">
        <f t="shared" si="35"/>
        <v>12</v>
      </c>
      <c r="D671" s="348" t="s">
        <v>1466</v>
      </c>
      <c r="E671" s="348" t="s">
        <v>3142</v>
      </c>
      <c r="F671" s="259">
        <v>45732</v>
      </c>
      <c r="G671" s="811" t="s">
        <v>1477</v>
      </c>
      <c r="H671" s="801" t="s">
        <v>1658</v>
      </c>
      <c r="I671" s="801" t="s">
        <v>1635</v>
      </c>
      <c r="J671" s="831" t="s">
        <v>1811</v>
      </c>
      <c r="K671" s="832" t="s">
        <v>1812</v>
      </c>
      <c r="L671" s="833" t="s">
        <v>1457</v>
      </c>
      <c r="M671" s="765" t="s">
        <v>660</v>
      </c>
      <c r="N671" s="264">
        <v>164</v>
      </c>
      <c r="O671" s="687"/>
      <c r="P671" s="693"/>
      <c r="Q671" s="693"/>
      <c r="R671" s="693"/>
      <c r="S671" s="693"/>
      <c r="T671" s="691" t="s">
        <v>13</v>
      </c>
      <c r="U671" s="691" t="s">
        <v>47</v>
      </c>
      <c r="V671" s="691" t="s">
        <v>292</v>
      </c>
      <c r="W671" s="687"/>
      <c r="X671" s="687"/>
      <c r="Y671" s="687"/>
      <c r="Z671" s="687"/>
      <c r="AA671" s="687"/>
      <c r="AB671" s="687"/>
      <c r="AC671" s="690" t="s">
        <v>1439</v>
      </c>
      <c r="AD671" s="701" t="s">
        <v>1439</v>
      </c>
      <c r="AE671" s="414"/>
    </row>
    <row r="672" spans="1:31" ht="15" hidden="1" customHeight="1">
      <c r="A672" s="761">
        <f t="shared" si="33"/>
        <v>2025</v>
      </c>
      <c r="B672" s="762" t="str">
        <f t="shared" si="34"/>
        <v>mars</v>
      </c>
      <c r="C672" s="761">
        <f t="shared" si="35"/>
        <v>12</v>
      </c>
      <c r="D672" s="348" t="s">
        <v>1466</v>
      </c>
      <c r="E672" s="348" t="s">
        <v>1425</v>
      </c>
      <c r="F672" s="259">
        <v>45732</v>
      </c>
      <c r="G672" s="798" t="s">
        <v>1425</v>
      </c>
      <c r="H672" s="801"/>
      <c r="I672" s="801"/>
      <c r="J672" s="834"/>
      <c r="K672" s="835"/>
      <c r="L672" s="833" t="s">
        <v>1426</v>
      </c>
      <c r="M672" s="765" t="s">
        <v>1813</v>
      </c>
      <c r="N672" s="264" t="s">
        <v>1425</v>
      </c>
      <c r="O672" s="687"/>
      <c r="P672" s="693" t="s">
        <v>1427</v>
      </c>
      <c r="Q672" s="693" t="s">
        <v>1541</v>
      </c>
      <c r="R672" s="693" t="s">
        <v>1431</v>
      </c>
      <c r="S672" s="693" t="s">
        <v>3143</v>
      </c>
      <c r="T672" s="691" t="s">
        <v>114</v>
      </c>
      <c r="U672" s="691" t="s">
        <v>3</v>
      </c>
      <c r="V672" s="691" t="s">
        <v>3</v>
      </c>
      <c r="W672" s="687"/>
      <c r="X672" s="687"/>
      <c r="Y672" s="687"/>
      <c r="Z672" s="687"/>
      <c r="AA672" s="687"/>
      <c r="AB672" s="687"/>
      <c r="AC672" s="687"/>
      <c r="AD672" s="687"/>
      <c r="AE672" s="414"/>
    </row>
    <row r="673" spans="1:31" ht="15" hidden="1" customHeight="1">
      <c r="A673" s="761">
        <f t="shared" si="33"/>
        <v>2025</v>
      </c>
      <c r="B673" s="762" t="str">
        <f t="shared" si="34"/>
        <v>mars</v>
      </c>
      <c r="C673" s="761">
        <f t="shared" si="35"/>
        <v>12</v>
      </c>
      <c r="D673" s="348" t="s">
        <v>1472</v>
      </c>
      <c r="E673" s="348" t="s">
        <v>1425</v>
      </c>
      <c r="F673" s="259">
        <v>45733</v>
      </c>
      <c r="G673" s="800" t="s">
        <v>1425</v>
      </c>
      <c r="H673" s="802"/>
      <c r="I673" s="799"/>
      <c r="L673" s="347" t="s">
        <v>1426</v>
      </c>
      <c r="M673" s="765" t="s">
        <v>752</v>
      </c>
      <c r="N673" s="264" t="s">
        <v>1425</v>
      </c>
      <c r="O673" s="687"/>
      <c r="P673" s="693" t="s">
        <v>1427</v>
      </c>
      <c r="Q673" s="693" t="s">
        <v>1433</v>
      </c>
      <c r="R673" s="693" t="s">
        <v>1431</v>
      </c>
      <c r="S673" s="693"/>
      <c r="T673" s="691" t="s">
        <v>114</v>
      </c>
      <c r="U673" s="691" t="s">
        <v>3</v>
      </c>
      <c r="V673" s="691" t="s">
        <v>22</v>
      </c>
      <c r="W673" s="687"/>
      <c r="X673" s="687"/>
      <c r="Y673" s="687"/>
      <c r="Z673" s="687"/>
      <c r="AA673" s="687"/>
      <c r="AB673" s="687"/>
      <c r="AC673" s="687"/>
      <c r="AD673" s="687"/>
      <c r="AE673" s="414"/>
    </row>
    <row r="674" spans="1:31" ht="15" hidden="1" customHeight="1">
      <c r="A674" s="761">
        <f t="shared" si="33"/>
        <v>2025</v>
      </c>
      <c r="B674" s="762" t="str">
        <f t="shared" si="34"/>
        <v>mars</v>
      </c>
      <c r="C674" s="761">
        <f t="shared" si="35"/>
        <v>12</v>
      </c>
      <c r="D674" s="348" t="s">
        <v>1472</v>
      </c>
      <c r="E674" s="348" t="s">
        <v>3144</v>
      </c>
      <c r="F674" s="259">
        <v>45733</v>
      </c>
      <c r="G674" s="800" t="s">
        <v>1529</v>
      </c>
      <c r="H674" s="802" t="s">
        <v>1705</v>
      </c>
      <c r="I674" s="836" t="s">
        <v>1814</v>
      </c>
      <c r="K674" s="796"/>
      <c r="L674" s="347" t="s">
        <v>1444</v>
      </c>
      <c r="M674" s="765" t="s">
        <v>803</v>
      </c>
      <c r="N674" s="264">
        <v>109.46</v>
      </c>
      <c r="O674" s="687"/>
      <c r="P674" s="693"/>
      <c r="Q674" s="693"/>
      <c r="R674" s="693"/>
      <c r="S674" s="693"/>
      <c r="T674" s="691" t="s">
        <v>114</v>
      </c>
      <c r="U674" s="691" t="s">
        <v>20</v>
      </c>
      <c r="V674" s="691" t="s">
        <v>20</v>
      </c>
      <c r="W674" s="687"/>
      <c r="X674" s="687"/>
      <c r="Y674" s="687"/>
      <c r="Z674" s="687"/>
      <c r="AA674" s="687"/>
      <c r="AB674" s="687"/>
      <c r="AC674" s="687"/>
      <c r="AD674" s="687"/>
      <c r="AE674" s="414"/>
    </row>
    <row r="675" spans="1:31" ht="15" hidden="1" customHeight="1">
      <c r="A675" s="761">
        <f t="shared" si="33"/>
        <v>2025</v>
      </c>
      <c r="B675" s="762" t="str">
        <f t="shared" si="34"/>
        <v>mars</v>
      </c>
      <c r="C675" s="761">
        <f t="shared" si="35"/>
        <v>12</v>
      </c>
      <c r="D675" s="348" t="s">
        <v>1472</v>
      </c>
      <c r="E675" s="348" t="s">
        <v>3144</v>
      </c>
      <c r="F675" s="259">
        <v>45733</v>
      </c>
      <c r="G675" s="800" t="s">
        <v>1529</v>
      </c>
      <c r="H675" s="802" t="s">
        <v>1705</v>
      </c>
      <c r="I675" s="836" t="s">
        <v>1814</v>
      </c>
      <c r="K675" s="796"/>
      <c r="L675" s="347" t="s">
        <v>1444</v>
      </c>
      <c r="M675" s="765" t="s">
        <v>809</v>
      </c>
      <c r="N675" s="264">
        <v>43.75</v>
      </c>
      <c r="O675" s="687"/>
      <c r="P675" s="693"/>
      <c r="Q675" s="693"/>
      <c r="R675" s="693"/>
      <c r="S675" s="693"/>
      <c r="T675" s="691" t="s">
        <v>114</v>
      </c>
      <c r="U675" s="691" t="s">
        <v>20</v>
      </c>
      <c r="V675" s="691" t="s">
        <v>20</v>
      </c>
      <c r="W675" s="687"/>
      <c r="X675" s="687"/>
      <c r="Y675" s="687"/>
      <c r="Z675" s="687"/>
      <c r="AA675" s="687"/>
      <c r="AB675" s="687"/>
      <c r="AC675" s="687"/>
      <c r="AD675" s="687"/>
      <c r="AE675" s="414"/>
    </row>
    <row r="676" spans="1:31" ht="15" hidden="1" customHeight="1">
      <c r="A676" s="761">
        <f t="shared" si="33"/>
        <v>2025</v>
      </c>
      <c r="B676" s="762" t="str">
        <f t="shared" si="34"/>
        <v>mars</v>
      </c>
      <c r="C676" s="761">
        <f t="shared" si="35"/>
        <v>12</v>
      </c>
      <c r="D676" s="348" t="s">
        <v>1472</v>
      </c>
      <c r="E676" s="348" t="s">
        <v>3144</v>
      </c>
      <c r="F676" s="259">
        <v>45733</v>
      </c>
      <c r="G676" s="800" t="s">
        <v>1529</v>
      </c>
      <c r="H676" s="802" t="s">
        <v>1705</v>
      </c>
      <c r="I676" s="836" t="s">
        <v>1814</v>
      </c>
      <c r="K676" s="796"/>
      <c r="L676" s="347" t="s">
        <v>1444</v>
      </c>
      <c r="M676" s="765" t="s">
        <v>488</v>
      </c>
      <c r="N676" s="264">
        <v>46.21</v>
      </c>
      <c r="O676" s="687"/>
      <c r="P676" s="693"/>
      <c r="Q676" s="693"/>
      <c r="R676" s="693"/>
      <c r="S676" s="693"/>
      <c r="T676" s="691" t="s">
        <v>13</v>
      </c>
      <c r="U676" s="691" t="s">
        <v>43</v>
      </c>
      <c r="V676" s="691" t="s">
        <v>93</v>
      </c>
      <c r="W676" s="687"/>
      <c r="X676" s="687"/>
      <c r="Y676" s="687"/>
      <c r="Z676" s="687"/>
      <c r="AA676" s="687"/>
      <c r="AB676" s="687"/>
      <c r="AC676" s="687"/>
      <c r="AD676" s="701" t="s">
        <v>1439</v>
      </c>
      <c r="AE676" s="414"/>
    </row>
    <row r="677" spans="1:31" ht="15" hidden="1" customHeight="1">
      <c r="A677" s="761">
        <f t="shared" si="33"/>
        <v>2025</v>
      </c>
      <c r="B677" s="762" t="str">
        <f t="shared" si="34"/>
        <v>mars</v>
      </c>
      <c r="C677" s="761">
        <f t="shared" si="35"/>
        <v>12</v>
      </c>
      <c r="D677" s="348" t="s">
        <v>1472</v>
      </c>
      <c r="E677" s="348" t="s">
        <v>3144</v>
      </c>
      <c r="F677" s="259">
        <v>45733</v>
      </c>
      <c r="G677" s="800" t="s">
        <v>1529</v>
      </c>
      <c r="H677" s="802" t="s">
        <v>1705</v>
      </c>
      <c r="I677" s="836" t="s">
        <v>1814</v>
      </c>
      <c r="K677" s="796"/>
      <c r="L677" s="347" t="s">
        <v>1444</v>
      </c>
      <c r="M677" s="765" t="s">
        <v>975</v>
      </c>
      <c r="N677" s="264">
        <v>107</v>
      </c>
      <c r="O677" s="687"/>
      <c r="P677" s="693"/>
      <c r="Q677" s="693"/>
      <c r="R677" s="693"/>
      <c r="S677" s="693"/>
      <c r="T677" s="691" t="s">
        <v>13</v>
      </c>
      <c r="U677" s="691" t="s">
        <v>47</v>
      </c>
      <c r="V677" s="691" t="s">
        <v>292</v>
      </c>
      <c r="W677" s="687"/>
      <c r="X677" s="687"/>
      <c r="Y677" s="687"/>
      <c r="Z677" s="687"/>
      <c r="AA677" s="687"/>
      <c r="AB677" s="687"/>
      <c r="AC677" s="687"/>
      <c r="AD677" s="701" t="s">
        <v>1439</v>
      </c>
      <c r="AE677" s="414"/>
    </row>
    <row r="678" spans="1:31" ht="15" hidden="1" customHeight="1">
      <c r="A678" s="761">
        <f t="shared" si="33"/>
        <v>2025</v>
      </c>
      <c r="B678" s="762" t="str">
        <f t="shared" si="34"/>
        <v>mars</v>
      </c>
      <c r="C678" s="761">
        <f t="shared" si="35"/>
        <v>12</v>
      </c>
      <c r="D678" s="348" t="s">
        <v>1475</v>
      </c>
      <c r="E678" s="348" t="s">
        <v>3145</v>
      </c>
      <c r="F678" s="259">
        <v>45734</v>
      </c>
      <c r="G678" s="800" t="s">
        <v>1477</v>
      </c>
      <c r="H678" s="802" t="s">
        <v>1609</v>
      </c>
      <c r="I678" s="801"/>
      <c r="L678" s="769" t="s">
        <v>1438</v>
      </c>
      <c r="M678" s="765" t="s">
        <v>1227</v>
      </c>
      <c r="N678" s="264">
        <v>102</v>
      </c>
      <c r="O678" s="687"/>
      <c r="P678" s="693"/>
      <c r="Q678" s="693"/>
      <c r="R678" s="693"/>
      <c r="S678" s="693"/>
      <c r="T678" s="691" t="s">
        <v>114</v>
      </c>
      <c r="U678" s="691" t="s">
        <v>20</v>
      </c>
      <c r="V678" s="691" t="s">
        <v>20</v>
      </c>
      <c r="W678" s="687"/>
      <c r="X678" s="687"/>
      <c r="Y678" s="687"/>
      <c r="Z678" s="687"/>
      <c r="AA678" s="687"/>
      <c r="AB678" s="687"/>
      <c r="AC678" s="687"/>
      <c r="AD678" s="688" t="s">
        <v>1439</v>
      </c>
      <c r="AE678" s="414"/>
    </row>
    <row r="679" spans="1:31" ht="15" hidden="1" customHeight="1">
      <c r="A679" s="761">
        <f t="shared" si="33"/>
        <v>2025</v>
      </c>
      <c r="B679" s="762" t="str">
        <f t="shared" si="34"/>
        <v>mars</v>
      </c>
      <c r="C679" s="761">
        <f t="shared" si="35"/>
        <v>12</v>
      </c>
      <c r="D679" s="348" t="s">
        <v>1475</v>
      </c>
      <c r="E679" s="348" t="s">
        <v>3145</v>
      </c>
      <c r="F679" s="259">
        <v>45734</v>
      </c>
      <c r="G679" s="800" t="s">
        <v>1477</v>
      </c>
      <c r="H679" s="802" t="s">
        <v>1609</v>
      </c>
      <c r="I679" s="262"/>
      <c r="L679" s="769" t="s">
        <v>1438</v>
      </c>
      <c r="M679" s="765" t="s">
        <v>975</v>
      </c>
      <c r="N679" s="264">
        <v>91</v>
      </c>
      <c r="O679" s="687"/>
      <c r="P679" s="693"/>
      <c r="Q679" s="693"/>
      <c r="R679" s="693"/>
      <c r="S679" s="693"/>
      <c r="T679" s="691" t="s">
        <v>13</v>
      </c>
      <c r="U679" s="691" t="s">
        <v>47</v>
      </c>
      <c r="V679" s="691" t="s">
        <v>292</v>
      </c>
      <c r="W679" s="687"/>
      <c r="X679" s="687"/>
      <c r="Y679" s="687"/>
      <c r="Z679" s="687"/>
      <c r="AA679" s="687"/>
      <c r="AB679" s="687"/>
      <c r="AC679" s="687"/>
      <c r="AD679" s="688" t="s">
        <v>1439</v>
      </c>
      <c r="AE679" s="414"/>
    </row>
    <row r="680" spans="1:31" ht="15" hidden="1" customHeight="1">
      <c r="A680" s="761">
        <f t="shared" si="33"/>
        <v>2025</v>
      </c>
      <c r="B680" s="762" t="str">
        <f t="shared" si="34"/>
        <v>mars</v>
      </c>
      <c r="C680" s="761">
        <f t="shared" si="35"/>
        <v>12</v>
      </c>
      <c r="D680" s="348" t="s">
        <v>1475</v>
      </c>
      <c r="E680" s="348" t="s">
        <v>3145</v>
      </c>
      <c r="F680" s="259">
        <v>45734</v>
      </c>
      <c r="G680" s="800" t="s">
        <v>1477</v>
      </c>
      <c r="H680" s="802" t="s">
        <v>1609</v>
      </c>
      <c r="I680" s="262"/>
      <c r="L680" s="769" t="s">
        <v>1438</v>
      </c>
      <c r="M680" s="765" t="s">
        <v>500</v>
      </c>
      <c r="N680" s="264">
        <v>51.6</v>
      </c>
      <c r="O680" s="687"/>
      <c r="P680" s="693"/>
      <c r="Q680" s="693"/>
      <c r="R680" s="693"/>
      <c r="S680" s="693"/>
      <c r="T680" s="691" t="s">
        <v>114</v>
      </c>
      <c r="U680" s="691" t="s">
        <v>7</v>
      </c>
      <c r="V680" s="691" t="s">
        <v>501</v>
      </c>
      <c r="W680" s="687"/>
      <c r="X680" s="687"/>
      <c r="Y680" s="687"/>
      <c r="Z680" s="687"/>
      <c r="AA680" s="687"/>
      <c r="AB680" s="687"/>
      <c r="AC680" s="687"/>
      <c r="AD680" s="688" t="s">
        <v>1439</v>
      </c>
      <c r="AE680" s="414"/>
    </row>
    <row r="681" spans="1:31" ht="15" hidden="1" customHeight="1">
      <c r="A681" s="761">
        <f t="shared" si="33"/>
        <v>2025</v>
      </c>
      <c r="B681" s="762" t="str">
        <f t="shared" si="34"/>
        <v>mars</v>
      </c>
      <c r="C681" s="761">
        <f t="shared" si="35"/>
        <v>12</v>
      </c>
      <c r="D681" s="348" t="s">
        <v>1475</v>
      </c>
      <c r="E681" s="348" t="s">
        <v>3145</v>
      </c>
      <c r="F681" s="259">
        <v>45734</v>
      </c>
      <c r="G681" s="800" t="s">
        <v>1477</v>
      </c>
      <c r="H681" s="802" t="s">
        <v>1609</v>
      </c>
      <c r="I681" s="262"/>
      <c r="L681" s="769" t="s">
        <v>1438</v>
      </c>
      <c r="M681" s="765" t="s">
        <v>1285</v>
      </c>
      <c r="N681" s="264">
        <v>62.6</v>
      </c>
      <c r="O681" s="687"/>
      <c r="P681" s="693"/>
      <c r="Q681" s="693"/>
      <c r="R681" s="693"/>
      <c r="S681" s="693"/>
      <c r="T681" s="691" t="s">
        <v>13</v>
      </c>
      <c r="U681" s="691" t="s">
        <v>43</v>
      </c>
      <c r="V681" s="691" t="s">
        <v>93</v>
      </c>
      <c r="W681" s="687"/>
      <c r="X681" s="687"/>
      <c r="Y681" s="687"/>
      <c r="Z681" s="687"/>
      <c r="AA681" s="687"/>
      <c r="AB681" s="687"/>
      <c r="AC681" s="687"/>
      <c r="AD681" s="688" t="s">
        <v>1482</v>
      </c>
      <c r="AE681" s="414"/>
    </row>
    <row r="682" spans="1:31" ht="15" hidden="1" customHeight="1">
      <c r="A682" s="761">
        <f t="shared" si="33"/>
        <v>2025</v>
      </c>
      <c r="B682" s="762" t="str">
        <f t="shared" si="34"/>
        <v>mars</v>
      </c>
      <c r="C682" s="761">
        <f t="shared" si="35"/>
        <v>12</v>
      </c>
      <c r="D682" s="348" t="s">
        <v>1475</v>
      </c>
      <c r="E682" s="348" t="s">
        <v>1425</v>
      </c>
      <c r="F682" s="259">
        <v>45734</v>
      </c>
      <c r="G682" s="800" t="s">
        <v>1425</v>
      </c>
      <c r="H682" s="802"/>
      <c r="I682" s="799"/>
      <c r="L682" s="347" t="s">
        <v>1426</v>
      </c>
      <c r="M682" s="765" t="s">
        <v>752</v>
      </c>
      <c r="N682" s="264" t="s">
        <v>1425</v>
      </c>
      <c r="O682" s="687"/>
      <c r="P682" s="693" t="s">
        <v>1427</v>
      </c>
      <c r="Q682" s="693" t="s">
        <v>1433</v>
      </c>
      <c r="R682" s="693" t="s">
        <v>1431</v>
      </c>
      <c r="S682" s="693"/>
      <c r="T682" s="691" t="s">
        <v>114</v>
      </c>
      <c r="U682" s="691" t="s">
        <v>3</v>
      </c>
      <c r="V682" s="691" t="s">
        <v>22</v>
      </c>
      <c r="W682" s="687"/>
      <c r="X682" s="687"/>
      <c r="Y682" s="687"/>
      <c r="Z682" s="687"/>
      <c r="AA682" s="687"/>
      <c r="AB682" s="687"/>
      <c r="AC682" s="687"/>
      <c r="AD682" s="688"/>
      <c r="AE682" s="414"/>
    </row>
    <row r="683" spans="1:31" ht="15" hidden="1" customHeight="1">
      <c r="A683" s="761">
        <f t="shared" si="33"/>
        <v>2025</v>
      </c>
      <c r="B683" s="762" t="str">
        <f t="shared" si="34"/>
        <v>mars</v>
      </c>
      <c r="C683" s="761">
        <f t="shared" si="35"/>
        <v>12</v>
      </c>
      <c r="D683" s="348" t="s">
        <v>1475</v>
      </c>
      <c r="E683" s="348" t="s">
        <v>3146</v>
      </c>
      <c r="F683" s="259">
        <v>45734</v>
      </c>
      <c r="G683" s="800" t="s">
        <v>1435</v>
      </c>
      <c r="H683" s="802" t="s">
        <v>1533</v>
      </c>
      <c r="I683" s="799" t="s">
        <v>1773</v>
      </c>
      <c r="L683" s="347" t="s">
        <v>1457</v>
      </c>
      <c r="M683" s="765" t="s">
        <v>803</v>
      </c>
      <c r="N683" s="264">
        <v>61</v>
      </c>
      <c r="O683" s="687"/>
      <c r="P683" s="693"/>
      <c r="Q683" s="693"/>
      <c r="R683" s="693"/>
      <c r="S683" s="693"/>
      <c r="T683" s="691" t="s">
        <v>114</v>
      </c>
      <c r="U683" s="691" t="s">
        <v>20</v>
      </c>
      <c r="V683" s="691" t="s">
        <v>20</v>
      </c>
      <c r="W683" s="687"/>
      <c r="X683" s="687"/>
      <c r="Y683" s="687"/>
      <c r="Z683" s="687"/>
      <c r="AA683" s="687"/>
      <c r="AB683" s="687"/>
      <c r="AC683" s="687"/>
      <c r="AD683" s="688"/>
      <c r="AE683" s="414"/>
    </row>
    <row r="684" spans="1:31" ht="15" hidden="1" customHeight="1">
      <c r="A684" s="761">
        <f t="shared" si="33"/>
        <v>2025</v>
      </c>
      <c r="B684" s="762" t="str">
        <f t="shared" si="34"/>
        <v>mars</v>
      </c>
      <c r="C684" s="761">
        <f t="shared" si="35"/>
        <v>12</v>
      </c>
      <c r="D684" s="348" t="s">
        <v>1475</v>
      </c>
      <c r="E684" s="348" t="s">
        <v>3146</v>
      </c>
      <c r="F684" s="259">
        <v>45734</v>
      </c>
      <c r="G684" s="800" t="s">
        <v>1435</v>
      </c>
      <c r="H684" s="802" t="s">
        <v>1533</v>
      </c>
      <c r="I684" s="799" t="s">
        <v>1773</v>
      </c>
      <c r="L684" s="347" t="s">
        <v>1457</v>
      </c>
      <c r="M684" s="765" t="s">
        <v>775</v>
      </c>
      <c r="N684" s="264">
        <v>61</v>
      </c>
      <c r="O684" s="687"/>
      <c r="P684" s="693"/>
      <c r="Q684" s="693"/>
      <c r="R684" s="693"/>
      <c r="S684" s="693"/>
      <c r="T684" s="691" t="s">
        <v>13</v>
      </c>
      <c r="U684" s="691" t="s">
        <v>49</v>
      </c>
      <c r="V684" s="691" t="s">
        <v>86</v>
      </c>
      <c r="W684" s="687"/>
      <c r="X684" s="687"/>
      <c r="Y684" s="687"/>
      <c r="Z684" s="687"/>
      <c r="AA684" s="687"/>
      <c r="AB684" s="687"/>
      <c r="AC684" s="690" t="s">
        <v>1439</v>
      </c>
      <c r="AD684" s="688" t="s">
        <v>1439</v>
      </c>
      <c r="AE684" s="414"/>
    </row>
    <row r="685" spans="1:31" ht="15" hidden="1" customHeight="1">
      <c r="A685" s="761">
        <f t="shared" si="33"/>
        <v>2025</v>
      </c>
      <c r="B685" s="762" t="str">
        <f t="shared" si="34"/>
        <v>mars</v>
      </c>
      <c r="C685" s="761">
        <f t="shared" si="35"/>
        <v>12</v>
      </c>
      <c r="D685" s="348" t="s">
        <v>1475</v>
      </c>
      <c r="E685" s="348" t="s">
        <v>3147</v>
      </c>
      <c r="F685" s="259">
        <v>45734</v>
      </c>
      <c r="G685" s="800" t="s">
        <v>1713</v>
      </c>
      <c r="H685" s="801" t="s">
        <v>1808</v>
      </c>
      <c r="I685" s="799" t="s">
        <v>1548</v>
      </c>
      <c r="L685" s="347" t="s">
        <v>1646</v>
      </c>
      <c r="M685" s="765" t="s">
        <v>1392</v>
      </c>
      <c r="N685" s="264">
        <v>116.6</v>
      </c>
      <c r="O685" s="687"/>
      <c r="P685" s="693"/>
      <c r="Q685" s="693"/>
      <c r="R685" s="693"/>
      <c r="S685" s="693"/>
      <c r="T685" s="691" t="s">
        <v>114</v>
      </c>
      <c r="U685" s="691" t="s">
        <v>34</v>
      </c>
      <c r="V685" s="691" t="s">
        <v>34</v>
      </c>
      <c r="W685" s="687"/>
      <c r="X685" s="687"/>
      <c r="Y685" s="687"/>
      <c r="Z685" s="687"/>
      <c r="AA685" s="687"/>
      <c r="AB685" s="687"/>
      <c r="AC685" s="687"/>
      <c r="AD685" s="688"/>
      <c r="AE685" s="414"/>
    </row>
    <row r="686" spans="1:31" ht="15" hidden="1" customHeight="1">
      <c r="A686" s="761">
        <f t="shared" ref="A686:A749" si="36">IF(B686="","",2025)</f>
        <v>2025</v>
      </c>
      <c r="B686" s="762" t="str">
        <f t="shared" ref="B686:B749" si="37">IF(F686="","",CHOOSE(MONTH(F686),"janvier","février","mars","avril","mai","juin","juillet","aout","septembre","octobre","novembre","décembre"))</f>
        <v>mars</v>
      </c>
      <c r="C686" s="761">
        <f t="shared" si="35"/>
        <v>12</v>
      </c>
      <c r="D686" s="348" t="s">
        <v>1475</v>
      </c>
      <c r="E686" s="348" t="s">
        <v>3147</v>
      </c>
      <c r="F686" s="259">
        <v>45734</v>
      </c>
      <c r="G686" s="800" t="s">
        <v>1713</v>
      </c>
      <c r="H686" s="801" t="s">
        <v>1808</v>
      </c>
      <c r="I686" s="799" t="s">
        <v>1548</v>
      </c>
      <c r="L686" s="347" t="s">
        <v>1646</v>
      </c>
      <c r="M686" s="765" t="s">
        <v>1395</v>
      </c>
      <c r="N686" s="264">
        <v>51.2</v>
      </c>
      <c r="O686" s="687"/>
      <c r="P686" s="693"/>
      <c r="Q686" s="693"/>
      <c r="R686" s="693"/>
      <c r="S686" s="693"/>
      <c r="T686" s="691" t="s">
        <v>13</v>
      </c>
      <c r="U686" s="691" t="s">
        <v>47</v>
      </c>
      <c r="V686" s="691" t="s">
        <v>292</v>
      </c>
      <c r="W686" s="687"/>
      <c r="X686" s="687"/>
      <c r="Y686" s="687"/>
      <c r="Z686" s="687"/>
      <c r="AA686" s="687"/>
      <c r="AB686" s="687"/>
      <c r="AC686" s="690" t="s">
        <v>1439</v>
      </c>
      <c r="AD686" s="688" t="s">
        <v>1439</v>
      </c>
      <c r="AE686" s="414"/>
    </row>
    <row r="687" spans="1:31" ht="15" hidden="1" customHeight="1">
      <c r="A687" s="761">
        <f t="shared" si="36"/>
        <v>2025</v>
      </c>
      <c r="B687" s="762" t="str">
        <f t="shared" si="37"/>
        <v>mars</v>
      </c>
      <c r="C687" s="761">
        <f t="shared" si="35"/>
        <v>12</v>
      </c>
      <c r="D687" s="348" t="s">
        <v>1475</v>
      </c>
      <c r="E687" s="348" t="s">
        <v>3147</v>
      </c>
      <c r="F687" s="259">
        <v>45734</v>
      </c>
      <c r="G687" s="800" t="s">
        <v>1713</v>
      </c>
      <c r="H687" s="801" t="s">
        <v>1808</v>
      </c>
      <c r="I687" s="799" t="s">
        <v>1548</v>
      </c>
      <c r="L687" s="347" t="s">
        <v>1646</v>
      </c>
      <c r="M687" s="765" t="s">
        <v>1243</v>
      </c>
      <c r="N687" s="264">
        <v>65.400000000000006</v>
      </c>
      <c r="O687" s="687"/>
      <c r="P687" s="687"/>
      <c r="Q687" s="693"/>
      <c r="R687" s="693"/>
      <c r="S687" s="693"/>
      <c r="T687" s="691" t="s">
        <v>13</v>
      </c>
      <c r="U687" s="691" t="s">
        <v>47</v>
      </c>
      <c r="V687" s="691" t="s">
        <v>292</v>
      </c>
      <c r="W687" s="687"/>
      <c r="X687" s="687"/>
      <c r="Y687" s="687"/>
      <c r="Z687" s="687"/>
      <c r="AA687" s="687"/>
      <c r="AB687" s="687"/>
      <c r="AC687" s="690" t="s">
        <v>1439</v>
      </c>
      <c r="AD687" s="688" t="s">
        <v>1439</v>
      </c>
      <c r="AE687" s="414"/>
    </row>
    <row r="688" spans="1:31" ht="15" hidden="1" customHeight="1">
      <c r="A688" s="761">
        <f t="shared" si="36"/>
        <v>2025</v>
      </c>
      <c r="B688" s="762" t="str">
        <f t="shared" si="37"/>
        <v>mars</v>
      </c>
      <c r="C688" s="761">
        <f t="shared" si="35"/>
        <v>12</v>
      </c>
      <c r="D688" s="348" t="s">
        <v>1424</v>
      </c>
      <c r="E688" s="348" t="s">
        <v>1425</v>
      </c>
      <c r="F688" s="259">
        <v>45735</v>
      </c>
      <c r="G688" s="800" t="s">
        <v>1425</v>
      </c>
      <c r="H688" s="802"/>
      <c r="I688" s="799"/>
      <c r="L688" s="347" t="s">
        <v>1426</v>
      </c>
      <c r="M688" s="765" t="s">
        <v>752</v>
      </c>
      <c r="N688" s="264" t="s">
        <v>1425</v>
      </c>
      <c r="O688" s="687"/>
      <c r="P688" s="693" t="s">
        <v>1427</v>
      </c>
      <c r="Q688" s="693" t="s">
        <v>1433</v>
      </c>
      <c r="R688" s="693" t="s">
        <v>1431</v>
      </c>
      <c r="S688" s="693"/>
      <c r="T688" s="691" t="s">
        <v>114</v>
      </c>
      <c r="U688" s="691" t="s">
        <v>3</v>
      </c>
      <c r="V688" s="691" t="s">
        <v>22</v>
      </c>
      <c r="W688" s="687"/>
      <c r="X688" s="687"/>
      <c r="Y688" s="687"/>
      <c r="Z688" s="687"/>
      <c r="AA688" s="687"/>
      <c r="AB688" s="687"/>
      <c r="AC688" s="687"/>
      <c r="AD688" s="688"/>
      <c r="AE688" s="414"/>
    </row>
    <row r="689" spans="1:31" ht="15" hidden="1" customHeight="1">
      <c r="A689" s="761">
        <f t="shared" si="36"/>
        <v>2025</v>
      </c>
      <c r="B689" s="762" t="str">
        <f t="shared" si="37"/>
        <v>mars</v>
      </c>
      <c r="C689" s="761">
        <f t="shared" si="35"/>
        <v>12</v>
      </c>
      <c r="D689" s="348" t="s">
        <v>1424</v>
      </c>
      <c r="E689" s="348" t="s">
        <v>3148</v>
      </c>
      <c r="F689" s="259">
        <v>45735</v>
      </c>
      <c r="G689" s="798" t="s">
        <v>2350</v>
      </c>
      <c r="H689" s="799" t="s">
        <v>1460</v>
      </c>
      <c r="L689" s="347" t="s">
        <v>1461</v>
      </c>
      <c r="M689" s="765" t="s">
        <v>803</v>
      </c>
      <c r="N689" s="264">
        <v>82</v>
      </c>
      <c r="O689" s="687"/>
      <c r="P689" s="687"/>
      <c r="Q689" s="693"/>
      <c r="R689" s="693"/>
      <c r="S689" s="693"/>
      <c r="T689" s="691" t="s">
        <v>114</v>
      </c>
      <c r="U689" s="691" t="s">
        <v>20</v>
      </c>
      <c r="V689" s="691" t="s">
        <v>20</v>
      </c>
      <c r="W689" s="687"/>
      <c r="X689" s="687"/>
      <c r="Y689" s="687"/>
      <c r="Z689" s="687"/>
      <c r="AA689" s="687"/>
      <c r="AB689" s="687"/>
      <c r="AC689" s="687"/>
      <c r="AD689" s="688"/>
      <c r="AE689" s="414"/>
    </row>
    <row r="690" spans="1:31" ht="15" hidden="1" customHeight="1">
      <c r="A690" s="761">
        <f t="shared" si="36"/>
        <v>2025</v>
      </c>
      <c r="B690" s="762" t="str">
        <f t="shared" si="37"/>
        <v>mars</v>
      </c>
      <c r="C690" s="761">
        <f t="shared" si="35"/>
        <v>12</v>
      </c>
      <c r="D690" s="348" t="s">
        <v>1424</v>
      </c>
      <c r="E690" s="348" t="s">
        <v>3148</v>
      </c>
      <c r="F690" s="259">
        <v>45735</v>
      </c>
      <c r="G690" s="798" t="s">
        <v>2350</v>
      </c>
      <c r="H690" s="799" t="s">
        <v>1460</v>
      </c>
      <c r="L690" s="347" t="s">
        <v>1461</v>
      </c>
      <c r="M690" s="765" t="s">
        <v>809</v>
      </c>
      <c r="N690" s="264">
        <v>4</v>
      </c>
      <c r="O690" s="687"/>
      <c r="P690" s="687"/>
      <c r="Q690" s="693"/>
      <c r="R690" s="693"/>
      <c r="S690" s="693"/>
      <c r="T690" s="691" t="s">
        <v>114</v>
      </c>
      <c r="U690" s="691" t="s">
        <v>20</v>
      </c>
      <c r="V690" s="691" t="s">
        <v>20</v>
      </c>
      <c r="W690" s="687"/>
      <c r="X690" s="687"/>
      <c r="Y690" s="687"/>
      <c r="Z690" s="687"/>
      <c r="AA690" s="687"/>
      <c r="AB690" s="687"/>
      <c r="AC690" s="687"/>
      <c r="AD690" s="688"/>
      <c r="AE690" s="414"/>
    </row>
    <row r="691" spans="1:31" ht="15" hidden="1" customHeight="1">
      <c r="A691" s="761">
        <f t="shared" si="36"/>
        <v>2025</v>
      </c>
      <c r="B691" s="762" t="str">
        <f t="shared" si="37"/>
        <v>mars</v>
      </c>
      <c r="C691" s="761">
        <f t="shared" si="35"/>
        <v>12</v>
      </c>
      <c r="D691" s="348" t="s">
        <v>1424</v>
      </c>
      <c r="E691" s="348" t="s">
        <v>3148</v>
      </c>
      <c r="F691" s="259">
        <v>45735</v>
      </c>
      <c r="G691" s="798" t="s">
        <v>2350</v>
      </c>
      <c r="H691" s="799" t="s">
        <v>1460</v>
      </c>
      <c r="L691" s="347" t="s">
        <v>1461</v>
      </c>
      <c r="M691" s="765" t="s">
        <v>488</v>
      </c>
      <c r="N691" s="264">
        <v>86</v>
      </c>
      <c r="O691" s="687"/>
      <c r="P691" s="687"/>
      <c r="Q691" s="693"/>
      <c r="R691" s="693"/>
      <c r="S691" s="693"/>
      <c r="T691" s="691" t="s">
        <v>13</v>
      </c>
      <c r="U691" s="691" t="s">
        <v>43</v>
      </c>
      <c r="V691" s="691" t="s">
        <v>93</v>
      </c>
      <c r="W691" s="687"/>
      <c r="X691" s="687"/>
      <c r="Y691" s="687"/>
      <c r="Z691" s="687"/>
      <c r="AA691" s="687"/>
      <c r="AB691" s="687"/>
      <c r="AC691" s="690" t="s">
        <v>1439</v>
      </c>
      <c r="AD691" s="688" t="s">
        <v>1439</v>
      </c>
      <c r="AE691" s="414"/>
    </row>
    <row r="692" spans="1:31" ht="15" hidden="1" customHeight="1">
      <c r="A692" s="761">
        <f t="shared" si="36"/>
        <v>2025</v>
      </c>
      <c r="B692" s="762" t="str">
        <f t="shared" si="37"/>
        <v>mars</v>
      </c>
      <c r="C692" s="761">
        <f t="shared" si="35"/>
        <v>12</v>
      </c>
      <c r="D692" s="348" t="s">
        <v>1424</v>
      </c>
      <c r="E692" s="348" t="s">
        <v>3149</v>
      </c>
      <c r="F692" s="259">
        <v>45735</v>
      </c>
      <c r="G692" s="800" t="s">
        <v>1435</v>
      </c>
      <c r="H692" s="802" t="s">
        <v>1814</v>
      </c>
      <c r="I692" s="799" t="s">
        <v>1799</v>
      </c>
      <c r="L692" s="347" t="s">
        <v>1438</v>
      </c>
      <c r="M692" s="765" t="s">
        <v>1209</v>
      </c>
      <c r="N692" s="264">
        <v>118.14</v>
      </c>
      <c r="O692" s="687"/>
      <c r="P692" s="687"/>
      <c r="Q692" s="693"/>
      <c r="R692" s="693"/>
      <c r="S692" s="693"/>
      <c r="T692" s="691" t="s">
        <v>114</v>
      </c>
      <c r="U692" s="691" t="s">
        <v>35</v>
      </c>
      <c r="V692" s="691" t="s">
        <v>143</v>
      </c>
      <c r="W692" s="687"/>
      <c r="X692" s="687"/>
      <c r="Y692" s="687"/>
      <c r="Z692" s="687"/>
      <c r="AA692" s="687"/>
      <c r="AB692" s="687"/>
      <c r="AC692" s="687"/>
      <c r="AD692" s="688" t="s">
        <v>1439</v>
      </c>
      <c r="AE692" s="414"/>
    </row>
    <row r="693" spans="1:31" ht="15" customHeight="1">
      <c r="A693" s="761">
        <f t="shared" si="36"/>
        <v>2025</v>
      </c>
      <c r="B693" s="762" t="str">
        <f t="shared" si="37"/>
        <v>mars</v>
      </c>
      <c r="C693" s="761">
        <f t="shared" si="35"/>
        <v>12</v>
      </c>
      <c r="D693" s="348" t="s">
        <v>1424</v>
      </c>
      <c r="E693" s="348" t="s">
        <v>3149</v>
      </c>
      <c r="F693" s="259">
        <v>45735</v>
      </c>
      <c r="G693" s="800" t="s">
        <v>1435</v>
      </c>
      <c r="H693" s="802" t="s">
        <v>1814</v>
      </c>
      <c r="I693" s="799" t="s">
        <v>1799</v>
      </c>
      <c r="L693" s="347" t="s">
        <v>1438</v>
      </c>
      <c r="M693" s="765" t="s">
        <v>1212</v>
      </c>
      <c r="N693" s="264">
        <v>118.14</v>
      </c>
      <c r="O693" s="687"/>
      <c r="P693" s="687"/>
      <c r="Q693" s="693"/>
      <c r="R693" s="693"/>
      <c r="S693" s="693"/>
      <c r="T693" s="691" t="s">
        <v>13</v>
      </c>
      <c r="U693" s="691" t="s">
        <v>49</v>
      </c>
      <c r="V693" s="691" t="s">
        <v>49</v>
      </c>
      <c r="W693" s="687"/>
      <c r="X693" s="687"/>
      <c r="Y693" s="687"/>
      <c r="Z693" s="687"/>
      <c r="AA693" s="687"/>
      <c r="AB693" s="687"/>
      <c r="AC693" s="687"/>
      <c r="AD693" s="688" t="s">
        <v>1439</v>
      </c>
      <c r="AE693" s="414"/>
    </row>
    <row r="694" spans="1:31" ht="15" hidden="1" customHeight="1">
      <c r="A694" s="761">
        <f t="shared" si="36"/>
        <v>2025</v>
      </c>
      <c r="B694" s="762" t="str">
        <f t="shared" si="37"/>
        <v>mars</v>
      </c>
      <c r="C694" s="761">
        <f t="shared" si="35"/>
        <v>12</v>
      </c>
      <c r="D694" s="348" t="s">
        <v>1424</v>
      </c>
      <c r="E694" s="348" t="s">
        <v>1425</v>
      </c>
      <c r="F694" s="259">
        <v>45735</v>
      </c>
      <c r="G694" s="800" t="s">
        <v>1425</v>
      </c>
      <c r="H694" s="802"/>
      <c r="I694" s="799"/>
      <c r="L694" s="347" t="s">
        <v>1426</v>
      </c>
      <c r="M694" s="765" t="s">
        <v>704</v>
      </c>
      <c r="N694" s="264" t="s">
        <v>1425</v>
      </c>
      <c r="O694" s="687"/>
      <c r="P694" s="693" t="s">
        <v>1427</v>
      </c>
      <c r="Q694" s="693" t="s">
        <v>1433</v>
      </c>
      <c r="R694" s="693" t="s">
        <v>1431</v>
      </c>
      <c r="S694" s="693"/>
      <c r="T694" s="691" t="s">
        <v>114</v>
      </c>
      <c r="U694" s="691" t="s">
        <v>7</v>
      </c>
      <c r="V694" s="691" t="s">
        <v>705</v>
      </c>
      <c r="W694" s="687"/>
      <c r="X694" s="687"/>
      <c r="Y694" s="687"/>
      <c r="Z694" s="687"/>
      <c r="AA694" s="687"/>
      <c r="AB694" s="687"/>
      <c r="AC694" s="687"/>
      <c r="AD694" s="688"/>
      <c r="AE694" s="414"/>
    </row>
    <row r="695" spans="1:31" ht="15" hidden="1" customHeight="1">
      <c r="A695" s="761">
        <f t="shared" si="36"/>
        <v>2025</v>
      </c>
      <c r="B695" s="762" t="str">
        <f t="shared" si="37"/>
        <v>mars</v>
      </c>
      <c r="C695" s="761">
        <f t="shared" si="35"/>
        <v>12</v>
      </c>
      <c r="D695" s="348" t="s">
        <v>1424</v>
      </c>
      <c r="E695" s="348" t="s">
        <v>3150</v>
      </c>
      <c r="F695" s="259">
        <v>45735</v>
      </c>
      <c r="G695" s="819" t="s">
        <v>1611</v>
      </c>
      <c r="H695" s="804"/>
      <c r="I695" s="785"/>
      <c r="L695" s="347" t="s">
        <v>1444</v>
      </c>
      <c r="M695" s="765" t="s">
        <v>1029</v>
      </c>
      <c r="N695" s="264">
        <v>30</v>
      </c>
      <c r="O695" s="687"/>
      <c r="P695" s="687"/>
      <c r="Q695" s="693"/>
      <c r="R695" s="693"/>
      <c r="S695" s="693"/>
      <c r="T695" s="691" t="s">
        <v>114</v>
      </c>
      <c r="U695" s="691" t="s">
        <v>7</v>
      </c>
      <c r="V695" s="691" t="s">
        <v>143</v>
      </c>
      <c r="W695" s="687"/>
      <c r="X695" s="687"/>
      <c r="Y695" s="687"/>
      <c r="Z695" s="687"/>
      <c r="AA695" s="687"/>
      <c r="AB695" s="687"/>
      <c r="AC695" s="690" t="s">
        <v>1439</v>
      </c>
      <c r="AD695" s="688" t="s">
        <v>1439</v>
      </c>
      <c r="AE695" s="414"/>
    </row>
    <row r="696" spans="1:31" ht="15" hidden="1" customHeight="1">
      <c r="A696" s="761">
        <f t="shared" si="36"/>
        <v>2025</v>
      </c>
      <c r="B696" s="762" t="str">
        <f t="shared" si="37"/>
        <v>mars</v>
      </c>
      <c r="C696" s="761">
        <f t="shared" si="35"/>
        <v>12</v>
      </c>
      <c r="D696" s="348" t="s">
        <v>1424</v>
      </c>
      <c r="E696" s="348" t="s">
        <v>3150</v>
      </c>
      <c r="F696" s="259">
        <v>45735</v>
      </c>
      <c r="G696" s="819" t="s">
        <v>1611</v>
      </c>
      <c r="H696" s="804"/>
      <c r="I696" s="785"/>
      <c r="L696" s="347" t="s">
        <v>1444</v>
      </c>
      <c r="M696" s="765" t="s">
        <v>500</v>
      </c>
      <c r="N696" s="264">
        <v>47.5</v>
      </c>
      <c r="O696" s="687"/>
      <c r="P696" s="687"/>
      <c r="Q696" s="693"/>
      <c r="R696" s="693"/>
      <c r="S696" s="693"/>
      <c r="T696" s="691" t="s">
        <v>114</v>
      </c>
      <c r="U696" s="691" t="s">
        <v>7</v>
      </c>
      <c r="V696" s="691" t="s">
        <v>501</v>
      </c>
      <c r="W696" s="687"/>
      <c r="X696" s="687"/>
      <c r="Y696" s="687"/>
      <c r="Z696" s="687"/>
      <c r="AA696" s="687"/>
      <c r="AB696" s="687"/>
      <c r="AC696" s="690" t="s">
        <v>1439</v>
      </c>
      <c r="AD696" s="688" t="s">
        <v>1482</v>
      </c>
      <c r="AE696" s="414"/>
    </row>
    <row r="697" spans="1:31" ht="15" hidden="1" customHeight="1">
      <c r="A697" s="761">
        <f t="shared" si="36"/>
        <v>2025</v>
      </c>
      <c r="B697" s="762" t="str">
        <f t="shared" si="37"/>
        <v>mars</v>
      </c>
      <c r="C697" s="761">
        <f t="shared" si="35"/>
        <v>12</v>
      </c>
      <c r="D697" s="348" t="s">
        <v>1424</v>
      </c>
      <c r="E697" s="348" t="s">
        <v>3150</v>
      </c>
      <c r="F697" s="259">
        <v>45735</v>
      </c>
      <c r="G697" s="819" t="s">
        <v>1611</v>
      </c>
      <c r="H697" s="804"/>
      <c r="I697" s="785"/>
      <c r="L697" s="347" t="s">
        <v>1444</v>
      </c>
      <c r="M697" s="765" t="s">
        <v>772</v>
      </c>
      <c r="N697" s="264">
        <v>59.4</v>
      </c>
      <c r="O697" s="687"/>
      <c r="P697" s="687"/>
      <c r="Q697" s="693"/>
      <c r="R697" s="693"/>
      <c r="S697" s="693"/>
      <c r="T697" s="691" t="s">
        <v>13</v>
      </c>
      <c r="U697" s="691" t="s">
        <v>47</v>
      </c>
      <c r="V697" s="691" t="s">
        <v>47</v>
      </c>
      <c r="W697" s="687"/>
      <c r="X697" s="687"/>
      <c r="Y697" s="687"/>
      <c r="Z697" s="687"/>
      <c r="AA697" s="687"/>
      <c r="AB697" s="687"/>
      <c r="AC697" s="690" t="s">
        <v>1439</v>
      </c>
      <c r="AD697" s="688" t="s">
        <v>1482</v>
      </c>
      <c r="AE697" s="414"/>
    </row>
    <row r="698" spans="1:31" ht="15" hidden="1" customHeight="1">
      <c r="A698" s="761">
        <f t="shared" si="36"/>
        <v>2025</v>
      </c>
      <c r="B698" s="762" t="str">
        <f t="shared" si="37"/>
        <v>mars</v>
      </c>
      <c r="C698" s="761">
        <f t="shared" si="35"/>
        <v>12</v>
      </c>
      <c r="D698" s="348" t="s">
        <v>1424</v>
      </c>
      <c r="E698" s="348" t="s">
        <v>3150</v>
      </c>
      <c r="F698" s="259">
        <v>45735</v>
      </c>
      <c r="G698" s="819" t="s">
        <v>1611</v>
      </c>
      <c r="H698" s="804"/>
      <c r="I698" s="785"/>
      <c r="L698" s="347" t="s">
        <v>1444</v>
      </c>
      <c r="M698" s="260" t="s">
        <v>871</v>
      </c>
      <c r="N698" s="264">
        <v>18.100000000000001</v>
      </c>
      <c r="O698" s="687"/>
      <c r="P698" s="687"/>
      <c r="Q698" s="693"/>
      <c r="R698" s="693"/>
      <c r="S698" s="693"/>
      <c r="T698" s="691" t="s">
        <v>13</v>
      </c>
      <c r="U698" s="691" t="s">
        <v>47</v>
      </c>
      <c r="V698" s="691" t="s">
        <v>47</v>
      </c>
      <c r="W698" s="687"/>
      <c r="X698" s="687"/>
      <c r="Y698" s="687"/>
      <c r="Z698" s="687"/>
      <c r="AA698" s="687"/>
      <c r="AB698" s="687"/>
      <c r="AC698" s="690" t="s">
        <v>1439</v>
      </c>
      <c r="AD698" s="688" t="s">
        <v>1482</v>
      </c>
      <c r="AE698" s="414"/>
    </row>
    <row r="699" spans="1:31" ht="15" hidden="1" customHeight="1">
      <c r="A699" s="761">
        <f t="shared" si="36"/>
        <v>2025</v>
      </c>
      <c r="B699" s="762" t="str">
        <f t="shared" si="37"/>
        <v>mars</v>
      </c>
      <c r="C699" s="761">
        <f t="shared" si="35"/>
        <v>12</v>
      </c>
      <c r="D699" s="348" t="s">
        <v>1432</v>
      </c>
      <c r="E699" s="348" t="s">
        <v>3151</v>
      </c>
      <c r="F699" s="259">
        <v>45736</v>
      </c>
      <c r="G699" s="826" t="s">
        <v>1477</v>
      </c>
      <c r="H699" s="800" t="s">
        <v>1796</v>
      </c>
      <c r="I699" s="785"/>
      <c r="L699" s="347" t="s">
        <v>1438</v>
      </c>
      <c r="M699" s="765" t="s">
        <v>1227</v>
      </c>
      <c r="N699" s="264">
        <v>140</v>
      </c>
      <c r="O699" s="687"/>
      <c r="P699" s="687"/>
      <c r="Q699" s="693"/>
      <c r="R699" s="693"/>
      <c r="S699" s="693"/>
      <c r="T699" s="691" t="s">
        <v>114</v>
      </c>
      <c r="U699" s="691" t="s">
        <v>20</v>
      </c>
      <c r="V699" s="691" t="s">
        <v>20</v>
      </c>
      <c r="W699" s="687"/>
      <c r="X699" s="687"/>
      <c r="Y699" s="687"/>
      <c r="Z699" s="687"/>
      <c r="AA699" s="687"/>
      <c r="AB699" s="687"/>
      <c r="AC699" s="687"/>
      <c r="AD699" s="688" t="s">
        <v>1439</v>
      </c>
      <c r="AE699" s="414"/>
    </row>
    <row r="700" spans="1:31" ht="15" hidden="1" customHeight="1">
      <c r="A700" s="761">
        <f t="shared" si="36"/>
        <v>2025</v>
      </c>
      <c r="B700" s="762" t="str">
        <f t="shared" si="37"/>
        <v>mars</v>
      </c>
      <c r="C700" s="761">
        <f t="shared" si="35"/>
        <v>12</v>
      </c>
      <c r="D700" s="348" t="s">
        <v>1432</v>
      </c>
      <c r="E700" s="348" t="s">
        <v>3151</v>
      </c>
      <c r="F700" s="259">
        <v>45736</v>
      </c>
      <c r="G700" s="826" t="s">
        <v>1477</v>
      </c>
      <c r="H700" s="800" t="s">
        <v>1796</v>
      </c>
      <c r="I700" s="785"/>
      <c r="L700" s="347" t="s">
        <v>1438</v>
      </c>
      <c r="M700" s="765" t="s">
        <v>759</v>
      </c>
      <c r="N700" s="264">
        <v>140</v>
      </c>
      <c r="O700" s="687"/>
      <c r="P700" s="687"/>
      <c r="Q700" s="693"/>
      <c r="R700" s="693"/>
      <c r="S700" s="693"/>
      <c r="T700" s="691" t="s">
        <v>13</v>
      </c>
      <c r="U700" s="691" t="s">
        <v>49</v>
      </c>
      <c r="V700" s="691" t="s">
        <v>49</v>
      </c>
      <c r="W700" s="687"/>
      <c r="X700" s="687"/>
      <c r="Y700" s="687"/>
      <c r="Z700" s="687"/>
      <c r="AA700" s="687"/>
      <c r="AB700" s="687"/>
      <c r="AC700" s="687"/>
      <c r="AD700" s="688" t="s">
        <v>1439</v>
      </c>
      <c r="AE700" s="414"/>
    </row>
    <row r="701" spans="1:31" ht="15" hidden="1" customHeight="1">
      <c r="A701" s="761">
        <f t="shared" si="36"/>
        <v>2025</v>
      </c>
      <c r="B701" s="762" t="str">
        <f t="shared" si="37"/>
        <v>mars</v>
      </c>
      <c r="C701" s="761">
        <f t="shared" si="35"/>
        <v>12</v>
      </c>
      <c r="D701" s="348" t="s">
        <v>1432</v>
      </c>
      <c r="E701" s="348" t="s">
        <v>3152</v>
      </c>
      <c r="F701" s="259">
        <v>45736</v>
      </c>
      <c r="G701" s="800" t="s">
        <v>1568</v>
      </c>
      <c r="H701" s="820" t="s">
        <v>1665</v>
      </c>
      <c r="I701" s="802" t="s">
        <v>3153</v>
      </c>
      <c r="L701" s="347" t="s">
        <v>1457</v>
      </c>
      <c r="M701" s="765" t="s">
        <v>1203</v>
      </c>
      <c r="N701" s="264">
        <v>87.5</v>
      </c>
      <c r="O701" s="687"/>
      <c r="P701" s="687"/>
      <c r="Q701" s="693"/>
      <c r="R701" s="693"/>
      <c r="S701" s="693"/>
      <c r="T701" s="691" t="s">
        <v>114</v>
      </c>
      <c r="U701" s="691" t="s">
        <v>690</v>
      </c>
      <c r="V701" s="691" t="s">
        <v>1204</v>
      </c>
      <c r="W701" s="687"/>
      <c r="X701" s="687"/>
      <c r="Y701" s="687"/>
      <c r="Z701" s="687"/>
      <c r="AA701" s="687"/>
      <c r="AB701" s="687"/>
      <c r="AC701" s="687"/>
      <c r="AD701" s="688" t="s">
        <v>1439</v>
      </c>
      <c r="AE701" s="414"/>
    </row>
    <row r="702" spans="1:31" ht="15" hidden="1" customHeight="1">
      <c r="A702" s="761">
        <f t="shared" si="36"/>
        <v>2025</v>
      </c>
      <c r="B702" s="762" t="str">
        <f t="shared" si="37"/>
        <v>mars</v>
      </c>
      <c r="C702" s="761">
        <f t="shared" si="35"/>
        <v>12</v>
      </c>
      <c r="D702" s="348" t="s">
        <v>1432</v>
      </c>
      <c r="E702" s="348" t="s">
        <v>3152</v>
      </c>
      <c r="F702" s="259">
        <v>45736</v>
      </c>
      <c r="G702" s="800" t="s">
        <v>1568</v>
      </c>
      <c r="H702" s="802" t="s">
        <v>1665</v>
      </c>
      <c r="I702" s="802" t="s">
        <v>3153</v>
      </c>
      <c r="L702" s="347" t="s">
        <v>1457</v>
      </c>
      <c r="M702" s="765" t="s">
        <v>485</v>
      </c>
      <c r="N702" s="264">
        <v>87.5</v>
      </c>
      <c r="O702" s="687"/>
      <c r="P702" s="687"/>
      <c r="Q702" s="693"/>
      <c r="R702" s="693"/>
      <c r="S702" s="693"/>
      <c r="T702" s="691" t="s">
        <v>13</v>
      </c>
      <c r="U702" s="691" t="s">
        <v>49</v>
      </c>
      <c r="V702" s="691" t="s">
        <v>86</v>
      </c>
      <c r="W702" s="687"/>
      <c r="X702" s="687"/>
      <c r="Y702" s="687"/>
      <c r="Z702" s="687"/>
      <c r="AA702" s="687"/>
      <c r="AB702" s="687"/>
      <c r="AC702" s="687"/>
      <c r="AD702" s="688" t="s">
        <v>1439</v>
      </c>
      <c r="AE702" s="414"/>
    </row>
    <row r="703" spans="1:31" ht="15" hidden="1" customHeight="1">
      <c r="A703" s="761">
        <f t="shared" si="36"/>
        <v>2025</v>
      </c>
      <c r="B703" s="762" t="str">
        <f t="shared" si="37"/>
        <v>mars</v>
      </c>
      <c r="C703" s="761">
        <f t="shared" si="35"/>
        <v>12</v>
      </c>
      <c r="D703" s="348" t="s">
        <v>1432</v>
      </c>
      <c r="E703" s="348" t="s">
        <v>3154</v>
      </c>
      <c r="F703" s="259">
        <v>45736</v>
      </c>
      <c r="G703" s="800" t="s">
        <v>1447</v>
      </c>
      <c r="H703" s="802" t="s">
        <v>3155</v>
      </c>
      <c r="L703" s="347" t="s">
        <v>1461</v>
      </c>
      <c r="M703" s="765" t="s">
        <v>500</v>
      </c>
      <c r="N703" s="264">
        <v>35.65</v>
      </c>
      <c r="O703" s="687"/>
      <c r="P703" s="687"/>
      <c r="Q703" s="693"/>
      <c r="R703" s="693"/>
      <c r="S703" s="693"/>
      <c r="T703" s="691" t="s">
        <v>114</v>
      </c>
      <c r="U703" s="691" t="s">
        <v>7</v>
      </c>
      <c r="V703" s="691" t="s">
        <v>501</v>
      </c>
      <c r="W703" s="687"/>
      <c r="X703" s="687"/>
      <c r="Y703" s="687"/>
      <c r="Z703" s="687"/>
      <c r="AA703" s="687"/>
      <c r="AB703" s="687"/>
      <c r="AC703" s="687"/>
      <c r="AD703" s="688" t="s">
        <v>1439</v>
      </c>
      <c r="AE703" s="414"/>
    </row>
    <row r="704" spans="1:31" ht="15" hidden="1" customHeight="1">
      <c r="A704" s="761">
        <f t="shared" si="36"/>
        <v>2025</v>
      </c>
      <c r="B704" s="762" t="str">
        <f t="shared" si="37"/>
        <v>mars</v>
      </c>
      <c r="C704" s="761">
        <f t="shared" si="35"/>
        <v>12</v>
      </c>
      <c r="D704" s="348" t="s">
        <v>1432</v>
      </c>
      <c r="E704" s="348" t="s">
        <v>3154</v>
      </c>
      <c r="F704" s="259">
        <v>45736</v>
      </c>
      <c r="G704" s="800" t="s">
        <v>1447</v>
      </c>
      <c r="H704" s="802" t="s">
        <v>3155</v>
      </c>
      <c r="L704" s="347" t="s">
        <v>1461</v>
      </c>
      <c r="M704" s="765" t="s">
        <v>370</v>
      </c>
      <c r="N704" s="264">
        <v>35.65</v>
      </c>
      <c r="O704" s="687"/>
      <c r="P704" s="687"/>
      <c r="Q704" s="693"/>
      <c r="R704" s="693"/>
      <c r="S704" s="693"/>
      <c r="T704" s="691" t="s">
        <v>13</v>
      </c>
      <c r="U704" s="691" t="s">
        <v>43</v>
      </c>
      <c r="V704" s="691" t="s">
        <v>93</v>
      </c>
      <c r="W704" s="687"/>
      <c r="X704" s="687"/>
      <c r="Y704" s="687"/>
      <c r="Z704" s="687"/>
      <c r="AA704" s="687"/>
      <c r="AB704" s="687"/>
      <c r="AC704" s="687"/>
      <c r="AD704" s="688" t="s">
        <v>1620</v>
      </c>
      <c r="AE704" s="414"/>
    </row>
    <row r="705" spans="1:31" ht="15" hidden="1" customHeight="1">
      <c r="A705" s="761">
        <f t="shared" si="36"/>
        <v>2025</v>
      </c>
      <c r="B705" s="762" t="str">
        <f t="shared" si="37"/>
        <v>mars</v>
      </c>
      <c r="C705" s="761">
        <f t="shared" si="35"/>
        <v>12</v>
      </c>
      <c r="D705" s="348" t="s">
        <v>1432</v>
      </c>
      <c r="E705" s="348" t="s">
        <v>3154</v>
      </c>
      <c r="F705" s="259">
        <v>45736</v>
      </c>
      <c r="G705" s="800" t="s">
        <v>1447</v>
      </c>
      <c r="H705" s="802" t="s">
        <v>3155</v>
      </c>
      <c r="L705" s="347" t="s">
        <v>1461</v>
      </c>
      <c r="M705" s="765" t="s">
        <v>657</v>
      </c>
      <c r="N705" s="264">
        <v>16</v>
      </c>
      <c r="O705" s="687"/>
      <c r="P705" s="687"/>
      <c r="Q705" s="693"/>
      <c r="R705" s="693"/>
      <c r="S705" s="693"/>
      <c r="T705" s="691" t="s">
        <v>114</v>
      </c>
      <c r="U705" s="691" t="s">
        <v>5</v>
      </c>
      <c r="V705" s="691" t="s">
        <v>5</v>
      </c>
      <c r="W705" s="687"/>
      <c r="X705" s="687"/>
      <c r="Y705" s="687"/>
      <c r="Z705" s="687"/>
      <c r="AA705" s="687"/>
      <c r="AB705" s="687"/>
      <c r="AC705" s="687"/>
      <c r="AD705" s="688" t="s">
        <v>1482</v>
      </c>
      <c r="AE705" s="414"/>
    </row>
    <row r="706" spans="1:31" ht="15" hidden="1" customHeight="1">
      <c r="A706" s="761">
        <f t="shared" si="36"/>
        <v>2025</v>
      </c>
      <c r="B706" s="762" t="str">
        <f t="shared" si="37"/>
        <v>mars</v>
      </c>
      <c r="C706" s="761">
        <f t="shared" si="35"/>
        <v>12</v>
      </c>
      <c r="D706" s="348" t="s">
        <v>1432</v>
      </c>
      <c r="E706" s="348" t="s">
        <v>3154</v>
      </c>
      <c r="F706" s="259">
        <v>45736</v>
      </c>
      <c r="G706" s="800" t="s">
        <v>1447</v>
      </c>
      <c r="H706" s="802" t="s">
        <v>3155</v>
      </c>
      <c r="L706" s="347" t="s">
        <v>1461</v>
      </c>
      <c r="M706" s="765" t="s">
        <v>759</v>
      </c>
      <c r="N706" s="264">
        <v>16</v>
      </c>
      <c r="O706" s="687"/>
      <c r="P706" s="687"/>
      <c r="Q706" s="693"/>
      <c r="R706" s="693"/>
      <c r="S706" s="693"/>
      <c r="T706" s="691" t="s">
        <v>13</v>
      </c>
      <c r="U706" s="691" t="s">
        <v>49</v>
      </c>
      <c r="V706" s="691" t="s">
        <v>49</v>
      </c>
      <c r="W706" s="687"/>
      <c r="X706" s="687"/>
      <c r="Y706" s="687"/>
      <c r="Z706" s="687"/>
      <c r="AA706" s="687"/>
      <c r="AB706" s="687"/>
      <c r="AC706" s="687"/>
      <c r="AD706" s="688" t="s">
        <v>1439</v>
      </c>
      <c r="AE706" s="414"/>
    </row>
    <row r="707" spans="1:31" ht="15" hidden="1" customHeight="1">
      <c r="A707" s="761">
        <f t="shared" si="36"/>
        <v>2025</v>
      </c>
      <c r="B707" s="762" t="str">
        <f t="shared" si="37"/>
        <v>mars</v>
      </c>
      <c r="C707" s="761">
        <f t="shared" ref="C707:C770" si="38">IF(F707="","",WEEKNUM(F707))</f>
        <v>12</v>
      </c>
      <c r="D707" s="348" t="s">
        <v>1432</v>
      </c>
      <c r="E707" s="348" t="s">
        <v>3156</v>
      </c>
      <c r="F707" s="259">
        <v>45736</v>
      </c>
      <c r="G707" s="800" t="s">
        <v>1526</v>
      </c>
      <c r="H707" s="802" t="s">
        <v>1814</v>
      </c>
      <c r="L707" s="347" t="s">
        <v>1444</v>
      </c>
      <c r="M707" s="765" t="s">
        <v>331</v>
      </c>
      <c r="N707" s="264">
        <v>59.5</v>
      </c>
      <c r="O707" s="687"/>
      <c r="P707" s="687"/>
      <c r="Q707" s="693"/>
      <c r="R707" s="693"/>
      <c r="S707" s="693"/>
      <c r="T707" s="691" t="s">
        <v>114</v>
      </c>
      <c r="U707" s="691" t="s">
        <v>3</v>
      </c>
      <c r="V707" s="691" t="s">
        <v>3</v>
      </c>
      <c r="W707" s="687"/>
      <c r="X707" s="687"/>
      <c r="Y707" s="687"/>
      <c r="Z707" s="687"/>
      <c r="AA707" s="687"/>
      <c r="AB707" s="687"/>
      <c r="AC707" s="687"/>
      <c r="AD707" s="688" t="s">
        <v>1439</v>
      </c>
      <c r="AE707" s="414"/>
    </row>
    <row r="708" spans="1:31" ht="15" hidden="1" customHeight="1">
      <c r="A708" s="761">
        <f t="shared" si="36"/>
        <v>2025</v>
      </c>
      <c r="B708" s="762" t="str">
        <f t="shared" si="37"/>
        <v>mars</v>
      </c>
      <c r="C708" s="761">
        <f t="shared" si="38"/>
        <v>12</v>
      </c>
      <c r="D708" s="348" t="s">
        <v>1432</v>
      </c>
      <c r="E708" s="348" t="s">
        <v>3156</v>
      </c>
      <c r="F708" s="259">
        <v>45736</v>
      </c>
      <c r="G708" s="800" t="s">
        <v>1526</v>
      </c>
      <c r="H708" s="802" t="s">
        <v>1814</v>
      </c>
      <c r="L708" s="347" t="s">
        <v>1444</v>
      </c>
      <c r="M708" s="765" t="s">
        <v>1245</v>
      </c>
      <c r="N708" s="264">
        <v>59.5</v>
      </c>
      <c r="O708" s="687"/>
      <c r="P708" s="687"/>
      <c r="Q708" s="693"/>
      <c r="R708" s="693"/>
      <c r="S708" s="693"/>
      <c r="T708" s="691" t="s">
        <v>13</v>
      </c>
      <c r="U708" s="691" t="s">
        <v>49</v>
      </c>
      <c r="V708" s="691" t="s">
        <v>86</v>
      </c>
      <c r="W708" s="687"/>
      <c r="X708" s="687"/>
      <c r="Y708" s="687"/>
      <c r="Z708" s="687"/>
      <c r="AA708" s="687"/>
      <c r="AB708" s="687"/>
      <c r="AC708" s="687"/>
      <c r="AD708" s="688" t="s">
        <v>1439</v>
      </c>
      <c r="AE708" s="414"/>
    </row>
    <row r="709" spans="1:31" ht="15" hidden="1" customHeight="1">
      <c r="A709" s="761">
        <f t="shared" si="36"/>
        <v>2025</v>
      </c>
      <c r="B709" s="762" t="str">
        <f t="shared" si="37"/>
        <v>mars</v>
      </c>
      <c r="C709" s="761">
        <f t="shared" si="38"/>
        <v>12</v>
      </c>
      <c r="D709" s="348" t="s">
        <v>1440</v>
      </c>
      <c r="E709" s="348" t="s">
        <v>3157</v>
      </c>
      <c r="F709" s="259">
        <v>45737</v>
      </c>
      <c r="G709" s="800" t="s">
        <v>1529</v>
      </c>
      <c r="H709" s="799" t="s">
        <v>3158</v>
      </c>
      <c r="I709" s="799"/>
      <c r="L709" s="347" t="s">
        <v>1457</v>
      </c>
      <c r="M709" s="765" t="s">
        <v>803</v>
      </c>
      <c r="N709" s="264">
        <v>85.34</v>
      </c>
      <c r="O709" s="687"/>
      <c r="P709" s="687"/>
      <c r="Q709" s="693"/>
      <c r="R709" s="693"/>
      <c r="S709" s="693"/>
      <c r="T709" s="691" t="s">
        <v>114</v>
      </c>
      <c r="U709" s="691" t="s">
        <v>20</v>
      </c>
      <c r="V709" s="691" t="s">
        <v>20</v>
      </c>
      <c r="W709" s="687"/>
      <c r="X709" s="687"/>
      <c r="Y709" s="687"/>
      <c r="Z709" s="687"/>
      <c r="AA709" s="687"/>
      <c r="AB709" s="687"/>
      <c r="AC709" s="687"/>
      <c r="AD709" s="688"/>
      <c r="AE709" s="414"/>
    </row>
    <row r="710" spans="1:31" ht="15" hidden="1" customHeight="1">
      <c r="A710" s="761">
        <f t="shared" si="36"/>
        <v>2025</v>
      </c>
      <c r="B710" s="762" t="str">
        <f t="shared" si="37"/>
        <v>mars</v>
      </c>
      <c r="C710" s="761">
        <f t="shared" si="38"/>
        <v>12</v>
      </c>
      <c r="D710" s="348" t="s">
        <v>1440</v>
      </c>
      <c r="E710" s="348" t="s">
        <v>3157</v>
      </c>
      <c r="F710" s="259">
        <v>45737</v>
      </c>
      <c r="G710" s="800" t="s">
        <v>1529</v>
      </c>
      <c r="H710" s="799" t="s">
        <v>3158</v>
      </c>
      <c r="I710" s="799"/>
      <c r="L710" s="347" t="s">
        <v>1457</v>
      </c>
      <c r="M710" s="765" t="s">
        <v>809</v>
      </c>
      <c r="N710" s="264">
        <v>81.2</v>
      </c>
      <c r="O710" s="687"/>
      <c r="P710" s="687"/>
      <c r="Q710" s="693"/>
      <c r="R710" s="693"/>
      <c r="S710" s="693"/>
      <c r="T710" s="691" t="s">
        <v>114</v>
      </c>
      <c r="U710" s="691" t="s">
        <v>20</v>
      </c>
      <c r="V710" s="691" t="s">
        <v>20</v>
      </c>
      <c r="W710" s="687"/>
      <c r="X710" s="687"/>
      <c r="Y710" s="687"/>
      <c r="Z710" s="687"/>
      <c r="AA710" s="687"/>
      <c r="AB710" s="687"/>
      <c r="AC710" s="687"/>
      <c r="AD710" s="688"/>
      <c r="AE710" s="414"/>
    </row>
    <row r="711" spans="1:31" ht="15" hidden="1" customHeight="1">
      <c r="A711" s="761">
        <f t="shared" si="36"/>
        <v>2025</v>
      </c>
      <c r="B711" s="762" t="str">
        <f t="shared" si="37"/>
        <v>mars</v>
      </c>
      <c r="C711" s="761">
        <f t="shared" si="38"/>
        <v>12</v>
      </c>
      <c r="D711" s="348" t="s">
        <v>1440</v>
      </c>
      <c r="E711" s="348" t="s">
        <v>3157</v>
      </c>
      <c r="F711" s="259">
        <v>45737</v>
      </c>
      <c r="G711" s="800" t="s">
        <v>1529</v>
      </c>
      <c r="H711" s="799" t="s">
        <v>3158</v>
      </c>
      <c r="I711" s="799"/>
      <c r="L711" s="347" t="s">
        <v>1457</v>
      </c>
      <c r="M711" s="765" t="s">
        <v>226</v>
      </c>
      <c r="N711" s="264">
        <v>166.54</v>
      </c>
      <c r="O711" s="687"/>
      <c r="P711" s="687"/>
      <c r="Q711" s="693"/>
      <c r="R711" s="693"/>
      <c r="S711" s="693"/>
      <c r="T711" s="691" t="s">
        <v>13</v>
      </c>
      <c r="U711" s="691" t="s">
        <v>43</v>
      </c>
      <c r="V711" s="691" t="s">
        <v>93</v>
      </c>
      <c r="W711" s="687"/>
      <c r="X711" s="687"/>
      <c r="Y711" s="687"/>
      <c r="Z711" s="687"/>
      <c r="AA711" s="687"/>
      <c r="AB711" s="687"/>
      <c r="AC711" s="687"/>
      <c r="AD711" s="688" t="s">
        <v>1439</v>
      </c>
      <c r="AE711" s="414"/>
    </row>
    <row r="712" spans="1:31" ht="15" hidden="1" customHeight="1">
      <c r="A712" s="761">
        <f t="shared" si="36"/>
        <v>2025</v>
      </c>
      <c r="B712" s="762" t="str">
        <f t="shared" si="37"/>
        <v>mars</v>
      </c>
      <c r="C712" s="761">
        <f t="shared" si="38"/>
        <v>12</v>
      </c>
      <c r="D712" s="348" t="s">
        <v>1440</v>
      </c>
      <c r="E712" s="348" t="s">
        <v>3159</v>
      </c>
      <c r="F712" s="259">
        <v>45737</v>
      </c>
      <c r="G712" s="800" t="s">
        <v>1523</v>
      </c>
      <c r="H712" s="802" t="s">
        <v>3160</v>
      </c>
      <c r="L712" s="347" t="s">
        <v>1438</v>
      </c>
      <c r="M712" s="765" t="s">
        <v>602</v>
      </c>
      <c r="N712" s="264">
        <v>72.099999999999994</v>
      </c>
      <c r="O712" s="687"/>
      <c r="P712" s="687"/>
      <c r="Q712" s="693"/>
      <c r="R712" s="693"/>
      <c r="S712" s="693"/>
      <c r="T712" s="691" t="s">
        <v>114</v>
      </c>
      <c r="U712" s="691" t="s">
        <v>7</v>
      </c>
      <c r="V712" s="691" t="s">
        <v>143</v>
      </c>
      <c r="W712" s="687"/>
      <c r="X712" s="687"/>
      <c r="Y712" s="687"/>
      <c r="Z712" s="687"/>
      <c r="AA712" s="687"/>
      <c r="AB712" s="687"/>
      <c r="AC712" s="687"/>
      <c r="AD712" s="688" t="s">
        <v>1439</v>
      </c>
      <c r="AE712" s="414"/>
    </row>
    <row r="713" spans="1:31" ht="15" hidden="1" customHeight="1">
      <c r="A713" s="761">
        <f t="shared" si="36"/>
        <v>2025</v>
      </c>
      <c r="B713" s="762" t="str">
        <f t="shared" si="37"/>
        <v>mars</v>
      </c>
      <c r="C713" s="761">
        <f t="shared" si="38"/>
        <v>12</v>
      </c>
      <c r="D713" s="348" t="s">
        <v>1440</v>
      </c>
      <c r="E713" s="348" t="s">
        <v>3159</v>
      </c>
      <c r="F713" s="259">
        <v>45737</v>
      </c>
      <c r="G713" s="800" t="s">
        <v>1523</v>
      </c>
      <c r="H713" s="802" t="s">
        <v>3160</v>
      </c>
      <c r="L713" s="347" t="s">
        <v>1438</v>
      </c>
      <c r="M713" s="765" t="s">
        <v>382</v>
      </c>
      <c r="N713" s="264">
        <v>72.099999999999994</v>
      </c>
      <c r="O713" s="687"/>
      <c r="P713" s="687"/>
      <c r="Q713" s="693"/>
      <c r="R713" s="693"/>
      <c r="S713" s="693"/>
      <c r="T713" s="691" t="s">
        <v>13</v>
      </c>
      <c r="U713" s="691" t="s">
        <v>49</v>
      </c>
      <c r="V713" s="691" t="s">
        <v>86</v>
      </c>
      <c r="W713" s="687"/>
      <c r="X713" s="687"/>
      <c r="Y713" s="687"/>
      <c r="Z713" s="687"/>
      <c r="AA713" s="687"/>
      <c r="AB713" s="687"/>
      <c r="AC713" s="687"/>
      <c r="AD713" s="688" t="s">
        <v>1439</v>
      </c>
      <c r="AE713" s="414"/>
    </row>
    <row r="714" spans="1:31" ht="15" hidden="1" customHeight="1">
      <c r="A714" s="761">
        <f t="shared" si="36"/>
        <v>2025</v>
      </c>
      <c r="B714" s="762" t="str">
        <f t="shared" si="37"/>
        <v>mars</v>
      </c>
      <c r="C714" s="761">
        <f t="shared" si="38"/>
        <v>12</v>
      </c>
      <c r="D714" s="348" t="s">
        <v>1440</v>
      </c>
      <c r="E714" s="348" t="s">
        <v>1425</v>
      </c>
      <c r="F714" s="259">
        <v>45737</v>
      </c>
      <c r="G714" s="800" t="s">
        <v>1425</v>
      </c>
      <c r="H714" s="802"/>
      <c r="I714" s="799"/>
      <c r="L714" s="347" t="s">
        <v>1426</v>
      </c>
      <c r="M714" s="765" t="s">
        <v>835</v>
      </c>
      <c r="N714" s="264" t="s">
        <v>1425</v>
      </c>
      <c r="O714" s="687"/>
      <c r="P714" s="693" t="s">
        <v>1427</v>
      </c>
      <c r="Q714" s="693" t="s">
        <v>1433</v>
      </c>
      <c r="R714" s="693" t="s">
        <v>1431</v>
      </c>
      <c r="S714" s="693"/>
      <c r="T714" s="691" t="s">
        <v>114</v>
      </c>
      <c r="U714" s="691" t="s">
        <v>7</v>
      </c>
      <c r="V714" s="691" t="s">
        <v>143</v>
      </c>
      <c r="W714" s="687"/>
      <c r="X714" s="687"/>
      <c r="Y714" s="687"/>
      <c r="Z714" s="687"/>
      <c r="AA714" s="687"/>
      <c r="AB714" s="687"/>
      <c r="AC714" s="687"/>
      <c r="AD714" s="688"/>
      <c r="AE714" s="414"/>
    </row>
    <row r="715" spans="1:31" ht="15" hidden="1" customHeight="1">
      <c r="A715" s="761">
        <f t="shared" si="36"/>
        <v>2025</v>
      </c>
      <c r="B715" s="762" t="str">
        <f t="shared" si="37"/>
        <v>mars</v>
      </c>
      <c r="C715" s="761">
        <f t="shared" si="38"/>
        <v>12</v>
      </c>
      <c r="D715" s="348" t="s">
        <v>1440</v>
      </c>
      <c r="E715" s="348" t="s">
        <v>1425</v>
      </c>
      <c r="F715" s="259">
        <v>45737</v>
      </c>
      <c r="G715" s="800" t="s">
        <v>1425</v>
      </c>
      <c r="H715" s="802"/>
      <c r="I715" s="799"/>
      <c r="L715" s="347" t="s">
        <v>1426</v>
      </c>
      <c r="M715" s="765" t="s">
        <v>1068</v>
      </c>
      <c r="N715" s="264" t="s">
        <v>1425</v>
      </c>
      <c r="O715" s="687"/>
      <c r="P715" s="693" t="s">
        <v>1427</v>
      </c>
      <c r="Q715" s="693" t="s">
        <v>1433</v>
      </c>
      <c r="R715" s="693" t="s">
        <v>1431</v>
      </c>
      <c r="S715" s="693"/>
      <c r="T715" s="691" t="s">
        <v>114</v>
      </c>
      <c r="U715" s="691" t="s">
        <v>7</v>
      </c>
      <c r="V715" s="691" t="s">
        <v>143</v>
      </c>
      <c r="W715" s="687"/>
      <c r="X715" s="687"/>
      <c r="Y715" s="687"/>
      <c r="Z715" s="687"/>
      <c r="AA715" s="687"/>
      <c r="AB715" s="687"/>
      <c r="AC715" s="687"/>
      <c r="AD715" s="688"/>
      <c r="AE715" s="414"/>
    </row>
    <row r="716" spans="1:31" ht="15" hidden="1" customHeight="1">
      <c r="A716" s="761">
        <f t="shared" si="36"/>
        <v>2025</v>
      </c>
      <c r="B716" s="762" t="str">
        <f t="shared" si="37"/>
        <v>mars</v>
      </c>
      <c r="C716" s="761">
        <f t="shared" si="38"/>
        <v>12</v>
      </c>
      <c r="D716" s="348" t="s">
        <v>1440</v>
      </c>
      <c r="E716" s="348" t="s">
        <v>3161</v>
      </c>
      <c r="F716" s="259">
        <v>45737</v>
      </c>
      <c r="G716" s="807" t="s">
        <v>1593</v>
      </c>
      <c r="H716" s="807"/>
      <c r="L716" s="347" t="s">
        <v>1465</v>
      </c>
      <c r="M716" s="765" t="s">
        <v>1029</v>
      </c>
      <c r="N716" s="264">
        <v>19.2</v>
      </c>
      <c r="O716" s="687"/>
      <c r="P716" s="687"/>
      <c r="Q716" s="693"/>
      <c r="R716" s="693"/>
      <c r="S716" s="693"/>
      <c r="T716" s="691" t="s">
        <v>114</v>
      </c>
      <c r="U716" s="691" t="s">
        <v>7</v>
      </c>
      <c r="V716" s="691" t="s">
        <v>143</v>
      </c>
      <c r="W716" s="687"/>
      <c r="X716" s="687"/>
      <c r="Y716" s="687"/>
      <c r="Z716" s="687"/>
      <c r="AA716" s="687"/>
      <c r="AB716" s="687"/>
      <c r="AC716" s="687"/>
      <c r="AD716" s="688" t="s">
        <v>1439</v>
      </c>
      <c r="AE716" s="414"/>
    </row>
    <row r="717" spans="1:31" ht="15" hidden="1" customHeight="1">
      <c r="A717" s="761">
        <f t="shared" si="36"/>
        <v>2025</v>
      </c>
      <c r="B717" s="762" t="str">
        <f t="shared" si="37"/>
        <v>mars</v>
      </c>
      <c r="C717" s="761">
        <f t="shared" si="38"/>
        <v>12</v>
      </c>
      <c r="D717" s="348" t="s">
        <v>1440</v>
      </c>
      <c r="E717" s="348" t="s">
        <v>3161</v>
      </c>
      <c r="F717" s="259">
        <v>45737</v>
      </c>
      <c r="G717" s="807" t="s">
        <v>1593</v>
      </c>
      <c r="H717" s="807"/>
      <c r="L717" s="347" t="s">
        <v>1465</v>
      </c>
      <c r="M717" s="765" t="s">
        <v>871</v>
      </c>
      <c r="N717" s="264">
        <v>19.2</v>
      </c>
      <c r="O717" s="687"/>
      <c r="P717" s="687"/>
      <c r="Q717" s="693"/>
      <c r="R717" s="693"/>
      <c r="S717" s="693"/>
      <c r="T717" s="691" t="s">
        <v>13</v>
      </c>
      <c r="U717" s="691" t="s">
        <v>49</v>
      </c>
      <c r="V717" s="691" t="s">
        <v>86</v>
      </c>
      <c r="W717" s="687"/>
      <c r="X717" s="687"/>
      <c r="Y717" s="687"/>
      <c r="Z717" s="687"/>
      <c r="AA717" s="687"/>
      <c r="AB717" s="687"/>
      <c r="AC717" s="687"/>
      <c r="AD717" s="688" t="s">
        <v>1439</v>
      </c>
      <c r="AE717" s="414"/>
    </row>
    <row r="718" spans="1:31" ht="15" hidden="1" customHeight="1">
      <c r="A718" s="761">
        <f t="shared" si="36"/>
        <v>2025</v>
      </c>
      <c r="B718" s="762" t="str">
        <f t="shared" si="37"/>
        <v>mars</v>
      </c>
      <c r="C718" s="761">
        <f t="shared" si="38"/>
        <v>12</v>
      </c>
      <c r="D718" s="348" t="s">
        <v>1440</v>
      </c>
      <c r="E718" s="348" t="s">
        <v>3162</v>
      </c>
      <c r="F718" s="259">
        <v>45737</v>
      </c>
      <c r="G718" s="800" t="s">
        <v>1526</v>
      </c>
      <c r="H718" s="800" t="s">
        <v>1609</v>
      </c>
      <c r="I718" s="799" t="s">
        <v>3163</v>
      </c>
      <c r="L718" s="347" t="s">
        <v>1444</v>
      </c>
      <c r="M718" s="765" t="s">
        <v>500</v>
      </c>
      <c r="N718" s="264">
        <v>40.65</v>
      </c>
      <c r="O718" s="687"/>
      <c r="P718" s="687"/>
      <c r="Q718" s="693"/>
      <c r="R718" s="693"/>
      <c r="S718" s="693"/>
      <c r="T718" s="691" t="s">
        <v>114</v>
      </c>
      <c r="U718" s="691" t="s">
        <v>7</v>
      </c>
      <c r="V718" s="691" t="s">
        <v>501</v>
      </c>
      <c r="W718" s="687"/>
      <c r="X718" s="687"/>
      <c r="Y718" s="687"/>
      <c r="Z718" s="687"/>
      <c r="AA718" s="687"/>
      <c r="AB718" s="687"/>
      <c r="AC718" s="687"/>
      <c r="AD718" s="688" t="s">
        <v>1439</v>
      </c>
      <c r="AE718" s="414"/>
    </row>
    <row r="719" spans="1:31" ht="15" hidden="1" customHeight="1">
      <c r="A719" s="761">
        <f t="shared" si="36"/>
        <v>2025</v>
      </c>
      <c r="B719" s="762" t="str">
        <f t="shared" si="37"/>
        <v>mars</v>
      </c>
      <c r="C719" s="761">
        <f t="shared" si="38"/>
        <v>12</v>
      </c>
      <c r="D719" s="348" t="s">
        <v>1440</v>
      </c>
      <c r="E719" s="348" t="s">
        <v>3162</v>
      </c>
      <c r="F719" s="259">
        <v>45737</v>
      </c>
      <c r="G719" s="800" t="s">
        <v>1526</v>
      </c>
      <c r="H719" s="800" t="s">
        <v>1609</v>
      </c>
      <c r="I719" s="799" t="s">
        <v>3163</v>
      </c>
      <c r="L719" s="347" t="s">
        <v>1444</v>
      </c>
      <c r="M719" s="765" t="s">
        <v>1252</v>
      </c>
      <c r="N719" s="264">
        <v>15.65</v>
      </c>
      <c r="O719" s="687"/>
      <c r="P719" s="687"/>
      <c r="Q719" s="693"/>
      <c r="R719" s="693"/>
      <c r="S719" s="693"/>
      <c r="T719" s="691" t="s">
        <v>13</v>
      </c>
      <c r="U719" s="691" t="s">
        <v>43</v>
      </c>
      <c r="V719" s="691" t="s">
        <v>93</v>
      </c>
      <c r="W719" s="687"/>
      <c r="X719" s="687"/>
      <c r="Y719" s="687"/>
      <c r="Z719" s="687"/>
      <c r="AA719" s="687"/>
      <c r="AB719" s="687"/>
      <c r="AC719" s="687"/>
      <c r="AD719" s="688" t="s">
        <v>1439</v>
      </c>
      <c r="AE719" s="414"/>
    </row>
    <row r="720" spans="1:31" ht="15" hidden="1" customHeight="1">
      <c r="A720" s="761">
        <f t="shared" si="36"/>
        <v>2025</v>
      </c>
      <c r="B720" s="762" t="str">
        <f t="shared" si="37"/>
        <v>mars</v>
      </c>
      <c r="C720" s="761">
        <f t="shared" si="38"/>
        <v>12</v>
      </c>
      <c r="D720" s="348" t="s">
        <v>1440</v>
      </c>
      <c r="E720" s="348" t="s">
        <v>3164</v>
      </c>
      <c r="F720" s="259">
        <v>45737</v>
      </c>
      <c r="G720" s="798" t="s">
        <v>1459</v>
      </c>
      <c r="H720" s="801" t="s">
        <v>1665</v>
      </c>
      <c r="L720" s="347" t="s">
        <v>1461</v>
      </c>
      <c r="M720" s="765" t="s">
        <v>1249</v>
      </c>
      <c r="N720" s="264">
        <v>25</v>
      </c>
      <c r="O720" s="687"/>
      <c r="P720" s="687"/>
      <c r="Q720" s="693"/>
      <c r="R720" s="693"/>
      <c r="S720" s="693"/>
      <c r="T720" s="691" t="s">
        <v>13</v>
      </c>
      <c r="U720" s="691" t="s">
        <v>45</v>
      </c>
      <c r="V720" s="691" t="s">
        <v>45</v>
      </c>
      <c r="W720" s="687"/>
      <c r="X720" s="687"/>
      <c r="Y720" s="687"/>
      <c r="Z720" s="687"/>
      <c r="AA720" s="687"/>
      <c r="AB720" s="687"/>
      <c r="AC720" s="687"/>
      <c r="AD720" s="688" t="s">
        <v>1439</v>
      </c>
      <c r="AE720" s="414"/>
    </row>
    <row r="721" spans="1:31" ht="15" hidden="1" customHeight="1">
      <c r="A721" s="761">
        <f t="shared" si="36"/>
        <v>2025</v>
      </c>
      <c r="B721" s="762" t="str">
        <f t="shared" si="37"/>
        <v>mars</v>
      </c>
      <c r="C721" s="761">
        <f t="shared" si="38"/>
        <v>12</v>
      </c>
      <c r="D721" s="348" t="s">
        <v>1440</v>
      </c>
      <c r="E721" s="348" t="s">
        <v>1425</v>
      </c>
      <c r="F721" s="259">
        <v>45737</v>
      </c>
      <c r="G721" s="800" t="s">
        <v>1425</v>
      </c>
      <c r="H721" s="802"/>
      <c r="I721" s="799"/>
      <c r="L721" s="347" t="s">
        <v>1426</v>
      </c>
      <c r="M721" s="765" t="s">
        <v>1231</v>
      </c>
      <c r="N721" s="264" t="s">
        <v>1425</v>
      </c>
      <c r="O721" s="687"/>
      <c r="P721" s="693" t="s">
        <v>1427</v>
      </c>
      <c r="Q721" s="693" t="s">
        <v>1433</v>
      </c>
      <c r="R721" s="693" t="s">
        <v>1429</v>
      </c>
      <c r="S721" s="693"/>
      <c r="T721" s="691" t="s">
        <v>114</v>
      </c>
      <c r="U721" s="691" t="s">
        <v>7</v>
      </c>
      <c r="V721" s="691" t="s">
        <v>143</v>
      </c>
      <c r="W721" s="687"/>
      <c r="X721" s="687"/>
      <c r="Y721" s="687"/>
      <c r="Z721" s="687"/>
      <c r="AA721" s="687"/>
      <c r="AB721" s="687"/>
      <c r="AC721" s="687"/>
      <c r="AD721" s="688"/>
      <c r="AE721" s="414"/>
    </row>
    <row r="722" spans="1:31" ht="15" hidden="1" customHeight="1">
      <c r="A722" s="761">
        <f t="shared" si="36"/>
        <v>2025</v>
      </c>
      <c r="B722" s="762" t="str">
        <f t="shared" si="37"/>
        <v>mars</v>
      </c>
      <c r="C722" s="761">
        <f t="shared" si="38"/>
        <v>12</v>
      </c>
      <c r="D722" s="348" t="s">
        <v>1440</v>
      </c>
      <c r="E722" s="348" t="s">
        <v>3164</v>
      </c>
      <c r="F722" s="259">
        <v>45737</v>
      </c>
      <c r="G722" s="798" t="s">
        <v>1459</v>
      </c>
      <c r="H722" s="801" t="s">
        <v>1665</v>
      </c>
      <c r="L722" s="347" t="s">
        <v>1461</v>
      </c>
      <c r="M722" s="765" t="s">
        <v>471</v>
      </c>
      <c r="N722" s="264">
        <v>14</v>
      </c>
      <c r="O722" s="687"/>
      <c r="P722" s="687"/>
      <c r="Q722" s="693"/>
      <c r="R722" s="693"/>
      <c r="S722" s="693"/>
      <c r="T722" s="691" t="s">
        <v>114</v>
      </c>
      <c r="U722" s="691" t="s">
        <v>7</v>
      </c>
      <c r="V722" s="691" t="s">
        <v>143</v>
      </c>
      <c r="W722" s="687"/>
      <c r="X722" s="687"/>
      <c r="Y722" s="687"/>
      <c r="Z722" s="687"/>
      <c r="AA722" s="687"/>
      <c r="AB722" s="687"/>
      <c r="AC722" s="687"/>
      <c r="AD722" s="688" t="s">
        <v>1439</v>
      </c>
      <c r="AE722" s="414"/>
    </row>
    <row r="723" spans="1:31" ht="15" hidden="1" customHeight="1">
      <c r="A723" s="761">
        <f t="shared" si="36"/>
        <v>2025</v>
      </c>
      <c r="B723" s="762" t="str">
        <f t="shared" si="37"/>
        <v>mars</v>
      </c>
      <c r="C723" s="761">
        <f t="shared" si="38"/>
        <v>12</v>
      </c>
      <c r="D723" s="348" t="s">
        <v>1440</v>
      </c>
      <c r="E723" s="348" t="s">
        <v>3164</v>
      </c>
      <c r="F723" s="259">
        <v>45737</v>
      </c>
      <c r="G723" s="798" t="s">
        <v>1459</v>
      </c>
      <c r="H723" s="801" t="s">
        <v>1665</v>
      </c>
      <c r="L723" s="347" t="s">
        <v>1461</v>
      </c>
      <c r="M723" s="765" t="s">
        <v>1061</v>
      </c>
      <c r="N723" s="264">
        <v>5.3</v>
      </c>
      <c r="O723" s="687"/>
      <c r="P723" s="687"/>
      <c r="Q723" s="693"/>
      <c r="R723" s="693"/>
      <c r="S723" s="693"/>
      <c r="T723" s="691" t="s">
        <v>114</v>
      </c>
      <c r="U723" s="691" t="s">
        <v>7</v>
      </c>
      <c r="V723" s="691" t="s">
        <v>143</v>
      </c>
      <c r="W723" s="687"/>
      <c r="X723" s="687"/>
      <c r="Y723" s="687"/>
      <c r="Z723" s="687"/>
      <c r="AA723" s="687"/>
      <c r="AB723" s="687"/>
      <c r="AC723" s="687"/>
      <c r="AD723" s="688" t="s">
        <v>1439</v>
      </c>
      <c r="AE723" s="414"/>
    </row>
    <row r="724" spans="1:31" ht="15" hidden="1" customHeight="1">
      <c r="A724" s="761">
        <f t="shared" si="36"/>
        <v>2025</v>
      </c>
      <c r="B724" s="762" t="str">
        <f t="shared" si="37"/>
        <v>mars</v>
      </c>
      <c r="C724" s="761">
        <f t="shared" si="38"/>
        <v>12</v>
      </c>
      <c r="D724" s="348" t="s">
        <v>1440</v>
      </c>
      <c r="E724" s="348" t="s">
        <v>1425</v>
      </c>
      <c r="F724" s="259">
        <v>45737</v>
      </c>
      <c r="G724" s="800" t="s">
        <v>1425</v>
      </c>
      <c r="H724" s="802"/>
      <c r="I724" s="799"/>
      <c r="L724" s="347" t="s">
        <v>1426</v>
      </c>
      <c r="M724" s="765" t="s">
        <v>164</v>
      </c>
      <c r="N724" s="264" t="s">
        <v>1425</v>
      </c>
      <c r="O724" s="687"/>
      <c r="P724" s="693" t="s">
        <v>1427</v>
      </c>
      <c r="Q724" s="693" t="s">
        <v>1433</v>
      </c>
      <c r="R724" s="693" t="s">
        <v>1429</v>
      </c>
      <c r="S724" s="693"/>
      <c r="T724" s="691" t="s">
        <v>114</v>
      </c>
      <c r="U724" s="691" t="s">
        <v>7</v>
      </c>
      <c r="V724" s="691" t="s">
        <v>143</v>
      </c>
      <c r="W724" s="687"/>
      <c r="X724" s="687"/>
      <c r="Y724" s="687"/>
      <c r="Z724" s="687"/>
      <c r="AA724" s="687"/>
      <c r="AB724" s="687"/>
      <c r="AC724" s="687"/>
      <c r="AD724" s="688"/>
      <c r="AE724" s="414"/>
    </row>
    <row r="725" spans="1:31" ht="15" hidden="1" customHeight="1">
      <c r="A725" s="761">
        <f t="shared" si="36"/>
        <v>2025</v>
      </c>
      <c r="B725" s="762" t="str">
        <f t="shared" si="37"/>
        <v>mars</v>
      </c>
      <c r="C725" s="761">
        <f t="shared" si="38"/>
        <v>12</v>
      </c>
      <c r="D725" s="348" t="s">
        <v>1440</v>
      </c>
      <c r="E725" s="348" t="s">
        <v>1425</v>
      </c>
      <c r="F725" s="259">
        <v>45737</v>
      </c>
      <c r="G725" s="800" t="s">
        <v>1425</v>
      </c>
      <c r="H725" s="802"/>
      <c r="I725" s="799"/>
      <c r="L725" s="347" t="s">
        <v>1426</v>
      </c>
      <c r="M725" s="765" t="s">
        <v>174</v>
      </c>
      <c r="N725" s="264" t="s">
        <v>1425</v>
      </c>
      <c r="O725" s="687"/>
      <c r="P725" s="693" t="s">
        <v>1427</v>
      </c>
      <c r="Q725" s="693" t="s">
        <v>1433</v>
      </c>
      <c r="R725" s="693" t="s">
        <v>1429</v>
      </c>
      <c r="S725" s="693"/>
      <c r="T725" s="691" t="s">
        <v>114</v>
      </c>
      <c r="U725" s="691" t="s">
        <v>7</v>
      </c>
      <c r="V725" s="691" t="s">
        <v>143</v>
      </c>
      <c r="W725" s="687"/>
      <c r="X725" s="687"/>
      <c r="Y725" s="687"/>
      <c r="Z725" s="687"/>
      <c r="AA725" s="687"/>
      <c r="AB725" s="687"/>
      <c r="AC725" s="687"/>
      <c r="AD725" s="688"/>
      <c r="AE725" s="414"/>
    </row>
    <row r="726" spans="1:31" ht="15" hidden="1" customHeight="1">
      <c r="A726" s="761">
        <f t="shared" si="36"/>
        <v>2025</v>
      </c>
      <c r="B726" s="762" t="str">
        <f t="shared" si="37"/>
        <v>mars</v>
      </c>
      <c r="C726" s="761">
        <f t="shared" si="38"/>
        <v>12</v>
      </c>
      <c r="D726" s="348" t="s">
        <v>1440</v>
      </c>
      <c r="E726" s="348" t="s">
        <v>3164</v>
      </c>
      <c r="F726" s="259">
        <v>45737</v>
      </c>
      <c r="G726" s="798" t="s">
        <v>1459</v>
      </c>
      <c r="H726" s="801" t="s">
        <v>1665</v>
      </c>
      <c r="L726" s="347" t="s">
        <v>1461</v>
      </c>
      <c r="M726" s="765" t="s">
        <v>169</v>
      </c>
      <c r="N726" s="264">
        <v>45</v>
      </c>
      <c r="O726" s="687"/>
      <c r="P726" s="687"/>
      <c r="Q726" s="693"/>
      <c r="R726" s="693"/>
      <c r="S726" s="693"/>
      <c r="T726" s="691" t="s">
        <v>114</v>
      </c>
      <c r="U726" s="691" t="s">
        <v>7</v>
      </c>
      <c r="V726" s="691" t="s">
        <v>143</v>
      </c>
      <c r="W726" s="687"/>
      <c r="X726" s="687"/>
      <c r="Y726" s="687"/>
      <c r="Z726" s="687"/>
      <c r="AA726" s="687"/>
      <c r="AB726" s="687"/>
      <c r="AC726" s="687"/>
      <c r="AD726" s="688" t="s">
        <v>1439</v>
      </c>
      <c r="AE726" s="414"/>
    </row>
    <row r="727" spans="1:31" ht="15" hidden="1" customHeight="1">
      <c r="A727" s="761">
        <f t="shared" si="36"/>
        <v>2025</v>
      </c>
      <c r="B727" s="762" t="str">
        <f t="shared" si="37"/>
        <v>mars</v>
      </c>
      <c r="C727" s="761">
        <f t="shared" si="38"/>
        <v>12</v>
      </c>
      <c r="D727" s="348" t="s">
        <v>1440</v>
      </c>
      <c r="E727" s="348" t="s">
        <v>1425</v>
      </c>
      <c r="F727" s="259">
        <v>45737</v>
      </c>
      <c r="G727" s="800" t="s">
        <v>1425</v>
      </c>
      <c r="H727" s="802"/>
      <c r="I727" s="799"/>
      <c r="L727" s="347" t="s">
        <v>1426</v>
      </c>
      <c r="M727" s="765" t="s">
        <v>455</v>
      </c>
      <c r="N727" s="264" t="s">
        <v>1425</v>
      </c>
      <c r="O727" s="687"/>
      <c r="P727" s="693" t="s">
        <v>1427</v>
      </c>
      <c r="Q727" s="693" t="s">
        <v>1433</v>
      </c>
      <c r="R727" s="693" t="s">
        <v>1429</v>
      </c>
      <c r="S727" s="693"/>
      <c r="T727" s="691" t="s">
        <v>114</v>
      </c>
      <c r="U727" s="691" t="s">
        <v>7</v>
      </c>
      <c r="V727" s="691" t="s">
        <v>143</v>
      </c>
      <c r="W727" s="687"/>
      <c r="X727" s="687"/>
      <c r="Y727" s="687"/>
      <c r="Z727" s="687"/>
      <c r="AA727" s="687"/>
      <c r="AB727" s="687"/>
      <c r="AC727" s="687"/>
      <c r="AD727" s="688"/>
      <c r="AE727" s="414"/>
    </row>
    <row r="728" spans="1:31" ht="15" hidden="1" customHeight="1">
      <c r="A728" s="761">
        <f t="shared" si="36"/>
        <v>2025</v>
      </c>
      <c r="B728" s="762" t="str">
        <f t="shared" si="37"/>
        <v>mars</v>
      </c>
      <c r="C728" s="761">
        <f t="shared" si="38"/>
        <v>12</v>
      </c>
      <c r="D728" s="348" t="s">
        <v>1440</v>
      </c>
      <c r="E728" s="348" t="s">
        <v>3164</v>
      </c>
      <c r="F728" s="259">
        <v>45737</v>
      </c>
      <c r="G728" s="798" t="s">
        <v>1459</v>
      </c>
      <c r="H728" s="801" t="s">
        <v>1665</v>
      </c>
      <c r="L728" s="347" t="s">
        <v>1461</v>
      </c>
      <c r="M728" s="765" t="s">
        <v>268</v>
      </c>
      <c r="N728" s="264">
        <v>64.3</v>
      </c>
      <c r="O728" s="687"/>
      <c r="P728" s="687"/>
      <c r="Q728" s="693"/>
      <c r="R728" s="693"/>
      <c r="S728" s="693"/>
      <c r="T728" s="691" t="s">
        <v>13</v>
      </c>
      <c r="U728" s="691" t="s">
        <v>43</v>
      </c>
      <c r="V728" s="691" t="s">
        <v>93</v>
      </c>
      <c r="W728" s="687"/>
      <c r="X728" s="687"/>
      <c r="Y728" s="687"/>
      <c r="Z728" s="687"/>
      <c r="AA728" s="687"/>
      <c r="AB728" s="687"/>
      <c r="AC728" s="687"/>
      <c r="AD728" s="688" t="s">
        <v>1439</v>
      </c>
      <c r="AE728" s="414"/>
    </row>
    <row r="729" spans="1:31" ht="15" hidden="1" customHeight="1">
      <c r="A729" s="761">
        <f t="shared" si="36"/>
        <v>2025</v>
      </c>
      <c r="B729" s="762" t="str">
        <f t="shared" si="37"/>
        <v>mars</v>
      </c>
      <c r="C729" s="761">
        <f t="shared" si="38"/>
        <v>12</v>
      </c>
      <c r="D729" s="348" t="s">
        <v>1517</v>
      </c>
      <c r="E729" s="348" t="s">
        <v>1425</v>
      </c>
      <c r="F729" s="259">
        <v>45738</v>
      </c>
      <c r="G729" s="798" t="s">
        <v>1425</v>
      </c>
      <c r="H729" s="801"/>
      <c r="I729" s="799"/>
      <c r="J729" s="409"/>
      <c r="L729" s="347" t="s">
        <v>1426</v>
      </c>
      <c r="M729" s="765" t="s">
        <v>752</v>
      </c>
      <c r="N729" s="264" t="s">
        <v>1425</v>
      </c>
      <c r="O729" s="687"/>
      <c r="P729" s="693" t="s">
        <v>1427</v>
      </c>
      <c r="Q729" s="693" t="s">
        <v>1433</v>
      </c>
      <c r="R729" s="693" t="s">
        <v>1431</v>
      </c>
      <c r="S729" s="693"/>
      <c r="T729" s="691" t="s">
        <v>114</v>
      </c>
      <c r="U729" s="691" t="s">
        <v>3</v>
      </c>
      <c r="V729" s="691" t="s">
        <v>22</v>
      </c>
      <c r="W729" s="687"/>
      <c r="X729" s="687"/>
      <c r="Y729" s="687"/>
      <c r="Z729" s="687"/>
      <c r="AA729" s="687"/>
      <c r="AB729" s="687"/>
      <c r="AC729" s="687"/>
      <c r="AD729" s="688"/>
      <c r="AE729" s="414"/>
    </row>
    <row r="730" spans="1:31" ht="15" hidden="1" customHeight="1">
      <c r="A730" s="761">
        <f t="shared" si="36"/>
        <v>2025</v>
      </c>
      <c r="B730" s="762" t="str">
        <f t="shared" si="37"/>
        <v>mars</v>
      </c>
      <c r="C730" s="761">
        <f t="shared" si="38"/>
        <v>13</v>
      </c>
      <c r="D730" s="348" t="s">
        <v>1466</v>
      </c>
      <c r="E730" s="348" t="s">
        <v>1425</v>
      </c>
      <c r="F730" s="259">
        <v>45739</v>
      </c>
      <c r="G730" s="798" t="s">
        <v>1425</v>
      </c>
      <c r="H730" s="801"/>
      <c r="I730" s="799"/>
      <c r="J730" s="409"/>
      <c r="L730" s="347" t="s">
        <v>1426</v>
      </c>
      <c r="M730" s="765" t="s">
        <v>752</v>
      </c>
      <c r="N730" s="264" t="s">
        <v>1425</v>
      </c>
      <c r="O730" s="687"/>
      <c r="P730" s="693" t="s">
        <v>1427</v>
      </c>
      <c r="Q730" s="693" t="s">
        <v>1433</v>
      </c>
      <c r="R730" s="693" t="s">
        <v>1431</v>
      </c>
      <c r="S730" s="693"/>
      <c r="T730" s="691" t="s">
        <v>114</v>
      </c>
      <c r="U730" s="691" t="s">
        <v>3</v>
      </c>
      <c r="V730" s="691" t="s">
        <v>22</v>
      </c>
      <c r="W730" s="687"/>
      <c r="X730" s="687"/>
      <c r="Y730" s="687"/>
      <c r="Z730" s="687"/>
      <c r="AA730" s="687"/>
      <c r="AB730" s="687"/>
      <c r="AC730" s="687"/>
      <c r="AD730" s="688"/>
      <c r="AE730" s="414"/>
    </row>
    <row r="731" spans="1:31" ht="15" hidden="1" customHeight="1">
      <c r="A731" s="761">
        <f t="shared" si="36"/>
        <v>2025</v>
      </c>
      <c r="B731" s="762" t="str">
        <f t="shared" si="37"/>
        <v>mars</v>
      </c>
      <c r="C731" s="761">
        <f t="shared" si="38"/>
        <v>13</v>
      </c>
      <c r="D731" s="348" t="s">
        <v>1466</v>
      </c>
      <c r="E731" s="348" t="s">
        <v>3165</v>
      </c>
      <c r="F731" s="259">
        <v>45739</v>
      </c>
      <c r="G731" s="800" t="s">
        <v>1477</v>
      </c>
      <c r="H731" s="801" t="s">
        <v>1520</v>
      </c>
      <c r="I731" s="831" t="s">
        <v>3166</v>
      </c>
      <c r="J731" s="837" t="s">
        <v>1570</v>
      </c>
      <c r="K731" s="838" t="s">
        <v>3167</v>
      </c>
      <c r="L731" s="833" t="s">
        <v>1457</v>
      </c>
      <c r="M731" s="765" t="s">
        <v>792</v>
      </c>
      <c r="N731" s="264">
        <v>50</v>
      </c>
      <c r="O731" s="687"/>
      <c r="P731" s="687"/>
      <c r="Q731" s="693"/>
      <c r="R731" s="693"/>
      <c r="S731" s="693"/>
      <c r="T731" s="691" t="s">
        <v>114</v>
      </c>
      <c r="U731" s="691" t="s">
        <v>34</v>
      </c>
      <c r="V731" s="691" t="s">
        <v>34</v>
      </c>
      <c r="W731" s="687"/>
      <c r="X731" s="687"/>
      <c r="Y731" s="687"/>
      <c r="Z731" s="687"/>
      <c r="AA731" s="687"/>
      <c r="AB731" s="687"/>
      <c r="AC731" s="687"/>
      <c r="AD731" s="688"/>
      <c r="AE731" s="414"/>
    </row>
    <row r="732" spans="1:31" ht="15" hidden="1" customHeight="1">
      <c r="A732" s="761">
        <f t="shared" si="36"/>
        <v>2025</v>
      </c>
      <c r="B732" s="762" t="str">
        <f t="shared" si="37"/>
        <v>mars</v>
      </c>
      <c r="C732" s="761">
        <f t="shared" si="38"/>
        <v>13</v>
      </c>
      <c r="D732" s="348" t="s">
        <v>1466</v>
      </c>
      <c r="E732" s="348" t="s">
        <v>3165</v>
      </c>
      <c r="F732" s="259">
        <v>45739</v>
      </c>
      <c r="G732" s="800" t="s">
        <v>1477</v>
      </c>
      <c r="H732" s="801" t="s">
        <v>1520</v>
      </c>
      <c r="I732" s="831" t="s">
        <v>3166</v>
      </c>
      <c r="J732" s="837" t="s">
        <v>1570</v>
      </c>
      <c r="K732" s="838" t="s">
        <v>3167</v>
      </c>
      <c r="L732" s="833" t="s">
        <v>1457</v>
      </c>
      <c r="M732" s="765" t="s">
        <v>788</v>
      </c>
      <c r="N732" s="264">
        <v>63</v>
      </c>
      <c r="O732" s="687"/>
      <c r="P732" s="687"/>
      <c r="Q732" s="693"/>
      <c r="R732" s="693"/>
      <c r="S732" s="693"/>
      <c r="T732" s="691" t="s">
        <v>114</v>
      </c>
      <c r="U732" s="691" t="s">
        <v>34</v>
      </c>
      <c r="V732" s="691" t="s">
        <v>34</v>
      </c>
      <c r="W732" s="687"/>
      <c r="X732" s="687"/>
      <c r="Y732" s="687"/>
      <c r="Z732" s="687"/>
      <c r="AA732" s="687"/>
      <c r="AB732" s="687"/>
      <c r="AC732" s="687"/>
      <c r="AD732" s="688"/>
      <c r="AE732" s="414"/>
    </row>
    <row r="733" spans="1:31" ht="15" hidden="1" customHeight="1">
      <c r="A733" s="761">
        <f t="shared" si="36"/>
        <v>2025</v>
      </c>
      <c r="B733" s="762" t="str">
        <f t="shared" si="37"/>
        <v>mars</v>
      </c>
      <c r="C733" s="761">
        <f t="shared" si="38"/>
        <v>13</v>
      </c>
      <c r="D733" s="348" t="s">
        <v>1466</v>
      </c>
      <c r="E733" s="348" t="s">
        <v>3165</v>
      </c>
      <c r="F733" s="259">
        <v>45739</v>
      </c>
      <c r="G733" s="800" t="s">
        <v>1477</v>
      </c>
      <c r="H733" s="801" t="s">
        <v>1520</v>
      </c>
      <c r="I733" s="831" t="s">
        <v>3166</v>
      </c>
      <c r="J733" s="837" t="s">
        <v>1570</v>
      </c>
      <c r="K733" s="838" t="s">
        <v>3167</v>
      </c>
      <c r="L733" s="833" t="s">
        <v>1457</v>
      </c>
      <c r="M733" s="765" t="s">
        <v>660</v>
      </c>
      <c r="N733" s="264">
        <v>113</v>
      </c>
      <c r="O733" s="687"/>
      <c r="P733" s="687"/>
      <c r="Q733" s="693"/>
      <c r="R733" s="693"/>
      <c r="S733" s="693"/>
      <c r="T733" s="691" t="s">
        <v>13</v>
      </c>
      <c r="U733" s="691" t="s">
        <v>47</v>
      </c>
      <c r="V733" s="691" t="s">
        <v>292</v>
      </c>
      <c r="W733" s="687"/>
      <c r="X733" s="687"/>
      <c r="Y733" s="687"/>
      <c r="Z733" s="687"/>
      <c r="AA733" s="687"/>
      <c r="AB733" s="687"/>
      <c r="AC733" s="687"/>
      <c r="AD733" s="688" t="s">
        <v>1439</v>
      </c>
      <c r="AE733" s="414"/>
    </row>
    <row r="734" spans="1:31" ht="15" hidden="1" customHeight="1">
      <c r="A734" s="761">
        <f t="shared" si="36"/>
        <v>2025</v>
      </c>
      <c r="B734" s="762" t="str">
        <f t="shared" si="37"/>
        <v>mars</v>
      </c>
      <c r="C734" s="761">
        <f t="shared" si="38"/>
        <v>13</v>
      </c>
      <c r="D734" s="348" t="s">
        <v>1472</v>
      </c>
      <c r="E734" s="348" t="s">
        <v>3168</v>
      </c>
      <c r="F734" s="259">
        <v>45740</v>
      </c>
      <c r="G734" s="800" t="s">
        <v>1435</v>
      </c>
      <c r="H734" s="802" t="s">
        <v>1705</v>
      </c>
      <c r="I734" s="831" t="s">
        <v>3169</v>
      </c>
      <c r="K734" s="785"/>
      <c r="L734" s="347" t="s">
        <v>1444</v>
      </c>
      <c r="M734" s="765" t="s">
        <v>752</v>
      </c>
      <c r="N734" s="264">
        <v>12.37</v>
      </c>
      <c r="O734" s="687"/>
      <c r="P734" s="687"/>
      <c r="Q734" s="693"/>
      <c r="R734" s="693"/>
      <c r="S734" s="693"/>
      <c r="T734" s="691" t="s">
        <v>114</v>
      </c>
      <c r="U734" s="691" t="s">
        <v>3</v>
      </c>
      <c r="V734" s="691" t="s">
        <v>22</v>
      </c>
      <c r="W734" s="687"/>
      <c r="X734" s="687"/>
      <c r="Y734" s="687"/>
      <c r="Z734" s="687"/>
      <c r="AA734" s="687"/>
      <c r="AB734" s="687"/>
      <c r="AC734" s="687"/>
      <c r="AD734" s="701" t="s">
        <v>1439</v>
      </c>
      <c r="AE734" s="414"/>
    </row>
    <row r="735" spans="1:31" ht="15" hidden="1" customHeight="1">
      <c r="A735" s="761">
        <f t="shared" si="36"/>
        <v>2025</v>
      </c>
      <c r="B735" s="762" t="str">
        <f t="shared" si="37"/>
        <v>mars</v>
      </c>
      <c r="C735" s="761">
        <f t="shared" si="38"/>
        <v>13</v>
      </c>
      <c r="D735" s="348" t="s">
        <v>1472</v>
      </c>
      <c r="E735" s="348" t="s">
        <v>3168</v>
      </c>
      <c r="F735" s="259">
        <v>45740</v>
      </c>
      <c r="G735" s="800" t="s">
        <v>1435</v>
      </c>
      <c r="H735" s="802" t="s">
        <v>1705</v>
      </c>
      <c r="I735" s="801" t="s">
        <v>3169</v>
      </c>
      <c r="J735" s="796"/>
      <c r="L735" s="347" t="s">
        <v>1444</v>
      </c>
      <c r="M735" s="765" t="s">
        <v>291</v>
      </c>
      <c r="N735" s="264">
        <v>12.37</v>
      </c>
      <c r="O735" s="687"/>
      <c r="P735" s="687"/>
      <c r="Q735" s="693"/>
      <c r="R735" s="693"/>
      <c r="S735" s="693"/>
      <c r="T735" s="691" t="s">
        <v>13</v>
      </c>
      <c r="U735" s="691" t="s">
        <v>47</v>
      </c>
      <c r="V735" s="691" t="s">
        <v>292</v>
      </c>
      <c r="W735" s="687"/>
      <c r="X735" s="687"/>
      <c r="Y735" s="687"/>
      <c r="Z735" s="687"/>
      <c r="AA735" s="687"/>
      <c r="AB735" s="687"/>
      <c r="AC735" s="687"/>
      <c r="AD735" s="701" t="s">
        <v>1439</v>
      </c>
      <c r="AE735" s="414"/>
    </row>
    <row r="736" spans="1:31" ht="15" hidden="1" customHeight="1">
      <c r="A736" s="761">
        <f t="shared" si="36"/>
        <v>2025</v>
      </c>
      <c r="B736" s="762" t="str">
        <f t="shared" si="37"/>
        <v>mars</v>
      </c>
      <c r="C736" s="761">
        <f t="shared" si="38"/>
        <v>13</v>
      </c>
      <c r="D736" s="348" t="s">
        <v>1472</v>
      </c>
      <c r="E736" s="348" t="s">
        <v>3168</v>
      </c>
      <c r="F736" s="259">
        <v>45740</v>
      </c>
      <c r="G736" s="800" t="s">
        <v>1435</v>
      </c>
      <c r="H736" s="802" t="s">
        <v>1705</v>
      </c>
      <c r="I736" s="801" t="s">
        <v>3169</v>
      </c>
      <c r="L736" s="347" t="s">
        <v>1444</v>
      </c>
      <c r="M736" s="765" t="s">
        <v>803</v>
      </c>
      <c r="N736" s="264">
        <v>87.5</v>
      </c>
      <c r="O736" s="687"/>
      <c r="P736" s="687"/>
      <c r="Q736" s="693"/>
      <c r="R736" s="693"/>
      <c r="S736" s="693"/>
      <c r="T736" s="691" t="s">
        <v>114</v>
      </c>
      <c r="U736" s="691" t="s">
        <v>20</v>
      </c>
      <c r="V736" s="691" t="s">
        <v>20</v>
      </c>
      <c r="W736" s="687"/>
      <c r="X736" s="687"/>
      <c r="Y736" s="687"/>
      <c r="Z736" s="687"/>
      <c r="AA736" s="687"/>
      <c r="AB736" s="687"/>
      <c r="AC736" s="687"/>
      <c r="AD736" s="687"/>
      <c r="AE736" s="414"/>
    </row>
    <row r="737" spans="1:31" ht="15" hidden="1" customHeight="1">
      <c r="A737" s="761">
        <f t="shared" si="36"/>
        <v>2025</v>
      </c>
      <c r="B737" s="762" t="str">
        <f t="shared" si="37"/>
        <v>mars</v>
      </c>
      <c r="C737" s="761">
        <f t="shared" si="38"/>
        <v>13</v>
      </c>
      <c r="D737" s="348" t="s">
        <v>1472</v>
      </c>
      <c r="E737" s="348" t="s">
        <v>3168</v>
      </c>
      <c r="F737" s="259">
        <v>45740</v>
      </c>
      <c r="G737" s="800" t="s">
        <v>1435</v>
      </c>
      <c r="H737" s="802" t="s">
        <v>1705</v>
      </c>
      <c r="I737" s="801" t="s">
        <v>3169</v>
      </c>
      <c r="L737" s="347" t="s">
        <v>1444</v>
      </c>
      <c r="M737" s="765" t="s">
        <v>809</v>
      </c>
      <c r="N737" s="264">
        <v>87.5</v>
      </c>
      <c r="O737" s="687"/>
      <c r="P737" s="687"/>
      <c r="Q737" s="693"/>
      <c r="R737" s="693"/>
      <c r="S737" s="693"/>
      <c r="T737" s="691" t="s">
        <v>114</v>
      </c>
      <c r="U737" s="691" t="s">
        <v>20</v>
      </c>
      <c r="V737" s="691" t="s">
        <v>20</v>
      </c>
      <c r="W737" s="687"/>
      <c r="X737" s="687"/>
      <c r="Y737" s="687"/>
      <c r="Z737" s="687"/>
      <c r="AA737" s="687"/>
      <c r="AB737" s="687"/>
      <c r="AC737" s="687"/>
      <c r="AD737" s="687"/>
      <c r="AE737" s="414"/>
    </row>
    <row r="738" spans="1:31" ht="15" hidden="1" customHeight="1">
      <c r="A738" s="761">
        <f t="shared" si="36"/>
        <v>2025</v>
      </c>
      <c r="B738" s="762" t="str">
        <f t="shared" si="37"/>
        <v>mars</v>
      </c>
      <c r="C738" s="761">
        <f t="shared" si="38"/>
        <v>13</v>
      </c>
      <c r="D738" s="348" t="s">
        <v>1472</v>
      </c>
      <c r="E738" s="348" t="s">
        <v>3168</v>
      </c>
      <c r="F738" s="259">
        <v>45740</v>
      </c>
      <c r="G738" s="800" t="s">
        <v>1435</v>
      </c>
      <c r="H738" s="802" t="s">
        <v>1705</v>
      </c>
      <c r="I738" s="801" t="s">
        <v>3169</v>
      </c>
      <c r="L738" s="347" t="s">
        <v>1444</v>
      </c>
      <c r="M738" s="765" t="s">
        <v>488</v>
      </c>
      <c r="N738" s="264">
        <v>48</v>
      </c>
      <c r="O738" s="687"/>
      <c r="P738" s="687"/>
      <c r="Q738" s="693"/>
      <c r="R738" s="693"/>
      <c r="S738" s="693"/>
      <c r="T738" s="691" t="s">
        <v>13</v>
      </c>
      <c r="U738" s="691" t="s">
        <v>43</v>
      </c>
      <c r="V738" s="691" t="s">
        <v>93</v>
      </c>
      <c r="W738" s="687"/>
      <c r="X738" s="687"/>
      <c r="Y738" s="687"/>
      <c r="Z738" s="687"/>
      <c r="AA738" s="687"/>
      <c r="AB738" s="687"/>
      <c r="AC738" s="687"/>
      <c r="AD738" s="701" t="s">
        <v>1439</v>
      </c>
      <c r="AE738" s="414"/>
    </row>
    <row r="739" spans="1:31" ht="15" hidden="1" customHeight="1">
      <c r="A739" s="761">
        <f t="shared" si="36"/>
        <v>2025</v>
      </c>
      <c r="B739" s="762" t="str">
        <f t="shared" si="37"/>
        <v>mars</v>
      </c>
      <c r="C739" s="761">
        <f t="shared" si="38"/>
        <v>13</v>
      </c>
      <c r="D739" s="348" t="s">
        <v>1472</v>
      </c>
      <c r="E739" s="348" t="s">
        <v>3168</v>
      </c>
      <c r="F739" s="259">
        <v>45740</v>
      </c>
      <c r="G739" s="800" t="s">
        <v>1435</v>
      </c>
      <c r="H739" s="802" t="s">
        <v>1705</v>
      </c>
      <c r="I739" s="801" t="s">
        <v>3169</v>
      </c>
      <c r="L739" s="347" t="s">
        <v>1444</v>
      </c>
      <c r="M739" s="765" t="s">
        <v>1285</v>
      </c>
      <c r="N739" s="264">
        <v>127</v>
      </c>
      <c r="O739" s="687"/>
      <c r="P739" s="687"/>
      <c r="Q739" s="693"/>
      <c r="R739" s="693"/>
      <c r="S739" s="693"/>
      <c r="T739" s="691" t="s">
        <v>13</v>
      </c>
      <c r="U739" s="691" t="s">
        <v>43</v>
      </c>
      <c r="V739" s="691" t="s">
        <v>93</v>
      </c>
      <c r="W739" s="687"/>
      <c r="X739" s="687"/>
      <c r="Y739" s="687"/>
      <c r="Z739" s="687"/>
      <c r="AA739" s="687"/>
      <c r="AB739" s="687"/>
      <c r="AC739" s="687"/>
      <c r="AD739" s="701" t="s">
        <v>1439</v>
      </c>
      <c r="AE739" s="414"/>
    </row>
    <row r="740" spans="1:31" ht="15" hidden="1" customHeight="1">
      <c r="A740" s="761">
        <f t="shared" si="36"/>
        <v>2025</v>
      </c>
      <c r="B740" s="762" t="str">
        <f t="shared" si="37"/>
        <v>mars</v>
      </c>
      <c r="C740" s="761">
        <f t="shared" si="38"/>
        <v>13</v>
      </c>
      <c r="D740" s="348" t="s">
        <v>1472</v>
      </c>
      <c r="E740" s="348" t="s">
        <v>3170</v>
      </c>
      <c r="F740" s="259">
        <v>45740</v>
      </c>
      <c r="G740" s="800" t="s">
        <v>1526</v>
      </c>
      <c r="H740" s="802" t="s">
        <v>3171</v>
      </c>
      <c r="I740" s="822"/>
      <c r="L740" s="347" t="s">
        <v>1444</v>
      </c>
      <c r="M740" s="765" t="s">
        <v>331</v>
      </c>
      <c r="N740" s="264">
        <v>338.75</v>
      </c>
      <c r="O740" s="687"/>
      <c r="P740" s="687"/>
      <c r="Q740" s="693"/>
      <c r="R740" s="693"/>
      <c r="S740" s="693"/>
      <c r="T740" s="691" t="s">
        <v>114</v>
      </c>
      <c r="U740" s="691" t="s">
        <v>3</v>
      </c>
      <c r="V740" s="691" t="s">
        <v>3</v>
      </c>
      <c r="W740" s="687"/>
      <c r="X740" s="687"/>
      <c r="Y740" s="687"/>
      <c r="Z740" s="687"/>
      <c r="AA740" s="687"/>
      <c r="AB740" s="687"/>
      <c r="AC740" s="687"/>
      <c r="AD740" s="701" t="s">
        <v>1439</v>
      </c>
      <c r="AE740" s="414"/>
    </row>
    <row r="741" spans="1:31" ht="15" hidden="1" customHeight="1">
      <c r="A741" s="761">
        <f t="shared" si="36"/>
        <v>2025</v>
      </c>
      <c r="B741" s="762" t="str">
        <f t="shared" si="37"/>
        <v>mars</v>
      </c>
      <c r="C741" s="761">
        <f t="shared" si="38"/>
        <v>13</v>
      </c>
      <c r="D741" s="348" t="s">
        <v>1472</v>
      </c>
      <c r="E741" s="348" t="s">
        <v>3170</v>
      </c>
      <c r="F741" s="259">
        <v>45740</v>
      </c>
      <c r="G741" s="800" t="s">
        <v>1526</v>
      </c>
      <c r="H741" s="802" t="s">
        <v>3171</v>
      </c>
      <c r="I741" s="822"/>
      <c r="L741" s="347" t="s">
        <v>1444</v>
      </c>
      <c r="M741" s="765" t="s">
        <v>1252</v>
      </c>
      <c r="N741" s="264">
        <v>95.75</v>
      </c>
      <c r="O741" s="687"/>
      <c r="P741" s="687"/>
      <c r="Q741" s="693"/>
      <c r="R741" s="693"/>
      <c r="S741" s="693"/>
      <c r="T741" s="691" t="s">
        <v>13</v>
      </c>
      <c r="U741" s="691" t="s">
        <v>43</v>
      </c>
      <c r="V741" s="691" t="s">
        <v>93</v>
      </c>
      <c r="W741" s="687"/>
      <c r="X741" s="687"/>
      <c r="Y741" s="687"/>
      <c r="Z741" s="687"/>
      <c r="AA741" s="687"/>
      <c r="AB741" s="687"/>
      <c r="AC741" s="687"/>
      <c r="AD741" s="701" t="s">
        <v>1439</v>
      </c>
      <c r="AE741" s="414"/>
    </row>
    <row r="742" spans="1:31" ht="15" hidden="1" customHeight="1">
      <c r="A742" s="761">
        <f t="shared" si="36"/>
        <v>2025</v>
      </c>
      <c r="B742" s="762" t="str">
        <f t="shared" si="37"/>
        <v>mars</v>
      </c>
      <c r="C742" s="761">
        <f t="shared" si="38"/>
        <v>13</v>
      </c>
      <c r="D742" s="348" t="s">
        <v>1472</v>
      </c>
      <c r="E742" s="348" t="s">
        <v>3170</v>
      </c>
      <c r="F742" s="259">
        <v>45740</v>
      </c>
      <c r="G742" s="800" t="s">
        <v>1526</v>
      </c>
      <c r="H742" s="802" t="s">
        <v>3171</v>
      </c>
      <c r="I742" s="822"/>
      <c r="L742" s="347" t="s">
        <v>1444</v>
      </c>
      <c r="M742" s="765" t="s">
        <v>1262</v>
      </c>
      <c r="N742" s="264">
        <v>243</v>
      </c>
      <c r="O742" s="687"/>
      <c r="P742" s="687"/>
      <c r="Q742" s="693"/>
      <c r="R742" s="693"/>
      <c r="S742" s="693"/>
      <c r="T742" s="691" t="s">
        <v>13</v>
      </c>
      <c r="U742" s="691" t="s">
        <v>49</v>
      </c>
      <c r="V742" s="691">
        <v>0</v>
      </c>
      <c r="W742" s="687"/>
      <c r="X742" s="687"/>
      <c r="Y742" s="687"/>
      <c r="Z742" s="687"/>
      <c r="AA742" s="687"/>
      <c r="AB742" s="687"/>
      <c r="AC742" s="687"/>
      <c r="AD742" s="701" t="s">
        <v>1439</v>
      </c>
      <c r="AE742" s="414"/>
    </row>
    <row r="743" spans="1:31" ht="15" hidden="1" customHeight="1">
      <c r="A743" s="761">
        <f t="shared" si="36"/>
        <v>2025</v>
      </c>
      <c r="B743" s="762" t="str">
        <f t="shared" si="37"/>
        <v>mars</v>
      </c>
      <c r="C743" s="761">
        <f t="shared" si="38"/>
        <v>13</v>
      </c>
      <c r="D743" s="348" t="s">
        <v>1475</v>
      </c>
      <c r="E743" s="348" t="s">
        <v>3172</v>
      </c>
      <c r="F743" s="259">
        <v>45741</v>
      </c>
      <c r="G743" s="800" t="s">
        <v>1477</v>
      </c>
      <c r="H743" s="802" t="s">
        <v>1796</v>
      </c>
      <c r="L743" s="769" t="s">
        <v>1438</v>
      </c>
      <c r="M743" s="765" t="s">
        <v>1227</v>
      </c>
      <c r="N743" s="264">
        <v>141</v>
      </c>
      <c r="O743" s="687"/>
      <c r="P743" s="687"/>
      <c r="Q743" s="693"/>
      <c r="R743" s="693"/>
      <c r="S743" s="693"/>
      <c r="T743" s="691" t="s">
        <v>114</v>
      </c>
      <c r="U743" s="691" t="s">
        <v>20</v>
      </c>
      <c r="V743" s="691" t="s">
        <v>20</v>
      </c>
      <c r="W743" s="687"/>
      <c r="X743" s="687"/>
      <c r="Y743" s="687"/>
      <c r="Z743" s="687"/>
      <c r="AA743" s="687"/>
      <c r="AB743" s="687"/>
      <c r="AC743" s="687"/>
      <c r="AD743" s="701" t="s">
        <v>1439</v>
      </c>
      <c r="AE743" s="414"/>
    </row>
    <row r="744" spans="1:31" ht="15" hidden="1" customHeight="1">
      <c r="A744" s="761">
        <f t="shared" si="36"/>
        <v>2025</v>
      </c>
      <c r="B744" s="762" t="str">
        <f t="shared" si="37"/>
        <v>mars</v>
      </c>
      <c r="C744" s="761">
        <f t="shared" si="38"/>
        <v>13</v>
      </c>
      <c r="D744" s="348" t="s">
        <v>1475</v>
      </c>
      <c r="E744" s="348" t="s">
        <v>3172</v>
      </c>
      <c r="F744" s="259">
        <v>45741</v>
      </c>
      <c r="G744" s="800" t="s">
        <v>1477</v>
      </c>
      <c r="H744" s="802" t="s">
        <v>1796</v>
      </c>
      <c r="L744" s="769" t="s">
        <v>1438</v>
      </c>
      <c r="M744" s="765" t="s">
        <v>975</v>
      </c>
      <c r="N744" s="264">
        <v>73</v>
      </c>
      <c r="O744" s="687"/>
      <c r="P744" s="687"/>
      <c r="Q744" s="693"/>
      <c r="R744" s="693"/>
      <c r="S744" s="693"/>
      <c r="T744" s="691" t="s">
        <v>13</v>
      </c>
      <c r="U744" s="691" t="s">
        <v>47</v>
      </c>
      <c r="V744" s="691" t="s">
        <v>292</v>
      </c>
      <c r="W744" s="687"/>
      <c r="X744" s="687"/>
      <c r="Y744" s="687"/>
      <c r="Z744" s="687"/>
      <c r="AA744" s="687"/>
      <c r="AB744" s="687"/>
      <c r="AC744" s="687"/>
      <c r="AD744" s="701" t="s">
        <v>1439</v>
      </c>
      <c r="AE744" s="414"/>
    </row>
    <row r="745" spans="1:31" ht="15" hidden="1" customHeight="1">
      <c r="A745" s="761">
        <f t="shared" si="36"/>
        <v>2025</v>
      </c>
      <c r="B745" s="762" t="str">
        <f t="shared" si="37"/>
        <v>mars</v>
      </c>
      <c r="C745" s="761">
        <f t="shared" si="38"/>
        <v>13</v>
      </c>
      <c r="D745" s="348" t="s">
        <v>1475</v>
      </c>
      <c r="E745" s="348" t="s">
        <v>3172</v>
      </c>
      <c r="F745" s="259">
        <v>45741</v>
      </c>
      <c r="G745" s="800" t="s">
        <v>1477</v>
      </c>
      <c r="H745" s="802" t="s">
        <v>1796</v>
      </c>
      <c r="L745" s="769" t="s">
        <v>1438</v>
      </c>
      <c r="M745" s="765" t="s">
        <v>1285</v>
      </c>
      <c r="N745" s="264">
        <v>68</v>
      </c>
      <c r="O745" s="687"/>
      <c r="P745" s="687"/>
      <c r="Q745" s="693"/>
      <c r="R745" s="693"/>
      <c r="S745" s="693"/>
      <c r="T745" s="691" t="s">
        <v>13</v>
      </c>
      <c r="U745" s="691" t="s">
        <v>43</v>
      </c>
      <c r="V745" s="691" t="s">
        <v>93</v>
      </c>
      <c r="W745" s="687"/>
      <c r="X745" s="687"/>
      <c r="Y745" s="687"/>
      <c r="Z745" s="687"/>
      <c r="AA745" s="687"/>
      <c r="AB745" s="687"/>
      <c r="AC745" s="687"/>
      <c r="AD745" s="701" t="s">
        <v>1439</v>
      </c>
      <c r="AE745" s="414"/>
    </row>
    <row r="746" spans="1:31" ht="15" hidden="1" customHeight="1">
      <c r="A746" s="761">
        <f t="shared" si="36"/>
        <v>2025</v>
      </c>
      <c r="B746" s="762" t="str">
        <f t="shared" si="37"/>
        <v>mars</v>
      </c>
      <c r="C746" s="761">
        <f t="shared" si="38"/>
        <v>13</v>
      </c>
      <c r="D746" s="348" t="s">
        <v>1475</v>
      </c>
      <c r="E746" s="348" t="s">
        <v>3173</v>
      </c>
      <c r="F746" s="259">
        <v>45741</v>
      </c>
      <c r="G746" s="800" t="s">
        <v>1435</v>
      </c>
      <c r="H746" s="802" t="s">
        <v>1533</v>
      </c>
      <c r="I746" s="799" t="s">
        <v>3174</v>
      </c>
      <c r="L746" s="347" t="s">
        <v>1457</v>
      </c>
      <c r="M746" s="765" t="s">
        <v>500</v>
      </c>
      <c r="N746" s="264">
        <v>39</v>
      </c>
      <c r="O746" s="687"/>
      <c r="P746" s="687"/>
      <c r="Q746" s="693"/>
      <c r="R746" s="693"/>
      <c r="S746" s="693"/>
      <c r="T746" s="691" t="s">
        <v>114</v>
      </c>
      <c r="U746" s="691" t="s">
        <v>7</v>
      </c>
      <c r="V746" s="691" t="s">
        <v>501</v>
      </c>
      <c r="W746" s="687"/>
      <c r="X746" s="687"/>
      <c r="Y746" s="687"/>
      <c r="Z746" s="687"/>
      <c r="AA746" s="687"/>
      <c r="AB746" s="687"/>
      <c r="AC746" s="687"/>
      <c r="AD746" s="701" t="s">
        <v>1439</v>
      </c>
      <c r="AE746" s="414"/>
    </row>
    <row r="747" spans="1:31" ht="15" hidden="1" customHeight="1">
      <c r="A747" s="761">
        <f t="shared" si="36"/>
        <v>2025</v>
      </c>
      <c r="B747" s="762" t="str">
        <f t="shared" si="37"/>
        <v>mars</v>
      </c>
      <c r="C747" s="761">
        <f t="shared" si="38"/>
        <v>13</v>
      </c>
      <c r="D747" s="348" t="s">
        <v>1475</v>
      </c>
      <c r="E747" s="348" t="s">
        <v>3173</v>
      </c>
      <c r="F747" s="259">
        <v>45741</v>
      </c>
      <c r="G747" s="800" t="s">
        <v>1435</v>
      </c>
      <c r="H747" s="802" t="s">
        <v>1533</v>
      </c>
      <c r="I747" s="799" t="s">
        <v>3174</v>
      </c>
      <c r="L747" s="347" t="s">
        <v>1457</v>
      </c>
      <c r="M747" s="765" t="s">
        <v>803</v>
      </c>
      <c r="N747" s="264">
        <v>84</v>
      </c>
      <c r="O747" s="687"/>
      <c r="P747" s="687"/>
      <c r="Q747" s="693"/>
      <c r="R747" s="693"/>
      <c r="S747" s="693"/>
      <c r="T747" s="691" t="s">
        <v>114</v>
      </c>
      <c r="U747" s="691" t="s">
        <v>20</v>
      </c>
      <c r="V747" s="691" t="s">
        <v>20</v>
      </c>
      <c r="W747" s="687"/>
      <c r="X747" s="687"/>
      <c r="Y747" s="687"/>
      <c r="Z747" s="687"/>
      <c r="AA747" s="687"/>
      <c r="AB747" s="687"/>
      <c r="AC747" s="687"/>
      <c r="AD747" s="687"/>
      <c r="AE747" s="414"/>
    </row>
    <row r="748" spans="1:31" ht="15" hidden="1" customHeight="1">
      <c r="A748" s="761">
        <f t="shared" si="36"/>
        <v>2025</v>
      </c>
      <c r="B748" s="762" t="str">
        <f t="shared" si="37"/>
        <v>mars</v>
      </c>
      <c r="C748" s="761">
        <f t="shared" si="38"/>
        <v>13</v>
      </c>
      <c r="D748" s="348" t="s">
        <v>1475</v>
      </c>
      <c r="E748" s="348" t="s">
        <v>3173</v>
      </c>
      <c r="F748" s="259">
        <v>45741</v>
      </c>
      <c r="G748" s="800" t="s">
        <v>1435</v>
      </c>
      <c r="H748" s="815" t="s">
        <v>1533</v>
      </c>
      <c r="I748" s="799" t="s">
        <v>3174</v>
      </c>
      <c r="L748" s="347" t="s">
        <v>1457</v>
      </c>
      <c r="M748" s="765" t="s">
        <v>775</v>
      </c>
      <c r="N748" s="264">
        <v>123</v>
      </c>
      <c r="O748" s="687"/>
      <c r="P748" s="687"/>
      <c r="Q748" s="693"/>
      <c r="R748" s="693"/>
      <c r="S748" s="693"/>
      <c r="T748" s="691" t="s">
        <v>13</v>
      </c>
      <c r="U748" s="691" t="s">
        <v>49</v>
      </c>
      <c r="V748" s="691" t="s">
        <v>86</v>
      </c>
      <c r="W748" s="687"/>
      <c r="X748" s="687"/>
      <c r="Y748" s="687"/>
      <c r="Z748" s="687"/>
      <c r="AA748" s="687"/>
      <c r="AB748" s="687"/>
      <c r="AC748" s="687"/>
      <c r="AD748" s="701" t="s">
        <v>1439</v>
      </c>
      <c r="AE748" s="414"/>
    </row>
    <row r="749" spans="1:31" ht="15" hidden="1" customHeight="1">
      <c r="A749" s="761">
        <f t="shared" si="36"/>
        <v>2025</v>
      </c>
      <c r="B749" s="762" t="str">
        <f t="shared" si="37"/>
        <v>mars</v>
      </c>
      <c r="C749" s="761">
        <f t="shared" si="38"/>
        <v>13</v>
      </c>
      <c r="D749" s="348" t="s">
        <v>1475</v>
      </c>
      <c r="E749" s="348" t="s">
        <v>3175</v>
      </c>
      <c r="F749" s="259">
        <v>45741</v>
      </c>
      <c r="G749" s="819" t="s">
        <v>1611</v>
      </c>
      <c r="H749" s="35" t="s">
        <v>1803</v>
      </c>
      <c r="I749" s="785"/>
      <c r="L749" s="347" t="s">
        <v>1646</v>
      </c>
      <c r="M749" s="765" t="s">
        <v>1392</v>
      </c>
      <c r="N749" s="264">
        <v>72.84</v>
      </c>
      <c r="O749" s="687"/>
      <c r="P749" s="687"/>
      <c r="Q749" s="693"/>
      <c r="R749" s="693"/>
      <c r="S749" s="693"/>
      <c r="T749" s="691" t="s">
        <v>114</v>
      </c>
      <c r="U749" s="691" t="s">
        <v>34</v>
      </c>
      <c r="V749" s="691" t="s">
        <v>34</v>
      </c>
      <c r="W749" s="687"/>
      <c r="X749" s="687"/>
      <c r="Y749" s="687"/>
      <c r="Z749" s="687"/>
      <c r="AA749" s="687"/>
      <c r="AB749" s="687"/>
      <c r="AC749" s="690" t="s">
        <v>1439</v>
      </c>
      <c r="AD749" s="701" t="s">
        <v>1439</v>
      </c>
      <c r="AE749" s="414"/>
    </row>
    <row r="750" spans="1:31" ht="15" hidden="1" customHeight="1">
      <c r="A750" s="761">
        <f t="shared" ref="A750:A813" si="39">IF(B750="","",2025)</f>
        <v>2025</v>
      </c>
      <c r="B750" s="762" t="str">
        <f t="shared" ref="B750:B813" si="40">IF(F750="","",CHOOSE(MONTH(F750),"janvier","février","mars","avril","mai","juin","juillet","aout","septembre","octobre","novembre","décembre"))</f>
        <v>mars</v>
      </c>
      <c r="C750" s="761">
        <f t="shared" si="38"/>
        <v>13</v>
      </c>
      <c r="D750" s="348" t="s">
        <v>1475</v>
      </c>
      <c r="E750" s="348" t="s">
        <v>3175</v>
      </c>
      <c r="F750" s="259">
        <v>45741</v>
      </c>
      <c r="G750" s="819" t="s">
        <v>1611</v>
      </c>
      <c r="H750" s="35" t="s">
        <v>1803</v>
      </c>
      <c r="I750" s="785"/>
      <c r="L750" s="347" t="s">
        <v>1646</v>
      </c>
      <c r="M750" s="765" t="s">
        <v>1395</v>
      </c>
      <c r="N750" s="264">
        <v>40.4</v>
      </c>
      <c r="O750" s="687"/>
      <c r="P750" s="687"/>
      <c r="Q750" s="693"/>
      <c r="R750" s="693"/>
      <c r="S750" s="693"/>
      <c r="T750" s="691" t="s">
        <v>13</v>
      </c>
      <c r="U750" s="691" t="s">
        <v>47</v>
      </c>
      <c r="V750" s="691" t="s">
        <v>292</v>
      </c>
      <c r="W750" s="687"/>
      <c r="X750" s="687"/>
      <c r="Y750" s="687"/>
      <c r="Z750" s="687"/>
      <c r="AA750" s="687"/>
      <c r="AB750" s="687"/>
      <c r="AC750" s="690" t="s">
        <v>1439</v>
      </c>
      <c r="AD750" s="701" t="s">
        <v>1439</v>
      </c>
      <c r="AE750" s="414"/>
    </row>
    <row r="751" spans="1:31" ht="15" hidden="1" customHeight="1">
      <c r="A751" s="761">
        <f t="shared" si="39"/>
        <v>2025</v>
      </c>
      <c r="B751" s="762" t="str">
        <f t="shared" si="40"/>
        <v>mars</v>
      </c>
      <c r="C751" s="761">
        <f t="shared" si="38"/>
        <v>13</v>
      </c>
      <c r="D751" s="348" t="s">
        <v>1475</v>
      </c>
      <c r="E751" s="348" t="s">
        <v>3175</v>
      </c>
      <c r="F751" s="259">
        <v>45741</v>
      </c>
      <c r="G751" s="819" t="s">
        <v>1611</v>
      </c>
      <c r="H751" s="35" t="s">
        <v>1803</v>
      </c>
      <c r="I751" s="785"/>
      <c r="L751" s="347" t="s">
        <v>1646</v>
      </c>
      <c r="M751" s="765" t="s">
        <v>1243</v>
      </c>
      <c r="N751" s="264">
        <v>32.44</v>
      </c>
      <c r="O751" s="687"/>
      <c r="P751" s="687"/>
      <c r="Q751" s="693"/>
      <c r="R751" s="693"/>
      <c r="S751" s="693"/>
      <c r="T751" s="691" t="s">
        <v>13</v>
      </c>
      <c r="U751" s="691" t="s">
        <v>47</v>
      </c>
      <c r="V751" s="691" t="s">
        <v>292</v>
      </c>
      <c r="W751" s="687"/>
      <c r="X751" s="687"/>
      <c r="Y751" s="687"/>
      <c r="Z751" s="687"/>
      <c r="AA751" s="687"/>
      <c r="AB751" s="687"/>
      <c r="AC751" s="690" t="s">
        <v>1439</v>
      </c>
      <c r="AD751" s="701" t="s">
        <v>1439</v>
      </c>
      <c r="AE751" s="414"/>
    </row>
    <row r="752" spans="1:31" ht="15" hidden="1" customHeight="1">
      <c r="A752" s="761">
        <f t="shared" si="39"/>
        <v>2025</v>
      </c>
      <c r="B752" s="762" t="str">
        <f t="shared" si="40"/>
        <v>mars</v>
      </c>
      <c r="C752" s="761">
        <f t="shared" si="38"/>
        <v>13</v>
      </c>
      <c r="D752" s="348" t="s">
        <v>1475</v>
      </c>
      <c r="E752" s="348" t="s">
        <v>3176</v>
      </c>
      <c r="F752" s="259">
        <v>45741</v>
      </c>
      <c r="G752" s="826" t="s">
        <v>1529</v>
      </c>
      <c r="H752" s="800" t="s">
        <v>3177</v>
      </c>
      <c r="I752" s="821" t="s">
        <v>3178</v>
      </c>
      <c r="L752" s="347" t="s">
        <v>1444</v>
      </c>
      <c r="M752" s="765" t="s">
        <v>1332</v>
      </c>
      <c r="N752" s="264">
        <v>389</v>
      </c>
      <c r="O752" s="687"/>
      <c r="P752" s="687"/>
      <c r="Q752" s="693"/>
      <c r="R752" s="693"/>
      <c r="S752" s="693"/>
      <c r="T752" s="691" t="s">
        <v>114</v>
      </c>
      <c r="U752" s="691" t="s">
        <v>13</v>
      </c>
      <c r="V752" s="691">
        <v>0</v>
      </c>
      <c r="W752" s="687"/>
      <c r="X752" s="687"/>
      <c r="Y752" s="687"/>
      <c r="Z752" s="687"/>
      <c r="AA752" s="687"/>
      <c r="AB752" s="687"/>
      <c r="AC752" s="687"/>
      <c r="AD752" s="701" t="s">
        <v>1439</v>
      </c>
      <c r="AE752" s="414"/>
    </row>
    <row r="753" spans="1:31" ht="15" hidden="1" customHeight="1">
      <c r="A753" s="761">
        <f t="shared" si="39"/>
        <v>2025</v>
      </c>
      <c r="B753" s="762" t="str">
        <f t="shared" si="40"/>
        <v>mars</v>
      </c>
      <c r="C753" s="761">
        <f t="shared" si="38"/>
        <v>13</v>
      </c>
      <c r="D753" s="348" t="s">
        <v>1475</v>
      </c>
      <c r="E753" s="348" t="s">
        <v>3176</v>
      </c>
      <c r="F753" s="259">
        <v>45741</v>
      </c>
      <c r="G753" s="800" t="s">
        <v>1529</v>
      </c>
      <c r="H753" s="820" t="s">
        <v>3177</v>
      </c>
      <c r="I753" s="799" t="s">
        <v>3178</v>
      </c>
      <c r="L753" s="347" t="s">
        <v>1444</v>
      </c>
      <c r="M753" s="765" t="s">
        <v>778</v>
      </c>
      <c r="N753" s="264">
        <v>389</v>
      </c>
      <c r="O753" s="687"/>
      <c r="P753" s="687"/>
      <c r="Q753" s="693"/>
      <c r="R753" s="693"/>
      <c r="S753" s="693"/>
      <c r="T753" s="691" t="s">
        <v>13</v>
      </c>
      <c r="U753" s="691" t="s">
        <v>45</v>
      </c>
      <c r="V753" s="691" t="s">
        <v>45</v>
      </c>
      <c r="W753" s="687"/>
      <c r="X753" s="687"/>
      <c r="Y753" s="687"/>
      <c r="Z753" s="687"/>
      <c r="AA753" s="687"/>
      <c r="AB753" s="687"/>
      <c r="AC753" s="687"/>
      <c r="AD753" s="701" t="s">
        <v>1439</v>
      </c>
      <c r="AE753" s="414"/>
    </row>
    <row r="754" spans="1:31" ht="15" hidden="1" customHeight="1">
      <c r="A754" s="761">
        <f t="shared" si="39"/>
        <v>2025</v>
      </c>
      <c r="B754" s="762" t="str">
        <f t="shared" si="40"/>
        <v>mars</v>
      </c>
      <c r="C754" s="761">
        <f t="shared" si="38"/>
        <v>13</v>
      </c>
      <c r="D754" s="348" t="s">
        <v>1424</v>
      </c>
      <c r="E754" s="348" t="s">
        <v>3179</v>
      </c>
      <c r="F754" s="259">
        <v>45742</v>
      </c>
      <c r="G754" s="798" t="s">
        <v>1449</v>
      </c>
      <c r="H754" s="799" t="s">
        <v>1436</v>
      </c>
      <c r="L754" s="347" t="s">
        <v>1461</v>
      </c>
      <c r="M754" s="765" t="s">
        <v>803</v>
      </c>
      <c r="N754" s="264">
        <v>53.21</v>
      </c>
      <c r="O754" s="687"/>
      <c r="P754" s="687"/>
      <c r="Q754" s="693"/>
      <c r="R754" s="693"/>
      <c r="S754" s="693"/>
      <c r="T754" s="691" t="s">
        <v>114</v>
      </c>
      <c r="U754" s="691" t="s">
        <v>20</v>
      </c>
      <c r="V754" s="691" t="s">
        <v>20</v>
      </c>
      <c r="W754" s="687"/>
      <c r="X754" s="687"/>
      <c r="Y754" s="687"/>
      <c r="Z754" s="687"/>
      <c r="AA754" s="687"/>
      <c r="AB754" s="687"/>
      <c r="AC754" s="687"/>
      <c r="AD754" s="687"/>
      <c r="AE754" s="414"/>
    </row>
    <row r="755" spans="1:31" ht="15" hidden="1" customHeight="1">
      <c r="A755" s="761">
        <f t="shared" si="39"/>
        <v>2025</v>
      </c>
      <c r="B755" s="762" t="str">
        <f t="shared" si="40"/>
        <v>mars</v>
      </c>
      <c r="C755" s="761">
        <f t="shared" si="38"/>
        <v>13</v>
      </c>
      <c r="D755" s="348" t="s">
        <v>1424</v>
      </c>
      <c r="E755" s="348" t="s">
        <v>3179</v>
      </c>
      <c r="F755" s="259">
        <v>45742</v>
      </c>
      <c r="G755" s="798" t="s">
        <v>1449</v>
      </c>
      <c r="H755" s="799" t="s">
        <v>1436</v>
      </c>
      <c r="L755" s="347" t="s">
        <v>1461</v>
      </c>
      <c r="M755" s="765" t="s">
        <v>809</v>
      </c>
      <c r="N755" s="264">
        <v>18.64</v>
      </c>
      <c r="O755" s="687"/>
      <c r="P755" s="687"/>
      <c r="Q755" s="693"/>
      <c r="R755" s="693"/>
      <c r="S755" s="693"/>
      <c r="T755" s="691" t="s">
        <v>114</v>
      </c>
      <c r="U755" s="691" t="s">
        <v>20</v>
      </c>
      <c r="V755" s="691" t="s">
        <v>20</v>
      </c>
      <c r="W755" s="687"/>
      <c r="X755" s="687"/>
      <c r="Y755" s="687"/>
      <c r="Z755" s="687"/>
      <c r="AA755" s="687"/>
      <c r="AB755" s="687"/>
      <c r="AC755" s="687"/>
      <c r="AD755" s="687"/>
      <c r="AE755" s="414"/>
    </row>
    <row r="756" spans="1:31" ht="15" hidden="1" customHeight="1">
      <c r="A756" s="761">
        <f t="shared" si="39"/>
        <v>2025</v>
      </c>
      <c r="B756" s="762" t="str">
        <f t="shared" si="40"/>
        <v>mars</v>
      </c>
      <c r="C756" s="761">
        <f t="shared" si="38"/>
        <v>13</v>
      </c>
      <c r="D756" s="348" t="s">
        <v>1424</v>
      </c>
      <c r="E756" s="348" t="s">
        <v>3179</v>
      </c>
      <c r="F756" s="259">
        <v>45742</v>
      </c>
      <c r="G756" s="798" t="s">
        <v>1449</v>
      </c>
      <c r="H756" s="799" t="s">
        <v>1436</v>
      </c>
      <c r="L756" s="347" t="s">
        <v>1461</v>
      </c>
      <c r="M756" s="765" t="s">
        <v>488</v>
      </c>
      <c r="N756" s="264">
        <v>14.3</v>
      </c>
      <c r="O756" s="687"/>
      <c r="P756" s="687"/>
      <c r="Q756" s="693"/>
      <c r="R756" s="693"/>
      <c r="S756" s="693"/>
      <c r="T756" s="691" t="s">
        <v>13</v>
      </c>
      <c r="U756" s="691" t="s">
        <v>43</v>
      </c>
      <c r="V756" s="691" t="s">
        <v>93</v>
      </c>
      <c r="W756" s="687"/>
      <c r="X756" s="687"/>
      <c r="Y756" s="687"/>
      <c r="Z756" s="687"/>
      <c r="AA756" s="687"/>
      <c r="AB756" s="687"/>
      <c r="AC756" s="687"/>
      <c r="AD756" s="701" t="s">
        <v>1439</v>
      </c>
      <c r="AE756" s="414"/>
    </row>
    <row r="757" spans="1:31" ht="15" hidden="1" customHeight="1">
      <c r="A757" s="761">
        <f t="shared" si="39"/>
        <v>2025</v>
      </c>
      <c r="B757" s="762" t="str">
        <f t="shared" si="40"/>
        <v>mars</v>
      </c>
      <c r="C757" s="761">
        <f t="shared" si="38"/>
        <v>13</v>
      </c>
      <c r="D757" s="348" t="s">
        <v>1424</v>
      </c>
      <c r="E757" s="348" t="s">
        <v>3179</v>
      </c>
      <c r="F757" s="259">
        <v>45742</v>
      </c>
      <c r="G757" s="798" t="s">
        <v>1449</v>
      </c>
      <c r="H757" s="799" t="s">
        <v>1436</v>
      </c>
      <c r="L757" s="347" t="s">
        <v>1461</v>
      </c>
      <c r="M757" s="765" t="s">
        <v>971</v>
      </c>
      <c r="N757" s="264">
        <v>57.55</v>
      </c>
      <c r="O757" s="687"/>
      <c r="P757" s="687"/>
      <c r="Q757" s="693"/>
      <c r="R757" s="693"/>
      <c r="S757" s="693"/>
      <c r="T757" s="691" t="s">
        <v>13</v>
      </c>
      <c r="U757" s="691" t="s">
        <v>43</v>
      </c>
      <c r="V757" s="691" t="s">
        <v>93</v>
      </c>
      <c r="W757" s="687"/>
      <c r="X757" s="687"/>
      <c r="Y757" s="687"/>
      <c r="Z757" s="687"/>
      <c r="AA757" s="687"/>
      <c r="AB757" s="687"/>
      <c r="AC757" s="687"/>
      <c r="AD757" s="701" t="s">
        <v>1439</v>
      </c>
      <c r="AE757" s="414"/>
    </row>
    <row r="758" spans="1:31" ht="15" hidden="1" customHeight="1">
      <c r="A758" s="761">
        <f t="shared" si="39"/>
        <v>2025</v>
      </c>
      <c r="B758" s="762" t="str">
        <f t="shared" si="40"/>
        <v>mars</v>
      </c>
      <c r="C758" s="761">
        <f t="shared" si="38"/>
        <v>13</v>
      </c>
      <c r="D758" s="348" t="s">
        <v>1424</v>
      </c>
      <c r="E758" s="348" t="s">
        <v>3180</v>
      </c>
      <c r="F758" s="259">
        <v>45742</v>
      </c>
      <c r="G758" s="807" t="s">
        <v>1435</v>
      </c>
      <c r="H758" s="802" t="s">
        <v>3181</v>
      </c>
      <c r="L758" s="347" t="s">
        <v>1457</v>
      </c>
      <c r="M758" s="765" t="s">
        <v>1209</v>
      </c>
      <c r="N758" s="264">
        <v>76.48</v>
      </c>
      <c r="O758" s="687"/>
      <c r="P758" s="687"/>
      <c r="Q758" s="693"/>
      <c r="R758" s="693"/>
      <c r="S758" s="693"/>
      <c r="T758" s="691" t="s">
        <v>114</v>
      </c>
      <c r="U758" s="691" t="s">
        <v>35</v>
      </c>
      <c r="V758" s="691" t="s">
        <v>143</v>
      </c>
      <c r="W758" s="687"/>
      <c r="X758" s="687"/>
      <c r="Y758" s="687"/>
      <c r="Z758" s="687"/>
      <c r="AA758" s="687"/>
      <c r="AB758" s="687"/>
      <c r="AC758" s="687"/>
      <c r="AD758" s="701" t="s">
        <v>1439</v>
      </c>
      <c r="AE758" s="414"/>
    </row>
    <row r="759" spans="1:31" ht="15" customHeight="1">
      <c r="A759" s="761">
        <f t="shared" si="39"/>
        <v>2025</v>
      </c>
      <c r="B759" s="762" t="str">
        <f t="shared" si="40"/>
        <v>mars</v>
      </c>
      <c r="C759" s="761">
        <f t="shared" si="38"/>
        <v>13</v>
      </c>
      <c r="D759" s="348" t="s">
        <v>1424</v>
      </c>
      <c r="E759" s="348" t="s">
        <v>3180</v>
      </c>
      <c r="F759" s="259">
        <v>45742</v>
      </c>
      <c r="G759" s="807" t="s">
        <v>1435</v>
      </c>
      <c r="H759" s="802" t="s">
        <v>3181</v>
      </c>
      <c r="L759" s="347" t="s">
        <v>1457</v>
      </c>
      <c r="M759" s="765" t="s">
        <v>1212</v>
      </c>
      <c r="N759" s="264">
        <v>76.48</v>
      </c>
      <c r="O759" s="687"/>
      <c r="P759" s="687"/>
      <c r="Q759" s="693"/>
      <c r="R759" s="693"/>
      <c r="S759" s="693"/>
      <c r="T759" s="691" t="s">
        <v>13</v>
      </c>
      <c r="U759" s="691" t="s">
        <v>49</v>
      </c>
      <c r="V759" s="691" t="s">
        <v>49</v>
      </c>
      <c r="W759" s="687"/>
      <c r="X759" s="687"/>
      <c r="Y759" s="687"/>
      <c r="Z759" s="687"/>
      <c r="AA759" s="687"/>
      <c r="AB759" s="687"/>
      <c r="AC759" s="687"/>
      <c r="AD759" s="701" t="s">
        <v>1439</v>
      </c>
      <c r="AE759" s="414"/>
    </row>
    <row r="760" spans="1:31" ht="15" hidden="1" customHeight="1">
      <c r="A760" s="761">
        <f t="shared" si="39"/>
        <v>2025</v>
      </c>
      <c r="B760" s="762" t="str">
        <f t="shared" si="40"/>
        <v>mars</v>
      </c>
      <c r="C760" s="761">
        <f t="shared" si="38"/>
        <v>13</v>
      </c>
      <c r="D760" s="348" t="s">
        <v>1424</v>
      </c>
      <c r="E760" s="348" t="s">
        <v>3182</v>
      </c>
      <c r="F760" s="259">
        <v>45742</v>
      </c>
      <c r="G760" s="800" t="s">
        <v>3183</v>
      </c>
      <c r="H760" s="802" t="s">
        <v>1665</v>
      </c>
      <c r="I760" s="799" t="s">
        <v>3184</v>
      </c>
      <c r="L760" s="347" t="s">
        <v>1457</v>
      </c>
      <c r="M760" s="765" t="s">
        <v>1125</v>
      </c>
      <c r="N760" s="264">
        <v>148.6</v>
      </c>
      <c r="O760" s="687"/>
      <c r="P760" s="687"/>
      <c r="Q760" s="693"/>
      <c r="R760" s="693"/>
      <c r="S760" s="693"/>
      <c r="T760" s="691" t="s">
        <v>114</v>
      </c>
      <c r="U760" s="691" t="s">
        <v>3</v>
      </c>
      <c r="V760" s="691" t="s">
        <v>22</v>
      </c>
      <c r="W760" s="687"/>
      <c r="X760" s="687"/>
      <c r="Y760" s="687"/>
      <c r="Z760" s="687"/>
      <c r="AA760" s="687"/>
      <c r="AB760" s="687"/>
      <c r="AC760" s="687"/>
      <c r="AD760" s="701" t="s">
        <v>1439</v>
      </c>
      <c r="AE760" s="414"/>
    </row>
    <row r="761" spans="1:31" ht="15" hidden="1" customHeight="1">
      <c r="A761" s="761">
        <f t="shared" si="39"/>
        <v>2025</v>
      </c>
      <c r="B761" s="762" t="str">
        <f t="shared" si="40"/>
        <v>mars</v>
      </c>
      <c r="C761" s="761">
        <f t="shared" si="38"/>
        <v>13</v>
      </c>
      <c r="D761" s="348" t="s">
        <v>1424</v>
      </c>
      <c r="E761" s="348" t="s">
        <v>3182</v>
      </c>
      <c r="F761" s="259">
        <v>45742</v>
      </c>
      <c r="G761" s="800" t="s">
        <v>3183</v>
      </c>
      <c r="H761" s="802" t="s">
        <v>1665</v>
      </c>
      <c r="I761" s="799" t="s">
        <v>3184</v>
      </c>
      <c r="L761" s="347" t="s">
        <v>1457</v>
      </c>
      <c r="M761" s="765" t="s">
        <v>1245</v>
      </c>
      <c r="N761" s="264">
        <v>148.6</v>
      </c>
      <c r="O761" s="687"/>
      <c r="P761" s="687"/>
      <c r="Q761" s="693"/>
      <c r="R761" s="693"/>
      <c r="S761" s="693"/>
      <c r="T761" s="691" t="s">
        <v>13</v>
      </c>
      <c r="U761" s="691" t="s">
        <v>49</v>
      </c>
      <c r="V761" s="691" t="s">
        <v>86</v>
      </c>
      <c r="W761" s="687"/>
      <c r="X761" s="687"/>
      <c r="Y761" s="687"/>
      <c r="Z761" s="687"/>
      <c r="AA761" s="687"/>
      <c r="AB761" s="687"/>
      <c r="AC761" s="687"/>
      <c r="AD761" s="701" t="s">
        <v>1439</v>
      </c>
      <c r="AE761" s="414"/>
    </row>
    <row r="762" spans="1:31" ht="15" hidden="1" customHeight="1">
      <c r="A762" s="761">
        <f t="shared" si="39"/>
        <v>2025</v>
      </c>
      <c r="B762" s="762" t="str">
        <f t="shared" si="40"/>
        <v>mars</v>
      </c>
      <c r="C762" s="761">
        <f t="shared" si="38"/>
        <v>13</v>
      </c>
      <c r="D762" s="348" t="s">
        <v>1424</v>
      </c>
      <c r="E762" s="348" t="s">
        <v>3185</v>
      </c>
      <c r="F762" s="259">
        <v>45742</v>
      </c>
      <c r="G762" s="800" t="s">
        <v>1568</v>
      </c>
      <c r="H762" s="799" t="s">
        <v>3186</v>
      </c>
      <c r="L762" s="347" t="s">
        <v>1465</v>
      </c>
      <c r="M762" s="765" t="s">
        <v>704</v>
      </c>
      <c r="N762" s="264">
        <v>118.84</v>
      </c>
      <c r="O762" s="687"/>
      <c r="P762" s="687"/>
      <c r="Q762" s="693"/>
      <c r="R762" s="693"/>
      <c r="S762" s="693"/>
      <c r="T762" s="691" t="s">
        <v>114</v>
      </c>
      <c r="U762" s="691" t="s">
        <v>7</v>
      </c>
      <c r="V762" s="691" t="s">
        <v>705</v>
      </c>
      <c r="W762" s="687"/>
      <c r="X762" s="687"/>
      <c r="Y762" s="687"/>
      <c r="Z762" s="687"/>
      <c r="AA762" s="687"/>
      <c r="AB762" s="687"/>
      <c r="AC762" s="687"/>
      <c r="AD762" s="701" t="s">
        <v>1439</v>
      </c>
      <c r="AE762" s="414"/>
    </row>
    <row r="763" spans="1:31" ht="15" hidden="1" customHeight="1">
      <c r="A763" s="761">
        <f t="shared" si="39"/>
        <v>2025</v>
      </c>
      <c r="B763" s="762" t="str">
        <f t="shared" si="40"/>
        <v>mars</v>
      </c>
      <c r="C763" s="761">
        <f t="shared" si="38"/>
        <v>13</v>
      </c>
      <c r="D763" s="348" t="s">
        <v>1424</v>
      </c>
      <c r="E763" s="348" t="s">
        <v>3185</v>
      </c>
      <c r="F763" s="259">
        <v>45742</v>
      </c>
      <c r="G763" s="800" t="s">
        <v>1568</v>
      </c>
      <c r="H763" s="799" t="s">
        <v>3186</v>
      </c>
      <c r="L763" s="347" t="s">
        <v>1465</v>
      </c>
      <c r="M763" s="765" t="s">
        <v>1029</v>
      </c>
      <c r="N763" s="264">
        <v>17.5</v>
      </c>
      <c r="O763" s="687"/>
      <c r="P763" s="687"/>
      <c r="Q763" s="693"/>
      <c r="R763" s="693"/>
      <c r="S763" s="693"/>
      <c r="T763" s="691" t="s">
        <v>114</v>
      </c>
      <c r="U763" s="691" t="s">
        <v>7</v>
      </c>
      <c r="V763" s="691" t="s">
        <v>143</v>
      </c>
      <c r="W763" s="687"/>
      <c r="X763" s="687"/>
      <c r="Y763" s="687"/>
      <c r="Z763" s="687"/>
      <c r="AA763" s="687"/>
      <c r="AB763" s="687"/>
      <c r="AC763" s="687"/>
      <c r="AD763" s="701" t="s">
        <v>1439</v>
      </c>
      <c r="AE763" s="414"/>
    </row>
    <row r="764" spans="1:31" ht="15" hidden="1" customHeight="1">
      <c r="A764" s="761">
        <f t="shared" si="39"/>
        <v>2025</v>
      </c>
      <c r="B764" s="762" t="str">
        <f t="shared" si="40"/>
        <v>mars</v>
      </c>
      <c r="C764" s="761">
        <f t="shared" si="38"/>
        <v>13</v>
      </c>
      <c r="D764" s="348" t="s">
        <v>1424</v>
      </c>
      <c r="E764" s="348" t="s">
        <v>3185</v>
      </c>
      <c r="F764" s="259">
        <v>45742</v>
      </c>
      <c r="G764" s="800" t="s">
        <v>1568</v>
      </c>
      <c r="H764" s="799" t="s">
        <v>3186</v>
      </c>
      <c r="L764" s="347" t="s">
        <v>1465</v>
      </c>
      <c r="M764" s="765" t="s">
        <v>772</v>
      </c>
      <c r="N764" s="264">
        <v>77.680000000000007</v>
      </c>
      <c r="O764" s="687"/>
      <c r="P764" s="687"/>
      <c r="Q764" s="693"/>
      <c r="R764" s="693"/>
      <c r="S764" s="693"/>
      <c r="T764" s="691" t="s">
        <v>13</v>
      </c>
      <c r="U764" s="691" t="s">
        <v>47</v>
      </c>
      <c r="V764" s="691" t="s">
        <v>47</v>
      </c>
      <c r="W764" s="687"/>
      <c r="X764" s="687"/>
      <c r="Y764" s="687"/>
      <c r="Z764" s="687"/>
      <c r="AA764" s="687"/>
      <c r="AB764" s="687"/>
      <c r="AC764" s="687"/>
      <c r="AD764" s="701" t="s">
        <v>1482</v>
      </c>
      <c r="AE764" s="414"/>
    </row>
    <row r="765" spans="1:31" ht="15" hidden="1" customHeight="1">
      <c r="A765" s="761">
        <f t="shared" si="39"/>
        <v>2025</v>
      </c>
      <c r="B765" s="762" t="str">
        <f t="shared" si="40"/>
        <v>mars</v>
      </c>
      <c r="C765" s="761">
        <f t="shared" si="38"/>
        <v>13</v>
      </c>
      <c r="D765" s="348" t="s">
        <v>1424</v>
      </c>
      <c r="E765" s="348" t="s">
        <v>3185</v>
      </c>
      <c r="F765" s="259">
        <v>45742</v>
      </c>
      <c r="G765" s="800" t="s">
        <v>1568</v>
      </c>
      <c r="H765" s="799" t="s">
        <v>3186</v>
      </c>
      <c r="L765" s="347" t="s">
        <v>1465</v>
      </c>
      <c r="M765" s="765" t="s">
        <v>871</v>
      </c>
      <c r="N765" s="264">
        <v>58.66</v>
      </c>
      <c r="O765" s="687"/>
      <c r="P765" s="687"/>
      <c r="Q765" s="693"/>
      <c r="R765" s="693"/>
      <c r="S765" s="693"/>
      <c r="T765" s="691" t="s">
        <v>13</v>
      </c>
      <c r="U765" s="691" t="s">
        <v>49</v>
      </c>
      <c r="V765" s="691" t="s">
        <v>86</v>
      </c>
      <c r="W765" s="687"/>
      <c r="X765" s="687"/>
      <c r="Y765" s="687"/>
      <c r="Z765" s="687"/>
      <c r="AA765" s="687"/>
      <c r="AB765" s="687"/>
      <c r="AC765" s="687"/>
      <c r="AD765" s="701" t="s">
        <v>1482</v>
      </c>
      <c r="AE765" s="414"/>
    </row>
    <row r="766" spans="1:31" ht="15" hidden="1" customHeight="1">
      <c r="A766" s="761">
        <f t="shared" si="39"/>
        <v>2025</v>
      </c>
      <c r="B766" s="762" t="str">
        <f t="shared" si="40"/>
        <v>mars</v>
      </c>
      <c r="C766" s="761">
        <f t="shared" si="38"/>
        <v>13</v>
      </c>
      <c r="D766" s="348" t="s">
        <v>1432</v>
      </c>
      <c r="E766" s="348" t="s">
        <v>3187</v>
      </c>
      <c r="F766" s="259">
        <v>45743</v>
      </c>
      <c r="G766" s="800" t="s">
        <v>1435</v>
      </c>
      <c r="H766" s="802" t="s">
        <v>1814</v>
      </c>
      <c r="I766" s="802" t="s">
        <v>1666</v>
      </c>
      <c r="L766" s="347" t="s">
        <v>1438</v>
      </c>
      <c r="M766" s="765" t="s">
        <v>752</v>
      </c>
      <c r="N766" s="264">
        <v>12.08</v>
      </c>
      <c r="O766" s="687"/>
      <c r="P766" s="687"/>
      <c r="Q766" s="693"/>
      <c r="R766" s="693"/>
      <c r="S766" s="693"/>
      <c r="T766" s="691" t="s">
        <v>114</v>
      </c>
      <c r="U766" s="691" t="s">
        <v>3</v>
      </c>
      <c r="V766" s="691" t="s">
        <v>22</v>
      </c>
      <c r="W766" s="687"/>
      <c r="X766" s="687"/>
      <c r="Y766" s="687"/>
      <c r="Z766" s="687"/>
      <c r="AA766" s="687"/>
      <c r="AB766" s="687"/>
      <c r="AC766" s="687"/>
      <c r="AD766" s="701" t="s">
        <v>1439</v>
      </c>
      <c r="AE766" s="414"/>
    </row>
    <row r="767" spans="1:31" ht="15" hidden="1" customHeight="1">
      <c r="A767" s="761">
        <f t="shared" si="39"/>
        <v>2025</v>
      </c>
      <c r="B767" s="762" t="str">
        <f t="shared" si="40"/>
        <v>mars</v>
      </c>
      <c r="C767" s="761">
        <f t="shared" si="38"/>
        <v>13</v>
      </c>
      <c r="D767" s="348" t="s">
        <v>1432</v>
      </c>
      <c r="E767" s="348" t="s">
        <v>3187</v>
      </c>
      <c r="F767" s="259">
        <v>45743</v>
      </c>
      <c r="G767" s="800" t="s">
        <v>1435</v>
      </c>
      <c r="H767" s="802" t="s">
        <v>1814</v>
      </c>
      <c r="I767" s="802" t="s">
        <v>1666</v>
      </c>
      <c r="L767" s="347" t="s">
        <v>1438</v>
      </c>
      <c r="M767" s="765" t="s">
        <v>291</v>
      </c>
      <c r="N767" s="264">
        <v>12.08</v>
      </c>
      <c r="O767" s="687"/>
      <c r="P767" s="687"/>
      <c r="Q767" s="693"/>
      <c r="R767" s="693"/>
      <c r="S767" s="693"/>
      <c r="T767" s="691" t="s">
        <v>13</v>
      </c>
      <c r="U767" s="691" t="s">
        <v>47</v>
      </c>
      <c r="V767" s="691" t="s">
        <v>292</v>
      </c>
      <c r="W767" s="687"/>
      <c r="X767" s="687"/>
      <c r="Y767" s="687"/>
      <c r="Z767" s="687"/>
      <c r="AA767" s="687"/>
      <c r="AB767" s="687"/>
      <c r="AC767" s="687"/>
      <c r="AD767" s="701" t="s">
        <v>1439</v>
      </c>
      <c r="AE767" s="414"/>
    </row>
    <row r="768" spans="1:31" ht="15" hidden="1" customHeight="1">
      <c r="A768" s="761">
        <f t="shared" si="39"/>
        <v>2025</v>
      </c>
      <c r="B768" s="762" t="str">
        <f t="shared" si="40"/>
        <v>mars</v>
      </c>
      <c r="C768" s="761">
        <f t="shared" si="38"/>
        <v>13</v>
      </c>
      <c r="D768" s="348" t="s">
        <v>1432</v>
      </c>
      <c r="E768" s="348" t="s">
        <v>3187</v>
      </c>
      <c r="F768" s="259">
        <v>45743</v>
      </c>
      <c r="G768" s="800" t="s">
        <v>1435</v>
      </c>
      <c r="H768" s="802" t="s">
        <v>1814</v>
      </c>
      <c r="I768" s="802" t="s">
        <v>1666</v>
      </c>
      <c r="L768" s="347" t="s">
        <v>1438</v>
      </c>
      <c r="M768" s="765" t="s">
        <v>1227</v>
      </c>
      <c r="N768" s="264">
        <v>72.3</v>
      </c>
      <c r="O768" s="687"/>
      <c r="P768" s="687"/>
      <c r="Q768" s="693"/>
      <c r="R768" s="693"/>
      <c r="S768" s="693"/>
      <c r="T768" s="691" t="s">
        <v>114</v>
      </c>
      <c r="U768" s="691" t="s">
        <v>20</v>
      </c>
      <c r="V768" s="691" t="s">
        <v>20</v>
      </c>
      <c r="W768" s="687"/>
      <c r="X768" s="687"/>
      <c r="Y768" s="687"/>
      <c r="Z768" s="687"/>
      <c r="AA768" s="687"/>
      <c r="AB768" s="687"/>
      <c r="AC768" s="687"/>
      <c r="AD768" s="701" t="s">
        <v>1439</v>
      </c>
      <c r="AE768" s="414"/>
    </row>
    <row r="769" spans="1:31" ht="15" hidden="1" customHeight="1">
      <c r="A769" s="761">
        <f t="shared" si="39"/>
        <v>2025</v>
      </c>
      <c r="B769" s="762" t="str">
        <f t="shared" si="40"/>
        <v>mars</v>
      </c>
      <c r="C769" s="761">
        <f t="shared" si="38"/>
        <v>13</v>
      </c>
      <c r="D769" s="348" t="s">
        <v>1432</v>
      </c>
      <c r="E769" s="348" t="s">
        <v>3187</v>
      </c>
      <c r="F769" s="259">
        <v>45743</v>
      </c>
      <c r="G769" s="800" t="s">
        <v>1435</v>
      </c>
      <c r="H769" s="802" t="s">
        <v>1814</v>
      </c>
      <c r="I769" s="802" t="s">
        <v>1666</v>
      </c>
      <c r="L769" s="347" t="s">
        <v>1438</v>
      </c>
      <c r="M769" s="765" t="s">
        <v>759</v>
      </c>
      <c r="N769" s="264">
        <v>72.3</v>
      </c>
      <c r="O769" s="687"/>
      <c r="P769" s="687"/>
      <c r="Q769" s="693"/>
      <c r="R769" s="693"/>
      <c r="S769" s="693"/>
      <c r="T769" s="691" t="s">
        <v>13</v>
      </c>
      <c r="U769" s="691" t="s">
        <v>49</v>
      </c>
      <c r="V769" s="691" t="s">
        <v>49</v>
      </c>
      <c r="W769" s="687"/>
      <c r="X769" s="687"/>
      <c r="Y769" s="687"/>
      <c r="Z769" s="687"/>
      <c r="AA769" s="687"/>
      <c r="AB769" s="687"/>
      <c r="AC769" s="687"/>
      <c r="AD769" s="701" t="s">
        <v>1439</v>
      </c>
      <c r="AE769" s="414"/>
    </row>
    <row r="770" spans="1:31" ht="15" hidden="1" customHeight="1">
      <c r="A770" s="761">
        <f t="shared" si="39"/>
        <v>2025</v>
      </c>
      <c r="B770" s="762" t="str">
        <f t="shared" si="40"/>
        <v>mars</v>
      </c>
      <c r="C770" s="761">
        <f t="shared" si="38"/>
        <v>13</v>
      </c>
      <c r="D770" s="348" t="s">
        <v>1432</v>
      </c>
      <c r="E770" s="348" t="s">
        <v>3188</v>
      </c>
      <c r="F770" s="259">
        <v>45743</v>
      </c>
      <c r="G770" s="800" t="s">
        <v>1477</v>
      </c>
      <c r="H770" s="802" t="s">
        <v>1665</v>
      </c>
      <c r="I770" s="802" t="s">
        <v>3181</v>
      </c>
      <c r="L770" s="347" t="s">
        <v>1457</v>
      </c>
      <c r="M770" s="765" t="s">
        <v>1203</v>
      </c>
      <c r="N770" s="264">
        <v>87.5</v>
      </c>
      <c r="O770" s="687"/>
      <c r="P770" s="687"/>
      <c r="Q770" s="693"/>
      <c r="R770" s="693"/>
      <c r="S770" s="693"/>
      <c r="T770" s="691" t="s">
        <v>114</v>
      </c>
      <c r="U770" s="691" t="s">
        <v>690</v>
      </c>
      <c r="V770" s="691" t="s">
        <v>1204</v>
      </c>
      <c r="W770" s="687"/>
      <c r="X770" s="687"/>
      <c r="Y770" s="687"/>
      <c r="Z770" s="687"/>
      <c r="AA770" s="687"/>
      <c r="AB770" s="687"/>
      <c r="AC770" s="687"/>
      <c r="AD770" s="701" t="s">
        <v>1439</v>
      </c>
      <c r="AE770" s="414"/>
    </row>
    <row r="771" spans="1:31" ht="15" hidden="1" customHeight="1">
      <c r="A771" s="761">
        <f t="shared" si="39"/>
        <v>2025</v>
      </c>
      <c r="B771" s="762" t="str">
        <f t="shared" si="40"/>
        <v>mars</v>
      </c>
      <c r="C771" s="761">
        <f t="shared" ref="C771:C834" si="41">IF(F771="","",WEEKNUM(F771))</f>
        <v>13</v>
      </c>
      <c r="D771" s="348" t="s">
        <v>1432</v>
      </c>
      <c r="E771" s="348" t="s">
        <v>3188</v>
      </c>
      <c r="F771" s="259">
        <v>45743</v>
      </c>
      <c r="G771" s="800" t="s">
        <v>1477</v>
      </c>
      <c r="H771" s="802" t="s">
        <v>1665</v>
      </c>
      <c r="I771" s="802" t="s">
        <v>3181</v>
      </c>
      <c r="L771" s="347" t="s">
        <v>1457</v>
      </c>
      <c r="M771" s="765" t="s">
        <v>485</v>
      </c>
      <c r="N771" s="264">
        <v>87.5</v>
      </c>
      <c r="O771" s="687"/>
      <c r="P771" s="687"/>
      <c r="Q771" s="693"/>
      <c r="R771" s="693"/>
      <c r="S771" s="693"/>
      <c r="T771" s="691" t="s">
        <v>13</v>
      </c>
      <c r="U771" s="691" t="s">
        <v>49</v>
      </c>
      <c r="V771" s="691" t="s">
        <v>86</v>
      </c>
      <c r="W771" s="687"/>
      <c r="X771" s="687"/>
      <c r="Y771" s="687"/>
      <c r="Z771" s="687"/>
      <c r="AA771" s="687"/>
      <c r="AB771" s="687"/>
      <c r="AC771" s="687"/>
      <c r="AD771" s="701" t="s">
        <v>1439</v>
      </c>
      <c r="AE771" s="414"/>
    </row>
    <row r="772" spans="1:31" ht="15" hidden="1" customHeight="1">
      <c r="A772" s="761">
        <f t="shared" si="39"/>
        <v>2025</v>
      </c>
      <c r="B772" s="762" t="str">
        <f t="shared" si="40"/>
        <v>mars</v>
      </c>
      <c r="C772" s="761">
        <f t="shared" si="41"/>
        <v>13</v>
      </c>
      <c r="D772" s="348" t="s">
        <v>1432</v>
      </c>
      <c r="E772" s="348" t="s">
        <v>3189</v>
      </c>
      <c r="F772" s="259">
        <v>45743</v>
      </c>
      <c r="G772" s="800" t="s">
        <v>1447</v>
      </c>
      <c r="H772" s="802" t="s">
        <v>1460</v>
      </c>
      <c r="L772" s="347" t="s">
        <v>1461</v>
      </c>
      <c r="M772" s="765" t="s">
        <v>500</v>
      </c>
      <c r="N772" s="264">
        <v>84.8</v>
      </c>
      <c r="O772" s="687"/>
      <c r="P772" s="687"/>
      <c r="Q772" s="693"/>
      <c r="R772" s="693"/>
      <c r="S772" s="693"/>
      <c r="T772" s="691" t="s">
        <v>114</v>
      </c>
      <c r="U772" s="691" t="s">
        <v>7</v>
      </c>
      <c r="V772" s="691" t="s">
        <v>501</v>
      </c>
      <c r="W772" s="687"/>
      <c r="X772" s="687"/>
      <c r="Y772" s="687"/>
      <c r="Z772" s="687"/>
      <c r="AA772" s="687"/>
      <c r="AB772" s="687"/>
      <c r="AC772" s="687"/>
      <c r="AD772" s="701" t="s">
        <v>1482</v>
      </c>
      <c r="AE772" s="414"/>
    </row>
    <row r="773" spans="1:31" ht="15" hidden="1" customHeight="1">
      <c r="A773" s="761">
        <f t="shared" si="39"/>
        <v>2025</v>
      </c>
      <c r="B773" s="762" t="str">
        <f t="shared" si="40"/>
        <v>mars</v>
      </c>
      <c r="C773" s="761">
        <f t="shared" si="41"/>
        <v>13</v>
      </c>
      <c r="D773" s="348" t="s">
        <v>1432</v>
      </c>
      <c r="E773" s="348" t="s">
        <v>3189</v>
      </c>
      <c r="F773" s="259">
        <v>45743</v>
      </c>
      <c r="G773" s="800" t="s">
        <v>1447</v>
      </c>
      <c r="H773" s="802" t="s">
        <v>1460</v>
      </c>
      <c r="L773" s="347" t="s">
        <v>1461</v>
      </c>
      <c r="M773" s="765" t="s">
        <v>370</v>
      </c>
      <c r="N773" s="264">
        <v>84.8</v>
      </c>
      <c r="O773" s="687"/>
      <c r="P773" s="687"/>
      <c r="Q773" s="693"/>
      <c r="R773" s="693"/>
      <c r="S773" s="693"/>
      <c r="T773" s="691" t="s">
        <v>13</v>
      </c>
      <c r="U773" s="691" t="s">
        <v>43</v>
      </c>
      <c r="V773" s="691" t="s">
        <v>93</v>
      </c>
      <c r="W773" s="687"/>
      <c r="X773" s="687"/>
      <c r="Y773" s="687"/>
      <c r="Z773" s="687"/>
      <c r="AA773" s="687"/>
      <c r="AB773" s="687"/>
      <c r="AC773" s="687"/>
      <c r="AD773" s="701" t="s">
        <v>1482</v>
      </c>
      <c r="AE773" s="414"/>
    </row>
    <row r="774" spans="1:31" ht="15" hidden="1" customHeight="1">
      <c r="A774" s="761">
        <f t="shared" si="39"/>
        <v>2025</v>
      </c>
      <c r="B774" s="762" t="str">
        <f t="shared" si="40"/>
        <v>mars</v>
      </c>
      <c r="C774" s="761">
        <f t="shared" si="41"/>
        <v>13</v>
      </c>
      <c r="D774" s="348" t="s">
        <v>1432</v>
      </c>
      <c r="E774" s="348" t="s">
        <v>3190</v>
      </c>
      <c r="F774" s="259">
        <v>45743</v>
      </c>
      <c r="G774" s="825" t="s">
        <v>1804</v>
      </c>
      <c r="H774" s="802" t="s">
        <v>1805</v>
      </c>
      <c r="L774" s="347" t="s">
        <v>1444</v>
      </c>
      <c r="M774" s="765" t="s">
        <v>1256</v>
      </c>
      <c r="N774" s="264">
        <v>509.4</v>
      </c>
      <c r="O774" s="687"/>
      <c r="P774" s="687"/>
      <c r="Q774" s="693"/>
      <c r="R774" s="693"/>
      <c r="S774" s="693"/>
      <c r="T774" s="691" t="s">
        <v>114</v>
      </c>
      <c r="U774" s="691" t="s">
        <v>3</v>
      </c>
      <c r="V774" s="691" t="s">
        <v>22</v>
      </c>
      <c r="W774" s="687"/>
      <c r="X774" s="687"/>
      <c r="Y774" s="687"/>
      <c r="Z774" s="687"/>
      <c r="AA774" s="687"/>
      <c r="AB774" s="687"/>
      <c r="AC774" s="687"/>
      <c r="AD774" s="701" t="s">
        <v>1439</v>
      </c>
      <c r="AE774" s="414"/>
    </row>
    <row r="775" spans="1:31" ht="15" hidden="1" customHeight="1">
      <c r="A775" s="761">
        <f t="shared" si="39"/>
        <v>2025</v>
      </c>
      <c r="B775" s="762" t="str">
        <f t="shared" si="40"/>
        <v>mars</v>
      </c>
      <c r="C775" s="761">
        <f t="shared" si="41"/>
        <v>13</v>
      </c>
      <c r="D775" s="348" t="s">
        <v>1432</v>
      </c>
      <c r="E775" s="348" t="s">
        <v>3190</v>
      </c>
      <c r="F775" s="259">
        <v>45743</v>
      </c>
      <c r="G775" s="825" t="s">
        <v>1804</v>
      </c>
      <c r="H775" s="802" t="s">
        <v>1805</v>
      </c>
      <c r="L775" s="347" t="s">
        <v>1444</v>
      </c>
      <c r="M775" s="765" t="s">
        <v>759</v>
      </c>
      <c r="N775" s="264">
        <v>509.4</v>
      </c>
      <c r="O775" s="687"/>
      <c r="P775" s="687"/>
      <c r="Q775" s="687"/>
      <c r="R775" s="687"/>
      <c r="S775" s="687"/>
      <c r="T775" s="691" t="s">
        <v>13</v>
      </c>
      <c r="U775" s="691" t="s">
        <v>49</v>
      </c>
      <c r="V775" s="691" t="s">
        <v>49</v>
      </c>
      <c r="W775" s="687"/>
      <c r="X775" s="687"/>
      <c r="Y775" s="687"/>
      <c r="Z775" s="687"/>
      <c r="AA775" s="687"/>
      <c r="AB775" s="687"/>
      <c r="AC775" s="687"/>
      <c r="AD775" s="701" t="s">
        <v>1439</v>
      </c>
      <c r="AE775" s="414"/>
    </row>
    <row r="776" spans="1:31" ht="15" hidden="1" customHeight="1">
      <c r="A776" s="761">
        <f t="shared" si="39"/>
        <v>2025</v>
      </c>
      <c r="B776" s="762" t="str">
        <f t="shared" si="40"/>
        <v>mars</v>
      </c>
      <c r="C776" s="761">
        <f t="shared" si="41"/>
        <v>13</v>
      </c>
      <c r="D776" s="348" t="s">
        <v>1440</v>
      </c>
      <c r="E776" s="348" t="s">
        <v>3191</v>
      </c>
      <c r="F776" s="259">
        <v>45744</v>
      </c>
      <c r="G776" s="800" t="s">
        <v>1435</v>
      </c>
      <c r="H776" s="799" t="s">
        <v>1814</v>
      </c>
      <c r="I776" s="799" t="s">
        <v>3192</v>
      </c>
      <c r="L776" s="347" t="s">
        <v>1457</v>
      </c>
      <c r="M776" s="765" t="s">
        <v>752</v>
      </c>
      <c r="N776" s="264">
        <v>11.55</v>
      </c>
      <c r="O776" s="687"/>
      <c r="P776" s="687"/>
      <c r="Q776" s="687"/>
      <c r="R776" s="687"/>
      <c r="S776" s="687"/>
      <c r="T776" s="691" t="s">
        <v>114</v>
      </c>
      <c r="U776" s="691" t="s">
        <v>3</v>
      </c>
      <c r="V776" s="691" t="s">
        <v>22</v>
      </c>
      <c r="W776" s="687"/>
      <c r="X776" s="687"/>
      <c r="Y776" s="687"/>
      <c r="Z776" s="687"/>
      <c r="AA776" s="687"/>
      <c r="AB776" s="687"/>
      <c r="AC776" s="687"/>
      <c r="AD776" s="701" t="s">
        <v>1439</v>
      </c>
      <c r="AE776" s="414"/>
    </row>
    <row r="777" spans="1:31" ht="15" hidden="1" customHeight="1">
      <c r="A777" s="761">
        <f t="shared" si="39"/>
        <v>2025</v>
      </c>
      <c r="B777" s="762" t="str">
        <f t="shared" si="40"/>
        <v>mars</v>
      </c>
      <c r="C777" s="761">
        <f t="shared" si="41"/>
        <v>13</v>
      </c>
      <c r="D777" s="348" t="s">
        <v>1440</v>
      </c>
      <c r="E777" s="348" t="s">
        <v>3191</v>
      </c>
      <c r="F777" s="259">
        <v>45744</v>
      </c>
      <c r="G777" s="800" t="s">
        <v>1435</v>
      </c>
      <c r="H777" s="799" t="s">
        <v>1814</v>
      </c>
      <c r="I777" s="799" t="s">
        <v>3192</v>
      </c>
      <c r="L777" s="347" t="s">
        <v>1457</v>
      </c>
      <c r="M777" s="765" t="s">
        <v>291</v>
      </c>
      <c r="N777" s="264">
        <v>11.55</v>
      </c>
      <c r="O777" s="687"/>
      <c r="P777" s="687"/>
      <c r="Q777" s="687"/>
      <c r="R777" s="687"/>
      <c r="S777" s="687"/>
      <c r="T777" s="691" t="s">
        <v>13</v>
      </c>
      <c r="U777" s="691" t="s">
        <v>47</v>
      </c>
      <c r="V777" s="691" t="s">
        <v>292</v>
      </c>
      <c r="W777" s="687"/>
      <c r="X777" s="687"/>
      <c r="Y777" s="687"/>
      <c r="Z777" s="687"/>
      <c r="AA777" s="687"/>
      <c r="AB777" s="687"/>
      <c r="AC777" s="687"/>
      <c r="AD777" s="701" t="s">
        <v>1439</v>
      </c>
      <c r="AE777" s="414"/>
    </row>
    <row r="778" spans="1:31" ht="15" hidden="1" customHeight="1">
      <c r="A778" s="761">
        <f t="shared" si="39"/>
        <v>2025</v>
      </c>
      <c r="B778" s="762" t="str">
        <f t="shared" si="40"/>
        <v>mars</v>
      </c>
      <c r="C778" s="761">
        <f t="shared" si="41"/>
        <v>13</v>
      </c>
      <c r="D778" s="348" t="s">
        <v>1440</v>
      </c>
      <c r="E778" s="348" t="s">
        <v>3191</v>
      </c>
      <c r="F778" s="259">
        <v>45744</v>
      </c>
      <c r="G778" s="800" t="s">
        <v>1435</v>
      </c>
      <c r="H778" s="799" t="s">
        <v>1814</v>
      </c>
      <c r="I778" s="799" t="s">
        <v>3192</v>
      </c>
      <c r="L778" s="347" t="s">
        <v>1457</v>
      </c>
      <c r="M778" s="765" t="s">
        <v>803</v>
      </c>
      <c r="N778" s="264">
        <v>75.900000000000006</v>
      </c>
      <c r="O778" s="687"/>
      <c r="P778" s="687"/>
      <c r="Q778" s="687"/>
      <c r="R778" s="687"/>
      <c r="S778" s="687"/>
      <c r="T778" s="691" t="s">
        <v>114</v>
      </c>
      <c r="U778" s="691" t="s">
        <v>20</v>
      </c>
      <c r="V778" s="691" t="s">
        <v>20</v>
      </c>
      <c r="W778" s="687"/>
      <c r="X778" s="687"/>
      <c r="Y778" s="687"/>
      <c r="Z778" s="687"/>
      <c r="AA778" s="687"/>
      <c r="AB778" s="687"/>
      <c r="AC778" s="687"/>
      <c r="AD778" s="687"/>
      <c r="AE778" s="414"/>
    </row>
    <row r="779" spans="1:31" ht="15" hidden="1" customHeight="1">
      <c r="A779" s="761">
        <f t="shared" si="39"/>
        <v>2025</v>
      </c>
      <c r="B779" s="762" t="str">
        <f t="shared" si="40"/>
        <v>mars</v>
      </c>
      <c r="C779" s="761">
        <f t="shared" si="41"/>
        <v>13</v>
      </c>
      <c r="D779" s="348" t="s">
        <v>1440</v>
      </c>
      <c r="E779" s="348" t="s">
        <v>3191</v>
      </c>
      <c r="F779" s="259">
        <v>45744</v>
      </c>
      <c r="G779" s="800" t="s">
        <v>1435</v>
      </c>
      <c r="H779" s="799" t="s">
        <v>1814</v>
      </c>
      <c r="I779" s="799" t="s">
        <v>3192</v>
      </c>
      <c r="L779" s="347" t="s">
        <v>1457</v>
      </c>
      <c r="M779" s="765" t="s">
        <v>809</v>
      </c>
      <c r="N779" s="264">
        <v>58.8</v>
      </c>
      <c r="O779" s="687"/>
      <c r="P779" s="687"/>
      <c r="Q779" s="687"/>
      <c r="R779" s="687"/>
      <c r="S779" s="687"/>
      <c r="T779" s="691" t="s">
        <v>114</v>
      </c>
      <c r="U779" s="691" t="s">
        <v>20</v>
      </c>
      <c r="V779" s="691" t="s">
        <v>20</v>
      </c>
      <c r="W779" s="687"/>
      <c r="X779" s="687"/>
      <c r="Y779" s="687"/>
      <c r="Z779" s="687"/>
      <c r="AA779" s="687"/>
      <c r="AB779" s="687"/>
      <c r="AC779" s="687"/>
      <c r="AD779" s="687"/>
      <c r="AE779" s="414"/>
    </row>
    <row r="780" spans="1:31" ht="15" hidden="1" customHeight="1">
      <c r="A780" s="761">
        <f t="shared" si="39"/>
        <v>2025</v>
      </c>
      <c r="B780" s="762" t="str">
        <f t="shared" si="40"/>
        <v>mars</v>
      </c>
      <c r="C780" s="761">
        <f t="shared" si="41"/>
        <v>13</v>
      </c>
      <c r="D780" s="348" t="s">
        <v>1440</v>
      </c>
      <c r="E780" s="348" t="s">
        <v>3191</v>
      </c>
      <c r="F780" s="259">
        <v>45744</v>
      </c>
      <c r="G780" s="803" t="s">
        <v>1435</v>
      </c>
      <c r="H780" s="839" t="s">
        <v>1814</v>
      </c>
      <c r="I780" s="839" t="s">
        <v>3192</v>
      </c>
      <c r="L780" s="347" t="s">
        <v>1457</v>
      </c>
      <c r="M780" s="765" t="s">
        <v>226</v>
      </c>
      <c r="N780" s="264">
        <v>134.69999999999999</v>
      </c>
      <c r="O780" s="687"/>
      <c r="P780" s="687"/>
      <c r="Q780" s="687"/>
      <c r="R780" s="687"/>
      <c r="S780" s="687"/>
      <c r="T780" s="691" t="s">
        <v>13</v>
      </c>
      <c r="U780" s="691" t="s">
        <v>43</v>
      </c>
      <c r="V780" s="691" t="s">
        <v>93</v>
      </c>
      <c r="W780" s="687"/>
      <c r="X780" s="687"/>
      <c r="Y780" s="687"/>
      <c r="Z780" s="687"/>
      <c r="AA780" s="687"/>
      <c r="AB780" s="687"/>
      <c r="AC780" s="687"/>
      <c r="AD780" s="701" t="s">
        <v>1439</v>
      </c>
      <c r="AE780" s="414"/>
    </row>
    <row r="781" spans="1:31" ht="15" hidden="1" customHeight="1">
      <c r="A781" s="761">
        <f t="shared" si="39"/>
        <v>2025</v>
      </c>
      <c r="B781" s="762" t="str">
        <f t="shared" si="40"/>
        <v>mars</v>
      </c>
      <c r="C781" s="761">
        <f t="shared" si="41"/>
        <v>13</v>
      </c>
      <c r="D781" s="348" t="s">
        <v>1440</v>
      </c>
      <c r="E781" s="348" t="s">
        <v>3193</v>
      </c>
      <c r="F781" s="787">
        <v>45744</v>
      </c>
      <c r="G781" s="840" t="s">
        <v>1516</v>
      </c>
      <c r="H781" s="798" t="s">
        <v>1442</v>
      </c>
      <c r="I781" s="262"/>
      <c r="J781" s="785"/>
      <c r="L781" s="347" t="s">
        <v>1438</v>
      </c>
      <c r="M781" s="765" t="s">
        <v>602</v>
      </c>
      <c r="N781" s="264">
        <v>43.9</v>
      </c>
      <c r="O781" s="687"/>
      <c r="P781" s="687"/>
      <c r="Q781" s="687"/>
      <c r="R781" s="687"/>
      <c r="S781" s="687"/>
      <c r="T781" s="691" t="s">
        <v>114</v>
      </c>
      <c r="U781" s="691" t="s">
        <v>7</v>
      </c>
      <c r="V781" s="691" t="s">
        <v>143</v>
      </c>
      <c r="W781" s="687"/>
      <c r="X781" s="687"/>
      <c r="Y781" s="687"/>
      <c r="Z781" s="687"/>
      <c r="AA781" s="687"/>
      <c r="AB781" s="687"/>
      <c r="AC781" s="687"/>
      <c r="AD781" s="701" t="s">
        <v>1439</v>
      </c>
      <c r="AE781" s="414"/>
    </row>
    <row r="782" spans="1:31" ht="15" hidden="1" customHeight="1">
      <c r="A782" s="761">
        <f t="shared" si="39"/>
        <v>2025</v>
      </c>
      <c r="B782" s="762" t="str">
        <f t="shared" si="40"/>
        <v>mars</v>
      </c>
      <c r="C782" s="761">
        <f t="shared" si="41"/>
        <v>13</v>
      </c>
      <c r="D782" s="348" t="s">
        <v>1440</v>
      </c>
      <c r="E782" s="348" t="s">
        <v>3193</v>
      </c>
      <c r="F782" s="787">
        <v>45744</v>
      </c>
      <c r="G782" s="840" t="s">
        <v>1516</v>
      </c>
      <c r="H782" s="798" t="s">
        <v>1442</v>
      </c>
      <c r="I782" s="262"/>
      <c r="J782" s="785"/>
      <c r="L782" s="347" t="s">
        <v>1438</v>
      </c>
      <c r="M782" s="765" t="s">
        <v>900</v>
      </c>
      <c r="N782" s="264">
        <v>70</v>
      </c>
      <c r="O782" s="687"/>
      <c r="P782" s="687"/>
      <c r="Q782" s="687"/>
      <c r="R782" s="687"/>
      <c r="S782" s="687"/>
      <c r="T782" s="691" t="s">
        <v>114</v>
      </c>
      <c r="U782" s="691" t="s">
        <v>3</v>
      </c>
      <c r="V782" s="691" t="s">
        <v>24</v>
      </c>
      <c r="W782" s="687"/>
      <c r="X782" s="687"/>
      <c r="Y782" s="687"/>
      <c r="Z782" s="687"/>
      <c r="AA782" s="687"/>
      <c r="AB782" s="687"/>
      <c r="AC782" s="687"/>
      <c r="AD782" s="701" t="s">
        <v>1439</v>
      </c>
      <c r="AE782" s="414"/>
    </row>
    <row r="783" spans="1:31" ht="15" hidden="1" customHeight="1">
      <c r="A783" s="761">
        <f t="shared" si="39"/>
        <v>2025</v>
      </c>
      <c r="B783" s="762" t="str">
        <f t="shared" si="40"/>
        <v>mars</v>
      </c>
      <c r="C783" s="761">
        <f t="shared" si="41"/>
        <v>13</v>
      </c>
      <c r="D783" s="348" t="s">
        <v>1440</v>
      </c>
      <c r="E783" s="348" t="s">
        <v>3193</v>
      </c>
      <c r="F783" s="787">
        <v>45744</v>
      </c>
      <c r="G783" s="840" t="s">
        <v>1516</v>
      </c>
      <c r="H783" s="798" t="s">
        <v>1442</v>
      </c>
      <c r="I783" s="262"/>
      <c r="J783" s="785"/>
      <c r="L783" s="347" t="s">
        <v>1438</v>
      </c>
      <c r="M783" s="765" t="s">
        <v>1262</v>
      </c>
      <c r="N783" s="264">
        <v>70</v>
      </c>
      <c r="O783" s="687"/>
      <c r="P783" s="687"/>
      <c r="Q783" s="687"/>
      <c r="R783" s="687"/>
      <c r="S783" s="687"/>
      <c r="T783" s="691" t="s">
        <v>13</v>
      </c>
      <c r="U783" s="691" t="s">
        <v>49</v>
      </c>
      <c r="V783" s="691">
        <v>0</v>
      </c>
      <c r="W783" s="687"/>
      <c r="X783" s="687"/>
      <c r="Y783" s="687"/>
      <c r="Z783" s="687"/>
      <c r="AA783" s="687"/>
      <c r="AB783" s="687"/>
      <c r="AC783" s="687"/>
      <c r="AD783" s="701" t="s">
        <v>1439</v>
      </c>
      <c r="AE783" s="414"/>
    </row>
    <row r="784" spans="1:31" ht="15" hidden="1" customHeight="1">
      <c r="A784" s="761">
        <f t="shared" si="39"/>
        <v>2025</v>
      </c>
      <c r="B784" s="762" t="str">
        <f t="shared" si="40"/>
        <v>mars</v>
      </c>
      <c r="C784" s="761">
        <f t="shared" si="41"/>
        <v>13</v>
      </c>
      <c r="D784" s="348" t="s">
        <v>1440</v>
      </c>
      <c r="E784" s="348" t="s">
        <v>3193</v>
      </c>
      <c r="F784" s="787">
        <v>45744</v>
      </c>
      <c r="G784" s="840" t="s">
        <v>1516</v>
      </c>
      <c r="H784" s="798" t="s">
        <v>1442</v>
      </c>
      <c r="I784" s="262"/>
      <c r="J784" s="785"/>
      <c r="L784" s="347" t="s">
        <v>1438</v>
      </c>
      <c r="M784" s="765" t="s">
        <v>382</v>
      </c>
      <c r="N784" s="264">
        <v>43.9</v>
      </c>
      <c r="O784" s="687"/>
      <c r="P784" s="687"/>
      <c r="Q784" s="687"/>
      <c r="R784" s="687"/>
      <c r="S784" s="687"/>
      <c r="T784" s="691" t="s">
        <v>13</v>
      </c>
      <c r="U784" s="691" t="s">
        <v>49</v>
      </c>
      <c r="V784" s="691" t="s">
        <v>86</v>
      </c>
      <c r="W784" s="687"/>
      <c r="X784" s="687"/>
      <c r="Y784" s="687"/>
      <c r="Z784" s="687"/>
      <c r="AA784" s="687"/>
      <c r="AB784" s="687"/>
      <c r="AC784" s="687"/>
      <c r="AD784" s="701" t="s">
        <v>1439</v>
      </c>
      <c r="AE784" s="414"/>
    </row>
    <row r="785" spans="1:31" ht="15" hidden="1" customHeight="1">
      <c r="A785" s="761">
        <f t="shared" si="39"/>
        <v>2025</v>
      </c>
      <c r="B785" s="762" t="str">
        <f t="shared" si="40"/>
        <v>mars</v>
      </c>
      <c r="C785" s="761">
        <f t="shared" si="41"/>
        <v>13</v>
      </c>
      <c r="D785" s="348" t="s">
        <v>1440</v>
      </c>
      <c r="E785" s="348" t="s">
        <v>1425</v>
      </c>
      <c r="F785" s="259">
        <v>45744</v>
      </c>
      <c r="G785" s="807" t="s">
        <v>1425</v>
      </c>
      <c r="H785" s="841"/>
      <c r="I785" s="796"/>
      <c r="L785" s="347" t="s">
        <v>1426</v>
      </c>
      <c r="M785" s="765" t="s">
        <v>835</v>
      </c>
      <c r="N785" s="264" t="s">
        <v>1425</v>
      </c>
      <c r="O785" s="687"/>
      <c r="P785" s="693" t="s">
        <v>1427</v>
      </c>
      <c r="Q785" s="693" t="s">
        <v>1433</v>
      </c>
      <c r="R785" s="693" t="s">
        <v>1431</v>
      </c>
      <c r="S785" s="687"/>
      <c r="T785" s="691" t="s">
        <v>114</v>
      </c>
      <c r="U785" s="691" t="s">
        <v>7</v>
      </c>
      <c r="V785" s="691" t="s">
        <v>143</v>
      </c>
      <c r="W785" s="687"/>
      <c r="X785" s="687"/>
      <c r="Y785" s="687"/>
      <c r="Z785" s="687"/>
      <c r="AA785" s="687"/>
      <c r="AB785" s="687"/>
      <c r="AC785" s="687"/>
      <c r="AD785" s="687"/>
      <c r="AE785" s="414"/>
    </row>
    <row r="786" spans="1:31" ht="15" hidden="1" customHeight="1">
      <c r="A786" s="761">
        <f t="shared" si="39"/>
        <v>2025</v>
      </c>
      <c r="B786" s="762" t="str">
        <f t="shared" si="40"/>
        <v>mars</v>
      </c>
      <c r="C786" s="761">
        <f t="shared" si="41"/>
        <v>13</v>
      </c>
      <c r="D786" s="348" t="s">
        <v>1440</v>
      </c>
      <c r="E786" s="348" t="s">
        <v>1425</v>
      </c>
      <c r="F786" s="259">
        <v>45744</v>
      </c>
      <c r="G786" s="807" t="s">
        <v>1425</v>
      </c>
      <c r="H786" s="807"/>
      <c r="L786" s="347" t="s">
        <v>1426</v>
      </c>
      <c r="M786" s="765" t="s">
        <v>1068</v>
      </c>
      <c r="N786" s="264" t="s">
        <v>1425</v>
      </c>
      <c r="O786" s="687"/>
      <c r="P786" s="693" t="s">
        <v>1427</v>
      </c>
      <c r="Q786" s="693" t="s">
        <v>1433</v>
      </c>
      <c r="R786" s="693" t="s">
        <v>1431</v>
      </c>
      <c r="S786" s="687"/>
      <c r="T786" s="691" t="s">
        <v>114</v>
      </c>
      <c r="U786" s="691" t="s">
        <v>7</v>
      </c>
      <c r="V786" s="691" t="s">
        <v>143</v>
      </c>
      <c r="W786" s="687"/>
      <c r="X786" s="687"/>
      <c r="Y786" s="687"/>
      <c r="Z786" s="687"/>
      <c r="AA786" s="687"/>
      <c r="AB786" s="687"/>
      <c r="AC786" s="687"/>
      <c r="AD786" s="687"/>
      <c r="AE786" s="414"/>
    </row>
    <row r="787" spans="1:31" ht="15" hidden="1" customHeight="1">
      <c r="A787" s="761">
        <f t="shared" si="39"/>
        <v>2025</v>
      </c>
      <c r="B787" s="762" t="str">
        <f t="shared" si="40"/>
        <v>mars</v>
      </c>
      <c r="C787" s="761">
        <f t="shared" si="41"/>
        <v>13</v>
      </c>
      <c r="D787" s="348" t="s">
        <v>1440</v>
      </c>
      <c r="E787" s="348" t="s">
        <v>3194</v>
      </c>
      <c r="F787" s="259">
        <v>45744</v>
      </c>
      <c r="G787" s="807" t="s">
        <v>1593</v>
      </c>
      <c r="H787" s="807"/>
      <c r="L787" s="347" t="s">
        <v>1465</v>
      </c>
      <c r="M787" s="765" t="s">
        <v>1029</v>
      </c>
      <c r="N787" s="264">
        <v>20</v>
      </c>
      <c r="O787" s="687"/>
      <c r="P787" s="687"/>
      <c r="Q787" s="687"/>
      <c r="R787" s="687"/>
      <c r="S787" s="687"/>
      <c r="T787" s="691" t="s">
        <v>114</v>
      </c>
      <c r="U787" s="691" t="s">
        <v>7</v>
      </c>
      <c r="V787" s="691" t="s">
        <v>143</v>
      </c>
      <c r="W787" s="687"/>
      <c r="X787" s="687"/>
      <c r="Y787" s="687"/>
      <c r="Z787" s="687"/>
      <c r="AA787" s="687"/>
      <c r="AB787" s="687"/>
      <c r="AC787" s="687"/>
      <c r="AD787" s="701" t="s">
        <v>1439</v>
      </c>
      <c r="AE787" s="414"/>
    </row>
    <row r="788" spans="1:31" ht="15" hidden="1" customHeight="1">
      <c r="A788" s="761">
        <f t="shared" si="39"/>
        <v>2025</v>
      </c>
      <c r="B788" s="762" t="str">
        <f t="shared" si="40"/>
        <v>mars</v>
      </c>
      <c r="C788" s="761">
        <f t="shared" si="41"/>
        <v>13</v>
      </c>
      <c r="D788" s="348" t="s">
        <v>1440</v>
      </c>
      <c r="E788" s="348" t="s">
        <v>3194</v>
      </c>
      <c r="F788" s="259">
        <v>45744</v>
      </c>
      <c r="G788" s="807" t="s">
        <v>1593</v>
      </c>
      <c r="H788" s="807"/>
      <c r="L788" s="347" t="s">
        <v>1465</v>
      </c>
      <c r="M788" s="765" t="s">
        <v>871</v>
      </c>
      <c r="N788" s="264">
        <v>20</v>
      </c>
      <c r="O788" s="687"/>
      <c r="P788" s="687"/>
      <c r="Q788" s="687"/>
      <c r="R788" s="687"/>
      <c r="S788" s="687"/>
      <c r="T788" s="691" t="s">
        <v>13</v>
      </c>
      <c r="U788" s="691" t="s">
        <v>49</v>
      </c>
      <c r="V788" s="691" t="s">
        <v>86</v>
      </c>
      <c r="W788" s="687"/>
      <c r="X788" s="687"/>
      <c r="Y788" s="687"/>
      <c r="Z788" s="687"/>
      <c r="AA788" s="687"/>
      <c r="AB788" s="687"/>
      <c r="AC788" s="687"/>
      <c r="AD788" s="701" t="s">
        <v>1439</v>
      </c>
      <c r="AE788" s="414"/>
    </row>
    <row r="789" spans="1:31" ht="15" hidden="1" customHeight="1">
      <c r="A789" s="761">
        <f t="shared" si="39"/>
        <v>2025</v>
      </c>
      <c r="B789" s="762" t="str">
        <f t="shared" si="40"/>
        <v>mars</v>
      </c>
      <c r="C789" s="761">
        <f t="shared" si="41"/>
        <v>13</v>
      </c>
      <c r="D789" s="348" t="s">
        <v>1440</v>
      </c>
      <c r="E789" s="348" t="s">
        <v>3195</v>
      </c>
      <c r="F789" s="259">
        <v>45744</v>
      </c>
      <c r="G789" s="800" t="s">
        <v>1526</v>
      </c>
      <c r="H789" s="802" t="s">
        <v>1670</v>
      </c>
      <c r="I789" s="799" t="s">
        <v>3196</v>
      </c>
      <c r="L789" s="347" t="s">
        <v>1444</v>
      </c>
      <c r="M789" s="765" t="s">
        <v>500</v>
      </c>
      <c r="N789" s="264">
        <v>53.75</v>
      </c>
      <c r="O789" s="687"/>
      <c r="P789" s="687"/>
      <c r="Q789" s="687"/>
      <c r="R789" s="687"/>
      <c r="S789" s="687"/>
      <c r="T789" s="691" t="s">
        <v>114</v>
      </c>
      <c r="U789" s="691" t="s">
        <v>7</v>
      </c>
      <c r="V789" s="691" t="s">
        <v>501</v>
      </c>
      <c r="W789" s="687"/>
      <c r="X789" s="687"/>
      <c r="Y789" s="687"/>
      <c r="Z789" s="687"/>
      <c r="AA789" s="687"/>
      <c r="AB789" s="687"/>
      <c r="AC789" s="687"/>
      <c r="AD789" s="701" t="s">
        <v>1439</v>
      </c>
      <c r="AE789" s="414"/>
    </row>
    <row r="790" spans="1:31" ht="15" hidden="1" customHeight="1">
      <c r="A790" s="761">
        <f t="shared" si="39"/>
        <v>2025</v>
      </c>
      <c r="B790" s="762" t="str">
        <f t="shared" si="40"/>
        <v>mars</v>
      </c>
      <c r="C790" s="761">
        <f t="shared" si="41"/>
        <v>13</v>
      </c>
      <c r="D790" s="348" t="s">
        <v>1440</v>
      </c>
      <c r="E790" s="348" t="s">
        <v>3195</v>
      </c>
      <c r="F790" s="259">
        <v>45744</v>
      </c>
      <c r="G790" s="800" t="s">
        <v>1526</v>
      </c>
      <c r="H790" s="802" t="s">
        <v>1670</v>
      </c>
      <c r="I790" s="799" t="s">
        <v>3196</v>
      </c>
      <c r="L790" s="347" t="s">
        <v>1444</v>
      </c>
      <c r="M790" s="765" t="s">
        <v>1252</v>
      </c>
      <c r="N790" s="264">
        <v>12.5</v>
      </c>
      <c r="O790" s="687"/>
      <c r="P790" s="687"/>
      <c r="Q790" s="687"/>
      <c r="R790" s="687"/>
      <c r="S790" s="687"/>
      <c r="T790" s="691" t="s">
        <v>13</v>
      </c>
      <c r="U790" s="691" t="s">
        <v>43</v>
      </c>
      <c r="V790" s="691" t="s">
        <v>93</v>
      </c>
      <c r="W790" s="687"/>
      <c r="X790" s="687"/>
      <c r="Y790" s="687"/>
      <c r="Z790" s="687"/>
      <c r="AA790" s="687"/>
      <c r="AB790" s="687"/>
      <c r="AC790" s="687"/>
      <c r="AD790" s="701" t="s">
        <v>1439</v>
      </c>
      <c r="AE790" s="414"/>
    </row>
    <row r="791" spans="1:31" ht="15" hidden="1" customHeight="1">
      <c r="A791" s="761">
        <f t="shared" si="39"/>
        <v>2025</v>
      </c>
      <c r="B791" s="762" t="str">
        <f t="shared" si="40"/>
        <v>mars</v>
      </c>
      <c r="C791" s="761">
        <f t="shared" si="41"/>
        <v>13</v>
      </c>
      <c r="D791" s="348" t="s">
        <v>1440</v>
      </c>
      <c r="E791" s="348" t="s">
        <v>3195</v>
      </c>
      <c r="F791" s="259">
        <v>45744</v>
      </c>
      <c r="G791" s="800" t="s">
        <v>1526</v>
      </c>
      <c r="H791" s="802" t="s">
        <v>1670</v>
      </c>
      <c r="I791" s="799" t="s">
        <v>3196</v>
      </c>
      <c r="L791" s="347" t="s">
        <v>1444</v>
      </c>
      <c r="M791" s="765" t="s">
        <v>1249</v>
      </c>
      <c r="N791" s="264">
        <v>24.05</v>
      </c>
      <c r="O791" s="687"/>
      <c r="P791" s="687"/>
      <c r="Q791" s="687"/>
      <c r="R791" s="687"/>
      <c r="S791" s="687"/>
      <c r="T791" s="691" t="s">
        <v>13</v>
      </c>
      <c r="U791" s="691" t="s">
        <v>45</v>
      </c>
      <c r="V791" s="691" t="s">
        <v>45</v>
      </c>
      <c r="W791" s="687"/>
      <c r="X791" s="687"/>
      <c r="Y791" s="687"/>
      <c r="Z791" s="687"/>
      <c r="AA791" s="687"/>
      <c r="AB791" s="687"/>
      <c r="AC791" s="687"/>
      <c r="AD791" s="701" t="s">
        <v>1439</v>
      </c>
      <c r="AE791" s="414"/>
    </row>
    <row r="792" spans="1:31" ht="15" hidden="1" customHeight="1">
      <c r="A792" s="761">
        <f t="shared" si="39"/>
        <v>2025</v>
      </c>
      <c r="B792" s="762" t="str">
        <f t="shared" si="40"/>
        <v>mars</v>
      </c>
      <c r="C792" s="761">
        <f t="shared" si="41"/>
        <v>13</v>
      </c>
      <c r="D792" s="348" t="s">
        <v>1440</v>
      </c>
      <c r="E792" s="348" t="s">
        <v>3195</v>
      </c>
      <c r="F792" s="259">
        <v>45744</v>
      </c>
      <c r="G792" s="800" t="s">
        <v>1526</v>
      </c>
      <c r="H792" s="802" t="s">
        <v>1670</v>
      </c>
      <c r="I792" s="799" t="s">
        <v>3196</v>
      </c>
      <c r="L792" s="347" t="s">
        <v>1444</v>
      </c>
      <c r="M792" s="765" t="s">
        <v>382</v>
      </c>
      <c r="N792" s="264">
        <v>17.2</v>
      </c>
      <c r="O792" s="687"/>
      <c r="P792" s="687"/>
      <c r="Q792" s="687"/>
      <c r="R792" s="687"/>
      <c r="S792" s="687"/>
      <c r="T792" s="691" t="s">
        <v>13</v>
      </c>
      <c r="U792" s="691" t="s">
        <v>49</v>
      </c>
      <c r="V792" s="691" t="s">
        <v>86</v>
      </c>
      <c r="W792" s="687"/>
      <c r="X792" s="687"/>
      <c r="Y792" s="687"/>
      <c r="Z792" s="687"/>
      <c r="AA792" s="687"/>
      <c r="AB792" s="687"/>
      <c r="AC792" s="687"/>
      <c r="AD792" s="701" t="s">
        <v>1439</v>
      </c>
      <c r="AE792" s="414"/>
    </row>
    <row r="793" spans="1:31" ht="15" hidden="1" customHeight="1">
      <c r="A793" s="761">
        <f t="shared" si="39"/>
        <v>2025</v>
      </c>
      <c r="B793" s="762" t="str">
        <f t="shared" si="40"/>
        <v>mars</v>
      </c>
      <c r="C793" s="761">
        <f t="shared" si="41"/>
        <v>13</v>
      </c>
      <c r="D793" s="348" t="s">
        <v>1440</v>
      </c>
      <c r="E793" s="348" t="s">
        <v>3197</v>
      </c>
      <c r="F793" s="259">
        <v>45744</v>
      </c>
      <c r="G793" s="807" t="s">
        <v>1459</v>
      </c>
      <c r="H793" s="807" t="s">
        <v>1683</v>
      </c>
      <c r="L793" s="347" t="s">
        <v>1461</v>
      </c>
      <c r="M793" s="765" t="s">
        <v>1231</v>
      </c>
      <c r="N793" s="264">
        <v>73.599999999999994</v>
      </c>
      <c r="O793" s="687"/>
      <c r="P793" s="687"/>
      <c r="Q793" s="687"/>
      <c r="R793" s="687"/>
      <c r="S793" s="687"/>
      <c r="T793" s="691" t="s">
        <v>114</v>
      </c>
      <c r="U793" s="691" t="s">
        <v>7</v>
      </c>
      <c r="V793" s="691" t="s">
        <v>143</v>
      </c>
      <c r="W793" s="687"/>
      <c r="X793" s="687"/>
      <c r="Y793" s="687"/>
      <c r="Z793" s="687"/>
      <c r="AA793" s="687"/>
      <c r="AB793" s="687"/>
      <c r="AC793" s="687"/>
      <c r="AD793" s="701" t="s">
        <v>1439</v>
      </c>
      <c r="AE793" s="414"/>
    </row>
    <row r="794" spans="1:31" ht="15" hidden="1" customHeight="1">
      <c r="A794" s="761">
        <f t="shared" si="39"/>
        <v>2025</v>
      </c>
      <c r="B794" s="762" t="str">
        <f t="shared" si="40"/>
        <v>mars</v>
      </c>
      <c r="C794" s="761">
        <f t="shared" si="41"/>
        <v>13</v>
      </c>
      <c r="D794" s="348" t="s">
        <v>1440</v>
      </c>
      <c r="E794" s="348" t="s">
        <v>3197</v>
      </c>
      <c r="F794" s="259">
        <v>45744</v>
      </c>
      <c r="G794" s="807" t="s">
        <v>1459</v>
      </c>
      <c r="H794" s="807" t="s">
        <v>1683</v>
      </c>
      <c r="L794" s="347" t="s">
        <v>1461</v>
      </c>
      <c r="M794" s="765" t="s">
        <v>471</v>
      </c>
      <c r="N794" s="264">
        <v>61.2</v>
      </c>
      <c r="O794" s="687"/>
      <c r="P794" s="687"/>
      <c r="Q794" s="687"/>
      <c r="R794" s="687"/>
      <c r="S794" s="687"/>
      <c r="T794" s="691" t="s">
        <v>114</v>
      </c>
      <c r="U794" s="691" t="s">
        <v>7</v>
      </c>
      <c r="V794" s="691" t="s">
        <v>143</v>
      </c>
      <c r="W794" s="687"/>
      <c r="X794" s="687"/>
      <c r="Y794" s="687"/>
      <c r="Z794" s="687"/>
      <c r="AA794" s="687"/>
      <c r="AB794" s="687"/>
      <c r="AC794" s="687"/>
      <c r="AD794" s="701" t="s">
        <v>1439</v>
      </c>
      <c r="AE794" s="414"/>
    </row>
    <row r="795" spans="1:31" ht="15" hidden="1" customHeight="1">
      <c r="A795" s="761">
        <f t="shared" si="39"/>
        <v>2025</v>
      </c>
      <c r="B795" s="762" t="str">
        <f t="shared" si="40"/>
        <v>mars</v>
      </c>
      <c r="C795" s="761">
        <f t="shared" si="41"/>
        <v>13</v>
      </c>
      <c r="D795" s="348" t="s">
        <v>1440</v>
      </c>
      <c r="E795" s="348" t="s">
        <v>3197</v>
      </c>
      <c r="F795" s="259">
        <v>45744</v>
      </c>
      <c r="G795" s="807" t="s">
        <v>1459</v>
      </c>
      <c r="H795" s="807" t="s">
        <v>1683</v>
      </c>
      <c r="L795" s="347" t="s">
        <v>1461</v>
      </c>
      <c r="M795" s="765" t="s">
        <v>1061</v>
      </c>
      <c r="N795" s="264">
        <v>10</v>
      </c>
      <c r="O795" s="687"/>
      <c r="P795" s="687"/>
      <c r="Q795" s="687"/>
      <c r="R795" s="687"/>
      <c r="S795" s="687"/>
      <c r="T795" s="691" t="s">
        <v>114</v>
      </c>
      <c r="U795" s="691" t="s">
        <v>7</v>
      </c>
      <c r="V795" s="691" t="s">
        <v>143</v>
      </c>
      <c r="W795" s="687"/>
      <c r="X795" s="687"/>
      <c r="Y795" s="687"/>
      <c r="Z795" s="687"/>
      <c r="AA795" s="687"/>
      <c r="AB795" s="687"/>
      <c r="AC795" s="687"/>
      <c r="AD795" s="701" t="s">
        <v>1439</v>
      </c>
      <c r="AE795" s="414"/>
    </row>
    <row r="796" spans="1:31" ht="15" hidden="1" customHeight="1">
      <c r="A796" s="761">
        <f t="shared" si="39"/>
        <v>2025</v>
      </c>
      <c r="B796" s="762" t="str">
        <f t="shared" si="40"/>
        <v>mars</v>
      </c>
      <c r="C796" s="761">
        <f t="shared" si="41"/>
        <v>13</v>
      </c>
      <c r="D796" s="348" t="s">
        <v>1440</v>
      </c>
      <c r="E796" s="348" t="s">
        <v>1425</v>
      </c>
      <c r="F796" s="259">
        <v>45744</v>
      </c>
      <c r="G796" s="807" t="s">
        <v>1425</v>
      </c>
      <c r="H796" s="807"/>
      <c r="L796" s="347" t="s">
        <v>1426</v>
      </c>
      <c r="M796" s="765" t="s">
        <v>164</v>
      </c>
      <c r="N796" s="264" t="s">
        <v>1425</v>
      </c>
      <c r="O796" s="687"/>
      <c r="P796" s="693" t="s">
        <v>1427</v>
      </c>
      <c r="Q796" s="693" t="s">
        <v>1433</v>
      </c>
      <c r="R796" s="693" t="s">
        <v>1429</v>
      </c>
      <c r="S796" s="687"/>
      <c r="T796" s="691" t="s">
        <v>114</v>
      </c>
      <c r="U796" s="691" t="s">
        <v>7</v>
      </c>
      <c r="V796" s="691" t="s">
        <v>143</v>
      </c>
      <c r="W796" s="687"/>
      <c r="X796" s="687"/>
      <c r="Y796" s="687"/>
      <c r="Z796" s="687"/>
      <c r="AA796" s="687"/>
      <c r="AB796" s="687"/>
      <c r="AC796" s="687"/>
      <c r="AD796" s="687"/>
      <c r="AE796" s="414"/>
    </row>
    <row r="797" spans="1:31" ht="15" hidden="1" customHeight="1">
      <c r="A797" s="761">
        <f t="shared" si="39"/>
        <v>2025</v>
      </c>
      <c r="B797" s="762" t="str">
        <f t="shared" si="40"/>
        <v>mars</v>
      </c>
      <c r="C797" s="761">
        <f t="shared" si="41"/>
        <v>13</v>
      </c>
      <c r="D797" s="348" t="s">
        <v>1440</v>
      </c>
      <c r="E797" s="348" t="s">
        <v>1425</v>
      </c>
      <c r="F797" s="259">
        <v>45744</v>
      </c>
      <c r="G797" s="807" t="s">
        <v>1425</v>
      </c>
      <c r="H797" s="807"/>
      <c r="L797" s="347" t="s">
        <v>1426</v>
      </c>
      <c r="M797" s="765" t="s">
        <v>174</v>
      </c>
      <c r="N797" s="264" t="s">
        <v>1425</v>
      </c>
      <c r="O797" s="687"/>
      <c r="P797" s="693" t="s">
        <v>1427</v>
      </c>
      <c r="Q797" s="693" t="s">
        <v>1433</v>
      </c>
      <c r="R797" s="693" t="s">
        <v>1429</v>
      </c>
      <c r="S797" s="687"/>
      <c r="T797" s="691" t="s">
        <v>114</v>
      </c>
      <c r="U797" s="691" t="s">
        <v>7</v>
      </c>
      <c r="V797" s="691" t="s">
        <v>143</v>
      </c>
      <c r="W797" s="687"/>
      <c r="X797" s="687"/>
      <c r="Y797" s="687"/>
      <c r="Z797" s="687"/>
      <c r="AA797" s="687"/>
      <c r="AB797" s="687"/>
      <c r="AC797" s="687"/>
      <c r="AD797" s="687"/>
      <c r="AE797" s="414"/>
    </row>
    <row r="798" spans="1:31" ht="15" hidden="1" customHeight="1">
      <c r="A798" s="761">
        <f t="shared" si="39"/>
        <v>2025</v>
      </c>
      <c r="B798" s="762" t="str">
        <f t="shared" si="40"/>
        <v>mars</v>
      </c>
      <c r="C798" s="761">
        <f t="shared" si="41"/>
        <v>13</v>
      </c>
      <c r="D798" s="348" t="s">
        <v>1440</v>
      </c>
      <c r="E798" s="348" t="s">
        <v>1425</v>
      </c>
      <c r="F798" s="259">
        <v>45744</v>
      </c>
      <c r="G798" s="807" t="s">
        <v>1425</v>
      </c>
      <c r="H798" s="807"/>
      <c r="L798" s="347" t="s">
        <v>1426</v>
      </c>
      <c r="M798" s="765" t="s">
        <v>169</v>
      </c>
      <c r="N798" s="264" t="s">
        <v>1425</v>
      </c>
      <c r="O798" s="687"/>
      <c r="P798" s="693" t="s">
        <v>1427</v>
      </c>
      <c r="Q798" s="693" t="s">
        <v>1433</v>
      </c>
      <c r="R798" s="693" t="s">
        <v>1429</v>
      </c>
      <c r="S798" s="687"/>
      <c r="T798" s="691" t="s">
        <v>114</v>
      </c>
      <c r="U798" s="691" t="s">
        <v>7</v>
      </c>
      <c r="V798" s="691" t="s">
        <v>143</v>
      </c>
      <c r="W798" s="687"/>
      <c r="X798" s="687"/>
      <c r="Y798" s="687"/>
      <c r="Z798" s="687"/>
      <c r="AA798" s="687"/>
      <c r="AB798" s="687"/>
      <c r="AC798" s="687"/>
      <c r="AD798" s="687"/>
      <c r="AE798" s="414"/>
    </row>
    <row r="799" spans="1:31" ht="15" hidden="1" customHeight="1">
      <c r="A799" s="761">
        <f t="shared" si="39"/>
        <v>2025</v>
      </c>
      <c r="B799" s="762" t="str">
        <f t="shared" si="40"/>
        <v>mars</v>
      </c>
      <c r="C799" s="761">
        <f t="shared" si="41"/>
        <v>13</v>
      </c>
      <c r="D799" s="348" t="s">
        <v>1440</v>
      </c>
      <c r="E799" s="348" t="s">
        <v>1425</v>
      </c>
      <c r="F799" s="259">
        <v>45744</v>
      </c>
      <c r="G799" s="807" t="s">
        <v>1425</v>
      </c>
      <c r="H799" s="807"/>
      <c r="L799" s="347" t="s">
        <v>1426</v>
      </c>
      <c r="M799" s="765" t="s">
        <v>455</v>
      </c>
      <c r="N799" s="264" t="s">
        <v>1425</v>
      </c>
      <c r="O799" s="687"/>
      <c r="P799" s="693" t="s">
        <v>1427</v>
      </c>
      <c r="Q799" s="693" t="s">
        <v>1433</v>
      </c>
      <c r="R799" s="693" t="s">
        <v>1429</v>
      </c>
      <c r="S799" s="687"/>
      <c r="T799" s="691" t="s">
        <v>114</v>
      </c>
      <c r="U799" s="691" t="s">
        <v>7</v>
      </c>
      <c r="V799" s="691" t="s">
        <v>143</v>
      </c>
      <c r="W799" s="687"/>
      <c r="X799" s="687"/>
      <c r="Y799" s="687"/>
      <c r="Z799" s="687"/>
      <c r="AA799" s="687"/>
      <c r="AB799" s="687"/>
      <c r="AC799" s="687"/>
      <c r="AD799" s="687"/>
      <c r="AE799" s="414"/>
    </row>
    <row r="800" spans="1:31" ht="15" hidden="1" customHeight="1">
      <c r="A800" s="761">
        <f t="shared" si="39"/>
        <v>2025</v>
      </c>
      <c r="B800" s="762" t="str">
        <f t="shared" si="40"/>
        <v>mars</v>
      </c>
      <c r="C800" s="761">
        <f t="shared" si="41"/>
        <v>13</v>
      </c>
      <c r="D800" s="348" t="s">
        <v>1440</v>
      </c>
      <c r="E800" s="348" t="s">
        <v>3197</v>
      </c>
      <c r="F800" s="259">
        <v>45744</v>
      </c>
      <c r="G800" s="807" t="s">
        <v>1459</v>
      </c>
      <c r="H800" s="807" t="s">
        <v>1683</v>
      </c>
      <c r="L800" s="347" t="s">
        <v>1461</v>
      </c>
      <c r="M800" s="765" t="s">
        <v>1247</v>
      </c>
      <c r="N800" s="264">
        <v>8.1999999999999993</v>
      </c>
      <c r="O800" s="687"/>
      <c r="P800" s="687"/>
      <c r="Q800" s="687"/>
      <c r="R800" s="687"/>
      <c r="S800" s="687"/>
      <c r="T800" s="691" t="s">
        <v>13</v>
      </c>
      <c r="U800" s="691" t="s">
        <v>43</v>
      </c>
      <c r="V800" s="691" t="s">
        <v>93</v>
      </c>
      <c r="W800" s="687"/>
      <c r="X800" s="687"/>
      <c r="Y800" s="687"/>
      <c r="Z800" s="687"/>
      <c r="AA800" s="687"/>
      <c r="AB800" s="687"/>
      <c r="AC800" s="687"/>
      <c r="AD800" s="701" t="s">
        <v>1439</v>
      </c>
      <c r="AE800" s="414"/>
    </row>
    <row r="801" spans="1:31" ht="15" hidden="1" customHeight="1">
      <c r="A801" s="761">
        <f t="shared" si="39"/>
        <v>2025</v>
      </c>
      <c r="B801" s="762" t="str">
        <f t="shared" si="40"/>
        <v>mars</v>
      </c>
      <c r="C801" s="761">
        <f t="shared" si="41"/>
        <v>13</v>
      </c>
      <c r="D801" s="348" t="s">
        <v>1440</v>
      </c>
      <c r="E801" s="348" t="s">
        <v>3197</v>
      </c>
      <c r="F801" s="259">
        <v>45744</v>
      </c>
      <c r="G801" s="807" t="s">
        <v>1459</v>
      </c>
      <c r="H801" s="807" t="s">
        <v>1683</v>
      </c>
      <c r="L801" s="347" t="s">
        <v>1461</v>
      </c>
      <c r="M801" s="765" t="s">
        <v>268</v>
      </c>
      <c r="N801" s="264">
        <v>84.1</v>
      </c>
      <c r="O801" s="687"/>
      <c r="P801" s="687"/>
      <c r="Q801" s="687"/>
      <c r="R801" s="687"/>
      <c r="S801" s="687"/>
      <c r="T801" s="691" t="s">
        <v>13</v>
      </c>
      <c r="U801" s="691" t="s">
        <v>43</v>
      </c>
      <c r="V801" s="691" t="s">
        <v>93</v>
      </c>
      <c r="W801" s="687"/>
      <c r="X801" s="687"/>
      <c r="Y801" s="687"/>
      <c r="Z801" s="687"/>
      <c r="AA801" s="687"/>
      <c r="AB801" s="687"/>
      <c r="AC801" s="687"/>
      <c r="AD801" s="701" t="s">
        <v>1439</v>
      </c>
      <c r="AE801" s="414"/>
    </row>
    <row r="802" spans="1:31" ht="15" hidden="1" customHeight="1">
      <c r="A802" s="761">
        <f t="shared" si="39"/>
        <v>2025</v>
      </c>
      <c r="B802" s="762" t="str">
        <f t="shared" si="40"/>
        <v>mars</v>
      </c>
      <c r="C802" s="761">
        <f t="shared" si="41"/>
        <v>13</v>
      </c>
      <c r="D802" s="348" t="s">
        <v>1440</v>
      </c>
      <c r="E802" s="348" t="s">
        <v>3197</v>
      </c>
      <c r="F802" s="259">
        <v>45744</v>
      </c>
      <c r="G802" s="807" t="s">
        <v>1459</v>
      </c>
      <c r="H802" s="807" t="s">
        <v>1683</v>
      </c>
      <c r="I802" s="409"/>
      <c r="J802" s="409"/>
      <c r="K802" s="409"/>
      <c r="L802" s="833" t="s">
        <v>1461</v>
      </c>
      <c r="M802" s="765" t="s">
        <v>784</v>
      </c>
      <c r="N802" s="264">
        <v>52.5</v>
      </c>
      <c r="O802" s="687"/>
      <c r="P802" s="687"/>
      <c r="Q802" s="687"/>
      <c r="R802" s="687"/>
      <c r="S802" s="687"/>
      <c r="T802" s="691" t="s">
        <v>13</v>
      </c>
      <c r="U802" s="691" t="s">
        <v>43</v>
      </c>
      <c r="V802" s="691" t="s">
        <v>93</v>
      </c>
      <c r="W802" s="687"/>
      <c r="X802" s="687"/>
      <c r="Y802" s="687"/>
      <c r="Z802" s="687"/>
      <c r="AA802" s="687"/>
      <c r="AB802" s="687"/>
      <c r="AC802" s="687"/>
      <c r="AD802" s="701" t="s">
        <v>1439</v>
      </c>
      <c r="AE802" s="414"/>
    </row>
    <row r="803" spans="1:31" ht="15" hidden="1" customHeight="1">
      <c r="A803" s="761">
        <f t="shared" si="39"/>
        <v>2025</v>
      </c>
      <c r="B803" s="762" t="str">
        <f t="shared" si="40"/>
        <v>mars</v>
      </c>
      <c r="C803" s="761">
        <f t="shared" si="41"/>
        <v>14</v>
      </c>
      <c r="D803" s="348" t="s">
        <v>1466</v>
      </c>
      <c r="E803" s="348" t="s">
        <v>1425</v>
      </c>
      <c r="F803" s="259">
        <v>45746</v>
      </c>
      <c r="G803" s="807" t="s">
        <v>1425</v>
      </c>
      <c r="H803" s="807"/>
      <c r="L803" s="347" t="s">
        <v>1426</v>
      </c>
      <c r="M803" s="765" t="s">
        <v>752</v>
      </c>
      <c r="N803" s="264" t="s">
        <v>1425</v>
      </c>
      <c r="O803" s="687"/>
      <c r="P803" s="693" t="s">
        <v>1427</v>
      </c>
      <c r="Q803" s="693" t="s">
        <v>1433</v>
      </c>
      <c r="R803" s="693" t="s">
        <v>1431</v>
      </c>
      <c r="S803" s="687"/>
      <c r="T803" s="691" t="s">
        <v>114</v>
      </c>
      <c r="U803" s="691" t="s">
        <v>3</v>
      </c>
      <c r="V803" s="691" t="s">
        <v>22</v>
      </c>
      <c r="W803" s="687"/>
      <c r="X803" s="687"/>
      <c r="Y803" s="687"/>
      <c r="Z803" s="687"/>
      <c r="AA803" s="687"/>
      <c r="AB803" s="687"/>
      <c r="AC803" s="687"/>
      <c r="AD803" s="687"/>
      <c r="AE803" s="414"/>
    </row>
    <row r="804" spans="1:31" ht="15" hidden="1" customHeight="1">
      <c r="A804" s="761">
        <f t="shared" si="39"/>
        <v>2025</v>
      </c>
      <c r="B804" s="762" t="str">
        <f t="shared" si="40"/>
        <v>mars</v>
      </c>
      <c r="C804" s="761">
        <f t="shared" si="41"/>
        <v>14</v>
      </c>
      <c r="D804" s="348" t="s">
        <v>1466</v>
      </c>
      <c r="E804" s="348" t="s">
        <v>3198</v>
      </c>
      <c r="F804" s="259">
        <v>45746</v>
      </c>
      <c r="G804" s="811" t="s">
        <v>3199</v>
      </c>
      <c r="H804" s="831" t="s">
        <v>1520</v>
      </c>
      <c r="I804" s="837" t="s">
        <v>1595</v>
      </c>
      <c r="J804" s="811" t="s">
        <v>3200</v>
      </c>
      <c r="K804" s="373" t="s">
        <v>3201</v>
      </c>
      <c r="L804" s="833" t="s">
        <v>1457</v>
      </c>
      <c r="M804" s="765" t="s">
        <v>792</v>
      </c>
      <c r="N804" s="264">
        <v>40</v>
      </c>
      <c r="O804" s="687"/>
      <c r="P804" s="687"/>
      <c r="Q804" s="687"/>
      <c r="R804" s="687"/>
      <c r="S804" s="687"/>
      <c r="T804" s="691" t="s">
        <v>114</v>
      </c>
      <c r="U804" s="691" t="s">
        <v>34</v>
      </c>
      <c r="V804" s="691" t="s">
        <v>34</v>
      </c>
      <c r="W804" s="687"/>
      <c r="X804" s="687"/>
      <c r="Y804" s="687"/>
      <c r="Z804" s="687"/>
      <c r="AA804" s="687"/>
      <c r="AB804" s="687"/>
      <c r="AC804" s="687"/>
      <c r="AD804" s="687"/>
      <c r="AE804" s="414"/>
    </row>
    <row r="805" spans="1:31" ht="15" hidden="1" customHeight="1">
      <c r="A805" s="761">
        <f t="shared" si="39"/>
        <v>2025</v>
      </c>
      <c r="B805" s="762" t="str">
        <f t="shared" si="40"/>
        <v>mars</v>
      </c>
      <c r="C805" s="761">
        <f t="shared" si="41"/>
        <v>14</v>
      </c>
      <c r="D805" s="348" t="s">
        <v>1466</v>
      </c>
      <c r="E805" s="348" t="s">
        <v>3198</v>
      </c>
      <c r="F805" s="259">
        <v>45746</v>
      </c>
      <c r="G805" s="811" t="s">
        <v>3199</v>
      </c>
      <c r="H805" s="831" t="s">
        <v>1520</v>
      </c>
      <c r="I805" s="837" t="s">
        <v>1595</v>
      </c>
      <c r="J805" s="811" t="s">
        <v>3200</v>
      </c>
      <c r="K805" s="373" t="s">
        <v>3201</v>
      </c>
      <c r="L805" s="833" t="s">
        <v>1457</v>
      </c>
      <c r="M805" s="765" t="s">
        <v>788</v>
      </c>
      <c r="N805" s="264">
        <v>47.6</v>
      </c>
      <c r="O805" s="687"/>
      <c r="P805" s="687"/>
      <c r="Q805" s="687"/>
      <c r="R805" s="687"/>
      <c r="S805" s="687"/>
      <c r="T805" s="691" t="s">
        <v>114</v>
      </c>
      <c r="U805" s="691" t="s">
        <v>34</v>
      </c>
      <c r="V805" s="691" t="s">
        <v>34</v>
      </c>
      <c r="W805" s="687"/>
      <c r="X805" s="687"/>
      <c r="Y805" s="687"/>
      <c r="Z805" s="687"/>
      <c r="AA805" s="687"/>
      <c r="AB805" s="687"/>
      <c r="AC805" s="687"/>
      <c r="AD805" s="687"/>
      <c r="AE805" s="414"/>
    </row>
    <row r="806" spans="1:31" ht="15" hidden="1" customHeight="1">
      <c r="A806" s="761">
        <f t="shared" si="39"/>
        <v>2025</v>
      </c>
      <c r="B806" s="762" t="str">
        <f t="shared" si="40"/>
        <v>mars</v>
      </c>
      <c r="C806" s="761">
        <f t="shared" si="41"/>
        <v>14</v>
      </c>
      <c r="D806" s="348" t="s">
        <v>1466</v>
      </c>
      <c r="E806" s="348" t="s">
        <v>3198</v>
      </c>
      <c r="F806" s="259">
        <v>45746</v>
      </c>
      <c r="G806" s="811" t="s">
        <v>3199</v>
      </c>
      <c r="H806" s="831" t="s">
        <v>1520</v>
      </c>
      <c r="I806" s="842" t="s">
        <v>1595</v>
      </c>
      <c r="J806" s="811" t="s">
        <v>3200</v>
      </c>
      <c r="K806" s="373" t="s">
        <v>3201</v>
      </c>
      <c r="L806" s="833" t="s">
        <v>1457</v>
      </c>
      <c r="M806" s="765" t="s">
        <v>660</v>
      </c>
      <c r="N806" s="264">
        <v>87.6</v>
      </c>
      <c r="O806" s="687"/>
      <c r="P806" s="687"/>
      <c r="Q806" s="687"/>
      <c r="R806" s="687"/>
      <c r="S806" s="687"/>
      <c r="T806" s="691" t="s">
        <v>13</v>
      </c>
      <c r="U806" s="691" t="s">
        <v>47</v>
      </c>
      <c r="V806" s="691" t="s">
        <v>292</v>
      </c>
      <c r="W806" s="687"/>
      <c r="X806" s="687"/>
      <c r="Y806" s="687"/>
      <c r="Z806" s="687"/>
      <c r="AA806" s="687"/>
      <c r="AB806" s="687"/>
      <c r="AC806" s="687"/>
      <c r="AD806" s="687"/>
      <c r="AE806" s="414"/>
    </row>
    <row r="807" spans="1:31" ht="15" hidden="1" customHeight="1">
      <c r="A807" s="761">
        <f t="shared" si="39"/>
        <v>2025</v>
      </c>
      <c r="B807" s="762" t="str">
        <f t="shared" si="40"/>
        <v>mars</v>
      </c>
      <c r="C807" s="761">
        <f t="shared" si="41"/>
        <v>14</v>
      </c>
      <c r="D807" s="348" t="s">
        <v>1472</v>
      </c>
      <c r="E807" s="348" t="s">
        <v>1425</v>
      </c>
      <c r="F807" s="259">
        <v>45747</v>
      </c>
      <c r="G807" s="807" t="s">
        <v>1425</v>
      </c>
      <c r="H807" s="807"/>
      <c r="L807" s="347" t="s">
        <v>1426</v>
      </c>
      <c r="M807" s="765" t="s">
        <v>752</v>
      </c>
      <c r="N807" s="264" t="s">
        <v>1425</v>
      </c>
      <c r="O807" s="687"/>
      <c r="P807" s="693" t="s">
        <v>1427</v>
      </c>
      <c r="Q807" s="693" t="s">
        <v>1433</v>
      </c>
      <c r="R807" s="693" t="s">
        <v>1431</v>
      </c>
      <c r="S807" s="687"/>
      <c r="T807" s="691" t="s">
        <v>114</v>
      </c>
      <c r="U807" s="691" t="s">
        <v>3</v>
      </c>
      <c r="V807" s="691" t="s">
        <v>22</v>
      </c>
      <c r="W807" s="687"/>
      <c r="X807" s="687"/>
      <c r="Y807" s="687"/>
      <c r="Z807" s="687"/>
      <c r="AA807" s="687"/>
      <c r="AB807" s="687"/>
      <c r="AC807" s="687"/>
      <c r="AD807" s="687"/>
      <c r="AE807" s="414"/>
    </row>
    <row r="808" spans="1:31" ht="15" hidden="1" customHeight="1">
      <c r="A808" s="761">
        <f t="shared" si="39"/>
        <v>2025</v>
      </c>
      <c r="B808" s="762" t="str">
        <f t="shared" si="40"/>
        <v>mars</v>
      </c>
      <c r="C808" s="761">
        <f t="shared" si="41"/>
        <v>14</v>
      </c>
      <c r="D808" s="348" t="s">
        <v>1472</v>
      </c>
      <c r="E808" s="348" t="s">
        <v>3202</v>
      </c>
      <c r="F808" s="259">
        <v>45747</v>
      </c>
      <c r="G808" s="800" t="s">
        <v>1435</v>
      </c>
      <c r="H808" s="825" t="s">
        <v>3203</v>
      </c>
      <c r="I808" s="35" t="s">
        <v>3178</v>
      </c>
      <c r="J808" s="785"/>
      <c r="L808" s="347" t="s">
        <v>1444</v>
      </c>
      <c r="M808" s="765" t="s">
        <v>803</v>
      </c>
      <c r="N808" s="264">
        <v>110</v>
      </c>
      <c r="O808" s="687"/>
      <c r="P808" s="687"/>
      <c r="Q808" s="687"/>
      <c r="R808" s="687"/>
      <c r="S808" s="687"/>
      <c r="T808" s="691" t="s">
        <v>114</v>
      </c>
      <c r="U808" s="691" t="s">
        <v>20</v>
      </c>
      <c r="V808" s="691" t="s">
        <v>20</v>
      </c>
      <c r="W808" s="687"/>
      <c r="X808" s="687"/>
      <c r="Y808" s="687"/>
      <c r="Z808" s="687"/>
      <c r="AA808" s="687"/>
      <c r="AB808" s="687"/>
      <c r="AC808" s="687"/>
      <c r="AD808" s="687"/>
      <c r="AE808" s="414"/>
    </row>
    <row r="809" spans="1:31" ht="15" hidden="1" customHeight="1">
      <c r="A809" s="761">
        <f t="shared" si="39"/>
        <v>2025</v>
      </c>
      <c r="B809" s="762" t="str">
        <f t="shared" si="40"/>
        <v>mars</v>
      </c>
      <c r="C809" s="761">
        <f t="shared" si="41"/>
        <v>14</v>
      </c>
      <c r="D809" s="348" t="s">
        <v>1472</v>
      </c>
      <c r="E809" s="348" t="s">
        <v>3202</v>
      </c>
      <c r="F809" s="259">
        <v>45747</v>
      </c>
      <c r="G809" s="800" t="s">
        <v>1435</v>
      </c>
      <c r="H809" s="825" t="s">
        <v>3203</v>
      </c>
      <c r="I809" s="35" t="s">
        <v>3178</v>
      </c>
      <c r="J809" s="785"/>
      <c r="L809" s="347" t="s">
        <v>1444</v>
      </c>
      <c r="M809" s="765" t="s">
        <v>809</v>
      </c>
      <c r="N809" s="264">
        <v>95</v>
      </c>
      <c r="O809" s="687"/>
      <c r="P809" s="687"/>
      <c r="Q809" s="687"/>
      <c r="R809" s="687"/>
      <c r="S809" s="687"/>
      <c r="T809" s="691" t="s">
        <v>114</v>
      </c>
      <c r="U809" s="691" t="s">
        <v>20</v>
      </c>
      <c r="V809" s="691" t="s">
        <v>20</v>
      </c>
      <c r="W809" s="687"/>
      <c r="X809" s="687"/>
      <c r="Y809" s="687"/>
      <c r="Z809" s="687"/>
      <c r="AA809" s="687"/>
      <c r="AB809" s="687"/>
      <c r="AC809" s="687"/>
      <c r="AD809" s="687"/>
      <c r="AE809" s="414"/>
    </row>
    <row r="810" spans="1:31" ht="15" hidden="1" customHeight="1">
      <c r="A810" s="761">
        <f t="shared" si="39"/>
        <v>2025</v>
      </c>
      <c r="B810" s="762" t="str">
        <f t="shared" si="40"/>
        <v>mars</v>
      </c>
      <c r="C810" s="761">
        <f t="shared" si="41"/>
        <v>14</v>
      </c>
      <c r="D810" s="348" t="s">
        <v>1472</v>
      </c>
      <c r="E810" s="348" t="s">
        <v>3202</v>
      </c>
      <c r="F810" s="259">
        <v>45747</v>
      </c>
      <c r="G810" s="800" t="s">
        <v>1435</v>
      </c>
      <c r="H810" s="825" t="s">
        <v>3203</v>
      </c>
      <c r="I810" s="35" t="s">
        <v>3178</v>
      </c>
      <c r="J810" s="785"/>
      <c r="L810" s="347" t="s">
        <v>1444</v>
      </c>
      <c r="M810" s="765" t="s">
        <v>488</v>
      </c>
      <c r="N810" s="264">
        <v>51</v>
      </c>
      <c r="O810" s="687"/>
      <c r="P810" s="687"/>
      <c r="Q810" s="687"/>
      <c r="R810" s="687"/>
      <c r="S810" s="687"/>
      <c r="T810" s="691" t="s">
        <v>13</v>
      </c>
      <c r="U810" s="691" t="s">
        <v>43</v>
      </c>
      <c r="V810" s="691" t="s">
        <v>93</v>
      </c>
      <c r="W810" s="687"/>
      <c r="X810" s="687"/>
      <c r="Y810" s="687"/>
      <c r="Z810" s="687"/>
      <c r="AA810" s="687"/>
      <c r="AB810" s="687"/>
      <c r="AC810" s="687"/>
      <c r="AD810" s="701" t="s">
        <v>1439</v>
      </c>
      <c r="AE810" s="414"/>
    </row>
    <row r="811" spans="1:31" ht="15" hidden="1" customHeight="1">
      <c r="A811" s="761">
        <f t="shared" si="39"/>
        <v>2025</v>
      </c>
      <c r="B811" s="762" t="str">
        <f t="shared" si="40"/>
        <v>mars</v>
      </c>
      <c r="C811" s="761">
        <f t="shared" si="41"/>
        <v>14</v>
      </c>
      <c r="D811" s="348" t="s">
        <v>1472</v>
      </c>
      <c r="E811" s="348" t="s">
        <v>3202</v>
      </c>
      <c r="F811" s="259">
        <v>45747</v>
      </c>
      <c r="G811" s="800" t="s">
        <v>1435</v>
      </c>
      <c r="H811" s="825" t="s">
        <v>3203</v>
      </c>
      <c r="I811" s="35" t="s">
        <v>3178</v>
      </c>
      <c r="J811" s="785"/>
      <c r="L811" s="347" t="s">
        <v>1444</v>
      </c>
      <c r="M811" s="765" t="s">
        <v>975</v>
      </c>
      <c r="N811" s="264">
        <v>154</v>
      </c>
      <c r="O811" s="687"/>
      <c r="P811" s="687"/>
      <c r="Q811" s="687"/>
      <c r="R811" s="687"/>
      <c r="S811" s="687"/>
      <c r="T811" s="691" t="s">
        <v>13</v>
      </c>
      <c r="U811" s="691" t="s">
        <v>47</v>
      </c>
      <c r="V811" s="691" t="s">
        <v>292</v>
      </c>
      <c r="W811" s="687"/>
      <c r="X811" s="687"/>
      <c r="Y811" s="687"/>
      <c r="Z811" s="687"/>
      <c r="AA811" s="687"/>
      <c r="AB811" s="687"/>
      <c r="AC811" s="687"/>
      <c r="AD811" s="701" t="s">
        <v>1439</v>
      </c>
      <c r="AE811" s="414"/>
    </row>
    <row r="812" spans="1:31" ht="15" hidden="1" customHeight="1">
      <c r="A812" s="761">
        <f t="shared" si="39"/>
        <v>2025</v>
      </c>
      <c r="B812" s="762" t="str">
        <f t="shared" si="40"/>
        <v>mars</v>
      </c>
      <c r="C812" s="761">
        <f t="shared" si="41"/>
        <v>14</v>
      </c>
      <c r="D812" s="348" t="s">
        <v>1472</v>
      </c>
      <c r="E812" s="348" t="s">
        <v>3204</v>
      </c>
      <c r="F812" s="259">
        <v>45747</v>
      </c>
      <c r="G812" s="800" t="s">
        <v>1784</v>
      </c>
      <c r="H812" s="831" t="s">
        <v>1527</v>
      </c>
      <c r="I812" s="798"/>
      <c r="J812" s="785"/>
      <c r="L812" s="347" t="s">
        <v>1457</v>
      </c>
      <c r="M812" s="765" t="s">
        <v>331</v>
      </c>
      <c r="N812" s="264">
        <v>344.4</v>
      </c>
      <c r="O812" s="687"/>
      <c r="P812" s="687"/>
      <c r="Q812" s="687"/>
      <c r="R812" s="687"/>
      <c r="S812" s="687"/>
      <c r="T812" s="691" t="s">
        <v>114</v>
      </c>
      <c r="U812" s="691" t="s">
        <v>3</v>
      </c>
      <c r="V812" s="691" t="s">
        <v>3</v>
      </c>
      <c r="W812" s="687"/>
      <c r="X812" s="687"/>
      <c r="Y812" s="687"/>
      <c r="Z812" s="687"/>
      <c r="AA812" s="687"/>
      <c r="AB812" s="687"/>
      <c r="AC812" s="687"/>
      <c r="AD812" s="701" t="s">
        <v>1439</v>
      </c>
      <c r="AE812" s="414"/>
    </row>
    <row r="813" spans="1:31" ht="15" hidden="1" customHeight="1">
      <c r="A813" s="761">
        <f t="shared" si="39"/>
        <v>2025</v>
      </c>
      <c r="B813" s="762" t="str">
        <f t="shared" si="40"/>
        <v>mars</v>
      </c>
      <c r="C813" s="761">
        <f t="shared" si="41"/>
        <v>14</v>
      </c>
      <c r="D813" s="348" t="s">
        <v>1472</v>
      </c>
      <c r="E813" s="348" t="s">
        <v>3204</v>
      </c>
      <c r="F813" s="259">
        <v>45747</v>
      </c>
      <c r="G813" s="800" t="s">
        <v>1784</v>
      </c>
      <c r="H813" s="831" t="s">
        <v>1527</v>
      </c>
      <c r="I813" s="798"/>
      <c r="J813" s="785"/>
      <c r="L813" s="347" t="s">
        <v>1457</v>
      </c>
      <c r="M813" s="765" t="s">
        <v>382</v>
      </c>
      <c r="N813" s="264">
        <v>229.6</v>
      </c>
      <c r="O813" s="687"/>
      <c r="P813" s="687"/>
      <c r="Q813" s="687"/>
      <c r="R813" s="687"/>
      <c r="S813" s="687"/>
      <c r="T813" s="691" t="s">
        <v>13</v>
      </c>
      <c r="U813" s="691" t="s">
        <v>49</v>
      </c>
      <c r="V813" s="691" t="s">
        <v>86</v>
      </c>
      <c r="W813" s="687"/>
      <c r="X813" s="687"/>
      <c r="Y813" s="687"/>
      <c r="Z813" s="687"/>
      <c r="AA813" s="687"/>
      <c r="AB813" s="687"/>
      <c r="AC813" s="687"/>
      <c r="AD813" s="701" t="s">
        <v>1482</v>
      </c>
      <c r="AE813" s="414"/>
    </row>
    <row r="814" spans="1:31" ht="15" hidden="1" customHeight="1">
      <c r="A814" s="761">
        <f t="shared" ref="A814:A864" si="42">IF(B814="","",2025)</f>
        <v>2025</v>
      </c>
      <c r="B814" s="762" t="str">
        <f t="shared" ref="B814:B864" si="43">IF(F814="","",CHOOSE(MONTH(F814),"janvier","février","mars","avril","mai","juin","juillet","aout","septembre","octobre","novembre","décembre"))</f>
        <v>mars</v>
      </c>
      <c r="C814" s="761">
        <f t="shared" si="41"/>
        <v>14</v>
      </c>
      <c r="D814" s="348" t="s">
        <v>1472</v>
      </c>
      <c r="E814" s="348" t="s">
        <v>3204</v>
      </c>
      <c r="F814" s="259">
        <v>45747</v>
      </c>
      <c r="G814" s="800" t="s">
        <v>1784</v>
      </c>
      <c r="H814" s="801" t="s">
        <v>1527</v>
      </c>
      <c r="I814" s="843"/>
      <c r="L814" s="347" t="s">
        <v>1457</v>
      </c>
      <c r="M814" s="765" t="s">
        <v>1262</v>
      </c>
      <c r="N814" s="264">
        <v>114.8</v>
      </c>
      <c r="O814" s="687"/>
      <c r="P814" s="687"/>
      <c r="Q814" s="687"/>
      <c r="R814" s="687"/>
      <c r="S814" s="687"/>
      <c r="T814" s="691" t="s">
        <v>13</v>
      </c>
      <c r="U814" s="691" t="s">
        <v>49</v>
      </c>
      <c r="V814" s="691">
        <v>0</v>
      </c>
      <c r="W814" s="687"/>
      <c r="X814" s="687"/>
      <c r="Y814" s="687"/>
      <c r="Z814" s="687"/>
      <c r="AA814" s="687"/>
      <c r="AB814" s="687"/>
      <c r="AC814" s="687"/>
      <c r="AD814" s="701" t="s">
        <v>1439</v>
      </c>
      <c r="AE814" s="414"/>
    </row>
    <row r="815" spans="1:31" ht="15" hidden="1" customHeight="1">
      <c r="A815" s="761">
        <f t="shared" si="42"/>
        <v>2025</v>
      </c>
      <c r="B815" s="762" t="str">
        <f t="shared" si="43"/>
        <v>avril</v>
      </c>
      <c r="C815" s="761">
        <f t="shared" si="41"/>
        <v>14</v>
      </c>
      <c r="D815" s="348" t="s">
        <v>1475</v>
      </c>
      <c r="E815" s="348" t="s">
        <v>3225</v>
      </c>
      <c r="F815" s="259">
        <v>45748</v>
      </c>
      <c r="G815" s="800" t="s">
        <v>1696</v>
      </c>
      <c r="H815" s="801" t="s">
        <v>3205</v>
      </c>
      <c r="L815" s="769" t="s">
        <v>1438</v>
      </c>
      <c r="M815" s="765" t="s">
        <v>1227</v>
      </c>
      <c r="N815" s="264">
        <v>78.5</v>
      </c>
      <c r="O815" s="687"/>
      <c r="P815" s="687"/>
      <c r="Q815" s="687"/>
      <c r="R815" s="687"/>
      <c r="S815" s="687"/>
      <c r="T815" s="691" t="s">
        <v>114</v>
      </c>
      <c r="U815" s="691" t="s">
        <v>20</v>
      </c>
      <c r="V815" s="691" t="s">
        <v>20</v>
      </c>
      <c r="W815" s="687"/>
      <c r="X815" s="687"/>
      <c r="Y815" s="687"/>
      <c r="Z815" s="687"/>
      <c r="AA815" s="687"/>
      <c r="AB815" s="687"/>
      <c r="AC815" s="687"/>
      <c r="AD815" s="701" t="s">
        <v>1482</v>
      </c>
      <c r="AE815" s="414"/>
    </row>
    <row r="816" spans="1:31" ht="15" hidden="1" customHeight="1">
      <c r="A816" s="761">
        <f t="shared" si="42"/>
        <v>2025</v>
      </c>
      <c r="B816" s="762" t="str">
        <f t="shared" si="43"/>
        <v>avril</v>
      </c>
      <c r="C816" s="761">
        <f t="shared" si="41"/>
        <v>14</v>
      </c>
      <c r="D816" s="348" t="s">
        <v>1475</v>
      </c>
      <c r="E816" s="348" t="s">
        <v>3225</v>
      </c>
      <c r="F816" s="259">
        <v>45748</v>
      </c>
      <c r="G816" s="800" t="s">
        <v>1696</v>
      </c>
      <c r="H816" s="801" t="s">
        <v>3205</v>
      </c>
      <c r="L816" s="769" t="s">
        <v>1438</v>
      </c>
      <c r="M816" s="765" t="s">
        <v>975</v>
      </c>
      <c r="N816" s="264">
        <v>46</v>
      </c>
      <c r="O816" s="687"/>
      <c r="P816" s="687"/>
      <c r="Q816" s="687"/>
      <c r="R816" s="687"/>
      <c r="S816" s="687"/>
      <c r="T816" s="691" t="s">
        <v>13</v>
      </c>
      <c r="U816" s="691" t="s">
        <v>47</v>
      </c>
      <c r="V816" s="691" t="s">
        <v>292</v>
      </c>
      <c r="W816" s="687"/>
      <c r="X816" s="687"/>
      <c r="Y816" s="687"/>
      <c r="Z816" s="687"/>
      <c r="AA816" s="687"/>
      <c r="AB816" s="687"/>
      <c r="AC816" s="687"/>
      <c r="AD816" s="701" t="s">
        <v>1439</v>
      </c>
      <c r="AE816" s="414"/>
    </row>
    <row r="817" spans="1:31" ht="15" hidden="1" customHeight="1">
      <c r="A817" s="761">
        <f t="shared" si="42"/>
        <v>2025</v>
      </c>
      <c r="B817" s="762" t="str">
        <f t="shared" si="43"/>
        <v>avril</v>
      </c>
      <c r="C817" s="761">
        <f t="shared" si="41"/>
        <v>14</v>
      </c>
      <c r="D817" s="348" t="s">
        <v>1475</v>
      </c>
      <c r="E817" s="348" t="s">
        <v>3225</v>
      </c>
      <c r="F817" s="259">
        <v>45748</v>
      </c>
      <c r="G817" s="800" t="s">
        <v>1696</v>
      </c>
      <c r="H817" s="801" t="s">
        <v>3205</v>
      </c>
      <c r="L817" s="769" t="s">
        <v>1438</v>
      </c>
      <c r="M817" s="765" t="s">
        <v>971</v>
      </c>
      <c r="N817" s="264">
        <v>32.5</v>
      </c>
      <c r="O817" s="687"/>
      <c r="P817" s="687"/>
      <c r="Q817" s="687"/>
      <c r="R817" s="687"/>
      <c r="S817" s="687"/>
      <c r="T817" s="691" t="s">
        <v>13</v>
      </c>
      <c r="U817" s="691" t="s">
        <v>45</v>
      </c>
      <c r="V817" s="691" t="s">
        <v>93</v>
      </c>
      <c r="W817" s="687"/>
      <c r="X817" s="687"/>
      <c r="Y817" s="687"/>
      <c r="Z817" s="687"/>
      <c r="AA817" s="687"/>
      <c r="AB817" s="687"/>
      <c r="AC817" s="687"/>
      <c r="AD817" s="701" t="s">
        <v>1439</v>
      </c>
      <c r="AE817" s="414"/>
    </row>
    <row r="818" spans="1:31" ht="15" hidden="1" customHeight="1">
      <c r="A818" s="761">
        <f t="shared" si="42"/>
        <v>2025</v>
      </c>
      <c r="B818" s="762" t="str">
        <f t="shared" si="43"/>
        <v>avril</v>
      </c>
      <c r="C818" s="761">
        <f t="shared" si="41"/>
        <v>14</v>
      </c>
      <c r="D818" s="348" t="s">
        <v>1475</v>
      </c>
      <c r="E818" s="348" t="s">
        <v>3226</v>
      </c>
      <c r="F818" s="259">
        <v>45748</v>
      </c>
      <c r="G818" s="807" t="s">
        <v>1449</v>
      </c>
      <c r="H818" s="811" t="s">
        <v>1533</v>
      </c>
      <c r="I818" s="839" t="s">
        <v>3206</v>
      </c>
      <c r="L818" s="347" t="s">
        <v>1457</v>
      </c>
      <c r="M818" s="765" t="s">
        <v>803</v>
      </c>
      <c r="N818" s="264">
        <v>64</v>
      </c>
      <c r="O818" s="687"/>
      <c r="P818" s="687"/>
      <c r="Q818" s="687"/>
      <c r="R818" s="687"/>
      <c r="S818" s="687"/>
      <c r="T818" s="691" t="s">
        <v>114</v>
      </c>
      <c r="U818" s="691" t="s">
        <v>20</v>
      </c>
      <c r="V818" s="691" t="s">
        <v>20</v>
      </c>
      <c r="W818" s="687"/>
      <c r="X818" s="687"/>
      <c r="Y818" s="687"/>
      <c r="Z818" s="687"/>
      <c r="AA818" s="687"/>
      <c r="AB818" s="687"/>
      <c r="AC818" s="687"/>
      <c r="AD818" s="687"/>
      <c r="AE818" s="414"/>
    </row>
    <row r="819" spans="1:31" ht="15" hidden="1" customHeight="1">
      <c r="A819" s="761">
        <f t="shared" si="42"/>
        <v>2025</v>
      </c>
      <c r="B819" s="762" t="str">
        <f t="shared" si="43"/>
        <v>avril</v>
      </c>
      <c r="C819" s="761">
        <f t="shared" si="41"/>
        <v>14</v>
      </c>
      <c r="D819" s="348" t="s">
        <v>1475</v>
      </c>
      <c r="E819" s="348" t="s">
        <v>3226</v>
      </c>
      <c r="F819" s="259">
        <v>45748</v>
      </c>
      <c r="G819" s="807" t="s">
        <v>1449</v>
      </c>
      <c r="H819" s="844" t="s">
        <v>1533</v>
      </c>
      <c r="I819" s="798" t="s">
        <v>3206</v>
      </c>
      <c r="J819" s="785"/>
      <c r="L819" s="347" t="s">
        <v>1457</v>
      </c>
      <c r="M819" s="765" t="s">
        <v>775</v>
      </c>
      <c r="N819" s="264">
        <v>64</v>
      </c>
      <c r="O819" s="687"/>
      <c r="P819" s="687"/>
      <c r="Q819" s="687"/>
      <c r="R819" s="687"/>
      <c r="S819" s="687"/>
      <c r="T819" s="691" t="s">
        <v>13</v>
      </c>
      <c r="U819" s="691" t="s">
        <v>49</v>
      </c>
      <c r="V819" s="691" t="s">
        <v>86</v>
      </c>
      <c r="W819" s="687"/>
      <c r="X819" s="687"/>
      <c r="Y819" s="687"/>
      <c r="Z819" s="687"/>
      <c r="AA819" s="687"/>
      <c r="AB819" s="687"/>
      <c r="AC819" s="687"/>
      <c r="AD819" s="687"/>
      <c r="AE819" s="414"/>
    </row>
    <row r="820" spans="1:31" ht="15" hidden="1" customHeight="1">
      <c r="A820" s="761">
        <f t="shared" si="42"/>
        <v>2025</v>
      </c>
      <c r="B820" s="762" t="str">
        <f t="shared" si="43"/>
        <v>avril</v>
      </c>
      <c r="C820" s="761">
        <f t="shared" si="41"/>
        <v>14</v>
      </c>
      <c r="D820" s="348" t="s">
        <v>1475</v>
      </c>
      <c r="E820" s="348" t="s">
        <v>3227</v>
      </c>
      <c r="F820" s="259">
        <v>45748</v>
      </c>
      <c r="G820" s="800" t="s">
        <v>1529</v>
      </c>
      <c r="H820" s="840" t="s">
        <v>3181</v>
      </c>
      <c r="I820" s="804" t="s">
        <v>3228</v>
      </c>
      <c r="J820" s="785"/>
      <c r="L820" s="347" t="s">
        <v>1646</v>
      </c>
      <c r="M820" s="765" t="s">
        <v>1392</v>
      </c>
      <c r="N820" s="264">
        <v>211.4</v>
      </c>
      <c r="O820" s="687"/>
      <c r="P820" s="687"/>
      <c r="Q820" s="687"/>
      <c r="R820" s="687"/>
      <c r="S820" s="687"/>
      <c r="T820" s="691" t="s">
        <v>114</v>
      </c>
      <c r="U820" s="691" t="s">
        <v>34</v>
      </c>
      <c r="V820" s="691" t="s">
        <v>34</v>
      </c>
      <c r="W820" s="687"/>
      <c r="X820" s="687"/>
      <c r="Y820" s="687"/>
      <c r="Z820" s="687"/>
      <c r="AA820" s="687"/>
      <c r="AB820" s="687"/>
      <c r="AC820" s="687"/>
      <c r="AD820" s="687"/>
      <c r="AE820" s="414"/>
    </row>
    <row r="821" spans="1:31" ht="15" hidden="1" customHeight="1">
      <c r="A821" s="761">
        <f t="shared" si="42"/>
        <v>2025</v>
      </c>
      <c r="B821" s="762" t="str">
        <f t="shared" si="43"/>
        <v>avril</v>
      </c>
      <c r="C821" s="761">
        <f t="shared" si="41"/>
        <v>14</v>
      </c>
      <c r="D821" s="348" t="s">
        <v>1475</v>
      </c>
      <c r="E821" s="348" t="s">
        <v>3227</v>
      </c>
      <c r="F821" s="259">
        <v>45748</v>
      </c>
      <c r="G821" s="800" t="s">
        <v>1529</v>
      </c>
      <c r="H821" s="840" t="s">
        <v>3181</v>
      </c>
      <c r="I821" s="804" t="s">
        <v>3228</v>
      </c>
      <c r="J821" s="785"/>
      <c r="L821" s="347" t="s">
        <v>1646</v>
      </c>
      <c r="M821" s="765" t="s">
        <v>1243</v>
      </c>
      <c r="N821" s="264">
        <v>211.4</v>
      </c>
      <c r="O821" s="687"/>
      <c r="P821" s="687"/>
      <c r="Q821" s="687"/>
      <c r="R821" s="687"/>
      <c r="S821" s="687"/>
      <c r="T821" s="691" t="s">
        <v>13</v>
      </c>
      <c r="U821" s="691" t="s">
        <v>47</v>
      </c>
      <c r="V821" s="691" t="s">
        <v>292</v>
      </c>
      <c r="W821" s="687"/>
      <c r="X821" s="687"/>
      <c r="Y821" s="687"/>
      <c r="Z821" s="687"/>
      <c r="AA821" s="687"/>
      <c r="AB821" s="687"/>
      <c r="AC821" s="687"/>
      <c r="AD821" s="687"/>
      <c r="AE821" s="414"/>
    </row>
    <row r="822" spans="1:31" ht="15" hidden="1" customHeight="1">
      <c r="A822" s="761">
        <f t="shared" si="42"/>
        <v>2025</v>
      </c>
      <c r="B822" s="762" t="str">
        <f t="shared" si="43"/>
        <v>avril</v>
      </c>
      <c r="C822" s="761">
        <f t="shared" si="41"/>
        <v>14</v>
      </c>
      <c r="D822" s="348" t="s">
        <v>1424</v>
      </c>
      <c r="E822" s="348" t="s">
        <v>3229</v>
      </c>
      <c r="F822" s="259">
        <v>45749</v>
      </c>
      <c r="G822" s="807" t="s">
        <v>1449</v>
      </c>
      <c r="H822" s="840" t="s">
        <v>3207</v>
      </c>
      <c r="J822" s="785"/>
      <c r="L822" s="347" t="s">
        <v>1444</v>
      </c>
      <c r="M822" s="765" t="s">
        <v>803</v>
      </c>
      <c r="N822" s="264">
        <v>75.45</v>
      </c>
      <c r="O822" s="687"/>
      <c r="P822" s="687"/>
      <c r="Q822" s="687"/>
      <c r="R822" s="687"/>
      <c r="S822" s="687"/>
      <c r="T822" s="691" t="s">
        <v>13</v>
      </c>
      <c r="U822" s="691" t="s">
        <v>47</v>
      </c>
      <c r="V822" s="691" t="s">
        <v>292</v>
      </c>
      <c r="W822" s="687"/>
      <c r="X822" s="687"/>
      <c r="Y822" s="687"/>
      <c r="Z822" s="687"/>
      <c r="AA822" s="687"/>
      <c r="AB822" s="687"/>
      <c r="AC822" s="687"/>
      <c r="AD822" s="687"/>
      <c r="AE822" s="414"/>
    </row>
    <row r="823" spans="1:31" ht="15" hidden="1" customHeight="1">
      <c r="A823" s="761">
        <f t="shared" si="42"/>
        <v>2025</v>
      </c>
      <c r="B823" s="762" t="str">
        <f t="shared" si="43"/>
        <v>avril</v>
      </c>
      <c r="C823" s="761">
        <f t="shared" si="41"/>
        <v>14</v>
      </c>
      <c r="D823" s="348" t="s">
        <v>1424</v>
      </c>
      <c r="E823" s="348" t="s">
        <v>3229</v>
      </c>
      <c r="F823" s="259">
        <v>45749</v>
      </c>
      <c r="G823" s="807" t="s">
        <v>1449</v>
      </c>
      <c r="H823" s="35" t="s">
        <v>3207</v>
      </c>
      <c r="I823" s="796"/>
      <c r="L823" s="347" t="s">
        <v>1444</v>
      </c>
      <c r="M823" s="765" t="s">
        <v>809</v>
      </c>
      <c r="N823" s="264">
        <v>110.25</v>
      </c>
      <c r="O823" s="687"/>
      <c r="P823" s="687"/>
      <c r="Q823" s="687"/>
      <c r="R823" s="687"/>
      <c r="S823" s="687"/>
      <c r="T823" s="691" t="s">
        <v>114</v>
      </c>
      <c r="U823" s="691" t="s">
        <v>20</v>
      </c>
      <c r="V823" s="691" t="s">
        <v>20</v>
      </c>
      <c r="W823" s="687"/>
      <c r="X823" s="687"/>
      <c r="Y823" s="687"/>
      <c r="Z823" s="687"/>
      <c r="AA823" s="687"/>
      <c r="AB823" s="687"/>
      <c r="AC823" s="687"/>
      <c r="AD823" s="687"/>
      <c r="AE823" s="414"/>
    </row>
    <row r="824" spans="1:31" ht="15" hidden="1" customHeight="1">
      <c r="A824" s="761">
        <f t="shared" si="42"/>
        <v>2025</v>
      </c>
      <c r="B824" s="762" t="str">
        <f t="shared" si="43"/>
        <v>avril</v>
      </c>
      <c r="C824" s="761">
        <f t="shared" si="41"/>
        <v>14</v>
      </c>
      <c r="D824" s="348" t="s">
        <v>1424</v>
      </c>
      <c r="E824" s="348" t="s">
        <v>3229</v>
      </c>
      <c r="F824" s="259">
        <v>45749</v>
      </c>
      <c r="G824" s="807" t="s">
        <v>1449</v>
      </c>
      <c r="H824" s="35" t="s">
        <v>3207</v>
      </c>
      <c r="L824" s="347" t="s">
        <v>1444</v>
      </c>
      <c r="M824" s="765" t="s">
        <v>488</v>
      </c>
      <c r="N824" s="264">
        <v>24.4</v>
      </c>
      <c r="O824" s="687"/>
      <c r="P824" s="687"/>
      <c r="Q824" s="687"/>
      <c r="R824" s="687"/>
      <c r="S824" s="687"/>
      <c r="T824" s="691" t="s">
        <v>114</v>
      </c>
      <c r="U824" s="691" t="s">
        <v>20</v>
      </c>
      <c r="V824" s="691" t="s">
        <v>20</v>
      </c>
      <c r="W824" s="687"/>
      <c r="X824" s="687"/>
      <c r="Y824" s="687"/>
      <c r="Z824" s="687"/>
      <c r="AA824" s="687"/>
      <c r="AB824" s="687"/>
      <c r="AC824" s="687"/>
      <c r="AD824" s="687"/>
      <c r="AE824" s="414"/>
    </row>
    <row r="825" spans="1:31" ht="15" hidden="1" customHeight="1">
      <c r="A825" s="761">
        <f t="shared" si="42"/>
        <v>2025</v>
      </c>
      <c r="B825" s="762" t="str">
        <f t="shared" si="43"/>
        <v>avril</v>
      </c>
      <c r="C825" s="761">
        <f t="shared" si="41"/>
        <v>14</v>
      </c>
      <c r="D825" s="348" t="s">
        <v>1424</v>
      </c>
      <c r="E825" s="348" t="s">
        <v>3229</v>
      </c>
      <c r="F825" s="259">
        <v>45749</v>
      </c>
      <c r="G825" s="807" t="s">
        <v>1449</v>
      </c>
      <c r="H825" s="35" t="s">
        <v>3207</v>
      </c>
      <c r="L825" s="347" t="s">
        <v>1444</v>
      </c>
      <c r="M825" s="765" t="s">
        <v>971</v>
      </c>
      <c r="N825" s="264">
        <v>161.30000000000001</v>
      </c>
      <c r="O825" s="687"/>
      <c r="P825" s="687"/>
      <c r="Q825" s="687"/>
      <c r="R825" s="687"/>
      <c r="S825" s="687"/>
      <c r="T825" s="691" t="s">
        <v>13</v>
      </c>
      <c r="U825" s="691" t="s">
        <v>43</v>
      </c>
      <c r="V825" s="691" t="s">
        <v>93</v>
      </c>
      <c r="W825" s="687"/>
      <c r="X825" s="687"/>
      <c r="Y825" s="687"/>
      <c r="Z825" s="687"/>
      <c r="AA825" s="687"/>
      <c r="AB825" s="687"/>
      <c r="AC825" s="687"/>
      <c r="AD825" s="687"/>
      <c r="AE825" s="414"/>
    </row>
    <row r="826" spans="1:31" ht="15" hidden="1" customHeight="1">
      <c r="A826" s="761">
        <f t="shared" si="42"/>
        <v>2025</v>
      </c>
      <c r="B826" s="762" t="str">
        <f t="shared" si="43"/>
        <v>avril</v>
      </c>
      <c r="C826" s="761">
        <f t="shared" si="41"/>
        <v>14</v>
      </c>
      <c r="D826" s="348" t="s">
        <v>1424</v>
      </c>
      <c r="E826" s="348" t="s">
        <v>3230</v>
      </c>
      <c r="F826" s="259">
        <v>45749</v>
      </c>
      <c r="G826" s="800" t="s">
        <v>1529</v>
      </c>
      <c r="H826" s="801" t="s">
        <v>3181</v>
      </c>
      <c r="I826" s="799"/>
      <c r="L826" s="347" t="s">
        <v>1438</v>
      </c>
      <c r="M826" s="765" t="s">
        <v>1209</v>
      </c>
      <c r="N826" s="264">
        <v>166.98</v>
      </c>
      <c r="O826" s="687"/>
      <c r="P826" s="687"/>
      <c r="Q826" s="687"/>
      <c r="R826" s="687"/>
      <c r="S826" s="687"/>
      <c r="T826" s="691" t="s">
        <v>114</v>
      </c>
      <c r="U826" s="691" t="s">
        <v>35</v>
      </c>
      <c r="V826" s="691" t="s">
        <v>143</v>
      </c>
      <c r="W826" s="687"/>
      <c r="X826" s="687"/>
      <c r="Y826" s="687"/>
      <c r="Z826" s="687"/>
      <c r="AA826" s="687"/>
      <c r="AB826" s="687"/>
      <c r="AC826" s="687"/>
      <c r="AD826" s="687"/>
      <c r="AE826" s="414"/>
    </row>
    <row r="827" spans="1:31" ht="15" customHeight="1">
      <c r="A827" s="761">
        <f t="shared" si="42"/>
        <v>2025</v>
      </c>
      <c r="B827" s="762" t="str">
        <f t="shared" si="43"/>
        <v>avril</v>
      </c>
      <c r="C827" s="761">
        <f t="shared" si="41"/>
        <v>14</v>
      </c>
      <c r="D827" s="348" t="s">
        <v>1424</v>
      </c>
      <c r="E827" s="348" t="s">
        <v>3230</v>
      </c>
      <c r="F827" s="259">
        <v>45749</v>
      </c>
      <c r="G827" s="800" t="s">
        <v>1529</v>
      </c>
      <c r="H827" s="801" t="s">
        <v>3181</v>
      </c>
      <c r="I827" s="799"/>
      <c r="L827" s="347" t="s">
        <v>1438</v>
      </c>
      <c r="M827" s="765" t="s">
        <v>1212</v>
      </c>
      <c r="N827" s="264">
        <v>166.98</v>
      </c>
      <c r="O827" s="687"/>
      <c r="P827" s="687"/>
      <c r="Q827" s="687"/>
      <c r="R827" s="687"/>
      <c r="S827" s="687"/>
      <c r="T827" s="691" t="s">
        <v>13</v>
      </c>
      <c r="U827" s="691" t="s">
        <v>49</v>
      </c>
      <c r="V827" s="691" t="s">
        <v>49</v>
      </c>
      <c r="W827" s="687"/>
      <c r="X827" s="687"/>
      <c r="Y827" s="687"/>
      <c r="Z827" s="687"/>
      <c r="AA827" s="687"/>
      <c r="AB827" s="687"/>
      <c r="AC827" s="687"/>
      <c r="AD827" s="687"/>
      <c r="AE827" s="414"/>
    </row>
    <row r="828" spans="1:31" ht="15" hidden="1" customHeight="1">
      <c r="A828" s="761">
        <f t="shared" si="42"/>
        <v>2025</v>
      </c>
      <c r="B828" s="762" t="str">
        <f t="shared" si="43"/>
        <v>avril</v>
      </c>
      <c r="C828" s="761">
        <f t="shared" si="41"/>
        <v>14</v>
      </c>
      <c r="D828" s="348" t="s">
        <v>1424</v>
      </c>
      <c r="E828" s="348" t="s">
        <v>3231</v>
      </c>
      <c r="F828" s="259">
        <v>45749</v>
      </c>
      <c r="G828" s="800" t="s">
        <v>1568</v>
      </c>
      <c r="H828" s="799" t="s">
        <v>3208</v>
      </c>
      <c r="L828" s="347" t="s">
        <v>1465</v>
      </c>
      <c r="M828" s="765" t="s">
        <v>704</v>
      </c>
      <c r="N828" s="264">
        <v>50.49</v>
      </c>
      <c r="O828" s="687"/>
      <c r="P828" s="687"/>
      <c r="Q828" s="687"/>
      <c r="R828" s="687"/>
      <c r="S828" s="687"/>
      <c r="T828" s="691" t="s">
        <v>114</v>
      </c>
      <c r="U828" s="691" t="s">
        <v>7</v>
      </c>
      <c r="V828" s="691" t="s">
        <v>705</v>
      </c>
      <c r="W828" s="687"/>
      <c r="X828" s="687"/>
      <c r="Y828" s="687"/>
      <c r="Z828" s="687"/>
      <c r="AA828" s="687"/>
      <c r="AB828" s="687"/>
      <c r="AC828" s="687"/>
      <c r="AD828" s="687"/>
      <c r="AE828" s="414"/>
    </row>
    <row r="829" spans="1:31" ht="15" hidden="1" customHeight="1">
      <c r="A829" s="761">
        <f t="shared" si="42"/>
        <v>2025</v>
      </c>
      <c r="B829" s="762" t="str">
        <f t="shared" si="43"/>
        <v>avril</v>
      </c>
      <c r="C829" s="761">
        <f t="shared" si="41"/>
        <v>14</v>
      </c>
      <c r="D829" s="348" t="s">
        <v>1424</v>
      </c>
      <c r="E829" s="348" t="s">
        <v>3231</v>
      </c>
      <c r="F829" s="259">
        <v>45749</v>
      </c>
      <c r="G829" s="800" t="s">
        <v>1425</v>
      </c>
      <c r="H829" s="799"/>
      <c r="L829" s="347" t="s">
        <v>1426</v>
      </c>
      <c r="M829" s="765" t="s">
        <v>1029</v>
      </c>
      <c r="N829" s="264" t="s">
        <v>1425</v>
      </c>
      <c r="O829" s="687"/>
      <c r="P829" s="687"/>
      <c r="Q829" s="687"/>
      <c r="R829" s="687"/>
      <c r="S829" s="687"/>
      <c r="T829" s="691" t="s">
        <v>114</v>
      </c>
      <c r="U829" s="691" t="s">
        <v>7</v>
      </c>
      <c r="V829" s="691" t="s">
        <v>143</v>
      </c>
      <c r="W829" s="687"/>
      <c r="X829" s="687"/>
      <c r="Y829" s="687"/>
      <c r="Z829" s="687"/>
      <c r="AA829" s="687"/>
      <c r="AB829" s="687"/>
      <c r="AC829" s="687"/>
      <c r="AD829" s="687"/>
      <c r="AE829" s="414"/>
    </row>
    <row r="830" spans="1:31" ht="15" hidden="1" customHeight="1">
      <c r="A830" s="761">
        <f t="shared" si="42"/>
        <v>2025</v>
      </c>
      <c r="B830" s="762" t="str">
        <f t="shared" si="43"/>
        <v>avril</v>
      </c>
      <c r="C830" s="761">
        <f t="shared" si="41"/>
        <v>14</v>
      </c>
      <c r="D830" s="348" t="s">
        <v>1424</v>
      </c>
      <c r="E830" s="348" t="s">
        <v>3231</v>
      </c>
      <c r="F830" s="259">
        <v>45749</v>
      </c>
      <c r="G830" s="800" t="s">
        <v>1568</v>
      </c>
      <c r="H830" s="799" t="s">
        <v>3208</v>
      </c>
      <c r="I830" s="409"/>
      <c r="L830" s="347" t="s">
        <v>1465</v>
      </c>
      <c r="M830" s="765" t="s">
        <v>772</v>
      </c>
      <c r="N830" s="264">
        <v>38.880000000000003</v>
      </c>
      <c r="O830" s="687"/>
      <c r="P830" s="687"/>
      <c r="Q830" s="687"/>
      <c r="R830" s="687"/>
      <c r="S830" s="687"/>
      <c r="T830" s="691" t="s">
        <v>13</v>
      </c>
      <c r="U830" s="691" t="s">
        <v>47</v>
      </c>
      <c r="V830" s="691" t="s">
        <v>47</v>
      </c>
      <c r="W830" s="687"/>
      <c r="X830" s="687"/>
      <c r="Y830" s="687"/>
      <c r="Z830" s="687"/>
      <c r="AA830" s="687"/>
      <c r="AB830" s="687"/>
      <c r="AC830" s="687"/>
      <c r="AD830" s="687"/>
      <c r="AE830" s="414"/>
    </row>
    <row r="831" spans="1:31" ht="15" hidden="1" customHeight="1">
      <c r="A831" s="761">
        <f t="shared" si="42"/>
        <v>2025</v>
      </c>
      <c r="B831" s="762" t="str">
        <f t="shared" si="43"/>
        <v>avril</v>
      </c>
      <c r="C831" s="761">
        <f t="shared" si="41"/>
        <v>14</v>
      </c>
      <c r="D831" s="348" t="s">
        <v>1424</v>
      </c>
      <c r="E831" s="348" t="s">
        <v>3231</v>
      </c>
      <c r="F831" s="259">
        <v>45749</v>
      </c>
      <c r="G831" s="800" t="s">
        <v>1568</v>
      </c>
      <c r="H831" s="799" t="s">
        <v>3208</v>
      </c>
      <c r="I831" s="409"/>
      <c r="L831" s="347" t="s">
        <v>1465</v>
      </c>
      <c r="M831" s="765" t="s">
        <v>871</v>
      </c>
      <c r="N831" s="264">
        <v>11.61</v>
      </c>
      <c r="O831" s="687"/>
      <c r="P831" s="687"/>
      <c r="Q831" s="687"/>
      <c r="R831" s="687"/>
      <c r="S831" s="687"/>
      <c r="T831" s="691" t="s">
        <v>114</v>
      </c>
      <c r="U831" s="691" t="s">
        <v>3</v>
      </c>
      <c r="V831" s="691" t="s">
        <v>22</v>
      </c>
      <c r="W831" s="687"/>
      <c r="X831" s="687"/>
      <c r="Y831" s="687"/>
      <c r="Z831" s="687"/>
      <c r="AA831" s="687"/>
      <c r="AB831" s="687"/>
      <c r="AC831" s="687"/>
      <c r="AD831" s="687"/>
      <c r="AE831" s="414"/>
    </row>
    <row r="832" spans="1:31" ht="15" hidden="1" customHeight="1">
      <c r="A832" s="761">
        <f t="shared" si="42"/>
        <v>2025</v>
      </c>
      <c r="B832" s="762" t="str">
        <f t="shared" si="43"/>
        <v>avril</v>
      </c>
      <c r="C832" s="761">
        <f t="shared" si="41"/>
        <v>14</v>
      </c>
      <c r="D832" s="348" t="s">
        <v>1432</v>
      </c>
      <c r="E832" s="348" t="s">
        <v>3232</v>
      </c>
      <c r="F832" s="259">
        <v>45750</v>
      </c>
      <c r="G832" s="800" t="s">
        <v>1425</v>
      </c>
      <c r="H832" s="804"/>
      <c r="J832" s="785"/>
      <c r="L832" s="347" t="s">
        <v>1426</v>
      </c>
      <c r="M832" s="765" t="s">
        <v>752</v>
      </c>
      <c r="N832" s="264" t="s">
        <v>1425</v>
      </c>
      <c r="O832" s="687"/>
      <c r="P832" s="687"/>
      <c r="Q832" s="687"/>
      <c r="R832" s="687"/>
      <c r="S832" s="687"/>
      <c r="T832" s="691" t="s">
        <v>13</v>
      </c>
      <c r="U832" s="691" t="s">
        <v>47</v>
      </c>
      <c r="V832" s="691" t="s">
        <v>292</v>
      </c>
      <c r="W832" s="687"/>
      <c r="X832" s="687"/>
      <c r="Y832" s="687"/>
      <c r="Z832" s="687"/>
      <c r="AA832" s="687"/>
      <c r="AB832" s="687"/>
      <c r="AC832" s="687"/>
      <c r="AD832" s="687"/>
      <c r="AE832" s="414"/>
    </row>
    <row r="833" spans="1:31" ht="15" hidden="1" customHeight="1">
      <c r="A833" s="761">
        <f t="shared" si="42"/>
        <v>2025</v>
      </c>
      <c r="B833" s="762" t="str">
        <f t="shared" si="43"/>
        <v>avril</v>
      </c>
      <c r="C833" s="761">
        <f t="shared" si="41"/>
        <v>14</v>
      </c>
      <c r="D833" s="348" t="s">
        <v>1432</v>
      </c>
      <c r="E833" s="348" t="s">
        <v>3232</v>
      </c>
      <c r="F833" s="259">
        <v>45750</v>
      </c>
      <c r="G833" s="800" t="s">
        <v>1435</v>
      </c>
      <c r="H833" s="804" t="s">
        <v>3209</v>
      </c>
      <c r="J833" s="785"/>
      <c r="L833" s="347" t="s">
        <v>1438</v>
      </c>
      <c r="M833" s="765" t="s">
        <v>1227</v>
      </c>
      <c r="N833" s="264">
        <v>60</v>
      </c>
      <c r="O833" s="687"/>
      <c r="P833" s="687"/>
      <c r="Q833" s="687"/>
      <c r="R833" s="687"/>
      <c r="S833" s="687"/>
      <c r="T833" s="691" t="s">
        <v>114</v>
      </c>
      <c r="U833" s="691" t="s">
        <v>20</v>
      </c>
      <c r="V833" s="691" t="s">
        <v>20</v>
      </c>
      <c r="AE833" s="414"/>
    </row>
    <row r="834" spans="1:31" ht="15" hidden="1" customHeight="1">
      <c r="A834" s="761">
        <f t="shared" si="42"/>
        <v>2025</v>
      </c>
      <c r="B834" s="762" t="str">
        <f t="shared" si="43"/>
        <v>avril</v>
      </c>
      <c r="C834" s="761">
        <f t="shared" si="41"/>
        <v>14</v>
      </c>
      <c r="D834" s="348" t="s">
        <v>1432</v>
      </c>
      <c r="E834" s="348" t="s">
        <v>3232</v>
      </c>
      <c r="F834" s="259">
        <v>45750</v>
      </c>
      <c r="G834" s="800" t="s">
        <v>1435</v>
      </c>
      <c r="H834" s="804" t="s">
        <v>3209</v>
      </c>
      <c r="J834" s="785"/>
      <c r="L834" s="347" t="s">
        <v>1438</v>
      </c>
      <c r="M834" s="765" t="s">
        <v>759</v>
      </c>
      <c r="N834" s="264">
        <v>60</v>
      </c>
      <c r="O834" s="687"/>
      <c r="P834" s="687"/>
      <c r="Q834" s="687"/>
      <c r="R834" s="687"/>
      <c r="S834" s="687"/>
      <c r="T834" s="691" t="s">
        <v>13</v>
      </c>
      <c r="U834" s="691" t="s">
        <v>49</v>
      </c>
      <c r="V834" s="691" t="s">
        <v>49</v>
      </c>
      <c r="AE834" s="414"/>
    </row>
    <row r="835" spans="1:31" ht="15" hidden="1" customHeight="1">
      <c r="A835" s="761">
        <f t="shared" si="42"/>
        <v>2025</v>
      </c>
      <c r="B835" s="762" t="str">
        <f t="shared" si="43"/>
        <v>avril</v>
      </c>
      <c r="C835" s="761">
        <f t="shared" ref="C835:C899" si="44">IF(F835="","",WEEKNUM(F835))</f>
        <v>14</v>
      </c>
      <c r="D835" s="348" t="s">
        <v>1432</v>
      </c>
      <c r="E835" s="348" t="s">
        <v>3233</v>
      </c>
      <c r="F835" s="259">
        <v>45750</v>
      </c>
      <c r="G835" s="807" t="s">
        <v>1516</v>
      </c>
      <c r="H835" s="845" t="s">
        <v>1460</v>
      </c>
      <c r="I835" s="798"/>
      <c r="J835" s="785"/>
      <c r="L835" s="347" t="s">
        <v>1457</v>
      </c>
      <c r="M835" s="765" t="s">
        <v>1203</v>
      </c>
      <c r="N835" s="264">
        <v>96.3</v>
      </c>
      <c r="O835" s="687"/>
      <c r="P835" s="687"/>
      <c r="Q835" s="687"/>
      <c r="R835" s="687"/>
      <c r="S835" s="687"/>
      <c r="T835" s="691" t="s">
        <v>114</v>
      </c>
      <c r="U835" s="691" t="s">
        <v>690</v>
      </c>
      <c r="V835" s="691" t="s">
        <v>1204</v>
      </c>
      <c r="AE835" s="414"/>
    </row>
    <row r="836" spans="1:31" ht="15" hidden="1" customHeight="1">
      <c r="A836" s="761">
        <f t="shared" si="42"/>
        <v>2025</v>
      </c>
      <c r="B836" s="762" t="str">
        <f t="shared" si="43"/>
        <v>avril</v>
      </c>
      <c r="C836" s="761">
        <f t="shared" si="44"/>
        <v>14</v>
      </c>
      <c r="D836" s="348" t="s">
        <v>1432</v>
      </c>
      <c r="E836" s="348" t="s">
        <v>3233</v>
      </c>
      <c r="F836" s="259">
        <v>45750</v>
      </c>
      <c r="G836" s="846" t="s">
        <v>1516</v>
      </c>
      <c r="H836" s="847" t="s">
        <v>1460</v>
      </c>
      <c r="I836" s="843"/>
      <c r="L836" s="347" t="s">
        <v>1457</v>
      </c>
      <c r="M836" s="765" t="s">
        <v>485</v>
      </c>
      <c r="N836" s="264">
        <v>96.3</v>
      </c>
      <c r="O836" s="687"/>
      <c r="P836" s="687"/>
      <c r="Q836" s="687"/>
      <c r="R836" s="687"/>
      <c r="S836" s="687"/>
      <c r="T836" s="691" t="s">
        <v>13</v>
      </c>
      <c r="U836" s="691" t="s">
        <v>49</v>
      </c>
      <c r="V836" s="691" t="s">
        <v>86</v>
      </c>
      <c r="AE836" s="414"/>
    </row>
    <row r="837" spans="1:31" ht="15" hidden="1" customHeight="1">
      <c r="A837" s="761">
        <f t="shared" si="42"/>
        <v>2025</v>
      </c>
      <c r="B837" s="762" t="str">
        <f t="shared" si="43"/>
        <v>avril</v>
      </c>
      <c r="C837" s="761">
        <f t="shared" si="44"/>
        <v>14</v>
      </c>
      <c r="D837" s="348" t="s">
        <v>1432</v>
      </c>
      <c r="E837" s="348" t="s">
        <v>3234</v>
      </c>
      <c r="F837" s="787">
        <v>45750</v>
      </c>
      <c r="G837" s="804" t="s">
        <v>1447</v>
      </c>
      <c r="H837" s="848" t="s">
        <v>3210</v>
      </c>
      <c r="I837" s="785"/>
      <c r="L837" s="347" t="s">
        <v>1461</v>
      </c>
      <c r="M837" s="765" t="s">
        <v>500</v>
      </c>
      <c r="N837" s="264">
        <v>53.88</v>
      </c>
      <c r="O837" s="687"/>
      <c r="P837" s="687"/>
      <c r="Q837" s="687"/>
      <c r="R837" s="687"/>
      <c r="S837" s="687"/>
      <c r="T837" s="691" t="s">
        <v>114</v>
      </c>
      <c r="U837" s="691" t="s">
        <v>7</v>
      </c>
      <c r="V837" s="691" t="s">
        <v>501</v>
      </c>
      <c r="AE837" s="414"/>
    </row>
    <row r="838" spans="1:31" ht="15" hidden="1" customHeight="1">
      <c r="A838" s="761">
        <f t="shared" si="42"/>
        <v>2025</v>
      </c>
      <c r="B838" s="762" t="str">
        <f t="shared" si="43"/>
        <v>avril</v>
      </c>
      <c r="C838" s="761">
        <f t="shared" si="44"/>
        <v>14</v>
      </c>
      <c r="D838" s="348" t="s">
        <v>1432</v>
      </c>
      <c r="E838" s="348" t="s">
        <v>3234</v>
      </c>
      <c r="F838" s="787">
        <v>45750</v>
      </c>
      <c r="G838" s="804" t="s">
        <v>1447</v>
      </c>
      <c r="H838" s="848" t="s">
        <v>3210</v>
      </c>
      <c r="I838" s="785"/>
      <c r="L838" s="347" t="s">
        <v>1461</v>
      </c>
      <c r="M838" s="765" t="s">
        <v>370</v>
      </c>
      <c r="N838" s="264">
        <v>53.88</v>
      </c>
      <c r="O838" s="687"/>
      <c r="P838" s="687"/>
      <c r="Q838" s="687"/>
      <c r="R838" s="687"/>
      <c r="S838" s="687"/>
      <c r="T838" s="691" t="s">
        <v>13</v>
      </c>
      <c r="U838" s="691" t="s">
        <v>43</v>
      </c>
      <c r="V838" s="691" t="s">
        <v>93</v>
      </c>
      <c r="AE838" s="414"/>
    </row>
    <row r="839" spans="1:31" ht="15" hidden="1" customHeight="1">
      <c r="A839" s="761">
        <f t="shared" si="42"/>
        <v>2025</v>
      </c>
      <c r="B839" s="762" t="str">
        <f t="shared" si="43"/>
        <v>avril</v>
      </c>
      <c r="C839" s="761">
        <f t="shared" si="44"/>
        <v>14</v>
      </c>
      <c r="D839" s="348" t="s">
        <v>1432</v>
      </c>
      <c r="E839" s="348" t="s">
        <v>3235</v>
      </c>
      <c r="F839" s="259">
        <v>45750</v>
      </c>
      <c r="G839" s="800" t="s">
        <v>1696</v>
      </c>
      <c r="H839" s="811" t="s">
        <v>3211</v>
      </c>
      <c r="I839" s="821" t="s">
        <v>3212</v>
      </c>
      <c r="L839" s="347" t="s">
        <v>1444</v>
      </c>
      <c r="M839" s="765" t="s">
        <v>331</v>
      </c>
      <c r="N839" s="264">
        <v>708.8</v>
      </c>
      <c r="O839" s="687"/>
      <c r="P839" s="687"/>
      <c r="Q839" s="687"/>
      <c r="R839" s="687"/>
      <c r="S839" s="687"/>
      <c r="T839" s="691" t="s">
        <v>114</v>
      </c>
      <c r="U839" s="691" t="s">
        <v>3</v>
      </c>
      <c r="V839" s="691" t="s">
        <v>3</v>
      </c>
      <c r="AE839" s="414"/>
    </row>
    <row r="840" spans="1:31" ht="15" customHeight="1">
      <c r="A840" s="761">
        <f t="shared" si="42"/>
        <v>2025</v>
      </c>
      <c r="B840" s="762" t="str">
        <f t="shared" si="43"/>
        <v>avril</v>
      </c>
      <c r="C840" s="761">
        <f t="shared" si="44"/>
        <v>14</v>
      </c>
      <c r="D840" s="348" t="s">
        <v>1432</v>
      </c>
      <c r="E840" s="348" t="s">
        <v>3235</v>
      </c>
      <c r="F840" s="259">
        <v>45750</v>
      </c>
      <c r="G840" s="800" t="s">
        <v>1696</v>
      </c>
      <c r="H840" s="811" t="s">
        <v>3211</v>
      </c>
      <c r="I840" s="849" t="s">
        <v>3212</v>
      </c>
      <c r="L840" s="347" t="s">
        <v>1444</v>
      </c>
      <c r="M840" s="765" t="s">
        <v>1212</v>
      </c>
      <c r="N840" s="264">
        <v>708.8</v>
      </c>
      <c r="O840" s="687"/>
      <c r="P840" s="687"/>
      <c r="Q840" s="687"/>
      <c r="R840" s="687"/>
      <c r="S840" s="687"/>
      <c r="T840" s="691" t="s">
        <v>13</v>
      </c>
      <c r="U840" s="691" t="s">
        <v>49</v>
      </c>
      <c r="V840" s="691" t="s">
        <v>49</v>
      </c>
      <c r="AE840" s="414"/>
    </row>
    <row r="841" spans="1:31" ht="15" hidden="1" customHeight="1">
      <c r="A841" s="761">
        <f t="shared" si="42"/>
        <v>2025</v>
      </c>
      <c r="B841" s="762" t="str">
        <f t="shared" si="43"/>
        <v>avril</v>
      </c>
      <c r="C841" s="761">
        <f t="shared" si="44"/>
        <v>14</v>
      </c>
      <c r="D841" s="348" t="s">
        <v>1440</v>
      </c>
      <c r="E841" s="348" t="s">
        <v>3236</v>
      </c>
      <c r="F841" s="259">
        <v>45751</v>
      </c>
      <c r="G841" s="826" t="s">
        <v>1435</v>
      </c>
      <c r="H841" s="804" t="s">
        <v>3209</v>
      </c>
      <c r="J841" s="785"/>
      <c r="L841" s="347" t="s">
        <v>1457</v>
      </c>
      <c r="M841" s="850" t="s">
        <v>803</v>
      </c>
      <c r="N841" s="264">
        <v>49</v>
      </c>
      <c r="O841" s="687"/>
      <c r="P841" s="687"/>
      <c r="Q841" s="687"/>
      <c r="R841" s="687"/>
      <c r="S841" s="687"/>
      <c r="T841" s="691" t="s">
        <v>114</v>
      </c>
      <c r="U841" s="691" t="s">
        <v>20</v>
      </c>
      <c r="V841" s="691" t="s">
        <v>20</v>
      </c>
      <c r="AE841" s="414"/>
    </row>
    <row r="842" spans="1:31" ht="15" hidden="1" customHeight="1">
      <c r="A842" s="761">
        <f t="shared" si="42"/>
        <v>2025</v>
      </c>
      <c r="B842" s="762" t="str">
        <f t="shared" si="43"/>
        <v>avril</v>
      </c>
      <c r="C842" s="761">
        <f t="shared" si="44"/>
        <v>14</v>
      </c>
      <c r="D842" s="348" t="s">
        <v>1440</v>
      </c>
      <c r="E842" s="348" t="s">
        <v>3236</v>
      </c>
      <c r="F842" s="259">
        <v>45751</v>
      </c>
      <c r="G842" s="826" t="s">
        <v>1435</v>
      </c>
      <c r="H842" s="804" t="s">
        <v>3209</v>
      </c>
      <c r="J842" s="785"/>
      <c r="L842" s="347" t="s">
        <v>1457</v>
      </c>
      <c r="M842" s="850" t="s">
        <v>809</v>
      </c>
      <c r="N842" s="264">
        <v>57</v>
      </c>
      <c r="O842" s="687"/>
      <c r="P842" s="687"/>
      <c r="Q842" s="687"/>
      <c r="R842" s="687"/>
      <c r="S842" s="687"/>
      <c r="T842" s="691" t="s">
        <v>114</v>
      </c>
      <c r="U842" s="691" t="s">
        <v>20</v>
      </c>
      <c r="V842" s="691" t="s">
        <v>20</v>
      </c>
      <c r="AE842" s="414"/>
    </row>
    <row r="843" spans="1:31" ht="15" hidden="1" customHeight="1">
      <c r="A843" s="761">
        <f t="shared" si="42"/>
        <v>2025</v>
      </c>
      <c r="B843" s="762" t="str">
        <f t="shared" si="43"/>
        <v>avril</v>
      </c>
      <c r="C843" s="761">
        <f t="shared" si="44"/>
        <v>14</v>
      </c>
      <c r="D843" s="348" t="s">
        <v>1440</v>
      </c>
      <c r="E843" s="348" t="s">
        <v>3236</v>
      </c>
      <c r="F843" s="259">
        <v>45751</v>
      </c>
      <c r="G843" s="826" t="s">
        <v>1435</v>
      </c>
      <c r="H843" s="804" t="s">
        <v>3209</v>
      </c>
      <c r="J843" s="785"/>
      <c r="L843" s="347" t="s">
        <v>1457</v>
      </c>
      <c r="M843" s="850" t="s">
        <v>226</v>
      </c>
      <c r="N843" s="264">
        <v>106</v>
      </c>
      <c r="O843" s="687"/>
      <c r="P843" s="687"/>
      <c r="Q843" s="687"/>
      <c r="R843" s="687"/>
      <c r="S843" s="687"/>
      <c r="T843" s="691" t="s">
        <v>13</v>
      </c>
      <c r="U843" s="691" t="s">
        <v>43</v>
      </c>
      <c r="V843" s="691" t="s">
        <v>93</v>
      </c>
      <c r="AE843" s="414"/>
    </row>
    <row r="844" spans="1:31" ht="15" hidden="1" customHeight="1">
      <c r="A844" s="761">
        <f t="shared" si="42"/>
        <v>2025</v>
      </c>
      <c r="B844" s="762" t="str">
        <f t="shared" si="43"/>
        <v>avril</v>
      </c>
      <c r="C844" s="761">
        <f t="shared" si="44"/>
        <v>14</v>
      </c>
      <c r="D844" s="348" t="s">
        <v>1440</v>
      </c>
      <c r="E844" s="348" t="s">
        <v>3237</v>
      </c>
      <c r="F844" s="259">
        <v>45751</v>
      </c>
      <c r="G844" s="800" t="s">
        <v>1696</v>
      </c>
      <c r="H844" s="798" t="s">
        <v>1607</v>
      </c>
      <c r="I844" s="851"/>
      <c r="L844" s="347" t="s">
        <v>1438</v>
      </c>
      <c r="M844" s="850" t="s">
        <v>602</v>
      </c>
      <c r="N844" s="852">
        <v>75.400000000000006</v>
      </c>
      <c r="O844" s="687"/>
      <c r="P844" s="687"/>
      <c r="Q844" s="687"/>
      <c r="R844" s="687"/>
      <c r="S844" s="687"/>
      <c r="T844" s="691" t="s">
        <v>114</v>
      </c>
      <c r="U844" s="691" t="s">
        <v>7</v>
      </c>
      <c r="V844" s="691" t="s">
        <v>143</v>
      </c>
      <c r="AE844" s="414"/>
    </row>
    <row r="845" spans="1:31" ht="15" hidden="1" customHeight="1">
      <c r="A845" s="761">
        <f t="shared" si="42"/>
        <v>2025</v>
      </c>
      <c r="B845" s="762" t="str">
        <f t="shared" si="43"/>
        <v>avril</v>
      </c>
      <c r="C845" s="761">
        <f t="shared" si="44"/>
        <v>14</v>
      </c>
      <c r="D845" s="348" t="s">
        <v>1440</v>
      </c>
      <c r="E845" s="348" t="s">
        <v>3237</v>
      </c>
      <c r="F845" s="259">
        <v>45751</v>
      </c>
      <c r="G845" s="800" t="s">
        <v>1696</v>
      </c>
      <c r="H845" s="798" t="s">
        <v>1607</v>
      </c>
      <c r="I845" s="851"/>
      <c r="L845" s="347" t="s">
        <v>1438</v>
      </c>
      <c r="M845" s="853" t="s">
        <v>382</v>
      </c>
      <c r="N845" s="852">
        <v>75.400000000000006</v>
      </c>
      <c r="O845" s="687"/>
      <c r="P845" s="687"/>
      <c r="Q845" s="687"/>
      <c r="R845" s="687"/>
      <c r="S845" s="687"/>
      <c r="T845" s="691" t="s">
        <v>13</v>
      </c>
      <c r="U845" s="691" t="s">
        <v>49</v>
      </c>
      <c r="V845" s="691" t="s">
        <v>86</v>
      </c>
      <c r="AE845" s="414"/>
    </row>
    <row r="846" spans="1:31" ht="15" hidden="1" customHeight="1">
      <c r="A846" s="761">
        <f t="shared" si="42"/>
        <v>2025</v>
      </c>
      <c r="B846" s="762" t="str">
        <f t="shared" si="43"/>
        <v>avril</v>
      </c>
      <c r="C846" s="761">
        <f t="shared" si="44"/>
        <v>14</v>
      </c>
      <c r="D846" s="348" t="s">
        <v>1440</v>
      </c>
      <c r="E846" s="348" t="s">
        <v>3238</v>
      </c>
      <c r="F846" s="259">
        <v>45751</v>
      </c>
      <c r="G846" s="800" t="s">
        <v>1425</v>
      </c>
      <c r="H846" s="804"/>
      <c r="L846" s="347" t="s">
        <v>1426</v>
      </c>
      <c r="M846" s="850" t="s">
        <v>835</v>
      </c>
      <c r="N846" s="264" t="s">
        <v>1425</v>
      </c>
      <c r="O846" s="687"/>
      <c r="P846" s="687"/>
      <c r="Q846" s="687"/>
      <c r="R846" s="687"/>
      <c r="S846" s="687"/>
      <c r="T846" s="691" t="s">
        <v>114</v>
      </c>
      <c r="U846" s="691" t="s">
        <v>7</v>
      </c>
      <c r="V846" s="691" t="s">
        <v>143</v>
      </c>
      <c r="AE846" s="414"/>
    </row>
    <row r="847" spans="1:31" ht="15" hidden="1" customHeight="1">
      <c r="A847" s="761">
        <f t="shared" si="42"/>
        <v>2025</v>
      </c>
      <c r="B847" s="762" t="str">
        <f t="shared" si="43"/>
        <v>avril</v>
      </c>
      <c r="C847" s="761">
        <f t="shared" si="44"/>
        <v>14</v>
      </c>
      <c r="D847" s="348" t="s">
        <v>1440</v>
      </c>
      <c r="E847" s="348" t="s">
        <v>3238</v>
      </c>
      <c r="F847" s="259">
        <v>45751</v>
      </c>
      <c r="G847" s="800" t="s">
        <v>1425</v>
      </c>
      <c r="H847" s="804"/>
      <c r="L847" s="347" t="s">
        <v>1426</v>
      </c>
      <c r="M847" s="850" t="s">
        <v>1068</v>
      </c>
      <c r="N847" s="264" t="s">
        <v>1425</v>
      </c>
      <c r="O847" s="687"/>
      <c r="P847" s="687"/>
      <c r="Q847" s="687"/>
      <c r="R847" s="687"/>
      <c r="S847" s="687"/>
      <c r="T847" s="691" t="s">
        <v>114</v>
      </c>
      <c r="U847" s="691" t="s">
        <v>7</v>
      </c>
      <c r="V847" s="691" t="s">
        <v>143</v>
      </c>
      <c r="AE847" s="414"/>
    </row>
    <row r="848" spans="1:31" ht="15" hidden="1" customHeight="1">
      <c r="A848" s="761">
        <f t="shared" si="42"/>
        <v>2025</v>
      </c>
      <c r="B848" s="762" t="str">
        <f t="shared" si="43"/>
        <v>avril</v>
      </c>
      <c r="C848" s="761">
        <f t="shared" si="44"/>
        <v>14</v>
      </c>
      <c r="D848" s="348" t="s">
        <v>1440</v>
      </c>
      <c r="E848" s="348" t="s">
        <v>3238</v>
      </c>
      <c r="F848" s="259">
        <v>45751</v>
      </c>
      <c r="G848" s="807" t="s">
        <v>1593</v>
      </c>
      <c r="H848" s="807"/>
      <c r="L848" s="347" t="s">
        <v>1465</v>
      </c>
      <c r="M848" s="850" t="s">
        <v>1029</v>
      </c>
      <c r="N848" s="432">
        <v>13</v>
      </c>
      <c r="O848" s="687"/>
      <c r="P848" s="687"/>
      <c r="Q848" s="687"/>
      <c r="R848" s="687"/>
      <c r="S848" s="687"/>
      <c r="T848" s="691" t="s">
        <v>114</v>
      </c>
      <c r="U848" s="691" t="s">
        <v>7</v>
      </c>
      <c r="V848" s="691" t="s">
        <v>143</v>
      </c>
      <c r="AE848" s="414"/>
    </row>
    <row r="849" spans="1:31" ht="15" hidden="1" customHeight="1">
      <c r="A849" s="761">
        <v>2025</v>
      </c>
      <c r="B849" s="762" t="s">
        <v>3039</v>
      </c>
      <c r="C849" s="761">
        <v>14</v>
      </c>
      <c r="D849" s="348" t="s">
        <v>1440</v>
      </c>
      <c r="E849" s="348" t="s">
        <v>3238</v>
      </c>
      <c r="F849" s="259">
        <v>45386</v>
      </c>
      <c r="G849" s="807" t="s">
        <v>1593</v>
      </c>
      <c r="H849" s="805"/>
      <c r="I849" s="785"/>
      <c r="L849" s="347" t="s">
        <v>1465</v>
      </c>
      <c r="M849" s="850" t="s">
        <v>871</v>
      </c>
      <c r="N849" s="432">
        <v>13</v>
      </c>
      <c r="O849" s="687"/>
      <c r="P849" s="687"/>
      <c r="Q849" s="687"/>
      <c r="R849" s="687"/>
      <c r="S849" s="687"/>
      <c r="T849" s="691" t="s">
        <v>114</v>
      </c>
      <c r="U849" s="691" t="s">
        <v>7</v>
      </c>
      <c r="V849" s="691" t="s">
        <v>501</v>
      </c>
      <c r="AE849" s="414"/>
    </row>
    <row r="850" spans="1:31" ht="15" hidden="1" customHeight="1">
      <c r="A850" s="761">
        <f t="shared" si="42"/>
        <v>2025</v>
      </c>
      <c r="B850" s="762" t="str">
        <f t="shared" si="43"/>
        <v>avril</v>
      </c>
      <c r="C850" s="761">
        <f t="shared" si="44"/>
        <v>14</v>
      </c>
      <c r="D850" s="348" t="s">
        <v>1440</v>
      </c>
      <c r="E850" s="348" t="s">
        <v>3239</v>
      </c>
      <c r="F850" s="259">
        <v>45751</v>
      </c>
      <c r="G850" s="800" t="s">
        <v>1529</v>
      </c>
      <c r="H850" s="801" t="s">
        <v>1574</v>
      </c>
      <c r="I850" s="799" t="s">
        <v>3213</v>
      </c>
      <c r="L850" s="347" t="s">
        <v>1444</v>
      </c>
      <c r="M850" s="854" t="s">
        <v>500</v>
      </c>
      <c r="N850" s="855">
        <v>34.270000000000003</v>
      </c>
      <c r="O850" s="687"/>
      <c r="P850" s="687"/>
      <c r="Q850" s="687"/>
      <c r="R850" s="687"/>
      <c r="S850" s="687"/>
      <c r="T850" s="691" t="s">
        <v>13</v>
      </c>
      <c r="U850" s="691" t="s">
        <v>43</v>
      </c>
      <c r="V850" s="691" t="s">
        <v>93</v>
      </c>
      <c r="AE850" s="414"/>
    </row>
    <row r="851" spans="1:31" ht="15" hidden="1" customHeight="1">
      <c r="A851" s="761">
        <f t="shared" si="42"/>
        <v>2025</v>
      </c>
      <c r="B851" s="762" t="str">
        <f t="shared" si="43"/>
        <v>avril</v>
      </c>
      <c r="C851" s="761">
        <f t="shared" si="44"/>
        <v>14</v>
      </c>
      <c r="D851" s="348" t="s">
        <v>1440</v>
      </c>
      <c r="E851" s="348" t="s">
        <v>3239</v>
      </c>
      <c r="F851" s="259">
        <v>45751</v>
      </c>
      <c r="G851" s="800" t="s">
        <v>1529</v>
      </c>
      <c r="H851" s="801" t="s">
        <v>1574</v>
      </c>
      <c r="I851" s="799" t="s">
        <v>3213</v>
      </c>
      <c r="L851" s="347" t="s">
        <v>1444</v>
      </c>
      <c r="M851" s="850" t="s">
        <v>1252</v>
      </c>
      <c r="N851" s="856">
        <v>34.270000000000003</v>
      </c>
      <c r="O851" s="687"/>
      <c r="P851" s="687"/>
      <c r="Q851" s="687"/>
      <c r="R851" s="687"/>
      <c r="S851" s="687"/>
      <c r="T851" s="691" t="s">
        <v>13</v>
      </c>
      <c r="U851" s="691" t="s">
        <v>49</v>
      </c>
      <c r="V851" s="691" t="s">
        <v>86</v>
      </c>
      <c r="AE851" s="414"/>
    </row>
    <row r="852" spans="1:31" ht="15" hidden="1" customHeight="1">
      <c r="A852" s="761">
        <f t="shared" si="42"/>
        <v>2025</v>
      </c>
      <c r="B852" s="762" t="str">
        <f t="shared" si="43"/>
        <v>avril</v>
      </c>
      <c r="C852" s="761">
        <f t="shared" si="44"/>
        <v>14</v>
      </c>
      <c r="D852" s="348" t="s">
        <v>1440</v>
      </c>
      <c r="E852" s="348" t="s">
        <v>3240</v>
      </c>
      <c r="F852" s="259">
        <v>45751</v>
      </c>
      <c r="G852" s="800" t="s">
        <v>1425</v>
      </c>
      <c r="H852" s="804"/>
      <c r="L852" s="347" t="s">
        <v>1426</v>
      </c>
      <c r="M852" s="853" t="s">
        <v>1231</v>
      </c>
      <c r="N852" s="264" t="s">
        <v>1425</v>
      </c>
      <c r="O852" s="687"/>
      <c r="P852" s="687"/>
      <c r="Q852" s="687"/>
      <c r="R852" s="687"/>
      <c r="S852" s="687"/>
      <c r="T852" s="691" t="s">
        <v>114</v>
      </c>
      <c r="U852" s="691" t="s">
        <v>7</v>
      </c>
      <c r="V852" s="691" t="s">
        <v>143</v>
      </c>
      <c r="AE852" s="414"/>
    </row>
    <row r="853" spans="1:31" ht="15" hidden="1" customHeight="1">
      <c r="A853" s="761">
        <f t="shared" si="42"/>
        <v>2025</v>
      </c>
      <c r="B853" s="762" t="str">
        <f t="shared" si="43"/>
        <v>avril</v>
      </c>
      <c r="C853" s="761">
        <f t="shared" si="44"/>
        <v>14</v>
      </c>
      <c r="D853" s="348" t="s">
        <v>1440</v>
      </c>
      <c r="E853" s="348" t="s">
        <v>3240</v>
      </c>
      <c r="F853" s="259">
        <v>45751</v>
      </c>
      <c r="G853" s="800" t="s">
        <v>1459</v>
      </c>
      <c r="H853" s="801" t="s">
        <v>3214</v>
      </c>
      <c r="L853" s="347" t="s">
        <v>1461</v>
      </c>
      <c r="M853" s="853" t="s">
        <v>471</v>
      </c>
      <c r="N853" s="264">
        <v>43.15</v>
      </c>
      <c r="O853" s="687"/>
      <c r="P853" s="687"/>
      <c r="Q853" s="687"/>
      <c r="R853" s="687"/>
      <c r="S853" s="687"/>
      <c r="T853" s="691" t="s">
        <v>114</v>
      </c>
      <c r="U853" s="691" t="s">
        <v>7</v>
      </c>
      <c r="V853" s="691" t="s">
        <v>143</v>
      </c>
      <c r="AE853" s="414"/>
    </row>
    <row r="854" spans="1:31" ht="15" hidden="1" customHeight="1">
      <c r="A854" s="761">
        <f t="shared" si="42"/>
        <v>2025</v>
      </c>
      <c r="B854" s="762" t="str">
        <f t="shared" si="43"/>
        <v>avril</v>
      </c>
      <c r="C854" s="761">
        <f t="shared" si="44"/>
        <v>14</v>
      </c>
      <c r="D854" s="348" t="s">
        <v>1440</v>
      </c>
      <c r="E854" s="348" t="s">
        <v>3240</v>
      </c>
      <c r="F854" s="259">
        <v>45751</v>
      </c>
      <c r="G854" s="800" t="s">
        <v>1425</v>
      </c>
      <c r="H854" s="804"/>
      <c r="L854" s="347" t="s">
        <v>1426</v>
      </c>
      <c r="M854" s="853" t="s">
        <v>1061</v>
      </c>
      <c r="N854" s="264" t="s">
        <v>1425</v>
      </c>
      <c r="O854" s="687"/>
      <c r="P854" s="687"/>
      <c r="Q854" s="687"/>
      <c r="R854" s="687"/>
      <c r="S854" s="687"/>
      <c r="T854" s="691" t="s">
        <v>114</v>
      </c>
      <c r="U854" s="691" t="s">
        <v>7</v>
      </c>
      <c r="V854" s="691" t="s">
        <v>143</v>
      </c>
      <c r="AE854" s="414"/>
    </row>
    <row r="855" spans="1:31" ht="15" hidden="1" customHeight="1">
      <c r="A855" s="761">
        <f t="shared" si="42"/>
        <v>2025</v>
      </c>
      <c r="B855" s="762" t="str">
        <f t="shared" si="43"/>
        <v>avril</v>
      </c>
      <c r="C855" s="761">
        <f t="shared" si="44"/>
        <v>14</v>
      </c>
      <c r="D855" s="348" t="s">
        <v>1440</v>
      </c>
      <c r="E855" s="348" t="s">
        <v>3240</v>
      </c>
      <c r="F855" s="259">
        <v>45751</v>
      </c>
      <c r="G855" s="800" t="s">
        <v>1425</v>
      </c>
      <c r="H855" s="804"/>
      <c r="L855" s="347" t="s">
        <v>1426</v>
      </c>
      <c r="M855" s="853" t="s">
        <v>164</v>
      </c>
      <c r="N855" s="264" t="s">
        <v>1425</v>
      </c>
      <c r="O855" s="687"/>
      <c r="P855" s="687"/>
      <c r="Q855" s="687"/>
      <c r="R855" s="687"/>
      <c r="S855" s="687"/>
      <c r="T855" s="691" t="s">
        <v>114</v>
      </c>
      <c r="U855" s="691" t="s">
        <v>7</v>
      </c>
      <c r="V855" s="691" t="s">
        <v>143</v>
      </c>
      <c r="AE855" s="414"/>
    </row>
    <row r="856" spans="1:31" ht="15" hidden="1" customHeight="1">
      <c r="A856" s="761">
        <f t="shared" si="42"/>
        <v>2025</v>
      </c>
      <c r="B856" s="762" t="str">
        <f t="shared" si="43"/>
        <v>avril</v>
      </c>
      <c r="C856" s="761">
        <f t="shared" si="44"/>
        <v>14</v>
      </c>
      <c r="D856" s="348" t="s">
        <v>1440</v>
      </c>
      <c r="E856" s="348" t="s">
        <v>3240</v>
      </c>
      <c r="F856" s="259">
        <v>45751</v>
      </c>
      <c r="G856" s="800" t="s">
        <v>1425</v>
      </c>
      <c r="H856" s="804"/>
      <c r="L856" s="347" t="s">
        <v>1426</v>
      </c>
      <c r="M856" s="853" t="s">
        <v>174</v>
      </c>
      <c r="N856" s="264" t="s">
        <v>1425</v>
      </c>
      <c r="O856" s="687"/>
      <c r="P856" s="687"/>
      <c r="Q856" s="687"/>
      <c r="R856" s="687"/>
      <c r="S856" s="687"/>
      <c r="T856" s="691" t="s">
        <v>114</v>
      </c>
      <c r="U856" s="691" t="s">
        <v>7</v>
      </c>
      <c r="V856" s="691" t="s">
        <v>143</v>
      </c>
      <c r="AE856" s="414"/>
    </row>
    <row r="857" spans="1:31" ht="15" hidden="1" customHeight="1">
      <c r="A857" s="761">
        <f t="shared" si="42"/>
        <v>2025</v>
      </c>
      <c r="B857" s="762" t="str">
        <f t="shared" si="43"/>
        <v>avril</v>
      </c>
      <c r="C857" s="761">
        <f t="shared" si="44"/>
        <v>14</v>
      </c>
      <c r="D857" s="348" t="s">
        <v>1440</v>
      </c>
      <c r="E857" s="348" t="s">
        <v>3240</v>
      </c>
      <c r="F857" s="259">
        <v>45751</v>
      </c>
      <c r="G857" s="800" t="s">
        <v>1459</v>
      </c>
      <c r="H857" s="801" t="s">
        <v>3214</v>
      </c>
      <c r="L857" s="347" t="s">
        <v>1461</v>
      </c>
      <c r="M857" s="853" t="s">
        <v>169</v>
      </c>
      <c r="N857" s="264">
        <v>50</v>
      </c>
      <c r="O857" s="687"/>
      <c r="P857" s="687"/>
      <c r="Q857" s="687"/>
      <c r="R857" s="687"/>
      <c r="S857" s="687"/>
      <c r="T857" s="691" t="s">
        <v>114</v>
      </c>
      <c r="U857" s="691" t="s">
        <v>7</v>
      </c>
      <c r="V857" s="691" t="s">
        <v>143</v>
      </c>
      <c r="AE857" s="414"/>
    </row>
    <row r="858" spans="1:31" ht="15" hidden="1" customHeight="1">
      <c r="A858" s="761">
        <f t="shared" si="42"/>
        <v>2025</v>
      </c>
      <c r="B858" s="762" t="str">
        <f t="shared" si="43"/>
        <v>avril</v>
      </c>
      <c r="C858" s="761">
        <f t="shared" si="44"/>
        <v>14</v>
      </c>
      <c r="D858" s="348" t="s">
        <v>1440</v>
      </c>
      <c r="E858" s="348" t="s">
        <v>3240</v>
      </c>
      <c r="F858" s="259">
        <v>45751</v>
      </c>
      <c r="G858" s="800" t="s">
        <v>1425</v>
      </c>
      <c r="H858" s="804"/>
      <c r="L858" s="347" t="s">
        <v>1426</v>
      </c>
      <c r="M858" s="853" t="s">
        <v>455</v>
      </c>
      <c r="N858" s="264" t="s">
        <v>1425</v>
      </c>
      <c r="O858" s="687"/>
      <c r="P858" s="687"/>
      <c r="Q858" s="687"/>
      <c r="R858" s="687"/>
      <c r="S858" s="687"/>
      <c r="T858" s="691" t="s">
        <v>114</v>
      </c>
      <c r="U858" s="691" t="s">
        <v>7</v>
      </c>
      <c r="V858" s="691" t="s">
        <v>143</v>
      </c>
      <c r="AE858" s="414"/>
    </row>
    <row r="859" spans="1:31" ht="15" hidden="1" customHeight="1">
      <c r="A859" s="761">
        <v>2025</v>
      </c>
      <c r="B859" s="762" t="s">
        <v>3039</v>
      </c>
      <c r="C859" s="761">
        <f t="shared" si="44"/>
        <v>14</v>
      </c>
      <c r="D859" s="348" t="s">
        <v>1440</v>
      </c>
      <c r="E859" s="348" t="s">
        <v>3240</v>
      </c>
      <c r="F859" s="259">
        <v>45751</v>
      </c>
      <c r="G859" s="800" t="s">
        <v>1459</v>
      </c>
      <c r="H859" s="801" t="s">
        <v>3214</v>
      </c>
      <c r="L859" s="347" t="s">
        <v>1461</v>
      </c>
      <c r="M859" s="853" t="s">
        <v>268</v>
      </c>
      <c r="N859" s="264">
        <v>50</v>
      </c>
      <c r="O859" s="687"/>
      <c r="P859" s="687"/>
      <c r="Q859" s="687"/>
      <c r="R859" s="687"/>
      <c r="S859" s="687"/>
      <c r="T859" s="691" t="s">
        <v>13</v>
      </c>
      <c r="U859" s="691" t="s">
        <v>43</v>
      </c>
      <c r="V859" s="691" t="s">
        <v>93</v>
      </c>
      <c r="AE859" s="414"/>
    </row>
    <row r="860" spans="1:31" ht="15" hidden="1" customHeight="1">
      <c r="A860" s="761">
        <f t="shared" si="42"/>
        <v>2025</v>
      </c>
      <c r="B860" s="762" t="str">
        <f t="shared" si="43"/>
        <v>avril</v>
      </c>
      <c r="C860" s="761">
        <f t="shared" si="44"/>
        <v>14</v>
      </c>
      <c r="D860" s="348" t="s">
        <v>1440</v>
      </c>
      <c r="E860" s="348" t="s">
        <v>3240</v>
      </c>
      <c r="F860" s="259">
        <v>45751</v>
      </c>
      <c r="G860" s="800" t="s">
        <v>1459</v>
      </c>
      <c r="H860" s="262" t="s">
        <v>3214</v>
      </c>
      <c r="L860" s="347" t="s">
        <v>1461</v>
      </c>
      <c r="M860" s="853" t="s">
        <v>784</v>
      </c>
      <c r="N860" s="264">
        <v>26.75</v>
      </c>
      <c r="O860" s="687"/>
      <c r="P860" s="687"/>
      <c r="Q860" s="687"/>
      <c r="R860" s="687"/>
      <c r="S860" s="687"/>
      <c r="T860" s="691" t="s">
        <v>13</v>
      </c>
      <c r="U860" s="691" t="s">
        <v>49</v>
      </c>
      <c r="V860" s="691" t="s">
        <v>86</v>
      </c>
      <c r="AE860" s="414"/>
    </row>
    <row r="861" spans="1:31" ht="15" hidden="1" customHeight="1">
      <c r="A861" s="761">
        <v>2025</v>
      </c>
      <c r="B861" s="762" t="s">
        <v>3039</v>
      </c>
      <c r="C861" s="761">
        <f t="shared" si="44"/>
        <v>14</v>
      </c>
      <c r="D861" s="348" t="s">
        <v>1440</v>
      </c>
      <c r="E861" s="348" t="s">
        <v>3240</v>
      </c>
      <c r="F861" s="259">
        <v>45751</v>
      </c>
      <c r="G861" s="800" t="s">
        <v>1459</v>
      </c>
      <c r="H861" s="801" t="s">
        <v>3214</v>
      </c>
      <c r="I861" s="785"/>
      <c r="L861" s="833" t="s">
        <v>1461</v>
      </c>
      <c r="M861" s="853" t="s">
        <v>382</v>
      </c>
      <c r="N861" s="264">
        <v>16.399999999999999</v>
      </c>
      <c r="O861" s="687"/>
      <c r="P861" s="687"/>
      <c r="Q861" s="687"/>
      <c r="R861" s="687"/>
      <c r="S861" s="687"/>
      <c r="T861" s="691" t="s">
        <v>114</v>
      </c>
      <c r="U861" s="691" t="s">
        <v>3</v>
      </c>
      <c r="V861" s="691" t="s">
        <v>22</v>
      </c>
      <c r="AE861" s="414"/>
    </row>
    <row r="862" spans="1:31" ht="15" hidden="1" customHeight="1">
      <c r="A862" s="761">
        <f t="shared" si="42"/>
        <v>2025</v>
      </c>
      <c r="B862" s="762" t="str">
        <f t="shared" si="43"/>
        <v>avril</v>
      </c>
      <c r="C862" s="761">
        <f t="shared" si="44"/>
        <v>14</v>
      </c>
      <c r="D862" s="348" t="s">
        <v>1517</v>
      </c>
      <c r="E862" s="348" t="s">
        <v>3241</v>
      </c>
      <c r="F862" s="259">
        <v>45752</v>
      </c>
      <c r="G862" s="800" t="s">
        <v>1425</v>
      </c>
      <c r="H862" s="804"/>
      <c r="L862" s="347" t="s">
        <v>1426</v>
      </c>
      <c r="M862" s="850" t="s">
        <v>752</v>
      </c>
      <c r="N862" s="264" t="s">
        <v>1425</v>
      </c>
      <c r="O862" s="687"/>
      <c r="P862" s="687"/>
      <c r="Q862" s="687"/>
      <c r="R862" s="687"/>
      <c r="S862" s="687"/>
      <c r="T862" s="691" t="s">
        <v>13</v>
      </c>
      <c r="U862" s="691" t="s">
        <v>47</v>
      </c>
      <c r="V862" s="691" t="s">
        <v>292</v>
      </c>
      <c r="AE862" s="414"/>
    </row>
    <row r="863" spans="1:31" ht="15" hidden="1" customHeight="1">
      <c r="A863" s="761">
        <f t="shared" si="42"/>
        <v>2025</v>
      </c>
      <c r="B863" s="762" t="str">
        <f t="shared" si="43"/>
        <v>avril</v>
      </c>
      <c r="C863" s="761">
        <f t="shared" si="44"/>
        <v>15</v>
      </c>
      <c r="D863" s="348" t="s">
        <v>1466</v>
      </c>
      <c r="E863" s="348" t="s">
        <v>3242</v>
      </c>
      <c r="F863" s="259">
        <v>45753</v>
      </c>
      <c r="G863" s="811" t="s">
        <v>1672</v>
      </c>
      <c r="H863" s="812" t="s">
        <v>3215</v>
      </c>
      <c r="I863" s="831" t="s">
        <v>3216</v>
      </c>
      <c r="J863" s="837" t="s">
        <v>3217</v>
      </c>
      <c r="K863" s="837" t="s">
        <v>1570</v>
      </c>
      <c r="L863" s="833" t="s">
        <v>1457</v>
      </c>
      <c r="M863" s="850" t="s">
        <v>792</v>
      </c>
      <c r="N863" s="264">
        <v>30.5</v>
      </c>
      <c r="O863" s="687"/>
      <c r="P863" s="687"/>
      <c r="Q863" s="687"/>
      <c r="R863" s="687"/>
      <c r="S863" s="687"/>
      <c r="T863" s="691" t="s">
        <v>114</v>
      </c>
      <c r="U863" s="691" t="s">
        <v>3</v>
      </c>
      <c r="V863" s="691" t="s">
        <v>22</v>
      </c>
      <c r="AE863" s="414"/>
    </row>
    <row r="864" spans="1:31" ht="15" hidden="1" customHeight="1">
      <c r="A864" s="761">
        <f t="shared" si="42"/>
        <v>2025</v>
      </c>
      <c r="B864" s="762" t="str">
        <f t="shared" si="43"/>
        <v>avril</v>
      </c>
      <c r="C864" s="761">
        <f t="shared" si="44"/>
        <v>15</v>
      </c>
      <c r="D864" s="348" t="s">
        <v>1466</v>
      </c>
      <c r="E864" s="348" t="s">
        <v>3242</v>
      </c>
      <c r="F864" s="259">
        <v>45753</v>
      </c>
      <c r="G864" s="811" t="s">
        <v>1672</v>
      </c>
      <c r="H864" s="812" t="s">
        <v>3215</v>
      </c>
      <c r="I864" s="831" t="s">
        <v>3216</v>
      </c>
      <c r="J864" s="837" t="s">
        <v>3217</v>
      </c>
      <c r="K864" s="837" t="s">
        <v>1570</v>
      </c>
      <c r="L864" s="833" t="s">
        <v>1457</v>
      </c>
      <c r="M864" s="850" t="s">
        <v>788</v>
      </c>
      <c r="N864" s="264">
        <v>98.9</v>
      </c>
      <c r="O864" s="687"/>
      <c r="P864" s="687"/>
      <c r="Q864" s="687"/>
      <c r="R864" s="687"/>
      <c r="S864" s="687"/>
      <c r="T864" s="691" t="s">
        <v>13</v>
      </c>
      <c r="U864" s="691" t="s">
        <v>47</v>
      </c>
      <c r="V864" s="691" t="s">
        <v>292</v>
      </c>
      <c r="AE864" s="414"/>
    </row>
    <row r="865" spans="1:31" ht="15" hidden="1" customHeight="1">
      <c r="A865" s="761">
        <v>2025</v>
      </c>
      <c r="B865" s="762" t="s">
        <v>3039</v>
      </c>
      <c r="C865" s="761">
        <v>14</v>
      </c>
      <c r="D865" s="348" t="s">
        <v>1466</v>
      </c>
      <c r="E865" s="348" t="s">
        <v>3242</v>
      </c>
      <c r="F865" s="259">
        <v>45753</v>
      </c>
      <c r="G865" s="807" t="s">
        <v>1672</v>
      </c>
      <c r="H865" s="807" t="s">
        <v>3215</v>
      </c>
      <c r="I865" s="261" t="s">
        <v>3243</v>
      </c>
      <c r="J865" s="261" t="s">
        <v>3217</v>
      </c>
      <c r="K865" s="261" t="s">
        <v>1570</v>
      </c>
      <c r="L865" s="260" t="s">
        <v>1457</v>
      </c>
      <c r="M865" s="291" t="s">
        <v>660</v>
      </c>
      <c r="N865" s="264">
        <v>129.4</v>
      </c>
      <c r="O865" s="687"/>
      <c r="P865" s="687"/>
      <c r="Q865" s="687"/>
      <c r="R865" s="687"/>
      <c r="S865" s="687"/>
      <c r="T865" s="691" t="s">
        <v>114</v>
      </c>
      <c r="U865" s="691" t="s">
        <v>34</v>
      </c>
      <c r="V865" s="691" t="s">
        <v>34</v>
      </c>
      <c r="AE865" s="414"/>
    </row>
    <row r="866" spans="1:31" ht="15" hidden="1" customHeight="1">
      <c r="A866" s="761">
        <f t="shared" ref="A866:A929" si="45">IF(B866="","",2025)</f>
        <v>2025</v>
      </c>
      <c r="B866" s="762" t="str">
        <f t="shared" ref="B866:B929" si="46">IF(F866="","",CHOOSE(MONTH(F866),"janvier","février","mars","avril","mai","juin","juillet","aout","septembre","octobre","novembre","décembre"))</f>
        <v>avril</v>
      </c>
      <c r="C866" s="761">
        <f t="shared" si="44"/>
        <v>15</v>
      </c>
      <c r="D866" s="348" t="s">
        <v>1472</v>
      </c>
      <c r="E866" s="348" t="s">
        <v>3244</v>
      </c>
      <c r="F866" s="259">
        <v>45754</v>
      </c>
      <c r="G866" s="800" t="s">
        <v>1425</v>
      </c>
      <c r="H866" s="804"/>
      <c r="J866" s="837"/>
      <c r="K866" s="837"/>
      <c r="L866" s="347" t="s">
        <v>1426</v>
      </c>
      <c r="M866" s="765" t="s">
        <v>752</v>
      </c>
      <c r="N866" s="264" t="s">
        <v>1425</v>
      </c>
      <c r="O866" s="687"/>
      <c r="P866" s="687"/>
      <c r="Q866" s="687"/>
      <c r="R866" s="687"/>
      <c r="S866" s="687"/>
      <c r="T866" s="691" t="s">
        <v>114</v>
      </c>
      <c r="U866" s="691" t="s">
        <v>34</v>
      </c>
      <c r="V866" s="691" t="s">
        <v>34</v>
      </c>
      <c r="AE866" s="414"/>
    </row>
    <row r="867" spans="1:31" ht="15" hidden="1" customHeight="1">
      <c r="A867" s="761">
        <f t="shared" si="45"/>
        <v>2025</v>
      </c>
      <c r="B867" s="762" t="str">
        <f t="shared" si="46"/>
        <v>avril</v>
      </c>
      <c r="C867" s="761">
        <f t="shared" si="44"/>
        <v>15</v>
      </c>
      <c r="D867" s="348" t="s">
        <v>1472</v>
      </c>
      <c r="E867" s="348" t="s">
        <v>3244</v>
      </c>
      <c r="F867" s="259">
        <v>45754</v>
      </c>
      <c r="G867" s="811" t="s">
        <v>1516</v>
      </c>
      <c r="H867" s="801" t="s">
        <v>3181</v>
      </c>
      <c r="I867" s="834"/>
      <c r="J867" s="837"/>
      <c r="K867" s="837"/>
      <c r="L867" s="347" t="s">
        <v>1444</v>
      </c>
      <c r="M867" s="765" t="s">
        <v>803</v>
      </c>
      <c r="N867" s="264">
        <v>67</v>
      </c>
      <c r="O867" s="687"/>
      <c r="P867" s="687"/>
      <c r="Q867" s="687"/>
      <c r="R867" s="687"/>
      <c r="S867" s="687"/>
      <c r="T867" s="691" t="s">
        <v>13</v>
      </c>
      <c r="U867" s="691" t="s">
        <v>47</v>
      </c>
      <c r="V867" s="691" t="s">
        <v>292</v>
      </c>
      <c r="AE867" s="414"/>
    </row>
    <row r="868" spans="1:31" ht="15" hidden="1" customHeight="1">
      <c r="A868" s="761">
        <f t="shared" si="45"/>
        <v>2025</v>
      </c>
      <c r="B868" s="762" t="str">
        <f t="shared" si="46"/>
        <v>avril</v>
      </c>
      <c r="C868" s="761">
        <f t="shared" si="44"/>
        <v>15</v>
      </c>
      <c r="D868" s="348" t="s">
        <v>1472</v>
      </c>
      <c r="E868" s="348" t="s">
        <v>3244</v>
      </c>
      <c r="F868" s="259">
        <v>45754</v>
      </c>
      <c r="G868" s="811" t="s">
        <v>1516</v>
      </c>
      <c r="H868" s="801" t="s">
        <v>3181</v>
      </c>
      <c r="I868" s="834"/>
      <c r="J868" s="837"/>
      <c r="K868" s="837"/>
      <c r="L868" s="347" t="s">
        <v>1444</v>
      </c>
      <c r="M868" s="765" t="s">
        <v>809</v>
      </c>
      <c r="N868" s="264">
        <v>100</v>
      </c>
      <c r="AE868" s="414"/>
    </row>
    <row r="869" spans="1:31" ht="15" hidden="1" customHeight="1">
      <c r="A869" s="761">
        <f t="shared" si="45"/>
        <v>2025</v>
      </c>
      <c r="B869" s="762" t="str">
        <f t="shared" si="46"/>
        <v>avril</v>
      </c>
      <c r="C869" s="761">
        <f t="shared" si="44"/>
        <v>15</v>
      </c>
      <c r="D869" s="348" t="s">
        <v>1472</v>
      </c>
      <c r="E869" s="348" t="s">
        <v>3244</v>
      </c>
      <c r="F869" s="259">
        <v>45754</v>
      </c>
      <c r="G869" s="811" t="s">
        <v>1516</v>
      </c>
      <c r="H869" s="801" t="s">
        <v>3181</v>
      </c>
      <c r="I869" s="834"/>
      <c r="J869" s="837"/>
      <c r="K869" s="837"/>
      <c r="L869" s="347" t="s">
        <v>1444</v>
      </c>
      <c r="M869" s="765" t="s">
        <v>488</v>
      </c>
      <c r="N869" s="264">
        <v>22</v>
      </c>
      <c r="AE869" s="414"/>
    </row>
    <row r="870" spans="1:31" ht="15" hidden="1" customHeight="1">
      <c r="A870" s="761">
        <f t="shared" si="45"/>
        <v>2025</v>
      </c>
      <c r="B870" s="762" t="str">
        <f t="shared" si="46"/>
        <v>avril</v>
      </c>
      <c r="C870" s="761">
        <f t="shared" si="44"/>
        <v>15</v>
      </c>
      <c r="D870" s="348" t="s">
        <v>1472</v>
      </c>
      <c r="E870" s="348" t="s">
        <v>3244</v>
      </c>
      <c r="F870" s="259">
        <v>45754</v>
      </c>
      <c r="G870" s="811" t="s">
        <v>1516</v>
      </c>
      <c r="H870" s="857" t="s">
        <v>3181</v>
      </c>
      <c r="I870" s="834"/>
      <c r="J870" s="837"/>
      <c r="K870" s="837"/>
      <c r="L870" s="347" t="s">
        <v>1444</v>
      </c>
      <c r="M870" s="765" t="s">
        <v>975</v>
      </c>
      <c r="N870" s="264">
        <v>145</v>
      </c>
      <c r="AE870" s="414"/>
    </row>
    <row r="871" spans="1:31" ht="15" hidden="1" customHeight="1">
      <c r="A871" s="761">
        <f t="shared" si="45"/>
        <v>2025</v>
      </c>
      <c r="B871" s="762" t="str">
        <f t="shared" si="46"/>
        <v>avril</v>
      </c>
      <c r="C871" s="761">
        <f t="shared" si="44"/>
        <v>15</v>
      </c>
      <c r="D871" s="348" t="s">
        <v>1475</v>
      </c>
      <c r="E871" s="348" t="s">
        <v>3245</v>
      </c>
      <c r="F871" s="787">
        <v>45755</v>
      </c>
      <c r="G871" s="840" t="s">
        <v>1477</v>
      </c>
      <c r="H871" s="35" t="s">
        <v>3246</v>
      </c>
      <c r="I871" s="785"/>
      <c r="L871" s="769" t="s">
        <v>1438</v>
      </c>
      <c r="M871" s="765" t="s">
        <v>1227</v>
      </c>
      <c r="N871" s="264">
        <v>61</v>
      </c>
      <c r="AE871" s="414"/>
    </row>
    <row r="872" spans="1:31" ht="15" hidden="1" customHeight="1">
      <c r="A872" s="761">
        <f t="shared" si="45"/>
        <v>2025</v>
      </c>
      <c r="B872" s="762" t="str">
        <f>IF(F872="","",CHOOSE(MONTH(F872),"janvier","février","mars","avril","mai","juin","juillet","aout","septembre","octobre","novembre","décembre"))</f>
        <v>avril</v>
      </c>
      <c r="C872" s="761">
        <f>IF(F872="","",WEEKNUM(F872))</f>
        <v>15</v>
      </c>
      <c r="D872" s="348" t="s">
        <v>1475</v>
      </c>
      <c r="E872" s="348" t="s">
        <v>3245</v>
      </c>
      <c r="F872" s="787">
        <v>45755</v>
      </c>
      <c r="G872" s="840" t="s">
        <v>1477</v>
      </c>
      <c r="H872" s="35" t="s">
        <v>3246</v>
      </c>
      <c r="I872" s="785"/>
      <c r="L872" s="769" t="s">
        <v>1438</v>
      </c>
      <c r="M872" s="765" t="s">
        <v>975</v>
      </c>
      <c r="N872" s="264">
        <v>39</v>
      </c>
      <c r="AE872" s="414"/>
    </row>
    <row r="873" spans="1:31" ht="15" hidden="1" customHeight="1">
      <c r="A873" s="761">
        <f t="shared" si="45"/>
        <v>2025</v>
      </c>
      <c r="B873" s="762" t="str">
        <f>IF(F872="","",CHOOSE(MONTH(F872),"janvier","février","mars","avril","mai","juin","juillet","aout","septembre","octobre","novembre","décembre"))</f>
        <v>avril</v>
      </c>
      <c r="C873" s="761">
        <f>IF(F873="","",WEEKNUM(F873))</f>
        <v>15</v>
      </c>
      <c r="D873" s="348" t="s">
        <v>1475</v>
      </c>
      <c r="E873" s="348" t="s">
        <v>3245</v>
      </c>
      <c r="F873" s="787">
        <v>45755</v>
      </c>
      <c r="G873" s="858" t="s">
        <v>1477</v>
      </c>
      <c r="H873" s="859" t="s">
        <v>3246</v>
      </c>
      <c r="I873" s="785"/>
      <c r="L873" s="769" t="s">
        <v>1438</v>
      </c>
      <c r="M873" s="765" t="s">
        <v>1285</v>
      </c>
      <c r="N873" s="264">
        <v>22</v>
      </c>
      <c r="AE873" s="414"/>
    </row>
    <row r="874" spans="1:31" ht="15" hidden="1" customHeight="1">
      <c r="A874" s="761">
        <f t="shared" si="45"/>
        <v>2025</v>
      </c>
      <c r="B874" s="762" t="str">
        <f t="shared" ref="B874:B888" si="47">IF(F874="","",CHOOSE(MONTH(F874),"janvier","février","mars","avril","mai","juin","juillet","aout","septembre","octobre","novembre","décembre"))</f>
        <v>avril</v>
      </c>
      <c r="C874" s="761">
        <f>IF(F874="","",WEEKNUM(F874))</f>
        <v>15</v>
      </c>
      <c r="D874" s="348" t="s">
        <v>1475</v>
      </c>
      <c r="E874" s="348" t="s">
        <v>3247</v>
      </c>
      <c r="F874" s="787">
        <v>45755</v>
      </c>
      <c r="G874" s="800" t="s">
        <v>3248</v>
      </c>
      <c r="H874" s="860" t="s">
        <v>1533</v>
      </c>
      <c r="L874" s="347" t="s">
        <v>1457</v>
      </c>
      <c r="M874" s="765" t="s">
        <v>803</v>
      </c>
      <c r="N874" s="264">
        <v>42</v>
      </c>
      <c r="AE874" s="414"/>
    </row>
    <row r="875" spans="1:31" ht="15" hidden="1" customHeight="1">
      <c r="A875" s="761">
        <f t="shared" si="45"/>
        <v>2025</v>
      </c>
      <c r="B875" s="762" t="str">
        <f t="shared" si="47"/>
        <v>avril</v>
      </c>
      <c r="C875" s="761">
        <f>IF(F875="","",WEEKNUM(F875))</f>
        <v>15</v>
      </c>
      <c r="D875" s="348" t="s">
        <v>1475</v>
      </c>
      <c r="E875" s="348" t="s">
        <v>3247</v>
      </c>
      <c r="F875" s="787">
        <v>45755</v>
      </c>
      <c r="G875" s="861" t="s">
        <v>3248</v>
      </c>
      <c r="H875" s="860" t="s">
        <v>1533</v>
      </c>
      <c r="L875" s="347" t="s">
        <v>1457</v>
      </c>
      <c r="M875" s="765" t="s">
        <v>500</v>
      </c>
      <c r="N875" s="264">
        <v>34</v>
      </c>
      <c r="AE875" s="414"/>
    </row>
    <row r="876" spans="1:31" ht="15" hidden="1" customHeight="1">
      <c r="A876" s="761">
        <f t="shared" si="45"/>
        <v>2025</v>
      </c>
      <c r="B876" s="762" t="str">
        <f t="shared" si="47"/>
        <v>avril</v>
      </c>
      <c r="C876" s="761">
        <f t="shared" si="44"/>
        <v>15</v>
      </c>
      <c r="D876" s="348" t="s">
        <v>1475</v>
      </c>
      <c r="E876" s="348" t="s">
        <v>3247</v>
      </c>
      <c r="F876" s="787">
        <v>45755</v>
      </c>
      <c r="G876" s="800" t="s">
        <v>3248</v>
      </c>
      <c r="H876" s="822" t="s">
        <v>1533</v>
      </c>
      <c r="L876" s="347" t="s">
        <v>1457</v>
      </c>
      <c r="M876" s="765" t="s">
        <v>775</v>
      </c>
      <c r="N876" s="264">
        <v>76</v>
      </c>
      <c r="AE876" s="414"/>
    </row>
    <row r="877" spans="1:31" ht="15" hidden="1" customHeight="1">
      <c r="A877" s="761">
        <f t="shared" si="45"/>
        <v>2025</v>
      </c>
      <c r="B877" s="762" t="str">
        <f t="shared" si="47"/>
        <v>avril</v>
      </c>
      <c r="C877" s="761">
        <f t="shared" si="44"/>
        <v>15</v>
      </c>
      <c r="D877" s="348" t="s">
        <v>1475</v>
      </c>
      <c r="E877" s="348" t="s">
        <v>3249</v>
      </c>
      <c r="F877" s="787">
        <v>45755</v>
      </c>
      <c r="G877" s="818" t="s">
        <v>3250</v>
      </c>
      <c r="H877" s="799" t="s">
        <v>3181</v>
      </c>
      <c r="L877" s="347" t="s">
        <v>1444</v>
      </c>
      <c r="M877" s="765" t="s">
        <v>1332</v>
      </c>
      <c r="N877" s="264">
        <v>287.88</v>
      </c>
      <c r="AE877" s="414"/>
    </row>
    <row r="878" spans="1:31" ht="15" hidden="1" customHeight="1">
      <c r="A878" s="761">
        <f t="shared" si="45"/>
        <v>2025</v>
      </c>
      <c r="B878" s="762" t="str">
        <f t="shared" si="47"/>
        <v>avril</v>
      </c>
      <c r="C878" s="761">
        <f t="shared" si="44"/>
        <v>15</v>
      </c>
      <c r="D878" s="348" t="s">
        <v>1475</v>
      </c>
      <c r="E878" s="348" t="s">
        <v>3249</v>
      </c>
      <c r="F878" s="787">
        <v>45755</v>
      </c>
      <c r="G878" s="35" t="s">
        <v>3250</v>
      </c>
      <c r="H878" s="799" t="s">
        <v>3181</v>
      </c>
      <c r="L878" s="347" t="s">
        <v>1444</v>
      </c>
      <c r="M878" s="765" t="s">
        <v>778</v>
      </c>
      <c r="N878" s="264">
        <v>287.88</v>
      </c>
      <c r="AE878" s="414"/>
    </row>
    <row r="879" spans="1:31" ht="15" hidden="1" customHeight="1">
      <c r="A879" s="761">
        <f t="shared" si="45"/>
        <v>2025</v>
      </c>
      <c r="B879" s="762" t="str">
        <f t="shared" si="47"/>
        <v>avril</v>
      </c>
      <c r="C879" s="761">
        <f t="shared" si="44"/>
        <v>15</v>
      </c>
      <c r="D879" s="348" t="s">
        <v>1475</v>
      </c>
      <c r="E879" s="348" t="s">
        <v>3251</v>
      </c>
      <c r="F879" s="259">
        <v>45755</v>
      </c>
      <c r="G879" s="841" t="s">
        <v>1568</v>
      </c>
      <c r="H879" s="800" t="s">
        <v>1471</v>
      </c>
      <c r="I879" s="802" t="s">
        <v>3252</v>
      </c>
      <c r="J879" s="799" t="s">
        <v>3253</v>
      </c>
      <c r="L879" s="347" t="s">
        <v>1646</v>
      </c>
      <c r="M879" s="765" t="s">
        <v>1392</v>
      </c>
      <c r="N879" s="264">
        <v>159.19999999999999</v>
      </c>
      <c r="AE879" s="414"/>
    </row>
    <row r="880" spans="1:31" ht="15" hidden="1" customHeight="1">
      <c r="A880" s="761">
        <f t="shared" si="45"/>
        <v>2025</v>
      </c>
      <c r="B880" s="762" t="str">
        <f t="shared" si="47"/>
        <v>avril</v>
      </c>
      <c r="C880" s="761">
        <f t="shared" si="44"/>
        <v>15</v>
      </c>
      <c r="D880" s="348" t="s">
        <v>1475</v>
      </c>
      <c r="E880" s="348" t="s">
        <v>3251</v>
      </c>
      <c r="F880" s="259">
        <v>45755</v>
      </c>
      <c r="G880" s="807" t="s">
        <v>1568</v>
      </c>
      <c r="H880" s="803" t="s">
        <v>1471</v>
      </c>
      <c r="I880" s="802" t="s">
        <v>3252</v>
      </c>
      <c r="J880" s="799" t="s">
        <v>3253</v>
      </c>
      <c r="L880" s="347" t="s">
        <v>1646</v>
      </c>
      <c r="M880" s="765" t="s">
        <v>1243</v>
      </c>
      <c r="N880" s="264">
        <v>159.19999999999999</v>
      </c>
      <c r="AE880" s="414"/>
    </row>
    <row r="881" spans="1:31" ht="15" hidden="1" customHeight="1">
      <c r="A881" s="761">
        <f t="shared" si="45"/>
        <v>2025</v>
      </c>
      <c r="B881" s="762" t="str">
        <f t="shared" si="47"/>
        <v>avril</v>
      </c>
      <c r="C881" s="761">
        <f t="shared" si="44"/>
        <v>15</v>
      </c>
      <c r="D881" s="348" t="s">
        <v>1424</v>
      </c>
      <c r="E881" s="348" t="s">
        <v>3254</v>
      </c>
      <c r="F881" s="259">
        <v>45756</v>
      </c>
      <c r="G881" s="800" t="s">
        <v>1425</v>
      </c>
      <c r="H881" s="804"/>
      <c r="J881" s="862"/>
      <c r="L881" s="347" t="s">
        <v>1426</v>
      </c>
      <c r="M881" s="850" t="s">
        <v>752</v>
      </c>
      <c r="N881" s="264" t="s">
        <v>1425</v>
      </c>
      <c r="AE881" s="414"/>
    </row>
    <row r="882" spans="1:31" ht="15" hidden="1" customHeight="1">
      <c r="A882" s="761">
        <f t="shared" si="45"/>
        <v>2025</v>
      </c>
      <c r="B882" s="762" t="str">
        <f t="shared" si="47"/>
        <v>avril</v>
      </c>
      <c r="C882" s="761">
        <f t="shared" si="44"/>
        <v>15</v>
      </c>
      <c r="D882" s="348" t="s">
        <v>1424</v>
      </c>
      <c r="E882" s="348" t="s">
        <v>3254</v>
      </c>
      <c r="F882" s="259">
        <v>45756</v>
      </c>
      <c r="G882" s="262" t="s">
        <v>3209</v>
      </c>
      <c r="H882" s="863" t="s">
        <v>1436</v>
      </c>
      <c r="I882" s="864"/>
      <c r="J882" s="862"/>
      <c r="L882" s="347" t="s">
        <v>1444</v>
      </c>
      <c r="M882" s="850" t="s">
        <v>803</v>
      </c>
      <c r="N882" s="264">
        <v>40.75</v>
      </c>
      <c r="AE882" s="414"/>
    </row>
    <row r="883" spans="1:31" ht="15" hidden="1" customHeight="1">
      <c r="A883" s="761">
        <f t="shared" si="45"/>
        <v>2025</v>
      </c>
      <c r="B883" s="762" t="str">
        <f t="shared" si="47"/>
        <v>avril</v>
      </c>
      <c r="C883" s="761">
        <f t="shared" si="44"/>
        <v>15</v>
      </c>
      <c r="D883" s="348" t="s">
        <v>1424</v>
      </c>
      <c r="E883" s="348" t="s">
        <v>3254</v>
      </c>
      <c r="F883" s="259">
        <v>45756</v>
      </c>
      <c r="G883" s="262" t="s">
        <v>3209</v>
      </c>
      <c r="H883" s="863" t="s">
        <v>1436</v>
      </c>
      <c r="I883" s="864"/>
      <c r="J883" s="862"/>
      <c r="L883" s="347" t="s">
        <v>1444</v>
      </c>
      <c r="M883" s="850" t="s">
        <v>809</v>
      </c>
      <c r="N883" s="264">
        <v>42.35</v>
      </c>
      <c r="AE883" s="414"/>
    </row>
    <row r="884" spans="1:31" ht="15" hidden="1" customHeight="1">
      <c r="A884" s="761">
        <f t="shared" si="45"/>
        <v>2025</v>
      </c>
      <c r="B884" s="762" t="str">
        <f t="shared" si="47"/>
        <v>avril</v>
      </c>
      <c r="C884" s="761">
        <f t="shared" si="44"/>
        <v>15</v>
      </c>
      <c r="D884" s="348" t="s">
        <v>1424</v>
      </c>
      <c r="E884" s="348" t="s">
        <v>3254</v>
      </c>
      <c r="F884" s="259">
        <v>45756</v>
      </c>
      <c r="G884" s="262" t="s">
        <v>3209</v>
      </c>
      <c r="H884" s="863" t="s">
        <v>1436</v>
      </c>
      <c r="I884" s="864"/>
      <c r="J884" s="862"/>
      <c r="L884" s="347" t="s">
        <v>1444</v>
      </c>
      <c r="M884" s="850" t="s">
        <v>488</v>
      </c>
      <c r="N884" s="264">
        <v>83.1</v>
      </c>
      <c r="AE884" s="414"/>
    </row>
    <row r="885" spans="1:31" ht="15" hidden="1" customHeight="1">
      <c r="A885" s="761">
        <f t="shared" si="45"/>
        <v>2025</v>
      </c>
      <c r="B885" s="762" t="str">
        <f t="shared" si="47"/>
        <v>avril</v>
      </c>
      <c r="C885" s="761">
        <f t="shared" si="44"/>
        <v>15</v>
      </c>
      <c r="D885" s="348" t="s">
        <v>1424</v>
      </c>
      <c r="E885" s="293" t="s">
        <v>3255</v>
      </c>
      <c r="F885" s="259">
        <v>45756</v>
      </c>
      <c r="G885" s="865" t="s">
        <v>1516</v>
      </c>
      <c r="H885" s="865" t="s">
        <v>3211</v>
      </c>
      <c r="I885" s="866" t="s">
        <v>3256</v>
      </c>
      <c r="L885" s="347" t="s">
        <v>1438</v>
      </c>
      <c r="M885" s="850" t="s">
        <v>1209</v>
      </c>
      <c r="N885" s="264">
        <v>115.8</v>
      </c>
      <c r="AE885" s="414"/>
    </row>
    <row r="886" spans="1:31" ht="15" customHeight="1">
      <c r="A886" s="761">
        <f t="shared" si="45"/>
        <v>2025</v>
      </c>
      <c r="B886" s="762" t="str">
        <f t="shared" si="47"/>
        <v>avril</v>
      </c>
      <c r="C886" s="761">
        <f t="shared" si="44"/>
        <v>15</v>
      </c>
      <c r="D886" s="348" t="s">
        <v>1424</v>
      </c>
      <c r="E886" s="293" t="s">
        <v>3255</v>
      </c>
      <c r="F886" s="259">
        <v>45756</v>
      </c>
      <c r="G886" s="865" t="s">
        <v>1516</v>
      </c>
      <c r="H886" s="867" t="s">
        <v>3211</v>
      </c>
      <c r="I886" s="866" t="s">
        <v>3256</v>
      </c>
      <c r="L886" s="347" t="s">
        <v>1438</v>
      </c>
      <c r="M886" s="850" t="s">
        <v>1212</v>
      </c>
      <c r="N886" s="264">
        <v>115.8</v>
      </c>
      <c r="AE886" s="414"/>
    </row>
    <row r="887" spans="1:31" ht="15" hidden="1" customHeight="1">
      <c r="A887" s="761">
        <f t="shared" si="45"/>
        <v>2025</v>
      </c>
      <c r="B887" s="762" t="str">
        <f t="shared" si="47"/>
        <v>avril</v>
      </c>
      <c r="C887" s="761">
        <f t="shared" si="44"/>
        <v>15</v>
      </c>
      <c r="D887" s="348" t="s">
        <v>1424</v>
      </c>
      <c r="E887" s="293" t="s">
        <v>3257</v>
      </c>
      <c r="F887" s="259">
        <v>45756</v>
      </c>
      <c r="G887" s="800" t="s">
        <v>1425</v>
      </c>
      <c r="H887" s="804"/>
      <c r="L887" s="347" t="s">
        <v>1426</v>
      </c>
      <c r="M887" s="850" t="s">
        <v>704</v>
      </c>
      <c r="N887" s="264" t="s">
        <v>1425</v>
      </c>
      <c r="AE887" s="414"/>
    </row>
    <row r="888" spans="1:31" ht="15" hidden="1" customHeight="1">
      <c r="A888" s="761">
        <f t="shared" si="45"/>
        <v>2025</v>
      </c>
      <c r="B888" s="762" t="str">
        <f t="shared" si="47"/>
        <v>avril</v>
      </c>
      <c r="C888" s="761">
        <f t="shared" si="44"/>
        <v>15</v>
      </c>
      <c r="D888" s="348" t="s">
        <v>1424</v>
      </c>
      <c r="E888" s="293" t="s">
        <v>3257</v>
      </c>
      <c r="F888" s="259">
        <v>45756</v>
      </c>
      <c r="G888" s="800" t="s">
        <v>1425</v>
      </c>
      <c r="H888" s="804"/>
      <c r="L888" s="347" t="s">
        <v>1426</v>
      </c>
      <c r="M888" s="850" t="s">
        <v>1029</v>
      </c>
      <c r="N888" s="264" t="s">
        <v>1425</v>
      </c>
      <c r="AE888" s="414"/>
    </row>
    <row r="889" spans="1:31" ht="15" hidden="1" customHeight="1">
      <c r="A889" s="761">
        <f t="shared" si="45"/>
        <v>2025</v>
      </c>
      <c r="B889" s="762" t="str">
        <f t="shared" si="46"/>
        <v>avril</v>
      </c>
      <c r="C889" s="761">
        <f t="shared" si="44"/>
        <v>15</v>
      </c>
      <c r="D889" s="348" t="s">
        <v>1432</v>
      </c>
      <c r="E889" s="293" t="s">
        <v>3258</v>
      </c>
      <c r="F889" s="259">
        <v>45757</v>
      </c>
      <c r="G889" s="868" t="s">
        <v>1477</v>
      </c>
      <c r="H889" s="869" t="s">
        <v>1574</v>
      </c>
      <c r="I889" s="866" t="s">
        <v>1775</v>
      </c>
      <c r="L889" s="347" t="s">
        <v>1438</v>
      </c>
      <c r="M889" s="850" t="s">
        <v>752</v>
      </c>
      <c r="N889" s="264">
        <v>161.79</v>
      </c>
      <c r="AE889" s="414"/>
    </row>
    <row r="890" spans="1:31" ht="15" hidden="1" customHeight="1">
      <c r="A890" s="761">
        <f t="shared" si="45"/>
        <v>2025</v>
      </c>
      <c r="B890" s="762" t="str">
        <f t="shared" si="46"/>
        <v>avril</v>
      </c>
      <c r="C890" s="761">
        <f t="shared" si="44"/>
        <v>15</v>
      </c>
      <c r="D890" s="348" t="s">
        <v>1432</v>
      </c>
      <c r="E890" s="293" t="s">
        <v>3258</v>
      </c>
      <c r="F890" s="259">
        <v>45757</v>
      </c>
      <c r="G890" s="868" t="s">
        <v>1477</v>
      </c>
      <c r="H890" s="869" t="s">
        <v>1574</v>
      </c>
      <c r="I890" s="866" t="s">
        <v>1775</v>
      </c>
      <c r="L890" s="347" t="s">
        <v>1438</v>
      </c>
      <c r="M890" s="850" t="s">
        <v>291</v>
      </c>
      <c r="N890" s="264">
        <v>161.79</v>
      </c>
      <c r="AE890" s="414"/>
    </row>
    <row r="891" spans="1:31" ht="15" hidden="1" customHeight="1">
      <c r="A891" s="761">
        <f t="shared" si="45"/>
        <v>2025</v>
      </c>
      <c r="B891" s="762" t="str">
        <f t="shared" si="46"/>
        <v>avril</v>
      </c>
      <c r="C891" s="761">
        <f t="shared" si="44"/>
        <v>15</v>
      </c>
      <c r="D891" s="348" t="s">
        <v>1432</v>
      </c>
      <c r="E891" s="293" t="s">
        <v>3258</v>
      </c>
      <c r="F891" s="259">
        <v>45757</v>
      </c>
      <c r="G891" s="868" t="s">
        <v>1477</v>
      </c>
      <c r="H891" s="869" t="s">
        <v>1574</v>
      </c>
      <c r="I891" s="866" t="s">
        <v>1775</v>
      </c>
      <c r="L891" s="347" t="s">
        <v>1438</v>
      </c>
      <c r="M891" s="850" t="s">
        <v>1227</v>
      </c>
      <c r="N891" s="264">
        <v>70</v>
      </c>
      <c r="AE891" s="414"/>
    </row>
    <row r="892" spans="1:31" ht="15" hidden="1" customHeight="1">
      <c r="A892" s="761">
        <f t="shared" si="45"/>
        <v>2025</v>
      </c>
      <c r="B892" s="762" t="str">
        <f t="shared" si="46"/>
        <v>avril</v>
      </c>
      <c r="C892" s="761">
        <f t="shared" si="44"/>
        <v>15</v>
      </c>
      <c r="D892" s="348" t="s">
        <v>1432</v>
      </c>
      <c r="E892" s="293" t="s">
        <v>3258</v>
      </c>
      <c r="F892" s="259">
        <v>45757</v>
      </c>
      <c r="G892" s="868" t="s">
        <v>1477</v>
      </c>
      <c r="H892" s="869" t="s">
        <v>1574</v>
      </c>
      <c r="I892" s="866" t="s">
        <v>1775</v>
      </c>
      <c r="L892" s="347" t="s">
        <v>1438</v>
      </c>
      <c r="M892" s="850" t="s">
        <v>759</v>
      </c>
      <c r="N892" s="264">
        <v>70</v>
      </c>
      <c r="AE892" s="414"/>
    </row>
    <row r="893" spans="1:31" ht="15" hidden="1" customHeight="1">
      <c r="A893" s="761">
        <f t="shared" si="45"/>
        <v>2025</v>
      </c>
      <c r="B893" s="762" t="str">
        <f t="shared" si="46"/>
        <v>avril</v>
      </c>
      <c r="C893" s="761">
        <f t="shared" si="44"/>
        <v>15</v>
      </c>
      <c r="D893" s="348" t="s">
        <v>1432</v>
      </c>
      <c r="E893" s="293" t="s">
        <v>3259</v>
      </c>
      <c r="F893" s="259">
        <v>45757</v>
      </c>
      <c r="G893" s="800" t="s">
        <v>1425</v>
      </c>
      <c r="H893" s="804"/>
      <c r="L893" s="347" t="s">
        <v>1426</v>
      </c>
      <c r="M893" s="850" t="s">
        <v>3260</v>
      </c>
      <c r="N893" s="264" t="s">
        <v>1425</v>
      </c>
      <c r="AE893" s="414"/>
    </row>
    <row r="894" spans="1:31" ht="15" hidden="1" customHeight="1">
      <c r="A894" s="761">
        <f t="shared" si="45"/>
        <v>2025</v>
      </c>
      <c r="B894" s="762" t="str">
        <f t="shared" si="46"/>
        <v>avril</v>
      </c>
      <c r="C894" s="761">
        <f t="shared" si="44"/>
        <v>15</v>
      </c>
      <c r="D894" s="348" t="s">
        <v>1432</v>
      </c>
      <c r="E894" s="293" t="s">
        <v>3259</v>
      </c>
      <c r="F894" s="259">
        <v>45757</v>
      </c>
      <c r="G894" s="868" t="s">
        <v>1611</v>
      </c>
      <c r="H894" s="869" t="s">
        <v>3261</v>
      </c>
      <c r="I894" s="866" t="s">
        <v>3262</v>
      </c>
      <c r="L894" s="347" t="s">
        <v>1457</v>
      </c>
      <c r="M894" s="850" t="s">
        <v>1203</v>
      </c>
      <c r="N894" s="264">
        <v>87.5</v>
      </c>
      <c r="AE894" s="414"/>
    </row>
    <row r="895" spans="1:31" ht="15" hidden="1" customHeight="1">
      <c r="A895" s="761">
        <f t="shared" si="45"/>
        <v>2025</v>
      </c>
      <c r="B895" s="762" t="str">
        <f t="shared" si="46"/>
        <v>avril</v>
      </c>
      <c r="C895" s="761">
        <f t="shared" si="44"/>
        <v>15</v>
      </c>
      <c r="D895" s="348" t="s">
        <v>1432</v>
      </c>
      <c r="E895" s="293" t="s">
        <v>3259</v>
      </c>
      <c r="F895" s="259">
        <v>45757</v>
      </c>
      <c r="G895" s="868" t="s">
        <v>1611</v>
      </c>
      <c r="H895" s="869" t="s">
        <v>3261</v>
      </c>
      <c r="I895" s="866" t="s">
        <v>3262</v>
      </c>
      <c r="L895" s="347" t="s">
        <v>1457</v>
      </c>
      <c r="M895" s="850" t="s">
        <v>485</v>
      </c>
      <c r="N895" s="264">
        <v>87.5</v>
      </c>
      <c r="AE895" s="414"/>
    </row>
    <row r="896" spans="1:31" ht="15" hidden="1" customHeight="1">
      <c r="A896" s="761">
        <f t="shared" si="45"/>
        <v>2025</v>
      </c>
      <c r="B896" s="762" t="str">
        <f t="shared" si="46"/>
        <v>avril</v>
      </c>
      <c r="C896" s="761">
        <f t="shared" si="44"/>
        <v>15</v>
      </c>
      <c r="D896" s="348" t="s">
        <v>1432</v>
      </c>
      <c r="E896" s="293" t="s">
        <v>3263</v>
      </c>
      <c r="F896" s="259">
        <v>45757</v>
      </c>
      <c r="G896" s="807" t="s">
        <v>1447</v>
      </c>
      <c r="H896" s="870" t="s">
        <v>3264</v>
      </c>
      <c r="L896" s="347" t="s">
        <v>1461</v>
      </c>
      <c r="M896" s="850" t="s">
        <v>500</v>
      </c>
      <c r="N896" s="264">
        <v>39.4</v>
      </c>
      <c r="AE896" s="414"/>
    </row>
    <row r="897" spans="1:31" ht="15" hidden="1" customHeight="1">
      <c r="A897" s="761">
        <f t="shared" si="45"/>
        <v>2025</v>
      </c>
      <c r="B897" s="762" t="str">
        <f t="shared" si="46"/>
        <v>avril</v>
      </c>
      <c r="C897" s="761">
        <f t="shared" si="44"/>
        <v>15</v>
      </c>
      <c r="D897" s="348" t="s">
        <v>1432</v>
      </c>
      <c r="E897" s="293" t="s">
        <v>3263</v>
      </c>
      <c r="F897" s="259">
        <v>45757</v>
      </c>
      <c r="G897" s="807" t="s">
        <v>1447</v>
      </c>
      <c r="H897" s="871" t="s">
        <v>3264</v>
      </c>
      <c r="L897" s="347" t="s">
        <v>1461</v>
      </c>
      <c r="M897" s="850" t="s">
        <v>370</v>
      </c>
      <c r="N897" s="264">
        <v>39.4</v>
      </c>
      <c r="AE897" s="414"/>
    </row>
    <row r="898" spans="1:31" ht="15" hidden="1" customHeight="1">
      <c r="A898" s="761">
        <f t="shared" si="45"/>
        <v>2025</v>
      </c>
      <c r="B898" s="762" t="str">
        <f t="shared" si="46"/>
        <v>avril</v>
      </c>
      <c r="C898" s="761">
        <f t="shared" si="44"/>
        <v>15</v>
      </c>
      <c r="D898" s="348" t="s">
        <v>1432</v>
      </c>
      <c r="E898" s="293" t="s">
        <v>3265</v>
      </c>
      <c r="F898" s="259">
        <v>45757</v>
      </c>
      <c r="G898" s="800" t="s">
        <v>1805</v>
      </c>
      <c r="H898" s="801" t="s">
        <v>3181</v>
      </c>
      <c r="I898" s="799" t="s">
        <v>3266</v>
      </c>
      <c r="L898" s="347" t="s">
        <v>1444</v>
      </c>
      <c r="M898" s="765" t="s">
        <v>331</v>
      </c>
      <c r="N898" s="264">
        <v>803</v>
      </c>
      <c r="AE898" s="414"/>
    </row>
    <row r="899" spans="1:31" ht="15" hidden="1" customHeight="1">
      <c r="A899" s="761">
        <f t="shared" si="45"/>
        <v>2025</v>
      </c>
      <c r="B899" s="762" t="str">
        <f t="shared" si="46"/>
        <v>avril</v>
      </c>
      <c r="C899" s="761">
        <f t="shared" si="44"/>
        <v>15</v>
      </c>
      <c r="D899" s="348" t="s">
        <v>1432</v>
      </c>
      <c r="E899" s="293" t="s">
        <v>3265</v>
      </c>
      <c r="F899" s="259">
        <v>45757</v>
      </c>
      <c r="G899" s="800" t="s">
        <v>1805</v>
      </c>
      <c r="H899" s="801" t="s">
        <v>3181</v>
      </c>
      <c r="I899" s="799" t="s">
        <v>3266</v>
      </c>
      <c r="L899" s="347" t="s">
        <v>1444</v>
      </c>
      <c r="M899" s="850" t="s">
        <v>1245</v>
      </c>
      <c r="N899" s="264">
        <v>803</v>
      </c>
      <c r="AE899" s="414"/>
    </row>
    <row r="900" spans="1:31" ht="15" hidden="1" customHeight="1">
      <c r="A900" s="761">
        <f t="shared" si="45"/>
        <v>2025</v>
      </c>
      <c r="B900" s="762" t="str">
        <f t="shared" si="46"/>
        <v>avril</v>
      </c>
      <c r="C900" s="761">
        <f t="shared" ref="C900:C935" si="48">IF(F900="","",WEEKNUM(F900))</f>
        <v>15</v>
      </c>
      <c r="D900" s="348" t="s">
        <v>1440</v>
      </c>
      <c r="E900" s="293" t="s">
        <v>3267</v>
      </c>
      <c r="F900" s="259">
        <v>45758</v>
      </c>
      <c r="G900" s="800" t="s">
        <v>1477</v>
      </c>
      <c r="H900" s="799" t="s">
        <v>3181</v>
      </c>
      <c r="I900" s="799"/>
      <c r="L900" s="347" t="s">
        <v>1457</v>
      </c>
      <c r="M900" s="765" t="s">
        <v>803</v>
      </c>
      <c r="N900" s="264">
        <v>0</v>
      </c>
      <c r="AE900" s="414"/>
    </row>
    <row r="901" spans="1:31" ht="15" hidden="1" customHeight="1">
      <c r="A901" s="761">
        <f t="shared" si="45"/>
        <v>2025</v>
      </c>
      <c r="B901" s="762" t="str">
        <f t="shared" si="46"/>
        <v>avril</v>
      </c>
      <c r="C901" s="761">
        <f t="shared" si="48"/>
        <v>15</v>
      </c>
      <c r="D901" s="348" t="s">
        <v>1440</v>
      </c>
      <c r="E901" s="293" t="s">
        <v>3267</v>
      </c>
      <c r="F901" s="259">
        <v>45758</v>
      </c>
      <c r="G901" s="800" t="s">
        <v>1477</v>
      </c>
      <c r="H901" s="799" t="s">
        <v>3181</v>
      </c>
      <c r="I901" s="799"/>
      <c r="L901" s="347" t="s">
        <v>1457</v>
      </c>
      <c r="M901" s="765" t="s">
        <v>809</v>
      </c>
      <c r="N901" s="264">
        <v>37.5</v>
      </c>
      <c r="AE901" s="414"/>
    </row>
    <row r="902" spans="1:31" ht="15" hidden="1" customHeight="1">
      <c r="A902" s="761">
        <f t="shared" si="45"/>
        <v>2025</v>
      </c>
      <c r="B902" s="762" t="str">
        <f t="shared" si="46"/>
        <v>avril</v>
      </c>
      <c r="C902" s="761">
        <f t="shared" si="48"/>
        <v>15</v>
      </c>
      <c r="D902" s="348" t="s">
        <v>1440</v>
      </c>
      <c r="E902" s="293" t="s">
        <v>3267</v>
      </c>
      <c r="F902" s="259">
        <v>45758</v>
      </c>
      <c r="G902" s="800" t="s">
        <v>1477</v>
      </c>
      <c r="H902" s="799" t="s">
        <v>3181</v>
      </c>
      <c r="I902" s="799"/>
      <c r="L902" s="347" t="s">
        <v>1457</v>
      </c>
      <c r="M902" s="765" t="s">
        <v>900</v>
      </c>
      <c r="N902" s="264">
        <v>110</v>
      </c>
      <c r="AE902" s="414"/>
    </row>
    <row r="903" spans="1:31" ht="15" hidden="1" customHeight="1">
      <c r="A903" s="761">
        <f t="shared" si="45"/>
        <v>2025</v>
      </c>
      <c r="B903" s="762" t="str">
        <f t="shared" si="46"/>
        <v>avril</v>
      </c>
      <c r="C903" s="761">
        <f t="shared" si="48"/>
        <v>15</v>
      </c>
      <c r="D903" s="348" t="s">
        <v>1440</v>
      </c>
      <c r="E903" s="293" t="s">
        <v>3267</v>
      </c>
      <c r="F903" s="259">
        <v>45758</v>
      </c>
      <c r="G903" s="800" t="s">
        <v>1477</v>
      </c>
      <c r="H903" s="799" t="s">
        <v>3181</v>
      </c>
      <c r="I903" s="799"/>
      <c r="L903" s="347" t="s">
        <v>1457</v>
      </c>
      <c r="M903" s="765" t="s">
        <v>759</v>
      </c>
      <c r="N903" s="264">
        <v>110</v>
      </c>
      <c r="AE903" s="414"/>
    </row>
    <row r="904" spans="1:31" ht="15" hidden="1" customHeight="1">
      <c r="A904" s="761">
        <f t="shared" si="45"/>
        <v>2025</v>
      </c>
      <c r="B904" s="762" t="str">
        <f t="shared" si="46"/>
        <v>avril</v>
      </c>
      <c r="C904" s="761">
        <f t="shared" si="48"/>
        <v>15</v>
      </c>
      <c r="D904" s="348" t="s">
        <v>1440</v>
      </c>
      <c r="E904" s="293" t="s">
        <v>3267</v>
      </c>
      <c r="F904" s="259">
        <v>45758</v>
      </c>
      <c r="G904" s="800" t="s">
        <v>1477</v>
      </c>
      <c r="H904" s="799" t="s">
        <v>3181</v>
      </c>
      <c r="I904" s="799"/>
      <c r="L904" s="347" t="s">
        <v>1457</v>
      </c>
      <c r="M904" s="765" t="s">
        <v>226</v>
      </c>
      <c r="N904" s="264">
        <v>37.5</v>
      </c>
      <c r="AE904" s="414"/>
    </row>
    <row r="905" spans="1:31" ht="15" hidden="1" customHeight="1">
      <c r="A905" s="761">
        <f t="shared" si="45"/>
        <v>2025</v>
      </c>
      <c r="B905" s="762" t="str">
        <f t="shared" si="46"/>
        <v>avril</v>
      </c>
      <c r="C905" s="761">
        <f t="shared" si="48"/>
        <v>15</v>
      </c>
      <c r="D905" s="348" t="s">
        <v>1440</v>
      </c>
      <c r="F905" s="259">
        <v>45758</v>
      </c>
      <c r="G905" s="800" t="s">
        <v>1442</v>
      </c>
      <c r="H905" s="799" t="s">
        <v>1775</v>
      </c>
      <c r="I905" s="799"/>
      <c r="L905" s="347" t="s">
        <v>1438</v>
      </c>
      <c r="M905" s="783" t="s">
        <v>602</v>
      </c>
      <c r="AE905" s="414"/>
    </row>
    <row r="906" spans="1:31" ht="15" hidden="1" customHeight="1">
      <c r="A906" s="761">
        <f t="shared" si="45"/>
        <v>2025</v>
      </c>
      <c r="B906" s="762" t="str">
        <f t="shared" si="46"/>
        <v>avril</v>
      </c>
      <c r="C906" s="761">
        <f t="shared" si="48"/>
        <v>15</v>
      </c>
      <c r="D906" s="348" t="s">
        <v>1440</v>
      </c>
      <c r="F906" s="259">
        <v>45758</v>
      </c>
      <c r="G906" s="800" t="s">
        <v>1442</v>
      </c>
      <c r="H906" s="799" t="s">
        <v>1775</v>
      </c>
      <c r="I906" s="799"/>
      <c r="L906" s="347" t="s">
        <v>1438</v>
      </c>
      <c r="M906" s="783" t="s">
        <v>1249</v>
      </c>
      <c r="AE906" s="414"/>
    </row>
    <row r="907" spans="1:31" ht="15" hidden="1" customHeight="1">
      <c r="A907" s="761">
        <f t="shared" si="45"/>
        <v>2025</v>
      </c>
      <c r="B907" s="762" t="str">
        <f t="shared" si="46"/>
        <v>avril</v>
      </c>
      <c r="C907" s="761">
        <f t="shared" si="48"/>
        <v>15</v>
      </c>
      <c r="D907" s="348" t="s">
        <v>1440</v>
      </c>
      <c r="F907" s="259">
        <v>45758</v>
      </c>
      <c r="G907" s="800" t="s">
        <v>1442</v>
      </c>
      <c r="H907" s="799" t="s">
        <v>1775</v>
      </c>
      <c r="I907" s="799"/>
      <c r="L907" s="347" t="s">
        <v>1438</v>
      </c>
      <c r="M907" s="783" t="s">
        <v>1252</v>
      </c>
      <c r="AE907" s="414"/>
    </row>
    <row r="908" spans="1:31" ht="15" hidden="1" customHeight="1">
      <c r="A908" s="761">
        <f t="shared" si="45"/>
        <v>2025</v>
      </c>
      <c r="B908" s="762" t="str">
        <f t="shared" si="46"/>
        <v>avril</v>
      </c>
      <c r="C908" s="761">
        <f t="shared" si="48"/>
        <v>15</v>
      </c>
      <c r="D908" s="348" t="s">
        <v>1440</v>
      </c>
      <c r="F908" s="259">
        <v>45758</v>
      </c>
      <c r="G908" s="807" t="s">
        <v>1425</v>
      </c>
      <c r="H908" s="807"/>
      <c r="L908" s="347" t="s">
        <v>1426</v>
      </c>
      <c r="M908" s="765" t="s">
        <v>835</v>
      </c>
      <c r="N908" s="264" t="s">
        <v>1425</v>
      </c>
      <c r="AE908" s="414"/>
    </row>
    <row r="909" spans="1:31" ht="15" hidden="1" customHeight="1">
      <c r="A909" s="761">
        <f t="shared" si="45"/>
        <v>2025</v>
      </c>
      <c r="B909" s="762" t="str">
        <f t="shared" si="46"/>
        <v>avril</v>
      </c>
      <c r="C909" s="761">
        <f t="shared" si="48"/>
        <v>15</v>
      </c>
      <c r="D909" s="348" t="s">
        <v>1440</v>
      </c>
      <c r="F909" s="259">
        <v>45758</v>
      </c>
      <c r="G909" s="807" t="s">
        <v>1425</v>
      </c>
      <c r="H909" s="807"/>
      <c r="L909" s="347" t="s">
        <v>1426</v>
      </c>
      <c r="M909" s="765" t="s">
        <v>1068</v>
      </c>
      <c r="N909" s="264" t="s">
        <v>1425</v>
      </c>
      <c r="AE909" s="414"/>
    </row>
    <row r="910" spans="1:31" ht="15" hidden="1" customHeight="1">
      <c r="A910" s="761">
        <f t="shared" si="45"/>
        <v>2025</v>
      </c>
      <c r="B910" s="762" t="str">
        <f t="shared" si="46"/>
        <v>avril</v>
      </c>
      <c r="C910" s="761">
        <f t="shared" si="48"/>
        <v>15</v>
      </c>
      <c r="D910" s="348" t="s">
        <v>1440</v>
      </c>
      <c r="F910" s="259">
        <v>45758</v>
      </c>
      <c r="G910" s="807" t="s">
        <v>1425</v>
      </c>
      <c r="H910" s="807"/>
      <c r="L910" s="347" t="s">
        <v>1426</v>
      </c>
      <c r="M910" s="765" t="s">
        <v>1029</v>
      </c>
      <c r="N910" s="264" t="s">
        <v>1425</v>
      </c>
      <c r="AE910" s="414"/>
    </row>
    <row r="911" spans="1:31" ht="15" hidden="1" customHeight="1">
      <c r="A911" s="761">
        <f t="shared" si="45"/>
        <v>2025</v>
      </c>
      <c r="B911" s="762" t="str">
        <f t="shared" si="46"/>
        <v>avril</v>
      </c>
      <c r="C911" s="761">
        <f t="shared" si="48"/>
        <v>15</v>
      </c>
      <c r="D911" s="348" t="s">
        <v>1440</v>
      </c>
      <c r="F911" s="259">
        <v>45758</v>
      </c>
      <c r="G911" s="807" t="s">
        <v>1675</v>
      </c>
      <c r="H911" s="799" t="s">
        <v>3268</v>
      </c>
      <c r="L911" s="347" t="s">
        <v>1444</v>
      </c>
      <c r="M911" s="783" t="s">
        <v>500</v>
      </c>
      <c r="AE911" s="414"/>
    </row>
    <row r="912" spans="1:31" ht="15" hidden="1" customHeight="1">
      <c r="A912" s="761">
        <f t="shared" si="45"/>
        <v>2025</v>
      </c>
      <c r="B912" s="762" t="str">
        <f t="shared" si="46"/>
        <v>avril</v>
      </c>
      <c r="C912" s="761">
        <f t="shared" si="48"/>
        <v>15</v>
      </c>
      <c r="D912" s="348" t="s">
        <v>1440</v>
      </c>
      <c r="F912" s="259">
        <v>45758</v>
      </c>
      <c r="G912" s="807" t="s">
        <v>1675</v>
      </c>
      <c r="H912" s="799" t="s">
        <v>3268</v>
      </c>
      <c r="L912" s="347" t="s">
        <v>1444</v>
      </c>
      <c r="M912" s="783" t="s">
        <v>1252</v>
      </c>
      <c r="AE912" s="414"/>
    </row>
    <row r="913" spans="1:31" ht="15" hidden="1" customHeight="1">
      <c r="A913" s="761">
        <f t="shared" si="45"/>
        <v>2025</v>
      </c>
      <c r="B913" s="762" t="str">
        <f t="shared" si="46"/>
        <v>avril</v>
      </c>
      <c r="C913" s="761">
        <f t="shared" si="48"/>
        <v>15</v>
      </c>
      <c r="D913" s="348" t="s">
        <v>1440</v>
      </c>
      <c r="F913" s="259">
        <v>45758</v>
      </c>
      <c r="G913" s="807" t="s">
        <v>1675</v>
      </c>
      <c r="H913" s="799" t="s">
        <v>3268</v>
      </c>
      <c r="L913" s="347" t="s">
        <v>1444</v>
      </c>
      <c r="M913" s="783" t="s">
        <v>382</v>
      </c>
      <c r="AE913" s="414"/>
    </row>
    <row r="914" spans="1:31" ht="15" hidden="1" customHeight="1">
      <c r="A914" s="761">
        <f t="shared" si="45"/>
        <v>2025</v>
      </c>
      <c r="B914" s="762" t="str">
        <f t="shared" si="46"/>
        <v>avril</v>
      </c>
      <c r="C914" s="761">
        <f t="shared" si="48"/>
        <v>15</v>
      </c>
      <c r="D914" s="348" t="s">
        <v>1440</v>
      </c>
      <c r="F914" s="259">
        <v>45758</v>
      </c>
      <c r="G914" s="807" t="s">
        <v>1425</v>
      </c>
      <c r="H914" s="807"/>
      <c r="L914" s="347" t="s">
        <v>1426</v>
      </c>
      <c r="M914" s="765" t="s">
        <v>1231</v>
      </c>
      <c r="N914" s="264" t="s">
        <v>1425</v>
      </c>
      <c r="AE914" s="414"/>
    </row>
    <row r="915" spans="1:31" ht="15" hidden="1" customHeight="1">
      <c r="A915" s="761">
        <f t="shared" si="45"/>
        <v>2025</v>
      </c>
      <c r="B915" s="762" t="str">
        <f t="shared" si="46"/>
        <v>avril</v>
      </c>
      <c r="C915" s="761">
        <f t="shared" si="48"/>
        <v>15</v>
      </c>
      <c r="D915" s="348" t="s">
        <v>1440</v>
      </c>
      <c r="F915" s="259">
        <v>45758</v>
      </c>
      <c r="G915" s="807" t="s">
        <v>1425</v>
      </c>
      <c r="H915" s="807"/>
      <c r="L915" s="347" t="s">
        <v>1426</v>
      </c>
      <c r="M915" s="765" t="s">
        <v>471</v>
      </c>
      <c r="N915" s="264" t="s">
        <v>1425</v>
      </c>
      <c r="AE915" s="414"/>
    </row>
    <row r="916" spans="1:31" ht="15" hidden="1" customHeight="1">
      <c r="A916" s="761">
        <f t="shared" si="45"/>
        <v>2025</v>
      </c>
      <c r="B916" s="762" t="str">
        <f t="shared" si="46"/>
        <v>avril</v>
      </c>
      <c r="C916" s="761">
        <f t="shared" si="48"/>
        <v>15</v>
      </c>
      <c r="D916" s="348" t="s">
        <v>1440</v>
      </c>
      <c r="F916" s="259">
        <v>45758</v>
      </c>
      <c r="G916" s="807" t="s">
        <v>1425</v>
      </c>
      <c r="H916" s="807"/>
      <c r="L916" s="347" t="s">
        <v>1426</v>
      </c>
      <c r="M916" s="765" t="s">
        <v>1061</v>
      </c>
      <c r="N916" s="264" t="s">
        <v>1425</v>
      </c>
      <c r="AE916" s="414"/>
    </row>
    <row r="917" spans="1:31" ht="15" hidden="1" customHeight="1">
      <c r="A917" s="761">
        <f t="shared" si="45"/>
        <v>2025</v>
      </c>
      <c r="B917" s="762" t="str">
        <f t="shared" si="46"/>
        <v>avril</v>
      </c>
      <c r="C917" s="761">
        <f t="shared" si="48"/>
        <v>15</v>
      </c>
      <c r="D917" s="348" t="s">
        <v>1440</v>
      </c>
      <c r="F917" s="259">
        <v>45758</v>
      </c>
      <c r="G917" s="807" t="s">
        <v>1425</v>
      </c>
      <c r="H917" s="807"/>
      <c r="L917" s="347" t="s">
        <v>1426</v>
      </c>
      <c r="M917" s="765" t="s">
        <v>164</v>
      </c>
      <c r="N917" s="264" t="s">
        <v>1425</v>
      </c>
      <c r="AE917" s="414"/>
    </row>
    <row r="918" spans="1:31" ht="15" hidden="1" customHeight="1">
      <c r="A918" s="761">
        <f t="shared" si="45"/>
        <v>2025</v>
      </c>
      <c r="B918" s="762" t="str">
        <f t="shared" si="46"/>
        <v>avril</v>
      </c>
      <c r="C918" s="761">
        <f t="shared" si="48"/>
        <v>15</v>
      </c>
      <c r="D918" s="348" t="s">
        <v>1440</v>
      </c>
      <c r="F918" s="259">
        <v>45758</v>
      </c>
      <c r="G918" s="807" t="s">
        <v>1425</v>
      </c>
      <c r="H918" s="807"/>
      <c r="L918" s="347" t="s">
        <v>1426</v>
      </c>
      <c r="M918" s="765" t="s">
        <v>174</v>
      </c>
      <c r="N918" s="264" t="s">
        <v>1425</v>
      </c>
      <c r="AE918" s="414"/>
    </row>
    <row r="919" spans="1:31" ht="15" hidden="1" customHeight="1">
      <c r="A919" s="761">
        <f t="shared" si="45"/>
        <v>2025</v>
      </c>
      <c r="B919" s="762" t="str">
        <f t="shared" si="46"/>
        <v>avril</v>
      </c>
      <c r="C919" s="761">
        <f t="shared" si="48"/>
        <v>15</v>
      </c>
      <c r="D919" s="348" t="s">
        <v>1440</v>
      </c>
      <c r="F919" s="259">
        <v>45758</v>
      </c>
      <c r="G919" s="800" t="s">
        <v>1459</v>
      </c>
      <c r="H919" s="801" t="s">
        <v>1716</v>
      </c>
      <c r="L919" s="347" t="s">
        <v>1461</v>
      </c>
      <c r="M919" s="765" t="s">
        <v>169</v>
      </c>
      <c r="N919" s="264">
        <v>20</v>
      </c>
      <c r="AE919" s="414"/>
    </row>
    <row r="920" spans="1:31" ht="15" hidden="1" customHeight="1">
      <c r="A920" s="761">
        <f t="shared" si="45"/>
        <v>2025</v>
      </c>
      <c r="B920" s="762" t="str">
        <f t="shared" si="46"/>
        <v>avril</v>
      </c>
      <c r="C920" s="761">
        <f t="shared" si="48"/>
        <v>15</v>
      </c>
      <c r="D920" s="348" t="s">
        <v>1440</v>
      </c>
      <c r="F920" s="259">
        <v>45758</v>
      </c>
      <c r="G920" s="807" t="s">
        <v>1425</v>
      </c>
      <c r="H920" s="807"/>
      <c r="L920" s="347" t="s">
        <v>1426</v>
      </c>
      <c r="M920" s="765" t="s">
        <v>455</v>
      </c>
      <c r="N920" s="264" t="s">
        <v>1425</v>
      </c>
      <c r="AE920" s="414"/>
    </row>
    <row r="921" spans="1:31" ht="15" hidden="1" customHeight="1">
      <c r="A921" s="761">
        <f t="shared" si="45"/>
        <v>2025</v>
      </c>
      <c r="B921" s="762" t="str">
        <f t="shared" si="46"/>
        <v>avril</v>
      </c>
      <c r="C921" s="761">
        <f t="shared" si="48"/>
        <v>15</v>
      </c>
      <c r="D921" s="348" t="s">
        <v>1440</v>
      </c>
      <c r="F921" s="259">
        <v>45758</v>
      </c>
      <c r="G921" s="800" t="s">
        <v>1459</v>
      </c>
      <c r="H921" s="801" t="s">
        <v>1716</v>
      </c>
      <c r="L921" s="347" t="s">
        <v>1461</v>
      </c>
      <c r="M921" s="765" t="s">
        <v>784</v>
      </c>
      <c r="N921" s="264">
        <v>20</v>
      </c>
      <c r="AE921" s="414"/>
    </row>
    <row r="922" spans="1:31" ht="15" hidden="1" customHeight="1">
      <c r="A922" s="761">
        <f t="shared" si="45"/>
        <v>2025</v>
      </c>
      <c r="B922" s="762" t="str">
        <f t="shared" si="46"/>
        <v>avril</v>
      </c>
      <c r="C922" s="761">
        <f t="shared" si="48"/>
        <v>15</v>
      </c>
      <c r="D922" s="348" t="s">
        <v>1517</v>
      </c>
      <c r="F922" s="259">
        <v>45759</v>
      </c>
      <c r="G922" s="798" t="s">
        <v>1600</v>
      </c>
      <c r="H922" s="799" t="s">
        <v>1635</v>
      </c>
      <c r="I922" s="799" t="s">
        <v>3270</v>
      </c>
      <c r="L922" s="833" t="s">
        <v>1457</v>
      </c>
      <c r="M922" s="783" t="s">
        <v>752</v>
      </c>
      <c r="AE922" s="414"/>
    </row>
    <row r="923" spans="1:31" ht="15" hidden="1" customHeight="1">
      <c r="A923" s="761">
        <f t="shared" si="45"/>
        <v>2025</v>
      </c>
      <c r="B923" s="762" t="str">
        <f t="shared" si="46"/>
        <v>avril</v>
      </c>
      <c r="C923" s="761">
        <f t="shared" si="48"/>
        <v>15</v>
      </c>
      <c r="D923" s="348" t="s">
        <v>1517</v>
      </c>
      <c r="F923" s="259">
        <v>45759</v>
      </c>
      <c r="G923" s="798" t="s">
        <v>1600</v>
      </c>
      <c r="H923" s="799" t="s">
        <v>1635</v>
      </c>
      <c r="I923" s="799" t="s">
        <v>3270</v>
      </c>
      <c r="J923" s="409"/>
      <c r="K923" s="409"/>
      <c r="L923" s="833" t="s">
        <v>1457</v>
      </c>
      <c r="M923" s="783" t="s">
        <v>291</v>
      </c>
      <c r="AE923" s="414"/>
    </row>
    <row r="924" spans="1:31" ht="15" hidden="1" customHeight="1">
      <c r="A924" s="761">
        <f t="shared" si="45"/>
        <v>2025</v>
      </c>
      <c r="B924" s="762" t="str">
        <f t="shared" si="46"/>
        <v>avril</v>
      </c>
      <c r="C924" s="761">
        <f t="shared" si="48"/>
        <v>16</v>
      </c>
      <c r="D924" s="348" t="s">
        <v>1466</v>
      </c>
      <c r="F924" s="259">
        <v>45760</v>
      </c>
      <c r="G924" s="811" t="s">
        <v>1477</v>
      </c>
      <c r="H924" s="812" t="s">
        <v>3215</v>
      </c>
      <c r="I924" s="831" t="s">
        <v>1471</v>
      </c>
      <c r="J924" s="811" t="s">
        <v>3271</v>
      </c>
      <c r="K924" s="373" t="s">
        <v>3166</v>
      </c>
      <c r="L924" s="833" t="s">
        <v>1646</v>
      </c>
      <c r="M924" s="783" t="s">
        <v>752</v>
      </c>
      <c r="AE924" s="414"/>
    </row>
    <row r="925" spans="1:31" ht="15" hidden="1" customHeight="1">
      <c r="A925" s="761">
        <f t="shared" si="45"/>
        <v>2025</v>
      </c>
      <c r="B925" s="762" t="str">
        <f t="shared" si="46"/>
        <v>avril</v>
      </c>
      <c r="C925" s="761">
        <f t="shared" si="48"/>
        <v>16</v>
      </c>
      <c r="D925" s="348" t="s">
        <v>1466</v>
      </c>
      <c r="F925" s="259">
        <v>45760</v>
      </c>
      <c r="G925" s="811" t="s">
        <v>1477</v>
      </c>
      <c r="H925" s="812" t="s">
        <v>3215</v>
      </c>
      <c r="I925" s="831" t="s">
        <v>1471</v>
      </c>
      <c r="J925" s="811" t="s">
        <v>3271</v>
      </c>
      <c r="K925" s="373" t="s">
        <v>3166</v>
      </c>
      <c r="L925" s="833" t="s">
        <v>1646</v>
      </c>
      <c r="M925" s="783" t="s">
        <v>291</v>
      </c>
      <c r="AE925" s="414"/>
    </row>
    <row r="926" spans="1:31" ht="15" hidden="1" customHeight="1">
      <c r="A926" s="761">
        <f t="shared" si="45"/>
        <v>2025</v>
      </c>
      <c r="B926" s="762" t="str">
        <f t="shared" si="46"/>
        <v>avril</v>
      </c>
      <c r="C926" s="761">
        <f t="shared" si="48"/>
        <v>16</v>
      </c>
      <c r="D926" s="348" t="s">
        <v>1466</v>
      </c>
      <c r="F926" s="259">
        <v>45760</v>
      </c>
      <c r="G926" s="811" t="s">
        <v>1477</v>
      </c>
      <c r="H926" s="812" t="s">
        <v>3215</v>
      </c>
      <c r="I926" s="831" t="s">
        <v>1471</v>
      </c>
      <c r="J926" s="811" t="s">
        <v>3271</v>
      </c>
      <c r="K926" s="373" t="s">
        <v>3166</v>
      </c>
      <c r="L926" s="833" t="s">
        <v>1646</v>
      </c>
      <c r="M926" s="783" t="s">
        <v>792</v>
      </c>
      <c r="AE926" s="414"/>
    </row>
    <row r="927" spans="1:31" ht="15" hidden="1" customHeight="1">
      <c r="A927" s="761">
        <f t="shared" si="45"/>
        <v>2025</v>
      </c>
      <c r="B927" s="762" t="str">
        <f t="shared" si="46"/>
        <v>avril</v>
      </c>
      <c r="C927" s="761">
        <f t="shared" si="48"/>
        <v>16</v>
      </c>
      <c r="D927" s="348" t="s">
        <v>1466</v>
      </c>
      <c r="F927" s="259">
        <v>45760</v>
      </c>
      <c r="G927" s="811" t="s">
        <v>1477</v>
      </c>
      <c r="H927" s="812" t="s">
        <v>3215</v>
      </c>
      <c r="I927" s="831" t="s">
        <v>1471</v>
      </c>
      <c r="J927" s="811" t="s">
        <v>3271</v>
      </c>
      <c r="K927" s="373" t="s">
        <v>3166</v>
      </c>
      <c r="L927" s="833" t="s">
        <v>1646</v>
      </c>
      <c r="M927" s="783" t="s">
        <v>788</v>
      </c>
      <c r="AE927" s="414"/>
    </row>
    <row r="928" spans="1:31" ht="15" hidden="1" customHeight="1">
      <c r="A928" s="761">
        <f t="shared" si="45"/>
        <v>2025</v>
      </c>
      <c r="B928" s="762" t="str">
        <f t="shared" si="46"/>
        <v>avril</v>
      </c>
      <c r="C928" s="761">
        <f t="shared" si="48"/>
        <v>16</v>
      </c>
      <c r="D928" s="348" t="s">
        <v>1466</v>
      </c>
      <c r="F928" s="259">
        <v>45760</v>
      </c>
      <c r="G928" s="811" t="s">
        <v>1477</v>
      </c>
      <c r="H928" s="812" t="s">
        <v>3215</v>
      </c>
      <c r="I928" s="831" t="s">
        <v>1471</v>
      </c>
      <c r="J928" s="811" t="s">
        <v>3271</v>
      </c>
      <c r="K928" s="373" t="s">
        <v>3166</v>
      </c>
      <c r="L928" s="833" t="s">
        <v>1646</v>
      </c>
      <c r="M928" s="783" t="s">
        <v>660</v>
      </c>
      <c r="AE928" s="414"/>
    </row>
    <row r="929" spans="1:31" ht="15" hidden="1" customHeight="1">
      <c r="A929" s="761">
        <f t="shared" si="45"/>
        <v>2025</v>
      </c>
      <c r="B929" s="762" t="str">
        <f t="shared" si="46"/>
        <v>avril</v>
      </c>
      <c r="C929" s="761">
        <f t="shared" si="48"/>
        <v>16</v>
      </c>
      <c r="D929" s="348" t="s">
        <v>1466</v>
      </c>
      <c r="F929" s="259">
        <v>45760</v>
      </c>
      <c r="G929" s="807" t="s">
        <v>3272</v>
      </c>
      <c r="H929" s="800" t="s">
        <v>3273</v>
      </c>
      <c r="I929" s="802" t="s">
        <v>3261</v>
      </c>
      <c r="J929" s="796" t="s">
        <v>3274</v>
      </c>
      <c r="K929" s="796"/>
      <c r="L929" s="347" t="s">
        <v>1444</v>
      </c>
      <c r="M929" s="783" t="s">
        <v>1037</v>
      </c>
      <c r="AE929" s="414"/>
    </row>
    <row r="930" spans="1:31" ht="15" hidden="1" customHeight="1">
      <c r="A930" s="761">
        <f t="shared" ref="A930:A935" si="49">IF(B930="","",2025)</f>
        <v>2025</v>
      </c>
      <c r="B930" s="762" t="str">
        <f t="shared" ref="B930:B935" si="50">IF(F930="","",CHOOSE(MONTH(F930),"janvier","février","mars","avril","mai","juin","juillet","aout","septembre","octobre","novembre","décembre"))</f>
        <v>avril</v>
      </c>
      <c r="C930" s="761">
        <f t="shared" si="48"/>
        <v>16</v>
      </c>
      <c r="D930" s="348" t="s">
        <v>1466</v>
      </c>
      <c r="F930" s="259">
        <v>45760</v>
      </c>
      <c r="G930" s="807" t="s">
        <v>3272</v>
      </c>
      <c r="H930" s="800" t="s">
        <v>3273</v>
      </c>
      <c r="I930" s="802" t="s">
        <v>3261</v>
      </c>
      <c r="J930" s="261" t="s">
        <v>3274</v>
      </c>
      <c r="L930" s="347" t="s">
        <v>1444</v>
      </c>
      <c r="M930" s="783" t="s">
        <v>1252</v>
      </c>
      <c r="AE930" s="414"/>
    </row>
    <row r="931" spans="1:31" ht="15" hidden="1" customHeight="1">
      <c r="A931" s="761">
        <f t="shared" si="49"/>
        <v>2025</v>
      </c>
      <c r="B931" s="762" t="str">
        <f t="shared" si="50"/>
        <v>avril</v>
      </c>
      <c r="C931" s="761">
        <f t="shared" si="48"/>
        <v>16</v>
      </c>
      <c r="D931" s="348" t="s">
        <v>1472</v>
      </c>
      <c r="F931" s="259">
        <v>45761</v>
      </c>
      <c r="G931" s="800" t="s">
        <v>1435</v>
      </c>
      <c r="H931" s="802" t="s">
        <v>3275</v>
      </c>
      <c r="I931" s="802" t="s">
        <v>1794</v>
      </c>
      <c r="L931" s="347" t="s">
        <v>1444</v>
      </c>
      <c r="M931" s="783" t="s">
        <v>752</v>
      </c>
      <c r="AE931" s="414"/>
    </row>
    <row r="932" spans="1:31" ht="15" hidden="1" customHeight="1">
      <c r="A932" s="761">
        <f t="shared" si="49"/>
        <v>2025</v>
      </c>
      <c r="B932" s="762" t="str">
        <f t="shared" si="50"/>
        <v>avril</v>
      </c>
      <c r="C932" s="761">
        <f t="shared" si="48"/>
        <v>16</v>
      </c>
      <c r="D932" s="348" t="s">
        <v>1472</v>
      </c>
      <c r="F932" s="259">
        <v>45761</v>
      </c>
      <c r="G932" s="800" t="s">
        <v>1435</v>
      </c>
      <c r="H932" s="802" t="s">
        <v>3275</v>
      </c>
      <c r="I932" s="802" t="s">
        <v>1794</v>
      </c>
      <c r="L932" s="347" t="s">
        <v>1444</v>
      </c>
      <c r="M932" s="783" t="s">
        <v>291</v>
      </c>
      <c r="AE932" s="414"/>
    </row>
    <row r="933" spans="1:31" ht="15" hidden="1" customHeight="1">
      <c r="A933" s="761">
        <f t="shared" si="49"/>
        <v>2025</v>
      </c>
      <c r="B933" s="762" t="str">
        <f t="shared" si="50"/>
        <v>avril</v>
      </c>
      <c r="C933" s="761">
        <f t="shared" si="48"/>
        <v>16</v>
      </c>
      <c r="D933" s="348" t="s">
        <v>1472</v>
      </c>
      <c r="F933" s="259">
        <v>45761</v>
      </c>
      <c r="G933" s="800" t="s">
        <v>1435</v>
      </c>
      <c r="H933" s="802" t="s">
        <v>3275</v>
      </c>
      <c r="I933" s="802" t="s">
        <v>1794</v>
      </c>
      <c r="L933" s="347" t="s">
        <v>1444</v>
      </c>
      <c r="M933" s="783" t="s">
        <v>803</v>
      </c>
      <c r="AE933" s="414"/>
    </row>
    <row r="934" spans="1:31" ht="15" hidden="1" customHeight="1">
      <c r="A934" s="761">
        <f t="shared" si="49"/>
        <v>2025</v>
      </c>
      <c r="B934" s="762" t="str">
        <f t="shared" si="50"/>
        <v>avril</v>
      </c>
      <c r="C934" s="761">
        <f t="shared" si="48"/>
        <v>16</v>
      </c>
      <c r="D934" s="348" t="s">
        <v>1472</v>
      </c>
      <c r="F934" s="259">
        <v>45761</v>
      </c>
      <c r="G934" s="800" t="s">
        <v>1435</v>
      </c>
      <c r="H934" s="802" t="s">
        <v>3275</v>
      </c>
      <c r="I934" s="802" t="s">
        <v>1794</v>
      </c>
      <c r="L934" s="347" t="s">
        <v>1444</v>
      </c>
      <c r="M934" s="783" t="s">
        <v>809</v>
      </c>
      <c r="AE934" s="414"/>
    </row>
    <row r="935" spans="1:31" ht="15" hidden="1" customHeight="1">
      <c r="A935" s="761">
        <f t="shared" si="49"/>
        <v>2025</v>
      </c>
      <c r="B935" s="762" t="str">
        <f t="shared" si="50"/>
        <v>avril</v>
      </c>
      <c r="C935" s="761">
        <f t="shared" si="48"/>
        <v>16</v>
      </c>
      <c r="D935" s="348" t="s">
        <v>1472</v>
      </c>
      <c r="F935" s="259">
        <v>45761</v>
      </c>
      <c r="G935" s="800" t="s">
        <v>1435</v>
      </c>
      <c r="H935" s="802" t="s">
        <v>3275</v>
      </c>
      <c r="I935" s="802" t="s">
        <v>1794</v>
      </c>
      <c r="L935" s="347" t="s">
        <v>1444</v>
      </c>
      <c r="M935" s="783" t="s">
        <v>488</v>
      </c>
      <c r="AE935" s="414"/>
    </row>
    <row r="936" spans="1:31" ht="15" hidden="1" customHeight="1">
      <c r="A936" s="761">
        <f>IF(B936="","",2025)</f>
        <v>2025</v>
      </c>
      <c r="B936" s="762" t="str">
        <f>IF(F936="","",CHOOSE(MONTH(F936),"janvier","février","mars","avril","mai","juin","juillet","aout","septembre","octobre","novembre","décembre"))</f>
        <v>avril</v>
      </c>
      <c r="C936" s="761">
        <f>IF(F936="","",WEEKNUM(F936))</f>
        <v>16</v>
      </c>
      <c r="D936" s="348" t="s">
        <v>1472</v>
      </c>
      <c r="F936" s="259">
        <v>45761</v>
      </c>
      <c r="G936" s="800" t="s">
        <v>1435</v>
      </c>
      <c r="H936" s="802" t="s">
        <v>3275</v>
      </c>
      <c r="I936" s="802" t="s">
        <v>1794</v>
      </c>
      <c r="L936" s="347" t="s">
        <v>1444</v>
      </c>
      <c r="M936" s="783" t="s">
        <v>975</v>
      </c>
      <c r="AE936" s="414"/>
    </row>
    <row r="937" spans="1:31" ht="15" hidden="1" customHeight="1">
      <c r="A937" s="761">
        <f>IF(B937="","",2025)</f>
        <v>2025</v>
      </c>
      <c r="B937" s="762" t="str">
        <f>IF(F937="","",CHOOSE(MONTH(F937),"janvier","février","mars","avril","mai","juin","juillet","aout","septembre","octobre","novembre","décembre"))</f>
        <v>avril</v>
      </c>
      <c r="C937" s="761">
        <f>IF(F937="","",WEEKNUM(F937))</f>
        <v>16</v>
      </c>
      <c r="D937" s="348" t="s">
        <v>1475</v>
      </c>
      <c r="F937" s="259">
        <v>45762</v>
      </c>
      <c r="G937" s="872" t="s">
        <v>1801</v>
      </c>
      <c r="H937" s="873" t="s">
        <v>1775</v>
      </c>
      <c r="I937" s="874" t="s">
        <v>1497</v>
      </c>
      <c r="L937" s="769" t="s">
        <v>1438</v>
      </c>
      <c r="M937" s="783" t="s">
        <v>1227</v>
      </c>
      <c r="AE937" s="414"/>
    </row>
    <row r="938" spans="1:31" ht="15" hidden="1" customHeight="1">
      <c r="A938" s="761">
        <f t="shared" ref="A938:A945" si="51">IF(B938="","",2025)</f>
        <v>2025</v>
      </c>
      <c r="B938" s="762" t="str">
        <f t="shared" ref="B938:B945" si="52">IF(F938="","",CHOOSE(MONTH(F938),"janvier","février","mars","avril","mai","juin","juillet","aout","septembre","octobre","novembre","décembre"))</f>
        <v>avril</v>
      </c>
      <c r="C938" s="761">
        <f t="shared" ref="C938:C945" si="53">IF(F938="","",WEEKNUM(F938))</f>
        <v>16</v>
      </c>
      <c r="D938" s="348" t="s">
        <v>1475</v>
      </c>
      <c r="F938" s="259">
        <v>45762</v>
      </c>
      <c r="G938" s="872" t="s">
        <v>1801</v>
      </c>
      <c r="H938" s="873" t="s">
        <v>1775</v>
      </c>
      <c r="I938" s="874" t="s">
        <v>1497</v>
      </c>
      <c r="L938" s="769" t="s">
        <v>1438</v>
      </c>
      <c r="M938" s="783" t="s">
        <v>975</v>
      </c>
      <c r="AE938" s="414"/>
    </row>
    <row r="939" spans="1:31" ht="15" hidden="1" customHeight="1">
      <c r="A939" s="761">
        <f t="shared" si="51"/>
        <v>2025</v>
      </c>
      <c r="B939" s="762" t="str">
        <f t="shared" si="52"/>
        <v>avril</v>
      </c>
      <c r="C939" s="761">
        <f t="shared" si="53"/>
        <v>16</v>
      </c>
      <c r="D939" s="348" t="s">
        <v>1475</v>
      </c>
      <c r="F939" s="259">
        <v>45762</v>
      </c>
      <c r="G939" s="872" t="s">
        <v>1801</v>
      </c>
      <c r="H939" s="873" t="s">
        <v>1775</v>
      </c>
      <c r="I939" s="874" t="s">
        <v>1497</v>
      </c>
      <c r="L939" s="769" t="s">
        <v>1438</v>
      </c>
      <c r="M939" s="783" t="s">
        <v>1285</v>
      </c>
      <c r="AE939" s="414"/>
    </row>
    <row r="940" spans="1:31" ht="15" hidden="1" customHeight="1">
      <c r="A940" s="761">
        <f t="shared" si="51"/>
        <v>2025</v>
      </c>
      <c r="B940" s="762" t="str">
        <f t="shared" si="52"/>
        <v>avril</v>
      </c>
      <c r="C940" s="761">
        <f t="shared" si="53"/>
        <v>16</v>
      </c>
      <c r="D940" s="348" t="s">
        <v>1475</v>
      </c>
      <c r="F940" s="259">
        <v>45762</v>
      </c>
      <c r="G940" s="872" t="s">
        <v>1435</v>
      </c>
      <c r="H940" s="873" t="s">
        <v>1456</v>
      </c>
      <c r="I940" s="874" t="s">
        <v>3276</v>
      </c>
      <c r="L940" s="347" t="s">
        <v>1457</v>
      </c>
      <c r="M940" s="783" t="s">
        <v>803</v>
      </c>
      <c r="AE940" s="414"/>
    </row>
    <row r="941" spans="1:31" ht="15" hidden="1" customHeight="1">
      <c r="A941" s="761">
        <f t="shared" si="51"/>
        <v>2025</v>
      </c>
      <c r="B941" s="762" t="str">
        <f t="shared" si="52"/>
        <v>avril</v>
      </c>
      <c r="C941" s="761">
        <f t="shared" si="53"/>
        <v>16</v>
      </c>
      <c r="D941" s="348" t="s">
        <v>1475</v>
      </c>
      <c r="F941" s="259">
        <v>45762</v>
      </c>
      <c r="G941" s="872" t="s">
        <v>1435</v>
      </c>
      <c r="H941" s="873" t="s">
        <v>1456</v>
      </c>
      <c r="I941" s="874" t="s">
        <v>3276</v>
      </c>
      <c r="L941" s="347" t="s">
        <v>1457</v>
      </c>
      <c r="M941" s="783" t="s">
        <v>500</v>
      </c>
      <c r="AE941" s="414"/>
    </row>
    <row r="942" spans="1:31" ht="15" hidden="1" customHeight="1">
      <c r="A942" s="761">
        <f t="shared" si="51"/>
        <v>2025</v>
      </c>
      <c r="B942" s="762" t="str">
        <f t="shared" si="52"/>
        <v>avril</v>
      </c>
      <c r="C942" s="761">
        <f t="shared" si="53"/>
        <v>16</v>
      </c>
      <c r="D942" s="348" t="s">
        <v>1475</v>
      </c>
      <c r="F942" s="259">
        <v>45762</v>
      </c>
      <c r="G942" s="872" t="s">
        <v>1435</v>
      </c>
      <c r="H942" s="873" t="s">
        <v>1456</v>
      </c>
      <c r="I942" s="874" t="s">
        <v>3276</v>
      </c>
      <c r="L942" s="347" t="s">
        <v>1457</v>
      </c>
      <c r="M942" s="783" t="s">
        <v>775</v>
      </c>
      <c r="AE942" s="414"/>
    </row>
    <row r="943" spans="1:31" ht="15" hidden="1" customHeight="1">
      <c r="A943" s="761">
        <f t="shared" si="51"/>
        <v>2025</v>
      </c>
      <c r="B943" s="762" t="str">
        <f t="shared" si="52"/>
        <v>avril</v>
      </c>
      <c r="C943" s="761">
        <f t="shared" si="53"/>
        <v>16</v>
      </c>
      <c r="D943" s="348" t="s">
        <v>1475</v>
      </c>
      <c r="F943" s="259">
        <v>45762</v>
      </c>
      <c r="G943" s="807"/>
      <c r="H943" s="875" t="s">
        <v>3211</v>
      </c>
      <c r="I943" s="874" t="s">
        <v>3228</v>
      </c>
      <c r="J943" s="874" t="s">
        <v>3277</v>
      </c>
      <c r="L943" s="347" t="s">
        <v>1646</v>
      </c>
      <c r="M943" s="783" t="s">
        <v>1392</v>
      </c>
      <c r="AE943" s="414"/>
    </row>
    <row r="944" spans="1:31" ht="15" hidden="1" customHeight="1">
      <c r="A944" s="761">
        <f t="shared" si="51"/>
        <v>2025</v>
      </c>
      <c r="B944" s="762" t="str">
        <f t="shared" si="52"/>
        <v>avril</v>
      </c>
      <c r="C944" s="761">
        <f t="shared" si="53"/>
        <v>16</v>
      </c>
      <c r="D944" s="348" t="s">
        <v>1475</v>
      </c>
      <c r="F944" s="259">
        <v>45762</v>
      </c>
      <c r="G944" s="807"/>
      <c r="H944" s="875" t="s">
        <v>3211</v>
      </c>
      <c r="I944" s="874" t="s">
        <v>3228</v>
      </c>
      <c r="J944" s="874" t="s">
        <v>3277</v>
      </c>
      <c r="L944" s="347" t="s">
        <v>1646</v>
      </c>
      <c r="M944" s="783" t="s">
        <v>1395</v>
      </c>
      <c r="AE944" s="414"/>
    </row>
    <row r="945" spans="1:31" ht="15" hidden="1" customHeight="1">
      <c r="A945" s="761">
        <f t="shared" si="51"/>
        <v>2025</v>
      </c>
      <c r="B945" s="762" t="str">
        <f t="shared" si="52"/>
        <v>avril</v>
      </c>
      <c r="C945" s="761">
        <f t="shared" si="53"/>
        <v>16</v>
      </c>
      <c r="D945" s="348" t="s">
        <v>1475</v>
      </c>
      <c r="F945" s="259">
        <v>45762</v>
      </c>
      <c r="G945" s="807"/>
      <c r="H945" s="875" t="s">
        <v>3211</v>
      </c>
      <c r="I945" s="874" t="s">
        <v>3228</v>
      </c>
      <c r="J945" s="874" t="s">
        <v>3277</v>
      </c>
      <c r="L945" s="347" t="s">
        <v>1646</v>
      </c>
      <c r="M945" s="783" t="s">
        <v>1243</v>
      </c>
      <c r="AE945" s="414"/>
    </row>
    <row r="946" spans="1:31" ht="15" hidden="1" customHeight="1">
      <c r="A946" s="761">
        <f>IF(B946="","",2025)</f>
        <v>2025</v>
      </c>
      <c r="B946" s="762" t="str">
        <f>IF(F946="","",CHOOSE(MONTH(F946),"janvier","février","mars","avril","mai","juin","juillet","aout","septembre","octobre","novembre","décembre"))</f>
        <v>avril</v>
      </c>
      <c r="C946" s="761">
        <f>IF(F946="","",WEEKNUM(F946))</f>
        <v>16</v>
      </c>
      <c r="D946" s="348" t="s">
        <v>1424</v>
      </c>
      <c r="F946" s="259">
        <v>45763</v>
      </c>
      <c r="G946" s="876" t="s">
        <v>1529</v>
      </c>
      <c r="H946" s="874" t="s">
        <v>3278</v>
      </c>
      <c r="I946" s="874"/>
      <c r="J946" s="874"/>
      <c r="L946" s="347" t="s">
        <v>1426</v>
      </c>
      <c r="M946" s="783" t="s">
        <v>752</v>
      </c>
      <c r="AE946" s="414"/>
    </row>
    <row r="947" spans="1:31" ht="15" hidden="1" customHeight="1">
      <c r="A947" s="761">
        <f t="shared" ref="A947:A956" si="54">IF(B947="","",2025)</f>
        <v>2025</v>
      </c>
      <c r="B947" s="762" t="str">
        <f t="shared" ref="B947:B956" si="55">IF(F947="","",CHOOSE(MONTH(F947),"janvier","février","mars","avril","mai","juin","juillet","aout","septembre","octobre","novembre","décembre"))</f>
        <v>avril</v>
      </c>
      <c r="C947" s="761">
        <f t="shared" ref="C947:C956" si="56">IF(F947="","",WEEKNUM(F947))</f>
        <v>16</v>
      </c>
      <c r="D947" s="348" t="s">
        <v>1424</v>
      </c>
      <c r="F947" s="259">
        <v>45763</v>
      </c>
      <c r="G947" s="876" t="s">
        <v>1529</v>
      </c>
      <c r="H947" s="874" t="s">
        <v>3278</v>
      </c>
      <c r="I947" s="877"/>
      <c r="J947" s="877"/>
      <c r="L947" s="347" t="s">
        <v>1444</v>
      </c>
      <c r="M947" s="783" t="s">
        <v>291</v>
      </c>
      <c r="AE947" s="414"/>
    </row>
    <row r="948" spans="1:31" ht="15" hidden="1" customHeight="1">
      <c r="A948" s="761">
        <f t="shared" si="54"/>
        <v>2025</v>
      </c>
      <c r="B948" s="762" t="str">
        <f t="shared" si="55"/>
        <v>avril</v>
      </c>
      <c r="C948" s="761">
        <f t="shared" si="56"/>
        <v>16</v>
      </c>
      <c r="D948" s="348" t="s">
        <v>1424</v>
      </c>
      <c r="F948" s="259">
        <v>45763</v>
      </c>
      <c r="G948" s="876" t="s">
        <v>1529</v>
      </c>
      <c r="H948" s="874" t="s">
        <v>3278</v>
      </c>
      <c r="L948" s="347" t="s">
        <v>1444</v>
      </c>
      <c r="M948" s="783" t="s">
        <v>803</v>
      </c>
      <c r="AE948" s="414"/>
    </row>
    <row r="949" spans="1:31" ht="15" hidden="1" customHeight="1">
      <c r="A949" s="761">
        <f t="shared" si="54"/>
        <v>2025</v>
      </c>
      <c r="B949" s="762" t="str">
        <f t="shared" si="55"/>
        <v>avril</v>
      </c>
      <c r="C949" s="761">
        <f t="shared" si="56"/>
        <v>16</v>
      </c>
      <c r="D949" s="348" t="s">
        <v>1424</v>
      </c>
      <c r="F949" s="259">
        <v>45763</v>
      </c>
      <c r="G949" s="876" t="s">
        <v>1529</v>
      </c>
      <c r="H949" s="874" t="s">
        <v>3278</v>
      </c>
      <c r="L949" s="347" t="s">
        <v>1444</v>
      </c>
      <c r="M949" s="783" t="s">
        <v>809</v>
      </c>
      <c r="AE949" s="414"/>
    </row>
    <row r="950" spans="1:31" ht="15" hidden="1" customHeight="1">
      <c r="A950" s="761">
        <f t="shared" si="54"/>
        <v>2025</v>
      </c>
      <c r="B950" s="762" t="str">
        <f t="shared" si="55"/>
        <v>avril</v>
      </c>
      <c r="C950" s="761">
        <f t="shared" si="56"/>
        <v>16</v>
      </c>
      <c r="D950" s="348" t="s">
        <v>1424</v>
      </c>
      <c r="F950" s="259">
        <v>45763</v>
      </c>
      <c r="G950" s="876" t="s">
        <v>1529</v>
      </c>
      <c r="H950" s="874" t="s">
        <v>3278</v>
      </c>
      <c r="L950" s="347" t="s">
        <v>1444</v>
      </c>
      <c r="M950" s="783" t="s">
        <v>488</v>
      </c>
      <c r="AE950" s="414"/>
    </row>
    <row r="951" spans="1:31" ht="15" hidden="1" customHeight="1">
      <c r="A951" s="761">
        <f t="shared" si="54"/>
        <v>2025</v>
      </c>
      <c r="B951" s="762" t="str">
        <f t="shared" si="55"/>
        <v>avril</v>
      </c>
      <c r="C951" s="761">
        <f t="shared" si="56"/>
        <v>16</v>
      </c>
      <c r="D951" s="348" t="s">
        <v>1424</v>
      </c>
      <c r="F951" s="259">
        <v>45763</v>
      </c>
      <c r="G951" s="872" t="s">
        <v>1435</v>
      </c>
      <c r="H951" s="873" t="s">
        <v>3279</v>
      </c>
      <c r="L951" s="347" t="s">
        <v>1438</v>
      </c>
      <c r="M951" s="783" t="s">
        <v>1209</v>
      </c>
      <c r="AE951" s="414"/>
    </row>
    <row r="952" spans="1:31" ht="15" customHeight="1">
      <c r="A952" s="761">
        <f t="shared" si="54"/>
        <v>2025</v>
      </c>
      <c r="B952" s="762" t="str">
        <f t="shared" si="55"/>
        <v>avril</v>
      </c>
      <c r="C952" s="761">
        <f t="shared" si="56"/>
        <v>16</v>
      </c>
      <c r="D952" s="348" t="s">
        <v>1424</v>
      </c>
      <c r="F952" s="259">
        <v>45763</v>
      </c>
      <c r="G952" s="872" t="s">
        <v>1435</v>
      </c>
      <c r="H952" s="873" t="s">
        <v>3279</v>
      </c>
      <c r="L952" s="347" t="s">
        <v>1438</v>
      </c>
      <c r="M952" s="783" t="s">
        <v>1212</v>
      </c>
      <c r="AE952" s="414"/>
    </row>
    <row r="953" spans="1:31" ht="15" hidden="1" customHeight="1">
      <c r="A953" s="761">
        <f t="shared" si="54"/>
        <v>2025</v>
      </c>
      <c r="B953" s="762" t="str">
        <f t="shared" si="55"/>
        <v>avril</v>
      </c>
      <c r="C953" s="761">
        <f t="shared" si="56"/>
        <v>16</v>
      </c>
      <c r="D953" s="348" t="s">
        <v>1424</v>
      </c>
      <c r="F953" s="259">
        <v>45763</v>
      </c>
      <c r="G953" s="872" t="s">
        <v>1794</v>
      </c>
      <c r="H953" s="874" t="s">
        <v>1793</v>
      </c>
      <c r="L953" s="347" t="s">
        <v>1465</v>
      </c>
      <c r="M953" s="783" t="s">
        <v>704</v>
      </c>
      <c r="AE953" s="414"/>
    </row>
    <row r="954" spans="1:31" ht="15" hidden="1" customHeight="1">
      <c r="A954" s="761">
        <f t="shared" si="54"/>
        <v>2025</v>
      </c>
      <c r="B954" s="762" t="str">
        <f t="shared" si="55"/>
        <v>avril</v>
      </c>
      <c r="C954" s="761">
        <f t="shared" si="56"/>
        <v>16</v>
      </c>
      <c r="D954" s="348" t="s">
        <v>1424</v>
      </c>
      <c r="F954" s="259">
        <v>45763</v>
      </c>
      <c r="G954" s="872" t="s">
        <v>1794</v>
      </c>
      <c r="H954" s="874" t="s">
        <v>1793</v>
      </c>
      <c r="L954" s="347" t="s">
        <v>1465</v>
      </c>
      <c r="M954" s="783" t="s">
        <v>1029</v>
      </c>
      <c r="AE954" s="414"/>
    </row>
    <row r="955" spans="1:31" ht="15" hidden="1" customHeight="1">
      <c r="A955" s="761">
        <f t="shared" si="54"/>
        <v>2025</v>
      </c>
      <c r="B955" s="762" t="str">
        <f t="shared" si="55"/>
        <v>avril</v>
      </c>
      <c r="C955" s="761">
        <f t="shared" si="56"/>
        <v>16</v>
      </c>
      <c r="D955" s="348" t="s">
        <v>1424</v>
      </c>
      <c r="F955" s="259">
        <v>45763</v>
      </c>
      <c r="G955" s="872" t="s">
        <v>1794</v>
      </c>
      <c r="H955" s="874" t="s">
        <v>1793</v>
      </c>
      <c r="L955" s="347" t="s">
        <v>1465</v>
      </c>
      <c r="M955" s="783" t="s">
        <v>772</v>
      </c>
      <c r="AE955" s="414"/>
    </row>
    <row r="956" spans="1:31" ht="15" hidden="1" customHeight="1">
      <c r="A956" s="761">
        <f t="shared" si="54"/>
        <v>2025</v>
      </c>
      <c r="B956" s="762" t="str">
        <f t="shared" si="55"/>
        <v>avril</v>
      </c>
      <c r="C956" s="761">
        <f t="shared" si="56"/>
        <v>16</v>
      </c>
      <c r="D956" s="348" t="s">
        <v>1424</v>
      </c>
      <c r="F956" s="259">
        <v>45763</v>
      </c>
      <c r="G956" s="872" t="s">
        <v>1794</v>
      </c>
      <c r="H956" s="874" t="s">
        <v>1793</v>
      </c>
      <c r="L956" s="347" t="s">
        <v>1465</v>
      </c>
      <c r="M956" s="783" t="s">
        <v>871</v>
      </c>
      <c r="AE956" s="414"/>
    </row>
    <row r="957" spans="1:31" ht="15" hidden="1" customHeight="1">
      <c r="A957" s="761">
        <f>IF(B957="","",2025)</f>
        <v>2025</v>
      </c>
      <c r="B957" s="762" t="str">
        <f>IF(F957="","",CHOOSE(MONTH(F957),"janvier","février","mars","avril","mai","juin","juillet","aout","septembre","octobre","novembre","décembre"))</f>
        <v>avril</v>
      </c>
      <c r="C957" s="761">
        <f>IF(F957="","",WEEKNUM(F957))</f>
        <v>16</v>
      </c>
      <c r="D957" s="348" t="s">
        <v>1432</v>
      </c>
      <c r="F957" s="259">
        <v>45764</v>
      </c>
      <c r="G957" s="872" t="s">
        <v>1435</v>
      </c>
      <c r="H957" s="873" t="s">
        <v>3211</v>
      </c>
      <c r="I957" s="874" t="s">
        <v>1775</v>
      </c>
      <c r="L957" s="347" t="s">
        <v>1438</v>
      </c>
      <c r="M957" s="783" t="s">
        <v>752</v>
      </c>
      <c r="AE957" s="414"/>
    </row>
    <row r="958" spans="1:31" ht="15" hidden="1" customHeight="1">
      <c r="A958" s="761">
        <f t="shared" ref="A958:A968" si="57">IF(B958="","",2025)</f>
        <v>2025</v>
      </c>
      <c r="B958" s="762" t="str">
        <f t="shared" ref="B958:B968" si="58">IF(F958="","",CHOOSE(MONTH(F958),"janvier","février","mars","avril","mai","juin","juillet","aout","septembre","octobre","novembre","décembre"))</f>
        <v>avril</v>
      </c>
      <c r="C958" s="761">
        <f t="shared" ref="C958:C968" si="59">IF(F958="","",WEEKNUM(F958))</f>
        <v>16</v>
      </c>
      <c r="D958" s="348" t="s">
        <v>1432</v>
      </c>
      <c r="F958" s="259">
        <v>45764</v>
      </c>
      <c r="G958" s="872" t="s">
        <v>1435</v>
      </c>
      <c r="H958" s="873" t="s">
        <v>3211</v>
      </c>
      <c r="I958" s="874" t="s">
        <v>1775</v>
      </c>
      <c r="L958" s="347" t="s">
        <v>1438</v>
      </c>
      <c r="M958" s="783" t="s">
        <v>291</v>
      </c>
      <c r="AE958" s="414"/>
    </row>
    <row r="959" spans="1:31" ht="15" hidden="1" customHeight="1">
      <c r="A959" s="761">
        <f t="shared" si="57"/>
        <v>2025</v>
      </c>
      <c r="B959" s="762" t="str">
        <f t="shared" si="58"/>
        <v>avril</v>
      </c>
      <c r="C959" s="761">
        <f t="shared" si="59"/>
        <v>16</v>
      </c>
      <c r="D959" s="348" t="s">
        <v>1432</v>
      </c>
      <c r="F959" s="259">
        <v>45764</v>
      </c>
      <c r="G959" s="872" t="s">
        <v>1435</v>
      </c>
      <c r="H959" s="873" t="s">
        <v>3211</v>
      </c>
      <c r="I959" s="874" t="s">
        <v>1775</v>
      </c>
      <c r="L959" s="347" t="s">
        <v>1438</v>
      </c>
      <c r="M959" s="783" t="s">
        <v>1227</v>
      </c>
      <c r="AE959" s="414"/>
    </row>
    <row r="960" spans="1:31" ht="15" hidden="1" customHeight="1">
      <c r="A960" s="761">
        <f t="shared" si="57"/>
        <v>2025</v>
      </c>
      <c r="B960" s="762" t="str">
        <f t="shared" si="58"/>
        <v>avril</v>
      </c>
      <c r="C960" s="761">
        <f t="shared" si="59"/>
        <v>16</v>
      </c>
      <c r="D960" s="348" t="s">
        <v>1432</v>
      </c>
      <c r="F960" s="259">
        <v>45764</v>
      </c>
      <c r="G960" s="872" t="s">
        <v>1435</v>
      </c>
      <c r="H960" s="873" t="s">
        <v>3211</v>
      </c>
      <c r="I960" s="874" t="s">
        <v>1775</v>
      </c>
      <c r="L960" s="347" t="s">
        <v>1438</v>
      </c>
      <c r="M960" s="783" t="s">
        <v>759</v>
      </c>
      <c r="AE960" s="414"/>
    </row>
    <row r="961" spans="1:31" ht="15" hidden="1" customHeight="1">
      <c r="A961" s="761">
        <f t="shared" si="57"/>
        <v>2025</v>
      </c>
      <c r="B961" s="762" t="str">
        <f t="shared" si="58"/>
        <v>avril</v>
      </c>
      <c r="C961" s="761">
        <f t="shared" si="59"/>
        <v>16</v>
      </c>
      <c r="D961" s="348" t="s">
        <v>1432</v>
      </c>
      <c r="F961" s="259">
        <v>45764</v>
      </c>
      <c r="G961" s="872" t="s">
        <v>1696</v>
      </c>
      <c r="H961" s="873" t="s">
        <v>3280</v>
      </c>
      <c r="I961" s="874" t="s">
        <v>3214</v>
      </c>
      <c r="L961" s="347" t="s">
        <v>1457</v>
      </c>
      <c r="M961" s="783" t="s">
        <v>3260</v>
      </c>
      <c r="AE961" s="414"/>
    </row>
    <row r="962" spans="1:31" ht="15" hidden="1" customHeight="1">
      <c r="A962" s="761">
        <f t="shared" si="57"/>
        <v>2025</v>
      </c>
      <c r="B962" s="762" t="str">
        <f t="shared" si="58"/>
        <v>avril</v>
      </c>
      <c r="C962" s="761">
        <f t="shared" si="59"/>
        <v>16</v>
      </c>
      <c r="D962" s="348" t="s">
        <v>1432</v>
      </c>
      <c r="F962" s="259">
        <v>45764</v>
      </c>
      <c r="G962" s="872" t="s">
        <v>1696</v>
      </c>
      <c r="H962" s="873" t="s">
        <v>3280</v>
      </c>
      <c r="I962" s="874" t="s">
        <v>3214</v>
      </c>
      <c r="L962" s="347" t="s">
        <v>1457</v>
      </c>
      <c r="M962" s="783" t="s">
        <v>1243</v>
      </c>
      <c r="AE962" s="414"/>
    </row>
    <row r="963" spans="1:31" ht="15" hidden="1" customHeight="1">
      <c r="A963" s="761">
        <f t="shared" si="57"/>
        <v>2025</v>
      </c>
      <c r="B963" s="762" t="str">
        <f t="shared" si="58"/>
        <v>avril</v>
      </c>
      <c r="C963" s="761">
        <f t="shared" si="59"/>
        <v>16</v>
      </c>
      <c r="D963" s="348" t="s">
        <v>1432</v>
      </c>
      <c r="F963" s="259">
        <v>45764</v>
      </c>
      <c r="G963" s="872" t="s">
        <v>1696</v>
      </c>
      <c r="H963" s="873" t="s">
        <v>3280</v>
      </c>
      <c r="I963" s="874" t="s">
        <v>3214</v>
      </c>
      <c r="L963" s="347" t="s">
        <v>1457</v>
      </c>
      <c r="M963" s="783" t="s">
        <v>1203</v>
      </c>
      <c r="AE963" s="414"/>
    </row>
    <row r="964" spans="1:31" ht="15" hidden="1" customHeight="1">
      <c r="A964" s="761">
        <f t="shared" si="57"/>
        <v>2025</v>
      </c>
      <c r="B964" s="762" t="str">
        <f t="shared" si="58"/>
        <v>avril</v>
      </c>
      <c r="C964" s="761">
        <f t="shared" si="59"/>
        <v>16</v>
      </c>
      <c r="D964" s="348" t="s">
        <v>1432</v>
      </c>
      <c r="F964" s="259">
        <v>45764</v>
      </c>
      <c r="G964" s="872" t="s">
        <v>1696</v>
      </c>
      <c r="H964" s="873" t="s">
        <v>3280</v>
      </c>
      <c r="I964" s="874" t="s">
        <v>3214</v>
      </c>
      <c r="L964" s="347" t="s">
        <v>1457</v>
      </c>
      <c r="M964" s="783" t="s">
        <v>485</v>
      </c>
      <c r="AE964" s="414"/>
    </row>
    <row r="965" spans="1:31" ht="15" hidden="1" customHeight="1">
      <c r="A965" s="761">
        <f t="shared" si="57"/>
        <v>2025</v>
      </c>
      <c r="B965" s="762" t="str">
        <f t="shared" si="58"/>
        <v>avril</v>
      </c>
      <c r="C965" s="761">
        <f t="shared" si="59"/>
        <v>16</v>
      </c>
      <c r="D965" s="348" t="s">
        <v>1432</v>
      </c>
      <c r="F965" s="259">
        <v>45764</v>
      </c>
      <c r="G965" s="872" t="s">
        <v>3281</v>
      </c>
      <c r="H965" s="874" t="s">
        <v>3169</v>
      </c>
      <c r="L965" s="347" t="s">
        <v>1444</v>
      </c>
      <c r="M965" s="783" t="s">
        <v>500</v>
      </c>
      <c r="AE965" s="414"/>
    </row>
    <row r="966" spans="1:31" ht="15" hidden="1" customHeight="1">
      <c r="A966" s="761">
        <f t="shared" si="57"/>
        <v>2025</v>
      </c>
      <c r="B966" s="762" t="str">
        <f t="shared" si="58"/>
        <v>avril</v>
      </c>
      <c r="C966" s="761">
        <f t="shared" si="59"/>
        <v>16</v>
      </c>
      <c r="D966" s="348" t="s">
        <v>1432</v>
      </c>
      <c r="F966" s="259">
        <v>45764</v>
      </c>
      <c r="G966" s="872" t="s">
        <v>3281</v>
      </c>
      <c r="H966" s="874" t="s">
        <v>3169</v>
      </c>
      <c r="L966" s="347" t="s">
        <v>1444</v>
      </c>
      <c r="M966" s="783" t="s">
        <v>370</v>
      </c>
      <c r="AE966" s="414"/>
    </row>
    <row r="967" spans="1:31" ht="15" hidden="1" customHeight="1">
      <c r="A967" s="761">
        <f t="shared" si="57"/>
        <v>2025</v>
      </c>
      <c r="B967" s="762" t="str">
        <f t="shared" si="58"/>
        <v>avril</v>
      </c>
      <c r="C967" s="761">
        <f t="shared" si="59"/>
        <v>16</v>
      </c>
      <c r="D967" s="348" t="s">
        <v>1432</v>
      </c>
      <c r="F967" s="259">
        <v>45764</v>
      </c>
      <c r="G967" s="872" t="s">
        <v>3199</v>
      </c>
      <c r="H967" s="873" t="s">
        <v>3207</v>
      </c>
      <c r="I967" s="873" t="s">
        <v>3282</v>
      </c>
      <c r="L967" s="347" t="s">
        <v>1444</v>
      </c>
      <c r="M967" s="765"/>
      <c r="AE967" s="414"/>
    </row>
    <row r="968" spans="1:31" ht="15" hidden="1" customHeight="1">
      <c r="A968" s="761">
        <f t="shared" si="57"/>
        <v>2025</v>
      </c>
      <c r="B968" s="762" t="str">
        <f t="shared" si="58"/>
        <v>avril</v>
      </c>
      <c r="C968" s="761">
        <f t="shared" si="59"/>
        <v>16</v>
      </c>
      <c r="D968" s="348" t="s">
        <v>1432</v>
      </c>
      <c r="F968" s="259">
        <v>45764</v>
      </c>
      <c r="G968" s="872" t="s">
        <v>3199</v>
      </c>
      <c r="H968" s="873" t="s">
        <v>3207</v>
      </c>
      <c r="I968" s="873" t="s">
        <v>3282</v>
      </c>
      <c r="L968" s="347" t="s">
        <v>1444</v>
      </c>
      <c r="M968" s="783"/>
      <c r="AE968" s="414"/>
    </row>
    <row r="969" spans="1:31" ht="15" hidden="1" customHeight="1">
      <c r="A969" s="761">
        <f>IF(B969="","",2025)</f>
        <v>2025</v>
      </c>
      <c r="B969" s="762" t="str">
        <f>IF(F969="","",CHOOSE(MONTH(F969),"janvier","février","mars","avril","mai","juin","juillet","aout","septembre","octobre","novembre","décembre"))</f>
        <v>avril</v>
      </c>
      <c r="C969" s="761">
        <f>IF(F969="","",WEEKNUM(F969))</f>
        <v>16</v>
      </c>
      <c r="D969" s="348" t="s">
        <v>1440</v>
      </c>
      <c r="F969" s="259">
        <v>45765</v>
      </c>
      <c r="G969" s="872" t="s">
        <v>1435</v>
      </c>
      <c r="H969" s="874" t="s">
        <v>1450</v>
      </c>
      <c r="I969" s="874" t="s">
        <v>3261</v>
      </c>
      <c r="L969" s="347" t="s">
        <v>1457</v>
      </c>
      <c r="M969" s="783" t="s">
        <v>803</v>
      </c>
      <c r="AE969" s="414"/>
    </row>
    <row r="970" spans="1:31" ht="15" hidden="1" customHeight="1">
      <c r="A970" s="761">
        <f t="shared" ref="A970:A1003" si="60">IF(B970="","",2025)</f>
        <v>2025</v>
      </c>
      <c r="B970" s="762" t="str">
        <f t="shared" ref="B970:B989" si="61">IF(F970="","",CHOOSE(MONTH(F970),"janvier","février","mars","avril","mai","juin","juillet","aout","septembre","octobre","novembre","décembre"))</f>
        <v>avril</v>
      </c>
      <c r="C970" s="761">
        <f t="shared" ref="C970:C989" si="62">IF(F970="","",WEEKNUM(F970))</f>
        <v>16</v>
      </c>
      <c r="D970" s="348" t="s">
        <v>1440</v>
      </c>
      <c r="F970" s="259">
        <v>45765</v>
      </c>
      <c r="G970" s="872" t="s">
        <v>1435</v>
      </c>
      <c r="H970" s="874" t="s">
        <v>1450</v>
      </c>
      <c r="I970" s="874" t="s">
        <v>3261</v>
      </c>
      <c r="L970" s="347" t="s">
        <v>1457</v>
      </c>
      <c r="M970" s="783" t="s">
        <v>809</v>
      </c>
      <c r="AE970" s="414"/>
    </row>
    <row r="971" spans="1:31" ht="15" hidden="1" customHeight="1">
      <c r="A971" s="761">
        <f t="shared" si="60"/>
        <v>2025</v>
      </c>
      <c r="B971" s="762" t="str">
        <f t="shared" si="61"/>
        <v>avril</v>
      </c>
      <c r="C971" s="761">
        <f t="shared" si="62"/>
        <v>16</v>
      </c>
      <c r="D971" s="348" t="s">
        <v>1440</v>
      </c>
      <c r="F971" s="259">
        <v>45765</v>
      </c>
      <c r="G971" s="872" t="s">
        <v>1435</v>
      </c>
      <c r="H971" s="874" t="s">
        <v>1450</v>
      </c>
      <c r="I971" s="874" t="s">
        <v>3261</v>
      </c>
      <c r="L971" s="347" t="s">
        <v>1457</v>
      </c>
      <c r="M971" s="783" t="s">
        <v>226</v>
      </c>
      <c r="AE971" s="414"/>
    </row>
    <row r="972" spans="1:31" ht="15" hidden="1" customHeight="1">
      <c r="A972" s="761">
        <f t="shared" si="60"/>
        <v>2025</v>
      </c>
      <c r="B972" s="762" t="str">
        <f t="shared" si="61"/>
        <v>avril</v>
      </c>
      <c r="C972" s="761">
        <f t="shared" si="62"/>
        <v>16</v>
      </c>
      <c r="D972" s="348" t="s">
        <v>1440</v>
      </c>
      <c r="F972" s="259">
        <v>45765</v>
      </c>
      <c r="G972" s="872" t="s">
        <v>3283</v>
      </c>
      <c r="H972" s="874" t="s">
        <v>3284</v>
      </c>
      <c r="I972" s="874" t="s">
        <v>1775</v>
      </c>
      <c r="L972" s="347" t="s">
        <v>1438</v>
      </c>
      <c r="M972" s="783" t="s">
        <v>602</v>
      </c>
      <c r="AE972" s="414"/>
    </row>
    <row r="973" spans="1:31" ht="15" hidden="1" customHeight="1">
      <c r="A973" s="761">
        <f t="shared" si="60"/>
        <v>2025</v>
      </c>
      <c r="B973" s="762" t="str">
        <f t="shared" si="61"/>
        <v>avril</v>
      </c>
      <c r="C973" s="761">
        <f t="shared" si="62"/>
        <v>16</v>
      </c>
      <c r="D973" s="348" t="s">
        <v>1440</v>
      </c>
      <c r="F973" s="259">
        <v>45765</v>
      </c>
      <c r="G973" s="872" t="s">
        <v>3283</v>
      </c>
      <c r="H973" s="874" t="s">
        <v>3284</v>
      </c>
      <c r="I973" s="874" t="s">
        <v>1775</v>
      </c>
      <c r="J973" s="262"/>
      <c r="K973" s="262"/>
      <c r="L973" s="347" t="s">
        <v>1438</v>
      </c>
      <c r="M973" s="783" t="s">
        <v>1249</v>
      </c>
      <c r="N973" s="410"/>
      <c r="AE973" s="414"/>
    </row>
    <row r="974" spans="1:31" ht="15" hidden="1" customHeight="1">
      <c r="A974" s="761">
        <f t="shared" si="60"/>
        <v>2025</v>
      </c>
      <c r="B974" s="762" t="str">
        <f t="shared" si="61"/>
        <v>avril</v>
      </c>
      <c r="C974" s="761">
        <f t="shared" si="62"/>
        <v>16</v>
      </c>
      <c r="D974" s="348" t="s">
        <v>1440</v>
      </c>
      <c r="F974" s="259">
        <v>45765</v>
      </c>
      <c r="G974" s="872" t="s">
        <v>3283</v>
      </c>
      <c r="H974" s="874" t="s">
        <v>3284</v>
      </c>
      <c r="I974" s="874" t="s">
        <v>1775</v>
      </c>
      <c r="L974" s="347" t="s">
        <v>1438</v>
      </c>
      <c r="M974" s="783" t="s">
        <v>1252</v>
      </c>
      <c r="AE974" s="414"/>
    </row>
    <row r="975" spans="1:31" ht="15" hidden="1" customHeight="1">
      <c r="A975" s="761">
        <f t="shared" si="60"/>
        <v>2025</v>
      </c>
      <c r="B975" s="762" t="str">
        <f t="shared" si="61"/>
        <v>avril</v>
      </c>
      <c r="C975" s="761">
        <f t="shared" si="62"/>
        <v>16</v>
      </c>
      <c r="D975" s="348" t="s">
        <v>1440</v>
      </c>
      <c r="F975" s="259">
        <v>45765</v>
      </c>
      <c r="G975" s="878" t="s">
        <v>1593</v>
      </c>
      <c r="H975" s="807"/>
      <c r="L975" s="347" t="s">
        <v>1465</v>
      </c>
      <c r="M975" s="783" t="s">
        <v>835</v>
      </c>
      <c r="AE975" s="414"/>
    </row>
    <row r="976" spans="1:31" ht="15" hidden="1" customHeight="1">
      <c r="A976" s="761">
        <f t="shared" si="60"/>
        <v>2025</v>
      </c>
      <c r="B976" s="762" t="str">
        <f t="shared" si="61"/>
        <v>avril</v>
      </c>
      <c r="C976" s="761">
        <f t="shared" si="62"/>
        <v>16</v>
      </c>
      <c r="D976" s="348" t="s">
        <v>1440</v>
      </c>
      <c r="F976" s="259">
        <v>45765</v>
      </c>
      <c r="G976" s="878" t="s">
        <v>1593</v>
      </c>
      <c r="H976" s="807"/>
      <c r="L976" s="347" t="s">
        <v>1465</v>
      </c>
      <c r="M976" s="783" t="s">
        <v>1068</v>
      </c>
      <c r="AE976" s="414"/>
    </row>
    <row r="977" spans="1:31" ht="15" hidden="1" customHeight="1">
      <c r="A977" s="761">
        <f t="shared" si="60"/>
        <v>2025</v>
      </c>
      <c r="B977" s="762" t="str">
        <f t="shared" si="61"/>
        <v>avril</v>
      </c>
      <c r="C977" s="761">
        <f t="shared" si="62"/>
        <v>16</v>
      </c>
      <c r="D977" s="348" t="s">
        <v>1440</v>
      </c>
      <c r="F977" s="259">
        <v>45765</v>
      </c>
      <c r="G977" s="878" t="s">
        <v>1593</v>
      </c>
      <c r="H977" s="807"/>
      <c r="L977" s="347" t="s">
        <v>1465</v>
      </c>
      <c r="M977" s="783" t="s">
        <v>1029</v>
      </c>
      <c r="AE977" s="414"/>
    </row>
    <row r="978" spans="1:31" ht="15" hidden="1" customHeight="1">
      <c r="A978" s="761">
        <f t="shared" si="60"/>
        <v>2025</v>
      </c>
      <c r="B978" s="762" t="str">
        <f t="shared" si="61"/>
        <v>avril</v>
      </c>
      <c r="C978" s="761">
        <f t="shared" si="62"/>
        <v>16</v>
      </c>
      <c r="D978" s="348" t="s">
        <v>1440</v>
      </c>
      <c r="F978" s="259">
        <v>45765</v>
      </c>
      <c r="G978" s="878" t="s">
        <v>1593</v>
      </c>
      <c r="H978" s="807"/>
      <c r="L978" s="347" t="s">
        <v>1465</v>
      </c>
      <c r="M978" s="783" t="s">
        <v>871</v>
      </c>
      <c r="AE978" s="414"/>
    </row>
    <row r="979" spans="1:31" ht="15" hidden="1" customHeight="1">
      <c r="A979" s="761">
        <f t="shared" si="60"/>
        <v>2025</v>
      </c>
      <c r="B979" s="762" t="str">
        <f t="shared" si="61"/>
        <v>avril</v>
      </c>
      <c r="C979" s="761">
        <f t="shared" si="62"/>
        <v>16</v>
      </c>
      <c r="D979" s="348" t="s">
        <v>1440</v>
      </c>
      <c r="F979" s="259">
        <v>45765</v>
      </c>
      <c r="G979" s="872"/>
      <c r="H979" s="873" t="s">
        <v>3285</v>
      </c>
      <c r="I979" s="874" t="s">
        <v>3286</v>
      </c>
      <c r="L979" s="347" t="s">
        <v>1444</v>
      </c>
      <c r="M979" s="783" t="s">
        <v>500</v>
      </c>
      <c r="AE979" s="414"/>
    </row>
    <row r="980" spans="1:31" ht="15" hidden="1" customHeight="1">
      <c r="A980" s="761">
        <f t="shared" si="60"/>
        <v>2025</v>
      </c>
      <c r="B980" s="762" t="str">
        <f t="shared" si="61"/>
        <v>avril</v>
      </c>
      <c r="C980" s="761">
        <f t="shared" si="62"/>
        <v>16</v>
      </c>
      <c r="D980" s="348" t="s">
        <v>1440</v>
      </c>
      <c r="F980" s="259">
        <v>45765</v>
      </c>
      <c r="G980" s="872"/>
      <c r="H980" s="873" t="s">
        <v>3285</v>
      </c>
      <c r="I980" s="874" t="s">
        <v>3286</v>
      </c>
      <c r="L980" s="347" t="s">
        <v>1444</v>
      </c>
      <c r="M980" s="783" t="s">
        <v>1252</v>
      </c>
      <c r="AE980" s="414"/>
    </row>
    <row r="981" spans="1:31" ht="15" hidden="1" customHeight="1">
      <c r="A981" s="761">
        <f t="shared" si="60"/>
        <v>2025</v>
      </c>
      <c r="B981" s="762" t="str">
        <f t="shared" si="61"/>
        <v>avril</v>
      </c>
      <c r="C981" s="761">
        <f t="shared" si="62"/>
        <v>16</v>
      </c>
      <c r="D981" s="348" t="s">
        <v>1440</v>
      </c>
      <c r="F981" s="259">
        <v>45765</v>
      </c>
      <c r="G981" s="872"/>
      <c r="H981" s="873" t="s">
        <v>3285</v>
      </c>
      <c r="I981" s="874" t="s">
        <v>3286</v>
      </c>
      <c r="L981" s="347" t="s">
        <v>1444</v>
      </c>
      <c r="M981" s="783" t="s">
        <v>382</v>
      </c>
      <c r="AE981" s="414"/>
    </row>
    <row r="982" spans="1:31" ht="15" hidden="1" customHeight="1">
      <c r="A982" s="761">
        <f t="shared" si="60"/>
        <v>2025</v>
      </c>
      <c r="B982" s="762" t="str">
        <f t="shared" si="61"/>
        <v>avril</v>
      </c>
      <c r="C982" s="761">
        <f t="shared" si="62"/>
        <v>16</v>
      </c>
      <c r="D982" s="348" t="s">
        <v>1440</v>
      </c>
      <c r="F982" s="259">
        <v>45765</v>
      </c>
      <c r="G982" s="872" t="s">
        <v>1459</v>
      </c>
      <c r="H982" s="873" t="s">
        <v>1670</v>
      </c>
      <c r="L982" s="347" t="s">
        <v>1461</v>
      </c>
      <c r="M982" s="783" t="s">
        <v>1231</v>
      </c>
      <c r="AE982" s="414"/>
    </row>
    <row r="983" spans="1:31" ht="15" hidden="1" customHeight="1">
      <c r="A983" s="761">
        <f t="shared" si="60"/>
        <v>2025</v>
      </c>
      <c r="B983" s="762" t="str">
        <f t="shared" si="61"/>
        <v>avril</v>
      </c>
      <c r="C983" s="761">
        <f t="shared" si="62"/>
        <v>16</v>
      </c>
      <c r="D983" s="348" t="s">
        <v>1440</v>
      </c>
      <c r="F983" s="259">
        <v>45765</v>
      </c>
      <c r="G983" s="872" t="s">
        <v>1459</v>
      </c>
      <c r="H983" s="873" t="s">
        <v>1670</v>
      </c>
      <c r="L983" s="347" t="s">
        <v>1461</v>
      </c>
      <c r="M983" s="783" t="s">
        <v>471</v>
      </c>
      <c r="AE983" s="414"/>
    </row>
    <row r="984" spans="1:31" ht="15" hidden="1" customHeight="1">
      <c r="A984" s="761">
        <f t="shared" si="60"/>
        <v>2025</v>
      </c>
      <c r="B984" s="762" t="str">
        <f t="shared" si="61"/>
        <v>avril</v>
      </c>
      <c r="C984" s="761">
        <f t="shared" si="62"/>
        <v>16</v>
      </c>
      <c r="D984" s="348" t="s">
        <v>1440</v>
      </c>
      <c r="F984" s="259">
        <v>45765</v>
      </c>
      <c r="G984" s="872" t="s">
        <v>1459</v>
      </c>
      <c r="H984" s="873" t="s">
        <v>1670</v>
      </c>
      <c r="L984" s="347" t="s">
        <v>1461</v>
      </c>
      <c r="M984" s="783" t="s">
        <v>1061</v>
      </c>
      <c r="AE984" s="414"/>
    </row>
    <row r="985" spans="1:31" ht="15" hidden="1" customHeight="1">
      <c r="A985" s="761">
        <f t="shared" si="60"/>
        <v>2025</v>
      </c>
      <c r="B985" s="762" t="str">
        <f t="shared" si="61"/>
        <v>avril</v>
      </c>
      <c r="C985" s="761">
        <f t="shared" si="62"/>
        <v>16</v>
      </c>
      <c r="D985" s="348" t="s">
        <v>1440</v>
      </c>
      <c r="F985" s="259">
        <v>45765</v>
      </c>
      <c r="G985" s="872" t="s">
        <v>1459</v>
      </c>
      <c r="H985" s="873" t="s">
        <v>1670</v>
      </c>
      <c r="L985" s="347" t="s">
        <v>1461</v>
      </c>
      <c r="M985" s="783" t="s">
        <v>164</v>
      </c>
      <c r="AE985" s="414"/>
    </row>
    <row r="986" spans="1:31" ht="15" hidden="1" customHeight="1">
      <c r="A986" s="761">
        <f t="shared" si="60"/>
        <v>2025</v>
      </c>
      <c r="B986" s="762" t="str">
        <f t="shared" si="61"/>
        <v>avril</v>
      </c>
      <c r="C986" s="761">
        <f t="shared" si="62"/>
        <v>16</v>
      </c>
      <c r="D986" s="348" t="s">
        <v>1440</v>
      </c>
      <c r="F986" s="259">
        <v>45765</v>
      </c>
      <c r="G986" s="872" t="s">
        <v>1459</v>
      </c>
      <c r="H986" s="873" t="s">
        <v>1670</v>
      </c>
      <c r="L986" s="347" t="s">
        <v>1461</v>
      </c>
      <c r="M986" s="783" t="s">
        <v>174</v>
      </c>
      <c r="AE986" s="414"/>
    </row>
    <row r="987" spans="1:31" ht="15" hidden="1" customHeight="1">
      <c r="A987" s="761">
        <f t="shared" si="60"/>
        <v>2025</v>
      </c>
      <c r="B987" s="762" t="str">
        <f t="shared" si="61"/>
        <v>avril</v>
      </c>
      <c r="C987" s="761">
        <f t="shared" si="62"/>
        <v>16</v>
      </c>
      <c r="D987" s="348" t="s">
        <v>1440</v>
      </c>
      <c r="F987" s="259">
        <v>45765</v>
      </c>
      <c r="G987" s="872" t="s">
        <v>1459</v>
      </c>
      <c r="H987" s="873" t="s">
        <v>1670</v>
      </c>
      <c r="L987" s="347" t="s">
        <v>1461</v>
      </c>
      <c r="M987" s="783" t="s">
        <v>169</v>
      </c>
      <c r="AE987" s="414"/>
    </row>
    <row r="988" spans="1:31" ht="15" hidden="1" customHeight="1">
      <c r="A988" s="761">
        <f t="shared" si="60"/>
        <v>2025</v>
      </c>
      <c r="B988" s="762" t="str">
        <f t="shared" si="61"/>
        <v>avril</v>
      </c>
      <c r="C988" s="761">
        <f t="shared" si="62"/>
        <v>16</v>
      </c>
      <c r="D988" s="348" t="s">
        <v>1440</v>
      </c>
      <c r="F988" s="259">
        <v>45765</v>
      </c>
      <c r="G988" s="872" t="s">
        <v>1459</v>
      </c>
      <c r="H988" s="873" t="s">
        <v>1670</v>
      </c>
      <c r="L988" s="347" t="s">
        <v>1461</v>
      </c>
      <c r="M988" s="783" t="s">
        <v>455</v>
      </c>
      <c r="AE988" s="414"/>
    </row>
    <row r="989" spans="1:31" ht="15" hidden="1" customHeight="1">
      <c r="A989" s="761">
        <f t="shared" si="60"/>
        <v>2025</v>
      </c>
      <c r="B989" s="762" t="str">
        <f t="shared" si="61"/>
        <v>avril</v>
      </c>
      <c r="C989" s="761">
        <f t="shared" si="62"/>
        <v>16</v>
      </c>
      <c r="D989" s="348" t="s">
        <v>1440</v>
      </c>
      <c r="F989" s="259">
        <v>45765</v>
      </c>
      <c r="G989" s="872" t="s">
        <v>1459</v>
      </c>
      <c r="H989" s="873" t="s">
        <v>1670</v>
      </c>
      <c r="L989" s="347" t="s">
        <v>1461</v>
      </c>
      <c r="M989" s="783" t="s">
        <v>784</v>
      </c>
      <c r="AE989" s="414"/>
    </row>
    <row r="990" spans="1:31" ht="15" hidden="1" customHeight="1">
      <c r="A990" s="761">
        <f t="shared" si="60"/>
        <v>2025</v>
      </c>
      <c r="B990" s="762" t="str">
        <f>IF(F990="","",CHOOSE(MONTH(F990),"janvier","février","mars","avril","mai","juin","juillet","aout","septembre","octobre","novembre","décembre"))</f>
        <v>avril</v>
      </c>
      <c r="C990" s="761">
        <f>IF(F990="","",WEEKNUM(F990))</f>
        <v>16</v>
      </c>
      <c r="D990" s="348" t="s">
        <v>1440</v>
      </c>
      <c r="F990" s="259">
        <v>45765</v>
      </c>
      <c r="G990" s="872" t="s">
        <v>1459</v>
      </c>
      <c r="H990" s="873" t="s">
        <v>1670</v>
      </c>
      <c r="L990" s="833" t="s">
        <v>1461</v>
      </c>
      <c r="M990" s="783" t="s">
        <v>871</v>
      </c>
      <c r="AE990" s="414"/>
    </row>
    <row r="991" spans="1:31" ht="15" hidden="1" customHeight="1">
      <c r="A991" s="761">
        <f t="shared" si="60"/>
        <v>2025</v>
      </c>
      <c r="B991" s="762" t="str">
        <f t="shared" ref="B991:B1003" si="63">IF(F991="","",CHOOSE(MONTH(F991),"janvier","février","mars","avril","mai","juin","juillet","aout","septembre","octobre","novembre","décembre"))</f>
        <v>avril</v>
      </c>
      <c r="C991" s="761">
        <f t="shared" ref="C991:C1003" si="64">IF(F991="","",WEEKNUM(F991))</f>
        <v>16</v>
      </c>
      <c r="D991" s="348" t="s">
        <v>1517</v>
      </c>
      <c r="F991" s="259">
        <v>45766</v>
      </c>
      <c r="G991" s="876" t="s">
        <v>1527</v>
      </c>
      <c r="H991" s="874" t="s">
        <v>3287</v>
      </c>
      <c r="I991" s="874" t="s">
        <v>3210</v>
      </c>
      <c r="L991" s="833" t="s">
        <v>1457</v>
      </c>
      <c r="M991" s="783" t="s">
        <v>752</v>
      </c>
      <c r="AE991" s="414"/>
    </row>
    <row r="992" spans="1:31" ht="15" hidden="1" customHeight="1">
      <c r="A992" s="761">
        <f t="shared" si="60"/>
        <v>2025</v>
      </c>
      <c r="B992" s="762" t="str">
        <f t="shared" si="63"/>
        <v>avril</v>
      </c>
      <c r="C992" s="761">
        <f t="shared" si="64"/>
        <v>16</v>
      </c>
      <c r="D992" s="348" t="s">
        <v>1517</v>
      </c>
      <c r="F992" s="259">
        <v>45766</v>
      </c>
      <c r="G992" s="876" t="s">
        <v>1527</v>
      </c>
      <c r="H992" s="874" t="s">
        <v>3287</v>
      </c>
      <c r="I992" s="874" t="s">
        <v>3210</v>
      </c>
      <c r="L992" s="833" t="s">
        <v>1457</v>
      </c>
      <c r="M992" s="783" t="s">
        <v>291</v>
      </c>
      <c r="AE992" s="414"/>
    </row>
    <row r="993" spans="1:31" ht="15" hidden="1" customHeight="1">
      <c r="A993" s="761">
        <f t="shared" si="60"/>
        <v>2025</v>
      </c>
      <c r="B993" s="762" t="str">
        <f t="shared" si="63"/>
        <v>avril</v>
      </c>
      <c r="C993" s="761">
        <f t="shared" si="64"/>
        <v>16</v>
      </c>
      <c r="D993" s="348" t="s">
        <v>1517</v>
      </c>
      <c r="F993" s="259">
        <v>45766</v>
      </c>
      <c r="G993" s="876" t="s">
        <v>3288</v>
      </c>
      <c r="H993" s="874" t="s">
        <v>3289</v>
      </c>
      <c r="I993" s="874" t="s">
        <v>3290</v>
      </c>
      <c r="L993" s="833" t="s">
        <v>1438</v>
      </c>
      <c r="M993" s="783" t="s">
        <v>331</v>
      </c>
      <c r="AE993" s="414"/>
    </row>
    <row r="994" spans="1:31" ht="15" hidden="1" customHeight="1">
      <c r="A994" s="761">
        <f t="shared" si="60"/>
        <v>2025</v>
      </c>
      <c r="B994" s="762" t="str">
        <f t="shared" si="63"/>
        <v>avril</v>
      </c>
      <c r="C994" s="761">
        <f t="shared" si="64"/>
        <v>16</v>
      </c>
      <c r="D994" s="348" t="s">
        <v>1517</v>
      </c>
      <c r="F994" s="259">
        <v>45766</v>
      </c>
      <c r="G994" s="876" t="s">
        <v>3288</v>
      </c>
      <c r="H994" s="874" t="s">
        <v>3289</v>
      </c>
      <c r="I994" s="874" t="s">
        <v>3290</v>
      </c>
      <c r="K994" s="409"/>
      <c r="L994" s="833" t="s">
        <v>1438</v>
      </c>
      <c r="M994" s="783"/>
      <c r="AE994" s="414"/>
    </row>
    <row r="995" spans="1:31" ht="15" hidden="1" customHeight="1">
      <c r="A995" s="761">
        <f t="shared" si="60"/>
        <v>2025</v>
      </c>
      <c r="B995" s="762" t="str">
        <f t="shared" si="63"/>
        <v>avril</v>
      </c>
      <c r="C995" s="761">
        <f t="shared" si="64"/>
        <v>17</v>
      </c>
      <c r="D995" s="348" t="s">
        <v>1466</v>
      </c>
      <c r="F995" s="259">
        <v>45767</v>
      </c>
      <c r="G995" s="872" t="s">
        <v>1477</v>
      </c>
      <c r="H995" s="879" t="s">
        <v>3291</v>
      </c>
      <c r="I995" s="873" t="s">
        <v>1520</v>
      </c>
      <c r="J995" s="880" t="s">
        <v>1519</v>
      </c>
      <c r="K995" s="881" t="s">
        <v>3292</v>
      </c>
      <c r="L995" s="833" t="s">
        <v>1457</v>
      </c>
      <c r="M995" s="783" t="s">
        <v>752</v>
      </c>
      <c r="AE995" s="414"/>
    </row>
    <row r="996" spans="1:31" ht="15" hidden="1" customHeight="1">
      <c r="A996" s="761">
        <f t="shared" si="60"/>
        <v>2025</v>
      </c>
      <c r="B996" s="762" t="str">
        <f t="shared" si="63"/>
        <v>avril</v>
      </c>
      <c r="C996" s="761">
        <f t="shared" si="64"/>
        <v>17</v>
      </c>
      <c r="D996" s="348" t="s">
        <v>1466</v>
      </c>
      <c r="F996" s="259">
        <v>45767</v>
      </c>
      <c r="G996" s="872" t="s">
        <v>1477</v>
      </c>
      <c r="H996" s="879" t="s">
        <v>3291</v>
      </c>
      <c r="I996" s="873" t="s">
        <v>1520</v>
      </c>
      <c r="J996" s="880" t="s">
        <v>1519</v>
      </c>
      <c r="K996" s="881" t="s">
        <v>3292</v>
      </c>
      <c r="L996" s="833" t="s">
        <v>1457</v>
      </c>
      <c r="M996" s="783" t="s">
        <v>291</v>
      </c>
      <c r="AE996" s="414"/>
    </row>
    <row r="997" spans="1:31" ht="15" hidden="1" customHeight="1">
      <c r="A997" s="761">
        <f t="shared" si="60"/>
        <v>2025</v>
      </c>
      <c r="B997" s="762" t="str">
        <f t="shared" si="63"/>
        <v>avril</v>
      </c>
      <c r="C997" s="761">
        <f t="shared" si="64"/>
        <v>17</v>
      </c>
      <c r="D997" s="348" t="s">
        <v>1466</v>
      </c>
      <c r="F997" s="259">
        <v>45767</v>
      </c>
      <c r="G997" s="872" t="s">
        <v>1477</v>
      </c>
      <c r="H997" s="879" t="s">
        <v>3291</v>
      </c>
      <c r="I997" s="873" t="s">
        <v>1520</v>
      </c>
      <c r="J997" s="880" t="s">
        <v>1519</v>
      </c>
      <c r="K997" s="881" t="s">
        <v>3292</v>
      </c>
      <c r="L997" s="833" t="s">
        <v>1457</v>
      </c>
      <c r="M997" s="783" t="s">
        <v>792</v>
      </c>
      <c r="AE997" s="414"/>
    </row>
    <row r="998" spans="1:31" ht="15" hidden="1" customHeight="1">
      <c r="A998" s="761">
        <f t="shared" si="60"/>
        <v>2025</v>
      </c>
      <c r="B998" s="762" t="str">
        <f t="shared" si="63"/>
        <v>avril</v>
      </c>
      <c r="C998" s="761">
        <f t="shared" si="64"/>
        <v>17</v>
      </c>
      <c r="D998" s="348" t="s">
        <v>1466</v>
      </c>
      <c r="F998" s="259">
        <v>45767</v>
      </c>
      <c r="G998" s="872" t="s">
        <v>1477</v>
      </c>
      <c r="H998" s="879" t="s">
        <v>3291</v>
      </c>
      <c r="I998" s="873" t="s">
        <v>1520</v>
      </c>
      <c r="J998" s="880" t="s">
        <v>1519</v>
      </c>
      <c r="K998" s="881" t="s">
        <v>3292</v>
      </c>
      <c r="L998" s="833" t="s">
        <v>1457</v>
      </c>
      <c r="M998" s="783" t="s">
        <v>788</v>
      </c>
      <c r="AE998" s="414"/>
    </row>
    <row r="999" spans="1:31" ht="15" hidden="1" customHeight="1">
      <c r="A999" s="761">
        <f t="shared" si="60"/>
        <v>2025</v>
      </c>
      <c r="B999" s="762" t="str">
        <f t="shared" si="63"/>
        <v>avril</v>
      </c>
      <c r="C999" s="761">
        <f t="shared" si="64"/>
        <v>17</v>
      </c>
      <c r="D999" s="348" t="s">
        <v>1466</v>
      </c>
      <c r="F999" s="259">
        <v>45767</v>
      </c>
      <c r="G999" s="872" t="s">
        <v>1477</v>
      </c>
      <c r="H999" s="879" t="s">
        <v>3291</v>
      </c>
      <c r="I999" s="873" t="s">
        <v>1520</v>
      </c>
      <c r="J999" s="880" t="s">
        <v>1519</v>
      </c>
      <c r="K999" s="881" t="s">
        <v>3292</v>
      </c>
      <c r="L999" s="833" t="s">
        <v>1457</v>
      </c>
      <c r="M999" s="783" t="s">
        <v>660</v>
      </c>
      <c r="AE999" s="414"/>
    </row>
    <row r="1000" spans="1:31" ht="15" hidden="1" customHeight="1">
      <c r="A1000" s="761">
        <f t="shared" si="60"/>
        <v>2025</v>
      </c>
      <c r="B1000" s="762" t="str">
        <f t="shared" si="63"/>
        <v>avril</v>
      </c>
      <c r="C1000" s="761">
        <f t="shared" si="64"/>
        <v>17</v>
      </c>
      <c r="D1000" s="348" t="s">
        <v>1472</v>
      </c>
      <c r="F1000" s="259">
        <v>45768</v>
      </c>
      <c r="G1000" s="872" t="s">
        <v>1477</v>
      </c>
      <c r="H1000" s="873" t="s">
        <v>3210</v>
      </c>
      <c r="I1000" s="873" t="s">
        <v>3211</v>
      </c>
      <c r="L1000" s="347" t="s">
        <v>1444</v>
      </c>
      <c r="M1000" s="783" t="s">
        <v>803</v>
      </c>
      <c r="AE1000" s="414"/>
    </row>
    <row r="1001" spans="1:31" ht="15" hidden="1" customHeight="1">
      <c r="A1001" s="761">
        <f t="shared" si="60"/>
        <v>2025</v>
      </c>
      <c r="B1001" s="762" t="str">
        <f t="shared" si="63"/>
        <v>avril</v>
      </c>
      <c r="C1001" s="761">
        <f t="shared" si="64"/>
        <v>17</v>
      </c>
      <c r="D1001" s="348" t="s">
        <v>1472</v>
      </c>
      <c r="F1001" s="259">
        <v>45768</v>
      </c>
      <c r="G1001" s="872" t="s">
        <v>1477</v>
      </c>
      <c r="H1001" s="873" t="s">
        <v>3210</v>
      </c>
      <c r="I1001" s="873" t="s">
        <v>3211</v>
      </c>
      <c r="L1001" s="347" t="s">
        <v>1444</v>
      </c>
      <c r="M1001" s="783" t="s">
        <v>809</v>
      </c>
      <c r="AE1001" s="414"/>
    </row>
    <row r="1002" spans="1:31" ht="15" hidden="1" customHeight="1">
      <c r="A1002" s="761">
        <f t="shared" si="60"/>
        <v>2025</v>
      </c>
      <c r="B1002" s="762" t="str">
        <f t="shared" si="63"/>
        <v>avril</v>
      </c>
      <c r="C1002" s="761">
        <f t="shared" si="64"/>
        <v>17</v>
      </c>
      <c r="D1002" s="348" t="s">
        <v>1472</v>
      </c>
      <c r="F1002" s="259">
        <v>45768</v>
      </c>
      <c r="G1002" s="872" t="s">
        <v>1477</v>
      </c>
      <c r="H1002" s="873" t="s">
        <v>3210</v>
      </c>
      <c r="I1002" s="873" t="s">
        <v>3211</v>
      </c>
      <c r="L1002" s="347" t="s">
        <v>1444</v>
      </c>
      <c r="M1002" s="783" t="s">
        <v>488</v>
      </c>
      <c r="AE1002" s="414"/>
    </row>
    <row r="1003" spans="1:31" ht="15" hidden="1" customHeight="1">
      <c r="A1003" s="761">
        <f t="shared" si="60"/>
        <v>2025</v>
      </c>
      <c r="B1003" s="762" t="str">
        <f t="shared" si="63"/>
        <v>avril</v>
      </c>
      <c r="C1003" s="761">
        <f t="shared" si="64"/>
        <v>17</v>
      </c>
      <c r="D1003" s="348" t="s">
        <v>1472</v>
      </c>
      <c r="F1003" s="259">
        <v>45768</v>
      </c>
      <c r="G1003" s="872" t="s">
        <v>1477</v>
      </c>
      <c r="H1003" s="873" t="s">
        <v>3210</v>
      </c>
      <c r="I1003" s="873" t="s">
        <v>3211</v>
      </c>
      <c r="L1003" s="347" t="s">
        <v>1444</v>
      </c>
      <c r="M1003" s="783" t="s">
        <v>975</v>
      </c>
      <c r="AE1003" s="414"/>
    </row>
    <row r="1004" spans="1:31" ht="15" hidden="1" customHeight="1">
      <c r="A1004" s="413"/>
      <c r="AE1004" s="414"/>
    </row>
    <row r="1005" spans="1:31" ht="15" hidden="1" customHeight="1">
      <c r="A1005" s="413"/>
      <c r="AE1005" s="414"/>
    </row>
    <row r="1006" spans="1:31" ht="15" hidden="1" customHeight="1">
      <c r="A1006" s="413"/>
      <c r="AE1006" s="414"/>
    </row>
    <row r="1007" spans="1:31" ht="15" hidden="1" customHeight="1">
      <c r="A1007" s="413"/>
      <c r="AE1007" s="414"/>
    </row>
    <row r="1008" spans="1:31" ht="15" hidden="1" customHeight="1">
      <c r="A1008" s="413"/>
      <c r="AE1008" s="414"/>
    </row>
    <row r="1009" spans="1:31" ht="15" hidden="1" customHeight="1">
      <c r="A1009" s="413"/>
      <c r="AE1009" s="414"/>
    </row>
    <row r="1010" spans="1:31" ht="15" hidden="1" customHeight="1">
      <c r="A1010" s="413"/>
      <c r="AE1010" s="414"/>
    </row>
    <row r="1011" spans="1:31" ht="15" hidden="1" customHeight="1">
      <c r="A1011" s="413"/>
      <c r="AE1011" s="414"/>
    </row>
    <row r="1012" spans="1:31" ht="15" hidden="1" customHeight="1">
      <c r="A1012" s="413"/>
      <c r="AE1012" s="414"/>
    </row>
    <row r="1013" spans="1:31" ht="15" hidden="1" customHeight="1">
      <c r="A1013" s="413"/>
      <c r="AE1013" s="414"/>
    </row>
    <row r="1014" spans="1:31" ht="15" hidden="1" customHeight="1">
      <c r="A1014" s="413"/>
      <c r="AE1014" s="414"/>
    </row>
    <row r="1015" spans="1:31" ht="15" hidden="1" customHeight="1">
      <c r="A1015" s="413"/>
      <c r="AE1015" s="414"/>
    </row>
    <row r="1016" spans="1:31" ht="15" hidden="1" customHeight="1">
      <c r="A1016" s="413"/>
      <c r="AE1016" s="414"/>
    </row>
    <row r="1017" spans="1:31" ht="15" hidden="1" customHeight="1">
      <c r="A1017" s="413"/>
      <c r="AE1017" s="414"/>
    </row>
    <row r="1018" spans="1:31" ht="15" hidden="1" customHeight="1">
      <c r="A1018" s="413"/>
      <c r="AE1018" s="414"/>
    </row>
    <row r="1019" spans="1:31" ht="15" hidden="1" customHeight="1">
      <c r="A1019" s="413"/>
      <c r="AE1019" s="414"/>
    </row>
    <row r="1020" spans="1:31" ht="15" hidden="1" customHeight="1">
      <c r="A1020" s="413"/>
      <c r="AE1020" s="414"/>
    </row>
    <row r="1021" spans="1:31" ht="15" hidden="1" customHeight="1">
      <c r="A1021" s="413"/>
      <c r="AE1021" s="414"/>
    </row>
    <row r="1022" spans="1:31" ht="15" hidden="1" customHeight="1">
      <c r="A1022" s="413"/>
      <c r="AE1022" s="414"/>
    </row>
    <row r="1023" spans="1:31" ht="15" hidden="1" customHeight="1">
      <c r="A1023" s="413"/>
      <c r="AE1023" s="414"/>
    </row>
    <row r="1024" spans="1:31" ht="15" hidden="1" customHeight="1">
      <c r="A1024" s="413"/>
      <c r="AE1024" s="414"/>
    </row>
    <row r="1025" spans="1:31" ht="15" hidden="1" customHeight="1">
      <c r="A1025" s="413"/>
      <c r="AE1025" s="414"/>
    </row>
    <row r="1026" spans="1:31" ht="15" hidden="1" customHeight="1">
      <c r="A1026" s="413"/>
      <c r="AE1026" s="414"/>
    </row>
    <row r="1027" spans="1:31" ht="15" hidden="1" customHeight="1">
      <c r="A1027" s="413"/>
      <c r="AE1027" s="414"/>
    </row>
    <row r="1028" spans="1:31" ht="15" hidden="1" customHeight="1">
      <c r="A1028" s="413"/>
      <c r="AE1028" s="414"/>
    </row>
    <row r="1029" spans="1:31" ht="15" hidden="1" customHeight="1">
      <c r="A1029" s="413"/>
      <c r="AE1029" s="414"/>
    </row>
    <row r="1030" spans="1:31" ht="15" hidden="1" customHeight="1">
      <c r="A1030" s="413"/>
      <c r="AE1030" s="414"/>
    </row>
    <row r="1031" spans="1:31" ht="15" hidden="1" customHeight="1">
      <c r="A1031" s="413"/>
      <c r="AE1031" s="414"/>
    </row>
    <row r="1032" spans="1:31" ht="15" hidden="1" customHeight="1">
      <c r="A1032" s="413"/>
      <c r="AE1032" s="414"/>
    </row>
    <row r="1033" spans="1:31" ht="15" hidden="1" customHeight="1">
      <c r="A1033" s="413"/>
      <c r="AE1033" s="414"/>
    </row>
    <row r="1034" spans="1:31" ht="15" hidden="1" customHeight="1">
      <c r="A1034" s="413"/>
      <c r="AE1034" s="414"/>
    </row>
    <row r="1035" spans="1:31" ht="15" hidden="1" customHeight="1">
      <c r="A1035" s="413"/>
      <c r="AE1035" s="414"/>
    </row>
    <row r="1036" spans="1:31" ht="15" hidden="1" customHeight="1">
      <c r="A1036" s="413"/>
      <c r="AE1036" s="414"/>
    </row>
    <row r="1037" spans="1:31" ht="15" hidden="1" customHeight="1">
      <c r="A1037" s="413"/>
      <c r="AE1037" s="414"/>
    </row>
    <row r="1038" spans="1:31" ht="15" hidden="1" customHeight="1">
      <c r="A1038" s="413"/>
      <c r="AE1038" s="414"/>
    </row>
    <row r="1039" spans="1:31" ht="15" hidden="1" customHeight="1">
      <c r="A1039" s="413"/>
      <c r="AE1039" s="414"/>
    </row>
    <row r="1040" spans="1:31" ht="15" hidden="1" customHeight="1">
      <c r="A1040" s="413"/>
      <c r="AE1040" s="414"/>
    </row>
    <row r="1041" spans="1:31" ht="15" hidden="1" customHeight="1">
      <c r="A1041" s="413"/>
      <c r="AE1041" s="414"/>
    </row>
    <row r="1042" spans="1:31" ht="15" hidden="1" customHeight="1">
      <c r="A1042" s="413"/>
      <c r="AE1042" s="414"/>
    </row>
    <row r="1043" spans="1:31" ht="15" hidden="1" customHeight="1">
      <c r="A1043" s="413"/>
      <c r="AE1043" s="414"/>
    </row>
    <row r="1044" spans="1:31" ht="15" hidden="1" customHeight="1">
      <c r="A1044" s="413"/>
      <c r="AE1044" s="414"/>
    </row>
    <row r="1045" spans="1:31" ht="15" hidden="1" customHeight="1">
      <c r="A1045" s="413"/>
      <c r="AE1045" s="414"/>
    </row>
    <row r="1046" spans="1:31" ht="15" hidden="1" customHeight="1">
      <c r="A1046" s="413"/>
      <c r="AE1046" s="414"/>
    </row>
    <row r="1047" spans="1:31" ht="15" hidden="1" customHeight="1">
      <c r="A1047" s="413"/>
      <c r="AE1047" s="414"/>
    </row>
    <row r="1048" spans="1:31" ht="15" hidden="1" customHeight="1">
      <c r="A1048" s="413"/>
      <c r="AE1048" s="414"/>
    </row>
    <row r="1049" spans="1:31" ht="15" hidden="1" customHeight="1">
      <c r="A1049" s="413"/>
      <c r="AE1049" s="414"/>
    </row>
    <row r="1050" spans="1:31" ht="15" hidden="1" customHeight="1">
      <c r="A1050" s="413"/>
      <c r="AE1050" s="414"/>
    </row>
    <row r="1051" spans="1:31" ht="15" hidden="1" customHeight="1">
      <c r="A1051" s="413"/>
      <c r="AE1051" s="414"/>
    </row>
    <row r="1052" spans="1:31" ht="15" hidden="1" customHeight="1">
      <c r="A1052" s="413"/>
      <c r="AE1052" s="414"/>
    </row>
    <row r="1053" spans="1:31" ht="15" hidden="1" customHeight="1">
      <c r="A1053" s="413"/>
      <c r="AE1053" s="414"/>
    </row>
    <row r="1054" spans="1:31" ht="15" hidden="1" customHeight="1">
      <c r="A1054" s="413"/>
      <c r="AE1054" s="414"/>
    </row>
    <row r="1055" spans="1:31" ht="15" hidden="1" customHeight="1">
      <c r="A1055" s="413"/>
      <c r="AE1055" s="414"/>
    </row>
    <row r="1056" spans="1:31" ht="15" hidden="1" customHeight="1">
      <c r="A1056" s="413"/>
      <c r="AE1056" s="414"/>
    </row>
    <row r="1057" spans="1:31" ht="15" hidden="1" customHeight="1">
      <c r="A1057" s="413"/>
      <c r="AE1057" s="414"/>
    </row>
    <row r="1058" spans="1:31" ht="15" hidden="1" customHeight="1">
      <c r="A1058" s="413"/>
      <c r="AE1058" s="414"/>
    </row>
    <row r="1059" spans="1:31" ht="15" hidden="1" customHeight="1">
      <c r="A1059" s="413"/>
      <c r="AE1059" s="414"/>
    </row>
    <row r="1060" spans="1:31" ht="15" hidden="1" customHeight="1">
      <c r="A1060" s="413"/>
      <c r="AE1060" s="414"/>
    </row>
    <row r="1061" spans="1:31" ht="15" hidden="1" customHeight="1">
      <c r="A1061" s="413"/>
      <c r="AE1061" s="414"/>
    </row>
    <row r="1062" spans="1:31" ht="15" hidden="1" customHeight="1">
      <c r="A1062" s="413"/>
      <c r="AE1062" s="414"/>
    </row>
    <row r="1063" spans="1:31" ht="15" hidden="1" customHeight="1">
      <c r="A1063" s="413"/>
      <c r="AE1063" s="414"/>
    </row>
    <row r="1064" spans="1:31" ht="15" hidden="1" customHeight="1">
      <c r="A1064" s="413"/>
      <c r="AE1064" s="414"/>
    </row>
    <row r="1065" spans="1:31" ht="15" hidden="1" customHeight="1">
      <c r="A1065" s="413"/>
      <c r="AE1065" s="414"/>
    </row>
    <row r="1066" spans="1:31" ht="15" hidden="1" customHeight="1">
      <c r="A1066" s="413"/>
      <c r="AE1066" s="414"/>
    </row>
    <row r="1067" spans="1:31" ht="15" hidden="1" customHeight="1">
      <c r="A1067" s="413"/>
      <c r="AE1067" s="414"/>
    </row>
    <row r="1068" spans="1:31" ht="15" hidden="1" customHeight="1">
      <c r="A1068" s="413"/>
      <c r="AE1068" s="414"/>
    </row>
    <row r="1069" spans="1:31" ht="15" hidden="1" customHeight="1">
      <c r="A1069" s="413"/>
      <c r="AE1069" s="414"/>
    </row>
    <row r="1070" spans="1:31" ht="15" hidden="1" customHeight="1">
      <c r="A1070" s="413"/>
      <c r="AE1070" s="414"/>
    </row>
    <row r="1071" spans="1:31" ht="15" hidden="1" customHeight="1">
      <c r="A1071" s="413"/>
      <c r="AE1071" s="414"/>
    </row>
    <row r="1072" spans="1:31" ht="15" hidden="1" customHeight="1">
      <c r="A1072" s="413"/>
      <c r="AE1072" s="414"/>
    </row>
    <row r="1073" spans="1:31" ht="15" hidden="1" customHeight="1">
      <c r="A1073" s="413"/>
      <c r="AE1073" s="414"/>
    </row>
    <row r="1074" spans="1:31" ht="15" hidden="1" customHeight="1">
      <c r="A1074" s="413"/>
      <c r="AE1074" s="414"/>
    </row>
    <row r="1075" spans="1:31" ht="15" hidden="1" customHeight="1">
      <c r="A1075" s="413"/>
      <c r="AE1075" s="414"/>
    </row>
    <row r="1076" spans="1:31" ht="15" hidden="1" customHeight="1">
      <c r="A1076" s="413"/>
      <c r="AE1076" s="414"/>
    </row>
    <row r="1077" spans="1:31" ht="15" hidden="1" customHeight="1">
      <c r="A1077" s="413"/>
      <c r="AE1077" s="414"/>
    </row>
    <row r="1078" spans="1:31" ht="15" hidden="1" customHeight="1">
      <c r="A1078" s="413"/>
      <c r="AE1078" s="414"/>
    </row>
    <row r="1079" spans="1:31" ht="15" hidden="1" customHeight="1">
      <c r="A1079" s="413"/>
      <c r="AE1079" s="414"/>
    </row>
    <row r="1080" spans="1:31" ht="15" hidden="1" customHeight="1">
      <c r="A1080" s="413"/>
      <c r="AE1080" s="414"/>
    </row>
    <row r="1081" spans="1:31" ht="15" hidden="1" customHeight="1">
      <c r="A1081" s="413"/>
      <c r="AE1081" s="414"/>
    </row>
    <row r="1082" spans="1:31" ht="15" hidden="1" customHeight="1">
      <c r="A1082" s="413"/>
      <c r="AE1082" s="414"/>
    </row>
    <row r="1083" spans="1:31" ht="15" hidden="1" customHeight="1">
      <c r="A1083" s="413"/>
      <c r="AE1083" s="414"/>
    </row>
    <row r="1084" spans="1:31" ht="15" hidden="1" customHeight="1">
      <c r="A1084" s="413"/>
      <c r="AE1084" s="414"/>
    </row>
    <row r="1085" spans="1:31" ht="15" hidden="1" customHeight="1">
      <c r="A1085" s="413"/>
      <c r="AE1085" s="414"/>
    </row>
    <row r="1086" spans="1:31" ht="15" hidden="1" customHeight="1">
      <c r="A1086" s="413"/>
      <c r="AE1086" s="414"/>
    </row>
    <row r="1087" spans="1:31" ht="15" hidden="1" customHeight="1">
      <c r="A1087" s="413"/>
      <c r="AE1087" s="414"/>
    </row>
    <row r="1088" spans="1:31" ht="15" hidden="1" customHeight="1">
      <c r="A1088" s="413"/>
      <c r="AE1088" s="414"/>
    </row>
    <row r="1089" spans="1:31" ht="15" hidden="1" customHeight="1">
      <c r="A1089" s="413"/>
      <c r="AE1089" s="414"/>
    </row>
    <row r="1090" spans="1:31" ht="15" hidden="1" customHeight="1">
      <c r="A1090" s="413"/>
      <c r="AE1090" s="414"/>
    </row>
    <row r="1091" spans="1:31" ht="15" hidden="1" customHeight="1">
      <c r="A1091" s="413"/>
      <c r="AE1091" s="414"/>
    </row>
    <row r="1092" spans="1:31" ht="15" hidden="1" customHeight="1">
      <c r="A1092" s="413"/>
      <c r="AE1092" s="414"/>
    </row>
    <row r="1093" spans="1:31" ht="15" hidden="1" customHeight="1">
      <c r="A1093" s="413"/>
      <c r="AE1093" s="414"/>
    </row>
    <row r="1094" spans="1:31" ht="15" hidden="1" customHeight="1">
      <c r="A1094" s="413"/>
      <c r="AE1094" s="414"/>
    </row>
    <row r="1095" spans="1:31" ht="15" hidden="1" customHeight="1">
      <c r="A1095" s="413"/>
      <c r="AE1095" s="414"/>
    </row>
    <row r="1096" spans="1:31" ht="15" hidden="1" customHeight="1">
      <c r="A1096" s="413"/>
      <c r="AE1096" s="414"/>
    </row>
    <row r="1097" spans="1:31" ht="15" hidden="1" customHeight="1">
      <c r="A1097" s="413"/>
      <c r="AE1097" s="414"/>
    </row>
    <row r="1098" spans="1:31" ht="15" hidden="1" customHeight="1">
      <c r="A1098" s="413"/>
      <c r="AE1098" s="414"/>
    </row>
    <row r="1099" spans="1:31" ht="15" hidden="1" customHeight="1">
      <c r="A1099" s="413"/>
      <c r="AE1099" s="414"/>
    </row>
    <row r="1100" spans="1:31" ht="15" hidden="1" customHeight="1">
      <c r="A1100" s="413"/>
      <c r="AE1100" s="414"/>
    </row>
    <row r="1101" spans="1:31" ht="15" hidden="1" customHeight="1">
      <c r="A1101" s="413"/>
      <c r="AE1101" s="414"/>
    </row>
    <row r="1102" spans="1:31" ht="15" hidden="1" customHeight="1">
      <c r="A1102" s="413"/>
      <c r="AE1102" s="414"/>
    </row>
    <row r="1103" spans="1:31" ht="15" hidden="1" customHeight="1">
      <c r="A1103" s="413"/>
      <c r="AE1103" s="414"/>
    </row>
    <row r="1104" spans="1:31" ht="15" hidden="1" customHeight="1">
      <c r="A1104" s="413"/>
      <c r="AE1104" s="414"/>
    </row>
    <row r="1105" spans="1:31" ht="15" hidden="1" customHeight="1">
      <c r="A1105" s="413"/>
      <c r="AE1105" s="414"/>
    </row>
    <row r="1106" spans="1:31" ht="15" hidden="1" customHeight="1">
      <c r="A1106" s="413"/>
      <c r="AE1106" s="414"/>
    </row>
    <row r="1107" spans="1:31" ht="15" hidden="1" customHeight="1">
      <c r="A1107" s="413"/>
      <c r="AE1107" s="414"/>
    </row>
    <row r="1108" spans="1:31" ht="15" hidden="1" customHeight="1">
      <c r="A1108" s="413"/>
      <c r="AE1108" s="414"/>
    </row>
    <row r="1109" spans="1:31" ht="15" hidden="1" customHeight="1">
      <c r="A1109" s="413"/>
      <c r="AE1109" s="414"/>
    </row>
    <row r="1110" spans="1:31" ht="15" hidden="1" customHeight="1">
      <c r="A1110" s="413"/>
      <c r="AE1110" s="414"/>
    </row>
    <row r="1111" spans="1:31" ht="15" hidden="1" customHeight="1">
      <c r="A1111" s="413"/>
      <c r="AE1111" s="414"/>
    </row>
    <row r="1112" spans="1:31" ht="15" hidden="1" customHeight="1">
      <c r="A1112" s="413"/>
      <c r="AE1112" s="414"/>
    </row>
    <row r="1113" spans="1:31" ht="15" hidden="1" customHeight="1">
      <c r="A1113" s="413"/>
      <c r="AE1113" s="414"/>
    </row>
    <row r="1114" spans="1:31" ht="15" hidden="1" customHeight="1">
      <c r="A1114" s="413"/>
      <c r="AE1114" s="414"/>
    </row>
    <row r="1115" spans="1:31" ht="15" hidden="1" customHeight="1">
      <c r="A1115" s="413"/>
      <c r="AE1115" s="414"/>
    </row>
    <row r="1116" spans="1:31" ht="15" hidden="1" customHeight="1">
      <c r="A1116" s="413"/>
      <c r="AE1116" s="414"/>
    </row>
    <row r="1117" spans="1:31" ht="15" hidden="1" customHeight="1">
      <c r="A1117" s="413"/>
      <c r="AE1117" s="414"/>
    </row>
    <row r="1118" spans="1:31" ht="15" hidden="1" customHeight="1">
      <c r="A1118" s="413"/>
      <c r="AE1118" s="414"/>
    </row>
    <row r="1119" spans="1:31" ht="15" hidden="1" customHeight="1">
      <c r="A1119" s="413"/>
      <c r="AE1119" s="414"/>
    </row>
    <row r="1120" spans="1:31" ht="15" hidden="1" customHeight="1">
      <c r="A1120" s="413"/>
      <c r="AE1120" s="414"/>
    </row>
    <row r="1121" spans="1:31" ht="15" hidden="1" customHeight="1">
      <c r="A1121" s="413"/>
      <c r="AE1121" s="414"/>
    </row>
    <row r="1122" spans="1:31" ht="15" hidden="1" customHeight="1">
      <c r="A1122" s="413"/>
      <c r="AE1122" s="414"/>
    </row>
    <row r="1123" spans="1:31" ht="15" hidden="1" customHeight="1">
      <c r="A1123" s="413"/>
      <c r="AE1123" s="414"/>
    </row>
    <row r="1124" spans="1:31" ht="15" hidden="1" customHeight="1">
      <c r="A1124" s="413"/>
      <c r="AE1124" s="414"/>
    </row>
    <row r="1125" spans="1:31" ht="15" hidden="1" customHeight="1">
      <c r="A1125" s="413"/>
      <c r="AE1125" s="414"/>
    </row>
    <row r="1126" spans="1:31" ht="15" hidden="1" customHeight="1">
      <c r="A1126" s="413"/>
      <c r="AE1126" s="414"/>
    </row>
    <row r="1127" spans="1:31" ht="15" hidden="1" customHeight="1">
      <c r="A1127" s="413"/>
      <c r="AE1127" s="414"/>
    </row>
    <row r="1128" spans="1:31" ht="15" hidden="1" customHeight="1">
      <c r="A1128" s="413"/>
      <c r="AE1128" s="414"/>
    </row>
    <row r="1129" spans="1:31" ht="15" hidden="1" customHeight="1">
      <c r="A1129" s="413"/>
      <c r="AE1129" s="414"/>
    </row>
    <row r="1130" spans="1:31" ht="15" hidden="1" customHeight="1">
      <c r="A1130" s="413"/>
      <c r="AE1130" s="414"/>
    </row>
    <row r="1131" spans="1:31" ht="15" hidden="1" customHeight="1">
      <c r="A1131" s="413"/>
      <c r="AE1131" s="414"/>
    </row>
    <row r="1132" spans="1:31" ht="15" hidden="1" customHeight="1">
      <c r="A1132" s="413"/>
      <c r="AE1132" s="414"/>
    </row>
    <row r="1133" spans="1:31" ht="15" hidden="1" customHeight="1">
      <c r="A1133" s="413"/>
      <c r="AE1133" s="414"/>
    </row>
    <row r="1134" spans="1:31" ht="15" hidden="1" customHeight="1">
      <c r="A1134" s="413"/>
      <c r="AE1134" s="414"/>
    </row>
    <row r="1135" spans="1:31" ht="15" hidden="1" customHeight="1">
      <c r="A1135" s="413"/>
      <c r="AE1135" s="414"/>
    </row>
    <row r="1136" spans="1:31" ht="15" hidden="1" customHeight="1">
      <c r="A1136" s="413"/>
      <c r="AE1136" s="414"/>
    </row>
    <row r="1137" spans="1:31" ht="15" hidden="1" customHeight="1">
      <c r="A1137" s="413"/>
      <c r="AE1137" s="414"/>
    </row>
    <row r="1138" spans="1:31" ht="15" hidden="1" customHeight="1">
      <c r="A1138" s="413"/>
      <c r="AE1138" s="414"/>
    </row>
    <row r="1139" spans="1:31" ht="15" hidden="1" customHeight="1">
      <c r="A1139" s="413"/>
      <c r="AE1139" s="414"/>
    </row>
    <row r="1140" spans="1:31" ht="15" hidden="1" customHeight="1">
      <c r="A1140" s="413"/>
      <c r="AE1140" s="414"/>
    </row>
    <row r="1141" spans="1:31" ht="15" hidden="1" customHeight="1">
      <c r="A1141" s="413"/>
      <c r="AE1141" s="414"/>
    </row>
    <row r="1142" spans="1:31" ht="15" hidden="1" customHeight="1">
      <c r="A1142" s="413"/>
      <c r="AE1142" s="414"/>
    </row>
    <row r="1143" spans="1:31" ht="15" hidden="1" customHeight="1">
      <c r="A1143" s="413"/>
      <c r="AE1143" s="414"/>
    </row>
    <row r="1144" spans="1:31" ht="15" hidden="1" customHeight="1">
      <c r="A1144" s="413"/>
      <c r="AE1144" s="414"/>
    </row>
    <row r="1145" spans="1:31" ht="15" hidden="1" customHeight="1">
      <c r="A1145" s="413"/>
      <c r="AE1145" s="414"/>
    </row>
    <row r="1146" spans="1:31" ht="15" hidden="1" customHeight="1">
      <c r="A1146" s="413"/>
      <c r="AE1146" s="414"/>
    </row>
    <row r="1147" spans="1:31" ht="15" hidden="1" customHeight="1">
      <c r="A1147" s="413"/>
      <c r="AE1147" s="414"/>
    </row>
    <row r="1148" spans="1:31" ht="15" hidden="1" customHeight="1">
      <c r="A1148" s="413"/>
      <c r="AE1148" s="414"/>
    </row>
    <row r="1149" spans="1:31" ht="15" hidden="1" customHeight="1">
      <c r="A1149" s="413"/>
      <c r="AE1149" s="414"/>
    </row>
    <row r="1150" spans="1:31" ht="15" hidden="1" customHeight="1">
      <c r="A1150" s="413"/>
      <c r="AE1150" s="414"/>
    </row>
    <row r="1151" spans="1:31" ht="15" hidden="1" customHeight="1">
      <c r="A1151" s="413"/>
      <c r="AE1151" s="414"/>
    </row>
    <row r="1152" spans="1:31" ht="15" hidden="1" customHeight="1">
      <c r="A1152" s="413"/>
      <c r="AE1152" s="414"/>
    </row>
    <row r="1153" spans="1:31" ht="15" hidden="1" customHeight="1">
      <c r="A1153" s="413"/>
      <c r="AE1153" s="414"/>
    </row>
    <row r="1154" spans="1:31" ht="15" hidden="1" customHeight="1">
      <c r="A1154" s="413"/>
      <c r="AE1154" s="414"/>
    </row>
    <row r="1155" spans="1:31" ht="15" hidden="1" customHeight="1">
      <c r="A1155" s="413"/>
      <c r="AE1155" s="414"/>
    </row>
    <row r="1156" spans="1:31" ht="15" hidden="1" customHeight="1">
      <c r="A1156" s="413"/>
      <c r="AE1156" s="414"/>
    </row>
    <row r="1157" spans="1:31" ht="15" hidden="1" customHeight="1">
      <c r="A1157" s="413"/>
      <c r="AE1157" s="414"/>
    </row>
    <row r="1158" spans="1:31" ht="15" hidden="1" customHeight="1">
      <c r="A1158" s="413"/>
      <c r="AE1158" s="414"/>
    </row>
    <row r="1159" spans="1:31" ht="15" hidden="1" customHeight="1">
      <c r="A1159" s="413"/>
      <c r="AE1159" s="414"/>
    </row>
    <row r="1160" spans="1:31" ht="15" hidden="1" customHeight="1">
      <c r="A1160" s="413"/>
      <c r="AE1160" s="414"/>
    </row>
    <row r="1161" spans="1:31" ht="15" hidden="1" customHeight="1">
      <c r="A1161" s="413"/>
      <c r="AE1161" s="414"/>
    </row>
    <row r="1162" spans="1:31" ht="15" hidden="1" customHeight="1">
      <c r="A1162" s="413"/>
      <c r="AE1162" s="414"/>
    </row>
    <row r="1163" spans="1:31" ht="15" hidden="1" customHeight="1">
      <c r="A1163" s="413"/>
      <c r="AE1163" s="414"/>
    </row>
    <row r="1164" spans="1:31" ht="15" hidden="1" customHeight="1">
      <c r="A1164" s="413"/>
      <c r="AE1164" s="414"/>
    </row>
    <row r="1165" spans="1:31" ht="15" hidden="1" customHeight="1">
      <c r="A1165" s="413"/>
      <c r="AE1165" s="414"/>
    </row>
    <row r="1166" spans="1:31" ht="15" hidden="1" customHeight="1">
      <c r="A1166" s="413"/>
      <c r="AE1166" s="414"/>
    </row>
    <row r="1167" spans="1:31" ht="15" hidden="1" customHeight="1">
      <c r="A1167" s="413"/>
      <c r="AE1167" s="414"/>
    </row>
    <row r="1168" spans="1:31" ht="15" hidden="1" customHeight="1">
      <c r="A1168" s="413"/>
      <c r="AE1168" s="414"/>
    </row>
    <row r="1169" spans="1:31" ht="15" hidden="1" customHeight="1">
      <c r="A1169" s="413"/>
      <c r="AE1169" s="414"/>
    </row>
    <row r="1170" spans="1:31" ht="15" hidden="1" customHeight="1">
      <c r="A1170" s="413"/>
      <c r="AE1170" s="414"/>
    </row>
    <row r="1171" spans="1:31" ht="15" hidden="1" customHeight="1">
      <c r="A1171" s="413"/>
      <c r="AE1171" s="414"/>
    </row>
    <row r="1172" spans="1:31" ht="15" hidden="1" customHeight="1">
      <c r="A1172" s="413"/>
      <c r="AE1172" s="414"/>
    </row>
    <row r="1173" spans="1:31" ht="15" hidden="1" customHeight="1">
      <c r="A1173" s="413"/>
      <c r="AE1173" s="414"/>
    </row>
    <row r="1174" spans="1:31" ht="15" hidden="1" customHeight="1">
      <c r="A1174" s="413"/>
      <c r="AE1174" s="414"/>
    </row>
    <row r="1175" spans="1:31" ht="15" hidden="1" customHeight="1">
      <c r="A1175" s="413"/>
      <c r="AE1175" s="414"/>
    </row>
    <row r="1176" spans="1:31" ht="15" hidden="1" customHeight="1">
      <c r="A1176" s="413"/>
      <c r="AE1176" s="414"/>
    </row>
    <row r="1177" spans="1:31" ht="15" hidden="1" customHeight="1">
      <c r="A1177" s="413"/>
      <c r="AE1177" s="414"/>
    </row>
    <row r="1178" spans="1:31" ht="15" hidden="1" customHeight="1">
      <c r="A1178" s="413"/>
      <c r="AE1178" s="414"/>
    </row>
    <row r="1179" spans="1:31" ht="15" hidden="1" customHeight="1">
      <c r="A1179" s="413"/>
      <c r="AE1179" s="414"/>
    </row>
    <row r="1180" spans="1:31" ht="15" hidden="1" customHeight="1">
      <c r="A1180" s="413"/>
      <c r="AE1180" s="414"/>
    </row>
    <row r="1181" spans="1:31" ht="15" hidden="1" customHeight="1">
      <c r="A1181" s="413"/>
      <c r="AE1181" s="414"/>
    </row>
    <row r="1182" spans="1:31" ht="15" hidden="1" customHeight="1">
      <c r="A1182" s="413"/>
      <c r="AE1182" s="414"/>
    </row>
    <row r="1183" spans="1:31" ht="15" hidden="1" customHeight="1">
      <c r="A1183" s="413"/>
      <c r="AE1183" s="414"/>
    </row>
    <row r="1184" spans="1:31" ht="15" hidden="1" customHeight="1">
      <c r="A1184" s="413"/>
      <c r="AE1184" s="414"/>
    </row>
    <row r="1185" spans="1:31" ht="15" hidden="1" customHeight="1">
      <c r="A1185" s="413"/>
      <c r="AE1185" s="414"/>
    </row>
    <row r="1186" spans="1:31" ht="15" hidden="1" customHeight="1">
      <c r="A1186" s="413"/>
      <c r="AE1186" s="414"/>
    </row>
    <row r="1187" spans="1:31" ht="15" hidden="1" customHeight="1">
      <c r="A1187" s="413"/>
      <c r="AE1187" s="414"/>
    </row>
    <row r="1188" spans="1:31" ht="15" hidden="1" customHeight="1">
      <c r="A1188" s="413"/>
      <c r="AE1188" s="414"/>
    </row>
    <row r="1189" spans="1:31" ht="15" hidden="1" customHeight="1">
      <c r="A1189" s="413"/>
      <c r="AE1189" s="414"/>
    </row>
    <row r="1190" spans="1:31" ht="15" hidden="1" customHeight="1">
      <c r="A1190" s="413"/>
      <c r="AE1190" s="414"/>
    </row>
    <row r="1191" spans="1:31" ht="15" hidden="1" customHeight="1">
      <c r="A1191" s="413"/>
      <c r="AE1191" s="414"/>
    </row>
    <row r="1192" spans="1:31" ht="15" hidden="1" customHeight="1">
      <c r="A1192" s="413"/>
      <c r="AE1192" s="414"/>
    </row>
    <row r="1193" spans="1:31" ht="15" hidden="1" customHeight="1">
      <c r="A1193" s="413"/>
      <c r="AE1193" s="414"/>
    </row>
    <row r="1194" spans="1:31" ht="15" hidden="1" customHeight="1">
      <c r="A1194" s="413"/>
      <c r="AE1194" s="414"/>
    </row>
    <row r="1195" spans="1:31" ht="15" hidden="1" customHeight="1">
      <c r="A1195" s="413"/>
      <c r="AE1195" s="414"/>
    </row>
    <row r="1196" spans="1:31" ht="15" hidden="1" customHeight="1">
      <c r="A1196" s="413"/>
      <c r="AE1196" s="414"/>
    </row>
    <row r="1197" spans="1:31" ht="15" hidden="1" customHeight="1">
      <c r="A1197" s="413"/>
      <c r="AE1197" s="414"/>
    </row>
    <row r="1198" spans="1:31" ht="15" hidden="1" customHeight="1">
      <c r="A1198" s="413"/>
      <c r="AE1198" s="414"/>
    </row>
    <row r="1199" spans="1:31" ht="15" hidden="1" customHeight="1">
      <c r="A1199" s="413"/>
      <c r="AE1199" s="414"/>
    </row>
    <row r="1200" spans="1:31" ht="15" hidden="1" customHeight="1">
      <c r="A1200" s="413"/>
      <c r="AE1200" s="414"/>
    </row>
    <row r="1201" spans="1:31" ht="15" hidden="1" customHeight="1">
      <c r="A1201" s="413"/>
      <c r="AE1201" s="414"/>
    </row>
    <row r="1202" spans="1:31" ht="15" hidden="1" customHeight="1">
      <c r="A1202" s="413"/>
      <c r="AE1202" s="414"/>
    </row>
    <row r="1203" spans="1:31" ht="15" hidden="1" customHeight="1">
      <c r="A1203" s="413"/>
      <c r="AE1203" s="414"/>
    </row>
    <row r="1204" spans="1:31" ht="15" hidden="1" customHeight="1">
      <c r="A1204" s="413"/>
      <c r="AE1204" s="414"/>
    </row>
    <row r="1205" spans="1:31" ht="15" hidden="1" customHeight="1">
      <c r="A1205" s="413"/>
      <c r="AE1205" s="414"/>
    </row>
    <row r="1206" spans="1:31" ht="15" hidden="1" customHeight="1">
      <c r="A1206" s="413"/>
      <c r="AE1206" s="414"/>
    </row>
    <row r="1207" spans="1:31" ht="15" hidden="1" customHeight="1">
      <c r="A1207" s="413"/>
      <c r="AE1207" s="414"/>
    </row>
    <row r="1208" spans="1:31" ht="15" hidden="1" customHeight="1">
      <c r="A1208" s="413"/>
      <c r="AE1208" s="414"/>
    </row>
    <row r="1209" spans="1:31" ht="15" hidden="1" customHeight="1">
      <c r="A1209" s="413"/>
      <c r="AE1209" s="414"/>
    </row>
    <row r="1210" spans="1:31" ht="15" hidden="1" customHeight="1">
      <c r="A1210" s="413"/>
      <c r="AE1210" s="414"/>
    </row>
    <row r="1211" spans="1:31" ht="15" hidden="1" customHeight="1">
      <c r="A1211" s="413"/>
      <c r="AE1211" s="414"/>
    </row>
    <row r="1212" spans="1:31" ht="15" hidden="1" customHeight="1">
      <c r="A1212" s="413"/>
      <c r="AE1212" s="414"/>
    </row>
    <row r="1213" spans="1:31" ht="15" hidden="1" customHeight="1">
      <c r="A1213" s="413"/>
      <c r="AE1213" s="414"/>
    </row>
    <row r="1214" spans="1:31" ht="15" hidden="1" customHeight="1">
      <c r="A1214" s="413"/>
      <c r="AE1214" s="414"/>
    </row>
    <row r="1215" spans="1:31" ht="15" hidden="1" customHeight="1">
      <c r="A1215" s="413"/>
      <c r="AE1215" s="414"/>
    </row>
    <row r="1216" spans="1:31" ht="15" hidden="1" customHeight="1">
      <c r="A1216" s="413"/>
      <c r="AE1216" s="414"/>
    </row>
    <row r="1217" spans="1:31" ht="15" hidden="1" customHeight="1">
      <c r="A1217" s="413"/>
      <c r="AE1217" s="414"/>
    </row>
    <row r="1218" spans="1:31" ht="15" hidden="1" customHeight="1">
      <c r="A1218" s="413"/>
      <c r="AE1218" s="414"/>
    </row>
    <row r="1219" spans="1:31" ht="15" hidden="1" customHeight="1">
      <c r="A1219" s="413"/>
      <c r="AE1219" s="414"/>
    </row>
    <row r="1220" spans="1:31" ht="15" hidden="1" customHeight="1">
      <c r="A1220" s="413"/>
      <c r="AE1220" s="414"/>
    </row>
    <row r="1221" spans="1:31" ht="15" hidden="1" customHeight="1">
      <c r="A1221" s="413"/>
      <c r="AE1221" s="414"/>
    </row>
    <row r="1222" spans="1:31" ht="15" hidden="1" customHeight="1">
      <c r="A1222" s="413"/>
      <c r="AE1222" s="414"/>
    </row>
    <row r="1223" spans="1:31" ht="15" hidden="1" customHeight="1">
      <c r="A1223" s="413"/>
      <c r="AE1223" s="414"/>
    </row>
    <row r="1224" spans="1:31" ht="15" hidden="1" customHeight="1">
      <c r="A1224" s="413"/>
      <c r="AE1224" s="414"/>
    </row>
    <row r="1225" spans="1:31" ht="15" hidden="1" customHeight="1">
      <c r="A1225" s="413"/>
      <c r="AE1225" s="414"/>
    </row>
    <row r="1226" spans="1:31" ht="15" hidden="1" customHeight="1">
      <c r="A1226" s="413"/>
      <c r="AE1226" s="414"/>
    </row>
    <row r="1227" spans="1:31" ht="15" hidden="1" customHeight="1">
      <c r="A1227" s="413"/>
      <c r="AE1227" s="414"/>
    </row>
    <row r="1228" spans="1:31" ht="15" hidden="1" customHeight="1">
      <c r="A1228" s="413"/>
      <c r="AE1228" s="414"/>
    </row>
    <row r="1229" spans="1:31" ht="15" hidden="1" customHeight="1">
      <c r="A1229" s="413"/>
      <c r="AE1229" s="414"/>
    </row>
    <row r="1230" spans="1:31" ht="15" hidden="1" customHeight="1">
      <c r="A1230" s="413"/>
      <c r="AE1230" s="414"/>
    </row>
    <row r="1231" spans="1:31" ht="15" hidden="1" customHeight="1">
      <c r="A1231" s="413"/>
      <c r="AE1231" s="414"/>
    </row>
    <row r="1232" spans="1:31" ht="15" hidden="1" customHeight="1">
      <c r="A1232" s="413"/>
      <c r="AE1232" s="414"/>
    </row>
    <row r="1233" spans="1:31" ht="15" hidden="1" customHeight="1">
      <c r="A1233" s="413"/>
      <c r="AE1233" s="414"/>
    </row>
    <row r="1234" spans="1:31" ht="15" hidden="1" customHeight="1">
      <c r="A1234" s="413"/>
      <c r="AE1234" s="414"/>
    </row>
    <row r="1235" spans="1:31" ht="15" hidden="1" customHeight="1">
      <c r="A1235" s="413"/>
      <c r="AE1235" s="414"/>
    </row>
    <row r="1236" spans="1:31" ht="15" hidden="1" customHeight="1">
      <c r="A1236" s="413"/>
      <c r="AE1236" s="414"/>
    </row>
    <row r="1237" spans="1:31" ht="15" hidden="1" customHeight="1">
      <c r="A1237" s="413"/>
      <c r="AE1237" s="414"/>
    </row>
    <row r="1238" spans="1:31" ht="15" hidden="1" customHeight="1">
      <c r="A1238" s="413"/>
      <c r="AE1238" s="414"/>
    </row>
    <row r="1239" spans="1:31" ht="15" hidden="1" customHeight="1">
      <c r="A1239" s="413"/>
      <c r="AE1239" s="414"/>
    </row>
    <row r="1240" spans="1:31" ht="15" hidden="1" customHeight="1">
      <c r="A1240" s="413"/>
      <c r="AE1240" s="414"/>
    </row>
    <row r="1241" spans="1:31" ht="15" hidden="1" customHeight="1">
      <c r="A1241" s="413"/>
      <c r="AE1241" s="414"/>
    </row>
    <row r="1242" spans="1:31" ht="15" hidden="1" customHeight="1">
      <c r="A1242" s="413"/>
      <c r="AE1242" s="414"/>
    </row>
    <row r="1243" spans="1:31" ht="15" hidden="1" customHeight="1">
      <c r="A1243" s="413"/>
      <c r="AE1243" s="414"/>
    </row>
    <row r="1244" spans="1:31" ht="15" hidden="1" customHeight="1">
      <c r="A1244" s="413"/>
      <c r="AE1244" s="414"/>
    </row>
    <row r="1245" spans="1:31" ht="15" hidden="1" customHeight="1">
      <c r="A1245" s="413"/>
      <c r="AE1245" s="414"/>
    </row>
    <row r="1246" spans="1:31" ht="15" hidden="1" customHeight="1">
      <c r="A1246" s="413"/>
      <c r="AE1246" s="414"/>
    </row>
    <row r="1247" spans="1:31" ht="15" hidden="1" customHeight="1">
      <c r="A1247" s="413"/>
      <c r="AE1247" s="414"/>
    </row>
    <row r="1248" spans="1:31" ht="15" hidden="1" customHeight="1">
      <c r="A1248" s="413"/>
      <c r="AE1248" s="414"/>
    </row>
    <row r="1249" spans="1:31" ht="15" hidden="1" customHeight="1">
      <c r="A1249" s="413"/>
      <c r="AE1249" s="414"/>
    </row>
    <row r="1250" spans="1:31" ht="15" hidden="1" customHeight="1">
      <c r="A1250" s="413"/>
      <c r="AE1250" s="414"/>
    </row>
    <row r="1251" spans="1:31" ht="15" hidden="1" customHeight="1">
      <c r="A1251" s="413"/>
      <c r="AE1251" s="414"/>
    </row>
    <row r="1252" spans="1:31" ht="15" hidden="1" customHeight="1">
      <c r="A1252" s="413"/>
      <c r="AE1252" s="414"/>
    </row>
    <row r="1253" spans="1:31" ht="15" hidden="1" customHeight="1">
      <c r="A1253" s="413"/>
      <c r="AE1253" s="414"/>
    </row>
    <row r="1254" spans="1:31" ht="15" hidden="1" customHeight="1">
      <c r="A1254" s="413"/>
      <c r="AE1254" s="414"/>
    </row>
    <row r="1255" spans="1:31" ht="15" hidden="1" customHeight="1">
      <c r="A1255" s="413"/>
      <c r="AE1255" s="414"/>
    </row>
    <row r="1256" spans="1:31" ht="15" hidden="1" customHeight="1">
      <c r="A1256" s="413"/>
      <c r="AE1256" s="414"/>
    </row>
    <row r="1257" spans="1:31" ht="15" hidden="1" customHeight="1">
      <c r="A1257" s="413"/>
      <c r="AE1257" s="414"/>
    </row>
    <row r="1258" spans="1:31" ht="15" hidden="1" customHeight="1">
      <c r="A1258" s="413"/>
      <c r="AE1258" s="414"/>
    </row>
    <row r="1259" spans="1:31" ht="15" hidden="1" customHeight="1">
      <c r="A1259" s="413"/>
      <c r="AE1259" s="414"/>
    </row>
    <row r="1260" spans="1:31" ht="15" hidden="1" customHeight="1">
      <c r="A1260" s="413"/>
      <c r="AE1260" s="414"/>
    </row>
    <row r="1261" spans="1:31" ht="15" hidden="1" customHeight="1">
      <c r="A1261" s="413"/>
      <c r="AE1261" s="414"/>
    </row>
    <row r="1262" spans="1:31" ht="15" hidden="1" customHeight="1">
      <c r="A1262" s="413"/>
      <c r="AE1262" s="414"/>
    </row>
    <row r="1263" spans="1:31" ht="15" hidden="1" customHeight="1">
      <c r="A1263" s="413"/>
      <c r="AE1263" s="414"/>
    </row>
    <row r="1264" spans="1:31" ht="15" hidden="1" customHeight="1">
      <c r="A1264" s="413"/>
      <c r="AE1264" s="414"/>
    </row>
    <row r="1265" spans="1:31" ht="15" hidden="1" customHeight="1">
      <c r="A1265" s="413"/>
      <c r="AE1265" s="414"/>
    </row>
    <row r="1266" spans="1:31" ht="15" hidden="1" customHeight="1">
      <c r="A1266" s="413"/>
      <c r="AE1266" s="414"/>
    </row>
    <row r="1267" spans="1:31" ht="15" hidden="1" customHeight="1">
      <c r="A1267" s="413"/>
      <c r="AE1267" s="414"/>
    </row>
    <row r="1268" spans="1:31" ht="15" hidden="1" customHeight="1">
      <c r="A1268" s="413"/>
      <c r="AE1268" s="414"/>
    </row>
    <row r="1269" spans="1:31" ht="15" hidden="1" customHeight="1">
      <c r="A1269" s="413"/>
      <c r="AE1269" s="414"/>
    </row>
    <row r="1270" spans="1:31" ht="15" hidden="1" customHeight="1">
      <c r="A1270" s="413"/>
      <c r="AE1270" s="414"/>
    </row>
    <row r="1271" spans="1:31" ht="15" hidden="1" customHeight="1">
      <c r="A1271" s="413"/>
      <c r="AE1271" s="414"/>
    </row>
    <row r="1272" spans="1:31" ht="15" hidden="1" customHeight="1">
      <c r="A1272" s="413"/>
      <c r="AE1272" s="414"/>
    </row>
    <row r="1273" spans="1:31" ht="15" hidden="1" customHeight="1">
      <c r="A1273" s="413"/>
      <c r="AE1273" s="414"/>
    </row>
    <row r="1274" spans="1:31" ht="15" hidden="1" customHeight="1">
      <c r="A1274" s="413"/>
      <c r="AE1274" s="414"/>
    </row>
    <row r="1275" spans="1:31" ht="15" hidden="1" customHeight="1">
      <c r="A1275" s="413"/>
      <c r="AE1275" s="414"/>
    </row>
    <row r="1276" spans="1:31" ht="15" hidden="1" customHeight="1">
      <c r="A1276" s="413"/>
      <c r="AE1276" s="414"/>
    </row>
    <row r="1277" spans="1:31" ht="15" hidden="1" customHeight="1">
      <c r="A1277" s="413"/>
      <c r="AE1277" s="414"/>
    </row>
    <row r="1278" spans="1:31" ht="15" hidden="1" customHeight="1">
      <c r="A1278" s="413"/>
      <c r="AE1278" s="414"/>
    </row>
    <row r="1279" spans="1:31" ht="15" hidden="1" customHeight="1">
      <c r="A1279" s="413"/>
      <c r="AE1279" s="414"/>
    </row>
    <row r="1280" spans="1:31" ht="15" hidden="1" customHeight="1">
      <c r="A1280" s="413"/>
      <c r="AE1280" s="414"/>
    </row>
    <row r="1281" spans="1:31" ht="15" hidden="1" customHeight="1">
      <c r="A1281" s="413"/>
      <c r="AE1281" s="414"/>
    </row>
    <row r="1282" spans="1:31" ht="15" hidden="1" customHeight="1">
      <c r="A1282" s="413"/>
      <c r="AE1282" s="414"/>
    </row>
    <row r="1283" spans="1:31" ht="15" hidden="1" customHeight="1">
      <c r="A1283" s="413"/>
      <c r="AE1283" s="414"/>
    </row>
    <row r="1284" spans="1:31" ht="15" hidden="1" customHeight="1">
      <c r="A1284" s="413"/>
      <c r="AE1284" s="414"/>
    </row>
    <row r="1285" spans="1:31" ht="15" hidden="1" customHeight="1">
      <c r="A1285" s="413"/>
      <c r="AE1285" s="414"/>
    </row>
    <row r="1286" spans="1:31" ht="15" hidden="1" customHeight="1">
      <c r="A1286" s="413"/>
      <c r="AE1286" s="414"/>
    </row>
    <row r="1287" spans="1:31" ht="15" hidden="1" customHeight="1">
      <c r="A1287" s="413"/>
      <c r="AE1287" s="414"/>
    </row>
    <row r="1288" spans="1:31" ht="15" hidden="1" customHeight="1">
      <c r="A1288" s="413"/>
      <c r="AE1288" s="414"/>
    </row>
    <row r="1289" spans="1:31" ht="15" hidden="1" customHeight="1">
      <c r="A1289" s="413"/>
      <c r="AE1289" s="414"/>
    </row>
    <row r="1290" spans="1:31" ht="15" hidden="1" customHeight="1">
      <c r="A1290" s="413"/>
      <c r="AE1290" s="414"/>
    </row>
    <row r="1291" spans="1:31" ht="15" hidden="1" customHeight="1">
      <c r="A1291" s="413"/>
      <c r="AE1291" s="414"/>
    </row>
    <row r="1292" spans="1:31" ht="15" hidden="1" customHeight="1">
      <c r="A1292" s="413"/>
      <c r="AE1292" s="414"/>
    </row>
    <row r="1293" spans="1:31" ht="15" hidden="1" customHeight="1">
      <c r="A1293" s="413"/>
      <c r="AE1293" s="414"/>
    </row>
    <row r="1294" spans="1:31" ht="15" hidden="1" customHeight="1">
      <c r="A1294" s="413"/>
      <c r="AE1294" s="414"/>
    </row>
    <row r="1295" spans="1:31" ht="15" hidden="1" customHeight="1">
      <c r="A1295" s="413"/>
      <c r="AE1295" s="414"/>
    </row>
    <row r="1296" spans="1:31" ht="15" hidden="1" customHeight="1">
      <c r="A1296" s="413"/>
      <c r="AE1296" s="414"/>
    </row>
    <row r="1297" spans="1:31" ht="15" hidden="1" customHeight="1">
      <c r="A1297" s="413"/>
      <c r="AE1297" s="414"/>
    </row>
    <row r="1298" spans="1:31" ht="15" hidden="1" customHeight="1">
      <c r="A1298" s="413"/>
      <c r="AE1298" s="414"/>
    </row>
    <row r="1299" spans="1:31" ht="15" hidden="1" customHeight="1">
      <c r="A1299" s="413"/>
      <c r="AE1299" s="414"/>
    </row>
    <row r="1300" spans="1:31" ht="15" hidden="1" customHeight="1">
      <c r="A1300" s="413"/>
      <c r="AE1300" s="414"/>
    </row>
    <row r="1301" spans="1:31" ht="15" hidden="1" customHeight="1">
      <c r="A1301" s="413"/>
      <c r="AE1301" s="414"/>
    </row>
    <row r="1302" spans="1:31" ht="15" hidden="1" customHeight="1">
      <c r="A1302" s="413"/>
      <c r="AE1302" s="414"/>
    </row>
    <row r="1303" spans="1:31" ht="15" hidden="1" customHeight="1">
      <c r="A1303" s="413"/>
      <c r="AE1303" s="414"/>
    </row>
    <row r="1304" spans="1:31" ht="15" hidden="1" customHeight="1">
      <c r="A1304" s="413"/>
      <c r="AE1304" s="414"/>
    </row>
    <row r="1305" spans="1:31" ht="15" hidden="1" customHeight="1">
      <c r="A1305" s="413"/>
      <c r="AE1305" s="414"/>
    </row>
    <row r="1306" spans="1:31" ht="15" hidden="1" customHeight="1">
      <c r="A1306" s="413"/>
      <c r="AE1306" s="414"/>
    </row>
    <row r="1307" spans="1:31" ht="15" hidden="1" customHeight="1">
      <c r="A1307" s="413"/>
      <c r="AE1307" s="414"/>
    </row>
    <row r="1308" spans="1:31" ht="15" hidden="1" customHeight="1">
      <c r="A1308" s="413"/>
      <c r="AE1308" s="414"/>
    </row>
    <row r="1309" spans="1:31" ht="15" hidden="1" customHeight="1">
      <c r="A1309" s="413"/>
      <c r="AE1309" s="414"/>
    </row>
    <row r="1310" spans="1:31" ht="15" hidden="1" customHeight="1">
      <c r="A1310" s="413"/>
      <c r="AE1310" s="414"/>
    </row>
    <row r="1311" spans="1:31" ht="15" hidden="1" customHeight="1">
      <c r="A1311" s="413"/>
      <c r="AE1311" s="414"/>
    </row>
    <row r="1312" spans="1:31" ht="15" hidden="1" customHeight="1">
      <c r="A1312" s="413"/>
      <c r="AE1312" s="414"/>
    </row>
    <row r="1313" spans="1:31" ht="15" hidden="1" customHeight="1">
      <c r="A1313" s="413"/>
      <c r="AE1313" s="414"/>
    </row>
    <row r="1314" spans="1:31" ht="15" hidden="1" customHeight="1">
      <c r="A1314" s="413"/>
      <c r="AE1314" s="414"/>
    </row>
    <row r="1315" spans="1:31" ht="15" hidden="1" customHeight="1">
      <c r="A1315" s="413"/>
      <c r="AE1315" s="414"/>
    </row>
    <row r="1316" spans="1:31" ht="15" hidden="1" customHeight="1">
      <c r="A1316" s="413"/>
      <c r="AE1316" s="414"/>
    </row>
    <row r="1317" spans="1:31" ht="15" hidden="1" customHeight="1">
      <c r="A1317" s="413"/>
      <c r="AE1317" s="414"/>
    </row>
    <row r="1318" spans="1:31" ht="15" hidden="1" customHeight="1">
      <c r="A1318" s="413"/>
      <c r="AE1318" s="414"/>
    </row>
    <row r="1319" spans="1:31" ht="15" hidden="1" customHeight="1">
      <c r="A1319" s="413"/>
      <c r="AE1319" s="414"/>
    </row>
    <row r="1320" spans="1:31" ht="15" hidden="1" customHeight="1">
      <c r="A1320" s="413"/>
      <c r="AE1320" s="414"/>
    </row>
    <row r="1321" spans="1:31" ht="15" hidden="1" customHeight="1">
      <c r="A1321" s="413"/>
      <c r="AE1321" s="414"/>
    </row>
    <row r="1322" spans="1:31" ht="15" hidden="1" customHeight="1">
      <c r="A1322" s="413"/>
      <c r="AE1322" s="414"/>
    </row>
    <row r="1323" spans="1:31" ht="15" hidden="1" customHeight="1">
      <c r="A1323" s="413"/>
      <c r="AE1323" s="414"/>
    </row>
    <row r="1324" spans="1:31" ht="15" hidden="1" customHeight="1">
      <c r="A1324" s="413"/>
      <c r="AE1324" s="414"/>
    </row>
    <row r="1325" spans="1:31" ht="15" hidden="1" customHeight="1">
      <c r="A1325" s="413"/>
      <c r="AE1325" s="414"/>
    </row>
    <row r="1326" spans="1:31" ht="15" hidden="1" customHeight="1">
      <c r="A1326" s="413"/>
      <c r="AE1326" s="414"/>
    </row>
    <row r="1327" spans="1:31" ht="15" hidden="1" customHeight="1">
      <c r="A1327" s="413"/>
      <c r="AE1327" s="414"/>
    </row>
    <row r="1328" spans="1:31" ht="15" hidden="1" customHeight="1">
      <c r="A1328" s="413"/>
      <c r="AE1328" s="414"/>
    </row>
    <row r="1329" spans="1:31" ht="15" hidden="1" customHeight="1">
      <c r="A1329" s="413"/>
      <c r="AE1329" s="414"/>
    </row>
    <row r="1330" spans="1:31" ht="15" hidden="1" customHeight="1">
      <c r="A1330" s="413"/>
      <c r="AE1330" s="414"/>
    </row>
    <row r="1331" spans="1:31" ht="15" hidden="1" customHeight="1">
      <c r="A1331" s="413"/>
      <c r="AE1331" s="414"/>
    </row>
    <row r="1332" spans="1:31" ht="15" hidden="1" customHeight="1">
      <c r="A1332" s="413"/>
      <c r="AE1332" s="414"/>
    </row>
    <row r="1333" spans="1:31" ht="15" hidden="1" customHeight="1">
      <c r="A1333" s="413"/>
      <c r="AE1333" s="414"/>
    </row>
    <row r="1334" spans="1:31" ht="15" hidden="1" customHeight="1">
      <c r="A1334" s="413"/>
      <c r="AE1334" s="414"/>
    </row>
    <row r="1335" spans="1:31" ht="15" hidden="1" customHeight="1">
      <c r="A1335" s="413"/>
      <c r="AE1335" s="414"/>
    </row>
    <row r="1336" spans="1:31" ht="15" hidden="1" customHeight="1">
      <c r="A1336" s="413"/>
      <c r="AE1336" s="414"/>
    </row>
    <row r="1337" spans="1:31" ht="15" hidden="1" customHeight="1">
      <c r="A1337" s="413"/>
      <c r="AE1337" s="414"/>
    </row>
    <row r="1338" spans="1:31" ht="15" hidden="1" customHeight="1">
      <c r="A1338" s="413"/>
      <c r="AE1338" s="414"/>
    </row>
    <row r="1339" spans="1:31" ht="15" hidden="1" customHeight="1">
      <c r="A1339" s="413"/>
      <c r="AE1339" s="414"/>
    </row>
    <row r="1340" spans="1:31" ht="15" hidden="1" customHeight="1">
      <c r="A1340" s="413"/>
      <c r="AE1340" s="414"/>
    </row>
    <row r="1341" spans="1:31" ht="15" hidden="1" customHeight="1">
      <c r="A1341" s="413"/>
      <c r="AE1341" s="414"/>
    </row>
    <row r="1342" spans="1:31" ht="15" hidden="1" customHeight="1">
      <c r="A1342" s="413"/>
      <c r="AE1342" s="414"/>
    </row>
    <row r="1343" spans="1:31" ht="15" hidden="1" customHeight="1">
      <c r="A1343" s="413"/>
      <c r="AE1343" s="414"/>
    </row>
    <row r="1344" spans="1:31" ht="15" hidden="1" customHeight="1">
      <c r="A1344" s="413"/>
      <c r="AE1344" s="414"/>
    </row>
    <row r="1345" spans="1:31" ht="15" hidden="1" customHeight="1">
      <c r="A1345" s="413"/>
      <c r="AE1345" s="414"/>
    </row>
    <row r="1346" spans="1:31" ht="15" hidden="1" customHeight="1">
      <c r="A1346" s="413"/>
      <c r="AE1346" s="414"/>
    </row>
    <row r="1347" spans="1:31" ht="15" hidden="1" customHeight="1">
      <c r="A1347" s="413"/>
      <c r="AE1347" s="414"/>
    </row>
    <row r="1348" spans="1:31" ht="15" hidden="1" customHeight="1">
      <c r="A1348" s="413"/>
      <c r="AE1348" s="414"/>
    </row>
    <row r="1349" spans="1:31" ht="15" hidden="1" customHeight="1">
      <c r="A1349" s="413"/>
      <c r="AE1349" s="414"/>
    </row>
    <row r="1350" spans="1:31" ht="15" hidden="1" customHeight="1">
      <c r="A1350" s="413"/>
      <c r="AE1350" s="414"/>
    </row>
    <row r="1351" spans="1:31" ht="15" hidden="1" customHeight="1">
      <c r="A1351" s="413"/>
      <c r="AE1351" s="414"/>
    </row>
    <row r="1352" spans="1:31" ht="15" hidden="1" customHeight="1">
      <c r="A1352" s="413"/>
      <c r="AE1352" s="414"/>
    </row>
    <row r="1353" spans="1:31" ht="15" hidden="1" customHeight="1">
      <c r="A1353" s="413"/>
      <c r="AE1353" s="414"/>
    </row>
    <row r="1354" spans="1:31" ht="15" hidden="1" customHeight="1">
      <c r="A1354" s="413"/>
      <c r="AE1354" s="414"/>
    </row>
    <row r="1355" spans="1:31" ht="15" hidden="1" customHeight="1">
      <c r="A1355" s="413"/>
      <c r="AE1355" s="414"/>
    </row>
    <row r="1356" spans="1:31" ht="15" hidden="1" customHeight="1">
      <c r="A1356" s="413"/>
      <c r="AE1356" s="414"/>
    </row>
    <row r="1357" spans="1:31" ht="15" hidden="1" customHeight="1">
      <c r="A1357" s="413"/>
      <c r="AE1357" s="414"/>
    </row>
    <row r="1358" spans="1:31" ht="15" hidden="1" customHeight="1">
      <c r="A1358" s="413"/>
      <c r="AE1358" s="414"/>
    </row>
    <row r="1359" spans="1:31" ht="15" hidden="1" customHeight="1">
      <c r="A1359" s="413"/>
      <c r="AE1359" s="414"/>
    </row>
    <row r="1360" spans="1:31" ht="15" hidden="1" customHeight="1">
      <c r="A1360" s="413"/>
      <c r="AE1360" s="414"/>
    </row>
    <row r="1361" spans="1:31" ht="15" hidden="1" customHeight="1">
      <c r="A1361" s="413"/>
      <c r="AE1361" s="414"/>
    </row>
    <row r="1362" spans="1:31" ht="15" hidden="1" customHeight="1">
      <c r="A1362" s="413"/>
      <c r="AE1362" s="414"/>
    </row>
    <row r="1363" spans="1:31" ht="15" hidden="1" customHeight="1">
      <c r="A1363" s="413"/>
      <c r="AE1363" s="414"/>
    </row>
    <row r="1364" spans="1:31" ht="15" hidden="1" customHeight="1">
      <c r="A1364" s="413"/>
      <c r="AE1364" s="414"/>
    </row>
    <row r="1365" spans="1:31" ht="15" hidden="1" customHeight="1">
      <c r="A1365" s="413"/>
      <c r="AE1365" s="414"/>
    </row>
    <row r="1366" spans="1:31" ht="15" hidden="1" customHeight="1">
      <c r="A1366" s="413"/>
      <c r="AE1366" s="414"/>
    </row>
    <row r="1367" spans="1:31" ht="15" hidden="1" customHeight="1">
      <c r="A1367" s="413"/>
      <c r="AE1367" s="414"/>
    </row>
    <row r="1368" spans="1:31" ht="15" hidden="1" customHeight="1">
      <c r="A1368" s="413"/>
      <c r="AE1368" s="414"/>
    </row>
    <row r="1369" spans="1:31" ht="15" hidden="1" customHeight="1">
      <c r="A1369" s="413"/>
      <c r="AE1369" s="414"/>
    </row>
    <row r="1370" spans="1:31" ht="15" hidden="1" customHeight="1">
      <c r="A1370" s="413"/>
      <c r="AE1370" s="414"/>
    </row>
    <row r="1371" spans="1:31" ht="15" hidden="1" customHeight="1">
      <c r="A1371" s="413"/>
      <c r="AE1371" s="414"/>
    </row>
    <row r="1372" spans="1:31" ht="15" hidden="1" customHeight="1">
      <c r="A1372" s="413"/>
      <c r="AE1372" s="414"/>
    </row>
    <row r="1373" spans="1:31" ht="15" hidden="1" customHeight="1">
      <c r="A1373" s="413"/>
      <c r="AE1373" s="414"/>
    </row>
    <row r="1374" spans="1:31" ht="15" hidden="1" customHeight="1">
      <c r="A1374" s="413"/>
      <c r="AE1374" s="414"/>
    </row>
    <row r="1375" spans="1:31" ht="15" hidden="1" customHeight="1">
      <c r="A1375" s="413"/>
      <c r="AE1375" s="414"/>
    </row>
    <row r="1376" spans="1:31" ht="15" hidden="1" customHeight="1">
      <c r="A1376" s="413"/>
      <c r="AE1376" s="414"/>
    </row>
    <row r="1377" spans="1:31" ht="15" hidden="1" customHeight="1">
      <c r="A1377" s="413"/>
      <c r="AE1377" s="414"/>
    </row>
    <row r="1378" spans="1:31" ht="15" hidden="1" customHeight="1">
      <c r="A1378" s="413"/>
      <c r="AE1378" s="414"/>
    </row>
    <row r="1379" spans="1:31" ht="15" hidden="1" customHeight="1">
      <c r="A1379" s="413"/>
      <c r="AE1379" s="414"/>
    </row>
    <row r="1380" spans="1:31" ht="15" hidden="1" customHeight="1">
      <c r="A1380" s="413"/>
      <c r="AE1380" s="414"/>
    </row>
    <row r="1381" spans="1:31" ht="15" hidden="1" customHeight="1">
      <c r="A1381" s="413"/>
      <c r="AE1381" s="414"/>
    </row>
    <row r="1382" spans="1:31" ht="15" hidden="1" customHeight="1">
      <c r="A1382" s="413"/>
      <c r="AE1382" s="414"/>
    </row>
    <row r="1383" spans="1:31" ht="15" hidden="1" customHeight="1">
      <c r="A1383" s="413"/>
      <c r="AE1383" s="414"/>
    </row>
    <row r="1384" spans="1:31" ht="15" hidden="1" customHeight="1">
      <c r="A1384" s="413"/>
      <c r="AE1384" s="414"/>
    </row>
    <row r="1385" spans="1:31" ht="15" hidden="1" customHeight="1">
      <c r="A1385" s="413"/>
      <c r="AE1385" s="414"/>
    </row>
    <row r="1386" spans="1:31" ht="15" hidden="1" customHeight="1">
      <c r="A1386" s="413"/>
      <c r="AE1386" s="414"/>
    </row>
    <row r="1387" spans="1:31" ht="15" hidden="1" customHeight="1">
      <c r="A1387" s="413"/>
      <c r="AE1387" s="414"/>
    </row>
    <row r="1388" spans="1:31" ht="15" hidden="1" customHeight="1">
      <c r="A1388" s="413"/>
      <c r="AE1388" s="414"/>
    </row>
    <row r="1389" spans="1:31" ht="15" hidden="1" customHeight="1">
      <c r="A1389" s="413"/>
      <c r="AE1389" s="414"/>
    </row>
    <row r="1390" spans="1:31" ht="15" hidden="1" customHeight="1">
      <c r="A1390" s="413"/>
      <c r="AE1390" s="414"/>
    </row>
    <row r="1391" spans="1:31" ht="15" hidden="1" customHeight="1">
      <c r="A1391" s="413"/>
      <c r="AE1391" s="414"/>
    </row>
    <row r="1392" spans="1:31" ht="15" hidden="1" customHeight="1">
      <c r="A1392" s="413"/>
      <c r="AE1392" s="414"/>
    </row>
    <row r="1393" spans="1:31" ht="15" hidden="1" customHeight="1">
      <c r="A1393" s="413"/>
      <c r="AE1393" s="414"/>
    </row>
    <row r="1394" spans="1:31" ht="15" hidden="1" customHeight="1">
      <c r="A1394" s="413"/>
      <c r="AE1394" s="414"/>
    </row>
    <row r="1395" spans="1:31" ht="15" hidden="1" customHeight="1">
      <c r="A1395" s="413"/>
      <c r="AE1395" s="414"/>
    </row>
    <row r="1396" spans="1:31" ht="15" hidden="1" customHeight="1">
      <c r="A1396" s="413"/>
      <c r="AE1396" s="414"/>
    </row>
    <row r="1397" spans="1:31" ht="15" hidden="1" customHeight="1">
      <c r="A1397" s="413"/>
      <c r="AE1397" s="414"/>
    </row>
    <row r="1398" spans="1:31" ht="15" hidden="1" customHeight="1">
      <c r="A1398" s="413"/>
      <c r="AE1398" s="414"/>
    </row>
    <row r="1399" spans="1:31" ht="15" hidden="1" customHeight="1">
      <c r="A1399" s="413"/>
      <c r="AE1399" s="414"/>
    </row>
    <row r="1400" spans="1:31" ht="15" hidden="1" customHeight="1">
      <c r="A1400" s="413"/>
      <c r="AE1400" s="414"/>
    </row>
    <row r="1401" spans="1:31" ht="15" hidden="1" customHeight="1">
      <c r="A1401" s="413"/>
      <c r="AE1401" s="414"/>
    </row>
    <row r="1402" spans="1:31" ht="15" hidden="1" customHeight="1">
      <c r="A1402" s="413"/>
      <c r="AE1402" s="414"/>
    </row>
    <row r="1403" spans="1:31" ht="15" hidden="1" customHeight="1">
      <c r="A1403" s="413"/>
      <c r="AE1403" s="414"/>
    </row>
    <row r="1404" spans="1:31" ht="15" hidden="1" customHeight="1">
      <c r="A1404" s="413"/>
      <c r="AE1404" s="414"/>
    </row>
    <row r="1405" spans="1:31" ht="15" hidden="1" customHeight="1">
      <c r="A1405" s="413"/>
      <c r="AE1405" s="414"/>
    </row>
    <row r="1406" spans="1:31" ht="15" hidden="1" customHeight="1">
      <c r="A1406" s="413"/>
      <c r="AE1406" s="414"/>
    </row>
    <row r="1407" spans="1:31" ht="15" hidden="1" customHeight="1">
      <c r="A1407" s="413"/>
      <c r="AE1407" s="414"/>
    </row>
    <row r="1408" spans="1:31" ht="15" hidden="1" customHeight="1">
      <c r="A1408" s="413"/>
      <c r="AE1408" s="414"/>
    </row>
    <row r="1409" spans="1:31" ht="15" hidden="1" customHeight="1">
      <c r="A1409" s="413"/>
      <c r="AE1409" s="414"/>
    </row>
    <row r="1410" spans="1:31" ht="15" hidden="1" customHeight="1">
      <c r="A1410" s="413"/>
      <c r="AE1410" s="414"/>
    </row>
    <row r="1411" spans="1:31" ht="15" hidden="1" customHeight="1">
      <c r="A1411" s="413"/>
      <c r="AE1411" s="414"/>
    </row>
    <row r="1412" spans="1:31" ht="15" hidden="1" customHeight="1">
      <c r="A1412" s="413"/>
      <c r="AE1412" s="414"/>
    </row>
    <row r="1413" spans="1:31" ht="15" hidden="1" customHeight="1">
      <c r="A1413" s="413"/>
      <c r="AE1413" s="414"/>
    </row>
    <row r="1414" spans="1:31" ht="15" hidden="1" customHeight="1">
      <c r="A1414" s="413"/>
      <c r="AE1414" s="414"/>
    </row>
    <row r="1415" spans="1:31" ht="15" hidden="1" customHeight="1">
      <c r="A1415" s="413"/>
      <c r="AE1415" s="414"/>
    </row>
    <row r="1416" spans="1:31" ht="15" hidden="1" customHeight="1">
      <c r="A1416" s="413"/>
      <c r="AE1416" s="414"/>
    </row>
    <row r="1417" spans="1:31" ht="15" hidden="1" customHeight="1">
      <c r="A1417" s="413"/>
      <c r="AE1417" s="414"/>
    </row>
    <row r="1418" spans="1:31" ht="15" hidden="1" customHeight="1">
      <c r="A1418" s="413"/>
      <c r="AE1418" s="414"/>
    </row>
    <row r="1419" spans="1:31" ht="15" hidden="1" customHeight="1">
      <c r="A1419" s="413"/>
      <c r="AE1419" s="414"/>
    </row>
    <row r="1420" spans="1:31" ht="15" hidden="1" customHeight="1">
      <c r="A1420" s="413"/>
      <c r="AE1420" s="414"/>
    </row>
    <row r="1421" spans="1:31" ht="15" hidden="1" customHeight="1">
      <c r="A1421" s="413"/>
      <c r="AE1421" s="414"/>
    </row>
    <row r="1422" spans="1:31" ht="15" hidden="1" customHeight="1">
      <c r="A1422" s="413"/>
      <c r="AE1422" s="414"/>
    </row>
    <row r="1423" spans="1:31" ht="15" hidden="1" customHeight="1">
      <c r="A1423" s="413"/>
      <c r="AE1423" s="414"/>
    </row>
    <row r="1424" spans="1:31" ht="15" hidden="1" customHeight="1">
      <c r="A1424" s="413"/>
      <c r="AE1424" s="414"/>
    </row>
    <row r="1425" spans="1:31" ht="15" hidden="1" customHeight="1">
      <c r="A1425" s="413"/>
      <c r="AE1425" s="414"/>
    </row>
    <row r="1426" spans="1:31" ht="15" hidden="1" customHeight="1">
      <c r="A1426" s="413"/>
      <c r="AE1426" s="414"/>
    </row>
    <row r="1427" spans="1:31" ht="15" hidden="1" customHeight="1">
      <c r="A1427" s="413"/>
      <c r="AE1427" s="414"/>
    </row>
    <row r="1428" spans="1:31" ht="15" hidden="1" customHeight="1">
      <c r="A1428" s="413"/>
      <c r="AE1428" s="414"/>
    </row>
    <row r="1429" spans="1:31" ht="15" hidden="1" customHeight="1">
      <c r="A1429" s="413"/>
      <c r="AE1429" s="414"/>
    </row>
    <row r="1430" spans="1:31" ht="15" hidden="1" customHeight="1">
      <c r="A1430" s="413"/>
      <c r="AE1430" s="414"/>
    </row>
    <row r="1431" spans="1:31" ht="15" hidden="1" customHeight="1">
      <c r="A1431" s="413"/>
      <c r="AE1431" s="414"/>
    </row>
    <row r="1432" spans="1:31" ht="15" hidden="1" customHeight="1">
      <c r="A1432" s="413"/>
      <c r="AE1432" s="414"/>
    </row>
    <row r="1433" spans="1:31" ht="15" hidden="1" customHeight="1">
      <c r="A1433" s="413"/>
      <c r="AE1433" s="414"/>
    </row>
    <row r="1434" spans="1:31" ht="15" hidden="1" customHeight="1">
      <c r="A1434" s="413"/>
      <c r="AE1434" s="414"/>
    </row>
    <row r="1435" spans="1:31" ht="15" hidden="1" customHeight="1">
      <c r="A1435" s="413"/>
      <c r="AE1435" s="414"/>
    </row>
    <row r="1436" spans="1:31" ht="15" hidden="1" customHeight="1">
      <c r="A1436" s="413"/>
      <c r="AE1436" s="414"/>
    </row>
    <row r="1437" spans="1:31" ht="15" hidden="1" customHeight="1">
      <c r="A1437" s="413"/>
      <c r="AE1437" s="414"/>
    </row>
    <row r="1438" spans="1:31" ht="15" hidden="1" customHeight="1">
      <c r="A1438" s="413"/>
      <c r="AE1438" s="414"/>
    </row>
    <row r="1439" spans="1:31" ht="15" hidden="1" customHeight="1">
      <c r="A1439" s="413"/>
      <c r="AE1439" s="414"/>
    </row>
    <row r="1440" spans="1:31" ht="15" hidden="1" customHeight="1">
      <c r="A1440" s="413"/>
      <c r="AE1440" s="414"/>
    </row>
    <row r="1441" spans="1:31" ht="15" hidden="1" customHeight="1">
      <c r="A1441" s="413"/>
      <c r="AE1441" s="414"/>
    </row>
    <row r="1442" spans="1:31" ht="15" hidden="1" customHeight="1">
      <c r="A1442" s="413"/>
      <c r="AE1442" s="414"/>
    </row>
    <row r="1443" spans="1:31" ht="15" hidden="1" customHeight="1">
      <c r="A1443" s="413"/>
      <c r="AE1443" s="414"/>
    </row>
    <row r="1444" spans="1:31" ht="15" hidden="1" customHeight="1">
      <c r="A1444" s="413"/>
      <c r="AE1444" s="414"/>
    </row>
    <row r="1445" spans="1:31" ht="15" hidden="1" customHeight="1">
      <c r="A1445" s="413"/>
      <c r="AE1445" s="414"/>
    </row>
    <row r="1446" spans="1:31" ht="15" hidden="1" customHeight="1">
      <c r="A1446" s="413"/>
      <c r="AE1446" s="414"/>
    </row>
    <row r="1447" spans="1:31" ht="15" hidden="1" customHeight="1">
      <c r="A1447" s="413"/>
      <c r="AE1447" s="414"/>
    </row>
    <row r="1448" spans="1:31" ht="15" hidden="1" customHeight="1">
      <c r="A1448" s="413"/>
      <c r="AE1448" s="414"/>
    </row>
    <row r="1449" spans="1:31" ht="15" hidden="1" customHeight="1">
      <c r="A1449" s="413"/>
      <c r="AE1449" s="414"/>
    </row>
    <row r="1450" spans="1:31" ht="15" hidden="1" customHeight="1">
      <c r="A1450" s="413"/>
      <c r="AE1450" s="414"/>
    </row>
    <row r="1451" spans="1:31" ht="15" hidden="1" customHeight="1">
      <c r="A1451" s="413"/>
      <c r="AE1451" s="414"/>
    </row>
    <row r="1452" spans="1:31" ht="15" hidden="1" customHeight="1">
      <c r="A1452" s="413"/>
      <c r="AE1452" s="414"/>
    </row>
    <row r="1453" spans="1:31" ht="15" hidden="1" customHeight="1">
      <c r="A1453" s="413"/>
      <c r="AE1453" s="414"/>
    </row>
    <row r="1454" spans="1:31" ht="15" hidden="1" customHeight="1">
      <c r="A1454" s="413"/>
      <c r="AE1454" s="414"/>
    </row>
    <row r="1455" spans="1:31" ht="15" hidden="1" customHeight="1">
      <c r="A1455" s="413"/>
      <c r="AE1455" s="414"/>
    </row>
    <row r="1456" spans="1:31" ht="15" hidden="1" customHeight="1">
      <c r="A1456" s="413"/>
      <c r="AE1456" s="414"/>
    </row>
    <row r="1457" spans="1:31" ht="15" hidden="1" customHeight="1">
      <c r="A1457" s="413"/>
      <c r="AE1457" s="414"/>
    </row>
    <row r="1458" spans="1:31" ht="15" hidden="1" customHeight="1">
      <c r="A1458" s="413"/>
      <c r="AE1458" s="414"/>
    </row>
    <row r="1459" spans="1:31" ht="15" hidden="1" customHeight="1">
      <c r="A1459" s="413"/>
      <c r="AE1459" s="414"/>
    </row>
    <row r="1460" spans="1:31" ht="15" hidden="1" customHeight="1">
      <c r="A1460" s="413"/>
      <c r="AE1460" s="414"/>
    </row>
    <row r="1461" spans="1:31" ht="15" hidden="1" customHeight="1">
      <c r="A1461" s="413"/>
      <c r="AE1461" s="414"/>
    </row>
    <row r="1462" spans="1:31" ht="15" hidden="1" customHeight="1">
      <c r="A1462" s="413"/>
      <c r="AE1462" s="414"/>
    </row>
    <row r="1463" spans="1:31" ht="15" hidden="1" customHeight="1">
      <c r="A1463" s="413"/>
      <c r="AE1463" s="414"/>
    </row>
    <row r="1464" spans="1:31" ht="15" hidden="1" customHeight="1">
      <c r="A1464" s="413"/>
      <c r="AE1464" s="414"/>
    </row>
    <row r="1465" spans="1:31" ht="15" hidden="1" customHeight="1">
      <c r="A1465" s="413"/>
      <c r="AE1465" s="414"/>
    </row>
    <row r="1466" spans="1:31" ht="15" hidden="1" customHeight="1">
      <c r="A1466" s="413"/>
      <c r="AE1466" s="414"/>
    </row>
    <row r="1467" spans="1:31" ht="15" hidden="1" customHeight="1">
      <c r="A1467" s="413"/>
      <c r="AE1467" s="414"/>
    </row>
    <row r="1468" spans="1:31" ht="15" hidden="1" customHeight="1">
      <c r="A1468" s="413"/>
      <c r="AE1468" s="414"/>
    </row>
    <row r="1469" spans="1:31" ht="15" hidden="1" customHeight="1">
      <c r="A1469" s="413"/>
      <c r="AE1469" s="414"/>
    </row>
    <row r="1470" spans="1:31" ht="15" hidden="1" customHeight="1">
      <c r="A1470" s="413"/>
      <c r="AE1470" s="414"/>
    </row>
    <row r="1471" spans="1:31" ht="15" hidden="1" customHeight="1">
      <c r="A1471" s="413"/>
      <c r="AE1471" s="414"/>
    </row>
    <row r="1472" spans="1:31" ht="15" hidden="1" customHeight="1">
      <c r="A1472" s="413"/>
      <c r="AE1472" s="414"/>
    </row>
    <row r="1473" spans="1:31" ht="15" hidden="1" customHeight="1">
      <c r="A1473" s="413"/>
      <c r="AE1473" s="414"/>
    </row>
    <row r="1474" spans="1:31" ht="15" hidden="1" customHeight="1">
      <c r="A1474" s="413"/>
      <c r="AE1474" s="414"/>
    </row>
    <row r="1475" spans="1:31" ht="15" hidden="1" customHeight="1">
      <c r="A1475" s="413"/>
      <c r="AE1475" s="414"/>
    </row>
    <row r="1476" spans="1:31" ht="15" hidden="1" customHeight="1">
      <c r="A1476" s="413"/>
      <c r="AE1476" s="414"/>
    </row>
    <row r="1477" spans="1:31" ht="15" hidden="1" customHeight="1">
      <c r="A1477" s="413"/>
      <c r="AE1477" s="414"/>
    </row>
    <row r="1478" spans="1:31" ht="15" hidden="1" customHeight="1">
      <c r="A1478" s="413"/>
      <c r="AE1478" s="414"/>
    </row>
    <row r="1479" spans="1:31" ht="15" hidden="1" customHeight="1">
      <c r="A1479" s="413"/>
      <c r="AE1479" s="414"/>
    </row>
    <row r="1480" spans="1:31" ht="15" hidden="1" customHeight="1">
      <c r="A1480" s="413"/>
      <c r="AE1480" s="414"/>
    </row>
    <row r="1481" spans="1:31" ht="15" hidden="1" customHeight="1">
      <c r="A1481" s="413"/>
      <c r="AE1481" s="414"/>
    </row>
    <row r="1482" spans="1:31" ht="15" hidden="1" customHeight="1">
      <c r="A1482" s="413"/>
      <c r="AE1482" s="414"/>
    </row>
    <row r="1483" spans="1:31" ht="15" hidden="1" customHeight="1">
      <c r="A1483" s="413"/>
      <c r="AE1483" s="414"/>
    </row>
    <row r="1484" spans="1:31" ht="15" hidden="1" customHeight="1">
      <c r="A1484" s="413"/>
      <c r="AE1484" s="414"/>
    </row>
    <row r="1485" spans="1:31" ht="15" hidden="1" customHeight="1">
      <c r="A1485" s="413"/>
      <c r="AE1485" s="414"/>
    </row>
    <row r="1486" spans="1:31" ht="15" hidden="1" customHeight="1">
      <c r="A1486" s="413"/>
      <c r="AE1486" s="414"/>
    </row>
    <row r="1487" spans="1:31" ht="15" hidden="1" customHeight="1">
      <c r="A1487" s="413"/>
      <c r="AE1487" s="414"/>
    </row>
    <row r="1488" spans="1:31" ht="15" hidden="1" customHeight="1">
      <c r="A1488" s="413"/>
      <c r="AE1488" s="414"/>
    </row>
    <row r="1489" spans="1:31" ht="15" hidden="1" customHeight="1">
      <c r="A1489" s="413"/>
      <c r="AE1489" s="414"/>
    </row>
    <row r="1490" spans="1:31" ht="15" hidden="1" customHeight="1">
      <c r="A1490" s="413"/>
      <c r="AE1490" s="414"/>
    </row>
    <row r="1491" spans="1:31" ht="15" hidden="1" customHeight="1">
      <c r="A1491" s="413"/>
      <c r="AE1491" s="414"/>
    </row>
    <row r="1492" spans="1:31" ht="15" hidden="1" customHeight="1">
      <c r="A1492" s="413"/>
      <c r="AE1492" s="414"/>
    </row>
    <row r="1493" spans="1:31" ht="15" hidden="1" customHeight="1">
      <c r="A1493" s="413"/>
      <c r="AE1493" s="414"/>
    </row>
    <row r="1494" spans="1:31" ht="15" hidden="1" customHeight="1">
      <c r="A1494" s="413"/>
      <c r="AE1494" s="414"/>
    </row>
    <row r="1495" spans="1:31" ht="15" hidden="1" customHeight="1">
      <c r="A1495" s="413"/>
      <c r="AE1495" s="414"/>
    </row>
    <row r="1496" spans="1:31" ht="15" hidden="1" customHeight="1">
      <c r="A1496" s="413"/>
      <c r="AE1496" s="414"/>
    </row>
    <row r="1497" spans="1:31" ht="15" hidden="1" customHeight="1">
      <c r="A1497" s="413"/>
      <c r="AE1497" s="414"/>
    </row>
    <row r="1498" spans="1:31" ht="15" hidden="1" customHeight="1">
      <c r="A1498" s="413"/>
      <c r="AE1498" s="414"/>
    </row>
    <row r="1499" spans="1:31" ht="15" hidden="1" customHeight="1">
      <c r="A1499" s="413"/>
      <c r="AE1499" s="414"/>
    </row>
    <row r="1500" spans="1:31" ht="15" hidden="1" customHeight="1">
      <c r="A1500" s="413"/>
      <c r="AE1500" s="414"/>
    </row>
    <row r="1501" spans="1:31" ht="15" hidden="1" customHeight="1">
      <c r="A1501" s="413"/>
      <c r="AE1501" s="414"/>
    </row>
    <row r="1502" spans="1:31" ht="15" hidden="1" customHeight="1">
      <c r="A1502" s="413"/>
      <c r="AE1502" s="414"/>
    </row>
    <row r="1503" spans="1:31" ht="15" hidden="1" customHeight="1">
      <c r="A1503" s="413"/>
      <c r="AE1503" s="414"/>
    </row>
    <row r="1504" spans="1:31" ht="15" hidden="1" customHeight="1">
      <c r="A1504" s="413"/>
      <c r="AE1504" s="414"/>
    </row>
    <row r="1505" spans="1:31" ht="15" hidden="1" customHeight="1">
      <c r="A1505" s="413"/>
      <c r="AE1505" s="414"/>
    </row>
    <row r="1506" spans="1:31" ht="15" hidden="1" customHeight="1">
      <c r="A1506" s="413"/>
      <c r="AE1506" s="414"/>
    </row>
    <row r="1507" spans="1:31" ht="15" hidden="1" customHeight="1">
      <c r="A1507" s="413"/>
      <c r="AE1507" s="414"/>
    </row>
    <row r="1508" spans="1:31" ht="15" hidden="1" customHeight="1">
      <c r="A1508" s="413"/>
      <c r="AE1508" s="414"/>
    </row>
    <row r="1509" spans="1:31" ht="15" hidden="1" customHeight="1">
      <c r="A1509" s="413"/>
      <c r="AE1509" s="414"/>
    </row>
    <row r="1510" spans="1:31" ht="15" hidden="1" customHeight="1">
      <c r="A1510" s="413"/>
      <c r="AE1510" s="414"/>
    </row>
    <row r="1511" spans="1:31" ht="15" hidden="1" customHeight="1">
      <c r="A1511" s="413"/>
      <c r="AE1511" s="414"/>
    </row>
    <row r="1512" spans="1:31" ht="15" hidden="1" customHeight="1">
      <c r="A1512" s="413"/>
      <c r="AE1512" s="414"/>
    </row>
    <row r="1513" spans="1:31" ht="15" hidden="1" customHeight="1">
      <c r="A1513" s="413"/>
      <c r="AE1513" s="414"/>
    </row>
    <row r="1514" spans="1:31" ht="15" hidden="1" customHeight="1">
      <c r="A1514" s="413"/>
      <c r="AE1514" s="414"/>
    </row>
    <row r="1515" spans="1:31" ht="15" hidden="1" customHeight="1">
      <c r="A1515" s="413"/>
      <c r="AE1515" s="414"/>
    </row>
    <row r="1516" spans="1:31" ht="15" hidden="1" customHeight="1">
      <c r="A1516" s="413"/>
      <c r="AE1516" s="414"/>
    </row>
    <row r="1517" spans="1:31" ht="15" hidden="1" customHeight="1">
      <c r="A1517" s="413"/>
      <c r="AE1517" s="414"/>
    </row>
    <row r="1518" spans="1:31" ht="15" hidden="1" customHeight="1">
      <c r="A1518" s="413"/>
      <c r="AE1518" s="414"/>
    </row>
    <row r="1519" spans="1:31" ht="15" hidden="1" customHeight="1">
      <c r="A1519" s="413"/>
      <c r="AE1519" s="414"/>
    </row>
    <row r="1520" spans="1:31" ht="15" hidden="1" customHeight="1">
      <c r="A1520" s="413"/>
      <c r="AE1520" s="414"/>
    </row>
    <row r="1521" spans="1:31" ht="15" hidden="1" customHeight="1">
      <c r="A1521" s="413"/>
      <c r="AE1521" s="414"/>
    </row>
    <row r="1522" spans="1:31" ht="15" hidden="1" customHeight="1">
      <c r="A1522" s="413"/>
      <c r="AE1522" s="414"/>
    </row>
    <row r="1523" spans="1:31" ht="15" hidden="1" customHeight="1">
      <c r="A1523" s="413"/>
      <c r="AE1523" s="414"/>
    </row>
    <row r="1524" spans="1:31" ht="15" hidden="1" customHeight="1">
      <c r="A1524" s="413"/>
      <c r="AE1524" s="414"/>
    </row>
    <row r="1525" spans="1:31" ht="15" hidden="1" customHeight="1">
      <c r="A1525" s="413"/>
      <c r="AE1525" s="414"/>
    </row>
    <row r="1526" spans="1:31" ht="15" hidden="1" customHeight="1">
      <c r="A1526" s="413"/>
      <c r="AE1526" s="414"/>
    </row>
    <row r="1527" spans="1:31" ht="15" hidden="1" customHeight="1">
      <c r="A1527" s="413"/>
      <c r="AE1527" s="414"/>
    </row>
    <row r="1528" spans="1:31" ht="15" hidden="1" customHeight="1">
      <c r="A1528" s="413"/>
      <c r="AE1528" s="414"/>
    </row>
    <row r="1529" spans="1:31" ht="15" hidden="1" customHeight="1">
      <c r="A1529" s="413"/>
      <c r="AE1529" s="414"/>
    </row>
    <row r="1530" spans="1:31" ht="15" hidden="1" customHeight="1">
      <c r="A1530" s="413"/>
      <c r="AE1530" s="414"/>
    </row>
    <row r="1531" spans="1:31" ht="15" hidden="1" customHeight="1">
      <c r="A1531" s="413"/>
      <c r="AE1531" s="414"/>
    </row>
    <row r="1532" spans="1:31" ht="15" hidden="1" customHeight="1">
      <c r="A1532" s="413"/>
      <c r="AE1532" s="414"/>
    </row>
    <row r="1533" spans="1:31" ht="15" hidden="1" customHeight="1">
      <c r="A1533" s="413"/>
      <c r="AE1533" s="414"/>
    </row>
    <row r="1534" spans="1:31" ht="15" hidden="1" customHeight="1">
      <c r="A1534" s="413"/>
      <c r="AE1534" s="414"/>
    </row>
    <row r="1535" spans="1:31" ht="15" hidden="1" customHeight="1">
      <c r="A1535" s="413"/>
      <c r="AE1535" s="414"/>
    </row>
    <row r="1536" spans="1:31" ht="15" hidden="1" customHeight="1">
      <c r="A1536" s="413"/>
      <c r="AE1536" s="414"/>
    </row>
    <row r="1537" spans="1:31" ht="15" hidden="1" customHeight="1">
      <c r="A1537" s="413"/>
      <c r="AE1537" s="414"/>
    </row>
    <row r="1538" spans="1:31" ht="15" hidden="1" customHeight="1">
      <c r="A1538" s="413"/>
      <c r="AE1538" s="414"/>
    </row>
    <row r="1539" spans="1:31" ht="15" hidden="1" customHeight="1">
      <c r="A1539" s="413"/>
      <c r="AE1539" s="414"/>
    </row>
    <row r="1540" spans="1:31" ht="15" hidden="1" customHeight="1">
      <c r="A1540" s="413"/>
      <c r="AE1540" s="414"/>
    </row>
    <row r="1541" spans="1:31" ht="15" hidden="1" customHeight="1">
      <c r="A1541" s="413"/>
      <c r="AE1541" s="414"/>
    </row>
    <row r="1542" spans="1:31" ht="15" hidden="1" customHeight="1">
      <c r="A1542" s="413"/>
      <c r="AE1542" s="414"/>
    </row>
    <row r="1543" spans="1:31" ht="15" hidden="1" customHeight="1">
      <c r="A1543" s="413"/>
      <c r="AE1543" s="414"/>
    </row>
    <row r="1544" spans="1:31" ht="15" hidden="1" customHeight="1">
      <c r="A1544" s="413"/>
      <c r="AE1544" s="414"/>
    </row>
    <row r="1545" spans="1:31" ht="15" hidden="1" customHeight="1">
      <c r="A1545" s="413"/>
      <c r="AE1545" s="414"/>
    </row>
    <row r="1546" spans="1:31" ht="15" hidden="1" customHeight="1">
      <c r="A1546" s="413"/>
      <c r="AE1546" s="414"/>
    </row>
    <row r="1547" spans="1:31" ht="15" hidden="1" customHeight="1">
      <c r="A1547" s="413"/>
      <c r="AE1547" s="414"/>
    </row>
    <row r="1548" spans="1:31" ht="15" hidden="1" customHeight="1">
      <c r="A1548" s="413"/>
      <c r="AE1548" s="414"/>
    </row>
    <row r="1549" spans="1:31" ht="15" hidden="1" customHeight="1">
      <c r="A1549" s="413"/>
      <c r="AE1549" s="414"/>
    </row>
    <row r="1550" spans="1:31" ht="15" hidden="1" customHeight="1">
      <c r="A1550" s="413"/>
      <c r="AE1550" s="414"/>
    </row>
    <row r="1551" spans="1:31" ht="15" hidden="1" customHeight="1">
      <c r="A1551" s="413"/>
      <c r="AE1551" s="414"/>
    </row>
    <row r="1552" spans="1:31" ht="15" hidden="1" customHeight="1">
      <c r="A1552" s="413"/>
      <c r="AE1552" s="414"/>
    </row>
    <row r="1553" spans="1:31" ht="15" hidden="1" customHeight="1">
      <c r="A1553" s="413"/>
      <c r="AE1553" s="414"/>
    </row>
    <row r="1554" spans="1:31" ht="15" hidden="1" customHeight="1">
      <c r="A1554" s="413"/>
      <c r="AE1554" s="414"/>
    </row>
    <row r="1555" spans="1:31" ht="15" hidden="1" customHeight="1">
      <c r="A1555" s="413"/>
      <c r="AE1555" s="414"/>
    </row>
    <row r="1556" spans="1:31" ht="15" hidden="1" customHeight="1">
      <c r="A1556" s="413"/>
      <c r="AE1556" s="414"/>
    </row>
    <row r="1557" spans="1:31" ht="15" hidden="1" customHeight="1">
      <c r="A1557" s="413"/>
      <c r="AE1557" s="414"/>
    </row>
    <row r="1558" spans="1:31" ht="15" hidden="1" customHeight="1">
      <c r="A1558" s="413"/>
      <c r="AE1558" s="414"/>
    </row>
    <row r="1559" spans="1:31" ht="15" hidden="1" customHeight="1">
      <c r="A1559" s="413"/>
      <c r="AE1559" s="414"/>
    </row>
    <row r="1560" spans="1:31" ht="15" hidden="1" customHeight="1">
      <c r="A1560" s="413"/>
      <c r="AE1560" s="414"/>
    </row>
    <row r="1561" spans="1:31" ht="15" hidden="1" customHeight="1">
      <c r="A1561" s="413"/>
      <c r="AE1561" s="414"/>
    </row>
    <row r="1562" spans="1:31" ht="15" hidden="1" customHeight="1">
      <c r="A1562" s="413"/>
      <c r="AE1562" s="414"/>
    </row>
    <row r="1563" spans="1:31" ht="15" hidden="1" customHeight="1">
      <c r="A1563" s="413"/>
      <c r="AE1563" s="414"/>
    </row>
    <row r="1564" spans="1:31" ht="15" hidden="1" customHeight="1">
      <c r="A1564" s="413"/>
      <c r="AE1564" s="414"/>
    </row>
    <row r="1565" spans="1:31" ht="15" hidden="1" customHeight="1">
      <c r="A1565" s="413"/>
      <c r="AE1565" s="414"/>
    </row>
    <row r="1566" spans="1:31" ht="15" hidden="1" customHeight="1">
      <c r="A1566" s="413"/>
      <c r="AE1566" s="414"/>
    </row>
    <row r="1567" spans="1:31" ht="15" hidden="1" customHeight="1">
      <c r="A1567" s="413"/>
      <c r="AE1567" s="414"/>
    </row>
    <row r="1568" spans="1:31" ht="15" hidden="1" customHeight="1">
      <c r="A1568" s="413"/>
      <c r="AE1568" s="414"/>
    </row>
    <row r="1569" spans="1:31" ht="15" hidden="1" customHeight="1">
      <c r="A1569" s="413"/>
      <c r="AE1569" s="414"/>
    </row>
    <row r="1570" spans="1:31" ht="15" hidden="1" customHeight="1">
      <c r="A1570" s="413"/>
      <c r="AE1570" s="414"/>
    </row>
    <row r="1571" spans="1:31" ht="15" hidden="1" customHeight="1">
      <c r="A1571" s="413"/>
      <c r="AE1571" s="414"/>
    </row>
    <row r="1572" spans="1:31" ht="15" hidden="1" customHeight="1">
      <c r="A1572" s="413"/>
      <c r="AE1572" s="414"/>
    </row>
    <row r="1573" spans="1:31" ht="15" hidden="1" customHeight="1">
      <c r="A1573" s="413"/>
      <c r="AE1573" s="414"/>
    </row>
    <row r="1574" spans="1:31" ht="15" hidden="1" customHeight="1">
      <c r="A1574" s="413"/>
      <c r="AE1574" s="414"/>
    </row>
    <row r="1575" spans="1:31" ht="15" hidden="1" customHeight="1">
      <c r="A1575" s="413"/>
      <c r="AE1575" s="414"/>
    </row>
    <row r="1576" spans="1:31" ht="15" hidden="1" customHeight="1">
      <c r="A1576" s="413"/>
      <c r="AE1576" s="414"/>
    </row>
    <row r="1577" spans="1:31" ht="15" hidden="1" customHeight="1">
      <c r="A1577" s="413"/>
      <c r="AE1577" s="414"/>
    </row>
    <row r="1578" spans="1:31" ht="15" hidden="1" customHeight="1">
      <c r="A1578" s="413"/>
      <c r="AE1578" s="414"/>
    </row>
    <row r="1579" spans="1:31" ht="15" hidden="1" customHeight="1">
      <c r="A1579" s="413"/>
      <c r="AE1579" s="414"/>
    </row>
    <row r="1580" spans="1:31" ht="15" hidden="1" customHeight="1">
      <c r="A1580" s="413"/>
      <c r="AE1580" s="414"/>
    </row>
    <row r="1581" spans="1:31" ht="15" hidden="1" customHeight="1">
      <c r="A1581" s="413"/>
      <c r="AE1581" s="414"/>
    </row>
    <row r="1582" spans="1:31" ht="15" hidden="1" customHeight="1">
      <c r="A1582" s="413"/>
      <c r="AE1582" s="414"/>
    </row>
    <row r="1583" spans="1:31" ht="15" hidden="1" customHeight="1">
      <c r="A1583" s="413"/>
      <c r="AE1583" s="414"/>
    </row>
    <row r="1584" spans="1:31" ht="15" hidden="1" customHeight="1">
      <c r="A1584" s="413"/>
      <c r="AE1584" s="414"/>
    </row>
    <row r="1585" spans="1:31" ht="15" hidden="1" customHeight="1">
      <c r="A1585" s="413"/>
      <c r="AE1585" s="414"/>
    </row>
    <row r="1586" spans="1:31" ht="15" hidden="1" customHeight="1">
      <c r="A1586" s="413"/>
      <c r="AE1586" s="414"/>
    </row>
    <row r="1587" spans="1:31" ht="15" hidden="1" customHeight="1">
      <c r="A1587" s="413"/>
      <c r="AE1587" s="414"/>
    </row>
    <row r="1588" spans="1:31" ht="15" hidden="1" customHeight="1">
      <c r="A1588" s="413"/>
      <c r="AE1588" s="414"/>
    </row>
    <row r="1589" spans="1:31" ht="15" hidden="1" customHeight="1">
      <c r="A1589" s="413"/>
      <c r="AE1589" s="414"/>
    </row>
    <row r="1590" spans="1:31" ht="15" hidden="1" customHeight="1">
      <c r="A1590" s="413"/>
      <c r="AE1590" s="414"/>
    </row>
    <row r="1591" spans="1:31" ht="15" hidden="1" customHeight="1">
      <c r="A1591" s="413"/>
      <c r="AE1591" s="414"/>
    </row>
    <row r="1592" spans="1:31" ht="15" hidden="1" customHeight="1">
      <c r="A1592" s="413"/>
      <c r="AE1592" s="414"/>
    </row>
    <row r="1593" spans="1:31" ht="15" hidden="1" customHeight="1">
      <c r="A1593" s="413"/>
      <c r="AE1593" s="414"/>
    </row>
    <row r="1594" spans="1:31" ht="15" hidden="1" customHeight="1">
      <c r="A1594" s="413"/>
      <c r="AE1594" s="414"/>
    </row>
    <row r="1595" spans="1:31" ht="15" hidden="1" customHeight="1">
      <c r="A1595" s="413"/>
      <c r="AE1595" s="414"/>
    </row>
    <row r="1596" spans="1:31" ht="15" hidden="1" customHeight="1">
      <c r="A1596" s="413"/>
      <c r="AE1596" s="414"/>
    </row>
    <row r="1597" spans="1:31" ht="15" hidden="1" customHeight="1">
      <c r="A1597" s="413"/>
      <c r="AE1597" s="414"/>
    </row>
    <row r="1598" spans="1:31" ht="15" hidden="1" customHeight="1">
      <c r="A1598" s="413"/>
      <c r="AE1598" s="414"/>
    </row>
    <row r="1599" spans="1:31" ht="15" hidden="1" customHeight="1">
      <c r="A1599" s="413"/>
      <c r="AE1599" s="414"/>
    </row>
    <row r="1600" spans="1:31" ht="15" hidden="1" customHeight="1">
      <c r="A1600" s="413"/>
      <c r="AE1600" s="414"/>
    </row>
    <row r="1601" spans="1:31" ht="15" hidden="1" customHeight="1">
      <c r="A1601" s="413"/>
      <c r="AE1601" s="414"/>
    </row>
    <row r="1602" spans="1:31" ht="15" hidden="1" customHeight="1">
      <c r="A1602" s="413"/>
      <c r="AE1602" s="414"/>
    </row>
    <row r="1603" spans="1:31" ht="15" hidden="1" customHeight="1">
      <c r="A1603" s="413"/>
      <c r="AE1603" s="414"/>
    </row>
    <row r="1604" spans="1:31" ht="15" hidden="1" customHeight="1">
      <c r="A1604" s="413"/>
      <c r="AE1604" s="414"/>
    </row>
    <row r="1605" spans="1:31" ht="15" hidden="1" customHeight="1">
      <c r="A1605" s="413"/>
      <c r="AE1605" s="414"/>
    </row>
    <row r="1606" spans="1:31" ht="15" hidden="1" customHeight="1">
      <c r="A1606" s="413"/>
      <c r="AE1606" s="414"/>
    </row>
    <row r="1607" spans="1:31" ht="15" hidden="1" customHeight="1">
      <c r="A1607" s="413"/>
      <c r="AE1607" s="414"/>
    </row>
    <row r="1608" spans="1:31" ht="15" hidden="1" customHeight="1">
      <c r="A1608" s="413"/>
      <c r="AE1608" s="414"/>
    </row>
    <row r="1609" spans="1:31" ht="15" hidden="1" customHeight="1">
      <c r="A1609" s="413"/>
      <c r="AE1609" s="414"/>
    </row>
    <row r="1610" spans="1:31" ht="15" hidden="1" customHeight="1">
      <c r="A1610" s="413"/>
      <c r="AE1610" s="414"/>
    </row>
    <row r="1611" spans="1:31" ht="15" hidden="1" customHeight="1">
      <c r="A1611" s="413"/>
      <c r="AE1611" s="414"/>
    </row>
    <row r="1612" spans="1:31" ht="15" hidden="1" customHeight="1">
      <c r="A1612" s="413"/>
      <c r="AE1612" s="414"/>
    </row>
    <row r="1613" spans="1:31" ht="15" hidden="1" customHeight="1">
      <c r="A1613" s="413"/>
      <c r="AE1613" s="414"/>
    </row>
    <row r="1614" spans="1:31" ht="15" hidden="1" customHeight="1">
      <c r="A1614" s="413"/>
      <c r="AE1614" s="414"/>
    </row>
    <row r="1615" spans="1:31" ht="15" hidden="1" customHeight="1">
      <c r="A1615" s="413"/>
      <c r="AE1615" s="414"/>
    </row>
    <row r="1616" spans="1:31" ht="15" hidden="1" customHeight="1">
      <c r="A1616" s="413"/>
      <c r="AE1616" s="414"/>
    </row>
    <row r="1617" spans="1:31" ht="15" hidden="1" customHeight="1">
      <c r="A1617" s="413"/>
      <c r="AE1617" s="414"/>
    </row>
    <row r="1618" spans="1:31" ht="15" hidden="1" customHeight="1">
      <c r="A1618" s="413"/>
      <c r="AE1618" s="414"/>
    </row>
    <row r="1619" spans="1:31" ht="15" hidden="1" customHeight="1">
      <c r="A1619" s="413"/>
      <c r="AE1619" s="414"/>
    </row>
    <row r="1620" spans="1:31" ht="15" hidden="1" customHeight="1">
      <c r="A1620" s="413"/>
      <c r="AE1620" s="414"/>
    </row>
    <row r="1621" spans="1:31" ht="15" hidden="1" customHeight="1">
      <c r="A1621" s="413"/>
      <c r="AE1621" s="414"/>
    </row>
    <row r="1622" spans="1:31" ht="15" hidden="1" customHeight="1">
      <c r="A1622" s="413"/>
      <c r="AE1622" s="414"/>
    </row>
    <row r="1623" spans="1:31" ht="15" hidden="1" customHeight="1">
      <c r="A1623" s="413"/>
      <c r="AE1623" s="414"/>
    </row>
    <row r="1624" spans="1:31" ht="15" hidden="1" customHeight="1">
      <c r="A1624" s="413"/>
      <c r="AE1624" s="414"/>
    </row>
    <row r="1625" spans="1:31" ht="15" hidden="1" customHeight="1">
      <c r="A1625" s="413"/>
      <c r="AE1625" s="414"/>
    </row>
    <row r="1626" spans="1:31" ht="15" hidden="1" customHeight="1">
      <c r="A1626" s="413"/>
      <c r="AE1626" s="414"/>
    </row>
    <row r="1627" spans="1:31" ht="15" hidden="1" customHeight="1">
      <c r="A1627" s="413"/>
      <c r="AE1627" s="414"/>
    </row>
    <row r="1628" spans="1:31" ht="15" hidden="1" customHeight="1">
      <c r="A1628" s="413"/>
      <c r="AE1628" s="414"/>
    </row>
    <row r="1629" spans="1:31" ht="15" hidden="1" customHeight="1">
      <c r="A1629" s="413"/>
      <c r="AE1629" s="414"/>
    </row>
    <row r="1630" spans="1:31" ht="15" hidden="1" customHeight="1">
      <c r="A1630" s="413"/>
      <c r="AE1630" s="414"/>
    </row>
    <row r="1631" spans="1:31" ht="15" hidden="1" customHeight="1">
      <c r="A1631" s="413"/>
      <c r="AE1631" s="414"/>
    </row>
    <row r="1632" spans="1:31" ht="15" hidden="1" customHeight="1">
      <c r="A1632" s="413"/>
      <c r="AE1632" s="414"/>
    </row>
    <row r="1633" spans="1:31" ht="15" hidden="1" customHeight="1">
      <c r="A1633" s="413"/>
      <c r="AE1633" s="414"/>
    </row>
    <row r="1634" spans="1:31" ht="15" hidden="1" customHeight="1">
      <c r="A1634" s="413"/>
      <c r="AE1634" s="414"/>
    </row>
    <row r="1635" spans="1:31" ht="15" hidden="1" customHeight="1">
      <c r="A1635" s="413"/>
      <c r="AE1635" s="414"/>
    </row>
    <row r="1636" spans="1:31" ht="15" hidden="1" customHeight="1">
      <c r="A1636" s="413"/>
      <c r="AE1636" s="414"/>
    </row>
    <row r="1637" spans="1:31" ht="15" hidden="1" customHeight="1">
      <c r="A1637" s="413"/>
      <c r="AE1637" s="414"/>
    </row>
    <row r="1638" spans="1:31" ht="15" hidden="1" customHeight="1">
      <c r="A1638" s="413"/>
      <c r="AE1638" s="414"/>
    </row>
    <row r="1639" spans="1:31" ht="15" hidden="1" customHeight="1">
      <c r="A1639" s="413"/>
      <c r="AE1639" s="414"/>
    </row>
    <row r="1640" spans="1:31" ht="15" hidden="1" customHeight="1">
      <c r="A1640" s="413"/>
      <c r="AE1640" s="414"/>
    </row>
    <row r="1641" spans="1:31" ht="15" hidden="1" customHeight="1">
      <c r="A1641" s="413"/>
      <c r="AE1641" s="414"/>
    </row>
    <row r="1642" spans="1:31" ht="15" hidden="1" customHeight="1">
      <c r="A1642" s="413"/>
      <c r="AE1642" s="414"/>
    </row>
    <row r="1643" spans="1:31" ht="15" hidden="1" customHeight="1">
      <c r="A1643" s="413"/>
      <c r="AE1643" s="414"/>
    </row>
    <row r="1644" spans="1:31" ht="15" hidden="1" customHeight="1">
      <c r="A1644" s="413"/>
      <c r="AE1644" s="414"/>
    </row>
    <row r="1645" spans="1:31" ht="15" hidden="1" customHeight="1">
      <c r="A1645" s="413"/>
      <c r="AE1645" s="414"/>
    </row>
    <row r="1646" spans="1:31" ht="15" hidden="1" customHeight="1">
      <c r="A1646" s="413"/>
      <c r="AE1646" s="414"/>
    </row>
    <row r="1647" spans="1:31" ht="15" hidden="1" customHeight="1">
      <c r="A1647" s="413"/>
      <c r="AE1647" s="414"/>
    </row>
    <row r="1648" spans="1:31" ht="15" hidden="1" customHeight="1">
      <c r="A1648" s="413"/>
      <c r="AE1648" s="414"/>
    </row>
    <row r="1649" spans="1:31" ht="15" hidden="1" customHeight="1">
      <c r="A1649" s="413"/>
      <c r="AE1649" s="414"/>
    </row>
    <row r="1650" spans="1:31" ht="15" hidden="1" customHeight="1">
      <c r="A1650" s="413"/>
      <c r="AE1650" s="414"/>
    </row>
    <row r="1651" spans="1:31" ht="15" hidden="1" customHeight="1">
      <c r="A1651" s="413"/>
      <c r="AE1651" s="414"/>
    </row>
    <row r="1652" spans="1:31" ht="15" hidden="1" customHeight="1">
      <c r="A1652" s="413"/>
      <c r="AE1652" s="414"/>
    </row>
    <row r="1653" spans="1:31" ht="15" hidden="1" customHeight="1">
      <c r="A1653" s="413"/>
      <c r="AE1653" s="414"/>
    </row>
    <row r="1654" spans="1:31" ht="15" hidden="1" customHeight="1">
      <c r="A1654" s="413"/>
      <c r="AE1654" s="414"/>
    </row>
    <row r="1655" spans="1:31" ht="15" hidden="1" customHeight="1">
      <c r="A1655" s="413"/>
      <c r="AE1655" s="414"/>
    </row>
    <row r="1656" spans="1:31" ht="15" hidden="1" customHeight="1">
      <c r="A1656" s="413"/>
      <c r="AE1656" s="414"/>
    </row>
    <row r="1657" spans="1:31" ht="15" hidden="1" customHeight="1">
      <c r="A1657" s="413"/>
      <c r="AE1657" s="414"/>
    </row>
    <row r="1658" spans="1:31" ht="15" hidden="1" customHeight="1">
      <c r="A1658" s="413"/>
      <c r="AE1658" s="414"/>
    </row>
    <row r="1659" spans="1:31" ht="15" hidden="1" customHeight="1">
      <c r="A1659" s="413"/>
      <c r="AE1659" s="414"/>
    </row>
    <row r="1660" spans="1:31" ht="15" hidden="1" customHeight="1">
      <c r="A1660" s="413"/>
      <c r="AE1660" s="414"/>
    </row>
    <row r="1661" spans="1:31" ht="15" hidden="1" customHeight="1">
      <c r="A1661" s="413"/>
      <c r="AE1661" s="414"/>
    </row>
    <row r="1662" spans="1:31" ht="15" hidden="1" customHeight="1">
      <c r="A1662" s="413"/>
      <c r="AE1662" s="414"/>
    </row>
    <row r="1663" spans="1:31" ht="15" hidden="1" customHeight="1">
      <c r="A1663" s="413"/>
      <c r="AE1663" s="414"/>
    </row>
    <row r="1664" spans="1:31" ht="15" hidden="1" customHeight="1">
      <c r="A1664" s="413"/>
      <c r="AE1664" s="414"/>
    </row>
    <row r="1665" spans="1:31" ht="15" hidden="1" customHeight="1">
      <c r="A1665" s="413"/>
      <c r="AE1665" s="414"/>
    </row>
    <row r="1666" spans="1:31" ht="15" hidden="1" customHeight="1">
      <c r="A1666" s="413"/>
      <c r="AE1666" s="414"/>
    </row>
    <row r="1667" spans="1:31" ht="15" hidden="1" customHeight="1">
      <c r="A1667" s="413"/>
      <c r="AE1667" s="414"/>
    </row>
    <row r="1668" spans="1:31" ht="15" hidden="1" customHeight="1">
      <c r="A1668" s="413"/>
      <c r="AE1668" s="414"/>
    </row>
    <row r="1669" spans="1:31" ht="15" hidden="1" customHeight="1">
      <c r="A1669" s="413"/>
      <c r="AE1669" s="414"/>
    </row>
    <row r="1670" spans="1:31" ht="15" hidden="1" customHeight="1">
      <c r="A1670" s="413"/>
      <c r="AE1670" s="414"/>
    </row>
    <row r="1671" spans="1:31" ht="15" hidden="1" customHeight="1">
      <c r="A1671" s="413"/>
      <c r="AE1671" s="414"/>
    </row>
    <row r="1672" spans="1:31" ht="15" hidden="1" customHeight="1">
      <c r="A1672" s="413"/>
      <c r="AE1672" s="414"/>
    </row>
    <row r="1673" spans="1:31" ht="15" hidden="1" customHeight="1">
      <c r="A1673" s="413"/>
      <c r="AE1673" s="414"/>
    </row>
    <row r="1674" spans="1:31" ht="15" hidden="1" customHeight="1">
      <c r="A1674" s="413"/>
      <c r="AE1674" s="414"/>
    </row>
    <row r="1675" spans="1:31" ht="15" hidden="1" customHeight="1">
      <c r="A1675" s="413"/>
      <c r="AE1675" s="414"/>
    </row>
    <row r="1676" spans="1:31" ht="15" hidden="1" customHeight="1">
      <c r="A1676" s="413"/>
      <c r="AE1676" s="414"/>
    </row>
    <row r="1677" spans="1:31" ht="15" hidden="1" customHeight="1">
      <c r="A1677" s="413"/>
      <c r="AE1677" s="414"/>
    </row>
    <row r="1678" spans="1:31" ht="15" hidden="1" customHeight="1">
      <c r="A1678" s="413"/>
      <c r="AE1678" s="414"/>
    </row>
    <row r="1679" spans="1:31" ht="15" hidden="1" customHeight="1">
      <c r="A1679" s="413"/>
      <c r="AE1679" s="414"/>
    </row>
    <row r="1680" spans="1:31" ht="15" hidden="1" customHeight="1">
      <c r="A1680" s="413"/>
      <c r="AE1680" s="414"/>
    </row>
    <row r="1681" spans="1:31" ht="15" hidden="1" customHeight="1">
      <c r="A1681" s="413"/>
      <c r="AE1681" s="414"/>
    </row>
    <row r="1682" spans="1:31" ht="15" hidden="1" customHeight="1">
      <c r="A1682" s="413"/>
      <c r="AE1682" s="414"/>
    </row>
    <row r="1683" spans="1:31" ht="15" hidden="1" customHeight="1">
      <c r="A1683" s="413"/>
      <c r="AE1683" s="414"/>
    </row>
    <row r="1684" spans="1:31" ht="15" hidden="1" customHeight="1">
      <c r="A1684" s="413"/>
      <c r="AE1684" s="414"/>
    </row>
    <row r="1685" spans="1:31" ht="15" hidden="1" customHeight="1">
      <c r="A1685" s="413"/>
      <c r="AE1685" s="414"/>
    </row>
    <row r="1686" spans="1:31" ht="15" hidden="1" customHeight="1">
      <c r="A1686" s="413"/>
      <c r="AE1686" s="414"/>
    </row>
    <row r="1687" spans="1:31" ht="15" hidden="1" customHeight="1">
      <c r="A1687" s="413"/>
      <c r="AE1687" s="414"/>
    </row>
    <row r="1688" spans="1:31" ht="15" hidden="1" customHeight="1">
      <c r="A1688" s="413"/>
      <c r="AE1688" s="414"/>
    </row>
    <row r="1689" spans="1:31" ht="15" hidden="1" customHeight="1">
      <c r="A1689" s="413"/>
      <c r="AE1689" s="414"/>
    </row>
    <row r="1690" spans="1:31" ht="15" hidden="1" customHeight="1">
      <c r="A1690" s="413"/>
      <c r="AE1690" s="414"/>
    </row>
    <row r="1691" spans="1:31" ht="15" hidden="1" customHeight="1">
      <c r="A1691" s="413"/>
      <c r="AE1691" s="414"/>
    </row>
    <row r="1692" spans="1:31" ht="15" hidden="1" customHeight="1">
      <c r="A1692" s="413"/>
      <c r="AE1692" s="414"/>
    </row>
    <row r="1693" spans="1:31" ht="15" hidden="1" customHeight="1">
      <c r="A1693" s="413"/>
      <c r="AE1693" s="414"/>
    </row>
    <row r="1694" spans="1:31" ht="15" hidden="1" customHeight="1">
      <c r="A1694" s="413"/>
      <c r="AE1694" s="414"/>
    </row>
    <row r="1695" spans="1:31" ht="15" hidden="1" customHeight="1">
      <c r="A1695" s="413"/>
      <c r="AE1695" s="414"/>
    </row>
    <row r="1696" spans="1:31" ht="15" hidden="1" customHeight="1">
      <c r="A1696" s="413"/>
      <c r="AE1696" s="414"/>
    </row>
    <row r="1697" spans="1:31" ht="15" hidden="1" customHeight="1">
      <c r="A1697" s="413"/>
      <c r="AE1697" s="414"/>
    </row>
    <row r="1698" spans="1:31" ht="15" hidden="1" customHeight="1">
      <c r="A1698" s="413"/>
      <c r="AE1698" s="414"/>
    </row>
    <row r="1699" spans="1:31" ht="15" hidden="1" customHeight="1">
      <c r="A1699" s="413"/>
      <c r="AE1699" s="414"/>
    </row>
    <row r="1700" spans="1:31" ht="15" hidden="1" customHeight="1">
      <c r="A1700" s="413"/>
      <c r="AE1700" s="414"/>
    </row>
    <row r="1701" spans="1:31" ht="15" hidden="1" customHeight="1">
      <c r="A1701" s="413"/>
      <c r="AE1701" s="414"/>
    </row>
    <row r="1702" spans="1:31" ht="15" hidden="1" customHeight="1">
      <c r="A1702" s="413"/>
      <c r="AE1702" s="414"/>
    </row>
    <row r="1703" spans="1:31" ht="15" hidden="1" customHeight="1">
      <c r="A1703" s="413"/>
      <c r="AE1703" s="414"/>
    </row>
    <row r="1704" spans="1:31" ht="15" hidden="1" customHeight="1">
      <c r="A1704" s="413"/>
      <c r="AE1704" s="414"/>
    </row>
    <row r="1705" spans="1:31" ht="15" hidden="1" customHeight="1">
      <c r="A1705" s="413"/>
      <c r="AE1705" s="414"/>
    </row>
    <row r="1706" spans="1:31" ht="15" hidden="1" customHeight="1">
      <c r="A1706" s="413"/>
      <c r="AE1706" s="414"/>
    </row>
    <row r="1707" spans="1:31" ht="15" hidden="1" customHeight="1">
      <c r="A1707" s="413"/>
      <c r="AE1707" s="414"/>
    </row>
    <row r="1708" spans="1:31" ht="15" hidden="1" customHeight="1">
      <c r="A1708" s="413"/>
      <c r="AE1708" s="414"/>
    </row>
    <row r="1709" spans="1:31" ht="15" hidden="1" customHeight="1">
      <c r="A1709" s="413"/>
      <c r="AE1709" s="414"/>
    </row>
    <row r="1710" spans="1:31" ht="15" hidden="1" customHeight="1">
      <c r="A1710" s="413"/>
      <c r="AE1710" s="414"/>
    </row>
    <row r="1711" spans="1:31" ht="15" hidden="1" customHeight="1">
      <c r="A1711" s="413"/>
      <c r="AE1711" s="414"/>
    </row>
    <row r="1712" spans="1:31" ht="15" hidden="1" customHeight="1">
      <c r="A1712" s="413"/>
      <c r="AE1712" s="414"/>
    </row>
    <row r="1713" spans="1:31" ht="15" hidden="1" customHeight="1">
      <c r="A1713" s="413"/>
      <c r="AE1713" s="414"/>
    </row>
    <row r="1714" spans="1:31" ht="15" hidden="1" customHeight="1">
      <c r="A1714" s="413"/>
      <c r="AE1714" s="414"/>
    </row>
    <row r="1715" spans="1:31" ht="15" hidden="1" customHeight="1">
      <c r="A1715" s="413"/>
      <c r="AE1715" s="414"/>
    </row>
    <row r="1716" spans="1:31" ht="15" hidden="1" customHeight="1">
      <c r="A1716" s="413"/>
      <c r="AE1716" s="414"/>
    </row>
    <row r="1717" spans="1:31" ht="15" hidden="1" customHeight="1">
      <c r="A1717" s="413"/>
      <c r="AE1717" s="414"/>
    </row>
    <row r="1718" spans="1:31" ht="15" hidden="1" customHeight="1">
      <c r="A1718" s="413"/>
      <c r="AE1718" s="414"/>
    </row>
    <row r="1719" spans="1:31" ht="15" hidden="1" customHeight="1">
      <c r="A1719" s="413"/>
      <c r="AE1719" s="414"/>
    </row>
    <row r="1720" spans="1:31" ht="15" hidden="1" customHeight="1">
      <c r="A1720" s="413"/>
      <c r="AE1720" s="414"/>
    </row>
    <row r="1721" spans="1:31" ht="15" hidden="1" customHeight="1">
      <c r="A1721" s="413"/>
      <c r="AE1721" s="414"/>
    </row>
    <row r="1722" spans="1:31" ht="15" hidden="1" customHeight="1">
      <c r="A1722" s="413"/>
      <c r="AE1722" s="414"/>
    </row>
    <row r="1723" spans="1:31" ht="15" hidden="1" customHeight="1">
      <c r="A1723" s="413"/>
      <c r="AE1723" s="414"/>
    </row>
    <row r="1724" spans="1:31" ht="15" hidden="1" customHeight="1">
      <c r="A1724" s="413"/>
      <c r="AE1724" s="414"/>
    </row>
    <row r="1725" spans="1:31" ht="15" hidden="1" customHeight="1">
      <c r="A1725" s="413"/>
      <c r="AE1725" s="414"/>
    </row>
    <row r="1726" spans="1:31" ht="15" hidden="1" customHeight="1">
      <c r="A1726" s="413"/>
      <c r="AE1726" s="414"/>
    </row>
    <row r="1727" spans="1:31" ht="15" hidden="1" customHeight="1">
      <c r="A1727" s="413"/>
      <c r="AE1727" s="414"/>
    </row>
    <row r="1728" spans="1:31" ht="15" hidden="1" customHeight="1">
      <c r="A1728" s="413"/>
      <c r="AE1728" s="414"/>
    </row>
    <row r="1729" spans="1:31" ht="15" hidden="1" customHeight="1">
      <c r="A1729" s="413"/>
      <c r="AE1729" s="414"/>
    </row>
    <row r="1730" spans="1:31" ht="15" hidden="1" customHeight="1">
      <c r="A1730" s="413"/>
      <c r="AE1730" s="414"/>
    </row>
    <row r="1731" spans="1:31" ht="15" hidden="1" customHeight="1">
      <c r="A1731" s="413"/>
      <c r="AE1731" s="414"/>
    </row>
    <row r="1732" spans="1:31" ht="15" hidden="1" customHeight="1">
      <c r="A1732" s="413"/>
      <c r="AE1732" s="414"/>
    </row>
    <row r="1733" spans="1:31" ht="15" hidden="1" customHeight="1">
      <c r="A1733" s="413"/>
      <c r="AE1733" s="414"/>
    </row>
    <row r="1734" spans="1:31" ht="15" hidden="1" customHeight="1">
      <c r="A1734" s="413"/>
      <c r="AE1734" s="414"/>
    </row>
    <row r="1735" spans="1:31" ht="15" hidden="1" customHeight="1">
      <c r="A1735" s="413"/>
      <c r="AE1735" s="414"/>
    </row>
    <row r="1736" spans="1:31" ht="15" hidden="1" customHeight="1">
      <c r="A1736" s="413"/>
      <c r="AE1736" s="414"/>
    </row>
    <row r="1737" spans="1:31" ht="15" hidden="1" customHeight="1">
      <c r="A1737" s="413"/>
      <c r="AE1737" s="414"/>
    </row>
    <row r="1738" spans="1:31" ht="15" hidden="1" customHeight="1">
      <c r="A1738" s="413"/>
      <c r="AE1738" s="414"/>
    </row>
    <row r="1739" spans="1:31" ht="15" hidden="1" customHeight="1">
      <c r="A1739" s="413"/>
      <c r="AE1739" s="414"/>
    </row>
    <row r="1740" spans="1:31" ht="15" hidden="1" customHeight="1">
      <c r="A1740" s="413"/>
      <c r="AE1740" s="414"/>
    </row>
    <row r="1741" spans="1:31" ht="15" hidden="1" customHeight="1">
      <c r="A1741" s="413"/>
      <c r="AE1741" s="414"/>
    </row>
    <row r="1742" spans="1:31" ht="15" hidden="1" customHeight="1">
      <c r="A1742" s="413"/>
      <c r="AE1742" s="414"/>
    </row>
    <row r="1743" spans="1:31" ht="15" hidden="1" customHeight="1">
      <c r="A1743" s="413"/>
      <c r="AE1743" s="414"/>
    </row>
    <row r="1744" spans="1:31" ht="15" hidden="1" customHeight="1">
      <c r="A1744" s="413"/>
      <c r="AE1744" s="414"/>
    </row>
    <row r="1745" spans="1:31" ht="15" hidden="1" customHeight="1">
      <c r="A1745" s="413"/>
      <c r="AE1745" s="414"/>
    </row>
    <row r="1746" spans="1:31" ht="15" hidden="1" customHeight="1">
      <c r="A1746" s="413"/>
      <c r="AE1746" s="414"/>
    </row>
    <row r="1747" spans="1:31" ht="15" hidden="1" customHeight="1">
      <c r="A1747" s="413"/>
      <c r="AE1747" s="414"/>
    </row>
    <row r="1748" spans="1:31" ht="15" hidden="1" customHeight="1">
      <c r="A1748" s="413"/>
      <c r="AE1748" s="414"/>
    </row>
    <row r="1749" spans="1:31" ht="15" hidden="1" customHeight="1">
      <c r="A1749" s="413"/>
      <c r="AE1749" s="414"/>
    </row>
    <row r="1750" spans="1:31" ht="15" hidden="1" customHeight="1">
      <c r="A1750" s="413"/>
      <c r="AE1750" s="414"/>
    </row>
    <row r="1751" spans="1:31" ht="15" hidden="1" customHeight="1">
      <c r="A1751" s="413"/>
      <c r="AE1751" s="414"/>
    </row>
    <row r="1752" spans="1:31" ht="15" hidden="1" customHeight="1">
      <c r="A1752" s="413"/>
      <c r="AE1752" s="414"/>
    </row>
    <row r="1753" spans="1:31" ht="15" hidden="1" customHeight="1">
      <c r="A1753" s="413"/>
      <c r="AE1753" s="414"/>
    </row>
    <row r="1754" spans="1:31" ht="15" hidden="1" customHeight="1">
      <c r="A1754" s="413"/>
      <c r="AE1754" s="414"/>
    </row>
    <row r="1755" spans="1:31" ht="15" hidden="1" customHeight="1">
      <c r="A1755" s="413"/>
      <c r="AE1755" s="414"/>
    </row>
    <row r="1756" spans="1:31" ht="15" hidden="1" customHeight="1">
      <c r="A1756" s="413"/>
      <c r="AE1756" s="414"/>
    </row>
    <row r="1757" spans="1:31" ht="15" hidden="1" customHeight="1">
      <c r="A1757" s="413"/>
      <c r="AE1757" s="414"/>
    </row>
    <row r="1758" spans="1:31" ht="15" hidden="1" customHeight="1">
      <c r="A1758" s="413"/>
      <c r="AE1758" s="414"/>
    </row>
    <row r="1759" spans="1:31" ht="15" hidden="1" customHeight="1">
      <c r="A1759" s="413"/>
      <c r="AE1759" s="414"/>
    </row>
    <row r="1760" spans="1:31" ht="15" hidden="1" customHeight="1">
      <c r="A1760" s="413"/>
      <c r="AE1760" s="414"/>
    </row>
    <row r="1761" spans="1:31" ht="15" hidden="1" customHeight="1">
      <c r="A1761" s="413"/>
      <c r="AE1761" s="414"/>
    </row>
    <row r="1762" spans="1:31" ht="15" hidden="1" customHeight="1">
      <c r="A1762" s="413"/>
      <c r="AE1762" s="414"/>
    </row>
    <row r="1763" spans="1:31" ht="15" hidden="1" customHeight="1">
      <c r="A1763" s="413"/>
      <c r="AE1763" s="414"/>
    </row>
    <row r="1764" spans="1:31" ht="15" hidden="1" customHeight="1">
      <c r="A1764" s="413"/>
      <c r="AE1764" s="414"/>
    </row>
    <row r="1765" spans="1:31" ht="15" hidden="1" customHeight="1">
      <c r="A1765" s="413"/>
      <c r="AE1765" s="414"/>
    </row>
    <row r="1766" spans="1:31" ht="15" hidden="1" customHeight="1">
      <c r="A1766" s="413"/>
      <c r="AE1766" s="414"/>
    </row>
    <row r="1767" spans="1:31" ht="15" hidden="1" customHeight="1">
      <c r="A1767" s="413"/>
      <c r="AE1767" s="414"/>
    </row>
    <row r="1768" spans="1:31" ht="15" hidden="1" customHeight="1">
      <c r="A1768" s="413"/>
      <c r="AE1768" s="414"/>
    </row>
    <row r="1769" spans="1:31" ht="15" hidden="1" customHeight="1">
      <c r="A1769" s="413"/>
      <c r="AE1769" s="414"/>
    </row>
    <row r="1770" spans="1:31" ht="15" hidden="1" customHeight="1">
      <c r="A1770" s="413"/>
      <c r="AE1770" s="414"/>
    </row>
    <row r="1771" spans="1:31" ht="15" hidden="1" customHeight="1">
      <c r="A1771" s="413"/>
      <c r="AE1771" s="414"/>
    </row>
    <row r="1772" spans="1:31" ht="15" hidden="1" customHeight="1">
      <c r="A1772" s="413"/>
      <c r="AE1772" s="414"/>
    </row>
    <row r="1773" spans="1:31" ht="15" hidden="1" customHeight="1">
      <c r="A1773" s="413"/>
      <c r="AE1773" s="414"/>
    </row>
    <row r="1774" spans="1:31" ht="15" hidden="1" customHeight="1">
      <c r="A1774" s="413"/>
      <c r="AE1774" s="414"/>
    </row>
    <row r="1775" spans="1:31" ht="15" hidden="1" customHeight="1">
      <c r="A1775" s="413"/>
      <c r="AE1775" s="414"/>
    </row>
    <row r="1776" spans="1:31" ht="15" hidden="1" customHeight="1">
      <c r="A1776" s="413"/>
      <c r="AE1776" s="414"/>
    </row>
    <row r="1777" spans="1:31" ht="15" hidden="1" customHeight="1">
      <c r="A1777" s="413"/>
      <c r="AE1777" s="414"/>
    </row>
    <row r="1778" spans="1:31" ht="15" hidden="1" customHeight="1">
      <c r="A1778" s="413"/>
      <c r="AE1778" s="414"/>
    </row>
    <row r="1779" spans="1:31" ht="15" hidden="1" customHeight="1">
      <c r="A1779" s="413"/>
      <c r="AE1779" s="414"/>
    </row>
    <row r="1780" spans="1:31" ht="15" hidden="1" customHeight="1">
      <c r="A1780" s="413"/>
      <c r="AE1780" s="414"/>
    </row>
    <row r="1781" spans="1:31" ht="15" hidden="1" customHeight="1">
      <c r="A1781" s="413"/>
      <c r="AE1781" s="414"/>
    </row>
    <row r="1782" spans="1:31" ht="15" hidden="1" customHeight="1">
      <c r="A1782" s="413"/>
      <c r="AE1782" s="414"/>
    </row>
    <row r="1783" spans="1:31" ht="15" hidden="1" customHeight="1">
      <c r="A1783" s="413"/>
      <c r="AE1783" s="414"/>
    </row>
    <row r="1784" spans="1:31" ht="15" hidden="1" customHeight="1">
      <c r="A1784" s="413"/>
      <c r="AE1784" s="414"/>
    </row>
    <row r="1785" spans="1:31" ht="15" hidden="1" customHeight="1">
      <c r="A1785" s="413"/>
      <c r="AE1785" s="414"/>
    </row>
    <row r="1786" spans="1:31" ht="15" hidden="1" customHeight="1">
      <c r="A1786" s="413"/>
      <c r="AE1786" s="414"/>
    </row>
    <row r="1787" spans="1:31" ht="15" hidden="1" customHeight="1">
      <c r="A1787" s="413"/>
      <c r="AE1787" s="414"/>
    </row>
    <row r="1788" spans="1:31" ht="15" hidden="1" customHeight="1">
      <c r="A1788" s="413"/>
      <c r="AE1788" s="414"/>
    </row>
    <row r="1789" spans="1:31" ht="15" hidden="1" customHeight="1">
      <c r="A1789" s="413"/>
      <c r="AE1789" s="414"/>
    </row>
    <row r="1790" spans="1:31" ht="15" hidden="1" customHeight="1">
      <c r="A1790" s="413"/>
      <c r="AE1790" s="414"/>
    </row>
    <row r="1791" spans="1:31" ht="15" hidden="1" customHeight="1">
      <c r="A1791" s="413"/>
      <c r="AE1791" s="414"/>
    </row>
    <row r="1792" spans="1:31" ht="15" hidden="1" customHeight="1">
      <c r="A1792" s="413"/>
      <c r="AE1792" s="414"/>
    </row>
    <row r="1793" spans="1:31" ht="15" hidden="1" customHeight="1">
      <c r="A1793" s="413"/>
      <c r="AE1793" s="414"/>
    </row>
    <row r="1794" spans="1:31" ht="15" hidden="1" customHeight="1">
      <c r="A1794" s="413"/>
      <c r="AE1794" s="414"/>
    </row>
    <row r="1795" spans="1:31" ht="15" hidden="1" customHeight="1">
      <c r="A1795" s="413"/>
      <c r="AE1795" s="414"/>
    </row>
    <row r="1796" spans="1:31" ht="15" hidden="1" customHeight="1">
      <c r="A1796" s="413"/>
      <c r="AE1796" s="414"/>
    </row>
    <row r="1797" spans="1:31" ht="15" hidden="1" customHeight="1">
      <c r="A1797" s="413"/>
      <c r="AE1797" s="414"/>
    </row>
    <row r="1798" spans="1:31" ht="15" hidden="1" customHeight="1">
      <c r="A1798" s="413"/>
      <c r="AE1798" s="414"/>
    </row>
    <row r="1799" spans="1:31" ht="15" hidden="1" customHeight="1">
      <c r="A1799" s="413"/>
      <c r="AE1799" s="414"/>
    </row>
    <row r="1800" spans="1:31" ht="15" hidden="1" customHeight="1">
      <c r="A1800" s="413"/>
      <c r="AE1800" s="414"/>
    </row>
    <row r="1801" spans="1:31" ht="15" hidden="1" customHeight="1">
      <c r="A1801" s="413"/>
      <c r="AE1801" s="414"/>
    </row>
    <row r="1802" spans="1:31" ht="15" hidden="1" customHeight="1">
      <c r="A1802" s="413"/>
      <c r="AE1802" s="414"/>
    </row>
    <row r="1803" spans="1:31" ht="15" hidden="1" customHeight="1">
      <c r="A1803" s="413"/>
      <c r="AE1803" s="414"/>
    </row>
    <row r="1804" spans="1:31" ht="15" hidden="1" customHeight="1">
      <c r="A1804" s="413"/>
      <c r="AE1804" s="414"/>
    </row>
    <row r="1805" spans="1:31" ht="15" hidden="1" customHeight="1">
      <c r="A1805" s="413"/>
      <c r="AE1805" s="414"/>
    </row>
    <row r="1806" spans="1:31" ht="15" hidden="1" customHeight="1">
      <c r="A1806" s="413"/>
      <c r="AE1806" s="414"/>
    </row>
    <row r="1807" spans="1:31" ht="15" hidden="1" customHeight="1">
      <c r="A1807" s="413"/>
      <c r="AE1807" s="414"/>
    </row>
    <row r="1808" spans="1:31" ht="15" hidden="1" customHeight="1">
      <c r="A1808" s="413"/>
      <c r="AE1808" s="414"/>
    </row>
    <row r="1809" spans="1:31" ht="15" hidden="1" customHeight="1">
      <c r="A1809" s="413"/>
      <c r="AE1809" s="414"/>
    </row>
    <row r="1810" spans="1:31" ht="15" hidden="1" customHeight="1">
      <c r="A1810" s="413"/>
      <c r="AE1810" s="414"/>
    </row>
    <row r="1811" spans="1:31" ht="15" hidden="1" customHeight="1">
      <c r="A1811" s="413"/>
      <c r="AE1811" s="414"/>
    </row>
    <row r="1812" spans="1:31" ht="15" hidden="1" customHeight="1">
      <c r="A1812" s="413"/>
      <c r="AE1812" s="414"/>
    </row>
    <row r="1813" spans="1:31" ht="15" hidden="1" customHeight="1">
      <c r="A1813" s="413"/>
      <c r="AE1813" s="414"/>
    </row>
    <row r="1814" spans="1:31" ht="15" hidden="1" customHeight="1">
      <c r="A1814" s="413"/>
      <c r="AE1814" s="414"/>
    </row>
    <row r="1815" spans="1:31" ht="15" hidden="1" customHeight="1">
      <c r="A1815" s="413"/>
      <c r="AE1815" s="414"/>
    </row>
    <row r="1816" spans="1:31" ht="15" hidden="1" customHeight="1">
      <c r="A1816" s="413"/>
      <c r="AE1816" s="414"/>
    </row>
    <row r="1817" spans="1:31" ht="15" hidden="1" customHeight="1">
      <c r="A1817" s="413"/>
      <c r="AE1817" s="414"/>
    </row>
    <row r="1818" spans="1:31" ht="15" hidden="1" customHeight="1">
      <c r="A1818" s="413"/>
      <c r="AE1818" s="414"/>
    </row>
    <row r="1819" spans="1:31" ht="15" hidden="1" customHeight="1">
      <c r="A1819" s="413"/>
      <c r="AE1819" s="414"/>
    </row>
    <row r="1820" spans="1:31" ht="15" hidden="1" customHeight="1">
      <c r="A1820" s="413"/>
      <c r="AE1820" s="414"/>
    </row>
    <row r="1821" spans="1:31" ht="15" hidden="1" customHeight="1">
      <c r="A1821" s="413"/>
      <c r="AE1821" s="414"/>
    </row>
    <row r="1822" spans="1:31" ht="15" hidden="1" customHeight="1">
      <c r="A1822" s="413"/>
      <c r="AE1822" s="414"/>
    </row>
    <row r="1823" spans="1:31" ht="15" hidden="1" customHeight="1">
      <c r="A1823" s="413"/>
      <c r="AE1823" s="414"/>
    </row>
    <row r="1824" spans="1:31" ht="15" hidden="1" customHeight="1">
      <c r="A1824" s="413"/>
      <c r="AE1824" s="414"/>
    </row>
    <row r="1825" spans="1:31" ht="15" hidden="1" customHeight="1">
      <c r="A1825" s="413"/>
      <c r="AE1825" s="414"/>
    </row>
    <row r="1826" spans="1:31" ht="15" hidden="1" customHeight="1">
      <c r="A1826" s="413"/>
      <c r="AE1826" s="414"/>
    </row>
    <row r="1827" spans="1:31" ht="15" hidden="1" customHeight="1">
      <c r="A1827" s="413"/>
      <c r="AE1827" s="414"/>
    </row>
    <row r="1828" spans="1:31" ht="15" hidden="1" customHeight="1">
      <c r="A1828" s="413"/>
      <c r="AE1828" s="414"/>
    </row>
    <row r="1829" spans="1:31" ht="15" hidden="1" customHeight="1">
      <c r="A1829" s="413"/>
      <c r="AE1829" s="414"/>
    </row>
    <row r="1830" spans="1:31" ht="15" hidden="1" customHeight="1">
      <c r="A1830" s="413"/>
      <c r="AE1830" s="414"/>
    </row>
    <row r="1831" spans="1:31" ht="15" hidden="1" customHeight="1">
      <c r="A1831" s="413"/>
      <c r="AE1831" s="414"/>
    </row>
    <row r="1832" spans="1:31" ht="15" hidden="1" customHeight="1">
      <c r="A1832" s="413"/>
      <c r="AE1832" s="414"/>
    </row>
    <row r="1833" spans="1:31" ht="15" hidden="1" customHeight="1">
      <c r="A1833" s="413"/>
      <c r="AE1833" s="414"/>
    </row>
    <row r="1834" spans="1:31" ht="15" hidden="1" customHeight="1">
      <c r="A1834" s="413"/>
      <c r="AE1834" s="414"/>
    </row>
    <row r="1835" spans="1:31" ht="15" hidden="1" customHeight="1">
      <c r="A1835" s="413"/>
      <c r="AE1835" s="414"/>
    </row>
    <row r="1836" spans="1:31" ht="15" hidden="1" customHeight="1">
      <c r="A1836" s="413"/>
      <c r="AE1836" s="414"/>
    </row>
    <row r="1837" spans="1:31" ht="15" hidden="1" customHeight="1">
      <c r="A1837" s="413"/>
      <c r="AE1837" s="414"/>
    </row>
    <row r="1838" spans="1:31" ht="15" hidden="1" customHeight="1">
      <c r="A1838" s="413"/>
      <c r="AE1838" s="414"/>
    </row>
    <row r="1839" spans="1:31" ht="15" hidden="1" customHeight="1">
      <c r="A1839" s="413"/>
      <c r="AE1839" s="414"/>
    </row>
    <row r="1840" spans="1:31" ht="15" hidden="1" customHeight="1">
      <c r="A1840" s="413"/>
      <c r="AE1840" s="414"/>
    </row>
    <row r="1841" spans="1:31" ht="15" hidden="1" customHeight="1">
      <c r="A1841" s="413"/>
      <c r="AE1841" s="414"/>
    </row>
    <row r="1842" spans="1:31" ht="15" hidden="1" customHeight="1">
      <c r="A1842" s="413"/>
      <c r="AE1842" s="414"/>
    </row>
    <row r="1843" spans="1:31" ht="15" hidden="1" customHeight="1">
      <c r="A1843" s="413"/>
      <c r="AE1843" s="414"/>
    </row>
    <row r="1844" spans="1:31" ht="15" hidden="1" customHeight="1">
      <c r="A1844" s="413"/>
      <c r="AE1844" s="414"/>
    </row>
    <row r="1845" spans="1:31" ht="15" hidden="1" customHeight="1">
      <c r="A1845" s="413"/>
      <c r="AE1845" s="414"/>
    </row>
    <row r="1846" spans="1:31" ht="15" hidden="1" customHeight="1">
      <c r="A1846" s="413"/>
      <c r="AE1846" s="414"/>
    </row>
    <row r="1847" spans="1:31" ht="15" hidden="1" customHeight="1">
      <c r="A1847" s="413"/>
      <c r="AE1847" s="414"/>
    </row>
    <row r="1848" spans="1:31" ht="15" hidden="1" customHeight="1">
      <c r="A1848" s="413"/>
      <c r="AE1848" s="414"/>
    </row>
    <row r="1849" spans="1:31" ht="15" hidden="1" customHeight="1">
      <c r="A1849" s="413"/>
      <c r="AE1849" s="414"/>
    </row>
    <row r="1850" spans="1:31" ht="15" hidden="1" customHeight="1">
      <c r="A1850" s="413"/>
      <c r="AE1850" s="414"/>
    </row>
    <row r="1851" spans="1:31" ht="15" hidden="1" customHeight="1">
      <c r="A1851" s="413"/>
      <c r="AE1851" s="414"/>
    </row>
    <row r="1852" spans="1:31" ht="15" hidden="1" customHeight="1">
      <c r="A1852" s="413"/>
      <c r="AE1852" s="414"/>
    </row>
    <row r="1853" spans="1:31" ht="15" hidden="1" customHeight="1">
      <c r="A1853" s="413"/>
      <c r="AE1853" s="414"/>
    </row>
    <row r="1854" spans="1:31" ht="15" hidden="1" customHeight="1">
      <c r="A1854" s="413"/>
      <c r="AE1854" s="414"/>
    </row>
    <row r="1855" spans="1:31" ht="15" hidden="1" customHeight="1">
      <c r="A1855" s="413"/>
      <c r="AE1855" s="414"/>
    </row>
    <row r="1856" spans="1:31" ht="15" hidden="1" customHeight="1">
      <c r="A1856" s="413"/>
      <c r="AE1856" s="414"/>
    </row>
    <row r="1857" spans="1:31" ht="15" hidden="1" customHeight="1">
      <c r="A1857" s="413"/>
      <c r="AE1857" s="414"/>
    </row>
    <row r="1858" spans="1:31" ht="15" hidden="1" customHeight="1">
      <c r="A1858" s="413"/>
      <c r="AE1858" s="414"/>
    </row>
    <row r="1859" spans="1:31" ht="15" hidden="1" customHeight="1">
      <c r="A1859" s="413"/>
      <c r="AE1859" s="414"/>
    </row>
    <row r="1860" spans="1:31" ht="15" hidden="1" customHeight="1">
      <c r="A1860" s="413"/>
      <c r="AE1860" s="414"/>
    </row>
    <row r="1861" spans="1:31" ht="15" hidden="1" customHeight="1">
      <c r="A1861" s="413"/>
      <c r="AE1861" s="414"/>
    </row>
    <row r="1862" spans="1:31" ht="15" hidden="1" customHeight="1">
      <c r="A1862" s="413"/>
      <c r="AE1862" s="414"/>
    </row>
    <row r="1863" spans="1:31" ht="15" hidden="1" customHeight="1">
      <c r="A1863" s="413"/>
      <c r="AE1863" s="414"/>
    </row>
    <row r="1864" spans="1:31" ht="15" hidden="1" customHeight="1">
      <c r="A1864" s="413"/>
      <c r="AE1864" s="414"/>
    </row>
    <row r="1865" spans="1:31" ht="15" hidden="1" customHeight="1">
      <c r="A1865" s="413"/>
      <c r="AE1865" s="414"/>
    </row>
    <row r="1866" spans="1:31" ht="15" hidden="1" customHeight="1">
      <c r="A1866" s="413"/>
      <c r="AE1866" s="414"/>
    </row>
    <row r="1867" spans="1:31" ht="15" hidden="1" customHeight="1">
      <c r="A1867" s="413"/>
      <c r="AE1867" s="414"/>
    </row>
    <row r="1868" spans="1:31" ht="15" hidden="1" customHeight="1">
      <c r="A1868" s="413"/>
      <c r="AE1868" s="414"/>
    </row>
    <row r="1869" spans="1:31" ht="15" hidden="1" customHeight="1">
      <c r="A1869" s="413"/>
      <c r="AE1869" s="414"/>
    </row>
    <row r="1870" spans="1:31" ht="15" hidden="1" customHeight="1">
      <c r="A1870" s="413"/>
      <c r="AE1870" s="414"/>
    </row>
    <row r="1871" spans="1:31" ht="15" hidden="1" customHeight="1">
      <c r="A1871" s="413"/>
      <c r="AE1871" s="414"/>
    </row>
    <row r="1872" spans="1:31" ht="15" hidden="1" customHeight="1">
      <c r="A1872" s="413"/>
      <c r="AE1872" s="414"/>
    </row>
    <row r="1873" spans="1:31" ht="15" hidden="1" customHeight="1">
      <c r="A1873" s="413"/>
      <c r="AE1873" s="414"/>
    </row>
    <row r="1874" spans="1:31" ht="15" hidden="1" customHeight="1">
      <c r="A1874" s="413"/>
      <c r="AE1874" s="414"/>
    </row>
    <row r="1875" spans="1:31" ht="15" hidden="1" customHeight="1">
      <c r="A1875" s="413"/>
      <c r="AE1875" s="414"/>
    </row>
    <row r="1876" spans="1:31" ht="15" hidden="1" customHeight="1">
      <c r="A1876" s="413"/>
      <c r="AE1876" s="414"/>
    </row>
    <row r="1877" spans="1:31" ht="15" hidden="1" customHeight="1">
      <c r="A1877" s="413"/>
      <c r="AE1877" s="414"/>
    </row>
    <row r="1878" spans="1:31" ht="15" hidden="1" customHeight="1">
      <c r="A1878" s="413"/>
      <c r="AE1878" s="414"/>
    </row>
    <row r="1879" spans="1:31" ht="15" hidden="1" customHeight="1">
      <c r="A1879" s="413"/>
      <c r="AE1879" s="414"/>
    </row>
    <row r="1880" spans="1:31" ht="15" hidden="1" customHeight="1">
      <c r="A1880" s="413"/>
      <c r="AE1880" s="414"/>
    </row>
    <row r="1881" spans="1:31" ht="15" hidden="1" customHeight="1">
      <c r="A1881" s="413"/>
      <c r="AE1881" s="414"/>
    </row>
    <row r="1882" spans="1:31" ht="15" hidden="1" customHeight="1">
      <c r="A1882" s="413"/>
      <c r="AE1882" s="414"/>
    </row>
    <row r="1883" spans="1:31" ht="15" hidden="1" customHeight="1">
      <c r="A1883" s="413"/>
      <c r="AE1883" s="414"/>
    </row>
    <row r="1884" spans="1:31" ht="15" hidden="1" customHeight="1">
      <c r="A1884" s="413"/>
      <c r="AE1884" s="414"/>
    </row>
    <row r="1885" spans="1:31" ht="15" hidden="1" customHeight="1">
      <c r="A1885" s="413"/>
      <c r="AE1885" s="414"/>
    </row>
    <row r="1886" spans="1:31" ht="15" hidden="1" customHeight="1">
      <c r="A1886" s="413"/>
      <c r="AE1886" s="414"/>
    </row>
    <row r="1887" spans="1:31" ht="15" hidden="1" customHeight="1">
      <c r="A1887" s="413"/>
      <c r="AE1887" s="414"/>
    </row>
    <row r="1888" spans="1:31" ht="15" hidden="1" customHeight="1">
      <c r="A1888" s="413"/>
      <c r="AE1888" s="414"/>
    </row>
    <row r="1889" spans="1:31" ht="15" hidden="1" customHeight="1">
      <c r="A1889" s="413"/>
      <c r="AE1889" s="414"/>
    </row>
    <row r="1890" spans="1:31" ht="15" hidden="1" customHeight="1">
      <c r="A1890" s="413"/>
      <c r="AE1890" s="414"/>
    </row>
    <row r="1891" spans="1:31" ht="15" hidden="1" customHeight="1">
      <c r="A1891" s="413"/>
      <c r="AE1891" s="414"/>
    </row>
    <row r="1892" spans="1:31" ht="15" hidden="1" customHeight="1">
      <c r="A1892" s="413"/>
      <c r="AE1892" s="414"/>
    </row>
    <row r="1893" spans="1:31" ht="15" hidden="1" customHeight="1">
      <c r="A1893" s="413"/>
      <c r="AE1893" s="414"/>
    </row>
    <row r="1894" spans="1:31" ht="15" hidden="1" customHeight="1">
      <c r="A1894" s="413"/>
      <c r="AE1894" s="414"/>
    </row>
    <row r="1895" spans="1:31" ht="15" hidden="1" customHeight="1">
      <c r="A1895" s="413"/>
      <c r="AE1895" s="414"/>
    </row>
    <row r="1896" spans="1:31" ht="15" hidden="1" customHeight="1">
      <c r="A1896" s="413"/>
      <c r="AE1896" s="414"/>
    </row>
    <row r="1897" spans="1:31" ht="15" hidden="1" customHeight="1">
      <c r="A1897" s="413"/>
      <c r="AE1897" s="414"/>
    </row>
    <row r="1898" spans="1:31" ht="15" hidden="1" customHeight="1">
      <c r="A1898" s="413"/>
      <c r="AE1898" s="414"/>
    </row>
    <row r="1899" spans="1:31" ht="15" hidden="1" customHeight="1">
      <c r="A1899" s="413"/>
      <c r="AE1899" s="414"/>
    </row>
    <row r="1900" spans="1:31" ht="15" hidden="1" customHeight="1">
      <c r="A1900" s="413"/>
      <c r="AE1900" s="414"/>
    </row>
    <row r="1901" spans="1:31" ht="15" hidden="1" customHeight="1">
      <c r="A1901" s="413"/>
      <c r="AE1901" s="414"/>
    </row>
    <row r="1902" spans="1:31" ht="15" hidden="1" customHeight="1">
      <c r="A1902" s="413"/>
      <c r="AE1902" s="414"/>
    </row>
    <row r="1903" spans="1:31" ht="15" hidden="1" customHeight="1">
      <c r="A1903" s="413"/>
      <c r="AE1903" s="414"/>
    </row>
    <row r="1904" spans="1:31" ht="15" hidden="1" customHeight="1">
      <c r="A1904" s="413"/>
      <c r="AE1904" s="414"/>
    </row>
    <row r="1905" spans="1:31" ht="15" hidden="1" customHeight="1">
      <c r="A1905" s="413"/>
      <c r="AE1905" s="414"/>
    </row>
    <row r="1906" spans="1:31" ht="15" hidden="1" customHeight="1">
      <c r="A1906" s="413"/>
      <c r="AE1906" s="414"/>
    </row>
    <row r="1907" spans="1:31" ht="15" hidden="1" customHeight="1">
      <c r="A1907" s="413"/>
      <c r="AE1907" s="414"/>
    </row>
    <row r="1908" spans="1:31" ht="15" hidden="1" customHeight="1">
      <c r="A1908" s="413"/>
      <c r="AE1908" s="414"/>
    </row>
    <row r="1909" spans="1:31" ht="15" hidden="1" customHeight="1">
      <c r="A1909" s="413"/>
      <c r="AE1909" s="414"/>
    </row>
    <row r="1910" spans="1:31" ht="15" hidden="1" customHeight="1">
      <c r="A1910" s="413"/>
      <c r="AE1910" s="414"/>
    </row>
    <row r="1911" spans="1:31" ht="15" hidden="1" customHeight="1">
      <c r="A1911" s="413"/>
      <c r="AE1911" s="414"/>
    </row>
    <row r="1912" spans="1:31" ht="15" hidden="1" customHeight="1">
      <c r="A1912" s="413"/>
      <c r="AE1912" s="414"/>
    </row>
    <row r="1913" spans="1:31" ht="15" hidden="1" customHeight="1">
      <c r="A1913" s="413"/>
      <c r="AE1913" s="414"/>
    </row>
    <row r="1914" spans="1:31" ht="15" hidden="1" customHeight="1">
      <c r="A1914" s="413"/>
      <c r="AE1914" s="414"/>
    </row>
    <row r="1915" spans="1:31" ht="15" hidden="1" customHeight="1">
      <c r="A1915" s="413"/>
      <c r="AE1915" s="414"/>
    </row>
    <row r="1916" spans="1:31" ht="15" hidden="1" customHeight="1">
      <c r="A1916" s="413"/>
      <c r="AE1916" s="414"/>
    </row>
    <row r="1917" spans="1:31" ht="15" hidden="1" customHeight="1">
      <c r="A1917" s="413"/>
      <c r="AE1917" s="414"/>
    </row>
    <row r="1918" spans="1:31" ht="15" hidden="1" customHeight="1">
      <c r="A1918" s="413"/>
      <c r="AE1918" s="414"/>
    </row>
    <row r="1919" spans="1:31" ht="15" hidden="1" customHeight="1">
      <c r="A1919" s="413"/>
      <c r="AE1919" s="414"/>
    </row>
    <row r="1920" spans="1:31" ht="15" hidden="1" customHeight="1">
      <c r="A1920" s="413"/>
      <c r="AE1920" s="414"/>
    </row>
    <row r="1921" spans="1:31" ht="15" hidden="1" customHeight="1">
      <c r="A1921" s="413"/>
      <c r="AE1921" s="414"/>
    </row>
    <row r="1922" spans="1:31" ht="15" hidden="1" customHeight="1">
      <c r="A1922" s="413"/>
      <c r="AE1922" s="414"/>
    </row>
    <row r="1923" spans="1:31" ht="15" hidden="1" customHeight="1">
      <c r="A1923" s="413"/>
      <c r="AE1923" s="414"/>
    </row>
    <row r="1924" spans="1:31" ht="15" hidden="1" customHeight="1">
      <c r="A1924" s="413"/>
      <c r="AE1924" s="414"/>
    </row>
    <row r="1925" spans="1:31" ht="15" hidden="1" customHeight="1">
      <c r="A1925" s="413"/>
      <c r="AE1925" s="414"/>
    </row>
    <row r="1926" spans="1:31" ht="15" hidden="1" customHeight="1">
      <c r="A1926" s="413"/>
      <c r="AE1926" s="414"/>
    </row>
    <row r="1927" spans="1:31" ht="15" hidden="1" customHeight="1">
      <c r="A1927" s="413"/>
      <c r="AE1927" s="414"/>
    </row>
    <row r="1928" spans="1:31" ht="15" hidden="1" customHeight="1">
      <c r="A1928" s="413"/>
      <c r="AE1928" s="414"/>
    </row>
    <row r="1929" spans="1:31" ht="15" hidden="1" customHeight="1">
      <c r="A1929" s="413"/>
      <c r="AE1929" s="414"/>
    </row>
    <row r="1930" spans="1:31" ht="15" hidden="1" customHeight="1">
      <c r="A1930" s="413"/>
      <c r="AE1930" s="414"/>
    </row>
    <row r="1931" spans="1:31" ht="15" hidden="1" customHeight="1">
      <c r="A1931" s="413"/>
      <c r="AE1931" s="414"/>
    </row>
    <row r="1932" spans="1:31" ht="15" hidden="1" customHeight="1">
      <c r="A1932" s="413"/>
      <c r="AE1932" s="414"/>
    </row>
    <row r="1933" spans="1:31" ht="15" hidden="1" customHeight="1">
      <c r="A1933" s="413"/>
      <c r="AE1933" s="414"/>
    </row>
    <row r="1934" spans="1:31" ht="15" hidden="1" customHeight="1">
      <c r="A1934" s="413"/>
      <c r="AE1934" s="414"/>
    </row>
    <row r="1935" spans="1:31" ht="15" hidden="1" customHeight="1">
      <c r="A1935" s="413"/>
      <c r="AE1935" s="414"/>
    </row>
    <row r="1936" spans="1:31" ht="15" hidden="1" customHeight="1">
      <c r="A1936" s="413"/>
      <c r="AE1936" s="414"/>
    </row>
    <row r="1937" spans="1:31" ht="15" hidden="1" customHeight="1">
      <c r="A1937" s="413"/>
      <c r="AE1937" s="414"/>
    </row>
    <row r="1938" spans="1:31" ht="15" hidden="1" customHeight="1">
      <c r="A1938" s="413"/>
      <c r="AE1938" s="414"/>
    </row>
    <row r="1939" spans="1:31" ht="15" hidden="1" customHeight="1">
      <c r="A1939" s="413"/>
      <c r="AE1939" s="414"/>
    </row>
    <row r="1940" spans="1:31" ht="15" hidden="1" customHeight="1">
      <c r="A1940" s="413"/>
      <c r="AE1940" s="414"/>
    </row>
    <row r="1941" spans="1:31" ht="15" hidden="1" customHeight="1">
      <c r="A1941" s="413"/>
      <c r="AE1941" s="414"/>
    </row>
    <row r="1942" spans="1:31" ht="15" hidden="1" customHeight="1">
      <c r="A1942" s="413"/>
      <c r="AE1942" s="414"/>
    </row>
    <row r="1943" spans="1:31" ht="15" hidden="1" customHeight="1">
      <c r="A1943" s="413"/>
      <c r="AE1943" s="414"/>
    </row>
    <row r="1944" spans="1:31" ht="15" hidden="1" customHeight="1">
      <c r="A1944" s="413"/>
      <c r="AE1944" s="414"/>
    </row>
    <row r="1945" spans="1:31" ht="15" hidden="1" customHeight="1">
      <c r="A1945" s="413"/>
      <c r="AE1945" s="414"/>
    </row>
    <row r="1946" spans="1:31" ht="15" hidden="1" customHeight="1">
      <c r="A1946" s="413"/>
      <c r="AE1946" s="414"/>
    </row>
    <row r="1947" spans="1:31" ht="15" hidden="1" customHeight="1">
      <c r="A1947" s="413"/>
      <c r="AE1947" s="414"/>
    </row>
    <row r="1948" spans="1:31" ht="15" hidden="1" customHeight="1">
      <c r="A1948" s="413"/>
      <c r="AE1948" s="414"/>
    </row>
    <row r="1949" spans="1:31" ht="15" hidden="1" customHeight="1">
      <c r="A1949" s="413"/>
      <c r="AE1949" s="414"/>
    </row>
    <row r="1950" spans="1:31" ht="15" hidden="1" customHeight="1">
      <c r="A1950" s="413"/>
      <c r="AE1950" s="414"/>
    </row>
    <row r="1951" spans="1:31" ht="15" hidden="1" customHeight="1">
      <c r="A1951" s="413"/>
      <c r="AE1951" s="414"/>
    </row>
    <row r="1952" spans="1:31" ht="15" hidden="1" customHeight="1">
      <c r="A1952" s="413"/>
      <c r="AE1952" s="414"/>
    </row>
    <row r="1953" spans="1:31" ht="15" hidden="1" customHeight="1">
      <c r="A1953" s="413"/>
      <c r="AE1953" s="414"/>
    </row>
    <row r="1954" spans="1:31" ht="15" hidden="1" customHeight="1">
      <c r="A1954" s="413"/>
      <c r="AE1954" s="414"/>
    </row>
    <row r="1955" spans="1:31" ht="15" hidden="1" customHeight="1">
      <c r="A1955" s="413"/>
      <c r="AE1955" s="414"/>
    </row>
    <row r="1956" spans="1:31" ht="15" hidden="1" customHeight="1">
      <c r="A1956" s="413"/>
      <c r="AE1956" s="414"/>
    </row>
    <row r="1957" spans="1:31" ht="15" hidden="1" customHeight="1">
      <c r="A1957" s="413"/>
      <c r="AE1957" s="414"/>
    </row>
    <row r="1958" spans="1:31" ht="15" hidden="1" customHeight="1">
      <c r="A1958" s="413"/>
      <c r="AE1958" s="414"/>
    </row>
    <row r="1959" spans="1:31" ht="15" hidden="1" customHeight="1">
      <c r="A1959" s="413"/>
      <c r="AE1959" s="414"/>
    </row>
    <row r="1960" spans="1:31" ht="15" hidden="1" customHeight="1">
      <c r="A1960" s="413"/>
      <c r="AE1960" s="414"/>
    </row>
    <row r="1961" spans="1:31" ht="15" hidden="1" customHeight="1">
      <c r="A1961" s="413"/>
      <c r="AE1961" s="414"/>
    </row>
    <row r="1962" spans="1:31" ht="15" hidden="1" customHeight="1">
      <c r="A1962" s="413"/>
      <c r="AE1962" s="414"/>
    </row>
    <row r="1963" spans="1:31" ht="15" hidden="1" customHeight="1">
      <c r="A1963" s="413"/>
      <c r="AE1963" s="414"/>
    </row>
    <row r="1964" spans="1:31" ht="15" hidden="1" customHeight="1">
      <c r="A1964" s="413"/>
      <c r="AE1964" s="414"/>
    </row>
    <row r="1965" spans="1:31" ht="15" hidden="1" customHeight="1">
      <c r="A1965" s="413"/>
      <c r="AE1965" s="414"/>
    </row>
    <row r="1966" spans="1:31" ht="15" hidden="1" customHeight="1">
      <c r="A1966" s="413"/>
      <c r="AE1966" s="414"/>
    </row>
    <row r="1967" spans="1:31" ht="15" hidden="1" customHeight="1">
      <c r="A1967" s="413"/>
      <c r="AE1967" s="414"/>
    </row>
    <row r="1968" spans="1:31" ht="15" hidden="1" customHeight="1">
      <c r="A1968" s="413"/>
      <c r="AE1968" s="414"/>
    </row>
    <row r="1969" spans="1:31" ht="15" hidden="1" customHeight="1">
      <c r="A1969" s="413"/>
      <c r="AE1969" s="414"/>
    </row>
    <row r="1970" spans="1:31" ht="15" hidden="1" customHeight="1">
      <c r="A1970" s="413"/>
      <c r="AE1970" s="414"/>
    </row>
    <row r="1971" spans="1:31" ht="15" hidden="1" customHeight="1">
      <c r="A1971" s="413"/>
      <c r="AE1971" s="414"/>
    </row>
    <row r="1972" spans="1:31" ht="15" hidden="1" customHeight="1">
      <c r="A1972" s="413"/>
      <c r="AE1972" s="414"/>
    </row>
    <row r="1973" spans="1:31" ht="15" hidden="1" customHeight="1">
      <c r="A1973" s="413"/>
      <c r="AE1973" s="414"/>
    </row>
    <row r="1974" spans="1:31" ht="15" hidden="1" customHeight="1">
      <c r="A1974" s="413"/>
      <c r="AE1974" s="414"/>
    </row>
    <row r="1975" spans="1:31" ht="15" hidden="1" customHeight="1">
      <c r="A1975" s="413"/>
      <c r="AE1975" s="414"/>
    </row>
    <row r="1976" spans="1:31" ht="15" hidden="1" customHeight="1">
      <c r="A1976" s="413"/>
      <c r="AE1976" s="414"/>
    </row>
    <row r="1977" spans="1:31" ht="15" hidden="1" customHeight="1">
      <c r="A1977" s="413"/>
      <c r="AE1977" s="414"/>
    </row>
    <row r="1978" spans="1:31" ht="15" hidden="1" customHeight="1">
      <c r="A1978" s="413"/>
      <c r="AE1978" s="414"/>
    </row>
    <row r="1979" spans="1:31" ht="15" hidden="1" customHeight="1">
      <c r="A1979" s="413"/>
      <c r="AE1979" s="414"/>
    </row>
    <row r="1980" spans="1:31" ht="15" hidden="1" customHeight="1">
      <c r="A1980" s="413"/>
      <c r="AE1980" s="414"/>
    </row>
    <row r="1981" spans="1:31" ht="15" hidden="1" customHeight="1">
      <c r="A1981" s="413"/>
      <c r="AE1981" s="414"/>
    </row>
    <row r="1982" spans="1:31" ht="15" hidden="1" customHeight="1">
      <c r="A1982" s="413"/>
      <c r="AE1982" s="414"/>
    </row>
    <row r="1983" spans="1:31" ht="15" hidden="1" customHeight="1">
      <c r="A1983" s="413"/>
      <c r="AE1983" s="414"/>
    </row>
    <row r="1984" spans="1:31" ht="15" hidden="1" customHeight="1">
      <c r="A1984" s="413"/>
      <c r="AE1984" s="414"/>
    </row>
    <row r="1985" spans="1:31" ht="15" hidden="1" customHeight="1">
      <c r="A1985" s="413"/>
      <c r="AE1985" s="414"/>
    </row>
    <row r="1986" spans="1:31" ht="15" hidden="1" customHeight="1">
      <c r="A1986" s="413"/>
      <c r="AE1986" s="414"/>
    </row>
    <row r="1987" spans="1:31" ht="15" hidden="1" customHeight="1">
      <c r="A1987" s="413"/>
      <c r="AE1987" s="414"/>
    </row>
    <row r="1988" spans="1:31" ht="15" hidden="1" customHeight="1">
      <c r="A1988" s="413"/>
      <c r="AE1988" s="414"/>
    </row>
    <row r="1989" spans="1:31" ht="15" hidden="1" customHeight="1">
      <c r="A1989" s="413"/>
      <c r="AE1989" s="414"/>
    </row>
    <row r="1990" spans="1:31" ht="15" hidden="1" customHeight="1">
      <c r="A1990" s="413"/>
      <c r="AE1990" s="414"/>
    </row>
    <row r="1991" spans="1:31" ht="15" hidden="1" customHeight="1">
      <c r="A1991" s="413"/>
      <c r="AE1991" s="414"/>
    </row>
    <row r="1992" spans="1:31" ht="15" hidden="1" customHeight="1">
      <c r="A1992" s="413"/>
      <c r="AE1992" s="414"/>
    </row>
    <row r="1993" spans="1:31" ht="15" hidden="1" customHeight="1">
      <c r="A1993" s="413"/>
      <c r="AE1993" s="414"/>
    </row>
    <row r="1994" spans="1:31" ht="15" hidden="1" customHeight="1">
      <c r="A1994" s="413"/>
      <c r="AE1994" s="414"/>
    </row>
    <row r="1995" spans="1:31" ht="15" hidden="1" customHeight="1">
      <c r="A1995" s="413"/>
      <c r="AE1995" s="414"/>
    </row>
    <row r="1996" spans="1:31" ht="15" hidden="1" customHeight="1">
      <c r="A1996" s="413"/>
      <c r="AE1996" s="414"/>
    </row>
    <row r="1997" spans="1:31" ht="15" hidden="1" customHeight="1">
      <c r="A1997" s="413"/>
      <c r="AE1997" s="414"/>
    </row>
    <row r="1998" spans="1:31" ht="15" hidden="1" customHeight="1">
      <c r="A1998" s="413"/>
      <c r="AE1998" s="414"/>
    </row>
    <row r="1999" spans="1:31" ht="15" hidden="1" customHeight="1">
      <c r="A1999" s="413"/>
      <c r="AE1999" s="414"/>
    </row>
    <row r="2000" spans="1:31" ht="15" hidden="1" customHeight="1">
      <c r="A2000" s="413"/>
      <c r="AE2000" s="414"/>
    </row>
    <row r="2001" spans="1:31" ht="15" hidden="1" customHeight="1">
      <c r="A2001" s="413"/>
      <c r="AE2001" s="414"/>
    </row>
    <row r="2002" spans="1:31" ht="15" hidden="1" customHeight="1">
      <c r="A2002" s="413"/>
      <c r="AE2002" s="414"/>
    </row>
    <row r="2003" spans="1:31" ht="15" hidden="1" customHeight="1">
      <c r="A2003" s="413"/>
      <c r="AE2003" s="414"/>
    </row>
    <row r="2004" spans="1:31" ht="15" hidden="1" customHeight="1">
      <c r="A2004" s="413"/>
      <c r="AE2004" s="414"/>
    </row>
    <row r="2005" spans="1:31" ht="15" hidden="1" customHeight="1">
      <c r="A2005" s="413"/>
      <c r="AE2005" s="414"/>
    </row>
    <row r="2006" spans="1:31" ht="15" hidden="1" customHeight="1">
      <c r="A2006" s="413"/>
      <c r="AE2006" s="414"/>
    </row>
    <row r="2007" spans="1:31" ht="15" hidden="1" customHeight="1">
      <c r="A2007" s="413"/>
      <c r="AE2007" s="414"/>
    </row>
    <row r="2008" spans="1:31" ht="15" hidden="1" customHeight="1">
      <c r="A2008" s="413"/>
      <c r="AE2008" s="414"/>
    </row>
    <row r="2009" spans="1:31" ht="15" hidden="1" customHeight="1">
      <c r="A2009" s="413"/>
      <c r="AE2009" s="414"/>
    </row>
    <row r="2010" spans="1:31" ht="15" hidden="1" customHeight="1">
      <c r="A2010" s="413"/>
      <c r="AE2010" s="414"/>
    </row>
    <row r="2011" spans="1:31" ht="15" hidden="1" customHeight="1">
      <c r="A2011" s="413"/>
      <c r="AE2011" s="414"/>
    </row>
    <row r="2012" spans="1:31" ht="15" hidden="1" customHeight="1">
      <c r="A2012" s="413"/>
      <c r="AE2012" s="414"/>
    </row>
    <row r="2013" spans="1:31" ht="15" hidden="1" customHeight="1">
      <c r="A2013" s="413"/>
      <c r="AE2013" s="414"/>
    </row>
    <row r="2014" spans="1:31" ht="15" hidden="1" customHeight="1">
      <c r="A2014" s="413"/>
      <c r="AE2014" s="414"/>
    </row>
    <row r="2015" spans="1:31" ht="15" hidden="1" customHeight="1">
      <c r="A2015" s="413"/>
      <c r="AE2015" s="414"/>
    </row>
    <row r="2016" spans="1:31" ht="15" hidden="1" customHeight="1">
      <c r="A2016" s="413"/>
      <c r="AE2016" s="414"/>
    </row>
    <row r="2017" spans="1:31" ht="15" hidden="1" customHeight="1">
      <c r="A2017" s="413"/>
      <c r="AE2017" s="414"/>
    </row>
    <row r="2018" spans="1:31" ht="15" hidden="1" customHeight="1">
      <c r="A2018" s="413"/>
      <c r="AE2018" s="414"/>
    </row>
    <row r="2019" spans="1:31" ht="15" hidden="1" customHeight="1">
      <c r="A2019" s="413"/>
      <c r="AE2019" s="414"/>
    </row>
    <row r="2020" spans="1:31" ht="15" hidden="1" customHeight="1">
      <c r="A2020" s="413"/>
      <c r="AE2020" s="414"/>
    </row>
    <row r="2021" spans="1:31" ht="15" hidden="1" customHeight="1">
      <c r="A2021" s="413"/>
      <c r="AE2021" s="414"/>
    </row>
    <row r="2022" spans="1:31" ht="15" hidden="1" customHeight="1">
      <c r="A2022" s="413"/>
      <c r="AE2022" s="414"/>
    </row>
    <row r="2023" spans="1:31" ht="15" hidden="1" customHeight="1">
      <c r="A2023" s="413"/>
      <c r="AE2023" s="414"/>
    </row>
    <row r="2024" spans="1:31" ht="15" hidden="1" customHeight="1">
      <c r="A2024" s="413"/>
      <c r="AE2024" s="414"/>
    </row>
    <row r="2025" spans="1:31" ht="15" hidden="1" customHeight="1">
      <c r="A2025" s="413"/>
      <c r="AE2025" s="414"/>
    </row>
    <row r="2026" spans="1:31" ht="15" hidden="1" customHeight="1">
      <c r="A2026" s="413"/>
      <c r="AE2026" s="414"/>
    </row>
    <row r="2027" spans="1:31" ht="15" hidden="1" customHeight="1">
      <c r="A2027" s="413"/>
      <c r="AE2027" s="414"/>
    </row>
    <row r="2028" spans="1:31" ht="15" hidden="1" customHeight="1">
      <c r="A2028" s="413"/>
      <c r="AE2028" s="414"/>
    </row>
    <row r="2029" spans="1:31" ht="15" hidden="1" customHeight="1">
      <c r="A2029" s="413"/>
      <c r="AE2029" s="414"/>
    </row>
    <row r="2030" spans="1:31" ht="15" hidden="1" customHeight="1">
      <c r="A2030" s="413"/>
      <c r="AE2030" s="414"/>
    </row>
    <row r="2031" spans="1:31" ht="15" hidden="1" customHeight="1">
      <c r="A2031" s="413"/>
      <c r="AE2031" s="414"/>
    </row>
    <row r="2032" spans="1:31" ht="15" hidden="1" customHeight="1">
      <c r="A2032" s="413"/>
      <c r="AE2032" s="414"/>
    </row>
    <row r="2033" spans="1:31" ht="15" hidden="1" customHeight="1">
      <c r="A2033" s="413"/>
      <c r="AE2033" s="414"/>
    </row>
    <row r="2034" spans="1:31" ht="15" hidden="1" customHeight="1">
      <c r="A2034" s="413"/>
      <c r="AE2034" s="414"/>
    </row>
    <row r="2035" spans="1:31" ht="15" hidden="1" customHeight="1">
      <c r="A2035" s="413"/>
      <c r="AE2035" s="414"/>
    </row>
    <row r="2036" spans="1:31" ht="15" hidden="1" customHeight="1">
      <c r="A2036" s="413"/>
      <c r="AE2036" s="414"/>
    </row>
    <row r="2037" spans="1:31" ht="15" hidden="1" customHeight="1">
      <c r="A2037" s="413"/>
      <c r="AE2037" s="414"/>
    </row>
    <row r="2038" spans="1:31" ht="15" hidden="1" customHeight="1">
      <c r="A2038" s="413"/>
      <c r="AE2038" s="414"/>
    </row>
    <row r="2039" spans="1:31" ht="15" hidden="1" customHeight="1">
      <c r="A2039" s="413"/>
      <c r="AE2039" s="414"/>
    </row>
    <row r="2040" spans="1:31" ht="15" hidden="1" customHeight="1">
      <c r="A2040" s="413"/>
      <c r="AE2040" s="414"/>
    </row>
    <row r="2041" spans="1:31" ht="15" hidden="1" customHeight="1">
      <c r="A2041" s="413"/>
      <c r="AE2041" s="414"/>
    </row>
    <row r="2042" spans="1:31" ht="15" hidden="1" customHeight="1">
      <c r="A2042" s="413"/>
      <c r="AE2042" s="414"/>
    </row>
    <row r="2043" spans="1:31" ht="15" hidden="1" customHeight="1">
      <c r="A2043" s="413"/>
      <c r="AE2043" s="414"/>
    </row>
    <row r="2044" spans="1:31" ht="15" hidden="1" customHeight="1">
      <c r="A2044" s="413"/>
      <c r="AE2044" s="414"/>
    </row>
    <row r="2045" spans="1:31" ht="15" hidden="1" customHeight="1">
      <c r="A2045" s="413"/>
      <c r="AE2045" s="414"/>
    </row>
    <row r="2046" spans="1:31" ht="15" hidden="1" customHeight="1">
      <c r="A2046" s="413"/>
      <c r="AE2046" s="414"/>
    </row>
    <row r="2047" spans="1:31" ht="15" hidden="1" customHeight="1">
      <c r="A2047" s="413"/>
      <c r="AE2047" s="414"/>
    </row>
    <row r="2048" spans="1:31" ht="15" hidden="1" customHeight="1">
      <c r="A2048" s="413"/>
      <c r="AE2048" s="414"/>
    </row>
    <row r="2049" spans="1:31" ht="15" hidden="1" customHeight="1">
      <c r="A2049" s="413"/>
      <c r="AE2049" s="414"/>
    </row>
    <row r="2050" spans="1:31" ht="15" hidden="1" customHeight="1">
      <c r="A2050" s="413"/>
      <c r="AE2050" s="414"/>
    </row>
    <row r="2051" spans="1:31" ht="15" hidden="1" customHeight="1">
      <c r="A2051" s="413"/>
      <c r="AE2051" s="414"/>
    </row>
    <row r="2052" spans="1:31" ht="15" hidden="1" customHeight="1">
      <c r="A2052" s="413"/>
      <c r="AE2052" s="414"/>
    </row>
    <row r="2053" spans="1:31" ht="15" hidden="1" customHeight="1">
      <c r="A2053" s="413"/>
      <c r="AE2053" s="414"/>
    </row>
    <row r="2054" spans="1:31" ht="15" hidden="1" customHeight="1">
      <c r="A2054" s="413"/>
      <c r="AE2054" s="414"/>
    </row>
    <row r="2055" spans="1:31" ht="15" hidden="1" customHeight="1">
      <c r="A2055" s="413"/>
      <c r="AE2055" s="414"/>
    </row>
    <row r="2056" spans="1:31" ht="15" hidden="1" customHeight="1">
      <c r="A2056" s="413"/>
      <c r="AE2056" s="414"/>
    </row>
    <row r="2057" spans="1:31" ht="15" hidden="1" customHeight="1">
      <c r="A2057" s="413"/>
      <c r="AE2057" s="414"/>
    </row>
    <row r="2058" spans="1:31" ht="15" hidden="1" customHeight="1">
      <c r="A2058" s="413"/>
      <c r="AE2058" s="414"/>
    </row>
    <row r="2059" spans="1:31" ht="15" hidden="1" customHeight="1">
      <c r="A2059" s="413"/>
      <c r="AE2059" s="414"/>
    </row>
    <row r="2060" spans="1:31" ht="15" hidden="1" customHeight="1">
      <c r="A2060" s="413"/>
      <c r="AE2060" s="414"/>
    </row>
    <row r="2061" spans="1:31" ht="15" hidden="1" customHeight="1">
      <c r="A2061" s="413"/>
      <c r="AE2061" s="414"/>
    </row>
    <row r="2062" spans="1:31" ht="15" hidden="1" customHeight="1">
      <c r="A2062" s="413"/>
      <c r="AE2062" s="414"/>
    </row>
    <row r="2063" spans="1:31" ht="15" hidden="1" customHeight="1">
      <c r="A2063" s="413"/>
      <c r="AE2063" s="414"/>
    </row>
    <row r="2064" spans="1:31" ht="15" hidden="1" customHeight="1">
      <c r="A2064" s="413"/>
      <c r="AE2064" s="414"/>
    </row>
    <row r="2065" spans="1:31" ht="15" hidden="1" customHeight="1">
      <c r="A2065" s="413"/>
      <c r="AE2065" s="414"/>
    </row>
    <row r="2066" spans="1:31" ht="15" hidden="1" customHeight="1">
      <c r="A2066" s="413"/>
      <c r="AE2066" s="414"/>
    </row>
    <row r="2067" spans="1:31" ht="15" hidden="1" customHeight="1">
      <c r="A2067" s="413"/>
      <c r="AE2067" s="414"/>
    </row>
    <row r="2068" spans="1:31" ht="15" hidden="1" customHeight="1">
      <c r="A2068" s="413"/>
      <c r="AE2068" s="414"/>
    </row>
    <row r="2069" spans="1:31" ht="15" hidden="1" customHeight="1">
      <c r="A2069" s="413"/>
      <c r="AE2069" s="414"/>
    </row>
    <row r="2070" spans="1:31" ht="15" hidden="1" customHeight="1">
      <c r="A2070" s="413"/>
      <c r="AE2070" s="414"/>
    </row>
    <row r="2071" spans="1:31" ht="15" hidden="1" customHeight="1">
      <c r="A2071" s="413"/>
      <c r="AE2071" s="414"/>
    </row>
    <row r="2072" spans="1:31" ht="15" hidden="1" customHeight="1">
      <c r="A2072" s="413"/>
      <c r="AE2072" s="414"/>
    </row>
    <row r="2073" spans="1:31" ht="15" hidden="1" customHeight="1">
      <c r="A2073" s="413"/>
      <c r="AE2073" s="414"/>
    </row>
    <row r="2074" spans="1:31" ht="15" hidden="1" customHeight="1">
      <c r="A2074" s="413"/>
      <c r="AE2074" s="414"/>
    </row>
    <row r="2075" spans="1:31" ht="15" hidden="1" customHeight="1">
      <c r="A2075" s="413"/>
      <c r="AE2075" s="414"/>
    </row>
    <row r="2076" spans="1:31" ht="15" hidden="1" customHeight="1">
      <c r="A2076" s="413"/>
      <c r="AE2076" s="414"/>
    </row>
    <row r="2077" spans="1:31" ht="15" hidden="1" customHeight="1">
      <c r="A2077" s="413"/>
      <c r="AE2077" s="414"/>
    </row>
    <row r="2078" spans="1:31" ht="15" hidden="1" customHeight="1">
      <c r="A2078" s="413"/>
      <c r="AE2078" s="414"/>
    </row>
    <row r="2079" spans="1:31" ht="15" hidden="1" customHeight="1">
      <c r="A2079" s="413"/>
      <c r="AE2079" s="414"/>
    </row>
    <row r="2080" spans="1:31" ht="15" hidden="1" customHeight="1">
      <c r="A2080" s="413"/>
      <c r="AE2080" s="414"/>
    </row>
    <row r="2081" spans="1:31" ht="15" hidden="1" customHeight="1">
      <c r="A2081" s="413"/>
      <c r="AE2081" s="414"/>
    </row>
    <row r="2082" spans="1:31" ht="15" hidden="1" customHeight="1">
      <c r="A2082" s="413"/>
      <c r="AE2082" s="414"/>
    </row>
    <row r="2083" spans="1:31" ht="15" hidden="1" customHeight="1">
      <c r="A2083" s="413"/>
      <c r="AE2083" s="414"/>
    </row>
    <row r="2084" spans="1:31" ht="15" hidden="1" customHeight="1">
      <c r="A2084" s="413"/>
      <c r="AE2084" s="414"/>
    </row>
    <row r="2085" spans="1:31" ht="15" hidden="1" customHeight="1">
      <c r="A2085" s="413"/>
      <c r="AE2085" s="414"/>
    </row>
    <row r="2086" spans="1:31" ht="15" hidden="1" customHeight="1">
      <c r="A2086" s="413"/>
      <c r="AE2086" s="414"/>
    </row>
    <row r="2087" spans="1:31" ht="15" hidden="1" customHeight="1">
      <c r="A2087" s="413"/>
      <c r="AE2087" s="414"/>
    </row>
    <row r="2088" spans="1:31" ht="15" hidden="1" customHeight="1">
      <c r="A2088" s="413"/>
      <c r="AE2088" s="414"/>
    </row>
    <row r="2089" spans="1:31" ht="15" hidden="1" customHeight="1">
      <c r="A2089" s="413"/>
      <c r="AE2089" s="414"/>
    </row>
    <row r="2090" spans="1:31" ht="15" hidden="1" customHeight="1">
      <c r="A2090" s="413"/>
      <c r="AE2090" s="414"/>
    </row>
    <row r="2091" spans="1:31" ht="15" hidden="1" customHeight="1">
      <c r="A2091" s="413"/>
      <c r="AE2091" s="414"/>
    </row>
    <row r="2092" spans="1:31" ht="15" hidden="1" customHeight="1">
      <c r="A2092" s="413"/>
      <c r="AE2092" s="414"/>
    </row>
    <row r="2093" spans="1:31" ht="15" hidden="1" customHeight="1">
      <c r="A2093" s="413"/>
      <c r="AE2093" s="414"/>
    </row>
    <row r="2094" spans="1:31" ht="15" hidden="1" customHeight="1">
      <c r="A2094" s="413"/>
      <c r="AE2094" s="414"/>
    </row>
    <row r="2095" spans="1:31" ht="15" hidden="1" customHeight="1">
      <c r="A2095" s="413"/>
      <c r="AE2095" s="414"/>
    </row>
    <row r="2096" spans="1:31" ht="15" hidden="1" customHeight="1">
      <c r="A2096" s="413"/>
      <c r="AE2096" s="414"/>
    </row>
    <row r="2097" spans="1:31" ht="15" hidden="1" customHeight="1">
      <c r="A2097" s="413"/>
      <c r="AE2097" s="414"/>
    </row>
    <row r="2098" spans="1:31" ht="15" hidden="1" customHeight="1">
      <c r="A2098" s="413"/>
      <c r="AE2098" s="414"/>
    </row>
    <row r="2099" spans="1:31" ht="15" hidden="1" customHeight="1">
      <c r="A2099" s="413"/>
      <c r="AE2099" s="414"/>
    </row>
    <row r="2100" spans="1:31" ht="15" hidden="1" customHeight="1">
      <c r="A2100" s="413"/>
      <c r="AE2100" s="414"/>
    </row>
    <row r="2101" spans="1:31" ht="15" hidden="1" customHeight="1">
      <c r="A2101" s="413"/>
      <c r="AE2101" s="414"/>
    </row>
    <row r="2102" spans="1:31" ht="15" hidden="1" customHeight="1">
      <c r="A2102" s="413"/>
      <c r="AE2102" s="414"/>
    </row>
    <row r="2103" spans="1:31" ht="15" hidden="1" customHeight="1">
      <c r="A2103" s="413"/>
      <c r="AE2103" s="414"/>
    </row>
    <row r="2104" spans="1:31" ht="15" hidden="1" customHeight="1">
      <c r="A2104" s="413"/>
      <c r="AE2104" s="414"/>
    </row>
    <row r="2105" spans="1:31" ht="15" hidden="1" customHeight="1">
      <c r="A2105" s="413"/>
      <c r="AE2105" s="414"/>
    </row>
    <row r="2106" spans="1:31" ht="15" hidden="1" customHeight="1">
      <c r="A2106" s="413"/>
      <c r="AE2106" s="414"/>
    </row>
    <row r="2107" spans="1:31" ht="15" hidden="1" customHeight="1">
      <c r="A2107" s="413"/>
      <c r="AE2107" s="414"/>
    </row>
    <row r="2108" spans="1:31" ht="15" hidden="1" customHeight="1">
      <c r="A2108" s="413"/>
      <c r="AE2108" s="414"/>
    </row>
    <row r="2109" spans="1:31" ht="15" hidden="1" customHeight="1">
      <c r="A2109" s="413"/>
      <c r="AE2109" s="414"/>
    </row>
    <row r="2110" spans="1:31" ht="15" hidden="1" customHeight="1">
      <c r="A2110" s="413"/>
      <c r="AE2110" s="414"/>
    </row>
    <row r="2111" spans="1:31" ht="15" hidden="1" customHeight="1">
      <c r="A2111" s="413"/>
      <c r="AE2111" s="414"/>
    </row>
    <row r="2112" spans="1:31" ht="15" hidden="1" customHeight="1">
      <c r="A2112" s="413"/>
      <c r="AE2112" s="414"/>
    </row>
    <row r="2113" spans="1:31" ht="15" hidden="1" customHeight="1">
      <c r="A2113" s="413"/>
      <c r="AE2113" s="414"/>
    </row>
    <row r="2114" spans="1:31" ht="15" hidden="1" customHeight="1">
      <c r="A2114" s="413"/>
      <c r="AE2114" s="414"/>
    </row>
    <row r="2115" spans="1:31" ht="15" hidden="1" customHeight="1">
      <c r="A2115" s="413"/>
      <c r="AE2115" s="414"/>
    </row>
    <row r="2116" spans="1:31" ht="15" hidden="1" customHeight="1">
      <c r="A2116" s="413"/>
      <c r="AE2116" s="414"/>
    </row>
    <row r="2117" spans="1:31" ht="15" hidden="1" customHeight="1">
      <c r="A2117" s="413"/>
      <c r="AE2117" s="414"/>
    </row>
    <row r="2118" spans="1:31" ht="15" hidden="1" customHeight="1">
      <c r="A2118" s="413"/>
      <c r="AE2118" s="414"/>
    </row>
    <row r="2119" spans="1:31" ht="15" hidden="1" customHeight="1">
      <c r="A2119" s="413"/>
      <c r="AE2119" s="414"/>
    </row>
    <row r="2120" spans="1:31" ht="15" hidden="1" customHeight="1">
      <c r="A2120" s="413"/>
      <c r="AE2120" s="414"/>
    </row>
    <row r="2121" spans="1:31" ht="15" hidden="1" customHeight="1">
      <c r="A2121" s="413"/>
      <c r="AE2121" s="414"/>
    </row>
    <row r="2122" spans="1:31" ht="15" hidden="1" customHeight="1">
      <c r="A2122" s="413"/>
      <c r="AE2122" s="414"/>
    </row>
    <row r="2123" spans="1:31" ht="15" hidden="1" customHeight="1">
      <c r="A2123" s="413"/>
      <c r="AE2123" s="414"/>
    </row>
    <row r="2124" spans="1:31" ht="15" hidden="1" customHeight="1">
      <c r="A2124" s="413"/>
      <c r="AE2124" s="414"/>
    </row>
    <row r="2125" spans="1:31" ht="15" hidden="1" customHeight="1">
      <c r="A2125" s="413"/>
      <c r="AE2125" s="414"/>
    </row>
    <row r="2126" spans="1:31" ht="15" hidden="1" customHeight="1">
      <c r="A2126" s="413"/>
      <c r="AE2126" s="414"/>
    </row>
    <row r="2127" spans="1:31" ht="15" hidden="1" customHeight="1">
      <c r="A2127" s="413"/>
      <c r="AE2127" s="414"/>
    </row>
    <row r="2128" spans="1:31" ht="15" hidden="1" customHeight="1">
      <c r="A2128" s="413"/>
      <c r="AE2128" s="414"/>
    </row>
    <row r="2129" spans="1:31" ht="15" hidden="1" customHeight="1">
      <c r="A2129" s="413"/>
      <c r="AE2129" s="414"/>
    </row>
    <row r="2130" spans="1:31" ht="15" hidden="1" customHeight="1">
      <c r="A2130" s="413"/>
      <c r="AE2130" s="414"/>
    </row>
    <row r="2131" spans="1:31" ht="15" hidden="1" customHeight="1">
      <c r="A2131" s="413"/>
      <c r="AE2131" s="414"/>
    </row>
    <row r="2132" spans="1:31" ht="15" hidden="1" customHeight="1">
      <c r="A2132" s="413"/>
      <c r="AE2132" s="414"/>
    </row>
    <row r="2133" spans="1:31" ht="15" hidden="1" customHeight="1">
      <c r="A2133" s="413"/>
      <c r="AE2133" s="414"/>
    </row>
    <row r="2134" spans="1:31" ht="15" hidden="1" customHeight="1">
      <c r="A2134" s="413"/>
      <c r="AE2134" s="414"/>
    </row>
    <row r="2135" spans="1:31" ht="15" hidden="1" customHeight="1">
      <c r="A2135" s="413"/>
      <c r="AE2135" s="414"/>
    </row>
    <row r="2136" spans="1:31" ht="15" hidden="1" customHeight="1">
      <c r="A2136" s="413"/>
      <c r="AE2136" s="414"/>
    </row>
    <row r="2137" spans="1:31" ht="15" hidden="1" customHeight="1">
      <c r="A2137" s="413"/>
      <c r="AE2137" s="414"/>
    </row>
    <row r="2138" spans="1:31" ht="15" hidden="1" customHeight="1">
      <c r="A2138" s="413"/>
      <c r="AE2138" s="414"/>
    </row>
    <row r="2139" spans="1:31" ht="15" hidden="1" customHeight="1">
      <c r="A2139" s="413"/>
      <c r="AE2139" s="414"/>
    </row>
    <row r="2140" spans="1:31" ht="15" hidden="1" customHeight="1">
      <c r="A2140" s="413"/>
      <c r="AE2140" s="414"/>
    </row>
    <row r="2141" spans="1:31" ht="15" hidden="1" customHeight="1">
      <c r="A2141" s="413"/>
      <c r="AE2141" s="414"/>
    </row>
    <row r="2142" spans="1:31" ht="15" hidden="1" customHeight="1">
      <c r="A2142" s="413"/>
      <c r="AE2142" s="414"/>
    </row>
    <row r="2143" spans="1:31" ht="15" hidden="1" customHeight="1">
      <c r="A2143" s="413"/>
      <c r="AE2143" s="414"/>
    </row>
    <row r="2144" spans="1:31" ht="15" hidden="1" customHeight="1">
      <c r="A2144" s="413"/>
      <c r="AE2144" s="414"/>
    </row>
    <row r="2145" spans="1:31" ht="15" hidden="1" customHeight="1">
      <c r="A2145" s="413"/>
      <c r="AE2145" s="414"/>
    </row>
    <row r="2146" spans="1:31" ht="15" hidden="1" customHeight="1">
      <c r="A2146" s="413"/>
      <c r="AE2146" s="414"/>
    </row>
    <row r="2147" spans="1:31" ht="15" hidden="1" customHeight="1">
      <c r="A2147" s="413"/>
      <c r="AE2147" s="414"/>
    </row>
    <row r="2148" spans="1:31" ht="15" hidden="1" customHeight="1">
      <c r="A2148" s="413"/>
      <c r="AE2148" s="414"/>
    </row>
    <row r="2149" spans="1:31" ht="15" hidden="1" customHeight="1">
      <c r="A2149" s="413"/>
      <c r="AE2149" s="414"/>
    </row>
    <row r="2150" spans="1:31" ht="15" hidden="1" customHeight="1">
      <c r="A2150" s="413"/>
      <c r="AE2150" s="414"/>
    </row>
    <row r="2151" spans="1:31" ht="15" hidden="1" customHeight="1">
      <c r="A2151" s="413"/>
      <c r="AE2151" s="414"/>
    </row>
    <row r="2152" spans="1:31" ht="15" hidden="1" customHeight="1">
      <c r="A2152" s="413"/>
      <c r="AE2152" s="414"/>
    </row>
    <row r="2153" spans="1:31" ht="15" hidden="1" customHeight="1">
      <c r="A2153" s="413"/>
      <c r="AE2153" s="414"/>
    </row>
    <row r="2154" spans="1:31" ht="15" hidden="1" customHeight="1">
      <c r="A2154" s="413"/>
      <c r="AE2154" s="414"/>
    </row>
    <row r="2155" spans="1:31" ht="15" hidden="1" customHeight="1">
      <c r="A2155" s="413"/>
      <c r="AE2155" s="414"/>
    </row>
    <row r="2156" spans="1:31" ht="15" hidden="1" customHeight="1">
      <c r="A2156" s="413"/>
      <c r="AE2156" s="414"/>
    </row>
    <row r="2157" spans="1:31" ht="15" hidden="1" customHeight="1">
      <c r="A2157" s="413"/>
      <c r="AE2157" s="414"/>
    </row>
    <row r="2158" spans="1:31" ht="15" hidden="1" customHeight="1">
      <c r="A2158" s="413"/>
      <c r="AE2158" s="414"/>
    </row>
    <row r="2159" spans="1:31" ht="15" hidden="1" customHeight="1">
      <c r="A2159" s="413"/>
      <c r="AE2159" s="414"/>
    </row>
    <row r="2160" spans="1:31" ht="15" hidden="1" customHeight="1">
      <c r="A2160" s="413"/>
      <c r="AE2160" s="414"/>
    </row>
    <row r="2161" spans="1:31" ht="15" hidden="1" customHeight="1">
      <c r="A2161" s="413"/>
      <c r="AE2161" s="414"/>
    </row>
    <row r="2162" spans="1:31" ht="15" hidden="1" customHeight="1">
      <c r="A2162" s="413"/>
      <c r="AE2162" s="414"/>
    </row>
    <row r="2163" spans="1:31" ht="15" hidden="1" customHeight="1">
      <c r="A2163" s="413"/>
      <c r="AE2163" s="414"/>
    </row>
    <row r="2164" spans="1:31" ht="15" hidden="1" customHeight="1">
      <c r="A2164" s="413"/>
      <c r="AE2164" s="414"/>
    </row>
    <row r="2165" spans="1:31" ht="15" hidden="1" customHeight="1">
      <c r="A2165" s="413"/>
      <c r="AE2165" s="414"/>
    </row>
    <row r="2166" spans="1:31" ht="15" hidden="1" customHeight="1">
      <c r="A2166" s="413"/>
      <c r="AE2166" s="414"/>
    </row>
    <row r="2167" spans="1:31" ht="15" hidden="1" customHeight="1">
      <c r="A2167" s="413"/>
      <c r="AE2167" s="414"/>
    </row>
    <row r="2168" spans="1:31" ht="15" hidden="1" customHeight="1">
      <c r="A2168" s="413"/>
      <c r="AE2168" s="414"/>
    </row>
    <row r="2169" spans="1:31" ht="15" hidden="1" customHeight="1">
      <c r="A2169" s="413"/>
      <c r="AE2169" s="414"/>
    </row>
    <row r="2170" spans="1:31" ht="15" hidden="1" customHeight="1">
      <c r="A2170" s="413"/>
      <c r="AE2170" s="414"/>
    </row>
    <row r="2171" spans="1:31" ht="15" hidden="1" customHeight="1">
      <c r="A2171" s="413"/>
      <c r="AE2171" s="414"/>
    </row>
    <row r="2172" spans="1:31" ht="15" hidden="1" customHeight="1">
      <c r="A2172" s="413"/>
      <c r="AE2172" s="414"/>
    </row>
    <row r="2173" spans="1:31" ht="15" hidden="1" customHeight="1">
      <c r="A2173" s="413"/>
      <c r="AE2173" s="414"/>
    </row>
    <row r="2174" spans="1:31" ht="15" hidden="1" customHeight="1">
      <c r="A2174" s="413"/>
      <c r="AE2174" s="414"/>
    </row>
    <row r="2175" spans="1:31" ht="15" hidden="1" customHeight="1">
      <c r="A2175" s="413"/>
      <c r="AE2175" s="414"/>
    </row>
    <row r="2176" spans="1:31" ht="15" hidden="1" customHeight="1">
      <c r="A2176" s="413"/>
      <c r="AE2176" s="414"/>
    </row>
    <row r="2177" spans="1:31" ht="15" hidden="1" customHeight="1">
      <c r="A2177" s="413"/>
      <c r="AE2177" s="414"/>
    </row>
    <row r="2178" spans="1:31" ht="15" hidden="1" customHeight="1">
      <c r="A2178" s="413"/>
      <c r="AE2178" s="414"/>
    </row>
    <row r="2179" spans="1:31" ht="15" hidden="1" customHeight="1">
      <c r="A2179" s="413"/>
      <c r="AE2179" s="414"/>
    </row>
    <row r="2180" spans="1:31" ht="15" hidden="1" customHeight="1">
      <c r="A2180" s="413"/>
      <c r="AE2180" s="414"/>
    </row>
    <row r="2181" spans="1:31" ht="15" hidden="1" customHeight="1">
      <c r="A2181" s="413"/>
      <c r="AE2181" s="414"/>
    </row>
    <row r="2182" spans="1:31" ht="15" hidden="1" customHeight="1">
      <c r="A2182" s="413"/>
      <c r="AE2182" s="414"/>
    </row>
    <row r="2183" spans="1:31" ht="15" hidden="1" customHeight="1">
      <c r="A2183" s="413"/>
      <c r="AE2183" s="414"/>
    </row>
    <row r="2184" spans="1:31" ht="15" hidden="1" customHeight="1">
      <c r="A2184" s="413"/>
      <c r="AE2184" s="414"/>
    </row>
    <row r="2185" spans="1:31" ht="15" hidden="1" customHeight="1">
      <c r="A2185" s="413"/>
      <c r="AE2185" s="414"/>
    </row>
    <row r="2186" spans="1:31" ht="15" hidden="1" customHeight="1">
      <c r="A2186" s="413"/>
      <c r="AE2186" s="414"/>
    </row>
    <row r="2187" spans="1:31" ht="15" hidden="1" customHeight="1">
      <c r="A2187" s="413"/>
      <c r="AE2187" s="414"/>
    </row>
    <row r="2188" spans="1:31" ht="15" hidden="1" customHeight="1">
      <c r="A2188" s="413"/>
      <c r="AE2188" s="414"/>
    </row>
    <row r="2189" spans="1:31" ht="15" hidden="1" customHeight="1">
      <c r="A2189" s="413"/>
      <c r="AE2189" s="414"/>
    </row>
    <row r="2190" spans="1:31" ht="15" hidden="1" customHeight="1">
      <c r="A2190" s="413"/>
      <c r="AE2190" s="414"/>
    </row>
    <row r="2191" spans="1:31" ht="15" hidden="1" customHeight="1">
      <c r="A2191" s="413"/>
      <c r="AE2191" s="414"/>
    </row>
    <row r="2192" spans="1:31" ht="15" hidden="1" customHeight="1">
      <c r="A2192" s="413"/>
      <c r="AE2192" s="414"/>
    </row>
    <row r="2193" spans="1:31" ht="15" hidden="1" customHeight="1">
      <c r="A2193" s="413"/>
      <c r="AE2193" s="414"/>
    </row>
    <row r="2194" spans="1:31" ht="15" hidden="1" customHeight="1">
      <c r="A2194" s="413"/>
      <c r="AE2194" s="414"/>
    </row>
    <row r="2195" spans="1:31" ht="15" hidden="1" customHeight="1">
      <c r="A2195" s="413"/>
      <c r="AE2195" s="414"/>
    </row>
    <row r="2196" spans="1:31" ht="15" hidden="1" customHeight="1">
      <c r="A2196" s="413"/>
      <c r="AE2196" s="414"/>
    </row>
    <row r="2197" spans="1:31" ht="15" hidden="1" customHeight="1">
      <c r="A2197" s="413"/>
      <c r="AE2197" s="414"/>
    </row>
    <row r="2198" spans="1:31" ht="15" hidden="1" customHeight="1">
      <c r="A2198" s="413"/>
      <c r="AE2198" s="414"/>
    </row>
    <row r="2199" spans="1:31" ht="15" hidden="1" customHeight="1">
      <c r="A2199" s="413"/>
      <c r="AE2199" s="414"/>
    </row>
    <row r="2200" spans="1:31" ht="15" hidden="1" customHeight="1">
      <c r="A2200" s="413"/>
      <c r="AE2200" s="414"/>
    </row>
    <row r="2201" spans="1:31" ht="15" hidden="1" customHeight="1">
      <c r="A2201" s="413"/>
      <c r="AE2201" s="414"/>
    </row>
    <row r="2202" spans="1:31" ht="15" hidden="1" customHeight="1">
      <c r="A2202" s="413"/>
      <c r="AE2202" s="414"/>
    </row>
    <row r="2203" spans="1:31" ht="15" hidden="1" customHeight="1">
      <c r="A2203" s="413"/>
      <c r="AE2203" s="414"/>
    </row>
    <row r="2204" spans="1:31" ht="15" hidden="1" customHeight="1">
      <c r="A2204" s="413"/>
      <c r="AE2204" s="414"/>
    </row>
    <row r="2205" spans="1:31" ht="15" hidden="1" customHeight="1">
      <c r="A2205" s="413"/>
      <c r="AE2205" s="414"/>
    </row>
    <row r="2206" spans="1:31" ht="15" hidden="1" customHeight="1">
      <c r="A2206" s="413"/>
      <c r="AE2206" s="414"/>
    </row>
    <row r="2207" spans="1:31" ht="15" hidden="1" customHeight="1">
      <c r="A2207" s="413"/>
      <c r="AE2207" s="414"/>
    </row>
    <row r="2208" spans="1:31" ht="15" hidden="1" customHeight="1">
      <c r="A2208" s="413"/>
      <c r="AE2208" s="414"/>
    </row>
    <row r="2209" spans="1:31" ht="15" hidden="1" customHeight="1">
      <c r="A2209" s="413"/>
      <c r="AE2209" s="414"/>
    </row>
    <row r="2210" spans="1:31" ht="15" hidden="1" customHeight="1">
      <c r="A2210" s="413"/>
      <c r="AE2210" s="414"/>
    </row>
    <row r="2211" spans="1:31" ht="15" hidden="1" customHeight="1">
      <c r="A2211" s="413"/>
      <c r="AE2211" s="414"/>
    </row>
    <row r="2212" spans="1:31" ht="15" hidden="1" customHeight="1">
      <c r="A2212" s="413"/>
      <c r="AE2212" s="414"/>
    </row>
    <row r="2213" spans="1:31" ht="15" hidden="1" customHeight="1">
      <c r="A2213" s="413"/>
      <c r="AE2213" s="414"/>
    </row>
    <row r="2214" spans="1:31" ht="15" hidden="1" customHeight="1">
      <c r="A2214" s="413"/>
      <c r="AE2214" s="414"/>
    </row>
    <row r="2215" spans="1:31" ht="15" hidden="1" customHeight="1">
      <c r="A2215" s="413"/>
      <c r="AE2215" s="414"/>
    </row>
    <row r="2216" spans="1:31" ht="15" hidden="1" customHeight="1">
      <c r="A2216" s="413"/>
      <c r="AE2216" s="414"/>
    </row>
    <row r="2217" spans="1:31" ht="15" hidden="1" customHeight="1">
      <c r="A2217" s="413"/>
      <c r="AE2217" s="414"/>
    </row>
    <row r="2218" spans="1:31" ht="15" hidden="1" customHeight="1">
      <c r="A2218" s="413"/>
      <c r="AE2218" s="414"/>
    </row>
    <row r="2219" spans="1:31" ht="15" hidden="1" customHeight="1">
      <c r="A2219" s="413"/>
      <c r="AE2219" s="414"/>
    </row>
    <row r="2220" spans="1:31" ht="15" hidden="1" customHeight="1">
      <c r="A2220" s="413"/>
      <c r="AE2220" s="414"/>
    </row>
    <row r="2221" spans="1:31" ht="15" hidden="1" customHeight="1">
      <c r="A2221" s="413"/>
      <c r="AE2221" s="414"/>
    </row>
    <row r="2222" spans="1:31" ht="15" hidden="1" customHeight="1">
      <c r="A2222" s="413"/>
      <c r="AE2222" s="414"/>
    </row>
    <row r="2223" spans="1:31" ht="15" hidden="1" customHeight="1">
      <c r="A2223" s="413"/>
      <c r="AE2223" s="414"/>
    </row>
    <row r="2224" spans="1:31" ht="15" hidden="1" customHeight="1">
      <c r="A2224" s="413"/>
      <c r="AE2224" s="414"/>
    </row>
    <row r="2225" spans="1:31" ht="15" hidden="1" customHeight="1">
      <c r="A2225" s="413"/>
      <c r="AE2225" s="414"/>
    </row>
    <row r="2226" spans="1:31" ht="15" hidden="1" customHeight="1">
      <c r="A2226" s="413"/>
      <c r="AE2226" s="414"/>
    </row>
    <row r="2227" spans="1:31" ht="15" hidden="1" customHeight="1">
      <c r="A2227" s="413"/>
      <c r="AE2227" s="414"/>
    </row>
    <row r="2228" spans="1:31" ht="15" hidden="1" customHeight="1">
      <c r="A2228" s="413"/>
      <c r="AE2228" s="414"/>
    </row>
    <row r="2229" spans="1:31" ht="15" hidden="1" customHeight="1">
      <c r="A2229" s="413"/>
      <c r="AE2229" s="414"/>
    </row>
    <row r="2230" spans="1:31" ht="15" hidden="1" customHeight="1">
      <c r="A2230" s="413"/>
      <c r="AE2230" s="414"/>
    </row>
    <row r="2231" spans="1:31" ht="15" hidden="1" customHeight="1">
      <c r="A2231" s="413"/>
      <c r="AE2231" s="414"/>
    </row>
    <row r="2232" spans="1:31" ht="15" hidden="1" customHeight="1">
      <c r="A2232" s="413"/>
      <c r="AE2232" s="414"/>
    </row>
    <row r="2233" spans="1:31" ht="15" hidden="1" customHeight="1">
      <c r="A2233" s="413"/>
      <c r="AE2233" s="414"/>
    </row>
    <row r="2234" spans="1:31" ht="15" hidden="1" customHeight="1">
      <c r="A2234" s="413"/>
      <c r="AE2234" s="414"/>
    </row>
    <row r="2235" spans="1:31" ht="15" hidden="1" customHeight="1">
      <c r="A2235" s="413"/>
      <c r="AE2235" s="414"/>
    </row>
    <row r="2236" spans="1:31" ht="15" hidden="1" customHeight="1">
      <c r="A2236" s="413"/>
      <c r="AE2236" s="414"/>
    </row>
    <row r="2237" spans="1:31" ht="15" hidden="1" customHeight="1">
      <c r="A2237" s="413"/>
      <c r="AE2237" s="414"/>
    </row>
    <row r="2238" spans="1:31" ht="15" hidden="1" customHeight="1">
      <c r="A2238" s="413"/>
      <c r="AE2238" s="414"/>
    </row>
    <row r="2239" spans="1:31" ht="15" hidden="1" customHeight="1">
      <c r="A2239" s="413"/>
      <c r="AE2239" s="414"/>
    </row>
    <row r="2240" spans="1:31" ht="15" hidden="1" customHeight="1">
      <c r="A2240" s="413"/>
      <c r="AE2240" s="414"/>
    </row>
    <row r="2241" spans="1:31" ht="15" hidden="1" customHeight="1">
      <c r="A2241" s="413"/>
      <c r="AE2241" s="414"/>
    </row>
    <row r="2242" spans="1:31" ht="15" hidden="1" customHeight="1">
      <c r="A2242" s="413"/>
      <c r="AE2242" s="414"/>
    </row>
    <row r="2243" spans="1:31" ht="15" hidden="1" customHeight="1">
      <c r="A2243" s="413"/>
      <c r="AE2243" s="414"/>
    </row>
    <row r="2244" spans="1:31" ht="15" hidden="1" customHeight="1">
      <c r="A2244" s="413"/>
      <c r="AE2244" s="414"/>
    </row>
    <row r="2245" spans="1:31" ht="15" hidden="1" customHeight="1">
      <c r="A2245" s="413"/>
      <c r="AE2245" s="414"/>
    </row>
    <row r="2246" spans="1:31" ht="15" hidden="1" customHeight="1">
      <c r="A2246" s="413"/>
      <c r="AE2246" s="414"/>
    </row>
    <row r="2247" spans="1:31" ht="15" hidden="1" customHeight="1">
      <c r="A2247" s="413"/>
      <c r="AE2247" s="414"/>
    </row>
    <row r="2248" spans="1:31" ht="15" hidden="1" customHeight="1">
      <c r="A2248" s="413"/>
      <c r="AE2248" s="414"/>
    </row>
    <row r="2249" spans="1:31" ht="15" hidden="1" customHeight="1">
      <c r="A2249" s="413"/>
      <c r="AE2249" s="414"/>
    </row>
    <row r="2250" spans="1:31" ht="15" hidden="1" customHeight="1">
      <c r="A2250" s="413"/>
      <c r="AE2250" s="414"/>
    </row>
    <row r="2251" spans="1:31" ht="15" hidden="1" customHeight="1">
      <c r="A2251" s="413"/>
      <c r="AE2251" s="414"/>
    </row>
    <row r="2252" spans="1:31" ht="15" hidden="1" customHeight="1">
      <c r="A2252" s="413"/>
      <c r="AE2252" s="414"/>
    </row>
    <row r="2253" spans="1:31" ht="15" hidden="1" customHeight="1">
      <c r="A2253" s="413"/>
      <c r="AE2253" s="414"/>
    </row>
    <row r="2254" spans="1:31" ht="15" hidden="1" customHeight="1">
      <c r="A2254" s="413"/>
      <c r="AE2254" s="414"/>
    </row>
    <row r="2255" spans="1:31" ht="15" hidden="1" customHeight="1">
      <c r="A2255" s="413"/>
      <c r="AE2255" s="414"/>
    </row>
    <row r="2256" spans="1:31" ht="15" hidden="1" customHeight="1">
      <c r="A2256" s="413"/>
      <c r="AE2256" s="414"/>
    </row>
    <row r="2257" spans="1:31" ht="15" hidden="1" customHeight="1">
      <c r="A2257" s="413"/>
      <c r="AE2257" s="414"/>
    </row>
    <row r="2258" spans="1:31" ht="15" hidden="1" customHeight="1">
      <c r="A2258" s="413"/>
      <c r="AE2258" s="414"/>
    </row>
    <row r="2259" spans="1:31" ht="15" hidden="1" customHeight="1">
      <c r="A2259" s="413"/>
      <c r="AE2259" s="414"/>
    </row>
    <row r="2260" spans="1:31" ht="15" hidden="1" customHeight="1">
      <c r="A2260" s="413"/>
      <c r="AE2260" s="414"/>
    </row>
    <row r="2261" spans="1:31" ht="15" hidden="1" customHeight="1">
      <c r="A2261" s="413"/>
      <c r="AE2261" s="414"/>
    </row>
    <row r="2262" spans="1:31" ht="15" hidden="1" customHeight="1">
      <c r="A2262" s="413"/>
      <c r="AE2262" s="414"/>
    </row>
    <row r="2263" spans="1:31" ht="15" hidden="1" customHeight="1">
      <c r="A2263" s="413"/>
      <c r="AE2263" s="414"/>
    </row>
    <row r="2264" spans="1:31" ht="15" hidden="1" customHeight="1">
      <c r="A2264" s="413"/>
      <c r="AE2264" s="414"/>
    </row>
    <row r="2265" spans="1:31" ht="15" hidden="1" customHeight="1">
      <c r="A2265" s="413"/>
      <c r="AE2265" s="414"/>
    </row>
    <row r="2266" spans="1:31" ht="15" hidden="1" customHeight="1">
      <c r="A2266" s="413"/>
      <c r="AE2266" s="414"/>
    </row>
    <row r="2267" spans="1:31" ht="15" hidden="1" customHeight="1">
      <c r="A2267" s="413"/>
      <c r="AE2267" s="414"/>
    </row>
    <row r="2268" spans="1:31" ht="15" hidden="1" customHeight="1">
      <c r="A2268" s="413"/>
      <c r="AE2268" s="414"/>
    </row>
    <row r="2269" spans="1:31" ht="15" hidden="1" customHeight="1">
      <c r="A2269" s="413"/>
      <c r="AE2269" s="414"/>
    </row>
    <row r="2270" spans="1:31" ht="15" hidden="1" customHeight="1">
      <c r="A2270" s="413"/>
      <c r="AE2270" s="414"/>
    </row>
    <row r="2271" spans="1:31" ht="15" hidden="1" customHeight="1">
      <c r="A2271" s="413"/>
      <c r="AE2271" s="414"/>
    </row>
    <row r="2272" spans="1:31" ht="15" hidden="1" customHeight="1">
      <c r="A2272" s="413"/>
      <c r="AE2272" s="414"/>
    </row>
    <row r="2273" spans="1:31" ht="15" hidden="1" customHeight="1">
      <c r="A2273" s="413"/>
      <c r="AE2273" s="414"/>
    </row>
    <row r="2274" spans="1:31" ht="15" hidden="1" customHeight="1">
      <c r="A2274" s="413"/>
      <c r="AE2274" s="414"/>
    </row>
    <row r="2275" spans="1:31" ht="15" hidden="1" customHeight="1">
      <c r="A2275" s="413"/>
      <c r="AE2275" s="414"/>
    </row>
    <row r="2276" spans="1:31" ht="15" hidden="1" customHeight="1">
      <c r="A2276" s="413"/>
      <c r="AE2276" s="414"/>
    </row>
    <row r="2277" spans="1:31" ht="15" hidden="1" customHeight="1">
      <c r="A2277" s="413"/>
      <c r="AE2277" s="414"/>
    </row>
    <row r="2278" spans="1:31" ht="15" hidden="1" customHeight="1">
      <c r="A2278" s="413"/>
      <c r="AE2278" s="414"/>
    </row>
    <row r="2279" spans="1:31" ht="15" hidden="1" customHeight="1">
      <c r="A2279" s="413"/>
      <c r="AE2279" s="414"/>
    </row>
    <row r="2280" spans="1:31" ht="15" hidden="1" customHeight="1">
      <c r="A2280" s="413"/>
      <c r="AE2280" s="414"/>
    </row>
    <row r="2281" spans="1:31" ht="15" hidden="1" customHeight="1">
      <c r="A2281" s="413"/>
      <c r="AE2281" s="414"/>
    </row>
    <row r="2282" spans="1:31" ht="15" hidden="1" customHeight="1">
      <c r="A2282" s="413"/>
      <c r="AE2282" s="414"/>
    </row>
    <row r="2283" spans="1:31" ht="15" hidden="1" customHeight="1">
      <c r="A2283" s="413"/>
      <c r="AE2283" s="414"/>
    </row>
    <row r="2284" spans="1:31" ht="15" hidden="1" customHeight="1">
      <c r="A2284" s="413"/>
      <c r="AE2284" s="414"/>
    </row>
    <row r="2285" spans="1:31" ht="15" hidden="1" customHeight="1">
      <c r="A2285" s="413"/>
      <c r="AE2285" s="414"/>
    </row>
    <row r="2286" spans="1:31" ht="15" hidden="1" customHeight="1">
      <c r="A2286" s="413"/>
      <c r="AE2286" s="414"/>
    </row>
    <row r="2287" spans="1:31" ht="15" hidden="1" customHeight="1">
      <c r="A2287" s="413"/>
      <c r="AE2287" s="414"/>
    </row>
    <row r="2288" spans="1:31" ht="15" hidden="1" customHeight="1">
      <c r="A2288" s="413"/>
      <c r="AE2288" s="414"/>
    </row>
    <row r="2289" spans="1:31" ht="15" hidden="1" customHeight="1">
      <c r="A2289" s="413"/>
      <c r="AE2289" s="414"/>
    </row>
    <row r="2290" spans="1:31" ht="15" hidden="1" customHeight="1">
      <c r="A2290" s="413"/>
      <c r="AE2290" s="414"/>
    </row>
    <row r="2291" spans="1:31" ht="15" hidden="1" customHeight="1">
      <c r="A2291" s="413"/>
      <c r="AE2291" s="414"/>
    </row>
    <row r="2292" spans="1:31" ht="15" hidden="1" customHeight="1">
      <c r="A2292" s="413"/>
      <c r="AE2292" s="414"/>
    </row>
    <row r="2293" spans="1:31" ht="15" hidden="1" customHeight="1">
      <c r="A2293" s="413"/>
      <c r="AE2293" s="414"/>
    </row>
    <row r="2294" spans="1:31" ht="15" hidden="1" customHeight="1">
      <c r="A2294" s="413"/>
      <c r="AE2294" s="414"/>
    </row>
    <row r="2295" spans="1:31" ht="15" hidden="1" customHeight="1">
      <c r="A2295" s="413"/>
      <c r="AE2295" s="414"/>
    </row>
    <row r="2296" spans="1:31" ht="15" hidden="1" customHeight="1">
      <c r="A2296" s="413"/>
      <c r="AE2296" s="414"/>
    </row>
    <row r="2297" spans="1:31" ht="15" hidden="1" customHeight="1">
      <c r="A2297" s="413"/>
      <c r="AE2297" s="414"/>
    </row>
    <row r="2298" spans="1:31" ht="15" hidden="1" customHeight="1">
      <c r="A2298" s="413"/>
      <c r="AE2298" s="414"/>
    </row>
    <row r="2299" spans="1:31" ht="15" hidden="1" customHeight="1">
      <c r="A2299" s="413"/>
      <c r="AE2299" s="414"/>
    </row>
    <row r="2300" spans="1:31" ht="15" hidden="1" customHeight="1">
      <c r="A2300" s="413"/>
      <c r="AE2300" s="414"/>
    </row>
    <row r="2301" spans="1:31" ht="15" hidden="1" customHeight="1">
      <c r="A2301" s="413"/>
      <c r="AE2301" s="414"/>
    </row>
    <row r="2302" spans="1:31" ht="15" hidden="1" customHeight="1">
      <c r="A2302" s="413"/>
      <c r="AE2302" s="414"/>
    </row>
    <row r="2303" spans="1:31" ht="15" hidden="1" customHeight="1">
      <c r="A2303" s="413"/>
      <c r="AE2303" s="414"/>
    </row>
    <row r="2304" spans="1:31" ht="15" hidden="1" customHeight="1">
      <c r="A2304" s="413"/>
      <c r="AE2304" s="414"/>
    </row>
    <row r="2305" spans="1:31" ht="15" hidden="1" customHeight="1">
      <c r="A2305" s="413"/>
      <c r="AE2305" s="414"/>
    </row>
    <row r="2306" spans="1:31" ht="15" hidden="1" customHeight="1">
      <c r="A2306" s="413"/>
      <c r="AE2306" s="414"/>
    </row>
    <row r="2307" spans="1:31" ht="15" hidden="1" customHeight="1">
      <c r="A2307" s="413"/>
      <c r="AE2307" s="414"/>
    </row>
    <row r="2308" spans="1:31" ht="15" hidden="1" customHeight="1">
      <c r="A2308" s="413"/>
      <c r="AE2308" s="414"/>
    </row>
    <row r="2309" spans="1:31" ht="15" hidden="1" customHeight="1">
      <c r="A2309" s="413"/>
      <c r="AE2309" s="414"/>
    </row>
    <row r="2310" spans="1:31" ht="15" hidden="1" customHeight="1">
      <c r="A2310" s="413"/>
      <c r="AE2310" s="414"/>
    </row>
    <row r="2311" spans="1:31" ht="15" hidden="1" customHeight="1">
      <c r="A2311" s="413"/>
      <c r="AE2311" s="414"/>
    </row>
    <row r="2312" spans="1:31" ht="15" hidden="1" customHeight="1">
      <c r="A2312" s="413"/>
      <c r="AE2312" s="414"/>
    </row>
    <row r="2313" spans="1:31" ht="15" hidden="1" customHeight="1">
      <c r="A2313" s="413"/>
      <c r="AE2313" s="414"/>
    </row>
    <row r="2314" spans="1:31" ht="15" hidden="1" customHeight="1">
      <c r="A2314" s="413"/>
      <c r="AE2314" s="414"/>
    </row>
    <row r="2315" spans="1:31" ht="15" hidden="1" customHeight="1">
      <c r="A2315" s="413"/>
      <c r="AE2315" s="414"/>
    </row>
    <row r="2316" spans="1:31" ht="15" hidden="1" customHeight="1">
      <c r="A2316" s="413"/>
      <c r="AE2316" s="414"/>
    </row>
    <row r="2317" spans="1:31" ht="15" hidden="1" customHeight="1">
      <c r="A2317" s="413"/>
      <c r="AE2317" s="414"/>
    </row>
    <row r="2318" spans="1:31" ht="15" hidden="1" customHeight="1">
      <c r="A2318" s="413"/>
      <c r="AE2318" s="414"/>
    </row>
    <row r="2319" spans="1:31" ht="15" hidden="1" customHeight="1">
      <c r="A2319" s="413"/>
      <c r="AE2319" s="414"/>
    </row>
    <row r="2320" spans="1:31" ht="15" hidden="1" customHeight="1">
      <c r="A2320" s="413"/>
      <c r="AE2320" s="414"/>
    </row>
    <row r="2321" spans="1:31" ht="15" hidden="1" customHeight="1">
      <c r="A2321" s="413"/>
      <c r="AE2321" s="414"/>
    </row>
    <row r="2322" spans="1:31" ht="15" hidden="1" customHeight="1">
      <c r="A2322" s="413"/>
      <c r="AE2322" s="414"/>
    </row>
    <row r="2323" spans="1:31" ht="15" hidden="1" customHeight="1">
      <c r="A2323" s="413"/>
      <c r="AE2323" s="414"/>
    </row>
    <row r="2324" spans="1:31" ht="15" hidden="1" customHeight="1">
      <c r="A2324" s="413"/>
      <c r="AE2324" s="414"/>
    </row>
    <row r="2325" spans="1:31" ht="15" hidden="1" customHeight="1">
      <c r="A2325" s="413"/>
      <c r="AE2325" s="414"/>
    </row>
    <row r="2326" spans="1:31" ht="15" hidden="1" customHeight="1">
      <c r="A2326" s="413"/>
      <c r="AE2326" s="414"/>
    </row>
    <row r="2327" spans="1:31" ht="15" hidden="1" customHeight="1">
      <c r="A2327" s="413"/>
      <c r="AE2327" s="414"/>
    </row>
    <row r="2328" spans="1:31" ht="15" hidden="1" customHeight="1">
      <c r="A2328" s="413"/>
      <c r="AE2328" s="414"/>
    </row>
    <row r="2329" spans="1:31" ht="15" hidden="1" customHeight="1">
      <c r="A2329" s="413"/>
      <c r="AE2329" s="414"/>
    </row>
    <row r="2330" spans="1:31" ht="15" hidden="1" customHeight="1">
      <c r="A2330" s="413"/>
      <c r="AE2330" s="414"/>
    </row>
    <row r="2331" spans="1:31" ht="15" hidden="1" customHeight="1">
      <c r="A2331" s="413"/>
      <c r="AE2331" s="414"/>
    </row>
    <row r="2332" spans="1:31" ht="15" hidden="1" customHeight="1">
      <c r="A2332" s="413"/>
      <c r="AE2332" s="414"/>
    </row>
    <row r="2333" spans="1:31" ht="15" hidden="1" customHeight="1">
      <c r="A2333" s="413"/>
      <c r="AE2333" s="414"/>
    </row>
    <row r="2334" spans="1:31" ht="15" hidden="1" customHeight="1">
      <c r="A2334" s="413"/>
      <c r="AE2334" s="414"/>
    </row>
    <row r="2335" spans="1:31" ht="15" hidden="1" customHeight="1">
      <c r="A2335" s="413"/>
      <c r="AE2335" s="414"/>
    </row>
    <row r="2336" spans="1:31" ht="15" hidden="1" customHeight="1">
      <c r="A2336" s="413"/>
      <c r="AE2336" s="414"/>
    </row>
    <row r="2337" spans="1:31" ht="15" hidden="1" customHeight="1">
      <c r="A2337" s="413"/>
      <c r="AE2337" s="414"/>
    </row>
    <row r="2338" spans="1:31" ht="15" hidden="1" customHeight="1">
      <c r="A2338" s="413"/>
      <c r="AE2338" s="414"/>
    </row>
    <row r="2339" spans="1:31" ht="15" hidden="1" customHeight="1">
      <c r="A2339" s="413"/>
      <c r="AE2339" s="414"/>
    </row>
    <row r="2340" spans="1:31" ht="15" hidden="1" customHeight="1">
      <c r="A2340" s="413"/>
      <c r="AE2340" s="414"/>
    </row>
    <row r="2341" spans="1:31" ht="15" hidden="1" customHeight="1">
      <c r="A2341" s="413"/>
      <c r="AE2341" s="414"/>
    </row>
    <row r="2342" spans="1:31" ht="15" hidden="1" customHeight="1">
      <c r="A2342" s="413"/>
      <c r="AE2342" s="414"/>
    </row>
    <row r="2343" spans="1:31" ht="15" hidden="1" customHeight="1">
      <c r="A2343" s="413"/>
      <c r="AE2343" s="414"/>
    </row>
    <row r="2344" spans="1:31" ht="15" hidden="1" customHeight="1">
      <c r="A2344" s="413"/>
      <c r="AE2344" s="414"/>
    </row>
    <row r="2345" spans="1:31" ht="15" hidden="1" customHeight="1">
      <c r="A2345" s="413"/>
      <c r="AE2345" s="414"/>
    </row>
    <row r="2346" spans="1:31" ht="15" hidden="1" customHeight="1">
      <c r="A2346" s="413"/>
      <c r="AE2346" s="414"/>
    </row>
    <row r="2347" spans="1:31" ht="15" hidden="1" customHeight="1">
      <c r="A2347" s="413"/>
      <c r="AE2347" s="414"/>
    </row>
    <row r="2348" spans="1:31" ht="15" hidden="1" customHeight="1">
      <c r="A2348" s="413"/>
      <c r="AE2348" s="414"/>
    </row>
    <row r="2349" spans="1:31" ht="15" hidden="1" customHeight="1">
      <c r="A2349" s="413"/>
      <c r="AE2349" s="414"/>
    </row>
    <row r="2350" spans="1:31" ht="15" hidden="1" customHeight="1">
      <c r="A2350" s="413"/>
      <c r="AE2350" s="414"/>
    </row>
    <row r="2351" spans="1:31" ht="15" hidden="1" customHeight="1">
      <c r="A2351" s="413"/>
      <c r="AE2351" s="414"/>
    </row>
    <row r="2352" spans="1:31" ht="15" hidden="1" customHeight="1">
      <c r="A2352" s="413"/>
      <c r="AE2352" s="414"/>
    </row>
    <row r="2353" spans="1:31" ht="15" hidden="1" customHeight="1">
      <c r="A2353" s="413"/>
      <c r="AE2353" s="414"/>
    </row>
    <row r="2354" spans="1:31" ht="15" hidden="1" customHeight="1">
      <c r="A2354" s="413"/>
      <c r="AE2354" s="414"/>
    </row>
    <row r="2355" spans="1:31" ht="15" hidden="1" customHeight="1">
      <c r="A2355" s="413"/>
      <c r="AE2355" s="414"/>
    </row>
    <row r="2356" spans="1:31" ht="15" hidden="1" customHeight="1">
      <c r="A2356" s="413"/>
      <c r="AE2356" s="414"/>
    </row>
    <row r="2357" spans="1:31" ht="15" hidden="1" customHeight="1">
      <c r="A2357" s="413"/>
      <c r="AE2357" s="414"/>
    </row>
    <row r="2358" spans="1:31" ht="15" hidden="1" customHeight="1">
      <c r="A2358" s="413"/>
      <c r="AE2358" s="414"/>
    </row>
    <row r="2359" spans="1:31" ht="15" hidden="1" customHeight="1">
      <c r="A2359" s="413"/>
      <c r="AE2359" s="414"/>
    </row>
    <row r="2360" spans="1:31" ht="15" hidden="1" customHeight="1">
      <c r="A2360" s="413"/>
      <c r="AE2360" s="414"/>
    </row>
    <row r="2361" spans="1:31" ht="15" hidden="1" customHeight="1">
      <c r="A2361" s="413"/>
      <c r="AE2361" s="414"/>
    </row>
    <row r="2362" spans="1:31" ht="15" hidden="1" customHeight="1">
      <c r="A2362" s="413"/>
      <c r="AE2362" s="414"/>
    </row>
    <row r="2363" spans="1:31" ht="15" hidden="1" customHeight="1">
      <c r="A2363" s="413"/>
      <c r="AE2363" s="414"/>
    </row>
    <row r="2364" spans="1:31" ht="15" hidden="1" customHeight="1">
      <c r="A2364" s="413"/>
      <c r="AE2364" s="414"/>
    </row>
    <row r="2365" spans="1:31" ht="15" hidden="1" customHeight="1">
      <c r="A2365" s="413"/>
      <c r="AE2365" s="414"/>
    </row>
    <row r="2366" spans="1:31" ht="15" hidden="1" customHeight="1">
      <c r="A2366" s="413"/>
      <c r="AE2366" s="414"/>
    </row>
    <row r="2367" spans="1:31" ht="15" hidden="1" customHeight="1">
      <c r="A2367" s="413"/>
      <c r="AE2367" s="414"/>
    </row>
    <row r="2368" spans="1:31" ht="15" hidden="1" customHeight="1">
      <c r="A2368" s="413"/>
      <c r="AE2368" s="414"/>
    </row>
    <row r="2369" spans="1:31" ht="15" hidden="1" customHeight="1">
      <c r="A2369" s="413"/>
      <c r="AE2369" s="414"/>
    </row>
    <row r="2370" spans="1:31" ht="15" hidden="1" customHeight="1">
      <c r="A2370" s="413"/>
      <c r="AE2370" s="414"/>
    </row>
    <row r="2371" spans="1:31" ht="15" hidden="1" customHeight="1">
      <c r="A2371" s="413"/>
      <c r="AE2371" s="414"/>
    </row>
    <row r="2372" spans="1:31" ht="15" hidden="1" customHeight="1">
      <c r="A2372" s="413"/>
      <c r="AE2372" s="414"/>
    </row>
    <row r="2373" spans="1:31" ht="15" hidden="1" customHeight="1">
      <c r="A2373" s="413"/>
      <c r="AE2373" s="414"/>
    </row>
    <row r="2374" spans="1:31" ht="15" hidden="1" customHeight="1">
      <c r="A2374" s="413"/>
      <c r="AE2374" s="414"/>
    </row>
    <row r="2375" spans="1:31" ht="15" hidden="1" customHeight="1">
      <c r="A2375" s="413"/>
      <c r="AE2375" s="414"/>
    </row>
    <row r="2376" spans="1:31" ht="15" hidden="1" customHeight="1">
      <c r="A2376" s="413"/>
      <c r="AE2376" s="414"/>
    </row>
    <row r="2377" spans="1:31" ht="15" hidden="1" customHeight="1">
      <c r="A2377" s="413"/>
      <c r="AE2377" s="414"/>
    </row>
    <row r="2378" spans="1:31" ht="15" hidden="1" customHeight="1">
      <c r="A2378" s="413"/>
      <c r="AE2378" s="414"/>
    </row>
    <row r="2379" spans="1:31" ht="15" hidden="1" customHeight="1">
      <c r="A2379" s="413"/>
      <c r="AE2379" s="414"/>
    </row>
    <row r="2380" spans="1:31" ht="15" hidden="1" customHeight="1">
      <c r="A2380" s="413"/>
      <c r="AE2380" s="414"/>
    </row>
    <row r="2381" spans="1:31" ht="15" hidden="1" customHeight="1">
      <c r="A2381" s="413"/>
      <c r="AE2381" s="414"/>
    </row>
    <row r="2382" spans="1:31" ht="15" hidden="1" customHeight="1">
      <c r="A2382" s="413"/>
      <c r="AE2382" s="414"/>
    </row>
    <row r="2383" spans="1:31" ht="15" hidden="1" customHeight="1">
      <c r="A2383" s="413"/>
      <c r="AE2383" s="414"/>
    </row>
    <row r="2384" spans="1:31" ht="15" hidden="1" customHeight="1">
      <c r="A2384" s="413"/>
      <c r="AE2384" s="414"/>
    </row>
    <row r="2385" spans="1:31" ht="15" hidden="1" customHeight="1">
      <c r="A2385" s="413"/>
      <c r="AE2385" s="414"/>
    </row>
    <row r="2386" spans="1:31" ht="15" hidden="1" customHeight="1">
      <c r="A2386" s="413"/>
      <c r="AE2386" s="414"/>
    </row>
    <row r="2387" spans="1:31" ht="15" hidden="1" customHeight="1">
      <c r="A2387" s="413"/>
      <c r="AE2387" s="414"/>
    </row>
    <row r="2388" spans="1:31" ht="15" hidden="1" customHeight="1">
      <c r="A2388" s="413"/>
      <c r="AE2388" s="414"/>
    </row>
    <row r="2389" spans="1:31" ht="15" hidden="1" customHeight="1">
      <c r="A2389" s="413"/>
      <c r="AE2389" s="414"/>
    </row>
    <row r="2390" spans="1:31" ht="15" hidden="1" customHeight="1">
      <c r="A2390" s="413"/>
      <c r="AE2390" s="414"/>
    </row>
    <row r="2391" spans="1:31" ht="15" hidden="1" customHeight="1">
      <c r="A2391" s="413"/>
      <c r="AE2391" s="414"/>
    </row>
    <row r="2392" spans="1:31" ht="15" hidden="1" customHeight="1">
      <c r="A2392" s="413"/>
      <c r="AE2392" s="414"/>
    </row>
    <row r="2393" spans="1:31" ht="15" hidden="1" customHeight="1">
      <c r="A2393" s="413"/>
      <c r="AE2393" s="414"/>
    </row>
    <row r="2394" spans="1:31" ht="15" hidden="1" customHeight="1">
      <c r="A2394" s="413"/>
      <c r="AE2394" s="414"/>
    </row>
    <row r="2395" spans="1:31" ht="15" hidden="1" customHeight="1">
      <c r="A2395" s="413"/>
      <c r="AE2395" s="414"/>
    </row>
    <row r="2396" spans="1:31" ht="15" hidden="1" customHeight="1">
      <c r="A2396" s="413"/>
      <c r="AE2396" s="414"/>
    </row>
    <row r="2397" spans="1:31" ht="15" hidden="1" customHeight="1">
      <c r="A2397" s="413"/>
      <c r="AE2397" s="414"/>
    </row>
    <row r="2398" spans="1:31" ht="15" hidden="1" customHeight="1">
      <c r="A2398" s="413"/>
      <c r="AE2398" s="414"/>
    </row>
    <row r="2399" spans="1:31" ht="15" hidden="1" customHeight="1">
      <c r="A2399" s="413"/>
      <c r="AE2399" s="414"/>
    </row>
    <row r="2400" spans="1:31" ht="15" hidden="1" customHeight="1">
      <c r="A2400" s="413"/>
      <c r="AE2400" s="414"/>
    </row>
    <row r="2401" spans="1:31" ht="15" hidden="1" customHeight="1">
      <c r="A2401" s="413"/>
      <c r="AE2401" s="414"/>
    </row>
    <row r="2402" spans="1:31" ht="15" hidden="1" customHeight="1">
      <c r="A2402" s="413"/>
      <c r="AE2402" s="414"/>
    </row>
    <row r="2403" spans="1:31" ht="15" hidden="1" customHeight="1">
      <c r="A2403" s="413"/>
      <c r="AE2403" s="414"/>
    </row>
    <row r="2404" spans="1:31" ht="15" hidden="1" customHeight="1">
      <c r="A2404" s="413"/>
      <c r="AE2404" s="414"/>
    </row>
    <row r="2405" spans="1:31" ht="15" hidden="1" customHeight="1">
      <c r="A2405" s="413"/>
      <c r="AE2405" s="414"/>
    </row>
    <row r="2406" spans="1:31" ht="15" hidden="1" customHeight="1">
      <c r="A2406" s="413"/>
      <c r="AE2406" s="414"/>
    </row>
    <row r="2407" spans="1:31" ht="15" hidden="1" customHeight="1">
      <c r="A2407" s="413"/>
      <c r="AE2407" s="414"/>
    </row>
    <row r="2408" spans="1:31" ht="15" hidden="1" customHeight="1">
      <c r="A2408" s="413"/>
      <c r="AE2408" s="414"/>
    </row>
    <row r="2409" spans="1:31" ht="15" hidden="1" customHeight="1">
      <c r="A2409" s="413"/>
      <c r="AE2409" s="414"/>
    </row>
    <row r="2410" spans="1:31" ht="15" hidden="1" customHeight="1">
      <c r="A2410" s="413"/>
      <c r="AE2410" s="414"/>
    </row>
    <row r="2411" spans="1:31" ht="15" hidden="1" customHeight="1">
      <c r="A2411" s="413"/>
      <c r="AE2411" s="414"/>
    </row>
    <row r="2412" spans="1:31" ht="15" hidden="1" customHeight="1">
      <c r="A2412" s="413"/>
      <c r="AE2412" s="414"/>
    </row>
    <row r="2413" spans="1:31" ht="15" hidden="1" customHeight="1">
      <c r="A2413" s="413"/>
      <c r="AE2413" s="414"/>
    </row>
    <row r="2414" spans="1:31" ht="15" hidden="1" customHeight="1">
      <c r="A2414" s="413"/>
      <c r="AE2414" s="414"/>
    </row>
    <row r="2415" spans="1:31" ht="15" hidden="1" customHeight="1">
      <c r="A2415" s="413"/>
      <c r="AE2415" s="414"/>
    </row>
    <row r="2416" spans="1:31" ht="15" hidden="1" customHeight="1">
      <c r="A2416" s="413"/>
      <c r="AE2416" s="414"/>
    </row>
    <row r="2417" spans="1:31" ht="15" hidden="1" customHeight="1">
      <c r="A2417" s="413"/>
      <c r="AE2417" s="414"/>
    </row>
    <row r="2418" spans="1:31" ht="15" hidden="1" customHeight="1">
      <c r="A2418" s="413"/>
      <c r="AE2418" s="414"/>
    </row>
    <row r="2419" spans="1:31" ht="15" hidden="1" customHeight="1">
      <c r="A2419" s="413"/>
      <c r="AE2419" s="414"/>
    </row>
    <row r="2420" spans="1:31" ht="15" hidden="1" customHeight="1">
      <c r="A2420" s="413"/>
      <c r="AE2420" s="414"/>
    </row>
    <row r="2421" spans="1:31" ht="15" hidden="1" customHeight="1">
      <c r="A2421" s="413"/>
      <c r="AE2421" s="414"/>
    </row>
    <row r="2422" spans="1:31" ht="15" hidden="1" customHeight="1">
      <c r="A2422" s="413"/>
      <c r="AE2422" s="414"/>
    </row>
    <row r="2423" spans="1:31" ht="15" hidden="1" customHeight="1">
      <c r="A2423" s="413"/>
      <c r="AE2423" s="414"/>
    </row>
    <row r="2424" spans="1:31" ht="15" hidden="1" customHeight="1">
      <c r="A2424" s="413"/>
      <c r="AE2424" s="414"/>
    </row>
    <row r="2425" spans="1:31" ht="15" hidden="1" customHeight="1">
      <c r="A2425" s="413"/>
      <c r="AE2425" s="414"/>
    </row>
    <row r="2426" spans="1:31" ht="15" hidden="1" customHeight="1">
      <c r="A2426" s="413"/>
      <c r="AE2426" s="414"/>
    </row>
    <row r="2427" spans="1:31" ht="15" hidden="1" customHeight="1">
      <c r="A2427" s="413"/>
      <c r="AE2427" s="414"/>
    </row>
    <row r="2428" spans="1:31" ht="15" hidden="1" customHeight="1">
      <c r="A2428" s="413"/>
      <c r="AE2428" s="414"/>
    </row>
    <row r="2429" spans="1:31" ht="15" hidden="1" customHeight="1">
      <c r="A2429" s="413"/>
      <c r="AE2429" s="414"/>
    </row>
    <row r="2430" spans="1:31" ht="15" hidden="1" customHeight="1">
      <c r="A2430" s="413"/>
      <c r="AE2430" s="414"/>
    </row>
    <row r="2431" spans="1:31" ht="15" hidden="1" customHeight="1">
      <c r="A2431" s="413"/>
      <c r="AE2431" s="414"/>
    </row>
    <row r="2432" spans="1:31" ht="15" hidden="1" customHeight="1">
      <c r="A2432" s="413"/>
      <c r="AE2432" s="414"/>
    </row>
    <row r="2433" spans="1:31" ht="15" hidden="1" customHeight="1">
      <c r="A2433" s="413"/>
      <c r="AE2433" s="414"/>
    </row>
    <row r="2434" spans="1:31" ht="15" hidden="1" customHeight="1">
      <c r="A2434" s="413"/>
      <c r="AE2434" s="414"/>
    </row>
    <row r="2435" spans="1:31" ht="15" hidden="1" customHeight="1">
      <c r="A2435" s="413"/>
      <c r="AE2435" s="414"/>
    </row>
    <row r="2436" spans="1:31" ht="15" hidden="1" customHeight="1">
      <c r="A2436" s="413"/>
      <c r="AE2436" s="414"/>
    </row>
    <row r="2437" spans="1:31" ht="15" hidden="1" customHeight="1">
      <c r="A2437" s="413"/>
      <c r="AE2437" s="414"/>
    </row>
    <row r="2438" spans="1:31" ht="15" hidden="1" customHeight="1">
      <c r="A2438" s="413"/>
      <c r="AE2438" s="414"/>
    </row>
    <row r="2439" spans="1:31" ht="15" hidden="1" customHeight="1">
      <c r="A2439" s="413"/>
      <c r="AE2439" s="414"/>
    </row>
    <row r="2440" spans="1:31" ht="15" hidden="1" customHeight="1">
      <c r="A2440" s="413"/>
      <c r="AE2440" s="414"/>
    </row>
    <row r="2441" spans="1:31" ht="15" hidden="1" customHeight="1">
      <c r="A2441" s="413"/>
      <c r="AE2441" s="414"/>
    </row>
    <row r="2442" spans="1:31" ht="15" hidden="1" customHeight="1">
      <c r="A2442" s="413"/>
      <c r="AE2442" s="414"/>
    </row>
    <row r="2443" spans="1:31" ht="15" hidden="1" customHeight="1">
      <c r="A2443" s="413"/>
      <c r="AE2443" s="414"/>
    </row>
    <row r="2444" spans="1:31" ht="15" hidden="1" customHeight="1">
      <c r="A2444" s="413"/>
      <c r="AE2444" s="414"/>
    </row>
    <row r="2445" spans="1:31" ht="15" hidden="1" customHeight="1">
      <c r="A2445" s="413"/>
      <c r="AE2445" s="414"/>
    </row>
    <row r="2446" spans="1:31" ht="15" hidden="1" customHeight="1">
      <c r="A2446" s="413"/>
      <c r="AE2446" s="414"/>
    </row>
    <row r="2447" spans="1:31" ht="15" hidden="1" customHeight="1">
      <c r="A2447" s="413"/>
      <c r="AE2447" s="414"/>
    </row>
    <row r="2448" spans="1:31" ht="15" hidden="1" customHeight="1">
      <c r="A2448" s="413"/>
      <c r="AE2448" s="414"/>
    </row>
    <row r="2449" spans="1:31" ht="15" hidden="1" customHeight="1">
      <c r="A2449" s="413"/>
      <c r="AE2449" s="414"/>
    </row>
    <row r="2450" spans="1:31" ht="15" hidden="1" customHeight="1">
      <c r="A2450" s="413"/>
      <c r="AE2450" s="414"/>
    </row>
    <row r="2451" spans="1:31" ht="15" hidden="1" customHeight="1">
      <c r="A2451" s="413"/>
      <c r="AE2451" s="414"/>
    </row>
    <row r="2452" spans="1:31" ht="15" hidden="1" customHeight="1">
      <c r="A2452" s="413"/>
      <c r="AE2452" s="414"/>
    </row>
    <row r="2453" spans="1:31" ht="15" hidden="1" customHeight="1">
      <c r="A2453" s="413"/>
      <c r="AE2453" s="414"/>
    </row>
    <row r="2454" spans="1:31" ht="15" hidden="1" customHeight="1">
      <c r="A2454" s="413"/>
      <c r="AE2454" s="414"/>
    </row>
    <row r="2455" spans="1:31" ht="15" hidden="1" customHeight="1">
      <c r="A2455" s="413"/>
      <c r="AE2455" s="414"/>
    </row>
    <row r="2456" spans="1:31" ht="15" hidden="1" customHeight="1">
      <c r="A2456" s="413"/>
      <c r="AE2456" s="414"/>
    </row>
    <row r="2457" spans="1:31" ht="15" hidden="1" customHeight="1">
      <c r="A2457" s="413"/>
      <c r="AE2457" s="414"/>
    </row>
    <row r="2458" spans="1:31" ht="15" hidden="1" customHeight="1">
      <c r="A2458" s="413"/>
      <c r="AE2458" s="414"/>
    </row>
    <row r="2459" spans="1:31" ht="15" hidden="1" customHeight="1">
      <c r="A2459" s="413"/>
      <c r="AE2459" s="414"/>
    </row>
    <row r="2460" spans="1:31" ht="15" hidden="1" customHeight="1">
      <c r="A2460" s="413"/>
      <c r="AE2460" s="414"/>
    </row>
    <row r="2461" spans="1:31" ht="15" hidden="1" customHeight="1">
      <c r="A2461" s="413"/>
      <c r="AE2461" s="414"/>
    </row>
    <row r="2462" spans="1:31" ht="15" hidden="1" customHeight="1">
      <c r="A2462" s="413"/>
      <c r="AE2462" s="414"/>
    </row>
    <row r="2463" spans="1:31" ht="15" hidden="1" customHeight="1">
      <c r="A2463" s="413"/>
      <c r="AE2463" s="414"/>
    </row>
    <row r="2464" spans="1:31" ht="15" hidden="1" customHeight="1">
      <c r="A2464" s="413"/>
      <c r="AE2464" s="414"/>
    </row>
    <row r="2465" spans="1:31" ht="15" hidden="1" customHeight="1">
      <c r="A2465" s="413"/>
      <c r="AE2465" s="414"/>
    </row>
    <row r="2466" spans="1:31" ht="15" hidden="1" customHeight="1">
      <c r="A2466" s="413"/>
      <c r="AE2466" s="414"/>
    </row>
    <row r="2467" spans="1:31" ht="15" hidden="1" customHeight="1">
      <c r="A2467" s="413"/>
      <c r="AE2467" s="414"/>
    </row>
    <row r="2468" spans="1:31" ht="15" hidden="1" customHeight="1">
      <c r="A2468" s="413"/>
      <c r="AE2468" s="414"/>
    </row>
    <row r="2469" spans="1:31" ht="15" hidden="1" customHeight="1">
      <c r="A2469" s="413"/>
      <c r="AE2469" s="414"/>
    </row>
    <row r="2470" spans="1:31" ht="15" hidden="1" customHeight="1">
      <c r="A2470" s="413"/>
      <c r="AE2470" s="414"/>
    </row>
    <row r="2471" spans="1:31" ht="15" hidden="1" customHeight="1">
      <c r="A2471" s="413"/>
      <c r="AE2471" s="414"/>
    </row>
    <row r="2472" spans="1:31" ht="15" hidden="1" customHeight="1">
      <c r="A2472" s="413"/>
      <c r="AE2472" s="414"/>
    </row>
    <row r="2473" spans="1:31" ht="15" hidden="1" customHeight="1">
      <c r="A2473" s="413"/>
      <c r="AE2473" s="414"/>
    </row>
    <row r="2474" spans="1:31" ht="15" hidden="1" customHeight="1">
      <c r="A2474" s="413"/>
      <c r="AE2474" s="414"/>
    </row>
    <row r="2475" spans="1:31" ht="15" hidden="1" customHeight="1">
      <c r="A2475" s="413"/>
      <c r="AE2475" s="414"/>
    </row>
    <row r="2476" spans="1:31" ht="15" hidden="1" customHeight="1">
      <c r="A2476" s="413"/>
      <c r="AE2476" s="414"/>
    </row>
    <row r="2477" spans="1:31" ht="15" hidden="1" customHeight="1">
      <c r="A2477" s="413"/>
      <c r="AE2477" s="414"/>
    </row>
    <row r="2478" spans="1:31" ht="15" hidden="1" customHeight="1">
      <c r="A2478" s="413"/>
      <c r="AE2478" s="414"/>
    </row>
    <row r="2479" spans="1:31" ht="15" hidden="1" customHeight="1">
      <c r="A2479" s="413"/>
      <c r="AE2479" s="414"/>
    </row>
    <row r="2480" spans="1:31" ht="15" hidden="1" customHeight="1">
      <c r="A2480" s="413"/>
      <c r="AE2480" s="414"/>
    </row>
    <row r="2481" spans="1:31" ht="15" hidden="1" customHeight="1">
      <c r="A2481" s="413"/>
      <c r="AE2481" s="414"/>
    </row>
    <row r="2482" spans="1:31" ht="15" hidden="1" customHeight="1">
      <c r="A2482" s="413"/>
      <c r="AE2482" s="414"/>
    </row>
    <row r="2483" spans="1:31" ht="15" hidden="1" customHeight="1">
      <c r="A2483" s="413"/>
      <c r="AE2483" s="414"/>
    </row>
    <row r="2484" spans="1:31" ht="15" hidden="1" customHeight="1">
      <c r="A2484" s="413"/>
      <c r="AE2484" s="414"/>
    </row>
    <row r="2485" spans="1:31" ht="15" hidden="1" customHeight="1">
      <c r="A2485" s="413"/>
      <c r="AE2485" s="414"/>
    </row>
    <row r="2486" spans="1:31" ht="15" hidden="1" customHeight="1">
      <c r="A2486" s="413"/>
      <c r="AE2486" s="414"/>
    </row>
    <row r="2487" spans="1:31" ht="15" hidden="1" customHeight="1">
      <c r="A2487" s="413"/>
      <c r="AE2487" s="414"/>
    </row>
    <row r="2488" spans="1:31" ht="15" hidden="1" customHeight="1">
      <c r="A2488" s="413"/>
      <c r="AE2488" s="414"/>
    </row>
    <row r="2489" spans="1:31" ht="15" hidden="1" customHeight="1">
      <c r="A2489" s="413"/>
      <c r="AE2489" s="414"/>
    </row>
    <row r="2490" spans="1:31" ht="15" hidden="1" customHeight="1">
      <c r="A2490" s="413"/>
      <c r="AE2490" s="414"/>
    </row>
    <row r="2491" spans="1:31" ht="15" hidden="1" customHeight="1">
      <c r="A2491" s="413"/>
      <c r="AE2491" s="414"/>
    </row>
    <row r="2492" spans="1:31" ht="15" hidden="1" customHeight="1">
      <c r="A2492" s="413"/>
      <c r="AE2492" s="414"/>
    </row>
    <row r="2493" spans="1:31" ht="15" hidden="1" customHeight="1">
      <c r="A2493" s="413"/>
      <c r="AE2493" s="414"/>
    </row>
    <row r="2494" spans="1:31" ht="15" hidden="1" customHeight="1">
      <c r="A2494" s="413"/>
      <c r="AE2494" s="414"/>
    </row>
    <row r="2495" spans="1:31" ht="15" hidden="1" customHeight="1">
      <c r="A2495" s="413"/>
      <c r="AE2495" s="414"/>
    </row>
    <row r="2496" spans="1:31" ht="15" hidden="1" customHeight="1">
      <c r="A2496" s="413"/>
      <c r="AE2496" s="414"/>
    </row>
    <row r="2497" spans="1:31" ht="15" hidden="1" customHeight="1">
      <c r="A2497" s="413"/>
      <c r="AE2497" s="414"/>
    </row>
    <row r="2498" spans="1:31" ht="15" hidden="1" customHeight="1">
      <c r="A2498" s="413"/>
      <c r="AE2498" s="414"/>
    </row>
    <row r="2499" spans="1:31" ht="15" hidden="1" customHeight="1">
      <c r="A2499" s="413"/>
      <c r="AE2499" s="414"/>
    </row>
    <row r="2500" spans="1:31" ht="15" hidden="1" customHeight="1">
      <c r="A2500" s="413"/>
      <c r="AE2500" s="414"/>
    </row>
    <row r="2501" spans="1:31" ht="15" hidden="1" customHeight="1">
      <c r="A2501" s="413"/>
      <c r="AE2501" s="414"/>
    </row>
    <row r="2502" spans="1:31" ht="15" hidden="1" customHeight="1">
      <c r="A2502" s="413"/>
      <c r="AE2502" s="414"/>
    </row>
    <row r="2503" spans="1:31" ht="15" hidden="1" customHeight="1">
      <c r="A2503" s="413"/>
      <c r="AE2503" s="414"/>
    </row>
    <row r="2504" spans="1:31" ht="15" hidden="1" customHeight="1">
      <c r="A2504" s="413"/>
      <c r="AE2504" s="414"/>
    </row>
    <row r="2505" spans="1:31" ht="15" hidden="1" customHeight="1">
      <c r="A2505" s="413"/>
      <c r="AE2505" s="414"/>
    </row>
    <row r="2506" spans="1:31" ht="15" hidden="1" customHeight="1">
      <c r="A2506" s="413"/>
      <c r="AE2506" s="414"/>
    </row>
    <row r="2507" spans="1:31" ht="15" hidden="1" customHeight="1">
      <c r="A2507" s="413"/>
      <c r="AE2507" s="414"/>
    </row>
    <row r="2508" spans="1:31" ht="15" hidden="1" customHeight="1">
      <c r="A2508" s="413"/>
      <c r="AE2508" s="414"/>
    </row>
    <row r="2509" spans="1:31" ht="15" hidden="1" customHeight="1">
      <c r="A2509" s="413"/>
      <c r="AE2509" s="414"/>
    </row>
    <row r="2510" spans="1:31" ht="15" hidden="1" customHeight="1">
      <c r="A2510" s="413"/>
      <c r="AE2510" s="414"/>
    </row>
    <row r="2511" spans="1:31" ht="15" hidden="1" customHeight="1">
      <c r="A2511" s="413"/>
      <c r="AE2511" s="414"/>
    </row>
    <row r="2512" spans="1:31" ht="15" hidden="1" customHeight="1">
      <c r="A2512" s="413"/>
      <c r="AE2512" s="414"/>
    </row>
    <row r="2513" spans="1:31" ht="15" hidden="1" customHeight="1">
      <c r="A2513" s="413"/>
      <c r="AE2513" s="414"/>
    </row>
    <row r="2514" spans="1:31" ht="15" hidden="1" customHeight="1">
      <c r="A2514" s="413"/>
      <c r="AE2514" s="414"/>
    </row>
    <row r="2515" spans="1:31" ht="15" hidden="1" customHeight="1">
      <c r="A2515" s="413"/>
      <c r="AE2515" s="414"/>
    </row>
    <row r="2516" spans="1:31" ht="15" hidden="1" customHeight="1">
      <c r="A2516" s="413"/>
      <c r="AE2516" s="414"/>
    </row>
    <row r="2517" spans="1:31" ht="15" hidden="1" customHeight="1">
      <c r="A2517" s="413"/>
      <c r="AE2517" s="414"/>
    </row>
    <row r="2518" spans="1:31" ht="15" hidden="1" customHeight="1">
      <c r="A2518" s="413"/>
      <c r="AE2518" s="414"/>
    </row>
    <row r="2519" spans="1:31" ht="15" hidden="1" customHeight="1">
      <c r="A2519" s="413"/>
      <c r="AE2519" s="414"/>
    </row>
    <row r="2520" spans="1:31" ht="15" hidden="1" customHeight="1">
      <c r="A2520" s="413"/>
      <c r="AE2520" s="414"/>
    </row>
    <row r="2521" spans="1:31" ht="15" hidden="1" customHeight="1">
      <c r="A2521" s="413"/>
      <c r="AE2521" s="414"/>
    </row>
    <row r="2522" spans="1:31" ht="15" hidden="1" customHeight="1">
      <c r="A2522" s="413"/>
      <c r="AE2522" s="414"/>
    </row>
    <row r="2523" spans="1:31" ht="15" hidden="1" customHeight="1">
      <c r="A2523" s="413"/>
      <c r="AE2523" s="414"/>
    </row>
    <row r="2524" spans="1:31" ht="15" hidden="1" customHeight="1">
      <c r="A2524" s="413"/>
      <c r="AE2524" s="414"/>
    </row>
    <row r="2525" spans="1:31" ht="15" hidden="1" customHeight="1">
      <c r="A2525" s="413"/>
      <c r="AE2525" s="414"/>
    </row>
    <row r="2526" spans="1:31" ht="15" hidden="1" customHeight="1">
      <c r="A2526" s="413"/>
      <c r="AE2526" s="414"/>
    </row>
    <row r="2527" spans="1:31" ht="15" hidden="1" customHeight="1">
      <c r="A2527" s="413"/>
      <c r="AE2527" s="414"/>
    </row>
    <row r="2528" spans="1:31" ht="15" hidden="1" customHeight="1">
      <c r="A2528" s="413"/>
      <c r="AE2528" s="414"/>
    </row>
    <row r="2529" spans="1:31" ht="15" hidden="1" customHeight="1">
      <c r="A2529" s="413"/>
      <c r="AE2529" s="414"/>
    </row>
    <row r="2530" spans="1:31" ht="15" hidden="1" customHeight="1">
      <c r="A2530" s="413"/>
      <c r="AE2530" s="414"/>
    </row>
    <row r="2531" spans="1:31" ht="15" hidden="1" customHeight="1">
      <c r="A2531" s="413"/>
      <c r="AE2531" s="414"/>
    </row>
    <row r="2532" spans="1:31" ht="15" hidden="1" customHeight="1">
      <c r="A2532" s="413"/>
      <c r="AE2532" s="414"/>
    </row>
    <row r="2533" spans="1:31" ht="15" hidden="1" customHeight="1">
      <c r="A2533" s="413"/>
      <c r="AE2533" s="414"/>
    </row>
    <row r="2534" spans="1:31" ht="15" hidden="1" customHeight="1">
      <c r="A2534" s="413"/>
      <c r="AE2534" s="414"/>
    </row>
    <row r="2535" spans="1:31" ht="15" hidden="1" customHeight="1">
      <c r="A2535" s="413"/>
      <c r="AE2535" s="414"/>
    </row>
    <row r="2536" spans="1:31" ht="15" hidden="1" customHeight="1">
      <c r="A2536" s="413"/>
      <c r="AE2536" s="414"/>
    </row>
    <row r="2537" spans="1:31" ht="15" hidden="1" customHeight="1">
      <c r="A2537" s="413"/>
      <c r="AE2537" s="414"/>
    </row>
    <row r="2538" spans="1:31" ht="15" hidden="1" customHeight="1">
      <c r="A2538" s="413"/>
      <c r="AE2538" s="414"/>
    </row>
    <row r="2539" spans="1:31" ht="15" hidden="1" customHeight="1">
      <c r="A2539" s="413"/>
      <c r="AE2539" s="414"/>
    </row>
    <row r="2540" spans="1:31" ht="15" hidden="1" customHeight="1">
      <c r="A2540" s="413"/>
      <c r="AE2540" s="414"/>
    </row>
    <row r="2541" spans="1:31" ht="15" hidden="1" customHeight="1">
      <c r="A2541" s="413"/>
      <c r="AE2541" s="414"/>
    </row>
    <row r="2542" spans="1:31" ht="15" hidden="1" customHeight="1">
      <c r="A2542" s="413"/>
      <c r="AE2542" s="414"/>
    </row>
    <row r="2543" spans="1:31" ht="15" hidden="1" customHeight="1">
      <c r="A2543" s="413"/>
      <c r="AE2543" s="414"/>
    </row>
    <row r="2544" spans="1:31" ht="15" hidden="1" customHeight="1">
      <c r="A2544" s="413"/>
      <c r="AE2544" s="414"/>
    </row>
    <row r="2545" spans="1:31" ht="15" hidden="1" customHeight="1">
      <c r="A2545" s="413"/>
      <c r="AE2545" s="414"/>
    </row>
    <row r="2546" spans="1:31" ht="15" hidden="1" customHeight="1">
      <c r="A2546" s="413"/>
      <c r="AE2546" s="414"/>
    </row>
    <row r="2547" spans="1:31" ht="15" hidden="1" customHeight="1">
      <c r="A2547" s="413"/>
      <c r="AE2547" s="414"/>
    </row>
    <row r="2548" spans="1:31" ht="15" hidden="1" customHeight="1">
      <c r="A2548" s="413"/>
      <c r="AE2548" s="414"/>
    </row>
    <row r="2549" spans="1:31" ht="15" hidden="1" customHeight="1">
      <c r="A2549" s="413"/>
      <c r="AE2549" s="414"/>
    </row>
    <row r="2550" spans="1:31" ht="15" hidden="1" customHeight="1">
      <c r="A2550" s="413"/>
      <c r="AE2550" s="414"/>
    </row>
    <row r="2551" spans="1:31" ht="15" hidden="1" customHeight="1">
      <c r="A2551" s="413"/>
      <c r="AE2551" s="414"/>
    </row>
    <row r="2552" spans="1:31" ht="15" hidden="1" customHeight="1">
      <c r="A2552" s="413"/>
      <c r="AE2552" s="414"/>
    </row>
    <row r="2553" spans="1:31" ht="15" hidden="1" customHeight="1">
      <c r="A2553" s="413"/>
      <c r="AE2553" s="414"/>
    </row>
    <row r="2554" spans="1:31" ht="15" hidden="1" customHeight="1">
      <c r="A2554" s="413"/>
      <c r="AE2554" s="414"/>
    </row>
    <row r="2555" spans="1:31" ht="15" hidden="1" customHeight="1">
      <c r="A2555" s="413"/>
      <c r="AE2555" s="414"/>
    </row>
    <row r="2556" spans="1:31" ht="15" hidden="1" customHeight="1">
      <c r="A2556" s="413"/>
      <c r="AE2556" s="414"/>
    </row>
    <row r="2557" spans="1:31" ht="15" hidden="1" customHeight="1">
      <c r="A2557" s="413"/>
      <c r="AE2557" s="414"/>
    </row>
    <row r="2558" spans="1:31" ht="15" hidden="1" customHeight="1">
      <c r="A2558" s="413"/>
      <c r="AE2558" s="414"/>
    </row>
    <row r="2559" spans="1:31" ht="15" hidden="1" customHeight="1">
      <c r="A2559" s="413"/>
      <c r="AE2559" s="414"/>
    </row>
    <row r="2560" spans="1:31" ht="15" hidden="1" customHeight="1">
      <c r="A2560" s="413"/>
      <c r="AE2560" s="414"/>
    </row>
    <row r="2561" spans="1:31" ht="15" hidden="1" customHeight="1">
      <c r="A2561" s="413"/>
      <c r="AE2561" s="414"/>
    </row>
    <row r="2562" spans="1:31" ht="15" hidden="1" customHeight="1">
      <c r="A2562" s="413"/>
      <c r="AE2562" s="414"/>
    </row>
    <row r="2563" spans="1:31" ht="15" hidden="1" customHeight="1">
      <c r="A2563" s="413"/>
      <c r="AE2563" s="414"/>
    </row>
    <row r="2564" spans="1:31" ht="15" hidden="1" customHeight="1">
      <c r="A2564" s="413"/>
      <c r="AE2564" s="414"/>
    </row>
    <row r="2565" spans="1:31" ht="15" hidden="1" customHeight="1">
      <c r="A2565" s="413"/>
      <c r="AE2565" s="414"/>
    </row>
    <row r="2566" spans="1:31" ht="15" hidden="1" customHeight="1">
      <c r="A2566" s="413"/>
      <c r="AE2566" s="414"/>
    </row>
    <row r="2567" spans="1:31" ht="15" hidden="1" customHeight="1">
      <c r="A2567" s="413"/>
      <c r="AE2567" s="414"/>
    </row>
    <row r="2568" spans="1:31" ht="15" hidden="1" customHeight="1">
      <c r="A2568" s="413"/>
      <c r="AE2568" s="414"/>
    </row>
    <row r="2569" spans="1:31" ht="15" hidden="1" customHeight="1">
      <c r="A2569" s="413"/>
      <c r="AE2569" s="414"/>
    </row>
    <row r="2570" spans="1:31" ht="15" hidden="1" customHeight="1">
      <c r="A2570" s="413"/>
      <c r="AE2570" s="414"/>
    </row>
    <row r="2571" spans="1:31" ht="15" hidden="1" customHeight="1">
      <c r="A2571" s="413"/>
      <c r="AE2571" s="414"/>
    </row>
    <row r="2572" spans="1:31" ht="15" hidden="1" customHeight="1">
      <c r="A2572" s="413"/>
      <c r="AE2572" s="414"/>
    </row>
    <row r="2573" spans="1:31" ht="15" hidden="1" customHeight="1">
      <c r="A2573" s="413"/>
      <c r="AE2573" s="414"/>
    </row>
    <row r="2574" spans="1:31" ht="15" hidden="1" customHeight="1">
      <c r="A2574" s="413"/>
      <c r="AE2574" s="414"/>
    </row>
    <row r="2575" spans="1:31" ht="15" hidden="1" customHeight="1">
      <c r="A2575" s="413"/>
      <c r="AE2575" s="414"/>
    </row>
    <row r="2576" spans="1:31" ht="15" hidden="1" customHeight="1">
      <c r="A2576" s="413"/>
      <c r="AE2576" s="414"/>
    </row>
    <row r="2577" spans="1:31" ht="15" hidden="1" customHeight="1">
      <c r="A2577" s="413"/>
      <c r="AE2577" s="414"/>
    </row>
    <row r="2578" spans="1:31" ht="15" hidden="1" customHeight="1">
      <c r="A2578" s="413"/>
      <c r="AE2578" s="414"/>
    </row>
    <row r="2579" spans="1:31" ht="15" hidden="1" customHeight="1">
      <c r="A2579" s="413"/>
      <c r="AE2579" s="414"/>
    </row>
    <row r="2580" spans="1:31" ht="15" hidden="1" customHeight="1">
      <c r="A2580" s="413"/>
      <c r="AE2580" s="414"/>
    </row>
    <row r="2581" spans="1:31" ht="15" hidden="1" customHeight="1">
      <c r="A2581" s="413"/>
      <c r="AE2581" s="414"/>
    </row>
    <row r="2582" spans="1:31" ht="15" hidden="1" customHeight="1">
      <c r="A2582" s="413"/>
      <c r="AE2582" s="414"/>
    </row>
    <row r="2583" spans="1:31" ht="15" hidden="1" customHeight="1">
      <c r="A2583" s="413"/>
      <c r="AE2583" s="414"/>
    </row>
    <row r="2584" spans="1:31" ht="15" hidden="1" customHeight="1">
      <c r="A2584" s="413"/>
      <c r="AE2584" s="414"/>
    </row>
    <row r="2585" spans="1:31" ht="15" hidden="1" customHeight="1">
      <c r="A2585" s="413"/>
      <c r="AE2585" s="414"/>
    </row>
    <row r="2586" spans="1:31" ht="15" hidden="1" customHeight="1">
      <c r="A2586" s="413"/>
      <c r="AE2586" s="414"/>
    </row>
    <row r="2587" spans="1:31" ht="15" hidden="1" customHeight="1">
      <c r="A2587" s="413"/>
      <c r="AE2587" s="414"/>
    </row>
    <row r="2588" spans="1:31" ht="15" hidden="1" customHeight="1">
      <c r="A2588" s="413"/>
      <c r="AE2588" s="414"/>
    </row>
    <row r="2589" spans="1:31" ht="15" hidden="1" customHeight="1">
      <c r="A2589" s="413"/>
      <c r="AE2589" s="414"/>
    </row>
    <row r="2590" spans="1:31" ht="15" hidden="1" customHeight="1">
      <c r="A2590" s="413"/>
      <c r="AE2590" s="414"/>
    </row>
    <row r="2591" spans="1:31" ht="15" hidden="1" customHeight="1">
      <c r="A2591" s="413"/>
      <c r="AE2591" s="414"/>
    </row>
    <row r="2592" spans="1:31" ht="15" hidden="1" customHeight="1">
      <c r="A2592" s="413"/>
      <c r="AE2592" s="414"/>
    </row>
    <row r="2593" spans="1:31" ht="15" hidden="1" customHeight="1">
      <c r="A2593" s="413"/>
      <c r="AE2593" s="414"/>
    </row>
    <row r="2594" spans="1:31" ht="15" hidden="1" customHeight="1">
      <c r="A2594" s="413"/>
      <c r="AE2594" s="414"/>
    </row>
    <row r="2595" spans="1:31" ht="15" hidden="1" customHeight="1">
      <c r="A2595" s="413"/>
      <c r="AE2595" s="414"/>
    </row>
    <row r="2596" spans="1:31" ht="15" hidden="1" customHeight="1">
      <c r="A2596" s="413"/>
      <c r="AE2596" s="414"/>
    </row>
    <row r="2597" spans="1:31" ht="15" hidden="1" customHeight="1">
      <c r="A2597" s="413"/>
      <c r="AE2597" s="414"/>
    </row>
    <row r="2598" spans="1:31" ht="15" hidden="1" customHeight="1">
      <c r="A2598" s="413"/>
      <c r="AE2598" s="414"/>
    </row>
    <row r="2599" spans="1:31" ht="15" hidden="1" customHeight="1">
      <c r="A2599" s="413"/>
      <c r="AE2599" s="414"/>
    </row>
    <row r="2600" spans="1:31" ht="15" hidden="1" customHeight="1">
      <c r="A2600" s="413"/>
      <c r="AE2600" s="414"/>
    </row>
    <row r="2601" spans="1:31" ht="15" hidden="1" customHeight="1">
      <c r="A2601" s="413"/>
      <c r="AE2601" s="414"/>
    </row>
    <row r="2602" spans="1:31" ht="15" hidden="1" customHeight="1">
      <c r="A2602" s="413"/>
      <c r="AE2602" s="414"/>
    </row>
    <row r="2603" spans="1:31" ht="15" hidden="1" customHeight="1">
      <c r="A2603" s="413"/>
      <c r="AE2603" s="414"/>
    </row>
    <row r="2604" spans="1:31" ht="15" hidden="1" customHeight="1">
      <c r="A2604" s="413"/>
      <c r="AE2604" s="414"/>
    </row>
    <row r="2605" spans="1:31" ht="15" hidden="1" customHeight="1">
      <c r="A2605" s="413"/>
      <c r="AE2605" s="414"/>
    </row>
    <row r="2606" spans="1:31" ht="15" hidden="1" customHeight="1">
      <c r="A2606" s="413"/>
      <c r="AE2606" s="414"/>
    </row>
    <row r="2607" spans="1:31" ht="15" hidden="1" customHeight="1">
      <c r="A2607" s="413"/>
      <c r="AE2607" s="414"/>
    </row>
    <row r="2608" spans="1:31" ht="15" hidden="1" customHeight="1">
      <c r="A2608" s="413"/>
      <c r="AE2608" s="414"/>
    </row>
    <row r="2609" spans="1:31" ht="15" hidden="1" customHeight="1">
      <c r="A2609" s="413"/>
      <c r="AE2609" s="414"/>
    </row>
    <row r="2610" spans="1:31" ht="15" hidden="1" customHeight="1">
      <c r="A2610" s="413"/>
      <c r="AE2610" s="414"/>
    </row>
    <row r="2611" spans="1:31" ht="15" hidden="1" customHeight="1">
      <c r="A2611" s="413"/>
      <c r="AE2611" s="414"/>
    </row>
    <row r="2612" spans="1:31" ht="15" hidden="1" customHeight="1">
      <c r="A2612" s="413"/>
      <c r="AE2612" s="414"/>
    </row>
    <row r="2613" spans="1:31" ht="15" hidden="1" customHeight="1">
      <c r="A2613" s="413"/>
      <c r="AE2613" s="414"/>
    </row>
    <row r="2614" spans="1:31" ht="15" hidden="1" customHeight="1">
      <c r="A2614" s="413"/>
      <c r="AE2614" s="414"/>
    </row>
    <row r="2615" spans="1:31" ht="15" hidden="1" customHeight="1">
      <c r="A2615" s="413"/>
      <c r="AE2615" s="414"/>
    </row>
    <row r="2616" spans="1:31" ht="15" hidden="1" customHeight="1">
      <c r="A2616" s="413"/>
      <c r="AE2616" s="414"/>
    </row>
    <row r="2617" spans="1:31" ht="15" hidden="1" customHeight="1">
      <c r="A2617" s="413"/>
      <c r="AE2617" s="414"/>
    </row>
    <row r="2618" spans="1:31" ht="15" hidden="1" customHeight="1">
      <c r="A2618" s="413"/>
      <c r="AE2618" s="414"/>
    </row>
    <row r="2619" spans="1:31" ht="15" hidden="1" customHeight="1">
      <c r="A2619" s="413"/>
      <c r="AE2619" s="414"/>
    </row>
    <row r="2620" spans="1:31" ht="15" hidden="1" customHeight="1">
      <c r="A2620" s="413"/>
      <c r="AE2620" s="414"/>
    </row>
    <row r="2621" spans="1:31" ht="15" hidden="1" customHeight="1">
      <c r="A2621" s="413"/>
      <c r="AE2621" s="414"/>
    </row>
    <row r="2622" spans="1:31" ht="15" hidden="1" customHeight="1">
      <c r="A2622" s="413"/>
      <c r="AE2622" s="414"/>
    </row>
    <row r="2623" spans="1:31" ht="15" hidden="1" customHeight="1">
      <c r="A2623" s="413"/>
      <c r="AE2623" s="414"/>
    </row>
    <row r="2624" spans="1:31" ht="15" hidden="1" customHeight="1">
      <c r="A2624" s="413"/>
      <c r="AE2624" s="414"/>
    </row>
    <row r="2625" spans="1:31" ht="15" hidden="1" customHeight="1">
      <c r="A2625" s="413"/>
      <c r="AE2625" s="414"/>
    </row>
    <row r="2626" spans="1:31" ht="15" hidden="1" customHeight="1">
      <c r="A2626" s="413"/>
      <c r="AE2626" s="414"/>
    </row>
    <row r="2627" spans="1:31" ht="15" hidden="1" customHeight="1">
      <c r="A2627" s="413"/>
      <c r="AE2627" s="414"/>
    </row>
    <row r="2628" spans="1:31" ht="15" hidden="1" customHeight="1">
      <c r="A2628" s="413"/>
      <c r="AE2628" s="414"/>
    </row>
    <row r="2629" spans="1:31" ht="15" hidden="1" customHeight="1">
      <c r="A2629" s="413"/>
      <c r="AE2629" s="414"/>
    </row>
    <row r="2630" spans="1:31" ht="15" hidden="1" customHeight="1">
      <c r="A2630" s="413"/>
      <c r="AE2630" s="414"/>
    </row>
    <row r="2631" spans="1:31" ht="15" hidden="1" customHeight="1">
      <c r="A2631" s="413"/>
      <c r="AE2631" s="414"/>
    </row>
    <row r="2632" spans="1:31" ht="15" hidden="1" customHeight="1">
      <c r="A2632" s="413"/>
      <c r="AE2632" s="414"/>
    </row>
    <row r="2633" spans="1:31" ht="15" hidden="1" customHeight="1">
      <c r="A2633" s="413"/>
      <c r="AE2633" s="414"/>
    </row>
    <row r="2634" spans="1:31" ht="15" hidden="1" customHeight="1">
      <c r="A2634" s="413"/>
      <c r="AE2634" s="414"/>
    </row>
    <row r="2635" spans="1:31" ht="15" hidden="1" customHeight="1">
      <c r="A2635" s="413"/>
      <c r="AE2635" s="414"/>
    </row>
    <row r="2636" spans="1:31" ht="15" hidden="1" customHeight="1">
      <c r="A2636" s="413"/>
      <c r="AE2636" s="414"/>
    </row>
    <row r="2637" spans="1:31" ht="15" hidden="1" customHeight="1">
      <c r="A2637" s="413"/>
      <c r="AE2637" s="414"/>
    </row>
    <row r="2638" spans="1:31" ht="15" hidden="1" customHeight="1">
      <c r="A2638" s="413"/>
      <c r="AE2638" s="414"/>
    </row>
    <row r="2639" spans="1:31" ht="15" hidden="1" customHeight="1">
      <c r="A2639" s="413"/>
      <c r="AE2639" s="414"/>
    </row>
    <row r="2640" spans="1:31" ht="15" hidden="1" customHeight="1">
      <c r="A2640" s="413"/>
      <c r="AE2640" s="414"/>
    </row>
    <row r="2641" spans="1:31" ht="15" hidden="1" customHeight="1">
      <c r="A2641" s="413"/>
      <c r="AE2641" s="414"/>
    </row>
    <row r="2642" spans="1:31" ht="15" hidden="1" customHeight="1">
      <c r="A2642" s="413"/>
      <c r="AE2642" s="414"/>
    </row>
    <row r="2643" spans="1:31" ht="15" hidden="1" customHeight="1">
      <c r="A2643" s="413"/>
      <c r="AE2643" s="414"/>
    </row>
    <row r="2644" spans="1:31" ht="15" hidden="1" customHeight="1">
      <c r="A2644" s="413"/>
      <c r="AE2644" s="414"/>
    </row>
    <row r="2645" spans="1:31" ht="15" hidden="1" customHeight="1">
      <c r="A2645" s="413"/>
      <c r="AE2645" s="414"/>
    </row>
    <row r="2646" spans="1:31" ht="15" hidden="1" customHeight="1">
      <c r="A2646" s="413"/>
      <c r="AE2646" s="414"/>
    </row>
    <row r="2647" spans="1:31" ht="15" hidden="1" customHeight="1">
      <c r="A2647" s="413"/>
      <c r="AE2647" s="414"/>
    </row>
    <row r="2648" spans="1:31" ht="15" hidden="1" customHeight="1">
      <c r="A2648" s="413"/>
      <c r="AE2648" s="414"/>
    </row>
    <row r="2649" spans="1:31" ht="15" hidden="1" customHeight="1">
      <c r="A2649" s="413"/>
      <c r="AE2649" s="414"/>
    </row>
    <row r="2650" spans="1:31" ht="15" hidden="1" customHeight="1">
      <c r="A2650" s="413"/>
      <c r="AE2650" s="414"/>
    </row>
    <row r="2651" spans="1:31" ht="15" hidden="1" customHeight="1">
      <c r="A2651" s="413"/>
      <c r="AE2651" s="414"/>
    </row>
    <row r="2652" spans="1:31" ht="15" hidden="1" customHeight="1">
      <c r="A2652" s="413"/>
      <c r="AE2652" s="414"/>
    </row>
    <row r="2653" spans="1:31" ht="15" hidden="1" customHeight="1">
      <c r="A2653" s="413"/>
      <c r="AE2653" s="414"/>
    </row>
    <row r="2654" spans="1:31" ht="15" hidden="1" customHeight="1">
      <c r="A2654" s="413"/>
      <c r="AE2654" s="414"/>
    </row>
    <row r="2655" spans="1:31" ht="15" hidden="1" customHeight="1">
      <c r="A2655" s="413"/>
      <c r="AE2655" s="414"/>
    </row>
    <row r="2656" spans="1:31" ht="15" hidden="1" customHeight="1">
      <c r="A2656" s="413"/>
      <c r="AE2656" s="414"/>
    </row>
    <row r="2657" spans="1:31" ht="15" hidden="1" customHeight="1">
      <c r="A2657" s="413"/>
      <c r="AE2657" s="414"/>
    </row>
    <row r="2658" spans="1:31" ht="15" hidden="1" customHeight="1">
      <c r="A2658" s="413"/>
      <c r="AE2658" s="414"/>
    </row>
    <row r="2659" spans="1:31" ht="15" hidden="1" customHeight="1">
      <c r="A2659" s="413"/>
      <c r="AE2659" s="414"/>
    </row>
    <row r="2660" spans="1:31" ht="15" hidden="1" customHeight="1">
      <c r="A2660" s="413"/>
      <c r="AE2660" s="414"/>
    </row>
    <row r="2661" spans="1:31" ht="15" hidden="1" customHeight="1">
      <c r="A2661" s="413"/>
      <c r="AE2661" s="414"/>
    </row>
    <row r="2662" spans="1:31" ht="15" hidden="1" customHeight="1">
      <c r="A2662" s="413"/>
      <c r="AE2662" s="414"/>
    </row>
    <row r="2663" spans="1:31" ht="15" hidden="1" customHeight="1">
      <c r="A2663" s="413"/>
      <c r="AE2663" s="414"/>
    </row>
    <row r="2664" spans="1:31" ht="15" hidden="1" customHeight="1">
      <c r="A2664" s="413"/>
      <c r="AE2664" s="414"/>
    </row>
    <row r="2665" spans="1:31" ht="15" hidden="1" customHeight="1">
      <c r="A2665" s="413"/>
      <c r="AE2665" s="414"/>
    </row>
    <row r="2666" spans="1:31" ht="15" hidden="1" customHeight="1">
      <c r="A2666" s="413"/>
      <c r="AE2666" s="414"/>
    </row>
    <row r="2667" spans="1:31" ht="15" hidden="1" customHeight="1">
      <c r="A2667" s="413"/>
      <c r="AE2667" s="414"/>
    </row>
    <row r="2668" spans="1:31" ht="15" hidden="1" customHeight="1">
      <c r="A2668" s="413"/>
      <c r="AE2668" s="414"/>
    </row>
    <row r="2669" spans="1:31" ht="15" hidden="1" customHeight="1">
      <c r="A2669" s="413"/>
      <c r="AE2669" s="414"/>
    </row>
    <row r="2670" spans="1:31" ht="15" hidden="1" customHeight="1">
      <c r="A2670" s="413"/>
      <c r="AE2670" s="414"/>
    </row>
    <row r="2671" spans="1:31" ht="15" hidden="1" customHeight="1">
      <c r="A2671" s="413"/>
      <c r="AE2671" s="414"/>
    </row>
    <row r="2672" spans="1:31" ht="15" hidden="1" customHeight="1">
      <c r="A2672" s="413"/>
      <c r="AE2672" s="414"/>
    </row>
    <row r="2673" spans="1:31" ht="15" hidden="1" customHeight="1">
      <c r="A2673" s="413"/>
      <c r="AE2673" s="414"/>
    </row>
    <row r="2674" spans="1:31" ht="15" hidden="1" customHeight="1">
      <c r="A2674" s="413"/>
      <c r="AE2674" s="414"/>
    </row>
    <row r="2675" spans="1:31" ht="15" hidden="1" customHeight="1">
      <c r="A2675" s="413"/>
      <c r="AE2675" s="414"/>
    </row>
    <row r="2676" spans="1:31" ht="15" hidden="1" customHeight="1">
      <c r="A2676" s="413"/>
      <c r="AE2676" s="414"/>
    </row>
    <row r="2677" spans="1:31" ht="15" hidden="1" customHeight="1">
      <c r="A2677" s="413"/>
      <c r="AE2677" s="414"/>
    </row>
    <row r="2678" spans="1:31" ht="15" hidden="1" customHeight="1">
      <c r="A2678" s="413"/>
      <c r="AE2678" s="414"/>
    </row>
    <row r="2679" spans="1:31" ht="15" hidden="1" customHeight="1">
      <c r="A2679" s="413"/>
      <c r="AE2679" s="414"/>
    </row>
    <row r="2680" spans="1:31" ht="15" hidden="1" customHeight="1">
      <c r="A2680" s="413"/>
      <c r="AE2680" s="414"/>
    </row>
    <row r="2681" spans="1:31" ht="15" hidden="1" customHeight="1">
      <c r="A2681" s="413"/>
      <c r="AE2681" s="414"/>
    </row>
    <row r="2682" spans="1:31" ht="15" hidden="1" customHeight="1">
      <c r="A2682" s="413"/>
      <c r="AE2682" s="414"/>
    </row>
    <row r="2683" spans="1:31" ht="15" hidden="1" customHeight="1">
      <c r="A2683" s="413"/>
      <c r="AE2683" s="414"/>
    </row>
    <row r="2684" spans="1:31" ht="15" hidden="1" customHeight="1">
      <c r="A2684" s="413"/>
      <c r="AE2684" s="414"/>
    </row>
    <row r="2685" spans="1:31" ht="15" hidden="1" customHeight="1">
      <c r="A2685" s="413"/>
      <c r="AE2685" s="414"/>
    </row>
    <row r="2686" spans="1:31" ht="15" hidden="1" customHeight="1">
      <c r="A2686" s="413"/>
      <c r="AE2686" s="414"/>
    </row>
    <row r="2687" spans="1:31" ht="15" hidden="1" customHeight="1">
      <c r="A2687" s="413"/>
      <c r="AE2687" s="414"/>
    </row>
    <row r="2688" spans="1:31" ht="15" hidden="1" customHeight="1">
      <c r="A2688" s="413"/>
      <c r="AE2688" s="414"/>
    </row>
    <row r="2689" spans="1:31" ht="15" hidden="1" customHeight="1">
      <c r="A2689" s="413"/>
      <c r="AE2689" s="414"/>
    </row>
    <row r="2690" spans="1:31" ht="15" hidden="1" customHeight="1">
      <c r="A2690" s="413"/>
      <c r="AE2690" s="414"/>
    </row>
    <row r="2691" spans="1:31" ht="15" hidden="1" customHeight="1">
      <c r="A2691" s="413"/>
      <c r="AE2691" s="414"/>
    </row>
    <row r="2692" spans="1:31" ht="15" hidden="1" customHeight="1">
      <c r="A2692" s="413"/>
      <c r="AE2692" s="414"/>
    </row>
    <row r="2693" spans="1:31" ht="15" hidden="1" customHeight="1">
      <c r="A2693" s="413"/>
      <c r="AE2693" s="414"/>
    </row>
    <row r="2694" spans="1:31" ht="15" hidden="1" customHeight="1">
      <c r="A2694" s="413"/>
      <c r="AE2694" s="414"/>
    </row>
    <row r="2695" spans="1:31" ht="15" hidden="1" customHeight="1">
      <c r="A2695" s="413"/>
      <c r="AE2695" s="414"/>
    </row>
    <row r="2696" spans="1:31" ht="15" hidden="1" customHeight="1">
      <c r="A2696" s="413"/>
      <c r="AE2696" s="414"/>
    </row>
    <row r="2697" spans="1:31" ht="15" hidden="1" customHeight="1">
      <c r="A2697" s="413"/>
      <c r="AE2697" s="414"/>
    </row>
    <row r="2698" spans="1:31" ht="15" hidden="1" customHeight="1">
      <c r="A2698" s="413"/>
      <c r="AE2698" s="414"/>
    </row>
    <row r="2699" spans="1:31" ht="15" hidden="1" customHeight="1">
      <c r="A2699" s="413"/>
      <c r="AE2699" s="414"/>
    </row>
    <row r="2700" spans="1:31" ht="15" hidden="1" customHeight="1">
      <c r="A2700" s="413"/>
      <c r="AE2700" s="414"/>
    </row>
    <row r="2701" spans="1:31" ht="15" hidden="1" customHeight="1">
      <c r="A2701" s="413"/>
      <c r="AE2701" s="414"/>
    </row>
    <row r="2702" spans="1:31" ht="15" hidden="1" customHeight="1">
      <c r="A2702" s="413"/>
      <c r="AE2702" s="414"/>
    </row>
    <row r="2703" spans="1:31" ht="15" hidden="1" customHeight="1">
      <c r="A2703" s="413"/>
      <c r="AE2703" s="414"/>
    </row>
    <row r="2704" spans="1:31" ht="15" hidden="1" customHeight="1">
      <c r="A2704" s="413"/>
      <c r="AE2704" s="414"/>
    </row>
    <row r="2705" spans="1:31" ht="15" hidden="1" customHeight="1">
      <c r="A2705" s="413"/>
      <c r="AE2705" s="414"/>
    </row>
    <row r="2706" spans="1:31" ht="15" hidden="1" customHeight="1">
      <c r="A2706" s="413"/>
      <c r="AE2706" s="414"/>
    </row>
    <row r="2707" spans="1:31" ht="15" hidden="1" customHeight="1">
      <c r="A2707" s="413"/>
      <c r="AE2707" s="414"/>
    </row>
    <row r="2708" spans="1:31" ht="15" hidden="1" customHeight="1">
      <c r="A2708" s="413"/>
      <c r="AE2708" s="414"/>
    </row>
    <row r="2709" spans="1:31" ht="15" hidden="1" customHeight="1">
      <c r="A2709" s="413"/>
      <c r="AE2709" s="414"/>
    </row>
    <row r="2710" spans="1:31" ht="15" hidden="1" customHeight="1">
      <c r="A2710" s="413"/>
      <c r="AE2710" s="414"/>
    </row>
    <row r="2711" spans="1:31" ht="15" hidden="1" customHeight="1">
      <c r="A2711" s="413"/>
      <c r="AE2711" s="414"/>
    </row>
    <row r="2712" spans="1:31" ht="15" hidden="1" customHeight="1">
      <c r="A2712" s="413"/>
      <c r="AE2712" s="414"/>
    </row>
    <row r="2713" spans="1:31" ht="15" hidden="1" customHeight="1">
      <c r="A2713" s="413"/>
      <c r="AE2713" s="414"/>
    </row>
    <row r="2714" spans="1:31" ht="15" hidden="1" customHeight="1">
      <c r="A2714" s="413"/>
      <c r="AE2714" s="414"/>
    </row>
    <row r="2715" spans="1:31" ht="15" hidden="1" customHeight="1">
      <c r="A2715" s="413"/>
      <c r="AE2715" s="414"/>
    </row>
    <row r="2716" spans="1:31" ht="15" hidden="1" customHeight="1">
      <c r="A2716" s="413"/>
      <c r="AE2716" s="414"/>
    </row>
    <row r="2717" spans="1:31" ht="15" hidden="1" customHeight="1">
      <c r="A2717" s="413"/>
      <c r="AE2717" s="414"/>
    </row>
    <row r="2718" spans="1:31" ht="15" hidden="1" customHeight="1">
      <c r="A2718" s="413"/>
      <c r="AE2718" s="414"/>
    </row>
    <row r="2719" spans="1:31" ht="15" hidden="1" customHeight="1">
      <c r="A2719" s="413"/>
      <c r="AE2719" s="414"/>
    </row>
    <row r="2720" spans="1:31" ht="15" hidden="1" customHeight="1">
      <c r="A2720" s="413"/>
      <c r="AE2720" s="414"/>
    </row>
    <row r="2721" spans="1:31" ht="15" hidden="1" customHeight="1">
      <c r="A2721" s="413"/>
      <c r="AE2721" s="414"/>
    </row>
    <row r="2722" spans="1:31" ht="15" hidden="1" customHeight="1">
      <c r="A2722" s="413"/>
      <c r="AE2722" s="414"/>
    </row>
    <row r="2723" spans="1:31" ht="15" hidden="1" customHeight="1">
      <c r="A2723" s="413"/>
      <c r="AE2723" s="414"/>
    </row>
    <row r="2724" spans="1:31" ht="15" hidden="1" customHeight="1">
      <c r="A2724" s="413"/>
      <c r="AE2724" s="414"/>
    </row>
    <row r="2725" spans="1:31" ht="15" hidden="1" customHeight="1">
      <c r="A2725" s="413"/>
      <c r="AE2725" s="414"/>
    </row>
    <row r="2726" spans="1:31" ht="15" hidden="1" customHeight="1">
      <c r="A2726" s="413"/>
      <c r="AE2726" s="414"/>
    </row>
    <row r="2727" spans="1:31" ht="15" hidden="1" customHeight="1">
      <c r="A2727" s="413"/>
      <c r="AE2727" s="414"/>
    </row>
    <row r="2728" spans="1:31" ht="15" hidden="1" customHeight="1">
      <c r="A2728" s="413"/>
      <c r="AE2728" s="414"/>
    </row>
    <row r="2729" spans="1:31" ht="15" hidden="1" customHeight="1">
      <c r="A2729" s="413"/>
      <c r="AE2729" s="414"/>
    </row>
    <row r="2730" spans="1:31" ht="15" hidden="1" customHeight="1">
      <c r="A2730" s="413"/>
      <c r="AE2730" s="414"/>
    </row>
    <row r="2731" spans="1:31" ht="15" hidden="1" customHeight="1">
      <c r="A2731" s="413"/>
      <c r="AE2731" s="414"/>
    </row>
    <row r="2732" spans="1:31" ht="15" hidden="1" customHeight="1">
      <c r="A2732" s="413"/>
      <c r="AE2732" s="414"/>
    </row>
    <row r="2733" spans="1:31" ht="15" hidden="1" customHeight="1">
      <c r="A2733" s="413"/>
      <c r="AE2733" s="414"/>
    </row>
    <row r="2734" spans="1:31" ht="15" hidden="1" customHeight="1">
      <c r="A2734" s="413"/>
      <c r="AE2734" s="414"/>
    </row>
    <row r="2735" spans="1:31" ht="15" hidden="1" customHeight="1">
      <c r="A2735" s="413"/>
      <c r="AE2735" s="414"/>
    </row>
    <row r="2736" spans="1:31" ht="15" hidden="1" customHeight="1">
      <c r="A2736" s="413"/>
      <c r="AE2736" s="414"/>
    </row>
    <row r="2737" spans="1:31" ht="15" hidden="1" customHeight="1">
      <c r="A2737" s="413"/>
      <c r="AE2737" s="414"/>
    </row>
    <row r="2738" spans="1:31" ht="15" hidden="1" customHeight="1">
      <c r="A2738" s="413"/>
      <c r="AE2738" s="414"/>
    </row>
    <row r="2739" spans="1:31" ht="15" hidden="1" customHeight="1">
      <c r="A2739" s="413"/>
      <c r="AE2739" s="414"/>
    </row>
    <row r="2740" spans="1:31" ht="15" hidden="1" customHeight="1">
      <c r="A2740" s="413"/>
      <c r="AE2740" s="414"/>
    </row>
    <row r="2741" spans="1:31" ht="15" hidden="1" customHeight="1">
      <c r="A2741" s="413"/>
      <c r="AE2741" s="414"/>
    </row>
    <row r="2742" spans="1:31" ht="15" hidden="1" customHeight="1">
      <c r="A2742" s="413"/>
      <c r="AE2742" s="414"/>
    </row>
    <row r="2743" spans="1:31" ht="15" hidden="1" customHeight="1">
      <c r="A2743" s="413"/>
      <c r="AE2743" s="414"/>
    </row>
    <row r="2744" spans="1:31" ht="15" hidden="1" customHeight="1">
      <c r="A2744" s="413"/>
      <c r="AE2744" s="414"/>
    </row>
    <row r="2745" spans="1:31" ht="15" hidden="1" customHeight="1">
      <c r="A2745" s="413"/>
      <c r="AE2745" s="414"/>
    </row>
    <row r="2746" spans="1:31" ht="15" hidden="1" customHeight="1">
      <c r="A2746" s="413"/>
      <c r="AE2746" s="414"/>
    </row>
    <row r="2747" spans="1:31" ht="15" hidden="1" customHeight="1">
      <c r="A2747" s="413"/>
      <c r="AE2747" s="414"/>
    </row>
    <row r="2748" spans="1:31" ht="15" hidden="1" customHeight="1">
      <c r="A2748" s="413"/>
      <c r="AE2748" s="414"/>
    </row>
    <row r="2749" spans="1:31" ht="15" hidden="1" customHeight="1">
      <c r="A2749" s="413"/>
      <c r="AE2749" s="414"/>
    </row>
    <row r="2750" spans="1:31" ht="15" hidden="1" customHeight="1">
      <c r="A2750" s="413"/>
      <c r="AE2750" s="414"/>
    </row>
    <row r="2751" spans="1:31" ht="15" hidden="1" customHeight="1">
      <c r="A2751" s="413"/>
      <c r="AE2751" s="414"/>
    </row>
    <row r="2752" spans="1:31" ht="15" hidden="1" customHeight="1">
      <c r="A2752" s="413"/>
      <c r="AE2752" s="414"/>
    </row>
    <row r="2753" spans="1:31" ht="15" hidden="1" customHeight="1">
      <c r="A2753" s="413"/>
      <c r="AE2753" s="414"/>
    </row>
    <row r="2754" spans="1:31" ht="15" hidden="1" customHeight="1">
      <c r="A2754" s="413"/>
      <c r="AE2754" s="414"/>
    </row>
    <row r="2755" spans="1:31" ht="15" hidden="1" customHeight="1">
      <c r="A2755" s="413"/>
      <c r="AE2755" s="414"/>
    </row>
    <row r="2756" spans="1:31" ht="15" hidden="1" customHeight="1">
      <c r="A2756" s="413"/>
      <c r="AE2756" s="414"/>
    </row>
    <row r="2757" spans="1:31" ht="15" hidden="1" customHeight="1">
      <c r="A2757" s="413"/>
      <c r="AE2757" s="414"/>
    </row>
    <row r="2758" spans="1:31" ht="15" hidden="1" customHeight="1">
      <c r="A2758" s="413"/>
      <c r="AE2758" s="414"/>
    </row>
    <row r="2759" spans="1:31" ht="15" hidden="1" customHeight="1">
      <c r="A2759" s="413"/>
      <c r="AE2759" s="414"/>
    </row>
    <row r="2760" spans="1:31" ht="15" hidden="1" customHeight="1">
      <c r="A2760" s="413"/>
      <c r="AE2760" s="414"/>
    </row>
    <row r="2761" spans="1:31" ht="15" hidden="1" customHeight="1">
      <c r="A2761" s="413"/>
      <c r="AE2761" s="414"/>
    </row>
    <row r="2762" spans="1:31" ht="15" hidden="1" customHeight="1">
      <c r="A2762" s="413"/>
      <c r="AE2762" s="414"/>
    </row>
    <row r="2763" spans="1:31" ht="15" hidden="1" customHeight="1">
      <c r="A2763" s="413"/>
      <c r="AE2763" s="414"/>
    </row>
    <row r="2764" spans="1:31" ht="15" hidden="1" customHeight="1">
      <c r="A2764" s="413"/>
      <c r="AE2764" s="414"/>
    </row>
    <row r="2765" spans="1:31" ht="15" hidden="1" customHeight="1">
      <c r="A2765" s="413"/>
      <c r="AE2765" s="414"/>
    </row>
    <row r="2766" spans="1:31" ht="15" hidden="1" customHeight="1">
      <c r="A2766" s="413"/>
      <c r="AE2766" s="414"/>
    </row>
    <row r="2767" spans="1:31" ht="15" hidden="1" customHeight="1">
      <c r="A2767" s="413"/>
      <c r="AE2767" s="414"/>
    </row>
    <row r="2768" spans="1:31" ht="15" hidden="1" customHeight="1">
      <c r="A2768" s="413"/>
      <c r="AE2768" s="414"/>
    </row>
    <row r="2769" spans="1:31" ht="15" hidden="1" customHeight="1">
      <c r="A2769" s="413"/>
      <c r="AE2769" s="414"/>
    </row>
    <row r="2770" spans="1:31" ht="15" hidden="1" customHeight="1">
      <c r="A2770" s="413"/>
      <c r="AE2770" s="414"/>
    </row>
    <row r="2771" spans="1:31" ht="15" hidden="1" customHeight="1">
      <c r="A2771" s="413"/>
      <c r="AE2771" s="414"/>
    </row>
    <row r="2772" spans="1:31" ht="15" hidden="1" customHeight="1">
      <c r="A2772" s="413"/>
      <c r="AE2772" s="414"/>
    </row>
    <row r="2773" spans="1:31" ht="15" hidden="1" customHeight="1">
      <c r="A2773" s="413"/>
      <c r="AE2773" s="414"/>
    </row>
    <row r="2774" spans="1:31" ht="15" hidden="1" customHeight="1">
      <c r="A2774" s="413"/>
      <c r="AE2774" s="414"/>
    </row>
    <row r="2775" spans="1:31" ht="15" hidden="1" customHeight="1">
      <c r="A2775" s="413"/>
      <c r="AE2775" s="414"/>
    </row>
    <row r="2776" spans="1:31" ht="15" hidden="1" customHeight="1">
      <c r="A2776" s="413"/>
      <c r="AE2776" s="414"/>
    </row>
    <row r="2777" spans="1:31" ht="15" hidden="1" customHeight="1">
      <c r="A2777" s="413"/>
      <c r="AE2777" s="414"/>
    </row>
    <row r="2778" spans="1:31" ht="15" hidden="1" customHeight="1">
      <c r="A2778" s="413"/>
      <c r="AE2778" s="414"/>
    </row>
    <row r="2779" spans="1:31" ht="15" hidden="1" customHeight="1">
      <c r="A2779" s="413"/>
      <c r="AE2779" s="414"/>
    </row>
    <row r="2780" spans="1:31" ht="15" hidden="1" customHeight="1">
      <c r="A2780" s="413"/>
      <c r="AE2780" s="414"/>
    </row>
    <row r="2781" spans="1:31" ht="15" hidden="1" customHeight="1">
      <c r="A2781" s="413"/>
      <c r="AE2781" s="414"/>
    </row>
    <row r="2782" spans="1:31" ht="15" hidden="1" customHeight="1">
      <c r="A2782" s="413"/>
      <c r="AE2782" s="414"/>
    </row>
    <row r="2783" spans="1:31" ht="15" hidden="1" customHeight="1">
      <c r="A2783" s="413"/>
      <c r="AE2783" s="414"/>
    </row>
    <row r="2784" spans="1:31" ht="15" hidden="1" customHeight="1">
      <c r="A2784" s="413"/>
      <c r="AE2784" s="414"/>
    </row>
    <row r="2785" spans="1:31" ht="15" hidden="1" customHeight="1">
      <c r="A2785" s="413"/>
      <c r="AE2785" s="414"/>
    </row>
    <row r="2786" spans="1:31" ht="15" hidden="1" customHeight="1">
      <c r="A2786" s="413"/>
      <c r="AE2786" s="414"/>
    </row>
    <row r="2787" spans="1:31" ht="15" hidden="1" customHeight="1">
      <c r="A2787" s="413"/>
      <c r="AE2787" s="414"/>
    </row>
    <row r="2788" spans="1:31" ht="15" hidden="1" customHeight="1">
      <c r="A2788" s="413"/>
      <c r="AE2788" s="414"/>
    </row>
    <row r="2789" spans="1:31" ht="15" hidden="1" customHeight="1">
      <c r="A2789" s="413"/>
      <c r="AE2789" s="414"/>
    </row>
    <row r="2790" spans="1:31" ht="15" hidden="1" customHeight="1">
      <c r="A2790" s="413"/>
      <c r="AE2790" s="414"/>
    </row>
    <row r="2791" spans="1:31" ht="15" hidden="1" customHeight="1">
      <c r="A2791" s="413"/>
      <c r="AE2791" s="414"/>
    </row>
    <row r="2792" spans="1:31" ht="15" hidden="1" customHeight="1">
      <c r="A2792" s="413"/>
      <c r="AE2792" s="414"/>
    </row>
    <row r="2793" spans="1:31" ht="15" hidden="1" customHeight="1">
      <c r="A2793" s="413"/>
      <c r="AE2793" s="414"/>
    </row>
    <row r="2794" spans="1:31" ht="15" hidden="1" customHeight="1">
      <c r="A2794" s="413"/>
      <c r="AE2794" s="414"/>
    </row>
    <row r="2795" spans="1:31" ht="15" hidden="1" customHeight="1">
      <c r="A2795" s="413"/>
      <c r="AE2795" s="414"/>
    </row>
    <row r="2796" spans="1:31" ht="15" hidden="1" customHeight="1">
      <c r="A2796" s="413"/>
      <c r="AE2796" s="414"/>
    </row>
    <row r="2797" spans="1:31" ht="15" hidden="1" customHeight="1">
      <c r="A2797" s="413"/>
      <c r="AE2797" s="414"/>
    </row>
    <row r="2798" spans="1:31" ht="15" hidden="1" customHeight="1">
      <c r="A2798" s="413"/>
      <c r="AE2798" s="414"/>
    </row>
    <row r="2799" spans="1:31" ht="15" hidden="1" customHeight="1">
      <c r="A2799" s="413"/>
      <c r="AE2799" s="414"/>
    </row>
    <row r="2800" spans="1:31" ht="15" hidden="1" customHeight="1">
      <c r="A2800" s="413"/>
      <c r="AE2800" s="414"/>
    </row>
    <row r="2801" spans="1:31" ht="15" hidden="1" customHeight="1">
      <c r="A2801" s="413"/>
      <c r="AE2801" s="414"/>
    </row>
    <row r="2802" spans="1:31" ht="15" hidden="1" customHeight="1">
      <c r="A2802" s="413"/>
      <c r="AE2802" s="414"/>
    </row>
    <row r="2803" spans="1:31" ht="15" hidden="1" customHeight="1">
      <c r="A2803" s="413"/>
      <c r="AE2803" s="414"/>
    </row>
    <row r="2804" spans="1:31" ht="15" hidden="1" customHeight="1">
      <c r="A2804" s="413"/>
      <c r="AE2804" s="414"/>
    </row>
    <row r="2805" spans="1:31" ht="15" hidden="1" customHeight="1">
      <c r="A2805" s="413"/>
      <c r="AE2805" s="414"/>
    </row>
    <row r="2806" spans="1:31" ht="15" hidden="1" customHeight="1">
      <c r="A2806" s="413"/>
      <c r="AE2806" s="414"/>
    </row>
    <row r="2807" spans="1:31" ht="15" hidden="1" customHeight="1">
      <c r="A2807" s="413"/>
      <c r="AE2807" s="414"/>
    </row>
    <row r="2808" spans="1:31" ht="15" hidden="1" customHeight="1">
      <c r="A2808" s="413"/>
      <c r="AE2808" s="414"/>
    </row>
    <row r="2809" spans="1:31" ht="15" hidden="1" customHeight="1">
      <c r="A2809" s="413"/>
      <c r="AE2809" s="414"/>
    </row>
    <row r="2810" spans="1:31" ht="15" hidden="1" customHeight="1">
      <c r="A2810" s="413"/>
      <c r="AE2810" s="414"/>
    </row>
    <row r="2811" spans="1:31" ht="15" hidden="1" customHeight="1">
      <c r="A2811" s="413"/>
      <c r="AE2811" s="414"/>
    </row>
    <row r="2812" spans="1:31" ht="15" hidden="1" customHeight="1">
      <c r="A2812" s="413"/>
      <c r="AE2812" s="414"/>
    </row>
    <row r="2813" spans="1:31" ht="15" hidden="1" customHeight="1">
      <c r="A2813" s="413"/>
      <c r="AE2813" s="414"/>
    </row>
    <row r="2814" spans="1:31" ht="15" hidden="1" customHeight="1">
      <c r="A2814" s="413"/>
      <c r="AE2814" s="414"/>
    </row>
    <row r="2815" spans="1:31" ht="15" hidden="1" customHeight="1">
      <c r="A2815" s="413"/>
      <c r="AE2815" s="414"/>
    </row>
    <row r="2816" spans="1:31" ht="15" hidden="1" customHeight="1">
      <c r="A2816" s="413"/>
      <c r="AE2816" s="414"/>
    </row>
    <row r="2817" spans="1:31" ht="15" hidden="1" customHeight="1">
      <c r="A2817" s="413"/>
      <c r="AE2817" s="414"/>
    </row>
    <row r="2818" spans="1:31" ht="15" hidden="1" customHeight="1">
      <c r="A2818" s="413"/>
      <c r="AE2818" s="414"/>
    </row>
    <row r="2819" spans="1:31" ht="15" hidden="1" customHeight="1">
      <c r="A2819" s="413"/>
      <c r="AE2819" s="414"/>
    </row>
    <row r="2820" spans="1:31" ht="15" hidden="1" customHeight="1">
      <c r="A2820" s="413"/>
      <c r="AE2820" s="414"/>
    </row>
    <row r="2821" spans="1:31" ht="15" hidden="1" customHeight="1">
      <c r="A2821" s="413"/>
      <c r="AE2821" s="414"/>
    </row>
    <row r="2822" spans="1:31" ht="15" hidden="1" customHeight="1">
      <c r="A2822" s="413"/>
      <c r="AE2822" s="414"/>
    </row>
    <row r="2823" spans="1:31" ht="15" hidden="1" customHeight="1">
      <c r="A2823" s="413"/>
      <c r="AE2823" s="414"/>
    </row>
    <row r="2824" spans="1:31" ht="15" hidden="1" customHeight="1">
      <c r="A2824" s="413"/>
      <c r="AE2824" s="414"/>
    </row>
    <row r="2825" spans="1:31" ht="15" hidden="1" customHeight="1">
      <c r="A2825" s="413"/>
      <c r="AE2825" s="414"/>
    </row>
    <row r="2826" spans="1:31" ht="15" hidden="1" customHeight="1">
      <c r="A2826" s="413"/>
      <c r="AE2826" s="414"/>
    </row>
    <row r="2827" spans="1:31" ht="15" hidden="1" customHeight="1">
      <c r="A2827" s="413"/>
      <c r="AE2827" s="414"/>
    </row>
    <row r="2828" spans="1:31" ht="15" hidden="1" customHeight="1">
      <c r="A2828" s="413"/>
      <c r="AE2828" s="414"/>
    </row>
    <row r="2829" spans="1:31" ht="15" hidden="1" customHeight="1">
      <c r="A2829" s="413"/>
      <c r="AE2829" s="414"/>
    </row>
    <row r="2830" spans="1:31" ht="15" hidden="1" customHeight="1">
      <c r="A2830" s="413"/>
      <c r="AE2830" s="414"/>
    </row>
    <row r="2831" spans="1:31" ht="15" hidden="1" customHeight="1">
      <c r="A2831" s="413"/>
      <c r="AE2831" s="414"/>
    </row>
    <row r="2832" spans="1:31" ht="15" hidden="1" customHeight="1">
      <c r="A2832" s="413"/>
      <c r="AE2832" s="414"/>
    </row>
    <row r="2833" spans="1:31" ht="15" hidden="1" customHeight="1">
      <c r="A2833" s="413"/>
      <c r="AE2833" s="414"/>
    </row>
    <row r="2834" spans="1:31" ht="15" hidden="1" customHeight="1">
      <c r="A2834" s="413"/>
      <c r="AE2834" s="414"/>
    </row>
    <row r="2835" spans="1:31" ht="15" hidden="1" customHeight="1">
      <c r="A2835" s="413"/>
      <c r="AE2835" s="414"/>
    </row>
    <row r="2836" spans="1:31" ht="15" hidden="1" customHeight="1">
      <c r="A2836" s="413"/>
      <c r="AE2836" s="414"/>
    </row>
    <row r="2837" spans="1:31" ht="15" hidden="1" customHeight="1">
      <c r="A2837" s="413"/>
      <c r="AE2837" s="414"/>
    </row>
    <row r="2838" spans="1:31" ht="15" hidden="1" customHeight="1">
      <c r="A2838" s="413"/>
      <c r="AE2838" s="414"/>
    </row>
    <row r="2839" spans="1:31" ht="15" hidden="1" customHeight="1">
      <c r="A2839" s="413"/>
      <c r="AE2839" s="414"/>
    </row>
    <row r="2840" spans="1:31" ht="15" hidden="1" customHeight="1">
      <c r="A2840" s="413"/>
      <c r="AE2840" s="414"/>
    </row>
    <row r="2841" spans="1:31" ht="15" hidden="1" customHeight="1">
      <c r="A2841" s="413"/>
      <c r="AE2841" s="414"/>
    </row>
    <row r="2842" spans="1:31" ht="15" hidden="1" customHeight="1">
      <c r="A2842" s="413"/>
      <c r="AE2842" s="414"/>
    </row>
    <row r="2843" spans="1:31" ht="15" hidden="1" customHeight="1">
      <c r="A2843" s="413"/>
      <c r="AE2843" s="414"/>
    </row>
    <row r="2844" spans="1:31" ht="15" hidden="1" customHeight="1">
      <c r="A2844" s="413"/>
      <c r="AE2844" s="414"/>
    </row>
    <row r="2845" spans="1:31" ht="15" hidden="1" customHeight="1">
      <c r="A2845" s="413"/>
      <c r="AE2845" s="414"/>
    </row>
    <row r="2846" spans="1:31" ht="15" hidden="1" customHeight="1">
      <c r="A2846" s="413"/>
      <c r="AE2846" s="414"/>
    </row>
    <row r="2847" spans="1:31" ht="15" hidden="1" customHeight="1">
      <c r="A2847" s="413"/>
      <c r="AE2847" s="414"/>
    </row>
    <row r="2848" spans="1:31" ht="15" hidden="1" customHeight="1">
      <c r="A2848" s="413"/>
      <c r="AE2848" s="414"/>
    </row>
    <row r="2849" spans="1:31" ht="15" hidden="1" customHeight="1">
      <c r="A2849" s="413"/>
      <c r="AE2849" s="414"/>
    </row>
    <row r="2850" spans="1:31" ht="15" hidden="1" customHeight="1">
      <c r="A2850" s="413"/>
      <c r="AE2850" s="414"/>
    </row>
    <row r="2851" spans="1:31" ht="15" hidden="1" customHeight="1">
      <c r="A2851" s="413"/>
      <c r="AE2851" s="414"/>
    </row>
    <row r="2852" spans="1:31" ht="15" hidden="1" customHeight="1">
      <c r="A2852" s="413"/>
      <c r="AE2852" s="414"/>
    </row>
    <row r="2853" spans="1:31" ht="15" hidden="1" customHeight="1">
      <c r="A2853" s="413"/>
      <c r="AE2853" s="414"/>
    </row>
    <row r="2854" spans="1:31" ht="15" hidden="1" customHeight="1">
      <c r="A2854" s="413"/>
      <c r="AE2854" s="414"/>
    </row>
    <row r="2855" spans="1:31" ht="15" hidden="1" customHeight="1">
      <c r="A2855" s="413"/>
      <c r="AE2855" s="414"/>
    </row>
    <row r="2856" spans="1:31" ht="15" hidden="1" customHeight="1">
      <c r="A2856" s="413"/>
      <c r="AE2856" s="414"/>
    </row>
    <row r="2857" spans="1:31" ht="15" hidden="1" customHeight="1">
      <c r="A2857" s="413"/>
      <c r="AE2857" s="414"/>
    </row>
    <row r="2858" spans="1:31" ht="15" hidden="1" customHeight="1">
      <c r="A2858" s="413"/>
      <c r="AE2858" s="414"/>
    </row>
    <row r="2859" spans="1:31" ht="15" hidden="1" customHeight="1">
      <c r="A2859" s="413"/>
      <c r="AE2859" s="414"/>
    </row>
    <row r="2860" spans="1:31" ht="15" hidden="1" customHeight="1">
      <c r="A2860" s="413"/>
      <c r="AE2860" s="414"/>
    </row>
    <row r="2861" spans="1:31" ht="15" hidden="1" customHeight="1">
      <c r="A2861" s="413"/>
      <c r="AE2861" s="414"/>
    </row>
    <row r="2862" spans="1:31" ht="15" hidden="1" customHeight="1">
      <c r="A2862" s="413"/>
      <c r="AE2862" s="414"/>
    </row>
    <row r="2863" spans="1:31" ht="15" hidden="1" customHeight="1">
      <c r="A2863" s="413"/>
      <c r="AE2863" s="414"/>
    </row>
    <row r="2864" spans="1:31" ht="15" hidden="1" customHeight="1">
      <c r="A2864" s="413"/>
      <c r="AE2864" s="414"/>
    </row>
    <row r="2865" spans="1:31" ht="15" hidden="1" customHeight="1">
      <c r="A2865" s="413"/>
      <c r="AE2865" s="414"/>
    </row>
    <row r="2866" spans="1:31" ht="15" hidden="1" customHeight="1">
      <c r="A2866" s="413"/>
      <c r="AE2866" s="414"/>
    </row>
    <row r="2867" spans="1:31" ht="15" hidden="1" customHeight="1">
      <c r="A2867" s="413"/>
      <c r="AE2867" s="414"/>
    </row>
    <row r="2868" spans="1:31" ht="15" hidden="1" customHeight="1">
      <c r="A2868" s="413"/>
      <c r="AE2868" s="414"/>
    </row>
    <row r="2869" spans="1:31" ht="15" hidden="1" customHeight="1">
      <c r="A2869" s="413"/>
      <c r="AE2869" s="414"/>
    </row>
    <row r="2870" spans="1:31" ht="15" hidden="1" customHeight="1">
      <c r="A2870" s="413"/>
      <c r="AE2870" s="414"/>
    </row>
    <row r="2871" spans="1:31" ht="15" hidden="1" customHeight="1">
      <c r="A2871" s="413"/>
      <c r="AE2871" s="414"/>
    </row>
    <row r="2872" spans="1:31" ht="15" hidden="1" customHeight="1">
      <c r="A2872" s="413"/>
      <c r="AE2872" s="414"/>
    </row>
    <row r="2873" spans="1:31" ht="15" hidden="1" customHeight="1">
      <c r="A2873" s="413"/>
      <c r="AE2873" s="414"/>
    </row>
    <row r="2874" spans="1:31" ht="15" hidden="1" customHeight="1">
      <c r="A2874" s="413"/>
      <c r="AE2874" s="414"/>
    </row>
    <row r="2875" spans="1:31" ht="15" hidden="1" customHeight="1">
      <c r="A2875" s="413"/>
      <c r="AE2875" s="414"/>
    </row>
    <row r="2876" spans="1:31" ht="15" hidden="1" customHeight="1">
      <c r="A2876" s="413"/>
      <c r="AE2876" s="414"/>
    </row>
    <row r="2877" spans="1:31" ht="15" hidden="1" customHeight="1">
      <c r="A2877" s="413"/>
      <c r="AE2877" s="414"/>
    </row>
    <row r="2878" spans="1:31" ht="15" hidden="1" customHeight="1">
      <c r="A2878" s="413"/>
      <c r="AE2878" s="414"/>
    </row>
    <row r="2879" spans="1:31" ht="15" hidden="1" customHeight="1">
      <c r="A2879" s="413"/>
      <c r="AE2879" s="414"/>
    </row>
    <row r="2880" spans="1:31" ht="15" hidden="1" customHeight="1">
      <c r="A2880" s="413"/>
      <c r="AE2880" s="414"/>
    </row>
    <row r="2881" spans="1:31" ht="15" hidden="1" customHeight="1">
      <c r="A2881" s="413"/>
      <c r="AE2881" s="414"/>
    </row>
    <row r="2882" spans="1:31" ht="15" hidden="1" customHeight="1">
      <c r="A2882" s="413"/>
      <c r="AE2882" s="414"/>
    </row>
    <row r="2883" spans="1:31" ht="15" hidden="1" customHeight="1">
      <c r="A2883" s="413"/>
      <c r="AE2883" s="414"/>
    </row>
    <row r="2884" spans="1:31" ht="15" hidden="1" customHeight="1">
      <c r="A2884" s="413"/>
      <c r="AE2884" s="414"/>
    </row>
    <row r="2885" spans="1:31" ht="15" hidden="1" customHeight="1">
      <c r="A2885" s="413"/>
      <c r="AE2885" s="414"/>
    </row>
    <row r="2886" spans="1:31" ht="15" hidden="1" customHeight="1">
      <c r="A2886" s="413"/>
      <c r="AE2886" s="414"/>
    </row>
    <row r="2887" spans="1:31" ht="15" hidden="1" customHeight="1">
      <c r="A2887" s="413"/>
      <c r="AE2887" s="414"/>
    </row>
    <row r="2888" spans="1:31" ht="15" hidden="1" customHeight="1">
      <c r="A2888" s="413"/>
      <c r="AE2888" s="414"/>
    </row>
    <row r="2889" spans="1:31" ht="15" hidden="1" customHeight="1">
      <c r="A2889" s="413"/>
      <c r="AE2889" s="414"/>
    </row>
    <row r="2890" spans="1:31" ht="15" hidden="1" customHeight="1">
      <c r="A2890" s="413"/>
      <c r="AE2890" s="414"/>
    </row>
    <row r="2891" spans="1:31" ht="15" hidden="1" customHeight="1">
      <c r="A2891" s="413"/>
      <c r="AE2891" s="414"/>
    </row>
    <row r="2892" spans="1:31" ht="15" hidden="1" customHeight="1">
      <c r="A2892" s="413"/>
      <c r="AE2892" s="414"/>
    </row>
    <row r="2893" spans="1:31" ht="15" hidden="1" customHeight="1">
      <c r="A2893" s="413"/>
      <c r="AE2893" s="414"/>
    </row>
    <row r="2894" spans="1:31" ht="15" hidden="1" customHeight="1">
      <c r="A2894" s="413"/>
      <c r="AE2894" s="414"/>
    </row>
    <row r="2895" spans="1:31" ht="15" hidden="1" customHeight="1">
      <c r="A2895" s="413"/>
      <c r="AE2895" s="414"/>
    </row>
    <row r="2896" spans="1:31" ht="15" hidden="1" customHeight="1">
      <c r="A2896" s="413"/>
      <c r="AE2896" s="414"/>
    </row>
    <row r="2897" spans="1:31" ht="15" hidden="1" customHeight="1">
      <c r="A2897" s="413"/>
      <c r="AE2897" s="414"/>
    </row>
    <row r="2898" spans="1:31" ht="15" hidden="1" customHeight="1">
      <c r="A2898" s="413"/>
      <c r="AE2898" s="414"/>
    </row>
    <row r="2899" spans="1:31" ht="15" hidden="1" customHeight="1">
      <c r="A2899" s="413"/>
      <c r="AE2899" s="414"/>
    </row>
    <row r="2900" spans="1:31" ht="15" hidden="1" customHeight="1">
      <c r="A2900" s="413"/>
      <c r="AE2900" s="414"/>
    </row>
    <row r="2901" spans="1:31" ht="15" hidden="1" customHeight="1">
      <c r="A2901" s="413"/>
      <c r="AE2901" s="414"/>
    </row>
    <row r="2902" spans="1:31" ht="15" hidden="1" customHeight="1">
      <c r="A2902" s="413"/>
      <c r="AE2902" s="414"/>
    </row>
    <row r="2903" spans="1:31" ht="15" hidden="1" customHeight="1">
      <c r="A2903" s="413"/>
      <c r="AE2903" s="414"/>
    </row>
    <row r="2904" spans="1:31" ht="15" hidden="1" customHeight="1">
      <c r="A2904" s="413"/>
      <c r="AE2904" s="414"/>
    </row>
    <row r="2905" spans="1:31" ht="15" hidden="1" customHeight="1">
      <c r="A2905" s="413"/>
      <c r="AE2905" s="414"/>
    </row>
    <row r="2906" spans="1:31" ht="15" hidden="1" customHeight="1">
      <c r="A2906" s="413"/>
      <c r="AE2906" s="414"/>
    </row>
    <row r="2907" spans="1:31" ht="15" hidden="1" customHeight="1">
      <c r="A2907" s="413"/>
      <c r="AE2907" s="414"/>
    </row>
    <row r="2908" spans="1:31" ht="15" hidden="1" customHeight="1">
      <c r="A2908" s="413"/>
      <c r="AE2908" s="414"/>
    </row>
    <row r="2909" spans="1:31" ht="15" hidden="1" customHeight="1">
      <c r="A2909" s="413"/>
      <c r="AE2909" s="414"/>
    </row>
    <row r="2910" spans="1:31" ht="15" hidden="1" customHeight="1">
      <c r="A2910" s="413"/>
      <c r="AE2910" s="414"/>
    </row>
    <row r="2911" spans="1:31" ht="15" hidden="1" customHeight="1">
      <c r="A2911" s="413"/>
      <c r="AE2911" s="414"/>
    </row>
    <row r="2912" spans="1:31" ht="15" hidden="1" customHeight="1">
      <c r="A2912" s="413"/>
      <c r="AE2912" s="414"/>
    </row>
    <row r="2913" spans="1:31" ht="15" hidden="1" customHeight="1">
      <c r="A2913" s="413"/>
      <c r="AE2913" s="414"/>
    </row>
    <row r="2914" spans="1:31" ht="15" hidden="1" customHeight="1">
      <c r="A2914" s="413"/>
      <c r="AE2914" s="414"/>
    </row>
    <row r="2915" spans="1:31" ht="15" hidden="1" customHeight="1">
      <c r="A2915" s="413"/>
      <c r="AE2915" s="414"/>
    </row>
    <row r="2916" spans="1:31" ht="15" hidden="1" customHeight="1">
      <c r="A2916" s="413"/>
      <c r="AE2916" s="414"/>
    </row>
    <row r="2917" spans="1:31" ht="15" hidden="1" customHeight="1">
      <c r="A2917" s="413"/>
      <c r="AE2917" s="414"/>
    </row>
    <row r="2918" spans="1:31" ht="15" hidden="1" customHeight="1">
      <c r="A2918" s="413"/>
      <c r="AE2918" s="414"/>
    </row>
    <row r="2919" spans="1:31" ht="15" hidden="1" customHeight="1">
      <c r="A2919" s="413"/>
      <c r="AE2919" s="414"/>
    </row>
    <row r="2920" spans="1:31" ht="15" hidden="1" customHeight="1">
      <c r="A2920" s="413"/>
      <c r="AE2920" s="414"/>
    </row>
    <row r="2921" spans="1:31" ht="15" hidden="1" customHeight="1">
      <c r="A2921" s="413"/>
      <c r="AE2921" s="414"/>
    </row>
    <row r="2922" spans="1:31" ht="15" hidden="1" customHeight="1">
      <c r="A2922" s="413"/>
      <c r="AE2922" s="414"/>
    </row>
    <row r="2923" spans="1:31" ht="15" hidden="1" customHeight="1">
      <c r="A2923" s="413"/>
      <c r="AE2923" s="414"/>
    </row>
    <row r="2924" spans="1:31" ht="15" hidden="1" customHeight="1">
      <c r="A2924" s="413"/>
      <c r="AE2924" s="414"/>
    </row>
    <row r="2925" spans="1:31" ht="15" hidden="1" customHeight="1">
      <c r="A2925" s="413"/>
      <c r="AE2925" s="414"/>
    </row>
    <row r="2926" spans="1:31" ht="15" hidden="1" customHeight="1">
      <c r="A2926" s="413"/>
      <c r="AE2926" s="414"/>
    </row>
    <row r="2927" spans="1:31" ht="15" hidden="1" customHeight="1">
      <c r="A2927" s="413"/>
      <c r="AE2927" s="414"/>
    </row>
    <row r="2928" spans="1:31" ht="15" hidden="1" customHeight="1">
      <c r="A2928" s="413"/>
      <c r="AE2928" s="414"/>
    </row>
    <row r="2929" spans="1:31" ht="15" hidden="1" customHeight="1">
      <c r="A2929" s="413"/>
      <c r="AE2929" s="414"/>
    </row>
    <row r="2930" spans="1:31" ht="15" hidden="1" customHeight="1">
      <c r="A2930" s="413"/>
      <c r="AE2930" s="414"/>
    </row>
    <row r="2931" spans="1:31" ht="15" hidden="1" customHeight="1">
      <c r="A2931" s="413"/>
      <c r="AE2931" s="414"/>
    </row>
    <row r="2932" spans="1:31" ht="15" hidden="1" customHeight="1">
      <c r="A2932" s="413"/>
      <c r="AE2932" s="414"/>
    </row>
    <row r="2933" spans="1:31" ht="15" hidden="1" customHeight="1">
      <c r="A2933" s="413"/>
      <c r="AE2933" s="414"/>
    </row>
    <row r="2934" spans="1:31" ht="15" hidden="1" customHeight="1">
      <c r="A2934" s="413"/>
      <c r="AE2934" s="414"/>
    </row>
    <row r="2935" spans="1:31" ht="15" hidden="1" customHeight="1">
      <c r="A2935" s="413"/>
      <c r="AE2935" s="414"/>
    </row>
    <row r="2936" spans="1:31" ht="15" hidden="1" customHeight="1">
      <c r="A2936" s="413"/>
      <c r="AE2936" s="414"/>
    </row>
    <row r="2937" spans="1:31" ht="15" hidden="1" customHeight="1">
      <c r="A2937" s="413"/>
      <c r="AE2937" s="414"/>
    </row>
    <row r="2938" spans="1:31" ht="15" hidden="1" customHeight="1">
      <c r="A2938" s="413"/>
      <c r="AE2938" s="414"/>
    </row>
    <row r="2939" spans="1:31" ht="15" hidden="1" customHeight="1">
      <c r="A2939" s="413"/>
      <c r="AE2939" s="414"/>
    </row>
    <row r="2940" spans="1:31" ht="15" hidden="1" customHeight="1">
      <c r="A2940" s="413"/>
      <c r="AE2940" s="414"/>
    </row>
    <row r="2941" spans="1:31" ht="15" hidden="1" customHeight="1">
      <c r="A2941" s="413"/>
      <c r="AE2941" s="414"/>
    </row>
    <row r="2942" spans="1:31" ht="15" hidden="1" customHeight="1">
      <c r="A2942" s="413"/>
      <c r="AE2942" s="414"/>
    </row>
    <row r="2943" spans="1:31" ht="15" hidden="1" customHeight="1">
      <c r="A2943" s="413"/>
      <c r="AE2943" s="414"/>
    </row>
    <row r="2944" spans="1:31" ht="15" hidden="1" customHeight="1">
      <c r="A2944" s="413"/>
      <c r="AE2944" s="414"/>
    </row>
    <row r="2945" spans="1:31" ht="15" hidden="1" customHeight="1">
      <c r="A2945" s="413"/>
      <c r="AE2945" s="414"/>
    </row>
    <row r="2946" spans="1:31" ht="15" hidden="1" customHeight="1">
      <c r="A2946" s="413"/>
      <c r="AE2946" s="414"/>
    </row>
    <row r="2947" spans="1:31" ht="15" hidden="1" customHeight="1">
      <c r="A2947" s="413"/>
      <c r="AE2947" s="414"/>
    </row>
    <row r="2948" spans="1:31" ht="15" hidden="1" customHeight="1">
      <c r="A2948" s="413"/>
      <c r="AE2948" s="414"/>
    </row>
    <row r="2949" spans="1:31" ht="15" hidden="1" customHeight="1">
      <c r="A2949" s="413"/>
      <c r="AE2949" s="414"/>
    </row>
    <row r="2950" spans="1:31" ht="15" hidden="1" customHeight="1">
      <c r="A2950" s="413"/>
      <c r="AE2950" s="414"/>
    </row>
    <row r="2951" spans="1:31" ht="15" hidden="1" customHeight="1">
      <c r="A2951" s="413"/>
      <c r="AE2951" s="414"/>
    </row>
    <row r="2952" spans="1:31" ht="15" hidden="1" customHeight="1">
      <c r="A2952" s="413"/>
      <c r="AE2952" s="414"/>
    </row>
    <row r="2953" spans="1:31" ht="15" hidden="1" customHeight="1">
      <c r="A2953" s="413"/>
      <c r="AE2953" s="414"/>
    </row>
    <row r="2954" spans="1:31" ht="15" hidden="1" customHeight="1">
      <c r="A2954" s="413"/>
      <c r="AE2954" s="414"/>
    </row>
    <row r="2955" spans="1:31" ht="15" hidden="1" customHeight="1">
      <c r="A2955" s="413"/>
      <c r="AE2955" s="414"/>
    </row>
    <row r="2956" spans="1:31" ht="15" hidden="1" customHeight="1">
      <c r="A2956" s="413"/>
      <c r="AE2956" s="414"/>
    </row>
    <row r="2957" spans="1:31" ht="15" hidden="1" customHeight="1">
      <c r="A2957" s="413"/>
      <c r="AE2957" s="414"/>
    </row>
    <row r="2958" spans="1:31" ht="15" hidden="1" customHeight="1">
      <c r="A2958" s="413"/>
      <c r="AE2958" s="414"/>
    </row>
    <row r="2959" spans="1:31" ht="15" hidden="1" customHeight="1">
      <c r="A2959" s="413"/>
      <c r="AE2959" s="414"/>
    </row>
    <row r="2960" spans="1:31" ht="15" hidden="1" customHeight="1">
      <c r="A2960" s="413"/>
      <c r="AE2960" s="414"/>
    </row>
    <row r="2961" spans="1:31" ht="15" hidden="1" customHeight="1">
      <c r="A2961" s="413"/>
      <c r="AE2961" s="414"/>
    </row>
    <row r="2962" spans="1:31" ht="15" hidden="1" customHeight="1">
      <c r="A2962" s="413"/>
      <c r="AE2962" s="414"/>
    </row>
    <row r="2963" spans="1:31" ht="15" hidden="1" customHeight="1">
      <c r="A2963" s="413"/>
      <c r="AE2963" s="414"/>
    </row>
    <row r="2964" spans="1:31" ht="15" hidden="1" customHeight="1">
      <c r="A2964" s="413"/>
      <c r="AE2964" s="414"/>
    </row>
    <row r="2965" spans="1:31" ht="15" hidden="1" customHeight="1">
      <c r="A2965" s="413"/>
      <c r="AE2965" s="414"/>
    </row>
    <row r="2966" spans="1:31" ht="15" hidden="1" customHeight="1">
      <c r="A2966" s="413"/>
      <c r="AE2966" s="414"/>
    </row>
    <row r="2967" spans="1:31" ht="15" hidden="1" customHeight="1">
      <c r="A2967" s="413"/>
      <c r="AE2967" s="414"/>
    </row>
    <row r="2968" spans="1:31" ht="15" hidden="1" customHeight="1">
      <c r="A2968" s="413"/>
      <c r="AE2968" s="414"/>
    </row>
    <row r="2969" spans="1:31" ht="15" hidden="1" customHeight="1">
      <c r="A2969" s="413"/>
      <c r="AE2969" s="414"/>
    </row>
    <row r="2970" spans="1:31" ht="15" hidden="1" customHeight="1">
      <c r="A2970" s="413"/>
      <c r="AE2970" s="414"/>
    </row>
    <row r="2971" spans="1:31" ht="15" hidden="1" customHeight="1">
      <c r="A2971" s="413"/>
      <c r="AE2971" s="414"/>
    </row>
    <row r="2972" spans="1:31" ht="15" hidden="1" customHeight="1">
      <c r="A2972" s="413"/>
      <c r="AE2972" s="414"/>
    </row>
    <row r="2973" spans="1:31" ht="15" hidden="1" customHeight="1">
      <c r="A2973" s="413"/>
      <c r="AE2973" s="414"/>
    </row>
    <row r="2974" spans="1:31" ht="15" hidden="1" customHeight="1">
      <c r="A2974" s="413"/>
      <c r="AE2974" s="414"/>
    </row>
    <row r="2975" spans="1:31" ht="15" hidden="1" customHeight="1">
      <c r="A2975" s="413"/>
      <c r="AE2975" s="414"/>
    </row>
    <row r="2976" spans="1:31" ht="15" hidden="1" customHeight="1">
      <c r="A2976" s="413"/>
      <c r="AE2976" s="414"/>
    </row>
    <row r="2977" spans="1:31" ht="15" hidden="1" customHeight="1">
      <c r="A2977" s="413"/>
      <c r="AE2977" s="414"/>
    </row>
    <row r="2978" spans="1:31" ht="15" hidden="1" customHeight="1">
      <c r="A2978" s="413"/>
      <c r="AE2978" s="414"/>
    </row>
    <row r="2979" spans="1:31" ht="15" hidden="1" customHeight="1">
      <c r="A2979" s="413"/>
      <c r="AE2979" s="414"/>
    </row>
    <row r="2980" spans="1:31" ht="15" hidden="1" customHeight="1">
      <c r="A2980" s="413"/>
      <c r="AE2980" s="414"/>
    </row>
    <row r="2981" spans="1:31" ht="15" hidden="1" customHeight="1">
      <c r="A2981" s="413"/>
      <c r="AE2981" s="414"/>
    </row>
    <row r="2982" spans="1:31" ht="15" hidden="1" customHeight="1">
      <c r="A2982" s="413"/>
      <c r="AE2982" s="414"/>
    </row>
    <row r="2983" spans="1:31" ht="15" hidden="1" customHeight="1">
      <c r="A2983" s="413"/>
      <c r="AE2983" s="414"/>
    </row>
    <row r="2984" spans="1:31" ht="15" hidden="1" customHeight="1">
      <c r="A2984" s="413"/>
      <c r="AE2984" s="414"/>
    </row>
    <row r="2985" spans="1:31" ht="15" hidden="1" customHeight="1">
      <c r="A2985" s="413"/>
      <c r="AE2985" s="414"/>
    </row>
    <row r="2986" spans="1:31" ht="15" hidden="1" customHeight="1">
      <c r="A2986" s="413"/>
      <c r="AE2986" s="414"/>
    </row>
    <row r="2987" spans="1:31" ht="15" hidden="1" customHeight="1">
      <c r="A2987" s="413"/>
      <c r="AE2987" s="414"/>
    </row>
    <row r="2988" spans="1:31" ht="15" hidden="1" customHeight="1">
      <c r="A2988" s="413"/>
      <c r="AE2988" s="414"/>
    </row>
    <row r="2989" spans="1:31" ht="15" hidden="1" customHeight="1">
      <c r="A2989" s="413"/>
      <c r="AE2989" s="414"/>
    </row>
    <row r="2990" spans="1:31" ht="15" hidden="1" customHeight="1">
      <c r="A2990" s="413"/>
      <c r="AE2990" s="414"/>
    </row>
    <row r="2991" spans="1:31" ht="15" hidden="1" customHeight="1">
      <c r="A2991" s="413"/>
      <c r="AE2991" s="414"/>
    </row>
    <row r="2992" spans="1:31" ht="15" hidden="1" customHeight="1">
      <c r="A2992" s="413"/>
      <c r="AE2992" s="414"/>
    </row>
    <row r="2993" spans="1:31" ht="15" hidden="1" customHeight="1">
      <c r="A2993" s="413"/>
      <c r="AE2993" s="414"/>
    </row>
    <row r="2994" spans="1:31" ht="15" hidden="1" customHeight="1">
      <c r="A2994" s="413"/>
      <c r="AE2994" s="414"/>
    </row>
    <row r="2995" spans="1:31" ht="15" hidden="1" customHeight="1">
      <c r="A2995" s="413"/>
      <c r="AE2995" s="414"/>
    </row>
    <row r="2996" spans="1:31" ht="15" hidden="1" customHeight="1">
      <c r="A2996" s="413"/>
      <c r="AE2996" s="414"/>
    </row>
    <row r="2997" spans="1:31" ht="15" hidden="1" customHeight="1">
      <c r="A2997" s="413"/>
      <c r="AE2997" s="414"/>
    </row>
    <row r="2998" spans="1:31" ht="15" hidden="1" customHeight="1">
      <c r="A2998" s="413"/>
      <c r="AE2998" s="414"/>
    </row>
    <row r="2999" spans="1:31" ht="15" hidden="1" customHeight="1">
      <c r="A2999" s="413"/>
      <c r="AE2999" s="414"/>
    </row>
    <row r="3000" spans="1:31" ht="15" hidden="1" customHeight="1">
      <c r="A3000" s="413"/>
      <c r="AE3000" s="414"/>
    </row>
    <row r="3001" spans="1:31" ht="15" hidden="1" customHeight="1">
      <c r="A3001" s="413"/>
      <c r="AE3001" s="414"/>
    </row>
    <row r="3002" spans="1:31" ht="15" hidden="1" customHeight="1">
      <c r="A3002" s="413"/>
      <c r="AE3002" s="414"/>
    </row>
    <row r="3003" spans="1:31" ht="15" hidden="1" customHeight="1">
      <c r="A3003" s="413"/>
      <c r="AE3003" s="414"/>
    </row>
    <row r="3004" spans="1:31" ht="15" hidden="1" customHeight="1">
      <c r="A3004" s="413"/>
      <c r="AE3004" s="414"/>
    </row>
    <row r="3005" spans="1:31" ht="15" hidden="1" customHeight="1">
      <c r="A3005" s="413"/>
      <c r="AE3005" s="414"/>
    </row>
    <row r="3006" spans="1:31" ht="15" hidden="1" customHeight="1">
      <c r="A3006" s="413"/>
      <c r="AE3006" s="414"/>
    </row>
    <row r="3007" spans="1:31" ht="15" hidden="1" customHeight="1">
      <c r="A3007" s="413"/>
      <c r="AE3007" s="414"/>
    </row>
    <row r="3008" spans="1:31" ht="15" hidden="1" customHeight="1">
      <c r="A3008" s="413"/>
      <c r="AE3008" s="414"/>
    </row>
    <row r="3009" spans="1:31" ht="15" hidden="1" customHeight="1">
      <c r="A3009" s="413"/>
      <c r="AE3009" s="414"/>
    </row>
    <row r="3010" spans="1:31" ht="15" hidden="1" customHeight="1">
      <c r="A3010" s="413"/>
      <c r="AE3010" s="414"/>
    </row>
    <row r="3011" spans="1:31" ht="15" hidden="1" customHeight="1">
      <c r="A3011" s="413"/>
      <c r="AE3011" s="414"/>
    </row>
    <row r="3012" spans="1:31" ht="15" hidden="1" customHeight="1">
      <c r="A3012" s="413"/>
      <c r="AE3012" s="414"/>
    </row>
    <row r="3013" spans="1:31" ht="15" hidden="1" customHeight="1">
      <c r="A3013" s="413"/>
      <c r="AE3013" s="414"/>
    </row>
    <row r="3014" spans="1:31" ht="15" hidden="1" customHeight="1">
      <c r="A3014" s="413"/>
      <c r="AE3014" s="414"/>
    </row>
    <row r="3015" spans="1:31" ht="15" hidden="1" customHeight="1">
      <c r="A3015" s="413"/>
      <c r="AE3015" s="414"/>
    </row>
    <row r="3016" spans="1:31" ht="15" hidden="1" customHeight="1">
      <c r="A3016" s="413"/>
      <c r="AE3016" s="414"/>
    </row>
    <row r="3017" spans="1:31" ht="15" hidden="1" customHeight="1">
      <c r="A3017" s="413"/>
      <c r="AE3017" s="414"/>
    </row>
    <row r="3018" spans="1:31" ht="15" hidden="1" customHeight="1">
      <c r="A3018" s="413"/>
      <c r="AE3018" s="414"/>
    </row>
    <row r="3019" spans="1:31" ht="15" hidden="1" customHeight="1">
      <c r="A3019" s="413"/>
      <c r="AE3019" s="414"/>
    </row>
    <row r="3020" spans="1:31" ht="15" hidden="1" customHeight="1">
      <c r="A3020" s="413"/>
      <c r="AE3020" s="414"/>
    </row>
    <row r="3021" spans="1:31" ht="15" hidden="1" customHeight="1">
      <c r="A3021" s="413"/>
      <c r="AE3021" s="414"/>
    </row>
    <row r="3022" spans="1:31" ht="15" hidden="1" customHeight="1">
      <c r="A3022" s="413"/>
      <c r="AE3022" s="414"/>
    </row>
    <row r="3023" spans="1:31" ht="15" hidden="1" customHeight="1">
      <c r="A3023" s="413"/>
      <c r="AE3023" s="414"/>
    </row>
    <row r="3024" spans="1:31" ht="15" hidden="1" customHeight="1">
      <c r="A3024" s="413"/>
      <c r="AE3024" s="414"/>
    </row>
    <row r="3025" spans="1:31" ht="15" hidden="1" customHeight="1">
      <c r="A3025" s="413"/>
      <c r="AE3025" s="414"/>
    </row>
    <row r="3026" spans="1:31" ht="15" hidden="1" customHeight="1">
      <c r="A3026" s="413"/>
      <c r="AE3026" s="414"/>
    </row>
    <row r="3027" spans="1:31" ht="15" hidden="1" customHeight="1">
      <c r="A3027" s="413"/>
      <c r="AE3027" s="414"/>
    </row>
    <row r="3028" spans="1:31" ht="15" hidden="1" customHeight="1">
      <c r="A3028" s="413"/>
      <c r="AE3028" s="414"/>
    </row>
    <row r="3029" spans="1:31" ht="15" hidden="1" customHeight="1">
      <c r="A3029" s="413"/>
      <c r="AE3029" s="414"/>
    </row>
    <row r="3030" spans="1:31" ht="15" hidden="1" customHeight="1">
      <c r="A3030" s="413"/>
      <c r="AE3030" s="414"/>
    </row>
    <row r="3031" spans="1:31" ht="15" hidden="1" customHeight="1">
      <c r="A3031" s="413"/>
      <c r="AE3031" s="414"/>
    </row>
    <row r="3032" spans="1:31" ht="15" hidden="1" customHeight="1">
      <c r="A3032" s="413"/>
      <c r="AE3032" s="414"/>
    </row>
    <row r="3033" spans="1:31" ht="15" hidden="1" customHeight="1">
      <c r="A3033" s="413"/>
      <c r="AE3033" s="414"/>
    </row>
    <row r="3034" spans="1:31" ht="15" hidden="1" customHeight="1">
      <c r="A3034" s="413"/>
      <c r="AE3034" s="414"/>
    </row>
    <row r="3035" spans="1:31" ht="15" hidden="1" customHeight="1">
      <c r="A3035" s="413"/>
      <c r="AE3035" s="414"/>
    </row>
    <row r="3036" spans="1:31" ht="15" hidden="1" customHeight="1">
      <c r="A3036" s="413"/>
      <c r="AE3036" s="414"/>
    </row>
    <row r="3037" spans="1:31" ht="15" hidden="1" customHeight="1">
      <c r="A3037" s="413"/>
      <c r="AE3037" s="414"/>
    </row>
    <row r="3038" spans="1:31" ht="15" hidden="1" customHeight="1">
      <c r="A3038" s="413"/>
      <c r="AE3038" s="414"/>
    </row>
    <row r="3039" spans="1:31" ht="15" hidden="1" customHeight="1">
      <c r="A3039" s="413"/>
      <c r="AE3039" s="414"/>
    </row>
    <row r="3040" spans="1:31" ht="15" hidden="1" customHeight="1">
      <c r="A3040" s="413"/>
      <c r="AE3040" s="414"/>
    </row>
    <row r="3041" spans="1:31" ht="15" hidden="1" customHeight="1">
      <c r="A3041" s="413"/>
      <c r="AE3041" s="414"/>
    </row>
    <row r="3042" spans="1:31" ht="15" hidden="1" customHeight="1">
      <c r="A3042" s="413"/>
      <c r="AE3042" s="414"/>
    </row>
    <row r="3043" spans="1:31" ht="15" hidden="1" customHeight="1">
      <c r="A3043" s="413"/>
      <c r="AE3043" s="414"/>
    </row>
    <row r="3044" spans="1:31" ht="15" hidden="1" customHeight="1">
      <c r="A3044" s="413"/>
      <c r="AE3044" s="414"/>
    </row>
    <row r="3045" spans="1:31" ht="15" hidden="1" customHeight="1">
      <c r="A3045" s="413"/>
      <c r="AE3045" s="414"/>
    </row>
    <row r="3046" spans="1:31" ht="15" hidden="1" customHeight="1">
      <c r="A3046" s="413"/>
      <c r="AE3046" s="414"/>
    </row>
    <row r="3047" spans="1:31" ht="15" hidden="1" customHeight="1">
      <c r="A3047" s="413"/>
      <c r="AE3047" s="414"/>
    </row>
    <row r="3048" spans="1:31" ht="15" hidden="1" customHeight="1">
      <c r="A3048" s="413"/>
      <c r="AE3048" s="414"/>
    </row>
    <row r="3049" spans="1:31" ht="15" hidden="1" customHeight="1">
      <c r="A3049" s="413"/>
      <c r="AE3049" s="414"/>
    </row>
    <row r="3050" spans="1:31" ht="15" hidden="1" customHeight="1">
      <c r="A3050" s="413"/>
      <c r="AE3050" s="414"/>
    </row>
    <row r="3051" spans="1:31" ht="15" hidden="1" customHeight="1">
      <c r="A3051" s="413"/>
      <c r="AE3051" s="414"/>
    </row>
    <row r="3052" spans="1:31" ht="15" hidden="1" customHeight="1">
      <c r="A3052" s="413"/>
      <c r="AE3052" s="414"/>
    </row>
    <row r="3053" spans="1:31" ht="15" hidden="1" customHeight="1">
      <c r="A3053" s="413"/>
      <c r="AE3053" s="414"/>
    </row>
    <row r="3054" spans="1:31" ht="15" hidden="1" customHeight="1">
      <c r="A3054" s="413"/>
      <c r="AE3054" s="414"/>
    </row>
    <row r="3055" spans="1:31" ht="15" hidden="1" customHeight="1">
      <c r="A3055" s="413"/>
      <c r="AE3055" s="414"/>
    </row>
    <row r="3056" spans="1:31" ht="15" hidden="1" customHeight="1">
      <c r="A3056" s="413"/>
      <c r="AE3056" s="414"/>
    </row>
    <row r="3057" spans="1:31" ht="15" hidden="1" customHeight="1">
      <c r="A3057" s="413"/>
      <c r="AE3057" s="414"/>
    </row>
    <row r="3058" spans="1:31" ht="15" hidden="1" customHeight="1">
      <c r="A3058" s="413"/>
      <c r="AE3058" s="414"/>
    </row>
    <row r="3059" spans="1:31" ht="15" hidden="1" customHeight="1">
      <c r="A3059" s="413"/>
      <c r="AE3059" s="414"/>
    </row>
    <row r="3060" spans="1:31" ht="15" hidden="1" customHeight="1">
      <c r="A3060" s="413"/>
      <c r="AE3060" s="414"/>
    </row>
    <row r="3061" spans="1:31" ht="15" hidden="1" customHeight="1">
      <c r="A3061" s="413"/>
      <c r="AE3061" s="414"/>
    </row>
    <row r="3062" spans="1:31" ht="15" hidden="1" customHeight="1">
      <c r="A3062" s="413"/>
      <c r="AE3062" s="414"/>
    </row>
    <row r="3063" spans="1:31" ht="15" hidden="1" customHeight="1">
      <c r="A3063" s="413"/>
      <c r="AE3063" s="414"/>
    </row>
    <row r="3064" spans="1:31" ht="15" hidden="1" customHeight="1">
      <c r="A3064" s="413"/>
      <c r="AE3064" s="414"/>
    </row>
    <row r="3065" spans="1:31" ht="15" hidden="1" customHeight="1">
      <c r="A3065" s="413"/>
      <c r="AE3065" s="414"/>
    </row>
    <row r="3066" spans="1:31" ht="15" hidden="1" customHeight="1">
      <c r="A3066" s="413"/>
      <c r="AE3066" s="414"/>
    </row>
    <row r="3067" spans="1:31" ht="15" hidden="1" customHeight="1">
      <c r="A3067" s="413"/>
      <c r="AE3067" s="414"/>
    </row>
    <row r="3068" spans="1:31" ht="15" hidden="1" customHeight="1">
      <c r="A3068" s="413"/>
      <c r="AE3068" s="414"/>
    </row>
    <row r="3069" spans="1:31" ht="15" hidden="1" customHeight="1">
      <c r="A3069" s="413"/>
      <c r="AE3069" s="414"/>
    </row>
    <row r="3070" spans="1:31" ht="15" hidden="1" customHeight="1">
      <c r="A3070" s="413"/>
      <c r="AE3070" s="414"/>
    </row>
    <row r="3071" spans="1:31" ht="15" hidden="1" customHeight="1">
      <c r="A3071" s="413"/>
      <c r="AE3071" s="414"/>
    </row>
    <row r="3072" spans="1:31" ht="15" hidden="1" customHeight="1">
      <c r="A3072" s="413"/>
      <c r="AE3072" s="414"/>
    </row>
    <row r="3073" spans="1:31" ht="15" hidden="1" customHeight="1">
      <c r="A3073" s="413"/>
      <c r="AE3073" s="414"/>
    </row>
    <row r="3074" spans="1:31" ht="15" hidden="1" customHeight="1">
      <c r="A3074" s="413"/>
      <c r="AE3074" s="414"/>
    </row>
    <row r="3075" spans="1:31" ht="15" hidden="1" customHeight="1">
      <c r="A3075" s="413"/>
      <c r="AE3075" s="414"/>
    </row>
    <row r="3076" spans="1:31" ht="15" hidden="1" customHeight="1">
      <c r="A3076" s="413"/>
      <c r="AE3076" s="414"/>
    </row>
    <row r="3077" spans="1:31" ht="15" hidden="1" customHeight="1">
      <c r="A3077" s="413"/>
      <c r="AE3077" s="414"/>
    </row>
    <row r="3078" spans="1:31" ht="15" hidden="1" customHeight="1">
      <c r="A3078" s="413"/>
      <c r="AE3078" s="414"/>
    </row>
    <row r="3079" spans="1:31" ht="15" hidden="1" customHeight="1">
      <c r="A3079" s="413"/>
      <c r="AE3079" s="414"/>
    </row>
    <row r="3080" spans="1:31" ht="15" hidden="1" customHeight="1">
      <c r="A3080" s="413"/>
      <c r="AE3080" s="414"/>
    </row>
    <row r="3081" spans="1:31" ht="15" hidden="1" customHeight="1">
      <c r="A3081" s="413"/>
      <c r="AE3081" s="414"/>
    </row>
    <row r="3082" spans="1:31" ht="15" hidden="1" customHeight="1">
      <c r="A3082" s="413"/>
      <c r="AE3082" s="414"/>
    </row>
    <row r="3083" spans="1:31" ht="15" hidden="1" customHeight="1">
      <c r="A3083" s="413"/>
      <c r="AE3083" s="414"/>
    </row>
    <row r="3084" spans="1:31" ht="15" hidden="1" customHeight="1">
      <c r="A3084" s="413"/>
      <c r="AE3084" s="414"/>
    </row>
    <row r="3085" spans="1:31" ht="15" hidden="1" customHeight="1">
      <c r="A3085" s="413"/>
      <c r="AE3085" s="414"/>
    </row>
    <row r="3086" spans="1:31" ht="15" hidden="1" customHeight="1">
      <c r="A3086" s="413"/>
      <c r="AE3086" s="414"/>
    </row>
    <row r="3087" spans="1:31" ht="15" hidden="1" customHeight="1">
      <c r="A3087" s="413"/>
      <c r="AE3087" s="414"/>
    </row>
    <row r="3088" spans="1:31" ht="15" hidden="1" customHeight="1">
      <c r="A3088" s="413"/>
      <c r="AE3088" s="414"/>
    </row>
    <row r="3089" spans="1:31" ht="15" hidden="1" customHeight="1">
      <c r="A3089" s="413"/>
      <c r="AE3089" s="414"/>
    </row>
    <row r="3090" spans="1:31" ht="15" hidden="1" customHeight="1">
      <c r="A3090" s="413"/>
      <c r="AE3090" s="414"/>
    </row>
    <row r="3091" spans="1:31" ht="15" hidden="1" customHeight="1">
      <c r="A3091" s="413"/>
      <c r="AE3091" s="414"/>
    </row>
    <row r="3092" spans="1:31" ht="15" hidden="1" customHeight="1">
      <c r="A3092" s="413"/>
      <c r="AE3092" s="414"/>
    </row>
    <row r="3093" spans="1:31" ht="15" hidden="1" customHeight="1">
      <c r="A3093" s="413"/>
      <c r="AE3093" s="414"/>
    </row>
    <row r="3094" spans="1:31" ht="15" hidden="1" customHeight="1">
      <c r="A3094" s="413"/>
      <c r="AE3094" s="414"/>
    </row>
    <row r="3095" spans="1:31" ht="15" hidden="1" customHeight="1">
      <c r="A3095" s="413"/>
      <c r="AE3095" s="414"/>
    </row>
    <row r="3096" spans="1:31" ht="15" hidden="1" customHeight="1">
      <c r="A3096" s="413"/>
      <c r="AE3096" s="414"/>
    </row>
    <row r="3097" spans="1:31" ht="15" hidden="1" customHeight="1">
      <c r="A3097" s="413"/>
      <c r="AE3097" s="414"/>
    </row>
    <row r="3098" spans="1:31" ht="15" hidden="1" customHeight="1">
      <c r="A3098" s="413"/>
      <c r="AE3098" s="414"/>
    </row>
    <row r="3099" spans="1:31" ht="15" hidden="1" customHeight="1">
      <c r="A3099" s="413"/>
      <c r="AE3099" s="414"/>
    </row>
    <row r="3100" spans="1:31" ht="15" hidden="1" customHeight="1">
      <c r="A3100" s="413"/>
      <c r="AE3100" s="414"/>
    </row>
    <row r="3101" spans="1:31" ht="15" hidden="1" customHeight="1">
      <c r="A3101" s="413"/>
      <c r="AE3101" s="414"/>
    </row>
    <row r="3102" spans="1:31" ht="15" hidden="1" customHeight="1">
      <c r="A3102" s="413"/>
      <c r="AE3102" s="414"/>
    </row>
    <row r="3103" spans="1:31" ht="15" hidden="1" customHeight="1">
      <c r="A3103" s="413"/>
      <c r="AE3103" s="414"/>
    </row>
    <row r="3104" spans="1:31" ht="15" hidden="1" customHeight="1">
      <c r="A3104" s="413"/>
      <c r="AE3104" s="414"/>
    </row>
    <row r="3105" spans="1:31" ht="15" hidden="1" customHeight="1">
      <c r="A3105" s="413"/>
      <c r="AE3105" s="414"/>
    </row>
    <row r="3106" spans="1:31" ht="15" hidden="1" customHeight="1">
      <c r="A3106" s="413"/>
      <c r="AE3106" s="414"/>
    </row>
    <row r="3107" spans="1:31" ht="15" hidden="1" customHeight="1">
      <c r="A3107" s="413"/>
      <c r="AE3107" s="414"/>
    </row>
    <row r="3108" spans="1:31" ht="15" hidden="1" customHeight="1">
      <c r="A3108" s="413"/>
      <c r="AE3108" s="414"/>
    </row>
    <row r="3109" spans="1:31" ht="15" hidden="1" customHeight="1">
      <c r="A3109" s="413"/>
      <c r="AE3109" s="414"/>
    </row>
    <row r="3110" spans="1:31" ht="15" hidden="1" customHeight="1">
      <c r="A3110" s="413"/>
      <c r="AE3110" s="414"/>
    </row>
    <row r="3111" spans="1:31" ht="15" hidden="1" customHeight="1">
      <c r="A3111" s="413"/>
      <c r="AE3111" s="414"/>
    </row>
    <row r="3112" spans="1:31" ht="15" hidden="1" customHeight="1">
      <c r="A3112" s="413"/>
      <c r="AE3112" s="414"/>
    </row>
    <row r="3113" spans="1:31" ht="15" hidden="1" customHeight="1">
      <c r="A3113" s="413"/>
      <c r="AE3113" s="414"/>
    </row>
    <row r="3114" spans="1:31" ht="15" hidden="1" customHeight="1">
      <c r="A3114" s="413"/>
      <c r="AE3114" s="414"/>
    </row>
    <row r="3115" spans="1:31" ht="15" hidden="1" customHeight="1">
      <c r="A3115" s="413"/>
      <c r="AE3115" s="414"/>
    </row>
    <row r="3116" spans="1:31" ht="15" hidden="1" customHeight="1">
      <c r="A3116" s="413"/>
      <c r="AE3116" s="414"/>
    </row>
    <row r="3117" spans="1:31" ht="15" hidden="1" customHeight="1">
      <c r="A3117" s="413"/>
      <c r="AE3117" s="414"/>
    </row>
    <row r="3118" spans="1:31" ht="15" hidden="1" customHeight="1">
      <c r="A3118" s="413"/>
      <c r="AE3118" s="414"/>
    </row>
    <row r="3119" spans="1:31" ht="15" hidden="1" customHeight="1">
      <c r="A3119" s="413"/>
      <c r="AE3119" s="414"/>
    </row>
    <row r="3120" spans="1:31" ht="15" hidden="1" customHeight="1">
      <c r="A3120" s="413"/>
      <c r="AE3120" s="414"/>
    </row>
    <row r="3121" spans="1:31" ht="15" hidden="1" customHeight="1">
      <c r="A3121" s="413"/>
      <c r="AE3121" s="414"/>
    </row>
    <row r="3122" spans="1:31" ht="15" hidden="1" customHeight="1">
      <c r="A3122" s="413"/>
      <c r="AE3122" s="414"/>
    </row>
    <row r="3123" spans="1:31" ht="15" hidden="1" customHeight="1">
      <c r="A3123" s="413"/>
      <c r="AE3123" s="414"/>
    </row>
    <row r="3124" spans="1:31" ht="15" hidden="1" customHeight="1">
      <c r="A3124" s="413"/>
      <c r="AE3124" s="414"/>
    </row>
    <row r="3125" spans="1:31" ht="15" hidden="1" customHeight="1">
      <c r="A3125" s="413"/>
      <c r="AE3125" s="414"/>
    </row>
    <row r="3126" spans="1:31" ht="15" hidden="1" customHeight="1">
      <c r="A3126" s="413"/>
      <c r="AE3126" s="414"/>
    </row>
    <row r="3127" spans="1:31" ht="15" hidden="1" customHeight="1">
      <c r="A3127" s="413"/>
      <c r="AE3127" s="414"/>
    </row>
    <row r="3128" spans="1:31" ht="15" hidden="1" customHeight="1">
      <c r="A3128" s="413"/>
      <c r="AE3128" s="414"/>
    </row>
    <row r="3129" spans="1:31" ht="15" hidden="1" customHeight="1">
      <c r="A3129" s="413"/>
      <c r="AE3129" s="414"/>
    </row>
    <row r="3130" spans="1:31" ht="15" hidden="1" customHeight="1">
      <c r="A3130" s="413"/>
      <c r="AE3130" s="414"/>
    </row>
    <row r="3131" spans="1:31" ht="15" hidden="1" customHeight="1">
      <c r="A3131" s="413"/>
      <c r="AE3131" s="414"/>
    </row>
    <row r="3132" spans="1:31" ht="15" hidden="1" customHeight="1">
      <c r="A3132" s="413"/>
      <c r="AE3132" s="414"/>
    </row>
    <row r="3133" spans="1:31" ht="15" hidden="1" customHeight="1">
      <c r="A3133" s="413"/>
      <c r="AE3133" s="414"/>
    </row>
    <row r="3134" spans="1:31" ht="15" hidden="1" customHeight="1">
      <c r="A3134" s="413"/>
      <c r="AE3134" s="414"/>
    </row>
    <row r="3135" spans="1:31" ht="15" hidden="1" customHeight="1">
      <c r="A3135" s="413"/>
      <c r="AE3135" s="414"/>
    </row>
    <row r="3136" spans="1:31" ht="15" hidden="1" customHeight="1">
      <c r="A3136" s="413"/>
      <c r="AE3136" s="414"/>
    </row>
    <row r="3137" spans="1:31" ht="15" hidden="1" customHeight="1">
      <c r="A3137" s="413"/>
      <c r="AE3137" s="414"/>
    </row>
    <row r="3138" spans="1:31" ht="15" hidden="1" customHeight="1">
      <c r="A3138" s="413"/>
      <c r="AE3138" s="414"/>
    </row>
    <row r="3139" spans="1:31" ht="15" hidden="1" customHeight="1">
      <c r="A3139" s="413"/>
      <c r="AE3139" s="414"/>
    </row>
    <row r="3140" spans="1:31" ht="15" hidden="1" customHeight="1">
      <c r="A3140" s="413"/>
      <c r="AE3140" s="414"/>
    </row>
    <row r="3141" spans="1:31" ht="15" hidden="1" customHeight="1">
      <c r="A3141" s="413"/>
      <c r="AE3141" s="414"/>
    </row>
    <row r="3142" spans="1:31" ht="15" hidden="1" customHeight="1">
      <c r="A3142" s="413"/>
      <c r="AE3142" s="414"/>
    </row>
    <row r="3143" spans="1:31" ht="15" hidden="1" customHeight="1">
      <c r="A3143" s="413"/>
      <c r="AE3143" s="414"/>
    </row>
    <row r="3144" spans="1:31" ht="15" hidden="1" customHeight="1">
      <c r="A3144" s="413"/>
      <c r="AE3144" s="414"/>
    </row>
    <row r="3145" spans="1:31" ht="15" hidden="1" customHeight="1">
      <c r="A3145" s="413"/>
      <c r="AE3145" s="414"/>
    </row>
    <row r="3146" spans="1:31" ht="15" hidden="1" customHeight="1">
      <c r="A3146" s="413"/>
      <c r="AE3146" s="414"/>
    </row>
    <row r="3147" spans="1:31" ht="15" hidden="1" customHeight="1">
      <c r="A3147" s="413"/>
      <c r="AE3147" s="414"/>
    </row>
    <row r="3148" spans="1:31" ht="15" hidden="1" customHeight="1">
      <c r="A3148" s="413"/>
      <c r="AE3148" s="414"/>
    </row>
    <row r="3149" spans="1:31" ht="15" hidden="1" customHeight="1">
      <c r="A3149" s="413"/>
      <c r="AE3149" s="414"/>
    </row>
    <row r="3150" spans="1:31" ht="15" hidden="1" customHeight="1">
      <c r="A3150" s="413"/>
      <c r="AE3150" s="414"/>
    </row>
    <row r="3151" spans="1:31" ht="15" hidden="1" customHeight="1">
      <c r="A3151" s="413"/>
      <c r="AE3151" s="414"/>
    </row>
    <row r="3152" spans="1:31" ht="15" hidden="1" customHeight="1">
      <c r="A3152" s="413"/>
      <c r="AE3152" s="414"/>
    </row>
    <row r="3153" spans="1:31" ht="15" hidden="1" customHeight="1">
      <c r="A3153" s="413"/>
      <c r="AE3153" s="414"/>
    </row>
    <row r="3154" spans="1:31" ht="15" hidden="1" customHeight="1">
      <c r="A3154" s="413"/>
      <c r="AE3154" s="414"/>
    </row>
    <row r="3155" spans="1:31" ht="15" hidden="1" customHeight="1">
      <c r="A3155" s="413"/>
      <c r="AE3155" s="414"/>
    </row>
    <row r="3156" spans="1:31" ht="15" hidden="1" customHeight="1">
      <c r="A3156" s="413"/>
      <c r="AE3156" s="414"/>
    </row>
    <row r="3157" spans="1:31" ht="15" hidden="1" customHeight="1">
      <c r="A3157" s="413"/>
      <c r="AE3157" s="414"/>
    </row>
    <row r="3158" spans="1:31" ht="15" hidden="1" customHeight="1">
      <c r="A3158" s="413"/>
      <c r="AE3158" s="414"/>
    </row>
    <row r="3159" spans="1:31" ht="15" hidden="1" customHeight="1">
      <c r="A3159" s="413"/>
      <c r="AE3159" s="414"/>
    </row>
    <row r="3160" spans="1:31" ht="15" hidden="1" customHeight="1">
      <c r="A3160" s="413"/>
      <c r="AE3160" s="414"/>
    </row>
    <row r="3161" spans="1:31" ht="15" hidden="1" customHeight="1">
      <c r="A3161" s="413"/>
      <c r="AE3161" s="414"/>
    </row>
    <row r="3162" spans="1:31" ht="15" hidden="1" customHeight="1">
      <c r="A3162" s="413"/>
      <c r="AE3162" s="414"/>
    </row>
    <row r="3163" spans="1:31" ht="15" hidden="1" customHeight="1">
      <c r="A3163" s="413"/>
      <c r="AE3163" s="414"/>
    </row>
    <row r="3164" spans="1:31" ht="15" hidden="1" customHeight="1">
      <c r="A3164" s="413"/>
      <c r="AE3164" s="414"/>
    </row>
    <row r="3165" spans="1:31" ht="15" hidden="1" customHeight="1">
      <c r="A3165" s="413"/>
      <c r="AE3165" s="414"/>
    </row>
    <row r="3166" spans="1:31" ht="15" hidden="1" customHeight="1">
      <c r="A3166" s="413"/>
      <c r="AE3166" s="414"/>
    </row>
    <row r="3167" spans="1:31" ht="15" hidden="1" customHeight="1">
      <c r="A3167" s="413"/>
      <c r="AE3167" s="414"/>
    </row>
    <row r="3168" spans="1:31" ht="15" hidden="1" customHeight="1">
      <c r="A3168" s="413"/>
      <c r="AE3168" s="414"/>
    </row>
    <row r="3169" spans="1:31" ht="15" hidden="1" customHeight="1">
      <c r="A3169" s="413"/>
      <c r="AE3169" s="414"/>
    </row>
    <row r="3170" spans="1:31" ht="15" hidden="1" customHeight="1">
      <c r="A3170" s="413"/>
      <c r="AE3170" s="414"/>
    </row>
    <row r="3171" spans="1:31" ht="15" hidden="1" customHeight="1">
      <c r="A3171" s="413"/>
      <c r="AE3171" s="414"/>
    </row>
    <row r="3172" spans="1:31" ht="15" hidden="1" customHeight="1">
      <c r="A3172" s="413"/>
      <c r="AE3172" s="414"/>
    </row>
    <row r="3173" spans="1:31" ht="15" hidden="1" customHeight="1">
      <c r="A3173" s="413"/>
      <c r="AE3173" s="414"/>
    </row>
    <row r="3174" spans="1:31" ht="15" hidden="1" customHeight="1">
      <c r="A3174" s="413"/>
      <c r="AE3174" s="414"/>
    </row>
    <row r="3175" spans="1:31" ht="15" hidden="1" customHeight="1">
      <c r="A3175" s="413"/>
      <c r="AE3175" s="414"/>
    </row>
    <row r="3176" spans="1:31" ht="15" hidden="1" customHeight="1">
      <c r="A3176" s="413"/>
      <c r="AE3176" s="414"/>
    </row>
    <row r="3177" spans="1:31" ht="15" hidden="1" customHeight="1">
      <c r="A3177" s="413"/>
      <c r="AE3177" s="414"/>
    </row>
    <row r="3178" spans="1:31" ht="15" hidden="1" customHeight="1">
      <c r="A3178" s="413"/>
      <c r="AE3178" s="414"/>
    </row>
    <row r="3179" spans="1:31" ht="15" hidden="1" customHeight="1">
      <c r="A3179" s="413"/>
      <c r="AE3179" s="414"/>
    </row>
    <row r="3180" spans="1:31" ht="15" hidden="1" customHeight="1">
      <c r="A3180" s="413"/>
      <c r="AE3180" s="414"/>
    </row>
    <row r="3181" spans="1:31" ht="15" hidden="1" customHeight="1">
      <c r="A3181" s="413"/>
      <c r="AE3181" s="414"/>
    </row>
    <row r="3182" spans="1:31" ht="15" hidden="1" customHeight="1">
      <c r="A3182" s="413"/>
      <c r="AE3182" s="414"/>
    </row>
    <row r="3183" spans="1:31" ht="15" hidden="1" customHeight="1">
      <c r="A3183" s="413"/>
      <c r="AE3183" s="414"/>
    </row>
    <row r="3184" spans="1:31" ht="15" hidden="1" customHeight="1">
      <c r="A3184" s="413"/>
      <c r="AE3184" s="414"/>
    </row>
    <row r="3185" spans="1:31" ht="15" hidden="1" customHeight="1">
      <c r="A3185" s="413"/>
      <c r="AE3185" s="414"/>
    </row>
    <row r="3186" spans="1:31" ht="15" hidden="1" customHeight="1">
      <c r="A3186" s="413"/>
      <c r="AE3186" s="414"/>
    </row>
    <row r="3187" spans="1:31" ht="15" hidden="1" customHeight="1">
      <c r="A3187" s="413"/>
      <c r="AE3187" s="414"/>
    </row>
    <row r="3188" spans="1:31" ht="15" hidden="1" customHeight="1">
      <c r="A3188" s="413"/>
      <c r="AE3188" s="414"/>
    </row>
    <row r="3189" spans="1:31" ht="15" hidden="1" customHeight="1">
      <c r="A3189" s="413"/>
      <c r="AE3189" s="414"/>
    </row>
    <row r="3190" spans="1:31" ht="15" hidden="1" customHeight="1">
      <c r="A3190" s="413"/>
      <c r="AE3190" s="414"/>
    </row>
    <row r="3191" spans="1:31" ht="15" hidden="1" customHeight="1">
      <c r="A3191" s="413"/>
      <c r="AE3191" s="414"/>
    </row>
    <row r="3192" spans="1:31" ht="15" hidden="1" customHeight="1">
      <c r="A3192" s="413"/>
      <c r="AE3192" s="414"/>
    </row>
    <row r="3193" spans="1:31" ht="15" hidden="1" customHeight="1">
      <c r="A3193" s="413"/>
      <c r="AE3193" s="414"/>
    </row>
    <row r="3194" spans="1:31" ht="15" hidden="1" customHeight="1">
      <c r="A3194" s="413"/>
      <c r="AE3194" s="414"/>
    </row>
    <row r="3195" spans="1:31" ht="15" hidden="1" customHeight="1">
      <c r="A3195" s="413"/>
      <c r="AE3195" s="414"/>
    </row>
    <row r="3196" spans="1:31" ht="15" hidden="1" customHeight="1">
      <c r="A3196" s="413"/>
      <c r="AE3196" s="414"/>
    </row>
    <row r="3197" spans="1:31" ht="15" hidden="1" customHeight="1">
      <c r="A3197" s="413"/>
      <c r="AE3197" s="414"/>
    </row>
    <row r="3198" spans="1:31" ht="15" hidden="1" customHeight="1">
      <c r="A3198" s="413"/>
      <c r="AE3198" s="414"/>
    </row>
    <row r="3199" spans="1:31" ht="15" hidden="1" customHeight="1">
      <c r="A3199" s="413"/>
      <c r="AE3199" s="414"/>
    </row>
    <row r="3200" spans="1:31" ht="15" hidden="1" customHeight="1">
      <c r="A3200" s="413"/>
      <c r="AE3200" s="414"/>
    </row>
    <row r="3201" spans="1:31" ht="15" hidden="1" customHeight="1">
      <c r="A3201" s="413"/>
      <c r="AE3201" s="414"/>
    </row>
    <row r="3202" spans="1:31" ht="15" hidden="1" customHeight="1">
      <c r="A3202" s="413"/>
      <c r="AE3202" s="414"/>
    </row>
    <row r="3203" spans="1:31" ht="15" hidden="1" customHeight="1">
      <c r="A3203" s="413"/>
      <c r="AE3203" s="414"/>
    </row>
    <row r="3204" spans="1:31" ht="15" hidden="1" customHeight="1">
      <c r="A3204" s="413"/>
      <c r="AE3204" s="414"/>
    </row>
    <row r="3205" spans="1:31" ht="15" hidden="1" customHeight="1">
      <c r="A3205" s="413"/>
      <c r="AE3205" s="414"/>
    </row>
    <row r="3206" spans="1:31" ht="15" hidden="1" customHeight="1">
      <c r="A3206" s="413"/>
      <c r="AE3206" s="414"/>
    </row>
    <row r="3207" spans="1:31" ht="15" hidden="1" customHeight="1">
      <c r="A3207" s="413"/>
      <c r="AE3207" s="414"/>
    </row>
    <row r="3208" spans="1:31" ht="15" hidden="1" customHeight="1">
      <c r="A3208" s="413"/>
      <c r="AE3208" s="414"/>
    </row>
    <row r="3209" spans="1:31" ht="15" hidden="1" customHeight="1">
      <c r="A3209" s="413"/>
      <c r="AE3209" s="414"/>
    </row>
    <row r="3210" spans="1:31" ht="15" hidden="1" customHeight="1">
      <c r="A3210" s="413"/>
      <c r="AE3210" s="414"/>
    </row>
    <row r="3211" spans="1:31" ht="15" hidden="1" customHeight="1">
      <c r="A3211" s="413"/>
      <c r="AE3211" s="414"/>
    </row>
    <row r="3212" spans="1:31" ht="15" hidden="1" customHeight="1">
      <c r="A3212" s="413"/>
      <c r="AE3212" s="414"/>
    </row>
    <row r="3213" spans="1:31" ht="15" hidden="1" customHeight="1">
      <c r="A3213" s="413"/>
      <c r="AE3213" s="414"/>
    </row>
    <row r="3214" spans="1:31" ht="15" hidden="1" customHeight="1">
      <c r="A3214" s="413"/>
      <c r="AE3214" s="414"/>
    </row>
    <row r="3215" spans="1:31" ht="15" hidden="1" customHeight="1">
      <c r="A3215" s="413"/>
      <c r="AE3215" s="414"/>
    </row>
    <row r="3216" spans="1:31" ht="15" hidden="1" customHeight="1">
      <c r="A3216" s="413"/>
      <c r="AE3216" s="414"/>
    </row>
    <row r="3217" spans="1:31" ht="15" hidden="1" customHeight="1">
      <c r="A3217" s="413"/>
      <c r="AE3217" s="414"/>
    </row>
    <row r="3218" spans="1:31" ht="15" hidden="1" customHeight="1">
      <c r="A3218" s="413"/>
      <c r="AE3218" s="414"/>
    </row>
    <row r="3219" spans="1:31" ht="15" hidden="1" customHeight="1">
      <c r="A3219" s="413"/>
      <c r="AE3219" s="414"/>
    </row>
    <row r="3220" spans="1:31" ht="15" hidden="1" customHeight="1">
      <c r="A3220" s="413"/>
      <c r="AE3220" s="414"/>
    </row>
    <row r="3221" spans="1:31" ht="15" hidden="1" customHeight="1">
      <c r="A3221" s="413"/>
      <c r="AE3221" s="414"/>
    </row>
    <row r="3222" spans="1:31" ht="15" hidden="1" customHeight="1">
      <c r="A3222" s="413"/>
      <c r="AE3222" s="414"/>
    </row>
    <row r="3223" spans="1:31" ht="15" hidden="1" customHeight="1">
      <c r="A3223" s="413"/>
      <c r="AE3223" s="414"/>
    </row>
    <row r="3224" spans="1:31" ht="15" hidden="1" customHeight="1">
      <c r="A3224" s="413"/>
      <c r="AE3224" s="414"/>
    </row>
    <row r="3225" spans="1:31" ht="15" hidden="1" customHeight="1">
      <c r="A3225" s="413"/>
      <c r="AE3225" s="414"/>
    </row>
    <row r="3226" spans="1:31" ht="15" hidden="1" customHeight="1">
      <c r="A3226" s="413"/>
      <c r="AE3226" s="414"/>
    </row>
    <row r="3227" spans="1:31" ht="15" hidden="1" customHeight="1">
      <c r="A3227" s="413"/>
      <c r="AE3227" s="414"/>
    </row>
    <row r="3228" spans="1:31" ht="15" hidden="1" customHeight="1">
      <c r="A3228" s="413"/>
      <c r="AE3228" s="414"/>
    </row>
    <row r="3229" spans="1:31" ht="15" hidden="1" customHeight="1">
      <c r="A3229" s="413"/>
      <c r="AE3229" s="414"/>
    </row>
    <row r="3230" spans="1:31" ht="15" hidden="1" customHeight="1">
      <c r="A3230" s="413"/>
      <c r="AE3230" s="414"/>
    </row>
    <row r="3231" spans="1:31" ht="15" hidden="1" customHeight="1">
      <c r="A3231" s="413"/>
      <c r="AE3231" s="414"/>
    </row>
    <row r="3232" spans="1:31" ht="15" hidden="1" customHeight="1">
      <c r="A3232" s="413"/>
      <c r="AE3232" s="414"/>
    </row>
    <row r="3233" spans="1:31" ht="15" hidden="1" customHeight="1">
      <c r="A3233" s="413"/>
      <c r="AE3233" s="414"/>
    </row>
    <row r="3234" spans="1:31" ht="15" hidden="1" customHeight="1">
      <c r="A3234" s="413"/>
      <c r="AE3234" s="414"/>
    </row>
    <row r="3235" spans="1:31" ht="15" hidden="1" customHeight="1">
      <c r="A3235" s="413"/>
      <c r="AE3235" s="414"/>
    </row>
    <row r="3236" spans="1:31" ht="15" hidden="1" customHeight="1">
      <c r="A3236" s="413"/>
      <c r="AE3236" s="414"/>
    </row>
    <row r="3237" spans="1:31" ht="15" hidden="1" customHeight="1">
      <c r="A3237" s="413"/>
      <c r="AE3237" s="414"/>
    </row>
    <row r="3238" spans="1:31" ht="15" hidden="1" customHeight="1">
      <c r="A3238" s="413"/>
      <c r="AE3238" s="414"/>
    </row>
    <row r="3239" spans="1:31" ht="15" hidden="1" customHeight="1">
      <c r="A3239" s="413"/>
      <c r="AE3239" s="414"/>
    </row>
    <row r="3240" spans="1:31" ht="15" hidden="1" customHeight="1">
      <c r="A3240" s="413"/>
      <c r="AE3240" s="414"/>
    </row>
    <row r="3241" spans="1:31" ht="15" hidden="1" customHeight="1">
      <c r="A3241" s="413"/>
      <c r="AE3241" s="414"/>
    </row>
    <row r="3242" spans="1:31" ht="15" hidden="1" customHeight="1">
      <c r="A3242" s="413"/>
      <c r="AE3242" s="414"/>
    </row>
    <row r="3243" spans="1:31" ht="15" hidden="1" customHeight="1">
      <c r="A3243" s="413"/>
      <c r="AE3243" s="414"/>
    </row>
    <row r="3244" spans="1:31" ht="15" hidden="1" customHeight="1">
      <c r="A3244" s="413"/>
      <c r="AE3244" s="414"/>
    </row>
    <row r="3245" spans="1:31" ht="15" hidden="1" customHeight="1">
      <c r="A3245" s="413"/>
      <c r="AE3245" s="414"/>
    </row>
    <row r="3246" spans="1:31" ht="15" hidden="1" customHeight="1">
      <c r="A3246" s="413"/>
      <c r="AE3246" s="414"/>
    </row>
    <row r="3247" spans="1:31" ht="15" hidden="1" customHeight="1">
      <c r="A3247" s="413"/>
      <c r="AE3247" s="414"/>
    </row>
    <row r="3248" spans="1:31" ht="15" hidden="1" customHeight="1">
      <c r="A3248" s="413"/>
      <c r="AE3248" s="414"/>
    </row>
    <row r="3249" spans="1:31" ht="15" hidden="1" customHeight="1">
      <c r="A3249" s="413"/>
      <c r="AE3249" s="414"/>
    </row>
    <row r="3250" spans="1:31" ht="15" hidden="1" customHeight="1">
      <c r="A3250" s="413"/>
      <c r="AE3250" s="414"/>
    </row>
    <row r="3251" spans="1:31" ht="15" hidden="1" customHeight="1">
      <c r="A3251" s="413"/>
      <c r="AE3251" s="414"/>
    </row>
    <row r="3252" spans="1:31" ht="15" hidden="1" customHeight="1">
      <c r="A3252" s="413"/>
      <c r="AE3252" s="414"/>
    </row>
    <row r="3253" spans="1:31" ht="15" hidden="1" customHeight="1">
      <c r="A3253" s="413"/>
      <c r="AE3253" s="414"/>
    </row>
    <row r="3254" spans="1:31" ht="15" hidden="1" customHeight="1">
      <c r="A3254" s="413"/>
      <c r="AE3254" s="414"/>
    </row>
    <row r="3255" spans="1:31" ht="15" hidden="1" customHeight="1">
      <c r="A3255" s="413"/>
      <c r="AE3255" s="414"/>
    </row>
    <row r="3256" spans="1:31" ht="15" hidden="1" customHeight="1">
      <c r="A3256" s="413"/>
      <c r="AE3256" s="414"/>
    </row>
    <row r="3257" spans="1:31" ht="15" hidden="1" customHeight="1">
      <c r="A3257" s="413"/>
      <c r="AE3257" s="414"/>
    </row>
    <row r="3258" spans="1:31" ht="15" hidden="1" customHeight="1">
      <c r="A3258" s="413"/>
      <c r="AE3258" s="414"/>
    </row>
    <row r="3259" spans="1:31" ht="15" hidden="1" customHeight="1">
      <c r="A3259" s="413"/>
      <c r="AE3259" s="414"/>
    </row>
    <row r="3260" spans="1:31" ht="15" hidden="1" customHeight="1">
      <c r="A3260" s="413"/>
      <c r="AE3260" s="414"/>
    </row>
    <row r="3261" spans="1:31" ht="15" hidden="1" customHeight="1">
      <c r="A3261" s="413"/>
      <c r="AE3261" s="414"/>
    </row>
    <row r="3262" spans="1:31" ht="15" hidden="1" customHeight="1">
      <c r="A3262" s="413"/>
      <c r="AE3262" s="414"/>
    </row>
    <row r="3263" spans="1:31" ht="15" hidden="1" customHeight="1">
      <c r="A3263" s="413"/>
      <c r="AE3263" s="414"/>
    </row>
    <row r="3264" spans="1:31" ht="15" hidden="1" customHeight="1">
      <c r="A3264" s="413"/>
      <c r="AE3264" s="414"/>
    </row>
    <row r="3265" spans="1:31" ht="15" hidden="1" customHeight="1">
      <c r="A3265" s="413"/>
      <c r="AE3265" s="414"/>
    </row>
    <row r="3266" spans="1:31" ht="15" hidden="1" customHeight="1">
      <c r="A3266" s="413"/>
      <c r="AE3266" s="414"/>
    </row>
    <row r="3267" spans="1:31" ht="15" hidden="1" customHeight="1">
      <c r="A3267" s="413"/>
      <c r="AE3267" s="414"/>
    </row>
    <row r="3268" spans="1:31" ht="15" hidden="1" customHeight="1">
      <c r="A3268" s="413"/>
      <c r="AE3268" s="414"/>
    </row>
    <row r="3269" spans="1:31" ht="15" hidden="1" customHeight="1">
      <c r="A3269" s="413"/>
      <c r="AE3269" s="414"/>
    </row>
    <row r="3270" spans="1:31" ht="15" hidden="1" customHeight="1">
      <c r="A3270" s="413"/>
      <c r="AE3270" s="414"/>
    </row>
    <row r="3271" spans="1:31" ht="15" hidden="1" customHeight="1">
      <c r="A3271" s="413"/>
      <c r="AE3271" s="414"/>
    </row>
    <row r="3272" spans="1:31" ht="15" hidden="1" customHeight="1">
      <c r="A3272" s="413"/>
      <c r="AE3272" s="414"/>
    </row>
    <row r="3273" spans="1:31" ht="15" hidden="1" customHeight="1">
      <c r="A3273" s="413"/>
      <c r="AE3273" s="414"/>
    </row>
    <row r="3274" spans="1:31" ht="15" hidden="1" customHeight="1">
      <c r="A3274" s="413"/>
      <c r="AE3274" s="414"/>
    </row>
    <row r="3275" spans="1:31" ht="15" hidden="1" customHeight="1">
      <c r="A3275" s="413"/>
      <c r="AE3275" s="414"/>
    </row>
    <row r="3276" spans="1:31" ht="15" hidden="1" customHeight="1">
      <c r="A3276" s="413"/>
      <c r="AE3276" s="414"/>
    </row>
    <row r="3277" spans="1:31" ht="15" hidden="1" customHeight="1">
      <c r="A3277" s="413"/>
      <c r="AE3277" s="414"/>
    </row>
    <row r="3278" spans="1:31" ht="15" hidden="1" customHeight="1">
      <c r="A3278" s="413"/>
      <c r="AE3278" s="414"/>
    </row>
    <row r="3279" spans="1:31" ht="15" hidden="1" customHeight="1">
      <c r="A3279" s="413"/>
      <c r="AE3279" s="414"/>
    </row>
    <row r="3280" spans="1:31" ht="15" hidden="1" customHeight="1">
      <c r="A3280" s="413"/>
      <c r="AE3280" s="414"/>
    </row>
    <row r="3281" spans="1:31" ht="15" hidden="1" customHeight="1">
      <c r="A3281" s="413"/>
      <c r="AE3281" s="414"/>
    </row>
    <row r="3282" spans="1:31" ht="15" hidden="1" customHeight="1">
      <c r="A3282" s="413"/>
      <c r="AE3282" s="414"/>
    </row>
    <row r="3283" spans="1:31" ht="15" hidden="1" customHeight="1">
      <c r="A3283" s="413"/>
      <c r="AE3283" s="414"/>
    </row>
    <row r="3284" spans="1:31" ht="15" hidden="1" customHeight="1">
      <c r="A3284" s="413"/>
      <c r="AE3284" s="414"/>
    </row>
    <row r="3285" spans="1:31" ht="15" hidden="1" customHeight="1">
      <c r="A3285" s="413"/>
      <c r="AE3285" s="414"/>
    </row>
    <row r="3286" spans="1:31" ht="15" hidden="1" customHeight="1">
      <c r="A3286" s="413"/>
      <c r="AE3286" s="414"/>
    </row>
    <row r="3287" spans="1:31" ht="15" hidden="1" customHeight="1">
      <c r="A3287" s="413"/>
      <c r="AE3287" s="414"/>
    </row>
    <row r="3288" spans="1:31" ht="15" hidden="1" customHeight="1">
      <c r="A3288" s="413"/>
      <c r="AE3288" s="414"/>
    </row>
    <row r="3289" spans="1:31" ht="15" hidden="1" customHeight="1">
      <c r="A3289" s="413"/>
      <c r="AE3289" s="414"/>
    </row>
    <row r="3290" spans="1:31" ht="15" hidden="1" customHeight="1">
      <c r="A3290" s="413"/>
      <c r="AE3290" s="414"/>
    </row>
    <row r="3291" spans="1:31" ht="15" hidden="1" customHeight="1">
      <c r="A3291" s="413"/>
      <c r="AE3291" s="414"/>
    </row>
    <row r="3292" spans="1:31" ht="15" hidden="1" customHeight="1">
      <c r="A3292" s="413"/>
      <c r="AE3292" s="414"/>
    </row>
    <row r="3293" spans="1:31" ht="15" hidden="1" customHeight="1">
      <c r="A3293" s="413"/>
      <c r="AE3293" s="414"/>
    </row>
    <row r="3294" spans="1:31" ht="15" hidden="1" customHeight="1">
      <c r="A3294" s="413"/>
      <c r="AE3294" s="414"/>
    </row>
    <row r="3295" spans="1:31" ht="15" hidden="1" customHeight="1">
      <c r="A3295" s="413"/>
      <c r="AE3295" s="414"/>
    </row>
    <row r="3296" spans="1:31" ht="15" hidden="1" customHeight="1">
      <c r="A3296" s="413"/>
      <c r="AE3296" s="414"/>
    </row>
    <row r="3297" spans="1:31" ht="15" hidden="1" customHeight="1">
      <c r="A3297" s="413"/>
      <c r="AE3297" s="414"/>
    </row>
    <row r="3298" spans="1:31" ht="15" hidden="1" customHeight="1">
      <c r="A3298" s="413"/>
      <c r="AE3298" s="414"/>
    </row>
    <row r="3299" spans="1:31" ht="15" hidden="1" customHeight="1">
      <c r="A3299" s="413"/>
      <c r="AE3299" s="414"/>
    </row>
    <row r="3300" spans="1:31" ht="15" hidden="1" customHeight="1">
      <c r="A3300" s="413"/>
      <c r="AE3300" s="414"/>
    </row>
    <row r="3301" spans="1:31" ht="15" hidden="1" customHeight="1">
      <c r="A3301" s="413"/>
      <c r="AE3301" s="414"/>
    </row>
    <row r="3302" spans="1:31" ht="15" hidden="1" customHeight="1">
      <c r="A3302" s="413"/>
      <c r="AE3302" s="414"/>
    </row>
    <row r="3303" spans="1:31" ht="15" hidden="1" customHeight="1">
      <c r="A3303" s="413"/>
      <c r="AE3303" s="414"/>
    </row>
    <row r="3304" spans="1:31" ht="15" hidden="1" customHeight="1">
      <c r="A3304" s="413"/>
      <c r="AE3304" s="414"/>
    </row>
    <row r="3305" spans="1:31" ht="15" hidden="1" customHeight="1">
      <c r="A3305" s="413"/>
      <c r="AE3305" s="414"/>
    </row>
    <row r="3306" spans="1:31" ht="15" hidden="1" customHeight="1">
      <c r="A3306" s="413"/>
      <c r="AE3306" s="414"/>
    </row>
    <row r="3307" spans="1:31" ht="15" hidden="1" customHeight="1">
      <c r="A3307" s="413"/>
      <c r="AE3307" s="414"/>
    </row>
    <row r="3308" spans="1:31" ht="15" hidden="1" customHeight="1">
      <c r="A3308" s="413"/>
      <c r="AE3308" s="414"/>
    </row>
    <row r="3309" spans="1:31" ht="15" hidden="1" customHeight="1">
      <c r="A3309" s="413"/>
      <c r="AE3309" s="414"/>
    </row>
    <row r="3310" spans="1:31" ht="15" hidden="1" customHeight="1">
      <c r="A3310" s="413"/>
      <c r="AE3310" s="414"/>
    </row>
    <row r="3311" spans="1:31" ht="15" hidden="1" customHeight="1">
      <c r="A3311" s="413"/>
      <c r="AE3311" s="414"/>
    </row>
    <row r="3312" spans="1:31" ht="15" hidden="1" customHeight="1">
      <c r="A3312" s="413"/>
      <c r="AE3312" s="414"/>
    </row>
    <row r="3313" spans="1:31" ht="15" hidden="1" customHeight="1">
      <c r="A3313" s="413"/>
      <c r="AE3313" s="414"/>
    </row>
    <row r="3314" spans="1:31" ht="15" hidden="1" customHeight="1">
      <c r="A3314" s="413"/>
      <c r="AE3314" s="414"/>
    </row>
    <row r="3315" spans="1:31" ht="15" hidden="1" customHeight="1">
      <c r="A3315" s="413"/>
      <c r="AE3315" s="414"/>
    </row>
    <row r="3316" spans="1:31" ht="15" hidden="1" customHeight="1">
      <c r="A3316" s="413"/>
      <c r="AE3316" s="414"/>
    </row>
    <row r="3317" spans="1:31" ht="15" hidden="1" customHeight="1">
      <c r="A3317" s="413"/>
      <c r="AE3317" s="414"/>
    </row>
    <row r="3318" spans="1:31" ht="15" hidden="1" customHeight="1">
      <c r="A3318" s="413"/>
      <c r="AE3318" s="414"/>
    </row>
    <row r="3319" spans="1:31" ht="15" hidden="1" customHeight="1">
      <c r="A3319" s="413"/>
      <c r="AE3319" s="414"/>
    </row>
    <row r="3320" spans="1:31" ht="15" hidden="1" customHeight="1">
      <c r="A3320" s="413"/>
      <c r="AE3320" s="414"/>
    </row>
    <row r="3321" spans="1:31" ht="15" hidden="1" customHeight="1">
      <c r="A3321" s="413"/>
      <c r="AE3321" s="414"/>
    </row>
    <row r="3322" spans="1:31" ht="15" hidden="1" customHeight="1">
      <c r="A3322" s="413"/>
      <c r="AE3322" s="414"/>
    </row>
    <row r="3323" spans="1:31" ht="15" hidden="1" customHeight="1">
      <c r="A3323" s="413"/>
      <c r="AE3323" s="414"/>
    </row>
    <row r="3324" spans="1:31" ht="15" hidden="1" customHeight="1">
      <c r="A3324" s="413"/>
      <c r="AE3324" s="414"/>
    </row>
    <row r="3325" spans="1:31" ht="15" hidden="1" customHeight="1">
      <c r="A3325" s="413"/>
      <c r="AE3325" s="414"/>
    </row>
    <row r="3326" spans="1:31" ht="15" hidden="1" customHeight="1">
      <c r="A3326" s="413"/>
      <c r="AE3326" s="414"/>
    </row>
    <row r="3327" spans="1:31" ht="15" hidden="1" customHeight="1">
      <c r="A3327" s="413"/>
      <c r="AE3327" s="414"/>
    </row>
    <row r="3328" spans="1:31" ht="15" hidden="1" customHeight="1">
      <c r="A3328" s="413"/>
      <c r="AE3328" s="414"/>
    </row>
    <row r="3329" spans="1:31" ht="15" hidden="1" customHeight="1">
      <c r="A3329" s="413"/>
      <c r="AE3329" s="414"/>
    </row>
    <row r="3330" spans="1:31" ht="15" hidden="1" customHeight="1">
      <c r="A3330" s="413"/>
      <c r="AE3330" s="414"/>
    </row>
    <row r="3331" spans="1:31" ht="15" hidden="1" customHeight="1">
      <c r="A3331" s="413"/>
      <c r="AE3331" s="414"/>
    </row>
    <row r="3332" spans="1:31" ht="15" hidden="1" customHeight="1">
      <c r="A3332" s="413"/>
      <c r="AE3332" s="414"/>
    </row>
    <row r="3333" spans="1:31" ht="15" hidden="1" customHeight="1">
      <c r="A3333" s="413"/>
      <c r="AE3333" s="414"/>
    </row>
    <row r="3334" spans="1:31" ht="15" hidden="1" customHeight="1">
      <c r="A3334" s="413"/>
      <c r="AE3334" s="414"/>
    </row>
    <row r="3335" spans="1:31" ht="15" hidden="1" customHeight="1">
      <c r="A3335" s="413"/>
      <c r="AE3335" s="414"/>
    </row>
    <row r="3336" spans="1:31" ht="15" hidden="1" customHeight="1">
      <c r="A3336" s="413"/>
      <c r="AE3336" s="414"/>
    </row>
    <row r="3337" spans="1:31" ht="15" hidden="1" customHeight="1">
      <c r="A3337" s="413"/>
      <c r="AE3337" s="414"/>
    </row>
    <row r="3338" spans="1:31" ht="15" hidden="1" customHeight="1">
      <c r="A3338" s="413"/>
      <c r="AE3338" s="414"/>
    </row>
    <row r="3339" spans="1:31" ht="15" hidden="1" customHeight="1">
      <c r="A3339" s="413"/>
      <c r="AE3339" s="414"/>
    </row>
    <row r="3340" spans="1:31" ht="15" hidden="1" customHeight="1">
      <c r="A3340" s="413"/>
      <c r="AE3340" s="414"/>
    </row>
    <row r="3341" spans="1:31" ht="15" hidden="1" customHeight="1">
      <c r="A3341" s="413"/>
      <c r="AE3341" s="414"/>
    </row>
    <row r="3342" spans="1:31" ht="15" hidden="1" customHeight="1">
      <c r="A3342" s="413"/>
      <c r="AE3342" s="414"/>
    </row>
    <row r="3343" spans="1:31" ht="15" hidden="1" customHeight="1">
      <c r="A3343" s="413"/>
      <c r="AE3343" s="414"/>
    </row>
    <row r="3344" spans="1:31" ht="15" hidden="1" customHeight="1">
      <c r="A3344" s="413"/>
      <c r="AE3344" s="414"/>
    </row>
    <row r="3345" spans="1:31" ht="15" hidden="1" customHeight="1">
      <c r="A3345" s="413"/>
      <c r="AE3345" s="414"/>
    </row>
    <row r="3346" spans="1:31" ht="15" hidden="1" customHeight="1">
      <c r="A3346" s="413"/>
      <c r="AE3346" s="414"/>
    </row>
    <row r="3347" spans="1:31" ht="15" hidden="1" customHeight="1">
      <c r="A3347" s="413"/>
      <c r="AE3347" s="414"/>
    </row>
    <row r="3348" spans="1:31" ht="15" hidden="1" customHeight="1">
      <c r="A3348" s="413"/>
      <c r="AE3348" s="414"/>
    </row>
    <row r="3349" spans="1:31" ht="15" hidden="1" customHeight="1">
      <c r="A3349" s="413"/>
      <c r="AE3349" s="414"/>
    </row>
    <row r="3350" spans="1:31" ht="15" hidden="1" customHeight="1">
      <c r="A3350" s="413"/>
      <c r="AE3350" s="414"/>
    </row>
    <row r="3351" spans="1:31" ht="15" hidden="1" customHeight="1">
      <c r="A3351" s="413"/>
      <c r="AE3351" s="414"/>
    </row>
    <row r="3352" spans="1:31" ht="15" hidden="1" customHeight="1">
      <c r="A3352" s="413"/>
      <c r="AE3352" s="414"/>
    </row>
    <row r="3353" spans="1:31" ht="15" hidden="1" customHeight="1">
      <c r="A3353" s="413"/>
      <c r="AE3353" s="414"/>
    </row>
    <row r="3354" spans="1:31" ht="15" hidden="1" customHeight="1">
      <c r="A3354" s="413"/>
      <c r="AE3354" s="414"/>
    </row>
    <row r="3355" spans="1:31" ht="15" hidden="1" customHeight="1">
      <c r="A3355" s="413"/>
      <c r="AE3355" s="414"/>
    </row>
    <row r="3356" spans="1:31" ht="15" hidden="1" customHeight="1">
      <c r="A3356" s="413"/>
      <c r="AE3356" s="414"/>
    </row>
    <row r="3357" spans="1:31" ht="15" hidden="1" customHeight="1">
      <c r="A3357" s="413"/>
      <c r="AE3357" s="414"/>
    </row>
    <row r="3358" spans="1:31" ht="15" hidden="1" customHeight="1">
      <c r="A3358" s="413"/>
      <c r="AE3358" s="414"/>
    </row>
    <row r="3359" spans="1:31" ht="15" hidden="1" customHeight="1">
      <c r="A3359" s="413"/>
      <c r="AE3359" s="414"/>
    </row>
    <row r="3360" spans="1:31" ht="15" hidden="1" customHeight="1">
      <c r="A3360" s="413"/>
      <c r="AE3360" s="414"/>
    </row>
    <row r="3361" spans="1:31" ht="15" hidden="1" customHeight="1">
      <c r="A3361" s="413"/>
      <c r="AE3361" s="414"/>
    </row>
    <row r="3362" spans="1:31" ht="15" hidden="1" customHeight="1">
      <c r="A3362" s="413"/>
      <c r="AE3362" s="414"/>
    </row>
    <row r="3363" spans="1:31" ht="15" hidden="1" customHeight="1">
      <c r="A3363" s="413"/>
      <c r="AE3363" s="414"/>
    </row>
    <row r="3364" spans="1:31" ht="15" hidden="1" customHeight="1">
      <c r="A3364" s="413"/>
      <c r="AE3364" s="414"/>
    </row>
    <row r="3365" spans="1:31" ht="15" hidden="1" customHeight="1">
      <c r="A3365" s="413"/>
      <c r="AE3365" s="414"/>
    </row>
    <row r="3366" spans="1:31" ht="15" hidden="1" customHeight="1">
      <c r="A3366" s="413"/>
      <c r="AE3366" s="414"/>
    </row>
    <row r="3367" spans="1:31" ht="15" hidden="1" customHeight="1">
      <c r="A3367" s="413"/>
      <c r="AE3367" s="414"/>
    </row>
    <row r="3368" spans="1:31" ht="15" hidden="1" customHeight="1">
      <c r="A3368" s="413"/>
      <c r="AE3368" s="414"/>
    </row>
    <row r="3369" spans="1:31" ht="15" hidden="1" customHeight="1">
      <c r="A3369" s="413"/>
      <c r="AE3369" s="414"/>
    </row>
    <row r="3370" spans="1:31" ht="15" hidden="1" customHeight="1">
      <c r="A3370" s="413"/>
      <c r="AE3370" s="414"/>
    </row>
    <row r="3371" spans="1:31" ht="15" hidden="1" customHeight="1">
      <c r="A3371" s="413"/>
      <c r="AE3371" s="414"/>
    </row>
    <row r="3372" spans="1:31" ht="15" hidden="1" customHeight="1">
      <c r="A3372" s="413"/>
      <c r="AE3372" s="414"/>
    </row>
    <row r="3373" spans="1:31" ht="15" hidden="1" customHeight="1">
      <c r="A3373" s="413"/>
      <c r="AE3373" s="414"/>
    </row>
    <row r="3374" spans="1:31" ht="15" hidden="1" customHeight="1">
      <c r="A3374" s="413"/>
      <c r="AE3374" s="414"/>
    </row>
    <row r="3375" spans="1:31" ht="15" hidden="1" customHeight="1">
      <c r="A3375" s="413"/>
      <c r="AE3375" s="414"/>
    </row>
    <row r="3376" spans="1:31" ht="15" hidden="1" customHeight="1">
      <c r="A3376" s="413"/>
      <c r="AE3376" s="414"/>
    </row>
    <row r="3377" spans="1:31" ht="15" hidden="1" customHeight="1">
      <c r="A3377" s="413"/>
      <c r="AE3377" s="414"/>
    </row>
    <row r="3378" spans="1:31" ht="15" hidden="1" customHeight="1">
      <c r="A3378" s="413"/>
      <c r="AE3378" s="414"/>
    </row>
    <row r="3379" spans="1:31" ht="15" hidden="1" customHeight="1">
      <c r="A3379" s="413"/>
      <c r="AE3379" s="414"/>
    </row>
    <row r="3380" spans="1:31" ht="15" hidden="1" customHeight="1">
      <c r="A3380" s="413"/>
      <c r="AE3380" s="414"/>
    </row>
    <row r="3381" spans="1:31" ht="15" hidden="1" customHeight="1">
      <c r="A3381" s="413"/>
      <c r="AE3381" s="414"/>
    </row>
    <row r="3382" spans="1:31" ht="15" hidden="1" customHeight="1">
      <c r="A3382" s="413"/>
      <c r="AE3382" s="414"/>
    </row>
    <row r="3383" spans="1:31" ht="15" hidden="1" customHeight="1">
      <c r="A3383" s="413"/>
      <c r="AE3383" s="414"/>
    </row>
    <row r="3384" spans="1:31" ht="15" hidden="1" customHeight="1">
      <c r="A3384" s="413"/>
      <c r="AE3384" s="414"/>
    </row>
    <row r="3385" spans="1:31" ht="15" hidden="1" customHeight="1">
      <c r="A3385" s="413"/>
      <c r="AE3385" s="414"/>
    </row>
    <row r="3386" spans="1:31" ht="15" hidden="1" customHeight="1">
      <c r="A3386" s="413"/>
      <c r="AE3386" s="414"/>
    </row>
    <row r="3387" spans="1:31" ht="15" hidden="1" customHeight="1">
      <c r="A3387" s="413"/>
      <c r="AE3387" s="414"/>
    </row>
    <row r="3388" spans="1:31" ht="15" hidden="1" customHeight="1">
      <c r="A3388" s="413"/>
      <c r="AE3388" s="414"/>
    </row>
    <row r="3389" spans="1:31" ht="15" hidden="1" customHeight="1">
      <c r="A3389" s="413"/>
      <c r="AE3389" s="414"/>
    </row>
    <row r="3390" spans="1:31" ht="15" hidden="1" customHeight="1">
      <c r="A3390" s="413"/>
      <c r="AE3390" s="414"/>
    </row>
    <row r="3391" spans="1:31" ht="15" hidden="1" customHeight="1">
      <c r="A3391" s="413"/>
      <c r="AE3391" s="414"/>
    </row>
    <row r="3392" spans="1:31" ht="15" hidden="1" customHeight="1">
      <c r="A3392" s="413"/>
      <c r="AE3392" s="414"/>
    </row>
    <row r="3393" spans="1:31" ht="15" hidden="1" customHeight="1">
      <c r="A3393" s="413"/>
      <c r="AE3393" s="414"/>
    </row>
    <row r="3394" spans="1:31" ht="15" hidden="1" customHeight="1">
      <c r="A3394" s="413"/>
      <c r="AE3394" s="414"/>
    </row>
    <row r="3395" spans="1:31" ht="15" hidden="1" customHeight="1">
      <c r="A3395" s="413"/>
      <c r="AE3395" s="414"/>
    </row>
    <row r="3396" spans="1:31" ht="15" hidden="1" customHeight="1">
      <c r="A3396" s="413"/>
      <c r="AE3396" s="414"/>
    </row>
    <row r="3397" spans="1:31" ht="15" hidden="1" customHeight="1">
      <c r="A3397" s="413"/>
      <c r="AE3397" s="414"/>
    </row>
    <row r="3398" spans="1:31" ht="15" hidden="1" customHeight="1">
      <c r="A3398" s="413"/>
      <c r="AE3398" s="414"/>
    </row>
    <row r="3399" spans="1:31" ht="15" hidden="1" customHeight="1">
      <c r="A3399" s="413"/>
      <c r="AE3399" s="414"/>
    </row>
    <row r="3400" spans="1:31" ht="15" hidden="1" customHeight="1">
      <c r="A3400" s="413"/>
      <c r="AE3400" s="414"/>
    </row>
    <row r="3401" spans="1:31" ht="15" hidden="1" customHeight="1">
      <c r="A3401" s="413"/>
      <c r="AE3401" s="414"/>
    </row>
    <row r="3402" spans="1:31" ht="15" hidden="1" customHeight="1">
      <c r="A3402" s="413"/>
      <c r="AE3402" s="414"/>
    </row>
    <row r="3403" spans="1:31" ht="15" hidden="1" customHeight="1">
      <c r="A3403" s="413"/>
      <c r="AE3403" s="414"/>
    </row>
    <row r="3404" spans="1:31" ht="15" hidden="1" customHeight="1">
      <c r="A3404" s="413"/>
      <c r="AE3404" s="414"/>
    </row>
    <row r="3405" spans="1:31" ht="15" hidden="1" customHeight="1">
      <c r="A3405" s="413"/>
      <c r="AE3405" s="414"/>
    </row>
    <row r="3406" spans="1:31" ht="15" hidden="1" customHeight="1">
      <c r="A3406" s="413"/>
      <c r="AE3406" s="414"/>
    </row>
    <row r="3407" spans="1:31" ht="15" hidden="1" customHeight="1">
      <c r="A3407" s="413"/>
      <c r="AE3407" s="414"/>
    </row>
    <row r="3408" spans="1:31" ht="15" hidden="1" customHeight="1">
      <c r="A3408" s="413"/>
      <c r="AE3408" s="414"/>
    </row>
    <row r="3409" spans="1:31" ht="15" hidden="1" customHeight="1">
      <c r="A3409" s="413"/>
      <c r="AE3409" s="414"/>
    </row>
    <row r="3410" spans="1:31" ht="15" hidden="1" customHeight="1">
      <c r="A3410" s="413"/>
      <c r="AE3410" s="414"/>
    </row>
    <row r="3411" spans="1:31" ht="15" hidden="1" customHeight="1">
      <c r="A3411" s="413"/>
      <c r="AE3411" s="414"/>
    </row>
    <row r="3412" spans="1:31" ht="15" hidden="1" customHeight="1">
      <c r="A3412" s="413"/>
      <c r="AE3412" s="414"/>
    </row>
    <row r="3413" spans="1:31" ht="15" hidden="1" customHeight="1">
      <c r="A3413" s="413"/>
      <c r="AE3413" s="414"/>
    </row>
    <row r="3414" spans="1:31" ht="15" hidden="1" customHeight="1">
      <c r="A3414" s="413"/>
      <c r="AE3414" s="414"/>
    </row>
    <row r="3415" spans="1:31" ht="15" hidden="1" customHeight="1">
      <c r="A3415" s="413"/>
      <c r="AE3415" s="414"/>
    </row>
    <row r="3416" spans="1:31" ht="15" hidden="1" customHeight="1">
      <c r="A3416" s="413"/>
      <c r="AE3416" s="414"/>
    </row>
    <row r="3417" spans="1:31" ht="15" hidden="1" customHeight="1">
      <c r="A3417" s="413"/>
      <c r="AE3417" s="414"/>
    </row>
    <row r="3418" spans="1:31" ht="15" hidden="1" customHeight="1">
      <c r="A3418" s="413"/>
      <c r="AE3418" s="414"/>
    </row>
    <row r="3419" spans="1:31" ht="15" hidden="1" customHeight="1">
      <c r="A3419" s="413"/>
      <c r="AE3419" s="414"/>
    </row>
    <row r="3420" spans="1:31" ht="15" hidden="1" customHeight="1">
      <c r="A3420" s="413"/>
      <c r="AE3420" s="414"/>
    </row>
    <row r="3421" spans="1:31" ht="15" hidden="1" customHeight="1">
      <c r="A3421" s="413"/>
      <c r="AE3421" s="414"/>
    </row>
    <row r="3422" spans="1:31" ht="15" hidden="1" customHeight="1">
      <c r="A3422" s="413"/>
      <c r="AE3422" s="414"/>
    </row>
    <row r="3423" spans="1:31" ht="15" hidden="1" customHeight="1">
      <c r="A3423" s="413"/>
      <c r="AE3423" s="414"/>
    </row>
    <row r="3424" spans="1:31" ht="15" hidden="1" customHeight="1">
      <c r="A3424" s="413"/>
      <c r="AE3424" s="414"/>
    </row>
    <row r="3425" spans="1:31" ht="15" hidden="1" customHeight="1">
      <c r="A3425" s="413"/>
      <c r="AE3425" s="414"/>
    </row>
    <row r="3426" spans="1:31" ht="15" hidden="1" customHeight="1">
      <c r="A3426" s="413"/>
      <c r="AE3426" s="414"/>
    </row>
    <row r="3427" spans="1:31" ht="15" hidden="1" customHeight="1">
      <c r="A3427" s="413"/>
      <c r="AE3427" s="414"/>
    </row>
    <row r="3428" spans="1:31" ht="15" hidden="1" customHeight="1">
      <c r="A3428" s="413"/>
      <c r="AE3428" s="414"/>
    </row>
    <row r="3429" spans="1:31" ht="15" hidden="1" customHeight="1">
      <c r="A3429" s="413"/>
      <c r="AE3429" s="414"/>
    </row>
    <row r="3430" spans="1:31" ht="15" hidden="1" customHeight="1">
      <c r="A3430" s="413"/>
      <c r="AE3430" s="414"/>
    </row>
    <row r="3431" spans="1:31" ht="15" hidden="1" customHeight="1">
      <c r="A3431" s="413"/>
      <c r="AE3431" s="414"/>
    </row>
    <row r="3432" spans="1:31" ht="15" hidden="1" customHeight="1">
      <c r="A3432" s="413"/>
      <c r="AE3432" s="414"/>
    </row>
    <row r="3433" spans="1:31" ht="15" hidden="1" customHeight="1">
      <c r="A3433" s="413"/>
      <c r="AE3433" s="414"/>
    </row>
    <row r="3434" spans="1:31" ht="15" hidden="1" customHeight="1">
      <c r="A3434" s="413"/>
      <c r="AE3434" s="414"/>
    </row>
    <row r="3435" spans="1:31" ht="15" hidden="1" customHeight="1">
      <c r="A3435" s="413"/>
      <c r="AE3435" s="414"/>
    </row>
    <row r="3436" spans="1:31" ht="15" hidden="1" customHeight="1">
      <c r="A3436" s="413"/>
      <c r="AE3436" s="414"/>
    </row>
    <row r="3437" spans="1:31" ht="15" hidden="1" customHeight="1">
      <c r="A3437" s="413"/>
      <c r="AE3437" s="414"/>
    </row>
    <row r="3438" spans="1:31" ht="15" hidden="1" customHeight="1">
      <c r="A3438" s="413"/>
      <c r="AE3438" s="414"/>
    </row>
    <row r="3439" spans="1:31" ht="15" hidden="1" customHeight="1">
      <c r="A3439" s="413"/>
      <c r="AE3439" s="414"/>
    </row>
    <row r="3440" spans="1:31" ht="15" hidden="1" customHeight="1">
      <c r="A3440" s="413"/>
      <c r="AE3440" s="414"/>
    </row>
    <row r="3441" spans="1:31" ht="15" hidden="1" customHeight="1">
      <c r="A3441" s="413"/>
      <c r="AE3441" s="414"/>
    </row>
    <row r="3442" spans="1:31" ht="15" hidden="1" customHeight="1">
      <c r="A3442" s="413"/>
      <c r="AE3442" s="414"/>
    </row>
    <row r="3443" spans="1:31" ht="15" hidden="1" customHeight="1">
      <c r="A3443" s="413"/>
      <c r="AE3443" s="414"/>
    </row>
    <row r="3444" spans="1:31" ht="15" hidden="1" customHeight="1">
      <c r="A3444" s="413"/>
      <c r="AE3444" s="414"/>
    </row>
    <row r="3445" spans="1:31" ht="15" hidden="1" customHeight="1">
      <c r="A3445" s="413"/>
      <c r="AE3445" s="414"/>
    </row>
    <row r="3446" spans="1:31" ht="15" hidden="1" customHeight="1">
      <c r="A3446" s="413"/>
      <c r="AE3446" s="414"/>
    </row>
    <row r="3447" spans="1:31" ht="15" hidden="1" customHeight="1">
      <c r="A3447" s="413"/>
      <c r="AE3447" s="414"/>
    </row>
    <row r="3448" spans="1:31" ht="15" hidden="1" customHeight="1">
      <c r="A3448" s="413"/>
      <c r="AE3448" s="414"/>
    </row>
    <row r="3449" spans="1:31" ht="15" hidden="1" customHeight="1">
      <c r="A3449" s="413"/>
      <c r="AE3449" s="414"/>
    </row>
    <row r="3450" spans="1:31" ht="15" hidden="1" customHeight="1">
      <c r="A3450" s="413"/>
      <c r="AE3450" s="414"/>
    </row>
    <row r="3451" spans="1:31" ht="15" hidden="1" customHeight="1">
      <c r="A3451" s="413"/>
      <c r="AE3451" s="414"/>
    </row>
    <row r="3452" spans="1:31" ht="15" hidden="1" customHeight="1">
      <c r="A3452" s="413"/>
      <c r="AE3452" s="414"/>
    </row>
    <row r="3453" spans="1:31" ht="15" hidden="1" customHeight="1">
      <c r="A3453" s="413"/>
      <c r="AE3453" s="414"/>
    </row>
    <row r="3454" spans="1:31" ht="15" hidden="1" customHeight="1">
      <c r="A3454" s="413"/>
      <c r="AE3454" s="414"/>
    </row>
    <row r="3455" spans="1:31" ht="15" hidden="1" customHeight="1">
      <c r="A3455" s="413"/>
      <c r="AE3455" s="414"/>
    </row>
    <row r="3456" spans="1:31" ht="15" hidden="1" customHeight="1">
      <c r="A3456" s="413"/>
      <c r="AE3456" s="414"/>
    </row>
    <row r="3457" spans="1:31" ht="15" hidden="1" customHeight="1">
      <c r="A3457" s="413"/>
      <c r="AE3457" s="414"/>
    </row>
    <row r="3458" spans="1:31" ht="15" hidden="1" customHeight="1">
      <c r="A3458" s="413"/>
      <c r="AE3458" s="414"/>
    </row>
    <row r="3459" spans="1:31" ht="15" hidden="1" customHeight="1">
      <c r="A3459" s="413"/>
      <c r="AE3459" s="414"/>
    </row>
    <row r="3460" spans="1:31" ht="15" hidden="1" customHeight="1">
      <c r="A3460" s="413"/>
      <c r="AE3460" s="414"/>
    </row>
    <row r="3461" spans="1:31" ht="15" hidden="1" customHeight="1">
      <c r="A3461" s="413"/>
      <c r="AE3461" s="414"/>
    </row>
    <row r="3462" spans="1:31" ht="15" hidden="1" customHeight="1">
      <c r="A3462" s="413"/>
      <c r="AE3462" s="414"/>
    </row>
    <row r="3463" spans="1:31" ht="15" hidden="1" customHeight="1">
      <c r="A3463" s="413"/>
      <c r="AE3463" s="414"/>
    </row>
    <row r="3464" spans="1:31" ht="15" hidden="1" customHeight="1">
      <c r="A3464" s="413"/>
      <c r="AE3464" s="414"/>
    </row>
    <row r="3465" spans="1:31" ht="15" hidden="1" customHeight="1">
      <c r="A3465" s="413"/>
      <c r="AE3465" s="414"/>
    </row>
    <row r="3466" spans="1:31" ht="15" hidden="1" customHeight="1">
      <c r="A3466" s="413"/>
      <c r="AE3466" s="414"/>
    </row>
    <row r="3467" spans="1:31" ht="15" hidden="1" customHeight="1">
      <c r="A3467" s="413"/>
      <c r="AE3467" s="414"/>
    </row>
    <row r="3468" spans="1:31" ht="15" hidden="1" customHeight="1">
      <c r="A3468" s="413"/>
      <c r="AE3468" s="414"/>
    </row>
    <row r="3469" spans="1:31" ht="15" hidden="1" customHeight="1">
      <c r="A3469" s="413"/>
      <c r="AE3469" s="414"/>
    </row>
    <row r="3470" spans="1:31" ht="15" hidden="1" customHeight="1">
      <c r="A3470" s="413"/>
      <c r="AE3470" s="414"/>
    </row>
    <row r="3471" spans="1:31" ht="15" hidden="1" customHeight="1">
      <c r="A3471" s="413"/>
      <c r="AE3471" s="414"/>
    </row>
    <row r="3472" spans="1:31" ht="15" hidden="1" customHeight="1">
      <c r="A3472" s="413"/>
      <c r="AE3472" s="414"/>
    </row>
    <row r="3473" spans="1:31" ht="15" hidden="1" customHeight="1">
      <c r="A3473" s="413"/>
      <c r="AE3473" s="414"/>
    </row>
    <row r="3474" spans="1:31" ht="15" hidden="1" customHeight="1">
      <c r="A3474" s="413"/>
      <c r="AE3474" s="414"/>
    </row>
    <row r="3475" spans="1:31" ht="15" hidden="1" customHeight="1">
      <c r="A3475" s="413"/>
      <c r="AE3475" s="414"/>
    </row>
    <row r="3476" spans="1:31" ht="15" hidden="1" customHeight="1">
      <c r="A3476" s="413"/>
      <c r="AE3476" s="414"/>
    </row>
    <row r="3477" spans="1:31" ht="15" hidden="1" customHeight="1">
      <c r="A3477" s="413"/>
      <c r="AE3477" s="414"/>
    </row>
    <row r="3478" spans="1:31" ht="15" hidden="1" customHeight="1">
      <c r="A3478" s="413"/>
      <c r="AE3478" s="414"/>
    </row>
    <row r="3479" spans="1:31" ht="15" hidden="1" customHeight="1">
      <c r="A3479" s="413"/>
      <c r="AE3479" s="414"/>
    </row>
    <row r="3480" spans="1:31" ht="15" hidden="1" customHeight="1">
      <c r="A3480" s="413"/>
      <c r="AE3480" s="414"/>
    </row>
    <row r="3481" spans="1:31" ht="15" hidden="1" customHeight="1">
      <c r="A3481" s="413"/>
      <c r="AE3481" s="414"/>
    </row>
    <row r="3482" spans="1:31" ht="15" hidden="1" customHeight="1">
      <c r="A3482" s="413"/>
      <c r="AE3482" s="414"/>
    </row>
    <row r="3483" spans="1:31" ht="15" hidden="1" customHeight="1">
      <c r="A3483" s="413"/>
      <c r="AE3483" s="414"/>
    </row>
    <row r="3484" spans="1:31" ht="15" hidden="1" customHeight="1">
      <c r="A3484" s="413"/>
      <c r="AE3484" s="414"/>
    </row>
    <row r="3485" spans="1:31" ht="15" hidden="1" customHeight="1">
      <c r="A3485" s="413"/>
      <c r="AE3485" s="414"/>
    </row>
    <row r="3486" spans="1:31" ht="15" hidden="1" customHeight="1">
      <c r="A3486" s="413"/>
      <c r="AE3486" s="414"/>
    </row>
    <row r="3487" spans="1:31" ht="15" hidden="1" customHeight="1">
      <c r="A3487" s="413"/>
      <c r="AE3487" s="414"/>
    </row>
    <row r="3488" spans="1:31" ht="15" hidden="1" customHeight="1">
      <c r="A3488" s="413"/>
      <c r="AE3488" s="414"/>
    </row>
    <row r="3489" spans="1:31" ht="15" hidden="1" customHeight="1">
      <c r="A3489" s="413"/>
      <c r="AE3489" s="414"/>
    </row>
    <row r="3490" spans="1:31" ht="15" hidden="1" customHeight="1">
      <c r="A3490" s="413"/>
      <c r="AE3490" s="414"/>
    </row>
    <row r="3491" spans="1:31" ht="15" hidden="1" customHeight="1">
      <c r="A3491" s="413"/>
      <c r="AE3491" s="414"/>
    </row>
    <row r="3492" spans="1:31" ht="15" hidden="1" customHeight="1">
      <c r="A3492" s="413"/>
      <c r="AE3492" s="414"/>
    </row>
    <row r="3493" spans="1:31" ht="15" hidden="1" customHeight="1">
      <c r="A3493" s="413"/>
      <c r="AE3493" s="414"/>
    </row>
    <row r="3494" spans="1:31" ht="15" hidden="1" customHeight="1">
      <c r="A3494" s="413"/>
      <c r="AE3494" s="414"/>
    </row>
    <row r="3495" spans="1:31" ht="15" hidden="1" customHeight="1">
      <c r="A3495" s="413"/>
      <c r="AE3495" s="414"/>
    </row>
    <row r="3496" spans="1:31" ht="15" hidden="1" customHeight="1">
      <c r="A3496" s="413"/>
      <c r="AE3496" s="414"/>
    </row>
    <row r="3497" spans="1:31" ht="15" hidden="1" customHeight="1">
      <c r="A3497" s="413"/>
      <c r="AE3497" s="414"/>
    </row>
    <row r="3498" spans="1:31" ht="15" hidden="1" customHeight="1">
      <c r="A3498" s="413"/>
      <c r="AE3498" s="414"/>
    </row>
    <row r="3499" spans="1:31" ht="15" hidden="1" customHeight="1">
      <c r="A3499" s="413"/>
      <c r="AE3499" s="414"/>
    </row>
    <row r="3500" spans="1:31" ht="15" hidden="1" customHeight="1">
      <c r="A3500" s="413"/>
      <c r="AE3500" s="414"/>
    </row>
    <row r="3501" spans="1:31" ht="15" hidden="1" customHeight="1">
      <c r="A3501" s="413"/>
      <c r="AE3501" s="414"/>
    </row>
    <row r="3502" spans="1:31" ht="15" hidden="1" customHeight="1">
      <c r="A3502" s="413"/>
      <c r="AE3502" s="414"/>
    </row>
    <row r="3503" spans="1:31" ht="15" hidden="1" customHeight="1">
      <c r="A3503" s="413"/>
      <c r="AE3503" s="414"/>
    </row>
    <row r="3504" spans="1:31" ht="15" hidden="1" customHeight="1">
      <c r="A3504" s="413"/>
      <c r="AE3504" s="414"/>
    </row>
    <row r="3505" spans="1:31" ht="15" hidden="1" customHeight="1">
      <c r="A3505" s="413"/>
      <c r="AE3505" s="414"/>
    </row>
    <row r="3506" spans="1:31" ht="15" hidden="1" customHeight="1">
      <c r="A3506" s="413"/>
      <c r="AE3506" s="414"/>
    </row>
    <row r="3507" spans="1:31" ht="15" hidden="1" customHeight="1">
      <c r="A3507" s="413"/>
      <c r="AE3507" s="414"/>
    </row>
    <row r="3508" spans="1:31" ht="15" hidden="1" customHeight="1">
      <c r="A3508" s="413"/>
      <c r="AE3508" s="414"/>
    </row>
    <row r="3509" spans="1:31" ht="15" hidden="1" customHeight="1">
      <c r="A3509" s="413"/>
      <c r="AE3509" s="414"/>
    </row>
    <row r="3510" spans="1:31" ht="15" hidden="1" customHeight="1">
      <c r="A3510" s="413"/>
      <c r="AE3510" s="414"/>
    </row>
    <row r="3511" spans="1:31" ht="15" hidden="1" customHeight="1">
      <c r="A3511" s="413"/>
      <c r="AE3511" s="414"/>
    </row>
    <row r="3512" spans="1:31" ht="15" hidden="1" customHeight="1">
      <c r="A3512" s="413"/>
      <c r="AE3512" s="414"/>
    </row>
    <row r="3513" spans="1:31" ht="15" hidden="1" customHeight="1">
      <c r="A3513" s="413"/>
      <c r="AE3513" s="414"/>
    </row>
    <row r="3514" spans="1:31" ht="15" hidden="1" customHeight="1">
      <c r="A3514" s="413"/>
      <c r="AE3514" s="414"/>
    </row>
    <row r="3515" spans="1:31" ht="15" hidden="1" customHeight="1">
      <c r="A3515" s="413"/>
      <c r="AE3515" s="414"/>
    </row>
    <row r="3516" spans="1:31" ht="15" hidden="1" customHeight="1">
      <c r="A3516" s="413"/>
      <c r="AE3516" s="414"/>
    </row>
    <row r="3517" spans="1:31" ht="15" hidden="1" customHeight="1">
      <c r="A3517" s="413"/>
      <c r="AE3517" s="414"/>
    </row>
    <row r="3518" spans="1:31" ht="15" hidden="1" customHeight="1">
      <c r="A3518" s="413"/>
      <c r="AE3518" s="414"/>
    </row>
    <row r="3519" spans="1:31" ht="15" hidden="1" customHeight="1">
      <c r="A3519" s="413"/>
      <c r="AE3519" s="414"/>
    </row>
    <row r="3520" spans="1:31" ht="15" hidden="1" customHeight="1">
      <c r="A3520" s="413"/>
      <c r="AE3520" s="414"/>
    </row>
    <row r="3521" spans="1:31" ht="15" hidden="1" customHeight="1">
      <c r="A3521" s="413"/>
      <c r="AE3521" s="414"/>
    </row>
    <row r="3522" spans="1:31" ht="15" hidden="1" customHeight="1">
      <c r="A3522" s="413"/>
      <c r="AE3522" s="414"/>
    </row>
    <row r="3523" spans="1:31" ht="15" hidden="1" customHeight="1">
      <c r="A3523" s="413"/>
      <c r="AE3523" s="414"/>
    </row>
    <row r="3524" spans="1:31" ht="15" hidden="1" customHeight="1">
      <c r="A3524" s="413"/>
      <c r="AE3524" s="414"/>
    </row>
    <row r="3525" spans="1:31" ht="15" hidden="1" customHeight="1">
      <c r="A3525" s="413"/>
      <c r="AE3525" s="414"/>
    </row>
    <row r="3526" spans="1:31" ht="15" hidden="1" customHeight="1">
      <c r="A3526" s="413"/>
      <c r="AE3526" s="414"/>
    </row>
    <row r="3527" spans="1:31" ht="15" hidden="1" customHeight="1">
      <c r="A3527" s="413"/>
      <c r="AE3527" s="414"/>
    </row>
    <row r="3528" spans="1:31" ht="15" hidden="1" customHeight="1">
      <c r="A3528" s="413"/>
      <c r="AE3528" s="414"/>
    </row>
    <row r="3529" spans="1:31" ht="15" hidden="1" customHeight="1">
      <c r="A3529" s="413"/>
      <c r="AE3529" s="414"/>
    </row>
    <row r="3530" spans="1:31" ht="15" hidden="1" customHeight="1">
      <c r="A3530" s="413"/>
      <c r="AE3530" s="414"/>
    </row>
    <row r="3531" spans="1:31" ht="15" hidden="1" customHeight="1">
      <c r="A3531" s="413"/>
      <c r="AE3531" s="414"/>
    </row>
    <row r="3532" spans="1:31" ht="15" hidden="1" customHeight="1">
      <c r="A3532" s="413"/>
      <c r="AE3532" s="414"/>
    </row>
    <row r="3533" spans="1:31" ht="15" hidden="1" customHeight="1">
      <c r="A3533" s="413"/>
      <c r="AE3533" s="414"/>
    </row>
    <row r="3534" spans="1:31" ht="15" hidden="1" customHeight="1">
      <c r="A3534" s="413"/>
      <c r="AE3534" s="414"/>
    </row>
    <row r="3535" spans="1:31" ht="15" hidden="1" customHeight="1">
      <c r="A3535" s="413"/>
      <c r="AE3535" s="414"/>
    </row>
    <row r="3536" spans="1:31" ht="15" hidden="1" customHeight="1">
      <c r="A3536" s="413"/>
      <c r="AE3536" s="414"/>
    </row>
    <row r="3537" spans="1:31" ht="15" hidden="1" customHeight="1">
      <c r="A3537" s="413"/>
      <c r="AE3537" s="414"/>
    </row>
    <row r="3538" spans="1:31" ht="15" hidden="1" customHeight="1">
      <c r="A3538" s="413"/>
      <c r="AE3538" s="414"/>
    </row>
    <row r="3539" spans="1:31" ht="15" hidden="1" customHeight="1">
      <c r="A3539" s="413"/>
      <c r="AE3539" s="414"/>
    </row>
    <row r="3540" spans="1:31" ht="15" hidden="1" customHeight="1">
      <c r="A3540" s="413"/>
      <c r="AE3540" s="414"/>
    </row>
    <row r="3541" spans="1:31" ht="15" hidden="1" customHeight="1">
      <c r="A3541" s="413"/>
      <c r="AE3541" s="414"/>
    </row>
    <row r="3542" spans="1:31" ht="15" hidden="1" customHeight="1">
      <c r="A3542" s="413"/>
      <c r="AE3542" s="414"/>
    </row>
    <row r="3543" spans="1:31" ht="15" hidden="1" customHeight="1">
      <c r="A3543" s="413"/>
      <c r="AE3543" s="414"/>
    </row>
    <row r="3544" spans="1:31" ht="15" hidden="1" customHeight="1">
      <c r="A3544" s="413"/>
      <c r="AE3544" s="414"/>
    </row>
    <row r="3545" spans="1:31" ht="15" hidden="1" customHeight="1">
      <c r="A3545" s="413"/>
      <c r="AE3545" s="414"/>
    </row>
    <row r="3546" spans="1:31" ht="15" hidden="1" customHeight="1">
      <c r="A3546" s="413"/>
      <c r="AE3546" s="414"/>
    </row>
    <row r="3547" spans="1:31" ht="15" hidden="1" customHeight="1">
      <c r="A3547" s="413"/>
      <c r="AE3547" s="414"/>
    </row>
    <row r="3548" spans="1:31" ht="15" hidden="1" customHeight="1">
      <c r="A3548" s="413"/>
      <c r="AE3548" s="414"/>
    </row>
    <row r="3549" spans="1:31" ht="15" hidden="1" customHeight="1">
      <c r="A3549" s="413"/>
      <c r="AE3549" s="414"/>
    </row>
    <row r="3550" spans="1:31" ht="15" hidden="1" customHeight="1">
      <c r="A3550" s="413"/>
      <c r="AE3550" s="414"/>
    </row>
    <row r="3551" spans="1:31" ht="15" hidden="1" customHeight="1">
      <c r="A3551" s="413"/>
      <c r="AE3551" s="414"/>
    </row>
    <row r="3552" spans="1:31" ht="15" hidden="1" customHeight="1">
      <c r="A3552" s="413"/>
      <c r="AE3552" s="414"/>
    </row>
    <row r="3553" spans="1:31" ht="15" hidden="1" customHeight="1">
      <c r="A3553" s="413"/>
      <c r="AE3553" s="414"/>
    </row>
    <row r="3554" spans="1:31" ht="15" hidden="1" customHeight="1">
      <c r="A3554" s="413"/>
      <c r="AE3554" s="414"/>
    </row>
    <row r="3555" spans="1:31" ht="15" hidden="1" customHeight="1">
      <c r="A3555" s="413"/>
      <c r="AE3555" s="414"/>
    </row>
    <row r="3556" spans="1:31" ht="15" hidden="1" customHeight="1">
      <c r="A3556" s="413"/>
      <c r="AE3556" s="414"/>
    </row>
    <row r="3557" spans="1:31" ht="15" hidden="1" customHeight="1">
      <c r="A3557" s="413"/>
      <c r="AE3557" s="414"/>
    </row>
    <row r="3558" spans="1:31" ht="15" hidden="1" customHeight="1">
      <c r="A3558" s="413"/>
      <c r="AE3558" s="414"/>
    </row>
    <row r="3559" spans="1:31" ht="15" hidden="1" customHeight="1">
      <c r="A3559" s="413"/>
      <c r="AE3559" s="414"/>
    </row>
    <row r="3560" spans="1:31" ht="15" hidden="1" customHeight="1">
      <c r="A3560" s="413"/>
      <c r="AE3560" s="414"/>
    </row>
    <row r="3561" spans="1:31" ht="15" hidden="1" customHeight="1">
      <c r="A3561" s="413"/>
      <c r="AE3561" s="414"/>
    </row>
    <row r="3562" spans="1:31" ht="15" hidden="1" customHeight="1">
      <c r="A3562" s="413"/>
      <c r="AE3562" s="414"/>
    </row>
    <row r="3563" spans="1:31" ht="15" hidden="1" customHeight="1">
      <c r="A3563" s="413"/>
      <c r="AE3563" s="414"/>
    </row>
    <row r="3564" spans="1:31" ht="15" hidden="1" customHeight="1">
      <c r="A3564" s="413"/>
      <c r="AE3564" s="414"/>
    </row>
    <row r="3565" spans="1:31" ht="15" hidden="1" customHeight="1">
      <c r="A3565" s="413"/>
      <c r="AE3565" s="414"/>
    </row>
    <row r="3566" spans="1:31" ht="15" hidden="1" customHeight="1">
      <c r="A3566" s="413"/>
      <c r="AE3566" s="414"/>
    </row>
    <row r="3567" spans="1:31" ht="15" hidden="1" customHeight="1">
      <c r="A3567" s="413"/>
      <c r="AE3567" s="414"/>
    </row>
    <row r="3568" spans="1:31" ht="15" hidden="1" customHeight="1">
      <c r="A3568" s="413"/>
      <c r="AE3568" s="414"/>
    </row>
    <row r="3569" spans="1:31" ht="15" hidden="1" customHeight="1">
      <c r="A3569" s="413"/>
      <c r="AE3569" s="414"/>
    </row>
    <row r="3570" spans="1:31" ht="15" hidden="1" customHeight="1">
      <c r="A3570" s="413"/>
      <c r="AE3570" s="414"/>
    </row>
    <row r="3571" spans="1:31" ht="15" hidden="1" customHeight="1">
      <c r="A3571" s="413"/>
      <c r="AE3571" s="414"/>
    </row>
    <row r="3572" spans="1:31" ht="15" hidden="1" customHeight="1">
      <c r="A3572" s="413"/>
      <c r="AE3572" s="414"/>
    </row>
    <row r="3573" spans="1:31" ht="15" hidden="1" customHeight="1">
      <c r="A3573" s="413"/>
      <c r="AE3573" s="414"/>
    </row>
    <row r="3574" spans="1:31" ht="15" hidden="1" customHeight="1">
      <c r="A3574" s="413"/>
      <c r="AE3574" s="414"/>
    </row>
    <row r="3575" spans="1:31" ht="15" hidden="1" customHeight="1">
      <c r="A3575" s="413"/>
      <c r="AE3575" s="414"/>
    </row>
    <row r="3576" spans="1:31" ht="15" hidden="1" customHeight="1">
      <c r="A3576" s="413"/>
      <c r="AE3576" s="414"/>
    </row>
    <row r="3577" spans="1:31" ht="15" hidden="1" customHeight="1">
      <c r="A3577" s="413"/>
      <c r="AE3577" s="414"/>
    </row>
    <row r="3578" spans="1:31" ht="15" hidden="1" customHeight="1">
      <c r="A3578" s="413"/>
      <c r="AE3578" s="414"/>
    </row>
    <row r="3579" spans="1:31" ht="15" hidden="1" customHeight="1">
      <c r="A3579" s="413"/>
      <c r="AE3579" s="414"/>
    </row>
    <row r="3580" spans="1:31" ht="15" hidden="1" customHeight="1">
      <c r="A3580" s="413"/>
      <c r="AE3580" s="414"/>
    </row>
    <row r="3581" spans="1:31" ht="15" hidden="1" customHeight="1">
      <c r="A3581" s="413"/>
      <c r="AE3581" s="414"/>
    </row>
    <row r="3582" spans="1:31" ht="15" hidden="1" customHeight="1">
      <c r="A3582" s="413"/>
      <c r="AE3582" s="414"/>
    </row>
    <row r="3583" spans="1:31" ht="15" hidden="1" customHeight="1">
      <c r="A3583" s="413"/>
      <c r="AE3583" s="414"/>
    </row>
    <row r="3584" spans="1:31" ht="15" hidden="1" customHeight="1">
      <c r="A3584" s="413"/>
      <c r="AE3584" s="414"/>
    </row>
    <row r="3585" spans="1:31" ht="15" hidden="1" customHeight="1">
      <c r="A3585" s="413"/>
      <c r="AE3585" s="414"/>
    </row>
    <row r="3586" spans="1:31" ht="15" hidden="1" customHeight="1">
      <c r="A3586" s="413"/>
      <c r="AE3586" s="414"/>
    </row>
    <row r="3587" spans="1:31" ht="15" hidden="1" customHeight="1">
      <c r="A3587" s="413"/>
      <c r="AE3587" s="414"/>
    </row>
    <row r="3588" spans="1:31" ht="15" hidden="1" customHeight="1">
      <c r="A3588" s="413"/>
      <c r="AE3588" s="414"/>
    </row>
    <row r="3589" spans="1:31" ht="15" hidden="1" customHeight="1">
      <c r="A3589" s="413"/>
      <c r="AE3589" s="414"/>
    </row>
    <row r="3590" spans="1:31" ht="15" hidden="1" customHeight="1">
      <c r="A3590" s="413"/>
      <c r="AE3590" s="414"/>
    </row>
    <row r="3591" spans="1:31" ht="15" hidden="1" customHeight="1">
      <c r="A3591" s="413"/>
      <c r="AE3591" s="414"/>
    </row>
    <row r="3592" spans="1:31" ht="15" hidden="1" customHeight="1">
      <c r="A3592" s="413"/>
      <c r="AE3592" s="414"/>
    </row>
    <row r="3593" spans="1:31" ht="15" hidden="1" customHeight="1">
      <c r="A3593" s="413"/>
      <c r="AE3593" s="414"/>
    </row>
    <row r="3594" spans="1:31" ht="15" hidden="1" customHeight="1">
      <c r="A3594" s="413"/>
      <c r="AE3594" s="414"/>
    </row>
    <row r="3595" spans="1:31" ht="15" hidden="1" customHeight="1">
      <c r="A3595" s="413"/>
      <c r="AE3595" s="414"/>
    </row>
    <row r="3596" spans="1:31" ht="15" hidden="1" customHeight="1">
      <c r="A3596" s="413"/>
      <c r="AE3596" s="414"/>
    </row>
    <row r="3597" spans="1:31" ht="15" hidden="1" customHeight="1">
      <c r="A3597" s="413"/>
      <c r="AE3597" s="414"/>
    </row>
    <row r="3598" spans="1:31" ht="15" hidden="1" customHeight="1">
      <c r="A3598" s="413"/>
      <c r="AE3598" s="414"/>
    </row>
    <row r="3599" spans="1:31" ht="15" hidden="1" customHeight="1">
      <c r="A3599" s="413"/>
      <c r="AE3599" s="414"/>
    </row>
    <row r="3600" spans="1:31" ht="15" hidden="1" customHeight="1">
      <c r="A3600" s="413"/>
      <c r="AE3600" s="414"/>
    </row>
    <row r="3601" spans="1:31" ht="15" hidden="1" customHeight="1">
      <c r="A3601" s="413"/>
      <c r="AE3601" s="414"/>
    </row>
    <row r="3602" spans="1:31" ht="15" hidden="1" customHeight="1">
      <c r="A3602" s="413"/>
      <c r="AE3602" s="414"/>
    </row>
    <row r="3603" spans="1:31" ht="15" hidden="1" customHeight="1">
      <c r="A3603" s="413"/>
      <c r="AE3603" s="414"/>
    </row>
    <row r="3604" spans="1:31" ht="15" hidden="1" customHeight="1">
      <c r="A3604" s="413"/>
      <c r="AE3604" s="414"/>
    </row>
    <row r="3605" spans="1:31" ht="15" hidden="1" customHeight="1">
      <c r="A3605" s="413"/>
      <c r="AE3605" s="414"/>
    </row>
    <row r="3606" spans="1:31" ht="15" hidden="1" customHeight="1">
      <c r="A3606" s="413"/>
      <c r="AE3606" s="414"/>
    </row>
    <row r="3607" spans="1:31" ht="15" hidden="1" customHeight="1">
      <c r="A3607" s="413"/>
      <c r="AE3607" s="414"/>
    </row>
    <row r="3608" spans="1:31" ht="15" hidden="1" customHeight="1">
      <c r="A3608" s="413"/>
      <c r="AE3608" s="414"/>
    </row>
    <row r="3609" spans="1:31" ht="15" hidden="1" customHeight="1">
      <c r="A3609" s="413"/>
      <c r="AE3609" s="414"/>
    </row>
    <row r="3610" spans="1:31" ht="15" hidden="1" customHeight="1">
      <c r="A3610" s="413"/>
      <c r="AE3610" s="414"/>
    </row>
    <row r="3611" spans="1:31" ht="15" hidden="1" customHeight="1">
      <c r="A3611" s="413"/>
      <c r="AE3611" s="414"/>
    </row>
    <row r="3612" spans="1:31" ht="15" hidden="1" customHeight="1">
      <c r="A3612" s="413"/>
      <c r="AE3612" s="414"/>
    </row>
    <row r="3613" spans="1:31" ht="15" hidden="1" customHeight="1">
      <c r="A3613" s="413"/>
      <c r="AE3613" s="414"/>
    </row>
    <row r="3614" spans="1:31" ht="15" hidden="1" customHeight="1">
      <c r="A3614" s="413"/>
      <c r="AE3614" s="414"/>
    </row>
    <row r="3615" spans="1:31" ht="15" hidden="1" customHeight="1">
      <c r="A3615" s="413"/>
      <c r="AE3615" s="414"/>
    </row>
    <row r="3616" spans="1:31" ht="15" hidden="1" customHeight="1">
      <c r="A3616" s="413"/>
      <c r="AE3616" s="414"/>
    </row>
    <row r="3617" spans="1:31" ht="15" hidden="1" customHeight="1">
      <c r="A3617" s="413"/>
      <c r="AE3617" s="414"/>
    </row>
    <row r="3618" spans="1:31" ht="15" hidden="1" customHeight="1">
      <c r="A3618" s="413"/>
      <c r="AE3618" s="414"/>
    </row>
    <row r="3619" spans="1:31" ht="15" hidden="1" customHeight="1">
      <c r="A3619" s="413"/>
      <c r="AE3619" s="414"/>
    </row>
    <row r="3620" spans="1:31" ht="15" hidden="1" customHeight="1">
      <c r="A3620" s="413"/>
      <c r="AE3620" s="414"/>
    </row>
    <row r="3621" spans="1:31" ht="15" hidden="1" customHeight="1">
      <c r="A3621" s="413"/>
      <c r="AE3621" s="414"/>
    </row>
    <row r="3622" spans="1:31" ht="15" hidden="1" customHeight="1">
      <c r="A3622" s="413"/>
      <c r="AE3622" s="414"/>
    </row>
    <row r="3623" spans="1:31" ht="15" hidden="1" customHeight="1">
      <c r="A3623" s="413"/>
      <c r="AE3623" s="414"/>
    </row>
    <row r="3624" spans="1:31" ht="15" hidden="1" customHeight="1">
      <c r="A3624" s="413"/>
      <c r="AE3624" s="414"/>
    </row>
    <row r="3625" spans="1:31" ht="15" hidden="1" customHeight="1">
      <c r="A3625" s="413"/>
      <c r="AE3625" s="414"/>
    </row>
    <row r="3626" spans="1:31" ht="15" hidden="1" customHeight="1">
      <c r="A3626" s="413"/>
      <c r="AE3626" s="414"/>
    </row>
    <row r="3627" spans="1:31" ht="15" hidden="1" customHeight="1">
      <c r="A3627" s="413"/>
      <c r="AE3627" s="414"/>
    </row>
    <row r="3628" spans="1:31" ht="15" hidden="1" customHeight="1">
      <c r="A3628" s="413"/>
      <c r="AE3628" s="414"/>
    </row>
    <row r="3629" spans="1:31" ht="15" hidden="1" customHeight="1">
      <c r="A3629" s="413"/>
      <c r="AE3629" s="414"/>
    </row>
    <row r="3630" spans="1:31" ht="15" hidden="1" customHeight="1">
      <c r="A3630" s="413"/>
      <c r="AE3630" s="414"/>
    </row>
    <row r="3631" spans="1:31" ht="15" hidden="1" customHeight="1">
      <c r="A3631" s="413"/>
      <c r="AE3631" s="414"/>
    </row>
    <row r="3632" spans="1:31" ht="15" hidden="1" customHeight="1">
      <c r="A3632" s="413"/>
      <c r="AE3632" s="414"/>
    </row>
    <row r="3633" spans="1:31" ht="15" hidden="1" customHeight="1">
      <c r="A3633" s="413"/>
      <c r="AE3633" s="414"/>
    </row>
    <row r="3634" spans="1:31" ht="15" hidden="1" customHeight="1">
      <c r="A3634" s="413"/>
      <c r="AE3634" s="414"/>
    </row>
    <row r="3635" spans="1:31" ht="15" hidden="1" customHeight="1">
      <c r="A3635" s="413"/>
      <c r="AE3635" s="414"/>
    </row>
    <row r="3636" spans="1:31" ht="15" hidden="1" customHeight="1">
      <c r="A3636" s="413"/>
      <c r="AE3636" s="414"/>
    </row>
    <row r="3637" spans="1:31" ht="15" hidden="1" customHeight="1">
      <c r="A3637" s="413"/>
      <c r="AE3637" s="414"/>
    </row>
    <row r="3638" spans="1:31" ht="15" hidden="1" customHeight="1">
      <c r="A3638" s="413"/>
      <c r="AE3638" s="414"/>
    </row>
    <row r="3639" spans="1:31" ht="15" hidden="1" customHeight="1">
      <c r="A3639" s="413"/>
      <c r="AE3639" s="414"/>
    </row>
    <row r="3640" spans="1:31" ht="15" hidden="1" customHeight="1">
      <c r="A3640" s="413"/>
      <c r="AE3640" s="414"/>
    </row>
    <row r="3641" spans="1:31" ht="15" hidden="1" customHeight="1">
      <c r="A3641" s="413"/>
      <c r="AE3641" s="414"/>
    </row>
    <row r="3642" spans="1:31" ht="15" hidden="1" customHeight="1">
      <c r="A3642" s="413"/>
      <c r="AE3642" s="414"/>
    </row>
    <row r="3643" spans="1:31" ht="15" hidden="1" customHeight="1">
      <c r="A3643" s="413"/>
      <c r="AE3643" s="414"/>
    </row>
    <row r="3644" spans="1:31" ht="15" hidden="1" customHeight="1">
      <c r="A3644" s="413"/>
      <c r="AE3644" s="414"/>
    </row>
    <row r="3645" spans="1:31" ht="15" hidden="1" customHeight="1">
      <c r="A3645" s="413"/>
      <c r="AE3645" s="414"/>
    </row>
    <row r="3646" spans="1:31" ht="15" hidden="1" customHeight="1">
      <c r="A3646" s="413"/>
      <c r="AE3646" s="414"/>
    </row>
    <row r="3647" spans="1:31" ht="15" hidden="1" customHeight="1">
      <c r="A3647" s="413"/>
      <c r="AE3647" s="414"/>
    </row>
    <row r="3648" spans="1:31" ht="15" hidden="1" customHeight="1">
      <c r="A3648" s="413"/>
      <c r="AE3648" s="414"/>
    </row>
    <row r="3649" spans="1:31" ht="15" hidden="1" customHeight="1">
      <c r="A3649" s="413"/>
      <c r="AE3649" s="414"/>
    </row>
    <row r="3650" spans="1:31" ht="15" hidden="1" customHeight="1">
      <c r="A3650" s="413"/>
      <c r="AE3650" s="414"/>
    </row>
    <row r="3651" spans="1:31" ht="15" hidden="1" customHeight="1">
      <c r="A3651" s="413"/>
      <c r="AE3651" s="414"/>
    </row>
    <row r="3652" spans="1:31" ht="15" hidden="1" customHeight="1">
      <c r="A3652" s="413"/>
      <c r="AE3652" s="414"/>
    </row>
    <row r="3653" spans="1:31" ht="15" hidden="1" customHeight="1">
      <c r="A3653" s="413"/>
      <c r="AE3653" s="414"/>
    </row>
    <row r="3654" spans="1:31" ht="15" hidden="1" customHeight="1">
      <c r="A3654" s="413"/>
      <c r="AE3654" s="414"/>
    </row>
    <row r="3655" spans="1:31" ht="15" hidden="1" customHeight="1">
      <c r="A3655" s="413"/>
      <c r="AE3655" s="414"/>
    </row>
    <row r="3656" spans="1:31" ht="15" hidden="1" customHeight="1">
      <c r="A3656" s="413"/>
      <c r="AE3656" s="414"/>
    </row>
    <row r="3657" spans="1:31" ht="15" hidden="1" customHeight="1">
      <c r="A3657" s="413"/>
      <c r="AE3657" s="414"/>
    </row>
    <row r="3658" spans="1:31" ht="15" hidden="1" customHeight="1">
      <c r="A3658" s="413"/>
      <c r="AE3658" s="414"/>
    </row>
    <row r="3659" spans="1:31" ht="15" hidden="1" customHeight="1">
      <c r="A3659" s="413"/>
      <c r="AE3659" s="414"/>
    </row>
    <row r="3660" spans="1:31" ht="15" hidden="1" customHeight="1">
      <c r="A3660" s="413"/>
      <c r="AE3660" s="414"/>
    </row>
    <row r="3661" spans="1:31" ht="15" hidden="1" customHeight="1">
      <c r="A3661" s="413"/>
      <c r="AE3661" s="414"/>
    </row>
    <row r="3662" spans="1:31" ht="15" hidden="1" customHeight="1">
      <c r="A3662" s="413"/>
      <c r="AE3662" s="414"/>
    </row>
    <row r="3663" spans="1:31" ht="15" hidden="1" customHeight="1">
      <c r="A3663" s="413"/>
      <c r="AE3663" s="414"/>
    </row>
    <row r="3664" spans="1:31" ht="15" hidden="1" customHeight="1">
      <c r="A3664" s="413"/>
      <c r="AE3664" s="414"/>
    </row>
    <row r="3665" spans="1:31" ht="15" hidden="1" customHeight="1">
      <c r="A3665" s="413"/>
      <c r="AE3665" s="414"/>
    </row>
    <row r="3666" spans="1:31" ht="15" hidden="1" customHeight="1">
      <c r="A3666" s="413"/>
      <c r="AE3666" s="414"/>
    </row>
    <row r="3667" spans="1:31" ht="15" hidden="1" customHeight="1">
      <c r="A3667" s="413"/>
      <c r="AE3667" s="414"/>
    </row>
    <row r="3668" spans="1:31" ht="15" hidden="1" customHeight="1">
      <c r="A3668" s="413"/>
      <c r="AE3668" s="414"/>
    </row>
    <row r="3669" spans="1:31" ht="15" hidden="1" customHeight="1">
      <c r="A3669" s="413"/>
      <c r="AE3669" s="414"/>
    </row>
    <row r="3670" spans="1:31" ht="15" hidden="1" customHeight="1">
      <c r="A3670" s="413"/>
      <c r="AE3670" s="414"/>
    </row>
    <row r="3671" spans="1:31" ht="15" hidden="1" customHeight="1">
      <c r="A3671" s="413"/>
      <c r="AE3671" s="414"/>
    </row>
    <row r="3672" spans="1:31" ht="15" hidden="1" customHeight="1">
      <c r="A3672" s="413"/>
      <c r="AE3672" s="414"/>
    </row>
    <row r="3673" spans="1:31" ht="15" hidden="1" customHeight="1">
      <c r="A3673" s="413"/>
      <c r="AE3673" s="414"/>
    </row>
    <row r="3674" spans="1:31" ht="15" hidden="1" customHeight="1">
      <c r="A3674" s="413"/>
      <c r="AE3674" s="414"/>
    </row>
    <row r="3675" spans="1:31" ht="15" hidden="1" customHeight="1">
      <c r="A3675" s="413"/>
      <c r="AE3675" s="414"/>
    </row>
    <row r="3676" spans="1:31" ht="15" hidden="1" customHeight="1">
      <c r="A3676" s="413"/>
      <c r="AE3676" s="414"/>
    </row>
    <row r="3677" spans="1:31" ht="15" hidden="1" customHeight="1">
      <c r="A3677" s="413"/>
      <c r="AE3677" s="414"/>
    </row>
    <row r="3678" spans="1:31" ht="15" hidden="1" customHeight="1">
      <c r="A3678" s="413"/>
      <c r="AE3678" s="414"/>
    </row>
    <row r="3679" spans="1:31" ht="15" hidden="1" customHeight="1">
      <c r="A3679" s="413"/>
      <c r="AE3679" s="414"/>
    </row>
    <row r="3680" spans="1:31" ht="15" hidden="1" customHeight="1">
      <c r="A3680" s="413"/>
      <c r="AE3680" s="414"/>
    </row>
    <row r="3681" spans="1:31" ht="15" hidden="1" customHeight="1">
      <c r="A3681" s="413"/>
      <c r="AE3681" s="414"/>
    </row>
    <row r="3682" spans="1:31" ht="15" hidden="1" customHeight="1">
      <c r="A3682" s="413"/>
      <c r="AE3682" s="414"/>
    </row>
    <row r="3683" spans="1:31" ht="15" hidden="1" customHeight="1">
      <c r="A3683" s="413"/>
      <c r="AE3683" s="414"/>
    </row>
    <row r="3684" spans="1:31" ht="15" hidden="1" customHeight="1">
      <c r="A3684" s="413"/>
      <c r="AE3684" s="414"/>
    </row>
    <row r="3685" spans="1:31" ht="15" hidden="1" customHeight="1">
      <c r="A3685" s="413"/>
      <c r="AE3685" s="414"/>
    </row>
    <row r="3686" spans="1:31" ht="15" hidden="1" customHeight="1">
      <c r="A3686" s="413"/>
      <c r="AE3686" s="414"/>
    </row>
    <row r="3687" spans="1:31" ht="15" hidden="1" customHeight="1">
      <c r="A3687" s="413"/>
      <c r="AE3687" s="414"/>
    </row>
    <row r="3688" spans="1:31" ht="15" hidden="1" customHeight="1">
      <c r="A3688" s="413"/>
      <c r="AE3688" s="414"/>
    </row>
    <row r="3689" spans="1:31" ht="15" hidden="1" customHeight="1">
      <c r="A3689" s="413"/>
      <c r="AE3689" s="414"/>
    </row>
    <row r="3690" spans="1:31" ht="15" hidden="1" customHeight="1">
      <c r="A3690" s="413"/>
      <c r="AE3690" s="414"/>
    </row>
    <row r="3691" spans="1:31" ht="15" hidden="1" customHeight="1">
      <c r="A3691" s="413"/>
      <c r="AE3691" s="414"/>
    </row>
    <row r="3692" spans="1:31" ht="15" hidden="1" customHeight="1">
      <c r="A3692" s="413"/>
      <c r="AE3692" s="414"/>
    </row>
    <row r="3693" spans="1:31" ht="15" hidden="1" customHeight="1">
      <c r="A3693" s="413"/>
      <c r="AE3693" s="414"/>
    </row>
    <row r="3694" spans="1:31" ht="15" hidden="1" customHeight="1">
      <c r="A3694" s="413"/>
      <c r="AE3694" s="414"/>
    </row>
    <row r="3695" spans="1:31" ht="15" hidden="1" customHeight="1">
      <c r="A3695" s="413"/>
      <c r="AE3695" s="414"/>
    </row>
    <row r="3696" spans="1:31" ht="15" hidden="1" customHeight="1">
      <c r="A3696" s="413"/>
      <c r="AE3696" s="414"/>
    </row>
    <row r="3697" spans="1:31" ht="15" hidden="1" customHeight="1">
      <c r="A3697" s="413"/>
      <c r="AE3697" s="414"/>
    </row>
    <row r="3698" spans="1:31" ht="15" hidden="1" customHeight="1">
      <c r="A3698" s="413"/>
      <c r="AE3698" s="414"/>
    </row>
    <row r="3699" spans="1:31" ht="15" hidden="1" customHeight="1">
      <c r="A3699" s="413"/>
      <c r="AE3699" s="414"/>
    </row>
    <row r="3700" spans="1:31" ht="15" hidden="1" customHeight="1">
      <c r="A3700" s="413"/>
      <c r="AE3700" s="414"/>
    </row>
    <row r="3701" spans="1:31" ht="15" hidden="1" customHeight="1">
      <c r="A3701" s="413"/>
      <c r="AE3701" s="414"/>
    </row>
    <row r="3702" spans="1:31" ht="15" hidden="1" customHeight="1">
      <c r="A3702" s="413"/>
      <c r="AE3702" s="414"/>
    </row>
    <row r="3703" spans="1:31" ht="15" hidden="1" customHeight="1">
      <c r="A3703" s="413"/>
      <c r="AE3703" s="414"/>
    </row>
    <row r="3704" spans="1:31" ht="15" hidden="1" customHeight="1">
      <c r="A3704" s="413"/>
      <c r="AE3704" s="414"/>
    </row>
    <row r="3705" spans="1:31" ht="15" hidden="1" customHeight="1">
      <c r="A3705" s="413"/>
      <c r="AE3705" s="414"/>
    </row>
    <row r="3706" spans="1:31" ht="15" hidden="1" customHeight="1">
      <c r="A3706" s="413"/>
      <c r="AE3706" s="414"/>
    </row>
    <row r="3707" spans="1:31" ht="15" hidden="1" customHeight="1">
      <c r="A3707" s="413"/>
      <c r="AE3707" s="414"/>
    </row>
    <row r="3708" spans="1:31" ht="15" hidden="1" customHeight="1">
      <c r="A3708" s="413"/>
      <c r="AE3708" s="414"/>
    </row>
    <row r="3709" spans="1:31" ht="15" hidden="1" customHeight="1">
      <c r="A3709" s="413"/>
      <c r="AE3709" s="414"/>
    </row>
    <row r="3710" spans="1:31" ht="15" hidden="1" customHeight="1">
      <c r="A3710" s="413"/>
      <c r="AE3710" s="414"/>
    </row>
    <row r="3711" spans="1:31" ht="15" hidden="1" customHeight="1">
      <c r="A3711" s="413"/>
      <c r="AE3711" s="414"/>
    </row>
    <row r="3712" spans="1:31" ht="15" hidden="1" customHeight="1">
      <c r="A3712" s="413"/>
      <c r="AE3712" s="414"/>
    </row>
    <row r="3713" spans="1:31" ht="15" hidden="1" customHeight="1">
      <c r="A3713" s="413"/>
      <c r="AE3713" s="414"/>
    </row>
    <row r="3714" spans="1:31" ht="15" hidden="1" customHeight="1">
      <c r="A3714" s="413"/>
      <c r="AE3714" s="414"/>
    </row>
    <row r="3715" spans="1:31" ht="15" hidden="1" customHeight="1">
      <c r="A3715" s="413"/>
      <c r="AE3715" s="414"/>
    </row>
    <row r="3716" spans="1:31" ht="15" hidden="1" customHeight="1">
      <c r="A3716" s="413"/>
      <c r="AE3716" s="414"/>
    </row>
    <row r="3717" spans="1:31" ht="15" hidden="1" customHeight="1">
      <c r="A3717" s="413"/>
      <c r="AE3717" s="414"/>
    </row>
    <row r="3718" spans="1:31" ht="15" hidden="1" customHeight="1">
      <c r="A3718" s="413"/>
      <c r="AE3718" s="414"/>
    </row>
    <row r="3719" spans="1:31" ht="15" hidden="1" customHeight="1">
      <c r="A3719" s="413"/>
      <c r="AE3719" s="414"/>
    </row>
    <row r="3720" spans="1:31" ht="15" hidden="1" customHeight="1">
      <c r="A3720" s="413"/>
      <c r="AE3720" s="414"/>
    </row>
    <row r="3721" spans="1:31" ht="15" hidden="1" customHeight="1">
      <c r="A3721" s="413"/>
      <c r="AE3721" s="414"/>
    </row>
    <row r="3722" spans="1:31" ht="15" hidden="1" customHeight="1">
      <c r="A3722" s="413"/>
      <c r="AE3722" s="414"/>
    </row>
    <row r="3723" spans="1:31" ht="15" hidden="1" customHeight="1">
      <c r="A3723" s="413"/>
      <c r="AE3723" s="414"/>
    </row>
    <row r="3724" spans="1:31" ht="15" hidden="1" customHeight="1">
      <c r="A3724" s="413"/>
      <c r="AE3724" s="414"/>
    </row>
    <row r="3725" spans="1:31" ht="15" hidden="1" customHeight="1">
      <c r="A3725" s="413"/>
      <c r="AE3725" s="414"/>
    </row>
    <row r="3726" spans="1:31" ht="15" hidden="1" customHeight="1">
      <c r="A3726" s="413"/>
      <c r="AE3726" s="414"/>
    </row>
    <row r="3727" spans="1:31" ht="15" hidden="1" customHeight="1">
      <c r="A3727" s="413"/>
      <c r="AE3727" s="414"/>
    </row>
    <row r="3728" spans="1:31" ht="15" hidden="1" customHeight="1">
      <c r="A3728" s="413"/>
      <c r="AE3728" s="414"/>
    </row>
    <row r="3729" spans="1:31" ht="15" hidden="1" customHeight="1">
      <c r="A3729" s="413"/>
      <c r="AE3729" s="414"/>
    </row>
    <row r="3730" spans="1:31" ht="15" hidden="1" customHeight="1">
      <c r="A3730" s="413"/>
      <c r="AE3730" s="414"/>
    </row>
    <row r="3731" spans="1:31" ht="15" hidden="1" customHeight="1">
      <c r="A3731" s="413"/>
      <c r="AE3731" s="414"/>
    </row>
    <row r="3732" spans="1:31" ht="15" hidden="1" customHeight="1">
      <c r="A3732" s="413"/>
      <c r="AE3732" s="414"/>
    </row>
    <row r="3733" spans="1:31" ht="15" hidden="1" customHeight="1">
      <c r="A3733" s="413"/>
      <c r="AE3733" s="414"/>
    </row>
    <row r="3734" spans="1:31" ht="15" hidden="1" customHeight="1">
      <c r="A3734" s="413"/>
      <c r="AE3734" s="414"/>
    </row>
    <row r="3735" spans="1:31" ht="15" hidden="1" customHeight="1">
      <c r="A3735" s="413"/>
      <c r="AE3735" s="414"/>
    </row>
    <row r="3736" spans="1:31" ht="15" hidden="1" customHeight="1">
      <c r="A3736" s="413"/>
      <c r="AE3736" s="414"/>
    </row>
    <row r="3737" spans="1:31" ht="15" hidden="1" customHeight="1">
      <c r="A3737" s="413"/>
      <c r="AE3737" s="414"/>
    </row>
    <row r="3738" spans="1:31" ht="15" hidden="1" customHeight="1">
      <c r="A3738" s="413"/>
      <c r="AE3738" s="414"/>
    </row>
    <row r="3739" spans="1:31" ht="15" hidden="1" customHeight="1">
      <c r="A3739" s="413"/>
      <c r="AE3739" s="414"/>
    </row>
    <row r="3740" spans="1:31" ht="15" hidden="1" customHeight="1">
      <c r="A3740" s="413"/>
      <c r="AE3740" s="414"/>
    </row>
    <row r="3741" spans="1:31" ht="15" hidden="1" customHeight="1">
      <c r="A3741" s="413"/>
      <c r="AE3741" s="414"/>
    </row>
    <row r="3742" spans="1:31" ht="15" hidden="1" customHeight="1">
      <c r="A3742" s="413"/>
      <c r="AE3742" s="414"/>
    </row>
    <row r="3743" spans="1:31" ht="15" hidden="1" customHeight="1">
      <c r="A3743" s="413"/>
      <c r="AE3743" s="414"/>
    </row>
    <row r="3744" spans="1:31" ht="15" hidden="1" customHeight="1">
      <c r="A3744" s="413"/>
      <c r="AE3744" s="414"/>
    </row>
    <row r="3745" spans="1:31" ht="15" hidden="1" customHeight="1">
      <c r="A3745" s="413"/>
      <c r="AE3745" s="414"/>
    </row>
    <row r="3746" spans="1:31" ht="15" hidden="1" customHeight="1">
      <c r="A3746" s="413"/>
      <c r="AE3746" s="414"/>
    </row>
    <row r="3747" spans="1:31" ht="15" hidden="1" customHeight="1">
      <c r="A3747" s="413"/>
      <c r="AE3747" s="414"/>
    </row>
    <row r="3748" spans="1:31" ht="15" hidden="1" customHeight="1">
      <c r="A3748" s="413"/>
      <c r="AE3748" s="414"/>
    </row>
    <row r="3749" spans="1:31" ht="15" hidden="1" customHeight="1">
      <c r="A3749" s="413"/>
      <c r="AE3749" s="414"/>
    </row>
    <row r="3750" spans="1:31" ht="15" hidden="1" customHeight="1">
      <c r="A3750" s="413"/>
      <c r="AE3750" s="414"/>
    </row>
    <row r="3751" spans="1:31" ht="15" hidden="1" customHeight="1">
      <c r="A3751" s="413"/>
      <c r="AE3751" s="414"/>
    </row>
    <row r="3752" spans="1:31" ht="15" hidden="1" customHeight="1">
      <c r="A3752" s="413"/>
      <c r="AE3752" s="414"/>
    </row>
    <row r="3753" spans="1:31" ht="15" hidden="1" customHeight="1">
      <c r="A3753" s="413"/>
      <c r="AE3753" s="414"/>
    </row>
    <row r="3754" spans="1:31" ht="15" hidden="1" customHeight="1">
      <c r="A3754" s="413"/>
      <c r="AE3754" s="414"/>
    </row>
    <row r="3755" spans="1:31" ht="15" hidden="1" customHeight="1">
      <c r="A3755" s="413"/>
      <c r="AE3755" s="414"/>
    </row>
    <row r="3756" spans="1:31" ht="15" hidden="1" customHeight="1">
      <c r="A3756" s="413"/>
      <c r="AE3756" s="414"/>
    </row>
    <row r="3757" spans="1:31" ht="15" hidden="1" customHeight="1">
      <c r="A3757" s="413"/>
      <c r="AE3757" s="414"/>
    </row>
    <row r="3758" spans="1:31" ht="15" hidden="1" customHeight="1">
      <c r="A3758" s="413"/>
      <c r="AE3758" s="414"/>
    </row>
    <row r="3759" spans="1:31" ht="15" hidden="1" customHeight="1">
      <c r="A3759" s="413"/>
      <c r="AE3759" s="414"/>
    </row>
    <row r="3760" spans="1:31" ht="15" hidden="1" customHeight="1">
      <c r="A3760" s="413"/>
      <c r="AE3760" s="414"/>
    </row>
    <row r="3761" spans="1:31" ht="15" hidden="1" customHeight="1">
      <c r="A3761" s="413"/>
      <c r="AE3761" s="414"/>
    </row>
    <row r="3762" spans="1:31" ht="15" hidden="1" customHeight="1">
      <c r="A3762" s="413"/>
      <c r="AE3762" s="414"/>
    </row>
    <row r="3763" spans="1:31" ht="15" hidden="1" customHeight="1">
      <c r="A3763" s="413"/>
      <c r="AE3763" s="414"/>
    </row>
    <row r="3764" spans="1:31" ht="15" hidden="1" customHeight="1">
      <c r="A3764" s="413"/>
      <c r="AE3764" s="414"/>
    </row>
    <row r="3765" spans="1:31" ht="15" hidden="1" customHeight="1">
      <c r="A3765" s="413"/>
      <c r="AE3765" s="414"/>
    </row>
    <row r="3766" spans="1:31" ht="15" hidden="1" customHeight="1">
      <c r="A3766" s="413"/>
      <c r="AE3766" s="414"/>
    </row>
    <row r="3767" spans="1:31" ht="15" hidden="1" customHeight="1">
      <c r="A3767" s="413"/>
      <c r="AE3767" s="414"/>
    </row>
    <row r="3768" spans="1:31" ht="15" hidden="1" customHeight="1">
      <c r="A3768" s="413"/>
      <c r="AE3768" s="414"/>
    </row>
    <row r="3769" spans="1:31" ht="15" hidden="1" customHeight="1">
      <c r="A3769" s="413"/>
      <c r="AE3769" s="414"/>
    </row>
    <row r="3770" spans="1:31" ht="15" hidden="1" customHeight="1">
      <c r="A3770" s="413"/>
      <c r="AE3770" s="414"/>
    </row>
    <row r="3771" spans="1:31" ht="15" hidden="1" customHeight="1">
      <c r="A3771" s="413"/>
      <c r="AE3771" s="414"/>
    </row>
    <row r="3772" spans="1:31" ht="15" hidden="1" customHeight="1">
      <c r="A3772" s="413"/>
      <c r="AE3772" s="414"/>
    </row>
    <row r="3773" spans="1:31" ht="15" hidden="1" customHeight="1">
      <c r="A3773" s="413"/>
      <c r="AE3773" s="414"/>
    </row>
    <row r="3774" spans="1:31" ht="15" hidden="1" customHeight="1">
      <c r="A3774" s="413"/>
      <c r="AE3774" s="414"/>
    </row>
    <row r="3775" spans="1:31" ht="15" hidden="1" customHeight="1">
      <c r="A3775" s="413"/>
      <c r="AE3775" s="414"/>
    </row>
    <row r="3776" spans="1:31" ht="15" hidden="1" customHeight="1">
      <c r="A3776" s="413"/>
      <c r="AE3776" s="414"/>
    </row>
    <row r="3777" spans="1:31" ht="15" hidden="1" customHeight="1">
      <c r="A3777" s="413"/>
      <c r="AE3777" s="414"/>
    </row>
    <row r="3778" spans="1:31" ht="15" hidden="1" customHeight="1">
      <c r="A3778" s="413"/>
      <c r="AE3778" s="414"/>
    </row>
    <row r="3779" spans="1:31" ht="15" hidden="1" customHeight="1">
      <c r="A3779" s="413"/>
      <c r="AE3779" s="414"/>
    </row>
    <row r="3780" spans="1:31" ht="15" hidden="1" customHeight="1">
      <c r="A3780" s="413"/>
      <c r="AE3780" s="414"/>
    </row>
    <row r="3781" spans="1:31" ht="15" hidden="1" customHeight="1">
      <c r="A3781" s="413"/>
      <c r="AE3781" s="414"/>
    </row>
    <row r="3782" spans="1:31" ht="15" hidden="1" customHeight="1">
      <c r="A3782" s="413"/>
      <c r="AE3782" s="414"/>
    </row>
    <row r="3783" spans="1:31" ht="15" hidden="1" customHeight="1">
      <c r="A3783" s="413"/>
      <c r="AE3783" s="414"/>
    </row>
    <row r="3784" spans="1:31" ht="15" hidden="1" customHeight="1">
      <c r="A3784" s="413"/>
      <c r="AE3784" s="414"/>
    </row>
    <row r="3785" spans="1:31" ht="15" hidden="1" customHeight="1">
      <c r="A3785" s="413"/>
      <c r="AE3785" s="414"/>
    </row>
    <row r="3786" spans="1:31" ht="15" hidden="1" customHeight="1">
      <c r="A3786" s="413"/>
      <c r="AE3786" s="414"/>
    </row>
    <row r="3787" spans="1:31" ht="15" hidden="1" customHeight="1">
      <c r="A3787" s="413"/>
      <c r="AE3787" s="414"/>
    </row>
    <row r="3788" spans="1:31" ht="15" hidden="1" customHeight="1">
      <c r="A3788" s="413"/>
      <c r="AE3788" s="414"/>
    </row>
    <row r="3789" spans="1:31" ht="15" hidden="1" customHeight="1">
      <c r="A3789" s="413"/>
      <c r="AE3789" s="414"/>
    </row>
    <row r="3790" spans="1:31" ht="15" hidden="1" customHeight="1">
      <c r="A3790" s="413"/>
      <c r="AE3790" s="414"/>
    </row>
    <row r="3791" spans="1:31" ht="15" hidden="1" customHeight="1">
      <c r="A3791" s="413"/>
      <c r="AE3791" s="414"/>
    </row>
    <row r="3792" spans="1:31" ht="15" hidden="1" customHeight="1">
      <c r="A3792" s="413"/>
      <c r="AE3792" s="414"/>
    </row>
    <row r="3793" spans="1:31" ht="15" hidden="1" customHeight="1">
      <c r="A3793" s="413"/>
      <c r="AE3793" s="414"/>
    </row>
    <row r="3794" spans="1:31" ht="15" hidden="1" customHeight="1">
      <c r="A3794" s="413"/>
      <c r="AE3794" s="414"/>
    </row>
    <row r="3795" spans="1:31" ht="15" hidden="1" customHeight="1">
      <c r="A3795" s="413"/>
      <c r="AE3795" s="414"/>
    </row>
    <row r="3796" spans="1:31" ht="15" hidden="1" customHeight="1">
      <c r="A3796" s="413"/>
      <c r="AE3796" s="414"/>
    </row>
    <row r="3797" spans="1:31" ht="15" hidden="1" customHeight="1">
      <c r="A3797" s="413"/>
      <c r="AE3797" s="414"/>
    </row>
    <row r="3798" spans="1:31" ht="15" hidden="1" customHeight="1">
      <c r="A3798" s="413"/>
      <c r="AE3798" s="414"/>
    </row>
    <row r="3799" spans="1:31" ht="15" hidden="1" customHeight="1">
      <c r="A3799" s="413"/>
      <c r="AE3799" s="414"/>
    </row>
    <row r="3800" spans="1:31" ht="15" hidden="1" customHeight="1">
      <c r="A3800" s="413"/>
      <c r="AE3800" s="414"/>
    </row>
    <row r="3801" spans="1:31" ht="15" hidden="1" customHeight="1">
      <c r="A3801" s="413"/>
      <c r="AE3801" s="414"/>
    </row>
    <row r="3802" spans="1:31" ht="15" hidden="1" customHeight="1">
      <c r="A3802" s="413"/>
      <c r="AE3802" s="414"/>
    </row>
    <row r="3803" spans="1:31" ht="15" hidden="1" customHeight="1">
      <c r="A3803" s="413"/>
      <c r="AE3803" s="414"/>
    </row>
    <row r="3804" spans="1:31" ht="15" hidden="1" customHeight="1">
      <c r="A3804" s="413"/>
      <c r="AE3804" s="414"/>
    </row>
    <row r="3805" spans="1:31" ht="15" hidden="1" customHeight="1">
      <c r="A3805" s="413"/>
      <c r="AE3805" s="414"/>
    </row>
    <row r="3806" spans="1:31" ht="15" hidden="1" customHeight="1">
      <c r="A3806" s="413"/>
      <c r="AE3806" s="414"/>
    </row>
    <row r="3807" spans="1:31" ht="15" hidden="1" customHeight="1">
      <c r="A3807" s="413"/>
      <c r="AE3807" s="414"/>
    </row>
    <row r="3808" spans="1:31" ht="15" hidden="1" customHeight="1">
      <c r="A3808" s="413"/>
      <c r="AE3808" s="414"/>
    </row>
    <row r="3809" spans="1:31" ht="15" hidden="1" customHeight="1">
      <c r="A3809" s="413"/>
      <c r="AE3809" s="414"/>
    </row>
    <row r="3810" spans="1:31" ht="15" hidden="1" customHeight="1">
      <c r="A3810" s="413"/>
      <c r="AE3810" s="414"/>
    </row>
    <row r="3811" spans="1:31" ht="15" hidden="1" customHeight="1">
      <c r="A3811" s="413"/>
      <c r="AE3811" s="414"/>
    </row>
    <row r="3812" spans="1:31" ht="15" hidden="1" customHeight="1">
      <c r="A3812" s="413"/>
      <c r="AE3812" s="414"/>
    </row>
    <row r="3813" spans="1:31" ht="15" hidden="1" customHeight="1">
      <c r="A3813" s="413"/>
      <c r="AE3813" s="414"/>
    </row>
    <row r="3814" spans="1:31" ht="15" hidden="1" customHeight="1">
      <c r="A3814" s="413"/>
      <c r="AE3814" s="414"/>
    </row>
    <row r="3815" spans="1:31" ht="15" hidden="1" customHeight="1">
      <c r="A3815" s="413"/>
      <c r="AE3815" s="414"/>
    </row>
    <row r="3816" spans="1:31" ht="15" hidden="1" customHeight="1">
      <c r="A3816" s="413"/>
      <c r="AE3816" s="414"/>
    </row>
    <row r="3817" spans="1:31" ht="15" hidden="1" customHeight="1">
      <c r="A3817" s="413"/>
      <c r="AE3817" s="414"/>
    </row>
    <row r="3818" spans="1:31" ht="15" hidden="1" customHeight="1">
      <c r="A3818" s="413"/>
      <c r="AE3818" s="414"/>
    </row>
    <row r="3819" spans="1:31" ht="15" hidden="1" customHeight="1">
      <c r="A3819" s="413"/>
      <c r="AE3819" s="414"/>
    </row>
    <row r="3820" spans="1:31" ht="15" hidden="1" customHeight="1">
      <c r="A3820" s="413"/>
      <c r="AE3820" s="414"/>
    </row>
    <row r="3821" spans="1:31" ht="15" hidden="1" customHeight="1">
      <c r="A3821" s="413"/>
      <c r="AE3821" s="414"/>
    </row>
    <row r="3822" spans="1:31" ht="15" hidden="1" customHeight="1">
      <c r="A3822" s="413"/>
      <c r="AE3822" s="414"/>
    </row>
    <row r="3823" spans="1:31" ht="15" hidden="1" customHeight="1">
      <c r="A3823" s="413"/>
      <c r="AE3823" s="414"/>
    </row>
    <row r="3824" spans="1:31" ht="15" hidden="1" customHeight="1">
      <c r="A3824" s="413"/>
      <c r="AE3824" s="414"/>
    </row>
    <row r="3825" spans="1:31" ht="15" hidden="1" customHeight="1">
      <c r="A3825" s="413"/>
      <c r="AE3825" s="414"/>
    </row>
    <row r="3826" spans="1:31" ht="15" hidden="1" customHeight="1">
      <c r="A3826" s="413"/>
      <c r="AE3826" s="414"/>
    </row>
    <row r="3827" spans="1:31" ht="15" hidden="1" customHeight="1">
      <c r="A3827" s="413"/>
      <c r="AE3827" s="414"/>
    </row>
    <row r="3828" spans="1:31" ht="15" hidden="1" customHeight="1">
      <c r="A3828" s="413"/>
      <c r="AE3828" s="414"/>
    </row>
    <row r="3829" spans="1:31" ht="15" hidden="1" customHeight="1">
      <c r="A3829" s="413"/>
      <c r="AE3829" s="414"/>
    </row>
    <row r="3830" spans="1:31" ht="15" hidden="1" customHeight="1">
      <c r="A3830" s="413"/>
      <c r="AE3830" s="414"/>
    </row>
    <row r="3831" spans="1:31" ht="15" hidden="1" customHeight="1">
      <c r="A3831" s="413"/>
      <c r="AE3831" s="414"/>
    </row>
    <row r="3832" spans="1:31" ht="15" hidden="1" customHeight="1">
      <c r="A3832" s="413"/>
      <c r="AE3832" s="414"/>
    </row>
    <row r="3833" spans="1:31" ht="15" hidden="1" customHeight="1">
      <c r="A3833" s="413"/>
      <c r="AE3833" s="414"/>
    </row>
    <row r="3834" spans="1:31" ht="15" hidden="1" customHeight="1">
      <c r="A3834" s="413"/>
      <c r="AE3834" s="414"/>
    </row>
    <row r="3835" spans="1:31" ht="15" hidden="1" customHeight="1">
      <c r="A3835" s="413"/>
      <c r="AE3835" s="414"/>
    </row>
    <row r="3836" spans="1:31" ht="15" hidden="1" customHeight="1">
      <c r="A3836" s="413"/>
      <c r="AE3836" s="414"/>
    </row>
    <row r="3837" spans="1:31" ht="15" hidden="1" customHeight="1">
      <c r="A3837" s="413"/>
      <c r="AE3837" s="414"/>
    </row>
    <row r="3838" spans="1:31" ht="15" hidden="1" customHeight="1">
      <c r="A3838" s="413"/>
      <c r="AE3838" s="414"/>
    </row>
    <row r="3839" spans="1:31" ht="15" hidden="1" customHeight="1">
      <c r="A3839" s="413"/>
      <c r="AE3839" s="414"/>
    </row>
    <row r="3840" spans="1:31" ht="15" hidden="1" customHeight="1">
      <c r="A3840" s="413"/>
      <c r="AE3840" s="414"/>
    </row>
    <row r="3841" spans="1:31" ht="15" hidden="1" customHeight="1">
      <c r="A3841" s="413"/>
      <c r="AE3841" s="414"/>
    </row>
    <row r="3842" spans="1:31" ht="15" hidden="1" customHeight="1">
      <c r="A3842" s="413"/>
      <c r="AE3842" s="414"/>
    </row>
    <row r="3843" spans="1:31" ht="15" hidden="1" customHeight="1">
      <c r="A3843" s="413"/>
      <c r="AE3843" s="414"/>
    </row>
    <row r="3844" spans="1:31" ht="15" hidden="1" customHeight="1">
      <c r="A3844" s="413"/>
      <c r="AE3844" s="414"/>
    </row>
    <row r="3845" spans="1:31" ht="15" hidden="1" customHeight="1">
      <c r="A3845" s="413"/>
      <c r="AE3845" s="414"/>
    </row>
    <row r="3846" spans="1:31" ht="15" hidden="1" customHeight="1">
      <c r="A3846" s="413"/>
      <c r="AE3846" s="414"/>
    </row>
    <row r="3847" spans="1:31" ht="15" hidden="1" customHeight="1">
      <c r="A3847" s="413"/>
      <c r="AE3847" s="414"/>
    </row>
    <row r="3848" spans="1:31" ht="15" hidden="1" customHeight="1">
      <c r="A3848" s="413"/>
      <c r="AE3848" s="414"/>
    </row>
    <row r="3849" spans="1:31" ht="15" hidden="1" customHeight="1">
      <c r="A3849" s="413"/>
      <c r="AE3849" s="414"/>
    </row>
    <row r="3850" spans="1:31" ht="15" hidden="1" customHeight="1">
      <c r="A3850" s="413"/>
      <c r="AE3850" s="414"/>
    </row>
    <row r="3851" spans="1:31" ht="15" hidden="1" customHeight="1">
      <c r="A3851" s="413"/>
      <c r="AE3851" s="414"/>
    </row>
    <row r="3852" spans="1:31" ht="15" hidden="1" customHeight="1">
      <c r="A3852" s="413"/>
      <c r="AE3852" s="414"/>
    </row>
    <row r="3853" spans="1:31" ht="15" hidden="1" customHeight="1">
      <c r="A3853" s="413"/>
      <c r="AE3853" s="414"/>
    </row>
    <row r="3854" spans="1:31" ht="15" hidden="1" customHeight="1">
      <c r="A3854" s="413"/>
      <c r="AE3854" s="414"/>
    </row>
    <row r="3855" spans="1:31" ht="15" hidden="1" customHeight="1">
      <c r="A3855" s="413"/>
      <c r="AE3855" s="414"/>
    </row>
    <row r="3856" spans="1:31" ht="15" hidden="1" customHeight="1">
      <c r="A3856" s="413"/>
      <c r="AE3856" s="414"/>
    </row>
    <row r="3857" spans="1:31" ht="15" hidden="1" customHeight="1">
      <c r="A3857" s="413"/>
      <c r="AE3857" s="414"/>
    </row>
    <row r="3858" spans="1:31" ht="15" hidden="1" customHeight="1">
      <c r="A3858" s="413"/>
      <c r="AE3858" s="414"/>
    </row>
    <row r="3859" spans="1:31" ht="15" hidden="1" customHeight="1">
      <c r="A3859" s="413"/>
      <c r="AE3859" s="414"/>
    </row>
    <row r="3860" spans="1:31" ht="15" hidden="1" customHeight="1">
      <c r="A3860" s="413"/>
      <c r="AE3860" s="414"/>
    </row>
    <row r="3861" spans="1:31" ht="15" hidden="1" customHeight="1">
      <c r="A3861" s="413"/>
      <c r="AE3861" s="414"/>
    </row>
    <row r="3862" spans="1:31" ht="15" hidden="1" customHeight="1">
      <c r="A3862" s="413"/>
      <c r="AE3862" s="414"/>
    </row>
    <row r="3863" spans="1:31" ht="15" hidden="1" customHeight="1">
      <c r="A3863" s="413"/>
      <c r="AE3863" s="414"/>
    </row>
    <row r="3864" spans="1:31" ht="15" hidden="1" customHeight="1">
      <c r="A3864" s="413"/>
      <c r="AE3864" s="414"/>
    </row>
    <row r="3865" spans="1:31" ht="15" hidden="1" customHeight="1">
      <c r="A3865" s="413"/>
      <c r="AE3865" s="414"/>
    </row>
    <row r="3866" spans="1:31" ht="15" hidden="1" customHeight="1">
      <c r="A3866" s="413"/>
      <c r="AE3866" s="414"/>
    </row>
    <row r="3867" spans="1:31" ht="15" hidden="1" customHeight="1">
      <c r="A3867" s="413"/>
      <c r="AE3867" s="414"/>
    </row>
    <row r="3868" spans="1:31" ht="15" hidden="1" customHeight="1">
      <c r="A3868" s="413"/>
      <c r="AE3868" s="414"/>
    </row>
    <row r="3869" spans="1:31" ht="15" hidden="1" customHeight="1">
      <c r="A3869" s="413"/>
      <c r="AE3869" s="414"/>
    </row>
    <row r="3870" spans="1:31" ht="15" hidden="1" customHeight="1">
      <c r="A3870" s="413"/>
      <c r="AE3870" s="414"/>
    </row>
    <row r="3871" spans="1:31" ht="15" hidden="1" customHeight="1">
      <c r="A3871" s="413"/>
      <c r="AE3871" s="414"/>
    </row>
    <row r="3872" spans="1:31" ht="15" hidden="1" customHeight="1">
      <c r="A3872" s="413"/>
      <c r="AE3872" s="414"/>
    </row>
    <row r="3873" spans="1:31" ht="15" hidden="1" customHeight="1">
      <c r="A3873" s="413"/>
      <c r="AE3873" s="414"/>
    </row>
    <row r="3874" spans="1:31" ht="15" hidden="1" customHeight="1">
      <c r="A3874" s="413"/>
      <c r="AE3874" s="414"/>
    </row>
    <row r="3875" spans="1:31" ht="15" hidden="1" customHeight="1">
      <c r="A3875" s="413"/>
      <c r="AE3875" s="414"/>
    </row>
    <row r="3876" spans="1:31" ht="15" hidden="1" customHeight="1">
      <c r="A3876" s="413"/>
      <c r="AE3876" s="414"/>
    </row>
    <row r="3877" spans="1:31" ht="15" hidden="1" customHeight="1">
      <c r="A3877" s="413"/>
      <c r="AE3877" s="414"/>
    </row>
    <row r="3878" spans="1:31" ht="15" hidden="1" customHeight="1">
      <c r="A3878" s="413"/>
      <c r="AE3878" s="414"/>
    </row>
    <row r="3879" spans="1:31" ht="15" hidden="1" customHeight="1">
      <c r="A3879" s="413"/>
      <c r="AE3879" s="414"/>
    </row>
    <row r="3880" spans="1:31" ht="15" hidden="1" customHeight="1">
      <c r="A3880" s="413"/>
      <c r="AE3880" s="414"/>
    </row>
    <row r="3881" spans="1:31" ht="15" hidden="1" customHeight="1">
      <c r="A3881" s="413"/>
      <c r="AE3881" s="414"/>
    </row>
    <row r="3882" spans="1:31" ht="15" hidden="1" customHeight="1">
      <c r="A3882" s="413"/>
      <c r="AE3882" s="414"/>
    </row>
    <row r="3883" spans="1:31" ht="15" hidden="1" customHeight="1">
      <c r="A3883" s="413"/>
      <c r="AE3883" s="414"/>
    </row>
    <row r="3884" spans="1:31" ht="15" hidden="1" customHeight="1">
      <c r="A3884" s="413"/>
      <c r="AE3884" s="414"/>
    </row>
    <row r="3885" spans="1:31" ht="15" hidden="1" customHeight="1">
      <c r="A3885" s="413"/>
      <c r="AE3885" s="414"/>
    </row>
    <row r="3886" spans="1:31" ht="15" hidden="1" customHeight="1">
      <c r="A3886" s="413"/>
      <c r="AE3886" s="414"/>
    </row>
    <row r="3887" spans="1:31" ht="15" hidden="1" customHeight="1">
      <c r="A3887" s="413"/>
      <c r="AE3887" s="414"/>
    </row>
    <row r="3888" spans="1:31" ht="15" hidden="1" customHeight="1">
      <c r="A3888" s="413"/>
      <c r="AE3888" s="414"/>
    </row>
    <row r="3889" spans="1:31" ht="15" hidden="1" customHeight="1">
      <c r="A3889" s="413"/>
      <c r="AE3889" s="414"/>
    </row>
    <row r="3890" spans="1:31" ht="15" hidden="1" customHeight="1">
      <c r="A3890" s="413"/>
      <c r="AE3890" s="414"/>
    </row>
    <row r="3891" spans="1:31" ht="15" hidden="1" customHeight="1">
      <c r="A3891" s="413"/>
      <c r="AE3891" s="414"/>
    </row>
    <row r="3892" spans="1:31" ht="15" hidden="1" customHeight="1">
      <c r="A3892" s="413"/>
      <c r="AE3892" s="414"/>
    </row>
    <row r="3893" spans="1:31" ht="15" hidden="1" customHeight="1">
      <c r="A3893" s="413"/>
      <c r="AE3893" s="414"/>
    </row>
    <row r="3894" spans="1:31" ht="15" hidden="1" customHeight="1">
      <c r="A3894" s="413"/>
      <c r="AE3894" s="414"/>
    </row>
    <row r="3895" spans="1:31" ht="15" hidden="1" customHeight="1">
      <c r="A3895" s="413"/>
      <c r="AE3895" s="414"/>
    </row>
    <row r="3896" spans="1:31" ht="15" hidden="1" customHeight="1">
      <c r="A3896" s="413"/>
      <c r="AE3896" s="414"/>
    </row>
    <row r="3897" spans="1:31" ht="15" hidden="1" customHeight="1">
      <c r="A3897" s="413"/>
      <c r="AE3897" s="414"/>
    </row>
    <row r="3898" spans="1:31" ht="15" hidden="1" customHeight="1">
      <c r="A3898" s="413"/>
      <c r="AE3898" s="414"/>
    </row>
    <row r="3899" spans="1:31" ht="15" hidden="1" customHeight="1">
      <c r="A3899" s="413"/>
      <c r="AE3899" s="414"/>
    </row>
    <row r="3900" spans="1:31" ht="15" hidden="1" customHeight="1">
      <c r="A3900" s="413"/>
      <c r="AE3900" s="414"/>
    </row>
    <row r="3901" spans="1:31" ht="15" hidden="1" customHeight="1">
      <c r="A3901" s="413"/>
      <c r="AE3901" s="414"/>
    </row>
    <row r="3902" spans="1:31" ht="15" hidden="1" customHeight="1">
      <c r="A3902" s="413"/>
      <c r="AE3902" s="414"/>
    </row>
    <row r="3903" spans="1:31" ht="15" hidden="1" customHeight="1">
      <c r="A3903" s="413"/>
      <c r="AE3903" s="414"/>
    </row>
    <row r="3904" spans="1:31" ht="15" hidden="1" customHeight="1">
      <c r="A3904" s="413"/>
      <c r="AE3904" s="414"/>
    </row>
    <row r="3905" spans="1:31" ht="15" hidden="1" customHeight="1">
      <c r="A3905" s="413"/>
      <c r="AE3905" s="414"/>
    </row>
    <row r="3906" spans="1:31" ht="15" hidden="1" customHeight="1">
      <c r="A3906" s="413"/>
      <c r="AE3906" s="414"/>
    </row>
    <row r="3907" spans="1:31" ht="15" hidden="1" customHeight="1">
      <c r="A3907" s="413"/>
      <c r="AE3907" s="414"/>
    </row>
    <row r="3908" spans="1:31" ht="15" hidden="1" customHeight="1">
      <c r="A3908" s="413"/>
      <c r="AE3908" s="414"/>
    </row>
    <row r="3909" spans="1:31" ht="15" hidden="1" customHeight="1">
      <c r="A3909" s="413"/>
      <c r="AE3909" s="414"/>
    </row>
    <row r="3910" spans="1:31" ht="15" hidden="1" customHeight="1">
      <c r="A3910" s="413"/>
      <c r="AE3910" s="414"/>
    </row>
    <row r="3911" spans="1:31" ht="15" hidden="1" customHeight="1">
      <c r="A3911" s="413"/>
      <c r="AE3911" s="414"/>
    </row>
    <row r="3912" spans="1:31" ht="15" hidden="1" customHeight="1">
      <c r="A3912" s="413"/>
      <c r="AE3912" s="414"/>
    </row>
    <row r="3913" spans="1:31" ht="15" hidden="1" customHeight="1">
      <c r="A3913" s="413"/>
      <c r="AE3913" s="414"/>
    </row>
    <row r="3914" spans="1:31" ht="15" hidden="1" customHeight="1">
      <c r="A3914" s="413"/>
      <c r="AE3914" s="414"/>
    </row>
    <row r="3915" spans="1:31" ht="15" hidden="1" customHeight="1">
      <c r="A3915" s="413"/>
      <c r="AE3915" s="414"/>
    </row>
    <row r="3916" spans="1:31" ht="15" hidden="1" customHeight="1">
      <c r="A3916" s="413"/>
      <c r="AE3916" s="414"/>
    </row>
    <row r="3917" spans="1:31" ht="15" hidden="1" customHeight="1">
      <c r="A3917" s="413"/>
      <c r="AE3917" s="414"/>
    </row>
    <row r="3918" spans="1:31" ht="15" hidden="1" customHeight="1">
      <c r="A3918" s="413"/>
      <c r="AE3918" s="414"/>
    </row>
    <row r="3919" spans="1:31" ht="15" hidden="1" customHeight="1">
      <c r="A3919" s="413"/>
      <c r="AE3919" s="414"/>
    </row>
    <row r="3920" spans="1:31" ht="15" hidden="1" customHeight="1">
      <c r="A3920" s="413"/>
      <c r="AE3920" s="414"/>
    </row>
    <row r="3921" spans="1:31" ht="15" hidden="1" customHeight="1">
      <c r="A3921" s="413"/>
      <c r="AE3921" s="414"/>
    </row>
    <row r="3922" spans="1:31" ht="15" hidden="1" customHeight="1">
      <c r="A3922" s="413"/>
      <c r="AE3922" s="414"/>
    </row>
    <row r="3923" spans="1:31" ht="15" hidden="1" customHeight="1">
      <c r="A3923" s="413"/>
      <c r="AE3923" s="414"/>
    </row>
    <row r="3924" spans="1:31" ht="15" hidden="1" customHeight="1">
      <c r="A3924" s="413"/>
      <c r="AE3924" s="414"/>
    </row>
    <row r="3925" spans="1:31" ht="15" hidden="1" customHeight="1">
      <c r="A3925" s="413"/>
      <c r="AE3925" s="414"/>
    </row>
    <row r="3926" spans="1:31" ht="15" hidden="1" customHeight="1">
      <c r="A3926" s="413"/>
      <c r="AE3926" s="414"/>
    </row>
    <row r="3927" spans="1:31" ht="15" hidden="1" customHeight="1">
      <c r="A3927" s="413"/>
      <c r="AE3927" s="414"/>
    </row>
    <row r="3928" spans="1:31" ht="15" hidden="1" customHeight="1">
      <c r="A3928" s="413"/>
      <c r="AE3928" s="414"/>
    </row>
    <row r="3929" spans="1:31" ht="15" hidden="1" customHeight="1">
      <c r="A3929" s="413"/>
      <c r="AE3929" s="414"/>
    </row>
    <row r="3930" spans="1:31" ht="15" hidden="1" customHeight="1">
      <c r="A3930" s="413"/>
      <c r="AE3930" s="414"/>
    </row>
    <row r="3931" spans="1:31" ht="15" hidden="1" customHeight="1">
      <c r="A3931" s="413"/>
      <c r="AE3931" s="414"/>
    </row>
    <row r="3932" spans="1:31" ht="15" hidden="1" customHeight="1">
      <c r="A3932" s="413"/>
      <c r="AE3932" s="414"/>
    </row>
    <row r="3933" spans="1:31" ht="15" hidden="1" customHeight="1">
      <c r="A3933" s="413"/>
      <c r="AE3933" s="414"/>
    </row>
    <row r="3934" spans="1:31" ht="15" hidden="1" customHeight="1">
      <c r="A3934" s="413"/>
      <c r="AE3934" s="414"/>
    </row>
    <row r="3935" spans="1:31" ht="15" hidden="1" customHeight="1">
      <c r="A3935" s="413"/>
      <c r="AE3935" s="414"/>
    </row>
    <row r="3936" spans="1:31" ht="15" hidden="1" customHeight="1">
      <c r="A3936" s="413"/>
      <c r="AE3936" s="414"/>
    </row>
    <row r="3937" spans="1:31" ht="15" hidden="1" customHeight="1">
      <c r="A3937" s="413"/>
      <c r="AE3937" s="414"/>
    </row>
    <row r="3938" spans="1:31" ht="15" hidden="1" customHeight="1">
      <c r="A3938" s="413"/>
      <c r="AE3938" s="414"/>
    </row>
    <row r="3939" spans="1:31" ht="15" hidden="1" customHeight="1">
      <c r="A3939" s="413"/>
      <c r="AE3939" s="414"/>
    </row>
    <row r="3940" spans="1:31" ht="15" hidden="1" customHeight="1">
      <c r="A3940" s="413"/>
      <c r="AE3940" s="414"/>
    </row>
    <row r="3941" spans="1:31" ht="15" hidden="1" customHeight="1">
      <c r="A3941" s="413"/>
      <c r="AE3941" s="414"/>
    </row>
    <row r="3942" spans="1:31" ht="15" hidden="1" customHeight="1">
      <c r="A3942" s="413"/>
      <c r="AE3942" s="414"/>
    </row>
    <row r="3943" spans="1:31" ht="15" hidden="1" customHeight="1">
      <c r="A3943" s="413"/>
      <c r="AE3943" s="414"/>
    </row>
    <row r="3944" spans="1:31" ht="15" hidden="1" customHeight="1">
      <c r="A3944" s="413"/>
      <c r="AE3944" s="414"/>
    </row>
    <row r="3945" spans="1:31" ht="15" hidden="1" customHeight="1">
      <c r="A3945" s="413"/>
      <c r="AE3945" s="414"/>
    </row>
    <row r="3946" spans="1:31" ht="15" hidden="1" customHeight="1">
      <c r="A3946" s="413"/>
      <c r="AE3946" s="414"/>
    </row>
    <row r="3947" spans="1:31" ht="15" hidden="1" customHeight="1">
      <c r="A3947" s="413"/>
      <c r="AE3947" s="414"/>
    </row>
    <row r="3948" spans="1:31" ht="15" hidden="1" customHeight="1">
      <c r="A3948" s="413"/>
      <c r="AE3948" s="414"/>
    </row>
    <row r="3949" spans="1:31" ht="15" hidden="1" customHeight="1">
      <c r="A3949" s="413"/>
      <c r="AE3949" s="414"/>
    </row>
    <row r="3950" spans="1:31" ht="15" hidden="1" customHeight="1">
      <c r="A3950" s="413"/>
      <c r="AE3950" s="414"/>
    </row>
    <row r="3951" spans="1:31" ht="15" hidden="1" customHeight="1">
      <c r="A3951" s="413"/>
      <c r="AE3951" s="414"/>
    </row>
    <row r="3952" spans="1:31" ht="15" hidden="1" customHeight="1">
      <c r="A3952" s="413"/>
      <c r="AE3952" s="414"/>
    </row>
    <row r="3953" spans="1:31" ht="15" hidden="1" customHeight="1">
      <c r="A3953" s="413"/>
      <c r="AE3953" s="414"/>
    </row>
    <row r="3954" spans="1:31" ht="15" hidden="1" customHeight="1">
      <c r="A3954" s="413"/>
      <c r="AE3954" s="414"/>
    </row>
    <row r="3955" spans="1:31" ht="15" hidden="1" customHeight="1">
      <c r="A3955" s="413"/>
      <c r="AE3955" s="414"/>
    </row>
    <row r="3956" spans="1:31" ht="15" hidden="1" customHeight="1">
      <c r="A3956" s="413"/>
      <c r="AE3956" s="414"/>
    </row>
    <row r="3957" spans="1:31" ht="15" hidden="1" customHeight="1">
      <c r="A3957" s="413"/>
      <c r="AE3957" s="414"/>
    </row>
    <row r="3958" spans="1:31" ht="15" hidden="1" customHeight="1">
      <c r="A3958" s="413"/>
      <c r="AE3958" s="414"/>
    </row>
    <row r="3959" spans="1:31" ht="15" hidden="1" customHeight="1">
      <c r="A3959" s="413"/>
      <c r="AE3959" s="414"/>
    </row>
    <row r="3960" spans="1:31" ht="15" hidden="1" customHeight="1">
      <c r="A3960" s="413"/>
      <c r="AE3960" s="414"/>
    </row>
    <row r="3961" spans="1:31" ht="15" hidden="1" customHeight="1">
      <c r="A3961" s="413"/>
      <c r="AE3961" s="414"/>
    </row>
    <row r="3962" spans="1:31" ht="15" hidden="1" customHeight="1">
      <c r="A3962" s="413"/>
      <c r="AE3962" s="414"/>
    </row>
    <row r="3963" spans="1:31" ht="15" hidden="1" customHeight="1">
      <c r="A3963" s="413"/>
      <c r="AE3963" s="414"/>
    </row>
    <row r="3964" spans="1:31" ht="15" hidden="1" customHeight="1">
      <c r="A3964" s="413"/>
      <c r="AE3964" s="414"/>
    </row>
    <row r="3965" spans="1:31" ht="15" hidden="1" customHeight="1">
      <c r="A3965" s="413"/>
      <c r="AE3965" s="414"/>
    </row>
    <row r="3966" spans="1:31" ht="15" hidden="1" customHeight="1">
      <c r="A3966" s="413"/>
      <c r="AE3966" s="414"/>
    </row>
    <row r="3967" spans="1:31" ht="15" hidden="1" customHeight="1">
      <c r="A3967" s="413"/>
      <c r="AE3967" s="414"/>
    </row>
    <row r="3968" spans="1:31" ht="15" hidden="1" customHeight="1">
      <c r="A3968" s="413"/>
      <c r="AE3968" s="414"/>
    </row>
    <row r="3969" spans="1:31" ht="15" hidden="1" customHeight="1">
      <c r="A3969" s="413"/>
      <c r="AE3969" s="414"/>
    </row>
    <row r="3970" spans="1:31" ht="15" hidden="1" customHeight="1">
      <c r="A3970" s="413"/>
      <c r="AE3970" s="414"/>
    </row>
    <row r="3971" spans="1:31" ht="15" hidden="1" customHeight="1">
      <c r="A3971" s="413"/>
      <c r="AE3971" s="414"/>
    </row>
    <row r="3972" spans="1:31" ht="15" hidden="1" customHeight="1">
      <c r="A3972" s="413"/>
      <c r="AE3972" s="414"/>
    </row>
    <row r="3973" spans="1:31" ht="15" hidden="1" customHeight="1">
      <c r="A3973" s="413"/>
      <c r="AE3973" s="414"/>
    </row>
    <row r="3974" spans="1:31" ht="15" hidden="1" customHeight="1">
      <c r="A3974" s="413"/>
      <c r="AE3974" s="414"/>
    </row>
    <row r="3975" spans="1:31" ht="15" hidden="1" customHeight="1">
      <c r="A3975" s="413"/>
      <c r="AE3975" s="414"/>
    </row>
    <row r="3976" spans="1:31" ht="15" hidden="1" customHeight="1">
      <c r="A3976" s="413"/>
      <c r="AE3976" s="414"/>
    </row>
    <row r="3977" spans="1:31" ht="15" hidden="1" customHeight="1">
      <c r="A3977" s="413"/>
      <c r="AE3977" s="414"/>
    </row>
    <row r="3978" spans="1:31" ht="15" hidden="1" customHeight="1">
      <c r="A3978" s="413"/>
      <c r="AE3978" s="414"/>
    </row>
    <row r="3979" spans="1:31" ht="15" hidden="1" customHeight="1">
      <c r="A3979" s="413"/>
      <c r="AE3979" s="414"/>
    </row>
    <row r="3980" spans="1:31" ht="15" hidden="1" customHeight="1">
      <c r="A3980" s="413"/>
      <c r="AE3980" s="414"/>
    </row>
    <row r="3981" spans="1:31" ht="15" hidden="1" customHeight="1">
      <c r="A3981" s="413"/>
      <c r="AE3981" s="414"/>
    </row>
    <row r="3982" spans="1:31" ht="15" hidden="1" customHeight="1">
      <c r="A3982" s="413"/>
      <c r="AE3982" s="414"/>
    </row>
    <row r="3983" spans="1:31" ht="15" hidden="1" customHeight="1">
      <c r="A3983" s="413"/>
      <c r="AE3983" s="414"/>
    </row>
    <row r="3984" spans="1:31" ht="15" hidden="1" customHeight="1">
      <c r="A3984" s="413"/>
      <c r="AE3984" s="414"/>
    </row>
    <row r="3985" spans="1:31" ht="15" hidden="1" customHeight="1">
      <c r="A3985" s="413"/>
      <c r="AE3985" s="414"/>
    </row>
    <row r="3986" spans="1:31" ht="15" hidden="1" customHeight="1">
      <c r="A3986" s="413"/>
      <c r="AE3986" s="414"/>
    </row>
    <row r="3987" spans="1:31" ht="15" hidden="1" customHeight="1">
      <c r="A3987" s="413"/>
      <c r="AE3987" s="414"/>
    </row>
    <row r="3988" spans="1:31" ht="15" hidden="1" customHeight="1">
      <c r="A3988" s="413"/>
      <c r="AE3988" s="414"/>
    </row>
    <row r="3989" spans="1:31" ht="15" hidden="1" customHeight="1">
      <c r="A3989" s="413"/>
      <c r="AE3989" s="414"/>
    </row>
    <row r="3990" spans="1:31" ht="15" hidden="1" customHeight="1">
      <c r="A3990" s="413"/>
      <c r="AE3990" s="414"/>
    </row>
    <row r="3991" spans="1:31" ht="15" hidden="1" customHeight="1">
      <c r="A3991" s="413"/>
      <c r="AE3991" s="414"/>
    </row>
    <row r="3992" spans="1:31" ht="15" hidden="1" customHeight="1">
      <c r="A3992" s="413"/>
      <c r="AE3992" s="414"/>
    </row>
    <row r="3993" spans="1:31" ht="15" hidden="1" customHeight="1">
      <c r="A3993" s="413"/>
      <c r="AE3993" s="414"/>
    </row>
    <row r="3994" spans="1:31" ht="15" hidden="1" customHeight="1">
      <c r="A3994" s="413"/>
      <c r="AE3994" s="414"/>
    </row>
    <row r="3995" spans="1:31" ht="15" hidden="1" customHeight="1">
      <c r="A3995" s="413"/>
      <c r="AE3995" s="414"/>
    </row>
    <row r="3996" spans="1:31" ht="15" hidden="1" customHeight="1">
      <c r="A3996" s="413"/>
      <c r="AE3996" s="414"/>
    </row>
    <row r="3997" spans="1:31" ht="15" hidden="1" customHeight="1">
      <c r="A3997" s="413"/>
      <c r="AE3997" s="414"/>
    </row>
    <row r="3998" spans="1:31" ht="15" hidden="1" customHeight="1">
      <c r="A3998" s="413"/>
      <c r="AE3998" s="414"/>
    </row>
    <row r="3999" spans="1:31" ht="15" hidden="1" customHeight="1">
      <c r="A3999" s="413"/>
      <c r="AE3999" s="414"/>
    </row>
    <row r="4000" spans="1:31" ht="15" hidden="1" customHeight="1">
      <c r="A4000" s="413"/>
      <c r="AE4000" s="414"/>
    </row>
    <row r="4001" spans="1:31" ht="15" hidden="1" customHeight="1">
      <c r="A4001" s="413"/>
      <c r="AE4001" s="414"/>
    </row>
    <row r="4002" spans="1:31" ht="15" hidden="1" customHeight="1">
      <c r="A4002" s="413"/>
      <c r="AE4002" s="414"/>
    </row>
    <row r="4003" spans="1:31" ht="15" hidden="1" customHeight="1">
      <c r="A4003" s="413"/>
      <c r="AE4003" s="414"/>
    </row>
    <row r="4004" spans="1:31" ht="15" hidden="1" customHeight="1">
      <c r="A4004" s="413"/>
      <c r="AE4004" s="414"/>
    </row>
    <row r="4005" spans="1:31" ht="15" hidden="1" customHeight="1">
      <c r="A4005" s="413"/>
      <c r="AE4005" s="414"/>
    </row>
    <row r="4006" spans="1:31" ht="15" hidden="1" customHeight="1">
      <c r="A4006" s="413"/>
      <c r="AE4006" s="414"/>
    </row>
    <row r="4007" spans="1:31" ht="15" hidden="1" customHeight="1">
      <c r="A4007" s="413"/>
      <c r="AE4007" s="414"/>
    </row>
    <row r="4008" spans="1:31" ht="15" hidden="1" customHeight="1">
      <c r="A4008" s="413"/>
      <c r="AE4008" s="414"/>
    </row>
    <row r="4009" spans="1:31" ht="15" hidden="1" customHeight="1">
      <c r="A4009" s="413"/>
      <c r="AE4009" s="414"/>
    </row>
    <row r="4010" spans="1:31" ht="15" hidden="1" customHeight="1">
      <c r="A4010" s="413"/>
      <c r="AE4010" s="414"/>
    </row>
    <row r="4011" spans="1:31" ht="15" hidden="1" customHeight="1">
      <c r="A4011" s="413"/>
      <c r="AE4011" s="414"/>
    </row>
    <row r="4012" spans="1:31" ht="15" hidden="1" customHeight="1">
      <c r="A4012" s="413"/>
      <c r="AE4012" s="414"/>
    </row>
    <row r="4013" spans="1:31" ht="15" hidden="1" customHeight="1">
      <c r="A4013" s="413"/>
      <c r="AE4013" s="414"/>
    </row>
    <row r="4014" spans="1:31" ht="15" hidden="1" customHeight="1">
      <c r="A4014" s="413"/>
      <c r="AE4014" s="414"/>
    </row>
    <row r="4015" spans="1:31" ht="15" hidden="1" customHeight="1">
      <c r="A4015" s="413"/>
      <c r="AE4015" s="414"/>
    </row>
    <row r="4016" spans="1:31" ht="15" hidden="1" customHeight="1">
      <c r="A4016" s="413"/>
      <c r="AE4016" s="414"/>
    </row>
    <row r="4017" spans="1:31" ht="15" hidden="1" customHeight="1">
      <c r="A4017" s="413"/>
      <c r="AE4017" s="414"/>
    </row>
    <row r="4018" spans="1:31" ht="15" hidden="1" customHeight="1">
      <c r="A4018" s="413"/>
      <c r="AE4018" s="414"/>
    </row>
    <row r="4019" spans="1:31" ht="15" hidden="1" customHeight="1">
      <c r="A4019" s="413"/>
      <c r="AE4019" s="414"/>
    </row>
    <row r="4020" spans="1:31" ht="15" hidden="1" customHeight="1">
      <c r="A4020" s="413"/>
      <c r="AE4020" s="414"/>
    </row>
    <row r="4021" spans="1:31" ht="15" hidden="1" customHeight="1">
      <c r="A4021" s="413"/>
      <c r="AE4021" s="414"/>
    </row>
    <row r="4022" spans="1:31" ht="15" hidden="1" customHeight="1">
      <c r="A4022" s="413"/>
      <c r="AE4022" s="414"/>
    </row>
    <row r="4023" spans="1:31" ht="15" hidden="1" customHeight="1">
      <c r="A4023" s="413"/>
      <c r="AE4023" s="414"/>
    </row>
    <row r="4024" spans="1:31" ht="15" hidden="1" customHeight="1">
      <c r="A4024" s="413"/>
      <c r="AE4024" s="414"/>
    </row>
    <row r="4025" spans="1:31" ht="15" hidden="1" customHeight="1">
      <c r="A4025" s="413"/>
      <c r="AE4025" s="414"/>
    </row>
    <row r="4026" spans="1:31" ht="15" hidden="1" customHeight="1">
      <c r="A4026" s="413"/>
      <c r="AE4026" s="414"/>
    </row>
    <row r="4027" spans="1:31" ht="15" hidden="1" customHeight="1">
      <c r="A4027" s="413"/>
      <c r="AE4027" s="414"/>
    </row>
    <row r="4028" spans="1:31" ht="15" hidden="1" customHeight="1">
      <c r="A4028" s="413"/>
      <c r="AE4028" s="414"/>
    </row>
    <row r="4029" spans="1:31" ht="15" hidden="1" customHeight="1">
      <c r="A4029" s="413"/>
      <c r="AE4029" s="414"/>
    </row>
    <row r="4030" spans="1:31" ht="15" hidden="1" customHeight="1">
      <c r="A4030" s="413"/>
      <c r="AE4030" s="414"/>
    </row>
    <row r="4031" spans="1:31" ht="15" hidden="1" customHeight="1">
      <c r="A4031" s="413"/>
      <c r="AE4031" s="414"/>
    </row>
    <row r="4032" spans="1:31" ht="15" hidden="1" customHeight="1">
      <c r="A4032" s="413"/>
      <c r="AE4032" s="414"/>
    </row>
    <row r="4033" spans="1:31" ht="15" hidden="1" customHeight="1">
      <c r="A4033" s="413"/>
      <c r="AE4033" s="414"/>
    </row>
    <row r="4034" spans="1:31" ht="15" hidden="1" customHeight="1">
      <c r="A4034" s="413"/>
      <c r="AE4034" s="414"/>
    </row>
    <row r="4035" spans="1:31" ht="15" hidden="1" customHeight="1">
      <c r="A4035" s="413"/>
      <c r="AE4035" s="414"/>
    </row>
    <row r="4036" spans="1:31" ht="15" hidden="1" customHeight="1">
      <c r="A4036" s="413"/>
      <c r="AE4036" s="414"/>
    </row>
    <row r="4037" spans="1:31" ht="15" hidden="1" customHeight="1">
      <c r="A4037" s="413"/>
      <c r="AE4037" s="414"/>
    </row>
    <row r="4038" spans="1:31" ht="15" hidden="1" customHeight="1">
      <c r="A4038" s="413"/>
      <c r="AE4038" s="414"/>
    </row>
    <row r="4039" spans="1:31" ht="15" hidden="1" customHeight="1">
      <c r="A4039" s="413"/>
      <c r="AE4039" s="414"/>
    </row>
    <row r="4040" spans="1:31" ht="15" hidden="1" customHeight="1">
      <c r="A4040" s="413"/>
      <c r="AE4040" s="414"/>
    </row>
    <row r="4041" spans="1:31" ht="15" hidden="1" customHeight="1">
      <c r="A4041" s="413"/>
      <c r="AE4041" s="414"/>
    </row>
    <row r="4042" spans="1:31" ht="15" hidden="1" customHeight="1">
      <c r="A4042" s="413"/>
      <c r="AE4042" s="414"/>
    </row>
    <row r="4043" spans="1:31" ht="15" hidden="1" customHeight="1">
      <c r="A4043" s="413"/>
      <c r="AE4043" s="414"/>
    </row>
    <row r="4044" spans="1:31" ht="15" hidden="1" customHeight="1">
      <c r="A4044" s="413"/>
      <c r="AE4044" s="414"/>
    </row>
    <row r="4045" spans="1:31" ht="15" hidden="1" customHeight="1">
      <c r="A4045" s="413"/>
      <c r="AE4045" s="414"/>
    </row>
    <row r="4046" spans="1:31" ht="15" hidden="1" customHeight="1">
      <c r="A4046" s="413"/>
      <c r="AE4046" s="414"/>
    </row>
    <row r="4047" spans="1:31" ht="15" hidden="1" customHeight="1">
      <c r="A4047" s="413"/>
      <c r="AE4047" s="414"/>
    </row>
    <row r="4048" spans="1:31" ht="15" hidden="1" customHeight="1">
      <c r="A4048" s="413"/>
      <c r="AE4048" s="414"/>
    </row>
    <row r="4049" spans="1:31" ht="15" hidden="1" customHeight="1">
      <c r="A4049" s="413"/>
      <c r="AE4049" s="414"/>
    </row>
    <row r="4050" spans="1:31" ht="15" hidden="1" customHeight="1">
      <c r="A4050" s="413"/>
      <c r="AE4050" s="414"/>
    </row>
    <row r="4051" spans="1:31" ht="15" hidden="1" customHeight="1">
      <c r="A4051" s="413"/>
      <c r="AE4051" s="414"/>
    </row>
    <row r="4052" spans="1:31" ht="15" hidden="1" customHeight="1">
      <c r="A4052" s="413"/>
      <c r="AE4052" s="414"/>
    </row>
    <row r="4053" spans="1:31" ht="15" hidden="1" customHeight="1">
      <c r="A4053" s="413"/>
      <c r="AE4053" s="414"/>
    </row>
    <row r="4054" spans="1:31" ht="15" hidden="1" customHeight="1">
      <c r="A4054" s="413"/>
      <c r="AE4054" s="414"/>
    </row>
    <row r="4055" spans="1:31" ht="15" hidden="1" customHeight="1">
      <c r="A4055" s="413"/>
      <c r="AE4055" s="414"/>
    </row>
    <row r="4056" spans="1:31" ht="15" hidden="1" customHeight="1">
      <c r="A4056" s="413"/>
      <c r="AE4056" s="414"/>
    </row>
    <row r="4057" spans="1:31" ht="15" hidden="1" customHeight="1">
      <c r="A4057" s="413"/>
      <c r="AE4057" s="414"/>
    </row>
    <row r="4058" spans="1:31" ht="15" hidden="1" customHeight="1">
      <c r="A4058" s="413"/>
      <c r="AE4058" s="414"/>
    </row>
    <row r="4059" spans="1:31" ht="15" hidden="1" customHeight="1">
      <c r="A4059" s="413"/>
      <c r="AE4059" s="414"/>
    </row>
    <row r="4060" spans="1:31" ht="15" hidden="1" customHeight="1">
      <c r="A4060" s="413"/>
      <c r="AE4060" s="414"/>
    </row>
    <row r="4061" spans="1:31" ht="15" hidden="1" customHeight="1">
      <c r="A4061" s="413"/>
      <c r="AE4061" s="414"/>
    </row>
    <row r="4062" spans="1:31" ht="15" hidden="1" customHeight="1">
      <c r="A4062" s="413"/>
      <c r="AE4062" s="414"/>
    </row>
    <row r="4063" spans="1:31" ht="15" hidden="1" customHeight="1">
      <c r="A4063" s="413"/>
      <c r="AE4063" s="414"/>
    </row>
    <row r="4064" spans="1:31" ht="15" hidden="1" customHeight="1">
      <c r="A4064" s="413"/>
      <c r="AE4064" s="414"/>
    </row>
    <row r="4065" spans="1:31" ht="15" hidden="1" customHeight="1">
      <c r="A4065" s="413"/>
      <c r="AE4065" s="414"/>
    </row>
    <row r="4066" spans="1:31" ht="15" hidden="1" customHeight="1">
      <c r="A4066" s="413"/>
      <c r="AE4066" s="414"/>
    </row>
    <row r="4067" spans="1:31" ht="15" hidden="1" customHeight="1">
      <c r="A4067" s="413"/>
      <c r="AE4067" s="414"/>
    </row>
    <row r="4068" spans="1:31" ht="15" hidden="1" customHeight="1">
      <c r="A4068" s="413"/>
      <c r="AE4068" s="414"/>
    </row>
    <row r="4069" spans="1:31" ht="15" hidden="1" customHeight="1">
      <c r="A4069" s="413"/>
      <c r="AE4069" s="414"/>
    </row>
    <row r="4070" spans="1:31" ht="15" hidden="1" customHeight="1">
      <c r="A4070" s="413"/>
      <c r="AE4070" s="414"/>
    </row>
    <row r="4071" spans="1:31" ht="15" hidden="1" customHeight="1">
      <c r="A4071" s="413"/>
      <c r="AE4071" s="414"/>
    </row>
    <row r="4072" spans="1:31" ht="15" hidden="1" customHeight="1">
      <c r="A4072" s="413"/>
      <c r="AE4072" s="414"/>
    </row>
    <row r="4073" spans="1:31" ht="15" hidden="1" customHeight="1">
      <c r="A4073" s="413"/>
      <c r="AE4073" s="414"/>
    </row>
    <row r="4074" spans="1:31" ht="15" hidden="1" customHeight="1">
      <c r="A4074" s="413"/>
      <c r="AE4074" s="414"/>
    </row>
    <row r="4075" spans="1:31" ht="15" hidden="1" customHeight="1">
      <c r="A4075" s="413"/>
      <c r="AE4075" s="414"/>
    </row>
    <row r="4076" spans="1:31" ht="15" hidden="1" customHeight="1">
      <c r="A4076" s="413"/>
      <c r="AE4076" s="414"/>
    </row>
    <row r="4077" spans="1:31" ht="15" hidden="1" customHeight="1">
      <c r="A4077" s="413"/>
      <c r="AE4077" s="414"/>
    </row>
    <row r="4078" spans="1:31" ht="15" hidden="1" customHeight="1">
      <c r="A4078" s="413"/>
      <c r="AE4078" s="414"/>
    </row>
    <row r="4079" spans="1:31" ht="15" hidden="1" customHeight="1">
      <c r="A4079" s="413"/>
      <c r="AE4079" s="414"/>
    </row>
    <row r="4080" spans="1:31" ht="15" hidden="1" customHeight="1">
      <c r="A4080" s="413"/>
      <c r="AE4080" s="414"/>
    </row>
    <row r="4081" spans="1:31" ht="15" hidden="1" customHeight="1">
      <c r="A4081" s="413"/>
      <c r="AE4081" s="414"/>
    </row>
    <row r="4082" spans="1:31" ht="15" hidden="1" customHeight="1">
      <c r="A4082" s="413"/>
      <c r="AE4082" s="414"/>
    </row>
    <row r="4083" spans="1:31" ht="15" hidden="1" customHeight="1">
      <c r="A4083" s="413"/>
      <c r="AE4083" s="414"/>
    </row>
    <row r="4084" spans="1:31" ht="15" hidden="1" customHeight="1">
      <c r="A4084" s="413"/>
      <c r="AE4084" s="414"/>
    </row>
    <row r="4085" spans="1:31" ht="15" hidden="1" customHeight="1">
      <c r="A4085" s="413"/>
      <c r="AE4085" s="414"/>
    </row>
    <row r="4086" spans="1:31" ht="15" hidden="1" customHeight="1">
      <c r="A4086" s="413"/>
      <c r="AE4086" s="414"/>
    </row>
    <row r="4087" spans="1:31" ht="15" hidden="1" customHeight="1">
      <c r="A4087" s="413"/>
      <c r="AE4087" s="414"/>
    </row>
    <row r="4088" spans="1:31" ht="15" hidden="1" customHeight="1">
      <c r="A4088" s="413"/>
      <c r="AE4088" s="414"/>
    </row>
    <row r="4089" spans="1:31" ht="15" hidden="1" customHeight="1">
      <c r="A4089" s="413"/>
      <c r="AE4089" s="414"/>
    </row>
    <row r="4090" spans="1:31" ht="15" hidden="1" customHeight="1">
      <c r="A4090" s="413"/>
      <c r="AE4090" s="414"/>
    </row>
    <row r="4091" spans="1:31" ht="15" hidden="1" customHeight="1">
      <c r="A4091" s="413"/>
      <c r="AE4091" s="414"/>
    </row>
    <row r="4092" spans="1:31" ht="15" hidden="1" customHeight="1">
      <c r="A4092" s="413"/>
      <c r="AE4092" s="414"/>
    </row>
    <row r="4093" spans="1:31" ht="15" hidden="1" customHeight="1">
      <c r="A4093" s="413"/>
      <c r="AE4093" s="414"/>
    </row>
    <row r="4094" spans="1:31" ht="15" hidden="1" customHeight="1">
      <c r="A4094" s="413"/>
      <c r="AE4094" s="414"/>
    </row>
    <row r="4095" spans="1:31" ht="15" hidden="1" customHeight="1">
      <c r="A4095" s="413"/>
      <c r="AE4095" s="414"/>
    </row>
    <row r="4096" spans="1:31" ht="15" hidden="1" customHeight="1">
      <c r="A4096" s="413"/>
      <c r="AE4096" s="414"/>
    </row>
    <row r="4097" spans="1:31" ht="15" hidden="1" customHeight="1">
      <c r="A4097" s="413"/>
      <c r="AE4097" s="414"/>
    </row>
    <row r="4098" spans="1:31" ht="15" hidden="1" customHeight="1">
      <c r="A4098" s="413"/>
      <c r="AE4098" s="414"/>
    </row>
    <row r="4099" spans="1:31" ht="15" hidden="1" customHeight="1">
      <c r="A4099" s="413"/>
      <c r="AE4099" s="414"/>
    </row>
    <row r="4100" spans="1:31" ht="15" hidden="1" customHeight="1">
      <c r="A4100" s="413"/>
      <c r="AE4100" s="414"/>
    </row>
    <row r="4101" spans="1:31" ht="15" hidden="1" customHeight="1">
      <c r="A4101" s="413"/>
      <c r="AE4101" s="414"/>
    </row>
    <row r="4102" spans="1:31" ht="15" hidden="1" customHeight="1">
      <c r="A4102" s="413"/>
      <c r="AE4102" s="414"/>
    </row>
    <row r="4103" spans="1:31" ht="15" hidden="1" customHeight="1">
      <c r="A4103" s="413"/>
      <c r="AE4103" s="414"/>
    </row>
    <row r="4104" spans="1:31" ht="15" hidden="1" customHeight="1">
      <c r="A4104" s="413"/>
      <c r="AE4104" s="414"/>
    </row>
    <row r="4105" spans="1:31" ht="15" hidden="1" customHeight="1">
      <c r="A4105" s="413"/>
      <c r="AE4105" s="414"/>
    </row>
    <row r="4106" spans="1:31" ht="15" hidden="1" customHeight="1">
      <c r="A4106" s="413"/>
      <c r="AE4106" s="414"/>
    </row>
    <row r="4107" spans="1:31" ht="15" hidden="1" customHeight="1">
      <c r="A4107" s="413"/>
      <c r="AE4107" s="414"/>
    </row>
    <row r="4108" spans="1:31" ht="15" hidden="1" customHeight="1">
      <c r="A4108" s="413"/>
      <c r="AE4108" s="414"/>
    </row>
    <row r="4109" spans="1:31" ht="15" hidden="1" customHeight="1">
      <c r="A4109" s="413"/>
      <c r="AE4109" s="414"/>
    </row>
    <row r="4110" spans="1:31" ht="15" hidden="1" customHeight="1">
      <c r="A4110" s="413"/>
      <c r="AE4110" s="414"/>
    </row>
    <row r="4111" spans="1:31" ht="15" hidden="1" customHeight="1">
      <c r="A4111" s="413"/>
      <c r="AE4111" s="414"/>
    </row>
    <row r="4112" spans="1:31" ht="15" hidden="1" customHeight="1">
      <c r="A4112" s="413"/>
      <c r="AE4112" s="414"/>
    </row>
    <row r="4113" spans="1:31" ht="15" hidden="1" customHeight="1">
      <c r="A4113" s="413"/>
      <c r="AE4113" s="414"/>
    </row>
    <row r="4114" spans="1:31" ht="15" hidden="1" customHeight="1">
      <c r="A4114" s="413"/>
      <c r="AE4114" s="414"/>
    </row>
    <row r="4115" spans="1:31" ht="15" hidden="1" customHeight="1">
      <c r="A4115" s="413"/>
      <c r="AE4115" s="414"/>
    </row>
    <row r="4116" spans="1:31" ht="15" hidden="1" customHeight="1">
      <c r="A4116" s="413"/>
      <c r="AE4116" s="414"/>
    </row>
    <row r="4117" spans="1:31" ht="15" hidden="1" customHeight="1">
      <c r="A4117" s="413"/>
      <c r="AE4117" s="414"/>
    </row>
    <row r="4118" spans="1:31" ht="15" hidden="1" customHeight="1">
      <c r="A4118" s="413"/>
      <c r="AE4118" s="414"/>
    </row>
    <row r="4119" spans="1:31" ht="15" hidden="1" customHeight="1">
      <c r="A4119" s="413"/>
      <c r="AE4119" s="414"/>
    </row>
    <row r="4120" spans="1:31" ht="15" hidden="1" customHeight="1">
      <c r="A4120" s="413"/>
      <c r="AE4120" s="414"/>
    </row>
    <row r="4121" spans="1:31" ht="15" hidden="1" customHeight="1">
      <c r="A4121" s="413"/>
      <c r="AE4121" s="414"/>
    </row>
    <row r="4122" spans="1:31" ht="15" hidden="1" customHeight="1">
      <c r="A4122" s="413"/>
      <c r="AE4122" s="414"/>
    </row>
    <row r="4123" spans="1:31" ht="15" hidden="1" customHeight="1">
      <c r="A4123" s="413"/>
      <c r="AE4123" s="414"/>
    </row>
    <row r="4124" spans="1:31" ht="15" hidden="1" customHeight="1">
      <c r="A4124" s="413"/>
      <c r="AE4124" s="414"/>
    </row>
    <row r="4125" spans="1:31" ht="15" hidden="1" customHeight="1">
      <c r="A4125" s="413"/>
      <c r="AE4125" s="414"/>
    </row>
    <row r="4126" spans="1:31" ht="15" hidden="1" customHeight="1">
      <c r="A4126" s="413"/>
      <c r="AE4126" s="414"/>
    </row>
    <row r="4127" spans="1:31" ht="15" hidden="1" customHeight="1">
      <c r="A4127" s="413"/>
      <c r="AE4127" s="414"/>
    </row>
    <row r="4128" spans="1:31" ht="15" hidden="1" customHeight="1">
      <c r="A4128" s="413"/>
      <c r="AE4128" s="414"/>
    </row>
    <row r="4129" spans="1:31" ht="15" hidden="1" customHeight="1">
      <c r="A4129" s="413"/>
      <c r="AE4129" s="414"/>
    </row>
    <row r="4130" spans="1:31" ht="15" hidden="1" customHeight="1">
      <c r="A4130" s="413"/>
      <c r="AE4130" s="414"/>
    </row>
    <row r="4131" spans="1:31" ht="15" hidden="1" customHeight="1">
      <c r="A4131" s="413"/>
      <c r="AE4131" s="414"/>
    </row>
    <row r="4132" spans="1:31" ht="15" hidden="1" customHeight="1">
      <c r="A4132" s="413"/>
      <c r="AE4132" s="414"/>
    </row>
    <row r="4133" spans="1:31" ht="15" hidden="1" customHeight="1">
      <c r="A4133" s="413"/>
      <c r="AE4133" s="414"/>
    </row>
    <row r="4134" spans="1:31" ht="15" hidden="1" customHeight="1">
      <c r="A4134" s="413"/>
      <c r="AE4134" s="414"/>
    </row>
    <row r="4135" spans="1:31" ht="15" hidden="1" customHeight="1">
      <c r="A4135" s="413"/>
      <c r="AE4135" s="414"/>
    </row>
    <row r="4136" spans="1:31" ht="15" hidden="1" customHeight="1">
      <c r="A4136" s="413"/>
      <c r="AE4136" s="414"/>
    </row>
    <row r="4137" spans="1:31" ht="15" hidden="1" customHeight="1">
      <c r="A4137" s="413"/>
      <c r="AE4137" s="414"/>
    </row>
    <row r="4138" spans="1:31" ht="15" hidden="1" customHeight="1">
      <c r="A4138" s="413"/>
      <c r="AE4138" s="414"/>
    </row>
    <row r="4139" spans="1:31" ht="15" hidden="1" customHeight="1">
      <c r="A4139" s="413"/>
      <c r="AE4139" s="414"/>
    </row>
    <row r="4140" spans="1:31" ht="15" hidden="1" customHeight="1">
      <c r="A4140" s="413"/>
      <c r="AE4140" s="414"/>
    </row>
    <row r="4141" spans="1:31" ht="15" hidden="1" customHeight="1">
      <c r="A4141" s="413"/>
      <c r="AE4141" s="414"/>
    </row>
    <row r="4142" spans="1:31" ht="15" hidden="1" customHeight="1">
      <c r="A4142" s="413"/>
      <c r="AE4142" s="414"/>
    </row>
    <row r="4143" spans="1:31" ht="15" hidden="1" customHeight="1">
      <c r="A4143" s="413"/>
      <c r="AE4143" s="414"/>
    </row>
    <row r="4144" spans="1:31" ht="15" hidden="1" customHeight="1">
      <c r="A4144" s="413"/>
      <c r="AE4144" s="414"/>
    </row>
    <row r="4145" spans="1:31" ht="15" hidden="1" customHeight="1">
      <c r="A4145" s="413"/>
      <c r="AE4145" s="414"/>
    </row>
    <row r="4146" spans="1:31" ht="15" hidden="1" customHeight="1">
      <c r="A4146" s="413"/>
      <c r="AE4146" s="414"/>
    </row>
    <row r="4147" spans="1:31" ht="15" hidden="1" customHeight="1">
      <c r="A4147" s="413"/>
      <c r="AE4147" s="414"/>
    </row>
    <row r="4148" spans="1:31" ht="15" hidden="1" customHeight="1">
      <c r="A4148" s="413"/>
      <c r="AE4148" s="414"/>
    </row>
    <row r="4149" spans="1:31" ht="15" hidden="1" customHeight="1">
      <c r="A4149" s="413"/>
      <c r="AE4149" s="414"/>
    </row>
    <row r="4150" spans="1:31" ht="15" hidden="1" customHeight="1">
      <c r="A4150" s="413"/>
      <c r="AE4150" s="414"/>
    </row>
    <row r="4151" spans="1:31" ht="15" hidden="1" customHeight="1">
      <c r="A4151" s="413"/>
      <c r="AE4151" s="414"/>
    </row>
    <row r="4152" spans="1:31" ht="15" hidden="1" customHeight="1">
      <c r="A4152" s="413"/>
      <c r="AE4152" s="414"/>
    </row>
    <row r="4153" spans="1:31" ht="15" hidden="1" customHeight="1">
      <c r="A4153" s="413"/>
      <c r="AE4153" s="414"/>
    </row>
    <row r="4154" spans="1:31" ht="15" hidden="1" customHeight="1">
      <c r="A4154" s="413"/>
      <c r="AE4154" s="414"/>
    </row>
    <row r="4155" spans="1:31" ht="15" hidden="1" customHeight="1">
      <c r="A4155" s="413"/>
      <c r="AE4155" s="414"/>
    </row>
    <row r="4156" spans="1:31" ht="15" hidden="1" customHeight="1">
      <c r="A4156" s="413"/>
      <c r="AE4156" s="414"/>
    </row>
    <row r="4157" spans="1:31" ht="15" hidden="1" customHeight="1">
      <c r="A4157" s="413"/>
      <c r="AE4157" s="414"/>
    </row>
    <row r="4158" spans="1:31" ht="15" hidden="1" customHeight="1">
      <c r="A4158" s="413"/>
      <c r="AE4158" s="414"/>
    </row>
    <row r="4159" spans="1:31" ht="15" hidden="1" customHeight="1">
      <c r="A4159" s="413"/>
      <c r="AE4159" s="414"/>
    </row>
    <row r="4160" spans="1:31" ht="15" hidden="1" customHeight="1">
      <c r="A4160" s="413"/>
      <c r="AE4160" s="414"/>
    </row>
    <row r="4161" spans="1:31" ht="15" hidden="1" customHeight="1">
      <c r="A4161" s="413"/>
      <c r="AE4161" s="414"/>
    </row>
    <row r="4162" spans="1:31" ht="15" hidden="1" customHeight="1">
      <c r="A4162" s="413"/>
      <c r="AE4162" s="414"/>
    </row>
    <row r="4163" spans="1:31" ht="15" hidden="1" customHeight="1">
      <c r="A4163" s="413"/>
      <c r="AE4163" s="414"/>
    </row>
    <row r="4164" spans="1:31" ht="15" hidden="1" customHeight="1">
      <c r="A4164" s="413"/>
      <c r="AE4164" s="414"/>
    </row>
    <row r="4165" spans="1:31" ht="15" hidden="1" customHeight="1">
      <c r="A4165" s="413"/>
      <c r="AE4165" s="414"/>
    </row>
    <row r="4166" spans="1:31" ht="15" hidden="1" customHeight="1">
      <c r="A4166" s="413"/>
      <c r="AE4166" s="414"/>
    </row>
    <row r="4167" spans="1:31" ht="15" hidden="1" customHeight="1">
      <c r="A4167" s="413"/>
      <c r="AE4167" s="414"/>
    </row>
    <row r="4168" spans="1:31" ht="15" hidden="1" customHeight="1">
      <c r="A4168" s="413"/>
      <c r="AE4168" s="414"/>
    </row>
    <row r="4169" spans="1:31" ht="15" hidden="1" customHeight="1">
      <c r="A4169" s="413"/>
      <c r="AE4169" s="414"/>
    </row>
    <row r="4170" spans="1:31" ht="15" hidden="1" customHeight="1">
      <c r="A4170" s="413"/>
      <c r="AE4170" s="414"/>
    </row>
    <row r="4171" spans="1:31" ht="15" hidden="1" customHeight="1">
      <c r="A4171" s="413"/>
      <c r="AE4171" s="414"/>
    </row>
    <row r="4172" spans="1:31" ht="15" hidden="1" customHeight="1">
      <c r="A4172" s="413"/>
      <c r="AE4172" s="414"/>
    </row>
    <row r="4173" spans="1:31" ht="15" hidden="1" customHeight="1">
      <c r="A4173" s="413"/>
      <c r="AE4173" s="414"/>
    </row>
    <row r="4174" spans="1:31" ht="15" hidden="1" customHeight="1">
      <c r="A4174" s="413"/>
      <c r="AE4174" s="414"/>
    </row>
    <row r="4175" spans="1:31" ht="15" hidden="1" customHeight="1">
      <c r="A4175" s="413"/>
      <c r="AE4175" s="414"/>
    </row>
    <row r="4176" spans="1:31" ht="15" hidden="1" customHeight="1">
      <c r="A4176" s="413"/>
      <c r="AE4176" s="414"/>
    </row>
    <row r="4177" spans="1:31" ht="15" hidden="1" customHeight="1">
      <c r="A4177" s="413"/>
      <c r="AE4177" s="414"/>
    </row>
    <row r="4178" spans="1:31" ht="15" hidden="1" customHeight="1">
      <c r="A4178" s="413"/>
      <c r="AE4178" s="414"/>
    </row>
    <row r="4179" spans="1:31" ht="15" hidden="1" customHeight="1">
      <c r="A4179" s="413"/>
      <c r="AE4179" s="414"/>
    </row>
    <row r="4180" spans="1:31" ht="15" hidden="1" customHeight="1">
      <c r="A4180" s="413"/>
      <c r="AE4180" s="414"/>
    </row>
    <row r="4181" spans="1:31" ht="15" hidden="1" customHeight="1">
      <c r="A4181" s="413"/>
      <c r="AE4181" s="414"/>
    </row>
    <row r="4182" spans="1:31" ht="15" hidden="1" customHeight="1">
      <c r="A4182" s="413"/>
      <c r="AE4182" s="414"/>
    </row>
    <row r="4183" spans="1:31" ht="15" hidden="1" customHeight="1">
      <c r="A4183" s="413"/>
      <c r="AE4183" s="414"/>
    </row>
    <row r="4184" spans="1:31" ht="15" hidden="1" customHeight="1">
      <c r="A4184" s="413"/>
      <c r="AE4184" s="414"/>
    </row>
    <row r="4185" spans="1:31" ht="15" hidden="1" customHeight="1">
      <c r="A4185" s="413"/>
      <c r="AE4185" s="414"/>
    </row>
    <row r="4186" spans="1:31" ht="15" hidden="1" customHeight="1">
      <c r="A4186" s="413"/>
      <c r="AE4186" s="414"/>
    </row>
    <row r="4187" spans="1:31" ht="15" hidden="1" customHeight="1">
      <c r="A4187" s="413"/>
      <c r="AE4187" s="414"/>
    </row>
    <row r="4188" spans="1:31" ht="15" hidden="1" customHeight="1">
      <c r="A4188" s="413"/>
      <c r="AE4188" s="414"/>
    </row>
    <row r="4189" spans="1:31" ht="15" hidden="1" customHeight="1">
      <c r="A4189" s="413"/>
      <c r="AE4189" s="414"/>
    </row>
    <row r="4190" spans="1:31" ht="15" hidden="1" customHeight="1">
      <c r="A4190" s="413"/>
      <c r="AE4190" s="414"/>
    </row>
    <row r="4191" spans="1:31" ht="15" hidden="1" customHeight="1">
      <c r="A4191" s="413"/>
      <c r="AE4191" s="414"/>
    </row>
    <row r="4192" spans="1:31" ht="15" hidden="1" customHeight="1">
      <c r="A4192" s="413"/>
      <c r="AE4192" s="414"/>
    </row>
    <row r="4193" spans="1:31" ht="15" hidden="1" customHeight="1">
      <c r="A4193" s="413"/>
      <c r="AE4193" s="414"/>
    </row>
    <row r="4194" spans="1:31" ht="15" hidden="1" customHeight="1">
      <c r="A4194" s="413"/>
      <c r="AE4194" s="414"/>
    </row>
    <row r="4195" spans="1:31" ht="15" hidden="1" customHeight="1">
      <c r="A4195" s="413"/>
      <c r="AE4195" s="414"/>
    </row>
    <row r="4196" spans="1:31" ht="15" hidden="1" customHeight="1">
      <c r="A4196" s="413"/>
      <c r="AE4196" s="414"/>
    </row>
    <row r="4197" spans="1:31" ht="15" hidden="1" customHeight="1">
      <c r="A4197" s="413"/>
      <c r="AE4197" s="414"/>
    </row>
    <row r="4198" spans="1:31" ht="15" hidden="1" customHeight="1">
      <c r="A4198" s="413"/>
      <c r="AE4198" s="414"/>
    </row>
    <row r="4199" spans="1:31" ht="15" hidden="1" customHeight="1">
      <c r="A4199" s="413"/>
      <c r="AE4199" s="414"/>
    </row>
    <row r="4200" spans="1:31" ht="15" hidden="1" customHeight="1">
      <c r="A4200" s="413"/>
      <c r="AE4200" s="414"/>
    </row>
    <row r="4201" spans="1:31" ht="15" hidden="1" customHeight="1">
      <c r="A4201" s="413"/>
      <c r="AE4201" s="414"/>
    </row>
    <row r="4202" spans="1:31" ht="15" hidden="1" customHeight="1">
      <c r="A4202" s="413"/>
      <c r="AE4202" s="414"/>
    </row>
    <row r="4203" spans="1:31" ht="15" hidden="1" customHeight="1">
      <c r="A4203" s="413"/>
      <c r="AE4203" s="414"/>
    </row>
    <row r="4204" spans="1:31" ht="15" hidden="1" customHeight="1">
      <c r="A4204" s="413"/>
      <c r="AE4204" s="414"/>
    </row>
    <row r="4205" spans="1:31" ht="15" hidden="1" customHeight="1">
      <c r="A4205" s="413"/>
      <c r="AE4205" s="414"/>
    </row>
    <row r="4206" spans="1:31" ht="15" hidden="1" customHeight="1">
      <c r="A4206" s="413"/>
      <c r="AE4206" s="414"/>
    </row>
    <row r="4207" spans="1:31" ht="15" hidden="1" customHeight="1">
      <c r="A4207" s="413"/>
      <c r="AE4207" s="414"/>
    </row>
    <row r="4208" spans="1:31" ht="15" hidden="1" customHeight="1">
      <c r="A4208" s="413"/>
      <c r="AE4208" s="414"/>
    </row>
    <row r="4209" spans="1:31" ht="15" hidden="1" customHeight="1">
      <c r="A4209" s="413"/>
      <c r="AE4209" s="414"/>
    </row>
    <row r="4210" spans="1:31" ht="15" hidden="1" customHeight="1">
      <c r="A4210" s="413"/>
      <c r="AE4210" s="414"/>
    </row>
    <row r="4211" spans="1:31" ht="15" hidden="1" customHeight="1">
      <c r="A4211" s="413"/>
      <c r="AE4211" s="414"/>
    </row>
    <row r="4212" spans="1:31" ht="15" hidden="1" customHeight="1">
      <c r="A4212" s="413"/>
      <c r="AE4212" s="414"/>
    </row>
    <row r="4213" spans="1:31" ht="15" hidden="1" customHeight="1">
      <c r="A4213" s="413"/>
      <c r="AE4213" s="414"/>
    </row>
    <row r="4214" spans="1:31" ht="15" hidden="1" customHeight="1">
      <c r="A4214" s="413"/>
      <c r="AE4214" s="414"/>
    </row>
    <row r="4215" spans="1:31" ht="15" hidden="1" customHeight="1">
      <c r="A4215" s="413"/>
      <c r="AE4215" s="414"/>
    </row>
    <row r="4216" spans="1:31" ht="15" hidden="1" customHeight="1">
      <c r="A4216" s="413"/>
      <c r="AE4216" s="414"/>
    </row>
    <row r="4217" spans="1:31" ht="15" hidden="1" customHeight="1">
      <c r="A4217" s="413"/>
      <c r="AE4217" s="414"/>
    </row>
    <row r="4218" spans="1:31" ht="15" hidden="1" customHeight="1">
      <c r="A4218" s="413"/>
      <c r="AE4218" s="414"/>
    </row>
    <row r="4219" spans="1:31" ht="15" hidden="1" customHeight="1">
      <c r="A4219" s="413"/>
      <c r="AE4219" s="414"/>
    </row>
    <row r="4220" spans="1:31" ht="15" hidden="1" customHeight="1">
      <c r="A4220" s="413"/>
      <c r="AE4220" s="414"/>
    </row>
    <row r="4221" spans="1:31" ht="15" hidden="1" customHeight="1">
      <c r="A4221" s="413"/>
      <c r="AE4221" s="414"/>
    </row>
    <row r="4222" spans="1:31" ht="15" hidden="1" customHeight="1">
      <c r="A4222" s="413"/>
      <c r="AE4222" s="414"/>
    </row>
    <row r="4223" spans="1:31" ht="15" hidden="1" customHeight="1">
      <c r="A4223" s="413"/>
      <c r="AE4223" s="414"/>
    </row>
    <row r="4224" spans="1:31" ht="15" hidden="1" customHeight="1">
      <c r="A4224" s="413"/>
      <c r="AE4224" s="414"/>
    </row>
    <row r="4225" spans="1:31" ht="15" hidden="1" customHeight="1">
      <c r="A4225" s="413"/>
      <c r="AE4225" s="414"/>
    </row>
    <row r="4226" spans="1:31" ht="15" hidden="1" customHeight="1">
      <c r="A4226" s="413"/>
      <c r="AE4226" s="414"/>
    </row>
    <row r="4227" spans="1:31" ht="15" hidden="1" customHeight="1">
      <c r="A4227" s="413"/>
      <c r="AE4227" s="414"/>
    </row>
    <row r="4228" spans="1:31" ht="15" hidden="1" customHeight="1">
      <c r="A4228" s="413"/>
      <c r="AE4228" s="414"/>
    </row>
    <row r="4229" spans="1:31" ht="15" hidden="1" customHeight="1">
      <c r="A4229" s="413"/>
      <c r="AE4229" s="414"/>
    </row>
    <row r="4230" spans="1:31" ht="15" hidden="1" customHeight="1">
      <c r="A4230" s="413"/>
      <c r="AE4230" s="414"/>
    </row>
    <row r="4231" spans="1:31" ht="15" hidden="1" customHeight="1">
      <c r="A4231" s="413"/>
      <c r="AE4231" s="414"/>
    </row>
    <row r="4232" spans="1:31" ht="15" hidden="1" customHeight="1">
      <c r="A4232" s="413"/>
      <c r="AE4232" s="414"/>
    </row>
    <row r="4233" spans="1:31" ht="15" hidden="1" customHeight="1">
      <c r="A4233" s="413"/>
      <c r="AE4233" s="414"/>
    </row>
    <row r="4234" spans="1:31" ht="15" hidden="1" customHeight="1">
      <c r="A4234" s="413"/>
      <c r="AE4234" s="414"/>
    </row>
    <row r="4235" spans="1:31" ht="15" hidden="1" customHeight="1">
      <c r="A4235" s="413"/>
      <c r="AE4235" s="414"/>
    </row>
    <row r="4236" spans="1:31" ht="15" hidden="1" customHeight="1">
      <c r="A4236" s="413"/>
      <c r="AE4236" s="414"/>
    </row>
    <row r="4237" spans="1:31" ht="15" hidden="1" customHeight="1">
      <c r="A4237" s="413"/>
      <c r="AE4237" s="414"/>
    </row>
    <row r="4238" spans="1:31" ht="15" hidden="1" customHeight="1">
      <c r="A4238" s="413"/>
      <c r="AE4238" s="414"/>
    </row>
    <row r="4239" spans="1:31" ht="15" hidden="1" customHeight="1">
      <c r="A4239" s="413"/>
      <c r="AE4239" s="414"/>
    </row>
    <row r="4240" spans="1:31" ht="15" hidden="1" customHeight="1">
      <c r="A4240" s="413"/>
      <c r="AE4240" s="414"/>
    </row>
    <row r="4241" spans="1:31" ht="15" hidden="1" customHeight="1">
      <c r="A4241" s="413"/>
      <c r="AE4241" s="414"/>
    </row>
    <row r="4242" spans="1:31" ht="15" hidden="1" customHeight="1">
      <c r="A4242" s="413"/>
      <c r="AE4242" s="414"/>
    </row>
    <row r="4243" spans="1:31" ht="15" hidden="1" customHeight="1">
      <c r="A4243" s="413"/>
      <c r="AE4243" s="414"/>
    </row>
    <row r="4244" spans="1:31" ht="15" hidden="1" customHeight="1">
      <c r="A4244" s="413"/>
      <c r="AE4244" s="414"/>
    </row>
    <row r="4245" spans="1:31" ht="15" hidden="1" customHeight="1">
      <c r="A4245" s="413"/>
      <c r="AE4245" s="414"/>
    </row>
    <row r="4246" spans="1:31" ht="15" hidden="1" customHeight="1">
      <c r="A4246" s="413"/>
      <c r="AE4246" s="414"/>
    </row>
    <row r="4247" spans="1:31" ht="15" hidden="1" customHeight="1">
      <c r="A4247" s="413"/>
      <c r="AE4247" s="414"/>
    </row>
    <row r="4248" spans="1:31" ht="15" hidden="1" customHeight="1">
      <c r="A4248" s="413"/>
      <c r="AE4248" s="414"/>
    </row>
    <row r="4249" spans="1:31" ht="15" hidden="1" customHeight="1">
      <c r="A4249" s="413"/>
      <c r="AE4249" s="414"/>
    </row>
    <row r="4250" spans="1:31" ht="15" hidden="1" customHeight="1">
      <c r="A4250" s="413"/>
      <c r="AE4250" s="414"/>
    </row>
    <row r="4251" spans="1:31" ht="15" hidden="1" customHeight="1">
      <c r="A4251" s="413"/>
      <c r="AE4251" s="414"/>
    </row>
    <row r="4252" spans="1:31" ht="15" hidden="1" customHeight="1">
      <c r="A4252" s="413"/>
      <c r="AE4252" s="414"/>
    </row>
    <row r="4253" spans="1:31" ht="15" hidden="1" customHeight="1">
      <c r="A4253" s="413"/>
      <c r="AE4253" s="414"/>
    </row>
    <row r="4254" spans="1:31" ht="15" hidden="1" customHeight="1">
      <c r="A4254" s="413"/>
      <c r="AE4254" s="414"/>
    </row>
    <row r="4255" spans="1:31" ht="15" hidden="1" customHeight="1">
      <c r="A4255" s="413"/>
      <c r="AE4255" s="414"/>
    </row>
    <row r="4256" spans="1:31" ht="15" hidden="1" customHeight="1">
      <c r="A4256" s="413"/>
      <c r="AE4256" s="414"/>
    </row>
    <row r="4257" spans="1:31" ht="15" hidden="1" customHeight="1">
      <c r="A4257" s="413"/>
      <c r="AE4257" s="414"/>
    </row>
    <row r="4258" spans="1:31" ht="15" hidden="1" customHeight="1">
      <c r="A4258" s="413"/>
      <c r="AE4258" s="414"/>
    </row>
    <row r="4259" spans="1:31" ht="15" hidden="1" customHeight="1">
      <c r="A4259" s="413"/>
      <c r="AE4259" s="414"/>
    </row>
    <row r="4260" spans="1:31" ht="15" hidden="1" customHeight="1">
      <c r="A4260" s="413"/>
      <c r="AE4260" s="414"/>
    </row>
    <row r="4261" spans="1:31" ht="15" hidden="1" customHeight="1">
      <c r="A4261" s="413"/>
      <c r="AE4261" s="414"/>
    </row>
    <row r="4262" spans="1:31" ht="15" hidden="1" customHeight="1">
      <c r="A4262" s="413"/>
      <c r="AE4262" s="414"/>
    </row>
    <row r="4263" spans="1:31" ht="15" hidden="1" customHeight="1">
      <c r="A4263" s="413"/>
      <c r="AE4263" s="414"/>
    </row>
    <row r="4264" spans="1:31" ht="15" hidden="1" customHeight="1">
      <c r="A4264" s="413"/>
      <c r="AE4264" s="414"/>
    </row>
    <row r="4265" spans="1:31" ht="15" hidden="1" customHeight="1">
      <c r="A4265" s="413"/>
      <c r="AE4265" s="414"/>
    </row>
    <row r="4266" spans="1:31" ht="15" hidden="1" customHeight="1">
      <c r="A4266" s="413"/>
      <c r="AE4266" s="414"/>
    </row>
    <row r="4267" spans="1:31" ht="15" hidden="1" customHeight="1">
      <c r="A4267" s="413"/>
      <c r="AE4267" s="414"/>
    </row>
    <row r="4268" spans="1:31" ht="15" hidden="1" customHeight="1">
      <c r="A4268" s="413"/>
      <c r="AE4268" s="414"/>
    </row>
    <row r="4269" spans="1:31" ht="15" hidden="1" customHeight="1">
      <c r="A4269" s="413"/>
      <c r="AE4269" s="414"/>
    </row>
    <row r="4270" spans="1:31" ht="15" hidden="1" customHeight="1">
      <c r="A4270" s="413"/>
      <c r="AE4270" s="414"/>
    </row>
    <row r="4271" spans="1:31" ht="15" hidden="1" customHeight="1">
      <c r="A4271" s="413"/>
      <c r="AE4271" s="414"/>
    </row>
    <row r="4272" spans="1:31" ht="15" hidden="1" customHeight="1">
      <c r="A4272" s="413"/>
      <c r="AE4272" s="414"/>
    </row>
    <row r="4273" spans="1:31" ht="15" hidden="1" customHeight="1">
      <c r="A4273" s="413"/>
      <c r="AE4273" s="414"/>
    </row>
    <row r="4274" spans="1:31" ht="15" hidden="1" customHeight="1">
      <c r="A4274" s="413"/>
      <c r="AE4274" s="414"/>
    </row>
    <row r="4275" spans="1:31" ht="15" hidden="1" customHeight="1">
      <c r="A4275" s="413"/>
      <c r="AE4275" s="414"/>
    </row>
    <row r="4276" spans="1:31" ht="15" hidden="1" customHeight="1">
      <c r="A4276" s="413"/>
      <c r="AE4276" s="414"/>
    </row>
    <row r="4277" spans="1:31" ht="15" hidden="1" customHeight="1">
      <c r="A4277" s="413"/>
      <c r="AE4277" s="414"/>
    </row>
    <row r="4278" spans="1:31" ht="15" hidden="1" customHeight="1">
      <c r="A4278" s="413"/>
      <c r="AE4278" s="414"/>
    </row>
    <row r="4279" spans="1:31" ht="15" hidden="1" customHeight="1">
      <c r="A4279" s="413"/>
      <c r="AE4279" s="414"/>
    </row>
    <row r="4280" spans="1:31" ht="15" hidden="1" customHeight="1">
      <c r="A4280" s="413"/>
      <c r="AE4280" s="414"/>
    </row>
    <row r="4281" spans="1:31" ht="15" hidden="1" customHeight="1">
      <c r="A4281" s="413"/>
      <c r="AE4281" s="414"/>
    </row>
    <row r="4282" spans="1:31" ht="15" hidden="1" customHeight="1">
      <c r="A4282" s="413"/>
      <c r="AE4282" s="414"/>
    </row>
    <row r="4283" spans="1:31" ht="15" hidden="1" customHeight="1">
      <c r="A4283" s="413"/>
      <c r="AE4283" s="414"/>
    </row>
    <row r="4284" spans="1:31" ht="15" hidden="1" customHeight="1">
      <c r="A4284" s="413"/>
      <c r="AE4284" s="414"/>
    </row>
    <row r="4285" spans="1:31" ht="15" hidden="1" customHeight="1">
      <c r="A4285" s="413"/>
      <c r="AE4285" s="414"/>
    </row>
    <row r="4286" spans="1:31" ht="15" hidden="1" customHeight="1">
      <c r="A4286" s="413"/>
      <c r="AE4286" s="414"/>
    </row>
    <row r="4287" spans="1:31" ht="15" hidden="1" customHeight="1">
      <c r="A4287" s="413"/>
      <c r="AE4287" s="414"/>
    </row>
    <row r="4288" spans="1:31" ht="15" hidden="1" customHeight="1">
      <c r="A4288" s="413"/>
      <c r="AE4288" s="414"/>
    </row>
    <row r="4289" spans="1:31" ht="15" hidden="1" customHeight="1">
      <c r="A4289" s="413"/>
      <c r="AE4289" s="414"/>
    </row>
    <row r="4290" spans="1:31" ht="15" hidden="1" customHeight="1">
      <c r="A4290" s="413"/>
      <c r="AE4290" s="414"/>
    </row>
    <row r="4291" spans="1:31" ht="15" hidden="1" customHeight="1">
      <c r="A4291" s="413"/>
      <c r="AE4291" s="414"/>
    </row>
    <row r="4292" spans="1:31" ht="15" hidden="1" customHeight="1">
      <c r="A4292" s="413"/>
      <c r="AE4292" s="414"/>
    </row>
    <row r="4293" spans="1:31" ht="15" hidden="1" customHeight="1">
      <c r="A4293" s="413"/>
      <c r="AE4293" s="414"/>
    </row>
    <row r="4294" spans="1:31" ht="15" hidden="1" customHeight="1">
      <c r="A4294" s="413"/>
      <c r="AE4294" s="414"/>
    </row>
    <row r="4295" spans="1:31" ht="15" hidden="1" customHeight="1">
      <c r="A4295" s="413"/>
      <c r="AE4295" s="414"/>
    </row>
    <row r="4296" spans="1:31" ht="15" hidden="1" customHeight="1">
      <c r="A4296" s="413"/>
      <c r="AE4296" s="414"/>
    </row>
    <row r="4297" spans="1:31" ht="15" hidden="1" customHeight="1">
      <c r="A4297" s="413"/>
      <c r="AE4297" s="414"/>
    </row>
    <row r="4298" spans="1:31" ht="15" hidden="1" customHeight="1">
      <c r="A4298" s="413"/>
      <c r="AE4298" s="414"/>
    </row>
    <row r="4299" spans="1:31" ht="15" hidden="1" customHeight="1">
      <c r="A4299" s="413"/>
      <c r="AE4299" s="414"/>
    </row>
    <row r="4300" spans="1:31" ht="15" hidden="1" customHeight="1">
      <c r="A4300" s="413"/>
      <c r="AE4300" s="414"/>
    </row>
    <row r="4301" spans="1:31" ht="15" hidden="1" customHeight="1">
      <c r="A4301" s="413"/>
      <c r="AE4301" s="414"/>
    </row>
    <row r="4302" spans="1:31" ht="15" hidden="1" customHeight="1">
      <c r="A4302" s="413"/>
      <c r="AE4302" s="414"/>
    </row>
    <row r="4303" spans="1:31" ht="15" hidden="1" customHeight="1">
      <c r="A4303" s="413"/>
      <c r="AE4303" s="414"/>
    </row>
    <row r="4304" spans="1:31" ht="15" hidden="1" customHeight="1">
      <c r="A4304" s="413"/>
      <c r="AE4304" s="414"/>
    </row>
    <row r="4305" spans="1:31" ht="15" hidden="1" customHeight="1">
      <c r="A4305" s="413"/>
      <c r="AE4305" s="414"/>
    </row>
    <row r="4306" spans="1:31" ht="15" hidden="1" customHeight="1">
      <c r="A4306" s="413"/>
      <c r="AE4306" s="414"/>
    </row>
    <row r="4307" spans="1:31" ht="15" hidden="1" customHeight="1">
      <c r="A4307" s="413"/>
      <c r="AE4307" s="414"/>
    </row>
    <row r="4308" spans="1:31" ht="15" hidden="1" customHeight="1">
      <c r="A4308" s="413"/>
      <c r="AE4308" s="414"/>
    </row>
    <row r="4309" spans="1:31" ht="15" hidden="1" customHeight="1">
      <c r="A4309" s="413"/>
      <c r="AE4309" s="414"/>
    </row>
    <row r="4310" spans="1:31" ht="15" hidden="1" customHeight="1">
      <c r="A4310" s="413"/>
      <c r="AE4310" s="414"/>
    </row>
    <row r="4311" spans="1:31" ht="15" hidden="1" customHeight="1">
      <c r="A4311" s="413"/>
      <c r="AE4311" s="414"/>
    </row>
    <row r="4312" spans="1:31" ht="15" hidden="1" customHeight="1">
      <c r="A4312" s="413"/>
      <c r="AE4312" s="414"/>
    </row>
    <row r="4313" spans="1:31" ht="15" hidden="1" customHeight="1">
      <c r="A4313" s="413"/>
      <c r="AE4313" s="414"/>
    </row>
    <row r="4314" spans="1:31" ht="15" hidden="1" customHeight="1">
      <c r="A4314" s="413"/>
      <c r="AE4314" s="414"/>
    </row>
    <row r="4315" spans="1:31" ht="15" hidden="1" customHeight="1">
      <c r="A4315" s="413"/>
      <c r="AE4315" s="414"/>
    </row>
    <row r="4316" spans="1:31" ht="15" hidden="1" customHeight="1">
      <c r="A4316" s="413"/>
      <c r="AE4316" s="414"/>
    </row>
    <row r="4317" spans="1:31" ht="15" hidden="1" customHeight="1">
      <c r="A4317" s="413"/>
      <c r="AE4317" s="414"/>
    </row>
    <row r="4318" spans="1:31" ht="15" hidden="1" customHeight="1">
      <c r="A4318" s="413"/>
      <c r="AE4318" s="414"/>
    </row>
    <row r="4319" spans="1:31" ht="15" hidden="1" customHeight="1">
      <c r="A4319" s="413"/>
      <c r="AE4319" s="414"/>
    </row>
    <row r="4320" spans="1:31" ht="15" hidden="1" customHeight="1">
      <c r="A4320" s="413"/>
      <c r="AE4320" s="414"/>
    </row>
    <row r="4321" spans="1:31" ht="15" hidden="1" customHeight="1">
      <c r="A4321" s="413"/>
      <c r="AE4321" s="414"/>
    </row>
    <row r="4322" spans="1:31" ht="15" hidden="1" customHeight="1">
      <c r="A4322" s="413"/>
      <c r="AE4322" s="414"/>
    </row>
    <row r="4323" spans="1:31" ht="15" hidden="1" customHeight="1">
      <c r="A4323" s="413"/>
      <c r="AE4323" s="414"/>
    </row>
    <row r="4324" spans="1:31" ht="15" hidden="1" customHeight="1">
      <c r="A4324" s="413"/>
      <c r="AE4324" s="414"/>
    </row>
    <row r="4325" spans="1:31" ht="15" hidden="1" customHeight="1">
      <c r="A4325" s="413"/>
      <c r="AE4325" s="414"/>
    </row>
    <row r="4326" spans="1:31" ht="15" hidden="1" customHeight="1">
      <c r="A4326" s="413"/>
      <c r="AE4326" s="414"/>
    </row>
    <row r="4327" spans="1:31" ht="15" hidden="1" customHeight="1">
      <c r="A4327" s="413"/>
      <c r="AE4327" s="414"/>
    </row>
    <row r="4328" spans="1:31" ht="15" hidden="1" customHeight="1">
      <c r="A4328" s="413"/>
      <c r="AE4328" s="414"/>
    </row>
    <row r="4329" spans="1:31" ht="15" hidden="1" customHeight="1">
      <c r="A4329" s="413"/>
      <c r="AE4329" s="414"/>
    </row>
    <row r="4330" spans="1:31" ht="15" hidden="1" customHeight="1">
      <c r="A4330" s="413"/>
      <c r="AE4330" s="414"/>
    </row>
    <row r="4331" spans="1:31" ht="15" hidden="1" customHeight="1">
      <c r="A4331" s="413"/>
      <c r="AE4331" s="414"/>
    </row>
    <row r="4332" spans="1:31" ht="15" hidden="1" customHeight="1">
      <c r="A4332" s="413"/>
      <c r="AE4332" s="414"/>
    </row>
    <row r="4333" spans="1:31" ht="15" hidden="1" customHeight="1">
      <c r="A4333" s="413"/>
      <c r="AE4333" s="414"/>
    </row>
    <row r="4334" spans="1:31" ht="15" hidden="1" customHeight="1">
      <c r="A4334" s="413"/>
      <c r="AE4334" s="414"/>
    </row>
    <row r="4335" spans="1:31" ht="15" hidden="1" customHeight="1">
      <c r="A4335" s="413"/>
      <c r="AE4335" s="414"/>
    </row>
    <row r="4336" spans="1:31" ht="15" hidden="1" customHeight="1">
      <c r="A4336" s="413"/>
      <c r="AE4336" s="414"/>
    </row>
    <row r="4337" spans="1:31" ht="15" hidden="1" customHeight="1">
      <c r="A4337" s="413"/>
      <c r="AE4337" s="414"/>
    </row>
    <row r="4338" spans="1:31" ht="15" hidden="1" customHeight="1">
      <c r="A4338" s="413"/>
      <c r="AE4338" s="414"/>
    </row>
    <row r="4339" spans="1:31" ht="15" hidden="1" customHeight="1">
      <c r="A4339" s="413"/>
      <c r="AE4339" s="414"/>
    </row>
    <row r="4340" spans="1:31" ht="15" hidden="1" customHeight="1">
      <c r="A4340" s="413"/>
      <c r="AE4340" s="414"/>
    </row>
    <row r="4341" spans="1:31" ht="15" hidden="1" customHeight="1">
      <c r="A4341" s="413"/>
      <c r="AE4341" s="414"/>
    </row>
    <row r="4342" spans="1:31" ht="15" hidden="1" customHeight="1">
      <c r="A4342" s="413"/>
      <c r="AE4342" s="414"/>
    </row>
    <row r="4343" spans="1:31" ht="15" hidden="1" customHeight="1">
      <c r="A4343" s="413"/>
      <c r="AE4343" s="414"/>
    </row>
    <row r="4344" spans="1:31" ht="15" hidden="1" customHeight="1">
      <c r="A4344" s="413"/>
      <c r="AE4344" s="414"/>
    </row>
    <row r="4345" spans="1:31" ht="15" hidden="1" customHeight="1">
      <c r="A4345" s="413"/>
      <c r="AE4345" s="414"/>
    </row>
    <row r="4346" spans="1:31" ht="15" hidden="1" customHeight="1">
      <c r="A4346" s="413"/>
      <c r="AE4346" s="414"/>
    </row>
    <row r="4347" spans="1:31" ht="15" hidden="1" customHeight="1">
      <c r="A4347" s="413"/>
      <c r="AE4347" s="414"/>
    </row>
    <row r="4348" spans="1:31" ht="15" hidden="1" customHeight="1">
      <c r="A4348" s="413"/>
      <c r="AE4348" s="414"/>
    </row>
    <row r="4349" spans="1:31" ht="15" hidden="1" customHeight="1">
      <c r="A4349" s="413"/>
      <c r="AE4349" s="414"/>
    </row>
    <row r="4350" spans="1:31" ht="15" hidden="1" customHeight="1">
      <c r="A4350" s="413"/>
      <c r="AE4350" s="414"/>
    </row>
    <row r="4351" spans="1:31" ht="15" hidden="1" customHeight="1">
      <c r="A4351" s="413"/>
      <c r="AE4351" s="414"/>
    </row>
    <row r="4352" spans="1:31" ht="15" hidden="1" customHeight="1">
      <c r="A4352" s="413"/>
      <c r="AE4352" s="414"/>
    </row>
    <row r="4353" spans="1:31" ht="15" hidden="1" customHeight="1">
      <c r="A4353" s="413"/>
      <c r="AE4353" s="414"/>
    </row>
    <row r="4354" spans="1:31" ht="15" hidden="1" customHeight="1">
      <c r="A4354" s="413"/>
      <c r="AE4354" s="414"/>
    </row>
    <row r="4355" spans="1:31" ht="15" hidden="1" customHeight="1">
      <c r="A4355" s="413"/>
      <c r="AE4355" s="414"/>
    </row>
    <row r="4356" spans="1:31" ht="15" hidden="1" customHeight="1">
      <c r="A4356" s="413"/>
      <c r="AE4356" s="414"/>
    </row>
    <row r="4357" spans="1:31" ht="15" hidden="1" customHeight="1">
      <c r="A4357" s="413"/>
      <c r="AE4357" s="414"/>
    </row>
    <row r="4358" spans="1:31" ht="15" hidden="1" customHeight="1">
      <c r="A4358" s="413"/>
      <c r="AE4358" s="414"/>
    </row>
    <row r="4359" spans="1:31" ht="15" hidden="1" customHeight="1">
      <c r="A4359" s="413"/>
      <c r="AE4359" s="414"/>
    </row>
    <row r="4360" spans="1:31" ht="15" hidden="1" customHeight="1">
      <c r="A4360" s="413"/>
      <c r="AE4360" s="414"/>
    </row>
    <row r="4361" spans="1:31" ht="15" hidden="1" customHeight="1">
      <c r="A4361" s="413"/>
      <c r="AE4361" s="414"/>
    </row>
    <row r="4362" spans="1:31" ht="15" hidden="1" customHeight="1">
      <c r="A4362" s="413"/>
      <c r="AE4362" s="414"/>
    </row>
    <row r="4363" spans="1:31" ht="15" hidden="1" customHeight="1">
      <c r="A4363" s="413"/>
      <c r="AE4363" s="414"/>
    </row>
    <row r="4364" spans="1:31" ht="15" hidden="1" customHeight="1">
      <c r="A4364" s="413"/>
      <c r="AE4364" s="414"/>
    </row>
    <row r="4365" spans="1:31" ht="15" hidden="1" customHeight="1">
      <c r="A4365" s="413"/>
      <c r="AE4365" s="414"/>
    </row>
    <row r="4366" spans="1:31" ht="15" hidden="1" customHeight="1">
      <c r="A4366" s="413"/>
      <c r="AE4366" s="414"/>
    </row>
    <row r="4367" spans="1:31" ht="15" hidden="1" customHeight="1">
      <c r="A4367" s="413"/>
      <c r="AE4367" s="414"/>
    </row>
    <row r="4368" spans="1:31" ht="15" hidden="1" customHeight="1">
      <c r="A4368" s="413"/>
      <c r="AE4368" s="414"/>
    </row>
    <row r="4369" spans="1:31" ht="15" hidden="1" customHeight="1">
      <c r="A4369" s="413"/>
      <c r="AE4369" s="414"/>
    </row>
    <row r="4370" spans="1:31" ht="15" hidden="1" customHeight="1">
      <c r="A4370" s="413"/>
      <c r="AE4370" s="414"/>
    </row>
    <row r="4371" spans="1:31" ht="15" hidden="1" customHeight="1">
      <c r="A4371" s="413"/>
      <c r="AE4371" s="414"/>
    </row>
    <row r="4372" spans="1:31" ht="15" hidden="1" customHeight="1">
      <c r="A4372" s="413"/>
      <c r="AE4372" s="414"/>
    </row>
    <row r="4373" spans="1:31" ht="15" hidden="1" customHeight="1">
      <c r="A4373" s="413"/>
      <c r="AE4373" s="414"/>
    </row>
    <row r="4374" spans="1:31" ht="15" hidden="1" customHeight="1">
      <c r="A4374" s="413"/>
      <c r="AE4374" s="414"/>
    </row>
    <row r="4375" spans="1:31" ht="15" hidden="1" customHeight="1">
      <c r="A4375" s="413"/>
      <c r="AE4375" s="414"/>
    </row>
    <row r="4376" spans="1:31" ht="15" hidden="1" customHeight="1">
      <c r="A4376" s="413"/>
      <c r="AE4376" s="414"/>
    </row>
    <row r="4377" spans="1:31" ht="15" hidden="1" customHeight="1">
      <c r="A4377" s="413"/>
      <c r="AE4377" s="414"/>
    </row>
    <row r="4378" spans="1:31" ht="15" hidden="1" customHeight="1">
      <c r="A4378" s="413"/>
      <c r="AE4378" s="414"/>
    </row>
    <row r="4379" spans="1:31" ht="15" hidden="1" customHeight="1">
      <c r="A4379" s="413"/>
      <c r="AE4379" s="414"/>
    </row>
    <row r="4380" spans="1:31" ht="15" hidden="1" customHeight="1">
      <c r="A4380" s="413"/>
      <c r="AE4380" s="414"/>
    </row>
    <row r="4381" spans="1:31" ht="15" hidden="1" customHeight="1">
      <c r="A4381" s="413"/>
      <c r="AE4381" s="414"/>
    </row>
    <row r="4382" spans="1:31" ht="15" hidden="1" customHeight="1">
      <c r="A4382" s="413"/>
      <c r="AE4382" s="414"/>
    </row>
    <row r="4383" spans="1:31" ht="15" hidden="1" customHeight="1">
      <c r="A4383" s="413"/>
      <c r="AE4383" s="414"/>
    </row>
    <row r="4384" spans="1:31" ht="15" hidden="1" customHeight="1">
      <c r="A4384" s="413"/>
      <c r="AE4384" s="414"/>
    </row>
    <row r="4385" spans="1:31" ht="15" hidden="1" customHeight="1">
      <c r="A4385" s="413"/>
      <c r="AE4385" s="414"/>
    </row>
    <row r="4386" spans="1:31" ht="15" hidden="1" customHeight="1">
      <c r="A4386" s="413"/>
      <c r="AE4386" s="414"/>
    </row>
    <row r="4387" spans="1:31" ht="15" hidden="1" customHeight="1">
      <c r="A4387" s="413"/>
      <c r="AE4387" s="414"/>
    </row>
    <row r="4388" spans="1:31" ht="15" hidden="1" customHeight="1">
      <c r="A4388" s="413"/>
      <c r="AE4388" s="414"/>
    </row>
    <row r="4389" spans="1:31" ht="15" hidden="1" customHeight="1">
      <c r="A4389" s="413"/>
      <c r="AE4389" s="414"/>
    </row>
    <row r="4390" spans="1:31" ht="15" hidden="1" customHeight="1">
      <c r="A4390" s="413"/>
      <c r="AE4390" s="414"/>
    </row>
    <row r="4391" spans="1:31" ht="15" hidden="1" customHeight="1">
      <c r="A4391" s="413"/>
      <c r="AE4391" s="414"/>
    </row>
    <row r="4392" spans="1:31" ht="15" hidden="1" customHeight="1">
      <c r="A4392" s="413"/>
      <c r="AE4392" s="414"/>
    </row>
    <row r="4393" spans="1:31" ht="15" hidden="1" customHeight="1">
      <c r="A4393" s="413"/>
      <c r="AE4393" s="414"/>
    </row>
    <row r="4394" spans="1:31" ht="15" hidden="1" customHeight="1">
      <c r="A4394" s="413"/>
      <c r="AE4394" s="414"/>
    </row>
    <row r="4395" spans="1:31" ht="15" hidden="1" customHeight="1">
      <c r="A4395" s="413"/>
      <c r="AE4395" s="414"/>
    </row>
    <row r="4396" spans="1:31" ht="15" hidden="1" customHeight="1">
      <c r="A4396" s="413"/>
      <c r="AE4396" s="414"/>
    </row>
    <row r="4397" spans="1:31" ht="15" hidden="1" customHeight="1">
      <c r="A4397" s="413"/>
      <c r="AE4397" s="414"/>
    </row>
    <row r="4398" spans="1:31" ht="15" hidden="1" customHeight="1">
      <c r="A4398" s="413"/>
      <c r="AE4398" s="414"/>
    </row>
    <row r="4399" spans="1:31" ht="15" hidden="1" customHeight="1">
      <c r="A4399" s="413"/>
      <c r="AE4399" s="414"/>
    </row>
    <row r="4400" spans="1:31" ht="15" hidden="1" customHeight="1">
      <c r="A4400" s="413"/>
      <c r="AE4400" s="414"/>
    </row>
    <row r="4401" spans="1:31" ht="15" hidden="1" customHeight="1">
      <c r="A4401" s="413"/>
      <c r="AE4401" s="414"/>
    </row>
    <row r="4402" spans="1:31" ht="15" hidden="1" customHeight="1">
      <c r="A4402" s="413"/>
      <c r="AE4402" s="414"/>
    </row>
    <row r="4403" spans="1:31" ht="15" hidden="1" customHeight="1">
      <c r="A4403" s="413"/>
      <c r="AE4403" s="414"/>
    </row>
    <row r="4404" spans="1:31" ht="15" hidden="1" customHeight="1">
      <c r="A4404" s="413"/>
      <c r="AE4404" s="414"/>
    </row>
    <row r="4405" spans="1:31" ht="15" hidden="1" customHeight="1">
      <c r="A4405" s="413"/>
      <c r="AE4405" s="414"/>
    </row>
    <row r="4406" spans="1:31" ht="15" hidden="1" customHeight="1">
      <c r="A4406" s="413"/>
      <c r="AE4406" s="414"/>
    </row>
    <row r="4407" spans="1:31" ht="15" hidden="1" customHeight="1">
      <c r="A4407" s="413"/>
      <c r="AE4407" s="414"/>
    </row>
    <row r="4408" spans="1:31" ht="15" hidden="1" customHeight="1">
      <c r="A4408" s="413"/>
      <c r="AE4408" s="414"/>
    </row>
    <row r="4409" spans="1:31" ht="15" hidden="1" customHeight="1">
      <c r="A4409" s="413"/>
      <c r="AE4409" s="414"/>
    </row>
    <row r="4410" spans="1:31" ht="15" hidden="1" customHeight="1">
      <c r="A4410" s="413"/>
      <c r="AE4410" s="414"/>
    </row>
    <row r="4411" spans="1:31" ht="15" hidden="1" customHeight="1">
      <c r="A4411" s="413"/>
      <c r="AE4411" s="414"/>
    </row>
    <row r="4412" spans="1:31" ht="15" hidden="1" customHeight="1">
      <c r="A4412" s="413"/>
      <c r="AE4412" s="414"/>
    </row>
    <row r="4413" spans="1:31" ht="15" hidden="1" customHeight="1">
      <c r="A4413" s="413"/>
      <c r="AE4413" s="414"/>
    </row>
    <row r="4414" spans="1:31" ht="15" hidden="1" customHeight="1">
      <c r="A4414" s="413"/>
      <c r="AE4414" s="414"/>
    </row>
    <row r="4415" spans="1:31" ht="15" hidden="1" customHeight="1">
      <c r="A4415" s="413"/>
      <c r="AE4415" s="414"/>
    </row>
    <row r="4416" spans="1:31" ht="15" hidden="1" customHeight="1">
      <c r="A4416" s="413"/>
      <c r="AE4416" s="414"/>
    </row>
    <row r="4417" spans="1:31" ht="15" hidden="1" customHeight="1">
      <c r="A4417" s="413"/>
      <c r="AE4417" s="414"/>
    </row>
    <row r="4418" spans="1:31" ht="15" hidden="1" customHeight="1">
      <c r="A4418" s="413"/>
      <c r="AE4418" s="414"/>
    </row>
    <row r="4419" spans="1:31" ht="15" hidden="1" customHeight="1">
      <c r="A4419" s="413"/>
      <c r="AE4419" s="414"/>
    </row>
    <row r="4420" spans="1:31" ht="15" hidden="1" customHeight="1">
      <c r="A4420" s="413"/>
      <c r="AE4420" s="414"/>
    </row>
    <row r="4421" spans="1:31" ht="15" hidden="1" customHeight="1">
      <c r="A4421" s="413"/>
      <c r="AE4421" s="414"/>
    </row>
    <row r="4422" spans="1:31" ht="15" hidden="1" customHeight="1">
      <c r="A4422" s="413"/>
      <c r="AE4422" s="414"/>
    </row>
    <row r="4423" spans="1:31" ht="15" hidden="1" customHeight="1">
      <c r="A4423" s="413"/>
      <c r="AE4423" s="414"/>
    </row>
    <row r="4424" spans="1:31" ht="15" hidden="1" customHeight="1">
      <c r="A4424" s="413"/>
      <c r="AE4424" s="414"/>
    </row>
    <row r="4425" spans="1:31" ht="15" hidden="1" customHeight="1">
      <c r="A4425" s="413"/>
      <c r="AE4425" s="414"/>
    </row>
    <row r="4426" spans="1:31" ht="15" hidden="1" customHeight="1">
      <c r="A4426" s="413"/>
      <c r="AE4426" s="414"/>
    </row>
    <row r="4427" spans="1:31" ht="15" hidden="1" customHeight="1">
      <c r="A4427" s="413"/>
      <c r="AE4427" s="414"/>
    </row>
    <row r="4428" spans="1:31" ht="15" hidden="1" customHeight="1">
      <c r="A4428" s="413"/>
      <c r="AE4428" s="414"/>
    </row>
    <row r="4429" spans="1:31" ht="15" hidden="1" customHeight="1">
      <c r="A4429" s="413"/>
      <c r="AE4429" s="414"/>
    </row>
    <row r="4430" spans="1:31" ht="15" hidden="1" customHeight="1">
      <c r="A4430" s="413"/>
      <c r="AE4430" s="414"/>
    </row>
    <row r="4431" spans="1:31" ht="15" hidden="1" customHeight="1">
      <c r="A4431" s="413"/>
      <c r="AE4431" s="414"/>
    </row>
    <row r="4432" spans="1:31" ht="15" hidden="1" customHeight="1">
      <c r="A4432" s="413"/>
      <c r="AE4432" s="414"/>
    </row>
    <row r="4433" spans="1:31" ht="15" hidden="1" customHeight="1">
      <c r="A4433" s="413"/>
      <c r="AE4433" s="414"/>
    </row>
    <row r="4434" spans="1:31" ht="15" hidden="1" customHeight="1">
      <c r="A4434" s="413"/>
      <c r="AE4434" s="414"/>
    </row>
    <row r="4435" spans="1:31" ht="15" hidden="1" customHeight="1">
      <c r="A4435" s="413"/>
      <c r="AE4435" s="414"/>
    </row>
    <row r="4436" spans="1:31" ht="15" hidden="1" customHeight="1">
      <c r="A4436" s="413"/>
      <c r="AE4436" s="414"/>
    </row>
    <row r="4437" spans="1:31" ht="15" hidden="1" customHeight="1">
      <c r="A4437" s="413"/>
      <c r="AE4437" s="414"/>
    </row>
    <row r="4438" spans="1:31" ht="15" hidden="1" customHeight="1">
      <c r="A4438" s="413"/>
      <c r="AE4438" s="414"/>
    </row>
    <row r="4439" spans="1:31" ht="15" hidden="1" customHeight="1">
      <c r="A4439" s="413"/>
      <c r="AE4439" s="414"/>
    </row>
    <row r="4440" spans="1:31" ht="15" hidden="1" customHeight="1">
      <c r="A4440" s="413"/>
      <c r="AE4440" s="414"/>
    </row>
    <row r="4441" spans="1:31" ht="15" hidden="1" customHeight="1">
      <c r="A4441" s="413"/>
      <c r="AE4441" s="414"/>
    </row>
    <row r="4442" spans="1:31" ht="15" hidden="1" customHeight="1">
      <c r="A4442" s="413"/>
      <c r="AE4442" s="414"/>
    </row>
    <row r="4443" spans="1:31" ht="15" hidden="1" customHeight="1">
      <c r="A4443" s="413"/>
      <c r="AE4443" s="414"/>
    </row>
    <row r="4444" spans="1:31" ht="15" hidden="1" customHeight="1">
      <c r="A4444" s="413"/>
      <c r="AE4444" s="414"/>
    </row>
    <row r="4445" spans="1:31" ht="15" hidden="1" customHeight="1">
      <c r="A4445" s="413"/>
      <c r="AE4445" s="414"/>
    </row>
    <row r="4446" spans="1:31" ht="15" hidden="1" customHeight="1">
      <c r="A4446" s="413"/>
      <c r="AE4446" s="414"/>
    </row>
    <row r="4447" spans="1:31" ht="15" hidden="1" customHeight="1">
      <c r="A4447" s="413"/>
      <c r="AE4447" s="414"/>
    </row>
    <row r="4448" spans="1:31" ht="15" hidden="1" customHeight="1">
      <c r="A4448" s="413"/>
      <c r="AE4448" s="414"/>
    </row>
    <row r="4449" spans="1:31" ht="15" hidden="1" customHeight="1">
      <c r="A4449" s="413"/>
      <c r="AE4449" s="414"/>
    </row>
    <row r="4450" spans="1:31" ht="15" hidden="1" customHeight="1">
      <c r="A4450" s="413"/>
      <c r="AE4450" s="414"/>
    </row>
    <row r="4451" spans="1:31" ht="15" hidden="1" customHeight="1">
      <c r="A4451" s="413"/>
      <c r="AE4451" s="414"/>
    </row>
    <row r="4452" spans="1:31" ht="15" hidden="1" customHeight="1">
      <c r="A4452" s="413"/>
      <c r="AE4452" s="414"/>
    </row>
    <row r="4453" spans="1:31" ht="15" hidden="1" customHeight="1">
      <c r="A4453" s="413"/>
      <c r="AE4453" s="414"/>
    </row>
    <row r="4454" spans="1:31" ht="15" hidden="1" customHeight="1">
      <c r="A4454" s="413"/>
      <c r="AE4454" s="414"/>
    </row>
    <row r="4455" spans="1:31" ht="15" hidden="1" customHeight="1">
      <c r="A4455" s="413"/>
      <c r="AE4455" s="414"/>
    </row>
    <row r="4456" spans="1:31" ht="15" hidden="1" customHeight="1">
      <c r="A4456" s="413"/>
      <c r="AE4456" s="414"/>
    </row>
    <row r="4457" spans="1:31" ht="15" hidden="1" customHeight="1">
      <c r="A4457" s="413"/>
      <c r="AE4457" s="414"/>
    </row>
    <row r="4458" spans="1:31" ht="15" hidden="1" customHeight="1">
      <c r="A4458" s="413"/>
      <c r="AE4458" s="414"/>
    </row>
    <row r="4459" spans="1:31" ht="15" hidden="1" customHeight="1">
      <c r="A4459" s="413"/>
      <c r="AE4459" s="414"/>
    </row>
    <row r="4460" spans="1:31" ht="15" hidden="1" customHeight="1">
      <c r="A4460" s="413"/>
      <c r="AE4460" s="414"/>
    </row>
    <row r="4461" spans="1:31" ht="15" hidden="1" customHeight="1">
      <c r="A4461" s="413"/>
      <c r="AE4461" s="414"/>
    </row>
    <row r="4462" spans="1:31" ht="15" hidden="1" customHeight="1">
      <c r="A4462" s="413"/>
      <c r="AE4462" s="414"/>
    </row>
    <row r="4463" spans="1:31" ht="15" hidden="1" customHeight="1">
      <c r="A4463" s="413"/>
      <c r="AE4463" s="414"/>
    </row>
    <row r="4464" spans="1:31" ht="15" hidden="1" customHeight="1">
      <c r="A4464" s="413"/>
      <c r="AE4464" s="414"/>
    </row>
    <row r="4465" spans="1:31" ht="15" hidden="1" customHeight="1">
      <c r="A4465" s="413"/>
      <c r="AE4465" s="414"/>
    </row>
    <row r="4466" spans="1:31" ht="15" hidden="1" customHeight="1">
      <c r="A4466" s="413"/>
      <c r="AE4466" s="414"/>
    </row>
    <row r="4467" spans="1:31" ht="15" hidden="1" customHeight="1">
      <c r="A4467" s="413"/>
      <c r="AE4467" s="414"/>
    </row>
    <row r="4468" spans="1:31" ht="15" hidden="1" customHeight="1">
      <c r="A4468" s="413"/>
      <c r="AE4468" s="414"/>
    </row>
    <row r="4469" spans="1:31" ht="15" hidden="1" customHeight="1">
      <c r="A4469" s="413"/>
      <c r="AE4469" s="414"/>
    </row>
    <row r="4470" spans="1:31" ht="15" hidden="1" customHeight="1">
      <c r="A4470" s="413"/>
      <c r="AE4470" s="414"/>
    </row>
    <row r="4471" spans="1:31" ht="15" hidden="1" customHeight="1">
      <c r="A4471" s="413"/>
      <c r="AE4471" s="414"/>
    </row>
    <row r="4472" spans="1:31" ht="15" hidden="1" customHeight="1">
      <c r="A4472" s="413"/>
      <c r="AE4472" s="414"/>
    </row>
    <row r="4473" spans="1:31" ht="15" hidden="1" customHeight="1">
      <c r="A4473" s="413"/>
      <c r="AE4473" s="414"/>
    </row>
    <row r="4474" spans="1:31" ht="15" hidden="1" customHeight="1">
      <c r="A4474" s="413"/>
      <c r="AE4474" s="414"/>
    </row>
    <row r="4475" spans="1:31" ht="15" hidden="1" customHeight="1">
      <c r="A4475" s="413"/>
      <c r="AE4475" s="414"/>
    </row>
    <row r="4476" spans="1:31" ht="15" hidden="1" customHeight="1">
      <c r="A4476" s="413"/>
      <c r="AE4476" s="414"/>
    </row>
    <row r="4477" spans="1:31" ht="15" hidden="1" customHeight="1">
      <c r="A4477" s="413"/>
      <c r="AE4477" s="414"/>
    </row>
    <row r="4478" spans="1:31" ht="15" hidden="1" customHeight="1">
      <c r="A4478" s="413"/>
      <c r="AE4478" s="414"/>
    </row>
    <row r="4479" spans="1:31" ht="15" hidden="1" customHeight="1">
      <c r="A4479" s="413"/>
      <c r="AE4479" s="414"/>
    </row>
    <row r="4480" spans="1:31" ht="15" hidden="1" customHeight="1">
      <c r="A4480" s="413"/>
      <c r="AE4480" s="414"/>
    </row>
    <row r="4481" spans="1:31" ht="15" hidden="1" customHeight="1">
      <c r="A4481" s="413"/>
      <c r="AE4481" s="414"/>
    </row>
    <row r="4482" spans="1:31" ht="15" hidden="1" customHeight="1">
      <c r="A4482" s="413"/>
      <c r="AE4482" s="414"/>
    </row>
    <row r="4483" spans="1:31" ht="15" hidden="1" customHeight="1">
      <c r="A4483" s="413"/>
      <c r="AE4483" s="414"/>
    </row>
    <row r="4484" spans="1:31" ht="15" hidden="1" customHeight="1">
      <c r="A4484" s="413"/>
      <c r="AE4484" s="414"/>
    </row>
    <row r="4485" spans="1:31" ht="15" hidden="1" customHeight="1">
      <c r="A4485" s="413"/>
      <c r="AE4485" s="414"/>
    </row>
    <row r="4486" spans="1:31" ht="15" hidden="1" customHeight="1">
      <c r="A4486" s="413"/>
      <c r="AE4486" s="414"/>
    </row>
    <row r="4487" spans="1:31" ht="15" hidden="1" customHeight="1">
      <c r="A4487" s="413"/>
      <c r="AE4487" s="414"/>
    </row>
    <row r="4488" spans="1:31" ht="15" hidden="1" customHeight="1">
      <c r="A4488" s="413"/>
      <c r="AE4488" s="414"/>
    </row>
    <row r="4489" spans="1:31" ht="15" hidden="1" customHeight="1">
      <c r="A4489" s="413"/>
      <c r="AE4489" s="414"/>
    </row>
    <row r="4490" spans="1:31" ht="15" hidden="1" customHeight="1">
      <c r="A4490" s="413"/>
      <c r="AE4490" s="414"/>
    </row>
    <row r="4491" spans="1:31" ht="15" hidden="1" customHeight="1">
      <c r="A4491" s="413"/>
      <c r="AE4491" s="414"/>
    </row>
    <row r="4492" spans="1:31" ht="15" hidden="1" customHeight="1">
      <c r="A4492" s="413"/>
      <c r="AE4492" s="414"/>
    </row>
    <row r="4493" spans="1:31" ht="15" hidden="1" customHeight="1">
      <c r="A4493" s="413"/>
      <c r="AE4493" s="414"/>
    </row>
    <row r="4494" spans="1:31" ht="15" hidden="1" customHeight="1">
      <c r="A4494" s="413"/>
      <c r="AE4494" s="414"/>
    </row>
    <row r="4495" spans="1:31" ht="15" hidden="1" customHeight="1">
      <c r="A4495" s="413"/>
      <c r="AE4495" s="414"/>
    </row>
    <row r="4496" spans="1:31" ht="15" hidden="1" customHeight="1">
      <c r="A4496" s="413"/>
      <c r="AE4496" s="414"/>
    </row>
    <row r="4497" spans="1:31" ht="15" hidden="1" customHeight="1">
      <c r="A4497" s="413"/>
      <c r="AE4497" s="414"/>
    </row>
    <row r="4498" spans="1:31" ht="15" hidden="1" customHeight="1">
      <c r="A4498" s="413"/>
      <c r="AE4498" s="414"/>
    </row>
    <row r="4499" spans="1:31" ht="15" hidden="1" customHeight="1">
      <c r="A4499" s="413"/>
      <c r="AE4499" s="414"/>
    </row>
    <row r="4500" spans="1:31" ht="15" hidden="1" customHeight="1">
      <c r="A4500" s="413"/>
      <c r="AE4500" s="414"/>
    </row>
    <row r="4501" spans="1:31" ht="15" hidden="1" customHeight="1">
      <c r="A4501" s="413"/>
      <c r="AE4501" s="414"/>
    </row>
    <row r="4502" spans="1:31" ht="15" hidden="1" customHeight="1">
      <c r="A4502" s="413"/>
      <c r="AE4502" s="414"/>
    </row>
    <row r="4503" spans="1:31" ht="15" hidden="1" customHeight="1">
      <c r="A4503" s="413"/>
      <c r="AE4503" s="414"/>
    </row>
    <row r="4504" spans="1:31" ht="15" hidden="1" customHeight="1">
      <c r="A4504" s="413"/>
      <c r="AE4504" s="414"/>
    </row>
    <row r="4505" spans="1:31" ht="15" hidden="1" customHeight="1">
      <c r="A4505" s="413"/>
      <c r="AE4505" s="414"/>
    </row>
    <row r="4506" spans="1:31" ht="15" hidden="1" customHeight="1">
      <c r="A4506" s="413"/>
      <c r="AE4506" s="414"/>
    </row>
    <row r="4507" spans="1:31" ht="15" hidden="1" customHeight="1">
      <c r="A4507" s="413"/>
      <c r="AE4507" s="414"/>
    </row>
    <row r="4508" spans="1:31" ht="15" hidden="1" customHeight="1">
      <c r="A4508" s="413"/>
      <c r="AE4508" s="414"/>
    </row>
    <row r="4509" spans="1:31" ht="15" hidden="1" customHeight="1">
      <c r="A4509" s="413"/>
      <c r="AE4509" s="414"/>
    </row>
    <row r="4510" spans="1:31" ht="15" hidden="1" customHeight="1">
      <c r="A4510" s="413"/>
      <c r="AE4510" s="414"/>
    </row>
    <row r="4511" spans="1:31" ht="15" hidden="1" customHeight="1">
      <c r="A4511" s="413"/>
      <c r="AE4511" s="414"/>
    </row>
    <row r="4512" spans="1:31" ht="15" hidden="1" customHeight="1">
      <c r="A4512" s="413"/>
      <c r="AE4512" s="414"/>
    </row>
    <row r="4513" spans="1:31" ht="15" hidden="1" customHeight="1">
      <c r="A4513" s="413"/>
      <c r="AE4513" s="414"/>
    </row>
    <row r="4514" spans="1:31" ht="15" hidden="1" customHeight="1">
      <c r="A4514" s="413"/>
      <c r="AE4514" s="414"/>
    </row>
    <row r="4515" spans="1:31" ht="15" hidden="1" customHeight="1">
      <c r="A4515" s="413"/>
      <c r="AE4515" s="414"/>
    </row>
    <row r="4516" spans="1:31" ht="15" hidden="1" customHeight="1">
      <c r="A4516" s="413"/>
      <c r="AE4516" s="414"/>
    </row>
    <row r="4517" spans="1:31" ht="15" hidden="1" customHeight="1">
      <c r="A4517" s="413"/>
      <c r="AE4517" s="414"/>
    </row>
    <row r="4518" spans="1:31" ht="15" hidden="1" customHeight="1">
      <c r="A4518" s="413"/>
      <c r="AE4518" s="414"/>
    </row>
    <row r="4519" spans="1:31" ht="15" hidden="1" customHeight="1">
      <c r="A4519" s="413"/>
      <c r="AE4519" s="414"/>
    </row>
    <row r="4520" spans="1:31" ht="15" hidden="1" customHeight="1">
      <c r="A4520" s="413"/>
      <c r="AE4520" s="414"/>
    </row>
    <row r="4521" spans="1:31" ht="15" hidden="1" customHeight="1">
      <c r="A4521" s="413"/>
      <c r="AE4521" s="414"/>
    </row>
    <row r="4522" spans="1:31" ht="15" hidden="1" customHeight="1">
      <c r="A4522" s="413"/>
      <c r="AE4522" s="414"/>
    </row>
    <row r="4523" spans="1:31" ht="15" hidden="1" customHeight="1">
      <c r="A4523" s="413"/>
      <c r="AE4523" s="414"/>
    </row>
    <row r="4524" spans="1:31" ht="15" hidden="1" customHeight="1">
      <c r="A4524" s="413"/>
      <c r="AE4524" s="414"/>
    </row>
    <row r="4525" spans="1:31" ht="15" hidden="1" customHeight="1">
      <c r="A4525" s="413"/>
      <c r="AE4525" s="414"/>
    </row>
    <row r="4526" spans="1:31" ht="15" hidden="1" customHeight="1">
      <c r="A4526" s="413"/>
      <c r="AE4526" s="414"/>
    </row>
    <row r="4527" spans="1:31" ht="15" hidden="1" customHeight="1">
      <c r="A4527" s="413"/>
      <c r="AE4527" s="414"/>
    </row>
    <row r="4528" spans="1:31" ht="15" hidden="1" customHeight="1">
      <c r="A4528" s="413"/>
      <c r="AE4528" s="414"/>
    </row>
    <row r="4529" spans="1:31" ht="15" hidden="1" customHeight="1">
      <c r="A4529" s="413"/>
      <c r="AE4529" s="414"/>
    </row>
    <row r="4530" spans="1:31" ht="15" hidden="1" customHeight="1">
      <c r="A4530" s="413"/>
      <c r="AE4530" s="414"/>
    </row>
    <row r="4531" spans="1:31" ht="15" hidden="1" customHeight="1">
      <c r="A4531" s="413"/>
      <c r="AE4531" s="414"/>
    </row>
    <row r="4532" spans="1:31" ht="15" hidden="1" customHeight="1">
      <c r="A4532" s="413"/>
      <c r="AE4532" s="414"/>
    </row>
    <row r="4533" spans="1:31" ht="15" hidden="1" customHeight="1">
      <c r="A4533" s="413"/>
      <c r="AE4533" s="414"/>
    </row>
    <row r="4534" spans="1:31" ht="15" hidden="1" customHeight="1">
      <c r="A4534" s="413"/>
      <c r="AE4534" s="414"/>
    </row>
    <row r="4535" spans="1:31" ht="15" hidden="1" customHeight="1">
      <c r="A4535" s="413"/>
      <c r="AE4535" s="414"/>
    </row>
    <row r="4536" spans="1:31" ht="15" hidden="1" customHeight="1">
      <c r="A4536" s="413"/>
      <c r="AE4536" s="414"/>
    </row>
    <row r="4537" spans="1:31" ht="15" hidden="1" customHeight="1">
      <c r="A4537" s="413"/>
      <c r="AE4537" s="414"/>
    </row>
    <row r="4538" spans="1:31" ht="15" hidden="1" customHeight="1">
      <c r="A4538" s="413"/>
      <c r="AE4538" s="414"/>
    </row>
    <row r="4539" spans="1:31" ht="15" hidden="1" customHeight="1">
      <c r="A4539" s="413"/>
      <c r="AE4539" s="414"/>
    </row>
    <row r="4540" spans="1:31" ht="15" hidden="1" customHeight="1">
      <c r="A4540" s="413"/>
      <c r="AE4540" s="414"/>
    </row>
    <row r="4541" spans="1:31" ht="15" hidden="1" customHeight="1">
      <c r="A4541" s="413"/>
      <c r="AE4541" s="414"/>
    </row>
    <row r="4542" spans="1:31" ht="15" hidden="1" customHeight="1">
      <c r="A4542" s="413"/>
      <c r="AE4542" s="414"/>
    </row>
    <row r="4543" spans="1:31" ht="15" hidden="1" customHeight="1">
      <c r="A4543" s="413"/>
      <c r="AE4543" s="414"/>
    </row>
    <row r="4544" spans="1:31" ht="15" hidden="1" customHeight="1">
      <c r="A4544" s="413"/>
      <c r="AE4544" s="414"/>
    </row>
    <row r="4545" spans="1:31" ht="15" hidden="1" customHeight="1">
      <c r="A4545" s="413"/>
      <c r="AE4545" s="414"/>
    </row>
    <row r="4546" spans="1:31" ht="15" hidden="1" customHeight="1">
      <c r="A4546" s="413"/>
      <c r="AE4546" s="414"/>
    </row>
    <row r="4547" spans="1:31" ht="15" hidden="1" customHeight="1">
      <c r="A4547" s="413"/>
      <c r="AE4547" s="414"/>
    </row>
    <row r="4548" spans="1:31" ht="15" hidden="1" customHeight="1">
      <c r="A4548" s="413"/>
      <c r="AE4548" s="414"/>
    </row>
    <row r="4549" spans="1:31" ht="15" hidden="1" customHeight="1">
      <c r="A4549" s="413"/>
      <c r="AE4549" s="414"/>
    </row>
    <row r="4550" spans="1:31" ht="15" hidden="1" customHeight="1">
      <c r="A4550" s="413"/>
      <c r="AE4550" s="414"/>
    </row>
    <row r="4551" spans="1:31" ht="15" hidden="1" customHeight="1">
      <c r="A4551" s="413"/>
      <c r="AE4551" s="414"/>
    </row>
    <row r="4552" spans="1:31" ht="15" hidden="1" customHeight="1">
      <c r="A4552" s="413"/>
      <c r="AE4552" s="414"/>
    </row>
    <row r="4553" spans="1:31" ht="15" hidden="1" customHeight="1">
      <c r="A4553" s="413"/>
      <c r="AE4553" s="414"/>
    </row>
    <row r="4554" spans="1:31" ht="15" hidden="1" customHeight="1">
      <c r="A4554" s="413"/>
      <c r="AE4554" s="414"/>
    </row>
    <row r="4555" spans="1:31" ht="15" hidden="1" customHeight="1">
      <c r="A4555" s="413"/>
      <c r="AE4555" s="414"/>
    </row>
    <row r="4556" spans="1:31" ht="15" hidden="1" customHeight="1">
      <c r="A4556" s="413"/>
      <c r="AE4556" s="414"/>
    </row>
    <row r="4557" spans="1:31" ht="15" hidden="1" customHeight="1">
      <c r="A4557" s="413"/>
      <c r="AE4557" s="414"/>
    </row>
    <row r="4558" spans="1:31" ht="15" hidden="1" customHeight="1">
      <c r="A4558" s="413"/>
      <c r="AE4558" s="414"/>
    </row>
    <row r="4559" spans="1:31" ht="15" hidden="1" customHeight="1">
      <c r="A4559" s="413"/>
      <c r="AE4559" s="414"/>
    </row>
    <row r="4560" spans="1:31" ht="15" hidden="1" customHeight="1">
      <c r="A4560" s="413"/>
      <c r="AE4560" s="414"/>
    </row>
    <row r="4561" spans="1:31" ht="15" hidden="1" customHeight="1">
      <c r="A4561" s="413"/>
      <c r="AE4561" s="414"/>
    </row>
    <row r="4562" spans="1:31" ht="15" hidden="1" customHeight="1">
      <c r="A4562" s="413"/>
      <c r="AE4562" s="414"/>
    </row>
    <row r="4563" spans="1:31" ht="15" hidden="1" customHeight="1">
      <c r="A4563" s="413"/>
      <c r="AE4563" s="414"/>
    </row>
    <row r="4564" spans="1:31" ht="15" hidden="1" customHeight="1">
      <c r="A4564" s="413"/>
      <c r="AE4564" s="414"/>
    </row>
    <row r="4565" spans="1:31" ht="15" hidden="1" customHeight="1">
      <c r="A4565" s="413"/>
      <c r="AE4565" s="414"/>
    </row>
    <row r="4566" spans="1:31" ht="15" hidden="1" customHeight="1">
      <c r="A4566" s="413"/>
      <c r="AE4566" s="414"/>
    </row>
    <row r="4567" spans="1:31" ht="15" hidden="1" customHeight="1">
      <c r="A4567" s="413"/>
      <c r="AE4567" s="414"/>
    </row>
    <row r="4568" spans="1:31" ht="15" hidden="1" customHeight="1">
      <c r="A4568" s="413"/>
      <c r="AE4568" s="414"/>
    </row>
    <row r="4569" spans="1:31" ht="15" hidden="1" customHeight="1">
      <c r="A4569" s="413"/>
      <c r="AE4569" s="414"/>
    </row>
    <row r="4570" spans="1:31" ht="15" hidden="1" customHeight="1">
      <c r="A4570" s="413"/>
      <c r="AE4570" s="414"/>
    </row>
    <row r="4571" spans="1:31" ht="15" hidden="1" customHeight="1">
      <c r="A4571" s="413"/>
      <c r="AE4571" s="414"/>
    </row>
    <row r="4572" spans="1:31" ht="15" hidden="1" customHeight="1">
      <c r="A4572" s="413"/>
      <c r="AE4572" s="414"/>
    </row>
    <row r="4573" spans="1:31" ht="15" hidden="1" customHeight="1">
      <c r="A4573" s="413"/>
      <c r="AE4573" s="414"/>
    </row>
    <row r="4574" spans="1:31" ht="15" hidden="1" customHeight="1">
      <c r="A4574" s="413"/>
      <c r="AE4574" s="414"/>
    </row>
    <row r="4575" spans="1:31" ht="15" hidden="1" customHeight="1">
      <c r="A4575" s="413"/>
      <c r="AE4575" s="414"/>
    </row>
    <row r="4576" spans="1:31" ht="15" hidden="1" customHeight="1">
      <c r="A4576" s="413"/>
      <c r="AE4576" s="414"/>
    </row>
    <row r="4577" spans="1:31" ht="15" hidden="1" customHeight="1">
      <c r="A4577" s="413"/>
      <c r="AE4577" s="414"/>
    </row>
    <row r="4578" spans="1:31" ht="15" hidden="1" customHeight="1">
      <c r="A4578" s="413"/>
      <c r="AE4578" s="414"/>
    </row>
    <row r="4579" spans="1:31" ht="15" hidden="1" customHeight="1">
      <c r="A4579" s="413"/>
      <c r="AE4579" s="414"/>
    </row>
    <row r="4580" spans="1:31" ht="15" hidden="1" customHeight="1">
      <c r="A4580" s="413"/>
      <c r="AE4580" s="414"/>
    </row>
    <row r="4581" spans="1:31" ht="15" hidden="1" customHeight="1">
      <c r="A4581" s="413"/>
      <c r="AE4581" s="414"/>
    </row>
    <row r="4582" spans="1:31" ht="15" hidden="1" customHeight="1">
      <c r="A4582" s="413"/>
      <c r="AE4582" s="414"/>
    </row>
    <row r="4583" spans="1:31" ht="15" hidden="1" customHeight="1">
      <c r="A4583" s="413"/>
      <c r="AE4583" s="414"/>
    </row>
    <row r="4584" spans="1:31" ht="15" hidden="1" customHeight="1">
      <c r="A4584" s="413"/>
      <c r="AE4584" s="414"/>
    </row>
    <row r="4585" spans="1:31" ht="15" hidden="1" customHeight="1">
      <c r="A4585" s="413"/>
      <c r="AE4585" s="414"/>
    </row>
    <row r="4586" spans="1:31" ht="15" hidden="1" customHeight="1">
      <c r="A4586" s="413"/>
      <c r="AE4586" s="414"/>
    </row>
    <row r="4587" spans="1:31" ht="15" hidden="1" customHeight="1">
      <c r="A4587" s="413"/>
      <c r="AE4587" s="414"/>
    </row>
    <row r="4588" spans="1:31" ht="15" hidden="1" customHeight="1">
      <c r="A4588" s="413"/>
      <c r="AE4588" s="414"/>
    </row>
    <row r="4589" spans="1:31" ht="15" hidden="1" customHeight="1">
      <c r="A4589" s="413"/>
      <c r="AE4589" s="414"/>
    </row>
    <row r="4590" spans="1:31" ht="15" hidden="1" customHeight="1">
      <c r="A4590" s="413"/>
      <c r="AE4590" s="414"/>
    </row>
    <row r="4591" spans="1:31" ht="15" hidden="1" customHeight="1">
      <c r="A4591" s="413"/>
      <c r="AE4591" s="414"/>
    </row>
    <row r="4592" spans="1:31" ht="15" hidden="1" customHeight="1">
      <c r="A4592" s="413"/>
      <c r="AE4592" s="414"/>
    </row>
    <row r="4593" spans="1:31" ht="15" hidden="1" customHeight="1">
      <c r="A4593" s="413"/>
      <c r="AE4593" s="414"/>
    </row>
    <row r="4594" spans="1:31" ht="15" hidden="1" customHeight="1">
      <c r="A4594" s="413"/>
      <c r="AE4594" s="414"/>
    </row>
    <row r="4595" spans="1:31" ht="15" hidden="1" customHeight="1">
      <c r="A4595" s="413"/>
      <c r="AE4595" s="414"/>
    </row>
    <row r="4596" spans="1:31" ht="15" hidden="1" customHeight="1">
      <c r="A4596" s="413"/>
      <c r="AE4596" s="414"/>
    </row>
    <row r="4597" spans="1:31" ht="15" hidden="1" customHeight="1">
      <c r="A4597" s="413"/>
      <c r="AE4597" s="414"/>
    </row>
    <row r="4598" spans="1:31" ht="15" hidden="1" customHeight="1">
      <c r="A4598" s="413"/>
      <c r="AE4598" s="414"/>
    </row>
    <row r="4599" spans="1:31" ht="15" hidden="1" customHeight="1">
      <c r="A4599" s="413"/>
      <c r="AE4599" s="414"/>
    </row>
    <row r="4600" spans="1:31" ht="15" hidden="1" customHeight="1">
      <c r="A4600" s="413"/>
      <c r="AE4600" s="414"/>
    </row>
    <row r="4601" spans="1:31" ht="15" hidden="1" customHeight="1">
      <c r="A4601" s="413"/>
      <c r="AE4601" s="414"/>
    </row>
    <row r="4602" spans="1:31" ht="15" hidden="1" customHeight="1">
      <c r="A4602" s="413"/>
      <c r="AE4602" s="414"/>
    </row>
    <row r="4603" spans="1:31" ht="15" hidden="1" customHeight="1">
      <c r="A4603" s="413"/>
      <c r="AE4603" s="414"/>
    </row>
    <row r="4604" spans="1:31" ht="15" hidden="1" customHeight="1">
      <c r="A4604" s="413"/>
      <c r="AE4604" s="414"/>
    </row>
    <row r="4605" spans="1:31" ht="15" hidden="1" customHeight="1">
      <c r="A4605" s="413"/>
      <c r="AE4605" s="414"/>
    </row>
    <row r="4606" spans="1:31" ht="15" hidden="1" customHeight="1">
      <c r="A4606" s="413"/>
      <c r="AE4606" s="414"/>
    </row>
    <row r="4607" spans="1:31" ht="15" hidden="1" customHeight="1">
      <c r="A4607" s="413"/>
      <c r="AE4607" s="414"/>
    </row>
    <row r="4608" spans="1:31" ht="15" hidden="1" customHeight="1">
      <c r="A4608" s="413"/>
      <c r="AE4608" s="414"/>
    </row>
    <row r="4609" spans="1:31" ht="15" hidden="1" customHeight="1">
      <c r="A4609" s="413"/>
      <c r="AE4609" s="414"/>
    </row>
    <row r="4610" spans="1:31" ht="15" hidden="1" customHeight="1">
      <c r="A4610" s="413"/>
      <c r="AE4610" s="414"/>
    </row>
    <row r="4611" spans="1:31" ht="15" hidden="1" customHeight="1">
      <c r="A4611" s="413"/>
      <c r="AE4611" s="414"/>
    </row>
    <row r="4612" spans="1:31" ht="15" hidden="1" customHeight="1">
      <c r="A4612" s="413"/>
      <c r="AE4612" s="414"/>
    </row>
    <row r="4613" spans="1:31" ht="15" hidden="1" customHeight="1">
      <c r="A4613" s="413"/>
      <c r="AE4613" s="414"/>
    </row>
    <row r="4614" spans="1:31" ht="15" hidden="1" customHeight="1">
      <c r="A4614" s="413"/>
      <c r="AE4614" s="414"/>
    </row>
    <row r="4615" spans="1:31" ht="15" hidden="1" customHeight="1">
      <c r="A4615" s="413"/>
      <c r="AE4615" s="414"/>
    </row>
    <row r="4616" spans="1:31" ht="15" hidden="1" customHeight="1">
      <c r="A4616" s="413"/>
      <c r="AE4616" s="414"/>
    </row>
    <row r="4617" spans="1:31" ht="15" hidden="1" customHeight="1">
      <c r="A4617" s="413"/>
      <c r="AE4617" s="414"/>
    </row>
    <row r="4618" spans="1:31" ht="15" hidden="1" customHeight="1">
      <c r="A4618" s="413"/>
      <c r="AE4618" s="414"/>
    </row>
    <row r="4619" spans="1:31" ht="15" hidden="1" customHeight="1">
      <c r="A4619" s="413"/>
      <c r="AE4619" s="414"/>
    </row>
    <row r="4620" spans="1:31" ht="15" hidden="1" customHeight="1">
      <c r="A4620" s="413"/>
      <c r="AE4620" s="414"/>
    </row>
    <row r="4621" spans="1:31" ht="15" hidden="1" customHeight="1">
      <c r="A4621" s="413"/>
      <c r="AE4621" s="414"/>
    </row>
    <row r="4622" spans="1:31" ht="15" hidden="1" customHeight="1">
      <c r="A4622" s="413"/>
      <c r="AE4622" s="414"/>
    </row>
    <row r="4623" spans="1:31" ht="15" hidden="1" customHeight="1">
      <c r="A4623" s="413"/>
      <c r="AE4623" s="414"/>
    </row>
    <row r="4624" spans="1:31" ht="15" hidden="1" customHeight="1">
      <c r="A4624" s="413"/>
      <c r="AE4624" s="414"/>
    </row>
    <row r="4625" spans="1:31" ht="15" hidden="1" customHeight="1">
      <c r="A4625" s="413"/>
      <c r="AE4625" s="414"/>
    </row>
    <row r="4626" spans="1:31" ht="15" hidden="1" customHeight="1">
      <c r="A4626" s="413"/>
      <c r="AE4626" s="414"/>
    </row>
    <row r="4627" spans="1:31" ht="15" hidden="1" customHeight="1">
      <c r="A4627" s="413"/>
      <c r="AE4627" s="414"/>
    </row>
    <row r="4628" spans="1:31" ht="15" hidden="1" customHeight="1">
      <c r="A4628" s="413"/>
      <c r="AE4628" s="414"/>
    </row>
    <row r="4629" spans="1:31" ht="15" hidden="1" customHeight="1">
      <c r="A4629" s="413"/>
      <c r="AE4629" s="414"/>
    </row>
    <row r="4630" spans="1:31" ht="15" hidden="1" customHeight="1">
      <c r="A4630" s="413"/>
      <c r="AE4630" s="414"/>
    </row>
    <row r="4631" spans="1:31" ht="15" hidden="1" customHeight="1">
      <c r="A4631" s="413"/>
      <c r="AE4631" s="414"/>
    </row>
    <row r="4632" spans="1:31" ht="15" hidden="1" customHeight="1">
      <c r="A4632" s="413"/>
      <c r="AE4632" s="414"/>
    </row>
    <row r="4633" spans="1:31" ht="15" hidden="1" customHeight="1">
      <c r="A4633" s="413"/>
      <c r="AE4633" s="414"/>
    </row>
    <row r="4634" spans="1:31" ht="15" hidden="1" customHeight="1">
      <c r="A4634" s="413"/>
      <c r="AE4634" s="414"/>
    </row>
    <row r="4635" spans="1:31" ht="15" hidden="1" customHeight="1">
      <c r="A4635" s="413"/>
      <c r="AE4635" s="414"/>
    </row>
    <row r="4636" spans="1:31" ht="15" hidden="1" customHeight="1">
      <c r="A4636" s="413"/>
      <c r="AE4636" s="414"/>
    </row>
    <row r="4637" spans="1:31" ht="15" hidden="1" customHeight="1">
      <c r="A4637" s="413"/>
      <c r="AE4637" s="414"/>
    </row>
    <row r="4638" spans="1:31" ht="15" hidden="1" customHeight="1">
      <c r="A4638" s="413"/>
      <c r="AE4638" s="414"/>
    </row>
    <row r="4639" spans="1:31" ht="15" hidden="1" customHeight="1">
      <c r="A4639" s="413"/>
      <c r="AE4639" s="414"/>
    </row>
    <row r="4640" spans="1:31" ht="15" hidden="1" customHeight="1">
      <c r="A4640" s="413"/>
      <c r="AE4640" s="414"/>
    </row>
    <row r="4641" spans="1:31" ht="15" hidden="1" customHeight="1">
      <c r="A4641" s="413"/>
      <c r="AE4641" s="414"/>
    </row>
    <row r="4642" spans="1:31" ht="15" hidden="1" customHeight="1">
      <c r="A4642" s="413"/>
      <c r="AE4642" s="414"/>
    </row>
    <row r="4643" spans="1:31" ht="15" hidden="1" customHeight="1">
      <c r="A4643" s="413"/>
      <c r="AE4643" s="414"/>
    </row>
    <row r="4644" spans="1:31" ht="15" hidden="1" customHeight="1">
      <c r="A4644" s="413"/>
      <c r="AE4644" s="414"/>
    </row>
    <row r="4645" spans="1:31" ht="15" hidden="1" customHeight="1">
      <c r="A4645" s="413"/>
      <c r="AE4645" s="414"/>
    </row>
    <row r="4646" spans="1:31" ht="15" hidden="1" customHeight="1">
      <c r="A4646" s="413"/>
      <c r="AE4646" s="414"/>
    </row>
    <row r="4647" spans="1:31" ht="15" hidden="1" customHeight="1">
      <c r="A4647" s="413"/>
      <c r="AE4647" s="414"/>
    </row>
    <row r="4648" spans="1:31" ht="15" hidden="1" customHeight="1">
      <c r="A4648" s="413"/>
      <c r="AE4648" s="414"/>
    </row>
    <row r="4649" spans="1:31" ht="15" hidden="1" customHeight="1">
      <c r="A4649" s="413"/>
      <c r="AE4649" s="414"/>
    </row>
    <row r="4650" spans="1:31" ht="15" hidden="1" customHeight="1">
      <c r="A4650" s="413"/>
      <c r="AE4650" s="414"/>
    </row>
    <row r="4651" spans="1:31" ht="15" hidden="1" customHeight="1">
      <c r="A4651" s="413"/>
      <c r="AE4651" s="414"/>
    </row>
    <row r="4652" spans="1:31" ht="15" hidden="1" customHeight="1">
      <c r="A4652" s="413"/>
      <c r="AE4652" s="414"/>
    </row>
    <row r="4653" spans="1:31" ht="15" hidden="1" customHeight="1">
      <c r="A4653" s="413"/>
      <c r="AE4653" s="414"/>
    </row>
    <row r="4654" spans="1:31" ht="15" hidden="1" customHeight="1">
      <c r="A4654" s="413"/>
      <c r="AE4654" s="414"/>
    </row>
    <row r="4655" spans="1:31" ht="15" hidden="1" customHeight="1">
      <c r="A4655" s="413"/>
      <c r="AE4655" s="414"/>
    </row>
    <row r="4656" spans="1:31" ht="15" hidden="1" customHeight="1">
      <c r="A4656" s="413"/>
      <c r="AE4656" s="414"/>
    </row>
    <row r="4657" spans="1:31" ht="15" hidden="1" customHeight="1">
      <c r="A4657" s="413"/>
      <c r="AE4657" s="414"/>
    </row>
    <row r="4658" spans="1:31" ht="15" hidden="1" customHeight="1">
      <c r="A4658" s="413"/>
      <c r="AE4658" s="414"/>
    </row>
    <row r="4659" spans="1:31" ht="15" hidden="1" customHeight="1">
      <c r="A4659" s="413"/>
      <c r="AE4659" s="414"/>
    </row>
    <row r="4660" spans="1:31" ht="15" hidden="1" customHeight="1">
      <c r="A4660" s="413"/>
      <c r="AE4660" s="414"/>
    </row>
    <row r="4661" spans="1:31" ht="15" hidden="1" customHeight="1">
      <c r="A4661" s="413"/>
      <c r="AE4661" s="414"/>
    </row>
    <row r="4662" spans="1:31" ht="15" hidden="1" customHeight="1">
      <c r="A4662" s="413"/>
      <c r="AE4662" s="414"/>
    </row>
    <row r="4663" spans="1:31" ht="15" hidden="1" customHeight="1">
      <c r="A4663" s="413"/>
      <c r="AE4663" s="414"/>
    </row>
    <row r="4664" spans="1:31" ht="15" hidden="1" customHeight="1">
      <c r="A4664" s="413"/>
      <c r="AE4664" s="414"/>
    </row>
    <row r="4665" spans="1:31" ht="15" hidden="1" customHeight="1">
      <c r="A4665" s="413"/>
      <c r="AE4665" s="414"/>
    </row>
    <row r="4666" spans="1:31" ht="15" hidden="1" customHeight="1">
      <c r="A4666" s="413"/>
      <c r="AE4666" s="414"/>
    </row>
    <row r="4667" spans="1:31" ht="15" hidden="1" customHeight="1">
      <c r="A4667" s="413"/>
      <c r="AE4667" s="414"/>
    </row>
    <row r="4668" spans="1:31" ht="15" hidden="1" customHeight="1">
      <c r="A4668" s="413"/>
      <c r="AE4668" s="414"/>
    </row>
    <row r="4669" spans="1:31" ht="15" hidden="1" customHeight="1">
      <c r="A4669" s="413"/>
      <c r="AE4669" s="414"/>
    </row>
    <row r="4670" spans="1:31" ht="15" hidden="1" customHeight="1">
      <c r="A4670" s="413"/>
      <c r="AE4670" s="414"/>
    </row>
    <row r="4671" spans="1:31" ht="15" hidden="1" customHeight="1">
      <c r="A4671" s="413"/>
      <c r="AE4671" s="414"/>
    </row>
    <row r="4672" spans="1:31" ht="15" hidden="1" customHeight="1">
      <c r="A4672" s="413"/>
      <c r="AE4672" s="414"/>
    </row>
    <row r="4673" spans="1:31" ht="15" hidden="1" customHeight="1">
      <c r="A4673" s="413"/>
      <c r="AE4673" s="414"/>
    </row>
    <row r="4674" spans="1:31" ht="15" hidden="1" customHeight="1">
      <c r="A4674" s="413"/>
      <c r="AE4674" s="414"/>
    </row>
    <row r="4675" spans="1:31" ht="15" hidden="1" customHeight="1">
      <c r="A4675" s="413"/>
      <c r="AE4675" s="414"/>
    </row>
    <row r="4676" spans="1:31" ht="15" hidden="1" customHeight="1">
      <c r="A4676" s="413"/>
      <c r="AE4676" s="414"/>
    </row>
    <row r="4677" spans="1:31" ht="15" hidden="1" customHeight="1">
      <c r="A4677" s="413"/>
      <c r="AE4677" s="414"/>
    </row>
    <row r="4678" spans="1:31" ht="15" hidden="1" customHeight="1">
      <c r="A4678" s="413"/>
      <c r="AE4678" s="414"/>
    </row>
    <row r="4679" spans="1:31" ht="15" hidden="1" customHeight="1">
      <c r="A4679" s="413"/>
      <c r="AE4679" s="414"/>
    </row>
    <row r="4680" spans="1:31" ht="15" hidden="1" customHeight="1">
      <c r="A4680" s="413"/>
      <c r="AE4680" s="414"/>
    </row>
    <row r="4681" spans="1:31" ht="15" hidden="1" customHeight="1">
      <c r="A4681" s="413"/>
      <c r="AE4681" s="414"/>
    </row>
    <row r="4682" spans="1:31" ht="15" hidden="1" customHeight="1">
      <c r="A4682" s="413"/>
      <c r="AE4682" s="414"/>
    </row>
    <row r="4683" spans="1:31" ht="15" hidden="1" customHeight="1">
      <c r="A4683" s="413"/>
      <c r="AE4683" s="414"/>
    </row>
    <row r="4684" spans="1:31" ht="15" hidden="1" customHeight="1">
      <c r="A4684" s="413"/>
      <c r="AE4684" s="414"/>
    </row>
    <row r="4685" spans="1:31" ht="15" hidden="1" customHeight="1">
      <c r="A4685" s="413"/>
      <c r="AE4685" s="414"/>
    </row>
    <row r="4686" spans="1:31" ht="15" hidden="1" customHeight="1">
      <c r="A4686" s="413"/>
      <c r="AE4686" s="414"/>
    </row>
    <row r="4687" spans="1:31" ht="15" hidden="1" customHeight="1">
      <c r="A4687" s="413"/>
      <c r="AE4687" s="414"/>
    </row>
    <row r="4688" spans="1:31" ht="15" hidden="1" customHeight="1">
      <c r="A4688" s="413"/>
      <c r="AE4688" s="414"/>
    </row>
    <row r="4689" spans="1:31" ht="15" hidden="1" customHeight="1">
      <c r="A4689" s="413"/>
      <c r="AE4689" s="414"/>
    </row>
    <row r="4690" spans="1:31" ht="15" hidden="1" customHeight="1">
      <c r="A4690" s="413"/>
      <c r="AE4690" s="414"/>
    </row>
    <row r="4691" spans="1:31" ht="15" hidden="1" customHeight="1">
      <c r="A4691" s="413"/>
      <c r="AE4691" s="414"/>
    </row>
    <row r="4692" spans="1:31" ht="15" hidden="1" customHeight="1">
      <c r="A4692" s="413"/>
      <c r="AE4692" s="414"/>
    </row>
    <row r="4693" spans="1:31" ht="15" hidden="1" customHeight="1">
      <c r="A4693" s="413"/>
      <c r="AE4693" s="414"/>
    </row>
    <row r="4694" spans="1:31" ht="15" hidden="1" customHeight="1">
      <c r="A4694" s="413"/>
      <c r="AE4694" s="414"/>
    </row>
    <row r="4695" spans="1:31" ht="15" hidden="1" customHeight="1">
      <c r="A4695" s="413"/>
      <c r="AE4695" s="414"/>
    </row>
    <row r="4696" spans="1:31" ht="15" hidden="1" customHeight="1">
      <c r="A4696" s="413"/>
      <c r="AE4696" s="414"/>
    </row>
    <row r="4697" spans="1:31" ht="15" hidden="1" customHeight="1">
      <c r="A4697" s="413"/>
      <c r="AE4697" s="414"/>
    </row>
    <row r="4698" spans="1:31" ht="15" hidden="1" customHeight="1">
      <c r="A4698" s="413"/>
      <c r="AE4698" s="414"/>
    </row>
    <row r="4699" spans="1:31" ht="15" hidden="1" customHeight="1">
      <c r="A4699" s="413"/>
      <c r="AE4699" s="414"/>
    </row>
    <row r="4700" spans="1:31" ht="15" hidden="1" customHeight="1">
      <c r="A4700" s="413"/>
      <c r="AE4700" s="414"/>
    </row>
    <row r="4701" spans="1:31" ht="15" hidden="1" customHeight="1">
      <c r="A4701" s="413"/>
      <c r="AE4701" s="414"/>
    </row>
    <row r="4702" spans="1:31" ht="15" hidden="1" customHeight="1">
      <c r="A4702" s="413"/>
      <c r="AE4702" s="414"/>
    </row>
    <row r="4703" spans="1:31" ht="15" hidden="1" customHeight="1">
      <c r="A4703" s="413"/>
      <c r="AE4703" s="414"/>
    </row>
    <row r="4704" spans="1:31" ht="15" hidden="1" customHeight="1">
      <c r="A4704" s="413"/>
      <c r="AE4704" s="414"/>
    </row>
    <row r="4705" spans="1:31" ht="15" hidden="1" customHeight="1">
      <c r="A4705" s="413"/>
      <c r="AE4705" s="414"/>
    </row>
    <row r="4706" spans="1:31" ht="15" hidden="1" customHeight="1">
      <c r="A4706" s="413"/>
      <c r="AE4706" s="414"/>
    </row>
    <row r="4707" spans="1:31" ht="15" hidden="1" customHeight="1">
      <c r="A4707" s="413"/>
      <c r="AE4707" s="414"/>
    </row>
    <row r="4708" spans="1:31" ht="15" hidden="1" customHeight="1">
      <c r="A4708" s="413"/>
      <c r="AE4708" s="414"/>
    </row>
    <row r="4709" spans="1:31" ht="15" hidden="1" customHeight="1">
      <c r="A4709" s="413"/>
      <c r="AE4709" s="414"/>
    </row>
    <row r="4710" spans="1:31" ht="15" hidden="1" customHeight="1">
      <c r="A4710" s="413"/>
      <c r="AE4710" s="414"/>
    </row>
    <row r="4711" spans="1:31" ht="15" hidden="1" customHeight="1">
      <c r="A4711" s="413"/>
      <c r="AE4711" s="414"/>
    </row>
    <row r="4712" spans="1:31" ht="15" hidden="1" customHeight="1">
      <c r="A4712" s="413"/>
      <c r="AE4712" s="414"/>
    </row>
    <row r="4713" spans="1:31" ht="15" hidden="1" customHeight="1">
      <c r="A4713" s="413"/>
      <c r="AE4713" s="414"/>
    </row>
    <row r="4714" spans="1:31" ht="15" hidden="1" customHeight="1">
      <c r="A4714" s="413"/>
      <c r="AE4714" s="414"/>
    </row>
    <row r="4715" spans="1:31" ht="15" hidden="1" customHeight="1">
      <c r="A4715" s="413"/>
      <c r="AE4715" s="414"/>
    </row>
    <row r="4716" spans="1:31" ht="15" hidden="1" customHeight="1">
      <c r="A4716" s="413"/>
      <c r="AE4716" s="414"/>
    </row>
    <row r="4717" spans="1:31" ht="15" hidden="1" customHeight="1">
      <c r="A4717" s="413"/>
      <c r="AE4717" s="414"/>
    </row>
    <row r="4718" spans="1:31" ht="15" hidden="1" customHeight="1">
      <c r="A4718" s="413"/>
      <c r="AE4718" s="414"/>
    </row>
    <row r="4719" spans="1:31" ht="15" hidden="1" customHeight="1">
      <c r="A4719" s="413"/>
      <c r="AE4719" s="414"/>
    </row>
    <row r="4720" spans="1:31" ht="15" hidden="1" customHeight="1">
      <c r="A4720" s="413"/>
      <c r="AE4720" s="414"/>
    </row>
    <row r="4721" spans="1:31" ht="15" hidden="1" customHeight="1">
      <c r="A4721" s="413"/>
      <c r="AE4721" s="414"/>
    </row>
    <row r="4722" spans="1:31" ht="15" hidden="1" customHeight="1">
      <c r="A4722" s="413"/>
      <c r="AE4722" s="414"/>
    </row>
    <row r="4723" spans="1:31" ht="15" hidden="1" customHeight="1">
      <c r="A4723" s="413"/>
      <c r="AE4723" s="414"/>
    </row>
    <row r="4724" spans="1:31" ht="15" hidden="1" customHeight="1">
      <c r="A4724" s="413"/>
      <c r="AE4724" s="414"/>
    </row>
    <row r="4725" spans="1:31" ht="15" hidden="1" customHeight="1">
      <c r="A4725" s="413"/>
      <c r="AE4725" s="414"/>
    </row>
    <row r="4726" spans="1:31" ht="15" hidden="1" customHeight="1">
      <c r="A4726" s="413"/>
      <c r="AE4726" s="414"/>
    </row>
    <row r="4727" spans="1:31" ht="15" hidden="1" customHeight="1">
      <c r="A4727" s="413"/>
      <c r="AE4727" s="414"/>
    </row>
    <row r="4728" spans="1:31" ht="15" hidden="1" customHeight="1">
      <c r="A4728" s="413"/>
      <c r="AE4728" s="414"/>
    </row>
    <row r="4729" spans="1:31" ht="15" hidden="1" customHeight="1">
      <c r="A4729" s="413"/>
      <c r="AE4729" s="414"/>
    </row>
    <row r="4730" spans="1:31" ht="15" hidden="1" customHeight="1">
      <c r="A4730" s="413"/>
      <c r="AE4730" s="414"/>
    </row>
    <row r="4731" spans="1:31" ht="15" hidden="1" customHeight="1">
      <c r="A4731" s="413"/>
      <c r="AE4731" s="414"/>
    </row>
    <row r="4732" spans="1:31" ht="15" hidden="1" customHeight="1">
      <c r="A4732" s="413"/>
      <c r="AE4732" s="414"/>
    </row>
    <row r="4733" spans="1:31" ht="15" hidden="1" customHeight="1">
      <c r="A4733" s="413"/>
      <c r="AE4733" s="414"/>
    </row>
    <row r="4734" spans="1:31" ht="15" hidden="1" customHeight="1">
      <c r="A4734" s="413"/>
      <c r="AE4734" s="414"/>
    </row>
    <row r="4735" spans="1:31" ht="15" hidden="1" customHeight="1">
      <c r="A4735" s="413"/>
      <c r="AE4735" s="414"/>
    </row>
    <row r="4736" spans="1:31" ht="15" hidden="1" customHeight="1">
      <c r="A4736" s="413"/>
      <c r="AE4736" s="414"/>
    </row>
    <row r="4737" spans="1:31" ht="15" hidden="1" customHeight="1">
      <c r="A4737" s="413"/>
      <c r="AE4737" s="414"/>
    </row>
    <row r="4738" spans="1:31" ht="15" hidden="1" customHeight="1">
      <c r="A4738" s="413"/>
      <c r="AE4738" s="414"/>
    </row>
    <row r="4739" spans="1:31" ht="15" hidden="1" customHeight="1">
      <c r="A4739" s="413"/>
      <c r="AE4739" s="414"/>
    </row>
    <row r="4740" spans="1:31" ht="15" hidden="1" customHeight="1">
      <c r="A4740" s="413"/>
      <c r="AE4740" s="414"/>
    </row>
    <row r="4741" spans="1:31" ht="15" hidden="1" customHeight="1">
      <c r="A4741" s="413"/>
      <c r="AE4741" s="414"/>
    </row>
    <row r="4742" spans="1:31" ht="15" hidden="1" customHeight="1">
      <c r="A4742" s="413"/>
      <c r="AE4742" s="414"/>
    </row>
    <row r="4743" spans="1:31" ht="15" hidden="1" customHeight="1">
      <c r="A4743" s="413"/>
      <c r="AE4743" s="414"/>
    </row>
    <row r="4744" spans="1:31" ht="15" hidden="1" customHeight="1">
      <c r="A4744" s="413"/>
      <c r="AE4744" s="414"/>
    </row>
    <row r="4745" spans="1:31" ht="15" hidden="1" customHeight="1">
      <c r="A4745" s="413"/>
      <c r="AE4745" s="414"/>
    </row>
    <row r="4746" spans="1:31" ht="15" hidden="1" customHeight="1">
      <c r="A4746" s="413"/>
      <c r="AE4746" s="414"/>
    </row>
    <row r="4747" spans="1:31" ht="15" hidden="1" customHeight="1">
      <c r="A4747" s="413"/>
      <c r="AE4747" s="414"/>
    </row>
    <row r="4748" spans="1:31" ht="15" hidden="1" customHeight="1">
      <c r="A4748" s="413"/>
      <c r="AE4748" s="414"/>
    </row>
    <row r="4749" spans="1:31" ht="15" hidden="1" customHeight="1">
      <c r="A4749" s="413"/>
      <c r="AE4749" s="414"/>
    </row>
    <row r="4750" spans="1:31" ht="15" hidden="1" customHeight="1">
      <c r="A4750" s="413"/>
      <c r="AE4750" s="414"/>
    </row>
    <row r="4751" spans="1:31" ht="15" hidden="1" customHeight="1">
      <c r="A4751" s="413"/>
      <c r="AE4751" s="414"/>
    </row>
    <row r="4752" spans="1:31" ht="15" hidden="1" customHeight="1">
      <c r="A4752" s="413"/>
      <c r="AE4752" s="414"/>
    </row>
    <row r="4753" spans="1:31" ht="15" hidden="1" customHeight="1">
      <c r="A4753" s="413"/>
      <c r="AE4753" s="414"/>
    </row>
    <row r="4754" spans="1:31" ht="15" hidden="1" customHeight="1">
      <c r="A4754" s="413"/>
      <c r="AE4754" s="414"/>
    </row>
    <row r="4755" spans="1:31" ht="15" hidden="1" customHeight="1">
      <c r="A4755" s="413"/>
      <c r="AE4755" s="414"/>
    </row>
    <row r="4756" spans="1:31" ht="15" hidden="1" customHeight="1">
      <c r="A4756" s="413"/>
      <c r="AE4756" s="414"/>
    </row>
    <row r="4757" spans="1:31" ht="15" hidden="1" customHeight="1">
      <c r="A4757" s="413"/>
      <c r="AE4757" s="414"/>
    </row>
    <row r="4758" spans="1:31" ht="15" hidden="1" customHeight="1">
      <c r="A4758" s="413"/>
      <c r="AE4758" s="414"/>
    </row>
    <row r="4759" spans="1:31" ht="15" hidden="1" customHeight="1">
      <c r="A4759" s="413"/>
      <c r="AE4759" s="414"/>
    </row>
    <row r="4760" spans="1:31" ht="15" hidden="1" customHeight="1">
      <c r="A4760" s="413"/>
      <c r="AE4760" s="414"/>
    </row>
    <row r="4761" spans="1:31" ht="15" hidden="1" customHeight="1">
      <c r="A4761" s="413"/>
      <c r="AE4761" s="414"/>
    </row>
    <row r="4762" spans="1:31" ht="15" hidden="1" customHeight="1">
      <c r="A4762" s="413"/>
      <c r="AE4762" s="414"/>
    </row>
    <row r="4763" spans="1:31" ht="15" hidden="1" customHeight="1">
      <c r="A4763" s="413"/>
      <c r="AE4763" s="414"/>
    </row>
    <row r="4764" spans="1:31" ht="15" hidden="1" customHeight="1">
      <c r="A4764" s="413"/>
      <c r="AE4764" s="414"/>
    </row>
    <row r="4765" spans="1:31" ht="15" hidden="1" customHeight="1">
      <c r="A4765" s="413"/>
      <c r="AE4765" s="414"/>
    </row>
    <row r="4766" spans="1:31" ht="15" hidden="1" customHeight="1">
      <c r="A4766" s="413"/>
      <c r="AE4766" s="414"/>
    </row>
    <row r="4767" spans="1:31" ht="15" hidden="1" customHeight="1">
      <c r="A4767" s="413"/>
      <c r="AE4767" s="414"/>
    </row>
    <row r="4768" spans="1:31" ht="15" hidden="1" customHeight="1">
      <c r="A4768" s="413"/>
      <c r="AE4768" s="414"/>
    </row>
    <row r="4769" spans="1:31" ht="15" hidden="1" customHeight="1">
      <c r="A4769" s="413"/>
      <c r="AE4769" s="414"/>
    </row>
    <row r="4770" spans="1:31" ht="15" hidden="1" customHeight="1">
      <c r="A4770" s="413"/>
      <c r="AE4770" s="414"/>
    </row>
    <row r="4771" spans="1:31" ht="15" hidden="1" customHeight="1">
      <c r="A4771" s="413"/>
      <c r="AE4771" s="414"/>
    </row>
    <row r="4772" spans="1:31" ht="15" hidden="1" customHeight="1">
      <c r="A4772" s="413"/>
      <c r="AE4772" s="414"/>
    </row>
    <row r="4773" spans="1:31" ht="15" hidden="1" customHeight="1">
      <c r="A4773" s="413"/>
      <c r="AE4773" s="414"/>
    </row>
    <row r="4774" spans="1:31" ht="15" hidden="1" customHeight="1">
      <c r="A4774" s="413"/>
      <c r="AE4774" s="414"/>
    </row>
    <row r="4775" spans="1:31" ht="15" hidden="1" customHeight="1">
      <c r="A4775" s="413"/>
      <c r="AE4775" s="414"/>
    </row>
    <row r="4776" spans="1:31" ht="15" hidden="1" customHeight="1">
      <c r="A4776" s="413"/>
      <c r="AE4776" s="414"/>
    </row>
    <row r="4777" spans="1:31" ht="15" hidden="1" customHeight="1">
      <c r="A4777" s="413"/>
      <c r="AE4777" s="414"/>
    </row>
    <row r="4778" spans="1:31" ht="15" hidden="1" customHeight="1">
      <c r="A4778" s="413"/>
      <c r="AE4778" s="414"/>
    </row>
    <row r="4779" spans="1:31" ht="15" hidden="1" customHeight="1">
      <c r="A4779" s="413"/>
      <c r="AE4779" s="414"/>
    </row>
    <row r="4780" spans="1:31" ht="15" hidden="1" customHeight="1">
      <c r="A4780" s="413"/>
      <c r="AE4780" s="414"/>
    </row>
    <row r="4781" spans="1:31" ht="15" hidden="1" customHeight="1">
      <c r="A4781" s="413"/>
      <c r="AE4781" s="414"/>
    </row>
    <row r="4782" spans="1:31" ht="15" hidden="1" customHeight="1">
      <c r="A4782" s="413"/>
      <c r="AE4782" s="414"/>
    </row>
    <row r="4783" spans="1:31" ht="15" hidden="1" customHeight="1">
      <c r="A4783" s="413"/>
      <c r="AE4783" s="414"/>
    </row>
    <row r="4784" spans="1:31" ht="15" hidden="1" customHeight="1">
      <c r="A4784" s="413"/>
      <c r="AE4784" s="414"/>
    </row>
    <row r="4785" spans="1:31" ht="15" hidden="1" customHeight="1">
      <c r="A4785" s="413"/>
      <c r="AE4785" s="414"/>
    </row>
    <row r="4786" spans="1:31" ht="15" hidden="1" customHeight="1">
      <c r="A4786" s="413"/>
      <c r="AE4786" s="414"/>
    </row>
    <row r="4787" spans="1:31" ht="15" hidden="1" customHeight="1">
      <c r="A4787" s="413"/>
      <c r="AE4787" s="414"/>
    </row>
    <row r="4788" spans="1:31" ht="15" hidden="1" customHeight="1">
      <c r="A4788" s="413"/>
      <c r="AE4788" s="414"/>
    </row>
    <row r="4789" spans="1:31" ht="15" hidden="1" customHeight="1">
      <c r="A4789" s="413"/>
      <c r="AE4789" s="414"/>
    </row>
    <row r="4790" spans="1:31" ht="15" hidden="1" customHeight="1">
      <c r="A4790" s="413"/>
      <c r="AE4790" s="414"/>
    </row>
    <row r="4791" spans="1:31" ht="15" hidden="1" customHeight="1">
      <c r="A4791" s="413"/>
      <c r="AE4791" s="414"/>
    </row>
    <row r="4792" spans="1:31" ht="15" hidden="1" customHeight="1">
      <c r="A4792" s="413"/>
      <c r="AE4792" s="414"/>
    </row>
    <row r="4793" spans="1:31" ht="15" hidden="1" customHeight="1">
      <c r="A4793" s="413"/>
      <c r="AE4793" s="414"/>
    </row>
    <row r="4794" spans="1:31" ht="15" hidden="1" customHeight="1">
      <c r="A4794" s="413"/>
      <c r="AE4794" s="414"/>
    </row>
    <row r="4795" spans="1:31" ht="15" hidden="1" customHeight="1">
      <c r="A4795" s="413"/>
      <c r="AE4795" s="414"/>
    </row>
    <row r="4796" spans="1:31" ht="15" hidden="1" customHeight="1">
      <c r="A4796" s="413"/>
      <c r="AE4796" s="414"/>
    </row>
    <row r="4797" spans="1:31" ht="15" hidden="1" customHeight="1">
      <c r="A4797" s="413"/>
      <c r="AE4797" s="414"/>
    </row>
    <row r="4798" spans="1:31" ht="15" hidden="1" customHeight="1">
      <c r="A4798" s="413"/>
      <c r="AE4798" s="414"/>
    </row>
    <row r="4799" spans="1:31" ht="15" hidden="1" customHeight="1">
      <c r="A4799" s="413"/>
      <c r="AE4799" s="414"/>
    </row>
    <row r="4800" spans="1:31" ht="15" hidden="1" customHeight="1">
      <c r="A4800" s="413"/>
      <c r="AE4800" s="414"/>
    </row>
    <row r="4801" spans="1:31" ht="15" hidden="1" customHeight="1">
      <c r="A4801" s="413"/>
      <c r="AE4801" s="414"/>
    </row>
    <row r="4802" spans="1:31" ht="15" hidden="1" customHeight="1">
      <c r="A4802" s="413"/>
      <c r="AE4802" s="414"/>
    </row>
    <row r="4803" spans="1:31" ht="15" hidden="1" customHeight="1">
      <c r="A4803" s="413"/>
      <c r="AE4803" s="414"/>
    </row>
    <row r="4804" spans="1:31" ht="15" hidden="1" customHeight="1">
      <c r="A4804" s="413"/>
      <c r="AE4804" s="414"/>
    </row>
    <row r="4805" spans="1:31" ht="15" hidden="1" customHeight="1">
      <c r="A4805" s="413"/>
      <c r="AE4805" s="414"/>
    </row>
    <row r="4806" spans="1:31" ht="15" hidden="1" customHeight="1">
      <c r="A4806" s="413"/>
      <c r="AE4806" s="414"/>
    </row>
    <row r="4807" spans="1:31" ht="15" hidden="1" customHeight="1">
      <c r="A4807" s="413"/>
      <c r="AE4807" s="414"/>
    </row>
    <row r="4808" spans="1:31" ht="15" hidden="1" customHeight="1">
      <c r="A4808" s="413"/>
      <c r="AE4808" s="414"/>
    </row>
    <row r="4809" spans="1:31" ht="15" hidden="1" customHeight="1">
      <c r="A4809" s="413"/>
      <c r="AE4809" s="414"/>
    </row>
    <row r="4810" spans="1:31" ht="15" hidden="1" customHeight="1">
      <c r="A4810" s="413"/>
      <c r="AE4810" s="414"/>
    </row>
    <row r="4811" spans="1:31" ht="15" hidden="1" customHeight="1">
      <c r="A4811" s="413"/>
      <c r="AE4811" s="414"/>
    </row>
    <row r="4812" spans="1:31" ht="15" hidden="1" customHeight="1">
      <c r="A4812" s="413"/>
      <c r="AE4812" s="414"/>
    </row>
    <row r="4813" spans="1:31" ht="15" hidden="1" customHeight="1">
      <c r="A4813" s="413"/>
      <c r="AE4813" s="414"/>
    </row>
    <row r="4814" spans="1:31" ht="15" hidden="1" customHeight="1">
      <c r="A4814" s="413"/>
      <c r="AE4814" s="414"/>
    </row>
    <row r="4815" spans="1:31" ht="15" hidden="1" customHeight="1">
      <c r="A4815" s="413"/>
      <c r="AE4815" s="414"/>
    </row>
    <row r="4816" spans="1:31" ht="15" hidden="1" customHeight="1">
      <c r="A4816" s="413"/>
      <c r="AE4816" s="414"/>
    </row>
    <row r="4817" spans="1:31" ht="15" hidden="1" customHeight="1">
      <c r="A4817" s="413"/>
      <c r="AE4817" s="414"/>
    </row>
    <row r="4818" spans="1:31" ht="15" hidden="1" customHeight="1">
      <c r="A4818" s="413"/>
      <c r="AE4818" s="414"/>
    </row>
    <row r="4819" spans="1:31" ht="15" hidden="1" customHeight="1">
      <c r="A4819" s="413"/>
      <c r="AE4819" s="414"/>
    </row>
    <row r="4820" spans="1:31" ht="15" hidden="1" customHeight="1">
      <c r="A4820" s="413"/>
      <c r="AE4820" s="414"/>
    </row>
    <row r="4821" spans="1:31" ht="15" hidden="1" customHeight="1">
      <c r="A4821" s="413"/>
      <c r="AE4821" s="414"/>
    </row>
    <row r="4822" spans="1:31" ht="15" hidden="1" customHeight="1">
      <c r="A4822" s="413"/>
      <c r="AE4822" s="414"/>
    </row>
    <row r="4823" spans="1:31" ht="15" hidden="1" customHeight="1">
      <c r="A4823" s="413"/>
      <c r="AE4823" s="414"/>
    </row>
    <row r="4824" spans="1:31" ht="15" hidden="1" customHeight="1">
      <c r="A4824" s="413"/>
      <c r="AE4824" s="414"/>
    </row>
    <row r="4825" spans="1:31" ht="15" hidden="1" customHeight="1">
      <c r="A4825" s="413"/>
      <c r="AE4825" s="414"/>
    </row>
    <row r="4826" spans="1:31" ht="15" hidden="1" customHeight="1">
      <c r="A4826" s="413"/>
      <c r="AE4826" s="414"/>
    </row>
    <row r="4827" spans="1:31" ht="15" hidden="1" customHeight="1">
      <c r="A4827" s="413"/>
      <c r="AE4827" s="414"/>
    </row>
    <row r="4828" spans="1:31" ht="15" hidden="1" customHeight="1">
      <c r="A4828" s="413"/>
      <c r="AE4828" s="414"/>
    </row>
    <row r="4829" spans="1:31" ht="15" hidden="1" customHeight="1">
      <c r="A4829" s="413"/>
      <c r="AE4829" s="414"/>
    </row>
    <row r="4830" spans="1:31" ht="15" hidden="1" customHeight="1">
      <c r="A4830" s="413"/>
      <c r="AE4830" s="414"/>
    </row>
    <row r="4831" spans="1:31" ht="15" hidden="1" customHeight="1">
      <c r="A4831" s="413"/>
      <c r="AE4831" s="414"/>
    </row>
    <row r="4832" spans="1:31" ht="15" hidden="1" customHeight="1">
      <c r="A4832" s="413"/>
      <c r="AE4832" s="414"/>
    </row>
    <row r="4833" spans="1:31" ht="15" hidden="1" customHeight="1">
      <c r="A4833" s="413"/>
      <c r="AE4833" s="414"/>
    </row>
    <row r="4834" spans="1:31" ht="15" hidden="1" customHeight="1">
      <c r="A4834" s="413"/>
      <c r="AE4834" s="414"/>
    </row>
    <row r="4835" spans="1:31" ht="15" hidden="1" customHeight="1">
      <c r="A4835" s="413"/>
      <c r="AE4835" s="414"/>
    </row>
    <row r="4836" spans="1:31" ht="15" hidden="1" customHeight="1">
      <c r="A4836" s="413"/>
      <c r="AE4836" s="414"/>
    </row>
    <row r="4837" spans="1:31" ht="15" hidden="1" customHeight="1">
      <c r="A4837" s="413"/>
      <c r="AE4837" s="414"/>
    </row>
    <row r="4838" spans="1:31" ht="15" hidden="1" customHeight="1">
      <c r="A4838" s="413"/>
      <c r="AE4838" s="414"/>
    </row>
    <row r="4839" spans="1:31" ht="15" hidden="1" customHeight="1">
      <c r="A4839" s="413"/>
      <c r="AE4839" s="414"/>
    </row>
    <row r="4840" spans="1:31" ht="15" hidden="1" customHeight="1">
      <c r="A4840" s="413"/>
      <c r="AE4840" s="414"/>
    </row>
    <row r="4841" spans="1:31" ht="15" hidden="1" customHeight="1">
      <c r="A4841" s="413"/>
      <c r="AE4841" s="414"/>
    </row>
    <row r="4842" spans="1:31" ht="15" hidden="1" customHeight="1">
      <c r="A4842" s="413"/>
      <c r="AE4842" s="414"/>
    </row>
    <row r="4843" spans="1:31" ht="15" hidden="1" customHeight="1">
      <c r="A4843" s="413"/>
      <c r="AE4843" s="414"/>
    </row>
    <row r="4844" spans="1:31" ht="15" hidden="1" customHeight="1">
      <c r="A4844" s="413"/>
      <c r="AE4844" s="414"/>
    </row>
    <row r="4845" spans="1:31" ht="15" hidden="1" customHeight="1">
      <c r="A4845" s="413"/>
      <c r="AE4845" s="414"/>
    </row>
    <row r="4846" spans="1:31" ht="15" hidden="1" customHeight="1">
      <c r="A4846" s="413"/>
      <c r="AE4846" s="414"/>
    </row>
    <row r="4847" spans="1:31" ht="15" hidden="1" customHeight="1">
      <c r="A4847" s="413"/>
      <c r="AE4847" s="414"/>
    </row>
    <row r="4848" spans="1:31" ht="15" hidden="1" customHeight="1">
      <c r="A4848" s="413"/>
      <c r="AE4848" s="414"/>
    </row>
    <row r="4849" spans="1:31" ht="15" hidden="1" customHeight="1">
      <c r="A4849" s="413"/>
      <c r="AE4849" s="414"/>
    </row>
    <row r="4850" spans="1:31" ht="15" hidden="1" customHeight="1">
      <c r="A4850" s="413"/>
      <c r="AE4850" s="414"/>
    </row>
    <row r="4851" spans="1:31" ht="15" hidden="1" customHeight="1">
      <c r="A4851" s="413"/>
      <c r="AE4851" s="414"/>
    </row>
    <row r="4852" spans="1:31" ht="15" hidden="1" customHeight="1">
      <c r="A4852" s="413"/>
      <c r="AE4852" s="414"/>
    </row>
    <row r="4853" spans="1:31" ht="15" hidden="1" customHeight="1">
      <c r="A4853" s="413"/>
      <c r="AE4853" s="414"/>
    </row>
    <row r="4854" spans="1:31" ht="15" hidden="1" customHeight="1">
      <c r="A4854" s="413"/>
      <c r="AE4854" s="414"/>
    </row>
    <row r="4855" spans="1:31" ht="15" hidden="1" customHeight="1">
      <c r="A4855" s="413"/>
      <c r="AE4855" s="414"/>
    </row>
    <row r="4856" spans="1:31" ht="15" hidden="1" customHeight="1">
      <c r="A4856" s="413"/>
      <c r="AE4856" s="414"/>
    </row>
    <row r="4857" spans="1:31" ht="15" hidden="1" customHeight="1">
      <c r="A4857" s="413"/>
      <c r="AE4857" s="414"/>
    </row>
    <row r="4858" spans="1:31" ht="15" hidden="1" customHeight="1">
      <c r="A4858" s="413"/>
      <c r="AE4858" s="414"/>
    </row>
    <row r="4859" spans="1:31" ht="15" hidden="1" customHeight="1">
      <c r="A4859" s="413"/>
      <c r="AE4859" s="414"/>
    </row>
    <row r="4860" spans="1:31" ht="15" hidden="1" customHeight="1">
      <c r="A4860" s="413"/>
      <c r="AE4860" s="414"/>
    </row>
    <row r="4861" spans="1:31" ht="15" hidden="1" customHeight="1">
      <c r="A4861" s="413"/>
      <c r="AE4861" s="414"/>
    </row>
    <row r="4862" spans="1:31" ht="15" hidden="1" customHeight="1">
      <c r="A4862" s="413"/>
      <c r="AE4862" s="414"/>
    </row>
    <row r="4863" spans="1:31" ht="15" hidden="1" customHeight="1">
      <c r="A4863" s="413"/>
      <c r="AE4863" s="414"/>
    </row>
    <row r="4864" spans="1:31" ht="15" hidden="1" customHeight="1">
      <c r="A4864" s="413"/>
      <c r="AE4864" s="414"/>
    </row>
    <row r="4865" spans="1:31" ht="15" hidden="1" customHeight="1">
      <c r="A4865" s="413"/>
      <c r="AE4865" s="414"/>
    </row>
    <row r="4866" spans="1:31" ht="15" hidden="1" customHeight="1">
      <c r="A4866" s="413"/>
      <c r="AE4866" s="414"/>
    </row>
    <row r="4867" spans="1:31" ht="15" hidden="1" customHeight="1">
      <c r="A4867" s="413"/>
      <c r="AE4867" s="414"/>
    </row>
    <row r="4868" spans="1:31" ht="15" hidden="1" customHeight="1">
      <c r="A4868" s="413"/>
      <c r="AE4868" s="414"/>
    </row>
    <row r="4869" spans="1:31" ht="15" hidden="1" customHeight="1">
      <c r="A4869" s="413"/>
      <c r="AE4869" s="414"/>
    </row>
    <row r="4870" spans="1:31" ht="15" hidden="1" customHeight="1">
      <c r="A4870" s="413"/>
      <c r="AE4870" s="414"/>
    </row>
    <row r="4871" spans="1:31" ht="15" hidden="1" customHeight="1">
      <c r="A4871" s="413"/>
      <c r="AE4871" s="414"/>
    </row>
    <row r="4872" spans="1:31" ht="15" hidden="1" customHeight="1">
      <c r="A4872" s="413"/>
      <c r="AE4872" s="414"/>
    </row>
    <row r="4873" spans="1:31" ht="15" hidden="1" customHeight="1">
      <c r="A4873" s="413"/>
      <c r="AE4873" s="414"/>
    </row>
    <row r="4874" spans="1:31" ht="15" hidden="1" customHeight="1">
      <c r="A4874" s="413"/>
      <c r="AE4874" s="414"/>
    </row>
    <row r="4875" spans="1:31" ht="15" hidden="1" customHeight="1">
      <c r="A4875" s="413"/>
      <c r="AE4875" s="414"/>
    </row>
    <row r="4876" spans="1:31" ht="15" hidden="1" customHeight="1">
      <c r="A4876" s="413"/>
      <c r="AE4876" s="414"/>
    </row>
    <row r="4877" spans="1:31" ht="15" hidden="1" customHeight="1">
      <c r="A4877" s="413"/>
      <c r="AE4877" s="414"/>
    </row>
    <row r="4878" spans="1:31" ht="15" hidden="1" customHeight="1">
      <c r="A4878" s="413"/>
      <c r="AE4878" s="414"/>
    </row>
    <row r="4879" spans="1:31" ht="15" hidden="1" customHeight="1">
      <c r="A4879" s="413"/>
      <c r="AE4879" s="414"/>
    </row>
    <row r="4880" spans="1:31" ht="15" hidden="1" customHeight="1">
      <c r="A4880" s="413"/>
      <c r="AE4880" s="414"/>
    </row>
    <row r="4881" spans="1:31" ht="15" hidden="1" customHeight="1">
      <c r="A4881" s="413"/>
      <c r="AE4881" s="414"/>
    </row>
    <row r="4882" spans="1:31" ht="15" hidden="1" customHeight="1">
      <c r="A4882" s="413"/>
      <c r="AE4882" s="414"/>
    </row>
    <row r="4883" spans="1:31" ht="15" hidden="1" customHeight="1">
      <c r="A4883" s="413"/>
      <c r="AE4883" s="414"/>
    </row>
    <row r="4884" spans="1:31" ht="15" hidden="1" customHeight="1">
      <c r="A4884" s="413"/>
      <c r="AE4884" s="414"/>
    </row>
    <row r="4885" spans="1:31" ht="15" hidden="1" customHeight="1">
      <c r="A4885" s="413"/>
      <c r="AE4885" s="414"/>
    </row>
    <row r="4886" spans="1:31" ht="15" hidden="1" customHeight="1">
      <c r="A4886" s="413"/>
      <c r="AE4886" s="414"/>
    </row>
    <row r="4887" spans="1:31" ht="15" hidden="1" customHeight="1">
      <c r="A4887" s="413"/>
      <c r="AE4887" s="414"/>
    </row>
    <row r="4888" spans="1:31" ht="15" hidden="1" customHeight="1">
      <c r="A4888" s="413"/>
      <c r="AE4888" s="414"/>
    </row>
    <row r="4889" spans="1:31" ht="15" hidden="1" customHeight="1">
      <c r="A4889" s="413"/>
      <c r="AE4889" s="414"/>
    </row>
    <row r="4890" spans="1:31" ht="15" hidden="1" customHeight="1">
      <c r="A4890" s="413"/>
      <c r="AE4890" s="414"/>
    </row>
    <row r="4891" spans="1:31" ht="15" hidden="1" customHeight="1">
      <c r="A4891" s="413"/>
      <c r="AE4891" s="414"/>
    </row>
    <row r="4892" spans="1:31" ht="15" hidden="1" customHeight="1">
      <c r="A4892" s="413"/>
      <c r="AE4892" s="414"/>
    </row>
    <row r="4893" spans="1:31" ht="15" hidden="1" customHeight="1">
      <c r="A4893" s="413"/>
      <c r="AE4893" s="414"/>
    </row>
    <row r="4894" spans="1:31" ht="15" hidden="1" customHeight="1">
      <c r="A4894" s="413"/>
      <c r="AE4894" s="414"/>
    </row>
    <row r="4895" spans="1:31" ht="15" hidden="1" customHeight="1">
      <c r="A4895" s="413"/>
      <c r="AE4895" s="414"/>
    </row>
    <row r="4896" spans="1:31" ht="15" hidden="1" customHeight="1">
      <c r="A4896" s="413"/>
      <c r="AE4896" s="414"/>
    </row>
    <row r="4897" spans="1:31" ht="15" hidden="1" customHeight="1">
      <c r="A4897" s="413"/>
      <c r="AE4897" s="414"/>
    </row>
    <row r="4898" spans="1:31" ht="15" hidden="1" customHeight="1">
      <c r="A4898" s="413"/>
      <c r="AE4898" s="414"/>
    </row>
    <row r="4899" spans="1:31" ht="15" hidden="1" customHeight="1">
      <c r="A4899" s="413"/>
      <c r="AE4899" s="414"/>
    </row>
    <row r="4900" spans="1:31" ht="15" hidden="1" customHeight="1">
      <c r="A4900" s="413"/>
      <c r="AE4900" s="414"/>
    </row>
    <row r="4901" spans="1:31" ht="15" hidden="1" customHeight="1">
      <c r="A4901" s="413"/>
      <c r="AE4901" s="414"/>
    </row>
    <row r="4902" spans="1:31" ht="15" hidden="1" customHeight="1">
      <c r="A4902" s="413"/>
      <c r="AE4902" s="414"/>
    </row>
    <row r="4903" spans="1:31" ht="15" hidden="1" customHeight="1">
      <c r="A4903" s="413"/>
      <c r="AE4903" s="414"/>
    </row>
    <row r="4904" spans="1:31" ht="15" hidden="1" customHeight="1">
      <c r="A4904" s="413"/>
      <c r="AE4904" s="414"/>
    </row>
    <row r="4905" spans="1:31" ht="15" hidden="1" customHeight="1">
      <c r="A4905" s="413"/>
      <c r="AE4905" s="414"/>
    </row>
    <row r="4906" spans="1:31" ht="15" hidden="1" customHeight="1">
      <c r="A4906" s="413"/>
      <c r="AE4906" s="414"/>
    </row>
    <row r="4907" spans="1:31" ht="15" hidden="1" customHeight="1">
      <c r="A4907" s="413"/>
      <c r="AE4907" s="414"/>
    </row>
    <row r="4908" spans="1:31" ht="15" hidden="1" customHeight="1">
      <c r="A4908" s="413"/>
      <c r="AE4908" s="414"/>
    </row>
    <row r="4909" spans="1:31" ht="15" hidden="1" customHeight="1">
      <c r="A4909" s="413"/>
      <c r="AE4909" s="414"/>
    </row>
    <row r="4910" spans="1:31" ht="15" hidden="1" customHeight="1">
      <c r="A4910" s="413"/>
      <c r="AE4910" s="414"/>
    </row>
    <row r="4911" spans="1:31" ht="15" hidden="1" customHeight="1">
      <c r="A4911" s="413"/>
      <c r="AE4911" s="414"/>
    </row>
    <row r="4912" spans="1:31" ht="15" hidden="1" customHeight="1">
      <c r="A4912" s="413"/>
      <c r="AE4912" s="414"/>
    </row>
    <row r="4913" spans="1:31" ht="15" hidden="1" customHeight="1">
      <c r="A4913" s="413"/>
      <c r="AE4913" s="414"/>
    </row>
    <row r="4914" spans="1:31" ht="15" hidden="1" customHeight="1">
      <c r="A4914" s="413"/>
      <c r="AE4914" s="414"/>
    </row>
    <row r="4915" spans="1:31" ht="15" hidden="1" customHeight="1">
      <c r="A4915" s="413"/>
      <c r="AE4915" s="414"/>
    </row>
    <row r="4916" spans="1:31" ht="15" hidden="1" customHeight="1">
      <c r="A4916" s="413"/>
      <c r="AE4916" s="414"/>
    </row>
    <row r="4917" spans="1:31" ht="15" hidden="1" customHeight="1">
      <c r="A4917" s="413"/>
      <c r="AE4917" s="414"/>
    </row>
    <row r="4918" spans="1:31" ht="15" hidden="1" customHeight="1">
      <c r="A4918" s="413"/>
      <c r="AE4918" s="414"/>
    </row>
    <row r="4919" spans="1:31" ht="15" hidden="1" customHeight="1">
      <c r="A4919" s="413"/>
      <c r="AE4919" s="414"/>
    </row>
    <row r="4920" spans="1:31" ht="15" hidden="1" customHeight="1">
      <c r="A4920" s="413"/>
      <c r="AE4920" s="414"/>
    </row>
    <row r="4921" spans="1:31" ht="15" hidden="1" customHeight="1">
      <c r="A4921" s="413"/>
      <c r="AE4921" s="414"/>
    </row>
    <row r="4922" spans="1:31" ht="15" hidden="1" customHeight="1">
      <c r="A4922" s="413"/>
      <c r="AE4922" s="414"/>
    </row>
    <row r="4923" spans="1:31" ht="15" hidden="1" customHeight="1">
      <c r="A4923" s="413"/>
      <c r="AE4923" s="414"/>
    </row>
    <row r="4924" spans="1:31" ht="15" hidden="1" customHeight="1">
      <c r="A4924" s="413"/>
      <c r="AE4924" s="414"/>
    </row>
    <row r="4925" spans="1:31" ht="15" hidden="1" customHeight="1">
      <c r="A4925" s="413"/>
      <c r="AE4925" s="414"/>
    </row>
    <row r="4926" spans="1:31" ht="15" hidden="1" customHeight="1">
      <c r="A4926" s="413"/>
      <c r="AE4926" s="414"/>
    </row>
    <row r="4927" spans="1:31" ht="15" hidden="1" customHeight="1">
      <c r="A4927" s="413"/>
      <c r="AE4927" s="414"/>
    </row>
    <row r="4928" spans="1:31" ht="15" hidden="1" customHeight="1">
      <c r="A4928" s="413"/>
      <c r="AE4928" s="414"/>
    </row>
    <row r="4929" spans="1:31" ht="15" hidden="1" customHeight="1">
      <c r="A4929" s="413"/>
      <c r="AE4929" s="414"/>
    </row>
    <row r="4930" spans="1:31" ht="15" hidden="1" customHeight="1">
      <c r="A4930" s="413"/>
      <c r="AE4930" s="414"/>
    </row>
    <row r="4931" spans="1:31" ht="15" hidden="1" customHeight="1">
      <c r="A4931" s="413"/>
      <c r="AE4931" s="414"/>
    </row>
    <row r="4932" spans="1:31" ht="15" hidden="1" customHeight="1">
      <c r="A4932" s="413"/>
      <c r="AE4932" s="414"/>
    </row>
    <row r="4933" spans="1:31" ht="15" hidden="1" customHeight="1">
      <c r="A4933" s="413"/>
      <c r="AE4933" s="414"/>
    </row>
    <row r="4934" spans="1:31" ht="15" hidden="1" customHeight="1">
      <c r="A4934" s="413"/>
      <c r="AE4934" s="414"/>
    </row>
    <row r="4935" spans="1:31" ht="15" hidden="1" customHeight="1">
      <c r="A4935" s="413"/>
      <c r="AE4935" s="414"/>
    </row>
    <row r="4936" spans="1:31" ht="15" hidden="1" customHeight="1">
      <c r="A4936" s="413"/>
      <c r="AE4936" s="414"/>
    </row>
    <row r="4937" spans="1:31" ht="15" hidden="1" customHeight="1">
      <c r="A4937" s="413"/>
      <c r="AE4937" s="414"/>
    </row>
    <row r="4938" spans="1:31" ht="15" hidden="1" customHeight="1">
      <c r="A4938" s="413"/>
      <c r="AE4938" s="414"/>
    </row>
    <row r="4939" spans="1:31" ht="15" hidden="1" customHeight="1">
      <c r="A4939" s="413"/>
      <c r="AE4939" s="414"/>
    </row>
    <row r="4940" spans="1:31" ht="15" hidden="1" customHeight="1">
      <c r="A4940" s="413"/>
      <c r="AE4940" s="414"/>
    </row>
    <row r="4941" spans="1:31" ht="15" hidden="1" customHeight="1">
      <c r="A4941" s="413"/>
      <c r="AE4941" s="414"/>
    </row>
    <row r="4942" spans="1:31" ht="15" hidden="1" customHeight="1">
      <c r="A4942" s="413"/>
      <c r="AE4942" s="414"/>
    </row>
    <row r="4943" spans="1:31" ht="15" hidden="1" customHeight="1">
      <c r="A4943" s="413"/>
      <c r="AE4943" s="414"/>
    </row>
    <row r="4944" spans="1:31" ht="15" hidden="1" customHeight="1">
      <c r="A4944" s="413"/>
      <c r="AE4944" s="414"/>
    </row>
    <row r="4945" spans="1:31" ht="15" hidden="1" customHeight="1">
      <c r="A4945" s="413"/>
      <c r="AE4945" s="414"/>
    </row>
    <row r="4946" spans="1:31" ht="15" hidden="1" customHeight="1">
      <c r="A4946" s="413"/>
      <c r="AE4946" s="414"/>
    </row>
    <row r="4947" spans="1:31" ht="15" hidden="1" customHeight="1">
      <c r="A4947" s="413"/>
      <c r="AE4947" s="414"/>
    </row>
    <row r="4948" spans="1:31" ht="15" hidden="1" customHeight="1">
      <c r="A4948" s="413"/>
      <c r="AE4948" s="414"/>
    </row>
    <row r="4949" spans="1:31" ht="15" hidden="1" customHeight="1">
      <c r="A4949" s="413"/>
      <c r="AE4949" s="414"/>
    </row>
    <row r="4950" spans="1:31" ht="15" hidden="1" customHeight="1">
      <c r="A4950" s="413"/>
      <c r="AE4950" s="414"/>
    </row>
    <row r="4951" spans="1:31" ht="15" hidden="1" customHeight="1">
      <c r="A4951" s="413"/>
      <c r="AE4951" s="414"/>
    </row>
    <row r="4952" spans="1:31" ht="15" hidden="1" customHeight="1">
      <c r="A4952" s="413"/>
      <c r="AE4952" s="414"/>
    </row>
    <row r="4953" spans="1:31" ht="15" hidden="1" customHeight="1">
      <c r="A4953" s="413"/>
      <c r="AE4953" s="414"/>
    </row>
    <row r="4954" spans="1:31" ht="15" hidden="1" customHeight="1">
      <c r="A4954" s="413"/>
      <c r="AE4954" s="414"/>
    </row>
    <row r="4955" spans="1:31" ht="15" hidden="1" customHeight="1">
      <c r="A4955" s="413"/>
      <c r="AE4955" s="414"/>
    </row>
    <row r="4956" spans="1:31" ht="15" hidden="1" customHeight="1">
      <c r="A4956" s="413"/>
      <c r="AE4956" s="414"/>
    </row>
    <row r="4957" spans="1:31" ht="15" hidden="1" customHeight="1">
      <c r="A4957" s="413"/>
      <c r="AE4957" s="414"/>
    </row>
    <row r="4958" spans="1:31" ht="15" hidden="1" customHeight="1">
      <c r="A4958" s="413"/>
      <c r="AE4958" s="414"/>
    </row>
    <row r="4959" spans="1:31" ht="15" hidden="1" customHeight="1">
      <c r="A4959" s="413"/>
      <c r="AE4959" s="414"/>
    </row>
    <row r="4960" spans="1:31" ht="15" hidden="1" customHeight="1">
      <c r="A4960" s="413"/>
      <c r="AE4960" s="414"/>
    </row>
    <row r="4961" spans="1:31" ht="15" hidden="1" customHeight="1">
      <c r="A4961" s="413"/>
      <c r="AE4961" s="414"/>
    </row>
    <row r="4962" spans="1:31" ht="15" hidden="1" customHeight="1">
      <c r="A4962" s="413"/>
      <c r="AE4962" s="414"/>
    </row>
    <row r="4963" spans="1:31" ht="15" hidden="1" customHeight="1">
      <c r="A4963" s="413"/>
      <c r="AE4963" s="414"/>
    </row>
    <row r="4964" spans="1:31" ht="15" hidden="1" customHeight="1">
      <c r="A4964" s="413"/>
      <c r="AE4964" s="414"/>
    </row>
    <row r="4965" spans="1:31" ht="15" hidden="1" customHeight="1">
      <c r="A4965" s="413"/>
      <c r="AE4965" s="414"/>
    </row>
    <row r="4966" spans="1:31" ht="15" hidden="1" customHeight="1">
      <c r="A4966" s="413"/>
      <c r="AE4966" s="414"/>
    </row>
    <row r="4967" spans="1:31" ht="15" hidden="1" customHeight="1">
      <c r="A4967" s="413"/>
      <c r="AE4967" s="414"/>
    </row>
    <row r="4968" spans="1:31" ht="15" hidden="1" customHeight="1">
      <c r="A4968" s="413"/>
      <c r="AE4968" s="414"/>
    </row>
    <row r="4969" spans="1:31" ht="15" hidden="1" customHeight="1">
      <c r="A4969" s="413"/>
      <c r="AE4969" s="414"/>
    </row>
    <row r="4970" spans="1:31" ht="15" hidden="1" customHeight="1">
      <c r="A4970" s="413"/>
      <c r="AE4970" s="414"/>
    </row>
    <row r="4971" spans="1:31" ht="15" hidden="1" customHeight="1">
      <c r="A4971" s="413"/>
      <c r="AE4971" s="414"/>
    </row>
    <row r="4972" spans="1:31" ht="15" hidden="1" customHeight="1">
      <c r="A4972" s="413"/>
      <c r="AE4972" s="414"/>
    </row>
    <row r="4973" spans="1:31" ht="15" hidden="1" customHeight="1">
      <c r="A4973" s="413"/>
      <c r="AE4973" s="414"/>
    </row>
    <row r="4974" spans="1:31" ht="15" hidden="1" customHeight="1">
      <c r="A4974" s="413"/>
      <c r="AE4974" s="414"/>
    </row>
    <row r="4975" spans="1:31" ht="15" hidden="1" customHeight="1">
      <c r="A4975" s="413"/>
      <c r="AE4975" s="414"/>
    </row>
    <row r="4976" spans="1:31" ht="15" hidden="1" customHeight="1">
      <c r="A4976" s="413"/>
      <c r="AE4976" s="414"/>
    </row>
    <row r="4977" spans="1:31" ht="15" hidden="1" customHeight="1">
      <c r="A4977" s="413"/>
      <c r="AE4977" s="414"/>
    </row>
    <row r="4978" spans="1:31" ht="15" hidden="1" customHeight="1">
      <c r="A4978" s="413"/>
      <c r="AE4978" s="414"/>
    </row>
    <row r="4979" spans="1:31" ht="15" hidden="1" customHeight="1">
      <c r="A4979" s="413"/>
      <c r="AE4979" s="414"/>
    </row>
    <row r="4980" spans="1:31" ht="15" hidden="1" customHeight="1">
      <c r="A4980" s="413"/>
      <c r="AE4980" s="414"/>
    </row>
    <row r="4981" spans="1:31" ht="15" hidden="1" customHeight="1">
      <c r="A4981" s="413"/>
      <c r="AE4981" s="414"/>
    </row>
    <row r="4982" spans="1:31" ht="15" hidden="1" customHeight="1">
      <c r="A4982" s="413"/>
      <c r="AE4982" s="414"/>
    </row>
    <row r="4983" spans="1:31" ht="15" hidden="1" customHeight="1">
      <c r="A4983" s="413"/>
      <c r="AE4983" s="414"/>
    </row>
    <row r="4984" spans="1:31" ht="15" hidden="1" customHeight="1">
      <c r="A4984" s="413"/>
      <c r="AE4984" s="414"/>
    </row>
    <row r="4985" spans="1:31" ht="15" hidden="1" customHeight="1">
      <c r="A4985" s="413"/>
      <c r="AE4985" s="414"/>
    </row>
    <row r="4986" spans="1:31" ht="15" hidden="1" customHeight="1">
      <c r="A4986" s="413"/>
      <c r="AE4986" s="414"/>
    </row>
    <row r="4987" spans="1:31" ht="15" hidden="1" customHeight="1">
      <c r="A4987" s="413"/>
      <c r="AE4987" s="414"/>
    </row>
    <row r="4988" spans="1:31" ht="15" hidden="1" customHeight="1">
      <c r="A4988" s="413"/>
      <c r="AE4988" s="414"/>
    </row>
    <row r="4989" spans="1:31" ht="15" hidden="1" customHeight="1">
      <c r="A4989" s="413"/>
      <c r="AE4989" s="414"/>
    </row>
    <row r="4990" spans="1:31" ht="15" hidden="1" customHeight="1">
      <c r="A4990" s="413"/>
      <c r="AE4990" s="414"/>
    </row>
    <row r="4991" spans="1:31" ht="15" hidden="1" customHeight="1">
      <c r="A4991" s="413"/>
      <c r="AE4991" s="414"/>
    </row>
    <row r="4992" spans="1:31" ht="15" hidden="1" customHeight="1">
      <c r="A4992" s="413"/>
      <c r="AE4992" s="414"/>
    </row>
    <row r="4993" spans="1:31" ht="15" hidden="1" customHeight="1">
      <c r="A4993" s="413"/>
      <c r="AE4993" s="414"/>
    </row>
    <row r="4994" spans="1:31" ht="15" hidden="1" customHeight="1">
      <c r="A4994" s="413"/>
      <c r="AE4994" s="414"/>
    </row>
    <row r="4995" spans="1:31" ht="15" hidden="1" customHeight="1">
      <c r="A4995" s="413"/>
      <c r="AE4995" s="414"/>
    </row>
    <row r="4996" spans="1:31" ht="15" hidden="1" customHeight="1">
      <c r="A4996" s="413"/>
      <c r="AE4996" s="414"/>
    </row>
    <row r="4997" spans="1:31" ht="15" hidden="1" customHeight="1">
      <c r="A4997" s="413"/>
      <c r="AE4997" s="414"/>
    </row>
    <row r="4998" spans="1:31" ht="15" hidden="1" customHeight="1">
      <c r="A4998" s="413"/>
      <c r="AE4998" s="414"/>
    </row>
    <row r="4999" spans="1:31" ht="15" hidden="1" customHeight="1">
      <c r="A4999" s="413"/>
      <c r="AE4999" s="414"/>
    </row>
    <row r="5000" spans="1:31" ht="15" hidden="1" customHeight="1">
      <c r="A5000" s="413"/>
      <c r="AE5000" s="414"/>
    </row>
    <row r="5001" spans="1:31" ht="15" hidden="1" customHeight="1">
      <c r="A5001" s="413"/>
      <c r="AE5001" s="414"/>
    </row>
    <row r="5002" spans="1:31" ht="15" hidden="1" customHeight="1">
      <c r="A5002" s="413"/>
      <c r="AE5002" s="414"/>
    </row>
    <row r="5003" spans="1:31" ht="15" hidden="1" customHeight="1">
      <c r="A5003" s="413"/>
      <c r="AE5003" s="414"/>
    </row>
    <row r="5004" spans="1:31" ht="15" hidden="1" customHeight="1">
      <c r="A5004" s="413"/>
      <c r="AE5004" s="414"/>
    </row>
    <row r="5005" spans="1:31" ht="15" hidden="1" customHeight="1">
      <c r="A5005" s="413"/>
      <c r="AE5005" s="414"/>
    </row>
    <row r="5006" spans="1:31" ht="15" hidden="1" customHeight="1">
      <c r="A5006" s="413"/>
      <c r="AE5006" s="414"/>
    </row>
    <row r="5007" spans="1:31" ht="15" hidden="1" customHeight="1">
      <c r="A5007" s="413"/>
      <c r="AE5007" s="414"/>
    </row>
    <row r="5008" spans="1:31" ht="15" hidden="1" customHeight="1">
      <c r="A5008" s="413"/>
      <c r="AE5008" s="414"/>
    </row>
    <row r="5009" spans="1:31" ht="15" hidden="1" customHeight="1">
      <c r="A5009" s="413"/>
      <c r="AE5009" s="414"/>
    </row>
    <row r="5010" spans="1:31" ht="15" hidden="1" customHeight="1">
      <c r="A5010" s="413"/>
      <c r="AE5010" s="414"/>
    </row>
    <row r="5011" spans="1:31" ht="15" hidden="1" customHeight="1">
      <c r="A5011" s="413"/>
      <c r="AE5011" s="414"/>
    </row>
    <row r="5012" spans="1:31" ht="15" hidden="1" customHeight="1">
      <c r="A5012" s="413"/>
      <c r="AE5012" s="414"/>
    </row>
    <row r="5013" spans="1:31" ht="15" hidden="1" customHeight="1">
      <c r="A5013" s="413"/>
      <c r="AE5013" s="414"/>
    </row>
    <row r="5014" spans="1:31" ht="15" hidden="1" customHeight="1">
      <c r="A5014" s="413"/>
      <c r="AE5014" s="414"/>
    </row>
    <row r="5015" spans="1:31" ht="15" hidden="1" customHeight="1">
      <c r="A5015" s="413"/>
      <c r="AE5015" s="414"/>
    </row>
    <row r="5016" spans="1:31" ht="15" hidden="1" customHeight="1">
      <c r="A5016" s="413"/>
      <c r="AE5016" s="414"/>
    </row>
    <row r="5017" spans="1:31" ht="15" hidden="1" customHeight="1">
      <c r="A5017" s="413"/>
      <c r="AE5017" s="414"/>
    </row>
    <row r="5018" spans="1:31" ht="15" hidden="1" customHeight="1">
      <c r="A5018" s="413"/>
      <c r="AE5018" s="414"/>
    </row>
    <row r="5019" spans="1:31" ht="15" hidden="1" customHeight="1">
      <c r="A5019" s="413"/>
      <c r="AE5019" s="414"/>
    </row>
    <row r="5020" spans="1:31" ht="15" hidden="1" customHeight="1">
      <c r="A5020" s="413"/>
      <c r="AE5020" s="414"/>
    </row>
    <row r="5021" spans="1:31" ht="15" hidden="1" customHeight="1">
      <c r="A5021" s="413"/>
      <c r="AE5021" s="414"/>
    </row>
    <row r="5022" spans="1:31" ht="15" hidden="1" customHeight="1">
      <c r="A5022" s="413"/>
      <c r="AE5022" s="414"/>
    </row>
    <row r="5023" spans="1:31" ht="15" hidden="1" customHeight="1">
      <c r="A5023" s="413"/>
      <c r="AE5023" s="414"/>
    </row>
    <row r="5024" spans="1:31" ht="15" hidden="1" customHeight="1">
      <c r="A5024" s="413"/>
      <c r="AE5024" s="414"/>
    </row>
    <row r="5025" spans="1:31" ht="15" hidden="1" customHeight="1">
      <c r="A5025" s="413"/>
      <c r="AE5025" s="414"/>
    </row>
    <row r="5026" spans="1:31" ht="15" hidden="1" customHeight="1">
      <c r="A5026" s="413"/>
      <c r="AE5026" s="414"/>
    </row>
    <row r="5027" spans="1:31" ht="15" hidden="1" customHeight="1">
      <c r="A5027" s="413"/>
      <c r="AE5027" s="414"/>
    </row>
    <row r="5028" spans="1:31" ht="15" hidden="1" customHeight="1">
      <c r="A5028" s="413"/>
      <c r="AE5028" s="414"/>
    </row>
    <row r="5029" spans="1:31" ht="15" hidden="1" customHeight="1">
      <c r="A5029" s="413"/>
      <c r="AE5029" s="414"/>
    </row>
    <row r="5030" spans="1:31" ht="15" hidden="1" customHeight="1">
      <c r="A5030" s="413"/>
      <c r="AE5030" s="414"/>
    </row>
    <row r="5031" spans="1:31" ht="15" hidden="1" customHeight="1">
      <c r="A5031" s="413"/>
      <c r="AE5031" s="414"/>
    </row>
    <row r="5032" spans="1:31" ht="15" hidden="1" customHeight="1">
      <c r="A5032" s="413"/>
      <c r="AE5032" s="414"/>
    </row>
    <row r="5033" spans="1:31" ht="15" hidden="1" customHeight="1">
      <c r="A5033" s="413"/>
      <c r="AE5033" s="414"/>
    </row>
    <row r="5034" spans="1:31" ht="15" hidden="1" customHeight="1">
      <c r="A5034" s="413"/>
      <c r="AE5034" s="414"/>
    </row>
    <row r="5035" spans="1:31" ht="15" hidden="1" customHeight="1">
      <c r="A5035" s="413"/>
      <c r="AE5035" s="414"/>
    </row>
    <row r="5036" spans="1:31" ht="15" hidden="1" customHeight="1">
      <c r="A5036" s="413"/>
      <c r="AE5036" s="414"/>
    </row>
    <row r="5037" spans="1:31" ht="15" hidden="1" customHeight="1">
      <c r="A5037" s="413"/>
      <c r="AE5037" s="414"/>
    </row>
    <row r="5038" spans="1:31" ht="15" hidden="1" customHeight="1">
      <c r="A5038" s="413"/>
      <c r="AE5038" s="414"/>
    </row>
    <row r="5039" spans="1:31" ht="15" hidden="1" customHeight="1">
      <c r="A5039" s="413"/>
      <c r="AE5039" s="414"/>
    </row>
    <row r="5040" spans="1:31" ht="15" hidden="1" customHeight="1">
      <c r="A5040" s="413"/>
      <c r="AE5040" s="414"/>
    </row>
    <row r="5041" spans="1:31" ht="15" hidden="1" customHeight="1">
      <c r="A5041" s="413"/>
      <c r="AE5041" s="414"/>
    </row>
    <row r="5042" spans="1:31" ht="15" hidden="1" customHeight="1">
      <c r="A5042" s="413"/>
      <c r="AE5042" s="414"/>
    </row>
    <row r="5043" spans="1:31" ht="15" hidden="1" customHeight="1">
      <c r="A5043" s="413"/>
      <c r="AE5043" s="414"/>
    </row>
    <row r="5044" spans="1:31" ht="15" hidden="1" customHeight="1">
      <c r="A5044" s="413"/>
      <c r="AE5044" s="414"/>
    </row>
    <row r="5045" spans="1:31" ht="15" hidden="1" customHeight="1">
      <c r="A5045" s="413"/>
      <c r="AE5045" s="414"/>
    </row>
    <row r="5046" spans="1:31" ht="15" hidden="1" customHeight="1">
      <c r="A5046" s="413"/>
      <c r="AE5046" s="414"/>
    </row>
    <row r="5047" spans="1:31" ht="15" hidden="1" customHeight="1">
      <c r="A5047" s="413"/>
      <c r="AE5047" s="414"/>
    </row>
    <row r="5048" spans="1:31" ht="15" hidden="1" customHeight="1">
      <c r="A5048" s="413"/>
      <c r="AE5048" s="414"/>
    </row>
    <row r="5049" spans="1:31" ht="15" hidden="1" customHeight="1">
      <c r="A5049" s="413"/>
      <c r="AE5049" s="414"/>
    </row>
    <row r="5050" spans="1:31" ht="15" hidden="1" customHeight="1">
      <c r="A5050" s="413"/>
      <c r="AE5050" s="414"/>
    </row>
    <row r="5051" spans="1:31" ht="15" hidden="1" customHeight="1">
      <c r="A5051" s="413"/>
      <c r="AE5051" s="414"/>
    </row>
    <row r="5052" spans="1:31" ht="15" hidden="1" customHeight="1">
      <c r="A5052" s="413"/>
      <c r="AE5052" s="414"/>
    </row>
    <row r="5053" spans="1:31" ht="15" hidden="1" customHeight="1">
      <c r="A5053" s="413"/>
      <c r="AE5053" s="414"/>
    </row>
    <row r="5054" spans="1:31" ht="15" hidden="1" customHeight="1">
      <c r="A5054" s="413"/>
      <c r="AE5054" s="414"/>
    </row>
    <row r="5055" spans="1:31" ht="15" hidden="1" customHeight="1">
      <c r="A5055" s="413"/>
      <c r="AE5055" s="414"/>
    </row>
    <row r="5056" spans="1:31" ht="15" hidden="1" customHeight="1">
      <c r="A5056" s="413"/>
      <c r="AE5056" s="414"/>
    </row>
    <row r="5057" spans="1:31" ht="15" hidden="1" customHeight="1">
      <c r="A5057" s="413"/>
      <c r="AE5057" s="414"/>
    </row>
    <row r="5058" spans="1:31" ht="15" hidden="1" customHeight="1">
      <c r="A5058" s="413"/>
      <c r="AE5058" s="414"/>
    </row>
    <row r="5059" spans="1:31" ht="15" hidden="1" customHeight="1">
      <c r="A5059" s="413"/>
      <c r="AE5059" s="414"/>
    </row>
    <row r="5060" spans="1:31" ht="15" hidden="1" customHeight="1">
      <c r="A5060" s="413"/>
      <c r="AE5060" s="414"/>
    </row>
    <row r="5061" spans="1:31" ht="15" hidden="1" customHeight="1">
      <c r="A5061" s="413"/>
      <c r="AE5061" s="414"/>
    </row>
    <row r="5062" spans="1:31" ht="15" hidden="1" customHeight="1">
      <c r="A5062" s="413"/>
      <c r="AE5062" s="414"/>
    </row>
    <row r="5063" spans="1:31" ht="15" hidden="1" customHeight="1">
      <c r="A5063" s="413"/>
      <c r="AE5063" s="414"/>
    </row>
    <row r="5064" spans="1:31" ht="15" hidden="1" customHeight="1">
      <c r="A5064" s="413"/>
      <c r="AE5064" s="414"/>
    </row>
    <row r="5065" spans="1:31" ht="15" hidden="1" customHeight="1">
      <c r="A5065" s="413"/>
      <c r="AE5065" s="414"/>
    </row>
    <row r="5066" spans="1:31" ht="15" hidden="1" customHeight="1">
      <c r="A5066" s="413"/>
      <c r="AE5066" s="414"/>
    </row>
    <row r="5067" spans="1:31" ht="15" hidden="1" customHeight="1">
      <c r="A5067" s="413"/>
      <c r="AE5067" s="414"/>
    </row>
    <row r="5068" spans="1:31" ht="15" hidden="1" customHeight="1">
      <c r="A5068" s="413"/>
      <c r="AE5068" s="414"/>
    </row>
    <row r="5069" spans="1:31" ht="15" hidden="1" customHeight="1">
      <c r="A5069" s="413"/>
      <c r="AE5069" s="414"/>
    </row>
    <row r="5070" spans="1:31" ht="15" hidden="1" customHeight="1">
      <c r="A5070" s="413"/>
      <c r="AE5070" s="414"/>
    </row>
    <row r="5071" spans="1:31" ht="15" hidden="1" customHeight="1">
      <c r="A5071" s="413"/>
      <c r="AE5071" s="414"/>
    </row>
    <row r="5072" spans="1:31" ht="15" hidden="1" customHeight="1">
      <c r="A5072" s="413"/>
      <c r="AE5072" s="414"/>
    </row>
    <row r="5073" spans="1:31" ht="15" hidden="1" customHeight="1">
      <c r="A5073" s="413"/>
      <c r="AE5073" s="414"/>
    </row>
    <row r="5074" spans="1:31" ht="15" hidden="1" customHeight="1">
      <c r="A5074" s="413"/>
      <c r="AE5074" s="414"/>
    </row>
    <row r="5075" spans="1:31" ht="15" hidden="1" customHeight="1">
      <c r="A5075" s="413"/>
      <c r="AE5075" s="414"/>
    </row>
    <row r="5076" spans="1:31" ht="15" hidden="1" customHeight="1">
      <c r="A5076" s="413"/>
      <c r="AE5076" s="414"/>
    </row>
    <row r="5077" spans="1:31" ht="15" hidden="1" customHeight="1">
      <c r="A5077" s="413"/>
      <c r="AE5077" s="414"/>
    </row>
    <row r="5078" spans="1:31" ht="15" hidden="1" customHeight="1">
      <c r="A5078" s="413"/>
      <c r="AE5078" s="414"/>
    </row>
    <row r="5079" spans="1:31" ht="15" hidden="1" customHeight="1">
      <c r="A5079" s="413"/>
      <c r="AE5079" s="414"/>
    </row>
    <row r="5080" spans="1:31" ht="15" hidden="1" customHeight="1">
      <c r="A5080" s="413"/>
      <c r="AE5080" s="414"/>
    </row>
    <row r="5081" spans="1:31" ht="15" hidden="1" customHeight="1">
      <c r="A5081" s="413"/>
      <c r="AE5081" s="414"/>
    </row>
    <row r="5082" spans="1:31" ht="15" hidden="1" customHeight="1">
      <c r="A5082" s="413"/>
      <c r="AE5082" s="414"/>
    </row>
    <row r="5083" spans="1:31" ht="15" hidden="1" customHeight="1">
      <c r="A5083" s="413"/>
      <c r="AE5083" s="414"/>
    </row>
    <row r="5084" spans="1:31" ht="15" hidden="1" customHeight="1">
      <c r="A5084" s="413"/>
      <c r="AE5084" s="414"/>
    </row>
    <row r="5085" spans="1:31" ht="15" hidden="1" customHeight="1">
      <c r="A5085" s="413"/>
      <c r="AE5085" s="414"/>
    </row>
    <row r="5086" spans="1:31" ht="15" hidden="1" customHeight="1">
      <c r="A5086" s="413"/>
      <c r="AE5086" s="414"/>
    </row>
    <row r="5087" spans="1:31" ht="15" hidden="1" customHeight="1">
      <c r="A5087" s="413"/>
      <c r="AE5087" s="414"/>
    </row>
    <row r="5088" spans="1:31" ht="15" hidden="1" customHeight="1">
      <c r="A5088" s="413"/>
      <c r="AE5088" s="414"/>
    </row>
    <row r="5089" spans="1:31" ht="15" hidden="1" customHeight="1">
      <c r="A5089" s="413"/>
      <c r="AE5089" s="414"/>
    </row>
    <row r="5090" spans="1:31" ht="15" hidden="1" customHeight="1">
      <c r="A5090" s="413"/>
      <c r="AE5090" s="414"/>
    </row>
    <row r="5091" spans="1:31" ht="15" hidden="1" customHeight="1">
      <c r="A5091" s="413"/>
      <c r="AE5091" s="414"/>
    </row>
    <row r="5092" spans="1:31" ht="15" hidden="1" customHeight="1">
      <c r="A5092" s="413"/>
      <c r="AE5092" s="414"/>
    </row>
    <row r="5093" spans="1:31" ht="15" hidden="1" customHeight="1">
      <c r="A5093" s="413"/>
      <c r="AE5093" s="414"/>
    </row>
    <row r="5094" spans="1:31" ht="15" hidden="1" customHeight="1">
      <c r="A5094" s="413"/>
      <c r="AE5094" s="414"/>
    </row>
    <row r="5095" spans="1:31" ht="15" hidden="1" customHeight="1">
      <c r="A5095" s="413"/>
      <c r="AE5095" s="414"/>
    </row>
    <row r="5096" spans="1:31" ht="15" hidden="1" customHeight="1">
      <c r="A5096" s="413"/>
      <c r="AE5096" s="414"/>
    </row>
    <row r="5097" spans="1:31" ht="15" hidden="1" customHeight="1">
      <c r="A5097" s="413"/>
      <c r="AE5097" s="414"/>
    </row>
    <row r="5098" spans="1:31" ht="15" hidden="1" customHeight="1">
      <c r="A5098" s="413"/>
      <c r="AE5098" s="414"/>
    </row>
    <row r="5099" spans="1:31" ht="15" hidden="1" customHeight="1">
      <c r="A5099" s="413"/>
      <c r="AE5099" s="414"/>
    </row>
    <row r="5100" spans="1:31" ht="15" hidden="1" customHeight="1">
      <c r="A5100" s="413"/>
      <c r="AE5100" s="414"/>
    </row>
    <row r="5101" spans="1:31" ht="15" hidden="1" customHeight="1">
      <c r="A5101" s="413"/>
      <c r="AE5101" s="414"/>
    </row>
    <row r="5102" spans="1:31" ht="15" hidden="1" customHeight="1">
      <c r="A5102" s="413"/>
      <c r="AE5102" s="414"/>
    </row>
    <row r="5103" spans="1:31" ht="15" hidden="1" customHeight="1">
      <c r="A5103" s="413"/>
      <c r="AE5103" s="414"/>
    </row>
    <row r="5104" spans="1:31" ht="15" hidden="1" customHeight="1">
      <c r="A5104" s="413"/>
      <c r="AE5104" s="414"/>
    </row>
    <row r="5105" spans="1:31" ht="15" hidden="1" customHeight="1">
      <c r="A5105" s="413"/>
      <c r="AE5105" s="414"/>
    </row>
    <row r="5106" spans="1:31" ht="15" hidden="1" customHeight="1">
      <c r="A5106" s="413"/>
      <c r="AE5106" s="414"/>
    </row>
    <row r="5107" spans="1:31" ht="15" hidden="1" customHeight="1">
      <c r="A5107" s="413"/>
      <c r="AE5107" s="414"/>
    </row>
    <row r="5108" spans="1:31" ht="15" hidden="1" customHeight="1">
      <c r="A5108" s="413"/>
      <c r="AE5108" s="414"/>
    </row>
    <row r="5109" spans="1:31" ht="15" hidden="1" customHeight="1">
      <c r="A5109" s="413"/>
      <c r="AE5109" s="414"/>
    </row>
    <row r="5110" spans="1:31" ht="15" hidden="1" customHeight="1">
      <c r="A5110" s="413"/>
      <c r="AE5110" s="414"/>
    </row>
    <row r="5111" spans="1:31" ht="15" hidden="1" customHeight="1">
      <c r="A5111" s="413"/>
      <c r="AE5111" s="414"/>
    </row>
    <row r="5112" spans="1:31" ht="15" hidden="1" customHeight="1">
      <c r="A5112" s="413"/>
      <c r="AE5112" s="414"/>
    </row>
    <row r="5113" spans="1:31" ht="15" hidden="1" customHeight="1">
      <c r="A5113" s="413"/>
      <c r="AE5113" s="414"/>
    </row>
    <row r="5114" spans="1:31" ht="15" hidden="1" customHeight="1">
      <c r="A5114" s="413"/>
      <c r="AE5114" s="414"/>
    </row>
    <row r="5115" spans="1:31" ht="15" hidden="1" customHeight="1">
      <c r="A5115" s="413"/>
      <c r="AE5115" s="414"/>
    </row>
    <row r="5116" spans="1:31" ht="15" hidden="1" customHeight="1">
      <c r="A5116" s="413"/>
      <c r="AE5116" s="414"/>
    </row>
    <row r="5117" spans="1:31" ht="15" hidden="1" customHeight="1">
      <c r="A5117" s="413"/>
      <c r="AE5117" s="414"/>
    </row>
    <row r="5118" spans="1:31" ht="15" hidden="1" customHeight="1">
      <c r="A5118" s="413"/>
      <c r="AE5118" s="414"/>
    </row>
    <row r="5119" spans="1:31" ht="15" hidden="1" customHeight="1">
      <c r="A5119" s="413"/>
      <c r="AE5119" s="414"/>
    </row>
    <row r="5120" spans="1:31" ht="15" hidden="1" customHeight="1">
      <c r="A5120" s="413"/>
      <c r="AE5120" s="414"/>
    </row>
    <row r="5121" spans="1:31" ht="15" hidden="1" customHeight="1">
      <c r="A5121" s="413"/>
      <c r="AE5121" s="414"/>
    </row>
    <row r="5122" spans="1:31" ht="15" hidden="1" customHeight="1">
      <c r="A5122" s="413"/>
      <c r="AE5122" s="414"/>
    </row>
    <row r="5123" spans="1:31" ht="15" hidden="1" customHeight="1">
      <c r="A5123" s="413"/>
      <c r="AE5123" s="414"/>
    </row>
    <row r="5124" spans="1:31" ht="15" hidden="1" customHeight="1">
      <c r="A5124" s="413"/>
      <c r="AE5124" s="414"/>
    </row>
    <row r="5125" spans="1:31" ht="15" hidden="1" customHeight="1">
      <c r="A5125" s="413"/>
      <c r="AE5125" s="414"/>
    </row>
    <row r="5126" spans="1:31" ht="15" hidden="1" customHeight="1">
      <c r="A5126" s="413"/>
      <c r="AE5126" s="414"/>
    </row>
    <row r="5127" spans="1:31" ht="15" hidden="1" customHeight="1">
      <c r="A5127" s="413"/>
      <c r="AE5127" s="414"/>
    </row>
    <row r="5128" spans="1:31" ht="15" hidden="1" customHeight="1">
      <c r="A5128" s="413"/>
      <c r="AE5128" s="414"/>
    </row>
    <row r="5129" spans="1:31" ht="15" hidden="1" customHeight="1">
      <c r="A5129" s="413"/>
      <c r="AE5129" s="414"/>
    </row>
    <row r="5130" spans="1:31" ht="15" hidden="1" customHeight="1">
      <c r="A5130" s="413"/>
      <c r="AE5130" s="414"/>
    </row>
    <row r="5131" spans="1:31" ht="15" hidden="1" customHeight="1">
      <c r="A5131" s="413"/>
      <c r="AE5131" s="414"/>
    </row>
    <row r="5132" spans="1:31" ht="15" hidden="1" customHeight="1">
      <c r="A5132" s="413"/>
      <c r="AE5132" s="414"/>
    </row>
    <row r="5133" spans="1:31" ht="15" hidden="1" customHeight="1">
      <c r="A5133" s="413"/>
      <c r="AE5133" s="414"/>
    </row>
    <row r="5134" spans="1:31" ht="15" hidden="1" customHeight="1">
      <c r="A5134" s="413"/>
      <c r="AE5134" s="414"/>
    </row>
    <row r="5135" spans="1:31" ht="15" hidden="1" customHeight="1">
      <c r="A5135" s="413"/>
      <c r="AE5135" s="414"/>
    </row>
    <row r="5136" spans="1:31" ht="15" hidden="1" customHeight="1">
      <c r="A5136" s="413"/>
      <c r="AE5136" s="414"/>
    </row>
    <row r="5137" spans="1:31" ht="15" hidden="1" customHeight="1">
      <c r="A5137" s="413"/>
      <c r="AE5137" s="414"/>
    </row>
    <row r="5138" spans="1:31" ht="15" hidden="1" customHeight="1">
      <c r="A5138" s="413"/>
      <c r="AE5138" s="414"/>
    </row>
    <row r="5139" spans="1:31" ht="15" hidden="1" customHeight="1">
      <c r="A5139" s="413"/>
      <c r="AE5139" s="414"/>
    </row>
    <row r="5140" spans="1:31" ht="15" hidden="1" customHeight="1">
      <c r="A5140" s="413"/>
      <c r="AE5140" s="414"/>
    </row>
    <row r="5141" spans="1:31" ht="15" hidden="1" customHeight="1">
      <c r="A5141" s="413"/>
      <c r="AE5141" s="414"/>
    </row>
    <row r="5142" spans="1:31" ht="15" hidden="1" customHeight="1">
      <c r="A5142" s="413"/>
      <c r="AE5142" s="414"/>
    </row>
    <row r="5143" spans="1:31" ht="15" hidden="1" customHeight="1">
      <c r="A5143" s="413"/>
      <c r="AE5143" s="414"/>
    </row>
    <row r="5144" spans="1:31" ht="15" hidden="1" customHeight="1">
      <c r="A5144" s="413"/>
      <c r="AE5144" s="414"/>
    </row>
    <row r="5145" spans="1:31" ht="15" hidden="1" customHeight="1">
      <c r="A5145" s="413"/>
      <c r="AE5145" s="414"/>
    </row>
    <row r="5146" spans="1:31" ht="15" hidden="1" customHeight="1">
      <c r="A5146" s="413"/>
      <c r="AE5146" s="414"/>
    </row>
    <row r="5147" spans="1:31" ht="15" hidden="1" customHeight="1">
      <c r="A5147" s="413"/>
      <c r="AE5147" s="414"/>
    </row>
    <row r="5148" spans="1:31" ht="15" hidden="1" customHeight="1">
      <c r="A5148" s="413"/>
      <c r="AE5148" s="414"/>
    </row>
    <row r="5149" spans="1:31" ht="15" hidden="1" customHeight="1">
      <c r="A5149" s="413"/>
      <c r="AE5149" s="414"/>
    </row>
    <row r="5150" spans="1:31" ht="15" hidden="1" customHeight="1">
      <c r="A5150" s="413"/>
      <c r="AE5150" s="414"/>
    </row>
    <row r="5151" spans="1:31" ht="15" hidden="1" customHeight="1">
      <c r="A5151" s="413"/>
      <c r="AE5151" s="414"/>
    </row>
    <row r="5152" spans="1:31" ht="15" hidden="1" customHeight="1">
      <c r="A5152" s="413"/>
      <c r="AE5152" s="414"/>
    </row>
    <row r="5153" spans="1:31" ht="15" hidden="1" customHeight="1">
      <c r="A5153" s="413"/>
      <c r="AE5153" s="414"/>
    </row>
    <row r="5154" spans="1:31" ht="15" hidden="1" customHeight="1">
      <c r="A5154" s="413"/>
      <c r="AE5154" s="414"/>
    </row>
    <row r="5155" spans="1:31" ht="15" hidden="1" customHeight="1">
      <c r="A5155" s="413"/>
      <c r="AE5155" s="414"/>
    </row>
    <row r="5156" spans="1:31" ht="15" hidden="1" customHeight="1">
      <c r="A5156" s="413"/>
      <c r="AE5156" s="414"/>
    </row>
    <row r="5157" spans="1:31" ht="15" hidden="1" customHeight="1">
      <c r="A5157" s="413"/>
      <c r="AE5157" s="414"/>
    </row>
    <row r="5158" spans="1:31" ht="15" hidden="1" customHeight="1">
      <c r="A5158" s="413"/>
      <c r="AE5158" s="414"/>
    </row>
    <row r="5159" spans="1:31" ht="15" hidden="1" customHeight="1">
      <c r="A5159" s="413"/>
      <c r="AE5159" s="414"/>
    </row>
    <row r="5160" spans="1:31" ht="15" hidden="1" customHeight="1">
      <c r="A5160" s="413"/>
      <c r="AE5160" s="414"/>
    </row>
    <row r="5161" spans="1:31" ht="15" hidden="1" customHeight="1">
      <c r="A5161" s="413"/>
      <c r="AE5161" s="414"/>
    </row>
    <row r="5162" spans="1:31" ht="15" hidden="1" customHeight="1">
      <c r="A5162" s="413"/>
      <c r="AE5162" s="414"/>
    </row>
    <row r="5163" spans="1:31" ht="15" hidden="1" customHeight="1">
      <c r="A5163" s="413"/>
      <c r="AE5163" s="414"/>
    </row>
    <row r="5164" spans="1:31" ht="15" hidden="1" customHeight="1">
      <c r="A5164" s="413"/>
      <c r="AE5164" s="414"/>
    </row>
    <row r="5165" spans="1:31" ht="15" hidden="1" customHeight="1">
      <c r="A5165" s="413"/>
      <c r="AE5165" s="414"/>
    </row>
    <row r="5166" spans="1:31" ht="15" hidden="1" customHeight="1">
      <c r="A5166" s="413"/>
      <c r="AE5166" s="414"/>
    </row>
    <row r="5167" spans="1:31" ht="15" hidden="1" customHeight="1">
      <c r="A5167" s="413"/>
      <c r="AE5167" s="414"/>
    </row>
    <row r="5168" spans="1:31" ht="15" hidden="1" customHeight="1">
      <c r="A5168" s="413"/>
      <c r="AE5168" s="414"/>
    </row>
    <row r="5169" spans="1:31" ht="15" hidden="1" customHeight="1">
      <c r="A5169" s="413"/>
      <c r="AE5169" s="414"/>
    </row>
    <row r="5170" spans="1:31" ht="15" hidden="1" customHeight="1">
      <c r="A5170" s="413"/>
      <c r="AE5170" s="414"/>
    </row>
    <row r="5171" spans="1:31" ht="15" hidden="1" customHeight="1">
      <c r="A5171" s="413"/>
      <c r="AE5171" s="414"/>
    </row>
    <row r="5172" spans="1:31" ht="15" hidden="1" customHeight="1">
      <c r="A5172" s="413"/>
      <c r="AE5172" s="414"/>
    </row>
    <row r="5173" spans="1:31" ht="15" hidden="1" customHeight="1">
      <c r="A5173" s="413"/>
      <c r="AE5173" s="414"/>
    </row>
    <row r="5174" spans="1:31" ht="15" hidden="1" customHeight="1">
      <c r="A5174" s="413"/>
      <c r="AE5174" s="414"/>
    </row>
    <row r="5175" spans="1:31" ht="15" hidden="1" customHeight="1">
      <c r="A5175" s="413"/>
      <c r="AE5175" s="414"/>
    </row>
    <row r="5176" spans="1:31" ht="15" hidden="1" customHeight="1">
      <c r="A5176" s="413"/>
      <c r="AE5176" s="414"/>
    </row>
    <row r="5177" spans="1:31" ht="15" hidden="1" customHeight="1">
      <c r="A5177" s="413"/>
      <c r="AE5177" s="414"/>
    </row>
    <row r="5178" spans="1:31" ht="15" hidden="1" customHeight="1">
      <c r="A5178" s="413"/>
      <c r="AE5178" s="414"/>
    </row>
    <row r="5179" spans="1:31" ht="15" hidden="1" customHeight="1">
      <c r="A5179" s="413"/>
      <c r="AE5179" s="414"/>
    </row>
    <row r="5180" spans="1:31" ht="15" hidden="1" customHeight="1">
      <c r="A5180" s="413"/>
      <c r="AE5180" s="414"/>
    </row>
    <row r="5181" spans="1:31" ht="15" hidden="1" customHeight="1">
      <c r="A5181" s="413"/>
      <c r="AE5181" s="414"/>
    </row>
    <row r="5182" spans="1:31" ht="15" hidden="1" customHeight="1">
      <c r="A5182" s="413"/>
      <c r="AE5182" s="414"/>
    </row>
    <row r="5183" spans="1:31" ht="15" hidden="1" customHeight="1">
      <c r="A5183" s="413"/>
      <c r="AE5183" s="414"/>
    </row>
    <row r="5184" spans="1:31" ht="15" hidden="1" customHeight="1">
      <c r="A5184" s="413"/>
      <c r="AE5184" s="414"/>
    </row>
    <row r="5185" spans="1:31" ht="15" hidden="1" customHeight="1">
      <c r="A5185" s="413"/>
      <c r="AE5185" s="414"/>
    </row>
    <row r="5186" spans="1:31" ht="15" hidden="1" customHeight="1">
      <c r="A5186" s="413"/>
      <c r="AE5186" s="414"/>
    </row>
    <row r="5187" spans="1:31" ht="15" hidden="1" customHeight="1">
      <c r="A5187" s="413"/>
      <c r="AE5187" s="414"/>
    </row>
    <row r="5188" spans="1:31" ht="15" hidden="1" customHeight="1">
      <c r="A5188" s="413"/>
      <c r="AE5188" s="414"/>
    </row>
    <row r="5189" spans="1:31" ht="15" hidden="1" customHeight="1">
      <c r="A5189" s="413"/>
      <c r="AE5189" s="414"/>
    </row>
    <row r="5190" spans="1:31" ht="15" hidden="1" customHeight="1">
      <c r="A5190" s="413"/>
      <c r="AE5190" s="414"/>
    </row>
    <row r="5191" spans="1:31" ht="15" hidden="1" customHeight="1">
      <c r="A5191" s="413"/>
      <c r="AE5191" s="414"/>
    </row>
    <row r="5192" spans="1:31" ht="15" hidden="1" customHeight="1">
      <c r="A5192" s="413"/>
      <c r="AE5192" s="414"/>
    </row>
    <row r="5193" spans="1:31" ht="15" hidden="1" customHeight="1">
      <c r="A5193" s="413"/>
      <c r="AE5193" s="414"/>
    </row>
    <row r="5194" spans="1:31" ht="15" hidden="1" customHeight="1">
      <c r="A5194" s="413"/>
      <c r="AE5194" s="414"/>
    </row>
    <row r="5195" spans="1:31" ht="15" hidden="1" customHeight="1">
      <c r="A5195" s="413"/>
      <c r="AE5195" s="414"/>
    </row>
    <row r="5196" spans="1:31" ht="15" hidden="1" customHeight="1">
      <c r="A5196" s="413"/>
      <c r="AE5196" s="414"/>
    </row>
    <row r="5197" spans="1:31" ht="15" hidden="1" customHeight="1">
      <c r="A5197" s="413"/>
      <c r="AE5197" s="414"/>
    </row>
    <row r="5198" spans="1:31" ht="15" hidden="1" customHeight="1">
      <c r="A5198" s="413"/>
      <c r="AE5198" s="414"/>
    </row>
    <row r="5199" spans="1:31" ht="15" hidden="1" customHeight="1">
      <c r="A5199" s="413"/>
      <c r="AE5199" s="414"/>
    </row>
    <row r="5200" spans="1:31" ht="15" hidden="1" customHeight="1">
      <c r="A5200" s="413"/>
      <c r="AE5200" s="414"/>
    </row>
    <row r="5201" spans="1:31" ht="15" hidden="1" customHeight="1">
      <c r="A5201" s="413"/>
      <c r="AE5201" s="414"/>
    </row>
    <row r="5202" spans="1:31" ht="15" hidden="1" customHeight="1">
      <c r="A5202" s="413"/>
      <c r="AE5202" s="414"/>
    </row>
    <row r="5203" spans="1:31" ht="15" hidden="1" customHeight="1">
      <c r="A5203" s="413"/>
      <c r="AE5203" s="414"/>
    </row>
    <row r="5204" spans="1:31" ht="15" hidden="1" customHeight="1">
      <c r="A5204" s="413"/>
      <c r="AE5204" s="414"/>
    </row>
    <row r="5205" spans="1:31" ht="15" hidden="1" customHeight="1">
      <c r="A5205" s="413"/>
      <c r="AE5205" s="414"/>
    </row>
    <row r="5206" spans="1:31" ht="15" hidden="1" customHeight="1">
      <c r="A5206" s="413"/>
      <c r="AE5206" s="414"/>
    </row>
    <row r="5207" spans="1:31" ht="15" hidden="1" customHeight="1">
      <c r="A5207" s="413"/>
      <c r="AE5207" s="414"/>
    </row>
    <row r="5208" spans="1:31" ht="15" hidden="1" customHeight="1">
      <c r="A5208" s="413"/>
      <c r="AE5208" s="414"/>
    </row>
    <row r="5209" spans="1:31" ht="15" hidden="1" customHeight="1">
      <c r="A5209" s="413"/>
      <c r="AE5209" s="414"/>
    </row>
    <row r="5210" spans="1:31" ht="15" hidden="1" customHeight="1">
      <c r="A5210" s="413"/>
      <c r="AE5210" s="414"/>
    </row>
    <row r="5211" spans="1:31" ht="15" hidden="1" customHeight="1">
      <c r="A5211" s="413"/>
      <c r="AE5211" s="414"/>
    </row>
    <row r="5212" spans="1:31" ht="15" hidden="1" customHeight="1">
      <c r="A5212" s="413"/>
      <c r="AE5212" s="414"/>
    </row>
    <row r="5213" spans="1:31" ht="15" hidden="1" customHeight="1">
      <c r="A5213" s="413"/>
      <c r="AE5213" s="414"/>
    </row>
    <row r="5214" spans="1:31" ht="15" hidden="1" customHeight="1">
      <c r="A5214" s="413"/>
      <c r="AE5214" s="414"/>
    </row>
    <row r="5215" spans="1:31" ht="15" hidden="1" customHeight="1">
      <c r="A5215" s="413"/>
      <c r="AE5215" s="414"/>
    </row>
    <row r="5216" spans="1:31" ht="15" hidden="1" customHeight="1">
      <c r="A5216" s="413"/>
      <c r="AE5216" s="414"/>
    </row>
    <row r="5217" spans="1:31" ht="15" hidden="1" customHeight="1">
      <c r="A5217" s="413"/>
      <c r="AE5217" s="414"/>
    </row>
    <row r="5218" spans="1:31" ht="15" hidden="1" customHeight="1">
      <c r="A5218" s="413"/>
      <c r="AE5218" s="414"/>
    </row>
    <row r="5219" spans="1:31" ht="15" hidden="1" customHeight="1">
      <c r="A5219" s="413"/>
      <c r="AE5219" s="414"/>
    </row>
    <row r="5220" spans="1:31" ht="15" hidden="1" customHeight="1">
      <c r="A5220" s="413"/>
      <c r="AE5220" s="414"/>
    </row>
    <row r="5221" spans="1:31" ht="15" hidden="1" customHeight="1">
      <c r="A5221" s="413"/>
      <c r="AE5221" s="414"/>
    </row>
    <row r="5222" spans="1:31" ht="15" hidden="1" customHeight="1">
      <c r="A5222" s="413"/>
      <c r="AE5222" s="414"/>
    </row>
    <row r="5223" spans="1:31" ht="15" hidden="1" customHeight="1">
      <c r="A5223" s="413"/>
      <c r="AE5223" s="414"/>
    </row>
    <row r="5224" spans="1:31" ht="15" hidden="1" customHeight="1">
      <c r="A5224" s="413"/>
      <c r="AE5224" s="414"/>
    </row>
    <row r="5225" spans="1:31" ht="15" hidden="1" customHeight="1">
      <c r="A5225" s="413"/>
      <c r="AE5225" s="414"/>
    </row>
    <row r="5226" spans="1:31" ht="15" hidden="1" customHeight="1">
      <c r="A5226" s="413"/>
      <c r="AE5226" s="414"/>
    </row>
    <row r="5227" spans="1:31" ht="15" hidden="1" customHeight="1">
      <c r="A5227" s="413"/>
      <c r="AE5227" s="414"/>
    </row>
    <row r="5228" spans="1:31" ht="15" hidden="1" customHeight="1">
      <c r="A5228" s="413"/>
      <c r="AE5228" s="414"/>
    </row>
    <row r="5229" spans="1:31" ht="15" hidden="1" customHeight="1">
      <c r="A5229" s="413"/>
      <c r="AE5229" s="414"/>
    </row>
    <row r="5230" spans="1:31" ht="15" hidden="1" customHeight="1">
      <c r="A5230" s="413"/>
      <c r="AE5230" s="414"/>
    </row>
    <row r="5231" spans="1:31" ht="15" hidden="1" customHeight="1">
      <c r="A5231" s="413"/>
      <c r="AE5231" s="414"/>
    </row>
    <row r="5232" spans="1:31" ht="15" hidden="1" customHeight="1">
      <c r="A5232" s="413"/>
      <c r="AE5232" s="414"/>
    </row>
    <row r="5233" spans="1:31" ht="15" hidden="1" customHeight="1">
      <c r="A5233" s="413"/>
      <c r="AE5233" s="414"/>
    </row>
    <row r="5234" spans="1:31" ht="15" hidden="1" customHeight="1">
      <c r="A5234" s="413"/>
      <c r="AE5234" s="414"/>
    </row>
    <row r="5235" spans="1:31" ht="15" hidden="1" customHeight="1">
      <c r="A5235" s="413"/>
      <c r="AE5235" s="414"/>
    </row>
    <row r="5236" spans="1:31" ht="15" hidden="1" customHeight="1">
      <c r="A5236" s="413"/>
      <c r="AE5236" s="414"/>
    </row>
    <row r="5237" spans="1:31" ht="15" hidden="1" customHeight="1">
      <c r="A5237" s="413"/>
      <c r="AE5237" s="414"/>
    </row>
    <row r="5238" spans="1:31" ht="15" hidden="1" customHeight="1">
      <c r="A5238" s="413"/>
      <c r="AE5238" s="414"/>
    </row>
    <row r="5239" spans="1:31" ht="15" hidden="1" customHeight="1">
      <c r="A5239" s="413"/>
      <c r="AE5239" s="414"/>
    </row>
    <row r="5240" spans="1:31" ht="15" hidden="1" customHeight="1">
      <c r="A5240" s="413"/>
      <c r="AE5240" s="414"/>
    </row>
    <row r="5241" spans="1:31" ht="15" hidden="1" customHeight="1">
      <c r="A5241" s="413"/>
      <c r="AE5241" s="414"/>
    </row>
    <row r="5242" spans="1:31" ht="15" hidden="1" customHeight="1">
      <c r="A5242" s="413"/>
      <c r="AE5242" s="414"/>
    </row>
    <row r="5243" spans="1:31" ht="15" hidden="1" customHeight="1">
      <c r="A5243" s="413"/>
      <c r="AE5243" s="414"/>
    </row>
    <row r="5244" spans="1:31" ht="15" hidden="1" customHeight="1">
      <c r="A5244" s="413"/>
      <c r="AE5244" s="414"/>
    </row>
    <row r="5245" spans="1:31" ht="15" hidden="1" customHeight="1">
      <c r="A5245" s="413"/>
      <c r="AE5245" s="414"/>
    </row>
    <row r="5246" spans="1:31" ht="15" hidden="1" customHeight="1">
      <c r="A5246" s="413"/>
      <c r="AE5246" s="414"/>
    </row>
    <row r="5247" spans="1:31" ht="15" hidden="1" customHeight="1">
      <c r="A5247" s="413"/>
      <c r="AE5247" s="414"/>
    </row>
    <row r="5248" spans="1:31" ht="15" hidden="1" customHeight="1">
      <c r="A5248" s="413"/>
      <c r="AE5248" s="414"/>
    </row>
    <row r="5249" spans="1:31" ht="15" hidden="1" customHeight="1">
      <c r="A5249" s="413"/>
      <c r="AE5249" s="414"/>
    </row>
    <row r="5250" spans="1:31" ht="15" hidden="1" customHeight="1">
      <c r="A5250" s="413"/>
      <c r="AE5250" s="414"/>
    </row>
    <row r="5251" spans="1:31" ht="15" hidden="1" customHeight="1">
      <c r="A5251" s="413"/>
      <c r="AE5251" s="414"/>
    </row>
    <row r="5252" spans="1:31" ht="15" hidden="1" customHeight="1">
      <c r="A5252" s="413"/>
      <c r="AE5252" s="414"/>
    </row>
    <row r="5253" spans="1:31" ht="15" hidden="1" customHeight="1">
      <c r="A5253" s="413"/>
      <c r="AE5253" s="414"/>
    </row>
    <row r="5254" spans="1:31" ht="15" hidden="1" customHeight="1">
      <c r="A5254" s="413"/>
      <c r="AE5254" s="414"/>
    </row>
    <row r="5255" spans="1:31" ht="15" hidden="1" customHeight="1">
      <c r="A5255" s="413"/>
      <c r="AE5255" s="414"/>
    </row>
    <row r="5256" spans="1:31" ht="15" hidden="1" customHeight="1">
      <c r="A5256" s="413"/>
      <c r="AE5256" s="414"/>
    </row>
    <row r="5257" spans="1:31" ht="15" hidden="1" customHeight="1">
      <c r="A5257" s="413"/>
      <c r="AE5257" s="414"/>
    </row>
    <row r="5258" spans="1:31" ht="15" hidden="1" customHeight="1">
      <c r="A5258" s="413"/>
      <c r="AE5258" s="414"/>
    </row>
    <row r="5259" spans="1:31" ht="15" hidden="1" customHeight="1">
      <c r="A5259" s="413"/>
      <c r="AE5259" s="414"/>
    </row>
    <row r="5260" spans="1:31" ht="15" hidden="1" customHeight="1">
      <c r="A5260" s="413"/>
      <c r="AE5260" s="414"/>
    </row>
    <row r="5261" spans="1:31" ht="15" hidden="1" customHeight="1">
      <c r="A5261" s="413"/>
      <c r="AE5261" s="414"/>
    </row>
    <row r="5262" spans="1:31" ht="15" hidden="1" customHeight="1">
      <c r="A5262" s="413"/>
      <c r="AE5262" s="414"/>
    </row>
    <row r="5263" spans="1:31" ht="15" hidden="1" customHeight="1">
      <c r="A5263" s="413"/>
      <c r="AE5263" s="414"/>
    </row>
    <row r="5264" spans="1:31" ht="15" hidden="1" customHeight="1">
      <c r="A5264" s="413"/>
      <c r="AE5264" s="414"/>
    </row>
    <row r="5265" spans="1:31" ht="15" hidden="1" customHeight="1">
      <c r="A5265" s="413"/>
      <c r="AE5265" s="414"/>
    </row>
    <row r="5266" spans="1:31" ht="15" hidden="1" customHeight="1">
      <c r="A5266" s="413"/>
      <c r="AE5266" s="414"/>
    </row>
    <row r="5267" spans="1:31" ht="15" hidden="1" customHeight="1">
      <c r="A5267" s="413"/>
      <c r="AE5267" s="414"/>
    </row>
    <row r="5268" spans="1:31" ht="15" hidden="1" customHeight="1">
      <c r="A5268" s="413"/>
      <c r="AE5268" s="414"/>
    </row>
    <row r="5269" spans="1:31" ht="15" hidden="1" customHeight="1">
      <c r="A5269" s="413"/>
      <c r="AE5269" s="414"/>
    </row>
    <row r="5270" spans="1:31" ht="15" hidden="1" customHeight="1">
      <c r="A5270" s="413"/>
      <c r="AE5270" s="414"/>
    </row>
    <row r="5271" spans="1:31" ht="15" hidden="1" customHeight="1">
      <c r="A5271" s="413"/>
      <c r="AE5271" s="414"/>
    </row>
    <row r="5272" spans="1:31" ht="15" hidden="1" customHeight="1">
      <c r="A5272" s="413"/>
      <c r="AE5272" s="414"/>
    </row>
    <row r="5273" spans="1:31" ht="15" hidden="1" customHeight="1">
      <c r="A5273" s="413"/>
      <c r="AE5273" s="414"/>
    </row>
    <row r="5274" spans="1:31" ht="15" hidden="1" customHeight="1">
      <c r="A5274" s="413"/>
      <c r="AE5274" s="414"/>
    </row>
    <row r="5275" spans="1:31" ht="15" hidden="1" customHeight="1">
      <c r="A5275" s="413"/>
      <c r="AE5275" s="414"/>
    </row>
    <row r="5276" spans="1:31" ht="15" hidden="1" customHeight="1">
      <c r="A5276" s="413"/>
      <c r="AE5276" s="414"/>
    </row>
    <row r="5277" spans="1:31" ht="15" hidden="1" customHeight="1">
      <c r="A5277" s="413"/>
      <c r="AE5277" s="414"/>
    </row>
    <row r="5278" spans="1:31" ht="15" hidden="1" customHeight="1">
      <c r="A5278" s="413"/>
      <c r="AE5278" s="414"/>
    </row>
    <row r="5279" spans="1:31" ht="15" hidden="1" customHeight="1">
      <c r="A5279" s="413"/>
      <c r="AE5279" s="414"/>
    </row>
    <row r="5280" spans="1:31" ht="15" hidden="1" customHeight="1">
      <c r="A5280" s="413"/>
      <c r="AE5280" s="414"/>
    </row>
    <row r="5281" spans="1:31" ht="15" hidden="1" customHeight="1">
      <c r="A5281" s="413"/>
      <c r="AE5281" s="414"/>
    </row>
    <row r="5282" spans="1:31" ht="15" hidden="1" customHeight="1">
      <c r="A5282" s="413"/>
      <c r="AE5282" s="414"/>
    </row>
    <row r="5283" spans="1:31" ht="15" hidden="1" customHeight="1">
      <c r="A5283" s="413"/>
      <c r="AE5283" s="414"/>
    </row>
    <row r="5284" spans="1:31" ht="15" hidden="1" customHeight="1">
      <c r="A5284" s="413"/>
      <c r="AE5284" s="414"/>
    </row>
    <row r="5285" spans="1:31" ht="15" hidden="1" customHeight="1">
      <c r="A5285" s="413"/>
      <c r="AE5285" s="414"/>
    </row>
    <row r="5286" spans="1:31" ht="15" hidden="1" customHeight="1">
      <c r="A5286" s="413"/>
      <c r="AE5286" s="414"/>
    </row>
    <row r="5287" spans="1:31" ht="15" hidden="1" customHeight="1">
      <c r="A5287" s="413"/>
      <c r="AE5287" s="414"/>
    </row>
    <row r="5288" spans="1:31" ht="15" hidden="1" customHeight="1">
      <c r="A5288" s="413"/>
      <c r="AE5288" s="414"/>
    </row>
    <row r="5289" spans="1:31" ht="15" hidden="1" customHeight="1">
      <c r="A5289" s="413"/>
      <c r="AE5289" s="414"/>
    </row>
    <row r="5290" spans="1:31" ht="15" hidden="1" customHeight="1">
      <c r="A5290" s="413"/>
      <c r="AE5290" s="414"/>
    </row>
    <row r="5291" spans="1:31" ht="15" hidden="1" customHeight="1">
      <c r="A5291" s="413"/>
      <c r="AE5291" s="414"/>
    </row>
    <row r="5292" spans="1:31" ht="15" hidden="1" customHeight="1">
      <c r="A5292" s="413"/>
      <c r="AE5292" s="414"/>
    </row>
    <row r="5293" spans="1:31" ht="15" hidden="1" customHeight="1">
      <c r="A5293" s="413"/>
      <c r="AE5293" s="414"/>
    </row>
    <row r="5294" spans="1:31" ht="15" hidden="1" customHeight="1">
      <c r="A5294" s="413"/>
      <c r="AE5294" s="414"/>
    </row>
    <row r="5295" spans="1:31" ht="15" hidden="1" customHeight="1">
      <c r="A5295" s="413"/>
      <c r="AE5295" s="414"/>
    </row>
    <row r="5296" spans="1:31" ht="15" hidden="1" customHeight="1">
      <c r="A5296" s="413"/>
      <c r="AE5296" s="414"/>
    </row>
    <row r="5297" spans="1:31" ht="15" hidden="1" customHeight="1">
      <c r="A5297" s="413"/>
      <c r="AE5297" s="414"/>
    </row>
    <row r="5298" spans="1:31" ht="15" hidden="1" customHeight="1">
      <c r="A5298" s="413"/>
      <c r="AE5298" s="414"/>
    </row>
    <row r="5299" spans="1:31" ht="15" hidden="1" customHeight="1">
      <c r="A5299" s="413"/>
      <c r="AE5299" s="414"/>
    </row>
    <row r="5300" spans="1:31" ht="15" hidden="1" customHeight="1">
      <c r="A5300" s="413"/>
      <c r="AE5300" s="414"/>
    </row>
    <row r="5301" spans="1:31" ht="15" hidden="1" customHeight="1">
      <c r="A5301" s="413"/>
      <c r="AE5301" s="414"/>
    </row>
    <row r="5302" spans="1:31" ht="15" hidden="1" customHeight="1">
      <c r="A5302" s="413"/>
      <c r="AE5302" s="414"/>
    </row>
    <row r="5303" spans="1:31" ht="15" hidden="1" customHeight="1">
      <c r="A5303" s="413"/>
      <c r="AE5303" s="414"/>
    </row>
    <row r="5304" spans="1:31" ht="15" hidden="1" customHeight="1">
      <c r="A5304" s="413"/>
      <c r="AE5304" s="414"/>
    </row>
    <row r="5305" spans="1:31" ht="15" hidden="1" customHeight="1">
      <c r="A5305" s="413"/>
      <c r="AE5305" s="414"/>
    </row>
    <row r="5306" spans="1:31" ht="15" hidden="1" customHeight="1">
      <c r="A5306" s="413"/>
      <c r="AE5306" s="414"/>
    </row>
    <row r="5307" spans="1:31" ht="15" hidden="1" customHeight="1">
      <c r="A5307" s="413"/>
      <c r="AE5307" s="414"/>
    </row>
    <row r="5308" spans="1:31" ht="15" hidden="1" customHeight="1">
      <c r="A5308" s="413"/>
      <c r="AE5308" s="414"/>
    </row>
    <row r="5309" spans="1:31" ht="15" hidden="1" customHeight="1">
      <c r="A5309" s="413"/>
      <c r="AE5309" s="414"/>
    </row>
    <row r="5310" spans="1:31" ht="15" hidden="1" customHeight="1">
      <c r="A5310" s="413"/>
      <c r="AE5310" s="414"/>
    </row>
    <row r="5311" spans="1:31" ht="15" hidden="1" customHeight="1">
      <c r="A5311" s="413"/>
      <c r="AE5311" s="414"/>
    </row>
    <row r="5312" spans="1:31" ht="15" hidden="1" customHeight="1">
      <c r="A5312" s="413"/>
      <c r="AE5312" s="414"/>
    </row>
    <row r="5313" spans="1:31" ht="15" hidden="1" customHeight="1">
      <c r="A5313" s="413"/>
      <c r="AE5313" s="414"/>
    </row>
    <row r="5314" spans="1:31" ht="15" hidden="1" customHeight="1">
      <c r="A5314" s="413"/>
      <c r="AE5314" s="414"/>
    </row>
    <row r="5315" spans="1:31" ht="15" hidden="1" customHeight="1">
      <c r="A5315" s="413"/>
      <c r="AE5315" s="414"/>
    </row>
    <row r="5316" spans="1:31" ht="15" hidden="1" customHeight="1">
      <c r="A5316" s="413"/>
      <c r="AE5316" s="414"/>
    </row>
    <row r="5317" spans="1:31" ht="15" hidden="1" customHeight="1">
      <c r="A5317" s="413"/>
      <c r="AE5317" s="414"/>
    </row>
    <row r="5318" spans="1:31" ht="15" hidden="1" customHeight="1">
      <c r="A5318" s="413"/>
      <c r="AE5318" s="414"/>
    </row>
    <row r="5319" spans="1:31" ht="15" hidden="1" customHeight="1">
      <c r="A5319" s="413"/>
      <c r="AE5319" s="414"/>
    </row>
    <row r="5320" spans="1:31" ht="15" hidden="1" customHeight="1">
      <c r="A5320" s="413"/>
      <c r="AE5320" s="414"/>
    </row>
    <row r="5321" spans="1:31" ht="15" hidden="1" customHeight="1">
      <c r="A5321" s="413"/>
      <c r="AE5321" s="414"/>
    </row>
    <row r="5322" spans="1:31" ht="15" hidden="1" customHeight="1">
      <c r="A5322" s="413"/>
      <c r="AE5322" s="414"/>
    </row>
    <row r="5323" spans="1:31" ht="15" hidden="1" customHeight="1">
      <c r="A5323" s="413"/>
      <c r="AE5323" s="414"/>
    </row>
    <row r="5324" spans="1:31" ht="15" hidden="1" customHeight="1">
      <c r="A5324" s="413"/>
      <c r="AE5324" s="414"/>
    </row>
    <row r="5325" spans="1:31" ht="15" hidden="1" customHeight="1">
      <c r="A5325" s="413"/>
      <c r="AE5325" s="414"/>
    </row>
    <row r="5326" spans="1:31" ht="15" hidden="1" customHeight="1">
      <c r="A5326" s="413"/>
      <c r="AE5326" s="414"/>
    </row>
    <row r="5327" spans="1:31" ht="15" hidden="1" customHeight="1">
      <c r="A5327" s="413"/>
      <c r="AE5327" s="414"/>
    </row>
    <row r="5328" spans="1:31" ht="15" hidden="1" customHeight="1">
      <c r="A5328" s="413"/>
      <c r="AE5328" s="414"/>
    </row>
    <row r="5329" spans="1:31" ht="15" hidden="1" customHeight="1">
      <c r="A5329" s="413"/>
      <c r="AE5329" s="414"/>
    </row>
    <row r="5330" spans="1:31" ht="15" hidden="1" customHeight="1">
      <c r="A5330" s="413"/>
      <c r="AE5330" s="414"/>
    </row>
    <row r="5331" spans="1:31" ht="15" hidden="1" customHeight="1">
      <c r="A5331" s="413"/>
      <c r="AE5331" s="414"/>
    </row>
    <row r="5332" spans="1:31" ht="15" hidden="1" customHeight="1">
      <c r="A5332" s="413"/>
      <c r="AE5332" s="414"/>
    </row>
    <row r="5333" spans="1:31" ht="15" hidden="1" customHeight="1">
      <c r="A5333" s="413"/>
      <c r="AE5333" s="414"/>
    </row>
    <row r="5334" spans="1:31" ht="15" hidden="1" customHeight="1">
      <c r="A5334" s="413"/>
      <c r="AE5334" s="414"/>
    </row>
    <row r="5335" spans="1:31" ht="15" hidden="1" customHeight="1">
      <c r="A5335" s="413"/>
      <c r="AE5335" s="414"/>
    </row>
    <row r="5336" spans="1:31" ht="15" hidden="1" customHeight="1">
      <c r="A5336" s="413"/>
      <c r="AE5336" s="414"/>
    </row>
    <row r="5337" spans="1:31" ht="15" hidden="1" customHeight="1">
      <c r="A5337" s="413"/>
      <c r="AE5337" s="414"/>
    </row>
    <row r="5338" spans="1:31" ht="15" hidden="1" customHeight="1">
      <c r="A5338" s="413"/>
      <c r="AE5338" s="414"/>
    </row>
    <row r="5339" spans="1:31" ht="15" hidden="1" customHeight="1">
      <c r="A5339" s="413"/>
      <c r="AE5339" s="414"/>
    </row>
    <row r="5340" spans="1:31" ht="15" hidden="1" customHeight="1">
      <c r="A5340" s="413"/>
      <c r="AE5340" s="414"/>
    </row>
    <row r="5341" spans="1:31" ht="15" hidden="1" customHeight="1">
      <c r="A5341" s="413"/>
      <c r="AE5341" s="414"/>
    </row>
    <row r="5342" spans="1:31" ht="15" hidden="1" customHeight="1">
      <c r="A5342" s="413"/>
      <c r="AE5342" s="414"/>
    </row>
    <row r="5343" spans="1:31" ht="15" hidden="1" customHeight="1">
      <c r="A5343" s="413"/>
      <c r="AE5343" s="414"/>
    </row>
    <row r="5344" spans="1:31" ht="15" hidden="1" customHeight="1">
      <c r="A5344" s="413"/>
      <c r="AE5344" s="414"/>
    </row>
    <row r="5345" spans="1:31" ht="15" hidden="1" customHeight="1">
      <c r="A5345" s="413"/>
      <c r="AE5345" s="414"/>
    </row>
    <row r="5346" spans="1:31" ht="15" hidden="1" customHeight="1">
      <c r="A5346" s="413"/>
      <c r="AE5346" s="414"/>
    </row>
    <row r="5347" spans="1:31" ht="15" hidden="1" customHeight="1">
      <c r="A5347" s="413"/>
      <c r="AE5347" s="414"/>
    </row>
    <row r="5348" spans="1:31" ht="15" hidden="1" customHeight="1">
      <c r="A5348" s="413"/>
      <c r="AE5348" s="414"/>
    </row>
    <row r="5349" spans="1:31" ht="15" hidden="1" customHeight="1">
      <c r="A5349" s="413"/>
      <c r="AE5349" s="414"/>
    </row>
    <row r="5350" spans="1:31" ht="15" hidden="1" customHeight="1">
      <c r="A5350" s="413"/>
      <c r="AE5350" s="414"/>
    </row>
    <row r="5351" spans="1:31" ht="15" hidden="1" customHeight="1">
      <c r="A5351" s="413"/>
      <c r="AE5351" s="414"/>
    </row>
    <row r="5352" spans="1:31" ht="15" hidden="1" customHeight="1">
      <c r="A5352" s="413"/>
      <c r="AE5352" s="414"/>
    </row>
    <row r="5353" spans="1:31" ht="15" hidden="1" customHeight="1">
      <c r="A5353" s="413"/>
      <c r="AE5353" s="414"/>
    </row>
    <row r="5354" spans="1:31" ht="15" hidden="1" customHeight="1">
      <c r="A5354" s="413"/>
      <c r="AE5354" s="414"/>
    </row>
    <row r="5355" spans="1:31" ht="15" hidden="1" customHeight="1">
      <c r="A5355" s="413"/>
      <c r="AE5355" s="414"/>
    </row>
    <row r="5356" spans="1:31" ht="15" hidden="1" customHeight="1">
      <c r="A5356" s="413"/>
      <c r="AE5356" s="414"/>
    </row>
    <row r="5357" spans="1:31" ht="15" hidden="1" customHeight="1">
      <c r="A5357" s="413"/>
      <c r="AE5357" s="414"/>
    </row>
    <row r="5358" spans="1:31" ht="15" hidden="1" customHeight="1">
      <c r="A5358" s="413"/>
      <c r="AE5358" s="414"/>
    </row>
    <row r="5359" spans="1:31" ht="15" hidden="1" customHeight="1">
      <c r="A5359" s="413"/>
      <c r="AE5359" s="414"/>
    </row>
    <row r="5360" spans="1:31" ht="15" hidden="1" customHeight="1">
      <c r="A5360" s="413"/>
      <c r="AE5360" s="414"/>
    </row>
    <row r="5361" spans="1:31" ht="15" hidden="1" customHeight="1">
      <c r="A5361" s="413"/>
      <c r="AE5361" s="414"/>
    </row>
    <row r="5362" spans="1:31" ht="15" hidden="1" customHeight="1">
      <c r="A5362" s="413"/>
      <c r="AE5362" s="414"/>
    </row>
    <row r="5363" spans="1:31" ht="15" hidden="1" customHeight="1">
      <c r="A5363" s="413"/>
      <c r="AE5363" s="414"/>
    </row>
    <row r="5364" spans="1:31" ht="15" hidden="1" customHeight="1">
      <c r="A5364" s="413"/>
      <c r="AE5364" s="414"/>
    </row>
    <row r="5365" spans="1:31" ht="15" hidden="1" customHeight="1">
      <c r="A5365" s="413"/>
      <c r="AE5365" s="414"/>
    </row>
    <row r="5366" spans="1:31" ht="15" hidden="1" customHeight="1">
      <c r="A5366" s="413"/>
      <c r="AE5366" s="414"/>
    </row>
    <row r="5367" spans="1:31" ht="15" hidden="1" customHeight="1">
      <c r="A5367" s="413"/>
      <c r="AE5367" s="414"/>
    </row>
    <row r="5368" spans="1:31" ht="15" hidden="1" customHeight="1">
      <c r="A5368" s="413"/>
      <c r="AE5368" s="414"/>
    </row>
    <row r="5369" spans="1:31" ht="15" hidden="1" customHeight="1">
      <c r="A5369" s="413"/>
      <c r="AE5369" s="414"/>
    </row>
    <row r="5370" spans="1:31" ht="15" hidden="1" customHeight="1">
      <c r="A5370" s="413"/>
      <c r="AE5370" s="414"/>
    </row>
    <row r="5371" spans="1:31" ht="15" hidden="1" customHeight="1">
      <c r="A5371" s="413"/>
      <c r="AE5371" s="414"/>
    </row>
    <row r="5372" spans="1:31" ht="15" hidden="1" customHeight="1">
      <c r="A5372" s="413"/>
      <c r="AE5372" s="414"/>
    </row>
    <row r="5373" spans="1:31" ht="15" hidden="1" customHeight="1">
      <c r="A5373" s="413"/>
      <c r="AE5373" s="414"/>
    </row>
    <row r="5374" spans="1:31" ht="15" hidden="1" customHeight="1">
      <c r="A5374" s="413"/>
      <c r="AE5374" s="414"/>
    </row>
    <row r="5375" spans="1:31" ht="15" hidden="1" customHeight="1">
      <c r="A5375" s="413"/>
      <c r="AE5375" s="414"/>
    </row>
    <row r="5376" spans="1:31" ht="15" hidden="1" customHeight="1">
      <c r="A5376" s="413"/>
      <c r="AE5376" s="414"/>
    </row>
    <row r="5377" spans="1:31" ht="15" hidden="1" customHeight="1">
      <c r="A5377" s="413"/>
      <c r="AE5377" s="414"/>
    </row>
    <row r="5378" spans="1:31" ht="15" hidden="1" customHeight="1">
      <c r="A5378" s="413"/>
      <c r="AE5378" s="414"/>
    </row>
    <row r="5379" spans="1:31" ht="15" hidden="1" customHeight="1">
      <c r="A5379" s="413"/>
      <c r="AE5379" s="414"/>
    </row>
    <row r="5380" spans="1:31" ht="15" hidden="1" customHeight="1">
      <c r="A5380" s="413"/>
      <c r="AE5380" s="414"/>
    </row>
    <row r="5381" spans="1:31" ht="15" hidden="1" customHeight="1">
      <c r="A5381" s="413"/>
      <c r="AE5381" s="414"/>
    </row>
    <row r="5382" spans="1:31" ht="15" hidden="1" customHeight="1">
      <c r="A5382" s="413"/>
      <c r="AE5382" s="414"/>
    </row>
    <row r="5383" spans="1:31" ht="15" hidden="1" customHeight="1">
      <c r="A5383" s="413"/>
      <c r="AE5383" s="414"/>
    </row>
    <row r="5384" spans="1:31" ht="15" hidden="1" customHeight="1">
      <c r="A5384" s="413"/>
      <c r="AE5384" s="414"/>
    </row>
    <row r="5385" spans="1:31" ht="15" hidden="1" customHeight="1">
      <c r="A5385" s="413"/>
      <c r="AE5385" s="414"/>
    </row>
    <row r="5386" spans="1:31" ht="15" hidden="1" customHeight="1">
      <c r="A5386" s="413"/>
      <c r="AE5386" s="414"/>
    </row>
    <row r="5387" spans="1:31" ht="15" hidden="1" customHeight="1">
      <c r="A5387" s="413"/>
      <c r="AE5387" s="414"/>
    </row>
    <row r="5388" spans="1:31" ht="15" hidden="1" customHeight="1">
      <c r="A5388" s="413"/>
      <c r="AE5388" s="414"/>
    </row>
    <row r="5389" spans="1:31" ht="15" hidden="1" customHeight="1">
      <c r="A5389" s="413"/>
      <c r="AE5389" s="414"/>
    </row>
    <row r="5390" spans="1:31" ht="15" hidden="1" customHeight="1">
      <c r="A5390" s="413"/>
      <c r="AE5390" s="414"/>
    </row>
    <row r="5391" spans="1:31" ht="15" hidden="1" customHeight="1">
      <c r="A5391" s="413"/>
      <c r="AE5391" s="414"/>
    </row>
    <row r="5392" spans="1:31" ht="15" hidden="1" customHeight="1">
      <c r="A5392" s="413"/>
      <c r="AE5392" s="414"/>
    </row>
    <row r="5393" spans="1:31" ht="15" hidden="1" customHeight="1">
      <c r="A5393" s="413"/>
      <c r="AE5393" s="414"/>
    </row>
    <row r="5394" spans="1:31" ht="15" hidden="1" customHeight="1">
      <c r="A5394" s="413"/>
      <c r="AE5394" s="414"/>
    </row>
    <row r="5395" spans="1:31" ht="15" hidden="1" customHeight="1">
      <c r="A5395" s="413"/>
      <c r="AE5395" s="414"/>
    </row>
    <row r="5396" spans="1:31" ht="15" hidden="1" customHeight="1">
      <c r="A5396" s="413"/>
      <c r="AE5396" s="414"/>
    </row>
    <row r="5397" spans="1:31" ht="15" hidden="1" customHeight="1">
      <c r="A5397" s="413"/>
      <c r="AE5397" s="414"/>
    </row>
    <row r="5398" spans="1:31" ht="15" hidden="1" customHeight="1">
      <c r="A5398" s="413"/>
      <c r="AE5398" s="414"/>
    </row>
    <row r="5399" spans="1:31" ht="15" hidden="1" customHeight="1">
      <c r="A5399" s="413"/>
      <c r="AE5399" s="414"/>
    </row>
    <row r="5400" spans="1:31" ht="15" hidden="1" customHeight="1">
      <c r="A5400" s="413"/>
      <c r="AE5400" s="414"/>
    </row>
    <row r="5401" spans="1:31" ht="15" hidden="1" customHeight="1">
      <c r="A5401" s="413"/>
      <c r="AE5401" s="414"/>
    </row>
    <row r="5402" spans="1:31" ht="15" hidden="1" customHeight="1">
      <c r="A5402" s="413"/>
      <c r="AE5402" s="414"/>
    </row>
    <row r="5403" spans="1:31" ht="15" hidden="1" customHeight="1">
      <c r="A5403" s="413"/>
      <c r="AE5403" s="414"/>
    </row>
    <row r="5404" spans="1:31" ht="15" hidden="1" customHeight="1">
      <c r="A5404" s="413"/>
      <c r="AE5404" s="414"/>
    </row>
    <row r="5405" spans="1:31" ht="15" hidden="1" customHeight="1">
      <c r="A5405" s="413"/>
      <c r="AE5405" s="414"/>
    </row>
    <row r="5406" spans="1:31" ht="15" hidden="1" customHeight="1">
      <c r="A5406" s="413"/>
      <c r="AE5406" s="414"/>
    </row>
    <row r="5407" spans="1:31" ht="15" hidden="1" customHeight="1">
      <c r="A5407" s="413"/>
      <c r="AE5407" s="414"/>
    </row>
    <row r="5408" spans="1:31" ht="15" hidden="1" customHeight="1">
      <c r="A5408" s="413"/>
      <c r="AE5408" s="414"/>
    </row>
    <row r="5409" spans="1:31" ht="15" hidden="1" customHeight="1">
      <c r="A5409" s="413"/>
      <c r="AE5409" s="414"/>
    </row>
    <row r="5410" spans="1:31" ht="15" hidden="1" customHeight="1">
      <c r="A5410" s="413"/>
      <c r="AE5410" s="414"/>
    </row>
    <row r="5411" spans="1:31" ht="15" hidden="1" customHeight="1">
      <c r="A5411" s="413"/>
      <c r="AE5411" s="414"/>
    </row>
    <row r="5412" spans="1:31" ht="15" hidden="1" customHeight="1">
      <c r="A5412" s="413"/>
      <c r="AE5412" s="414"/>
    </row>
    <row r="5413" spans="1:31" ht="15" hidden="1" customHeight="1">
      <c r="A5413" s="413"/>
      <c r="AE5413" s="414"/>
    </row>
    <row r="5414" spans="1:31" ht="15" hidden="1" customHeight="1">
      <c r="A5414" s="413"/>
      <c r="AE5414" s="414"/>
    </row>
    <row r="5415" spans="1:31" ht="15" hidden="1" customHeight="1">
      <c r="A5415" s="413"/>
      <c r="AE5415" s="414"/>
    </row>
    <row r="5416" spans="1:31" ht="15" hidden="1" customHeight="1">
      <c r="A5416" s="413"/>
      <c r="AE5416" s="414"/>
    </row>
    <row r="5417" spans="1:31" ht="15" hidden="1" customHeight="1">
      <c r="A5417" s="413"/>
      <c r="AE5417" s="414"/>
    </row>
    <row r="5418" spans="1:31" ht="15" hidden="1" customHeight="1">
      <c r="A5418" s="413"/>
      <c r="AE5418" s="414"/>
    </row>
    <row r="5419" spans="1:31" ht="15" hidden="1" customHeight="1">
      <c r="A5419" s="413"/>
      <c r="AE5419" s="414"/>
    </row>
    <row r="5420" spans="1:31" ht="15" hidden="1" customHeight="1">
      <c r="A5420" s="413"/>
      <c r="AE5420" s="414"/>
    </row>
    <row r="5421" spans="1:31" ht="15" hidden="1" customHeight="1">
      <c r="A5421" s="413"/>
      <c r="AE5421" s="414"/>
    </row>
    <row r="5422" spans="1:31" ht="15" hidden="1" customHeight="1">
      <c r="A5422" s="413"/>
      <c r="AE5422" s="414"/>
    </row>
    <row r="5423" spans="1:31" ht="15" hidden="1" customHeight="1">
      <c r="A5423" s="413"/>
      <c r="AE5423" s="414"/>
    </row>
    <row r="5424" spans="1:31" ht="15" hidden="1" customHeight="1">
      <c r="A5424" s="413"/>
      <c r="AE5424" s="414"/>
    </row>
    <row r="5425" spans="1:31" ht="15" hidden="1" customHeight="1">
      <c r="A5425" s="413"/>
      <c r="AE5425" s="414"/>
    </row>
    <row r="5426" spans="1:31" ht="15" hidden="1" customHeight="1">
      <c r="A5426" s="413"/>
      <c r="AE5426" s="414"/>
    </row>
    <row r="5427" spans="1:31" ht="15" hidden="1" customHeight="1">
      <c r="A5427" s="413"/>
      <c r="AE5427" s="414"/>
    </row>
    <row r="5428" spans="1:31" ht="15" hidden="1" customHeight="1">
      <c r="A5428" s="413"/>
      <c r="AE5428" s="414"/>
    </row>
    <row r="5429" spans="1:31" ht="15" hidden="1" customHeight="1">
      <c r="A5429" s="413"/>
      <c r="AE5429" s="414"/>
    </row>
    <row r="5430" spans="1:31" ht="15" hidden="1" customHeight="1">
      <c r="A5430" s="413"/>
      <c r="AE5430" s="414"/>
    </row>
    <row r="5431" spans="1:31" ht="15" hidden="1" customHeight="1">
      <c r="A5431" s="413"/>
      <c r="AE5431" s="414"/>
    </row>
    <row r="5432" spans="1:31" ht="15" hidden="1" customHeight="1">
      <c r="A5432" s="413"/>
      <c r="AE5432" s="414"/>
    </row>
    <row r="5433" spans="1:31" ht="15" hidden="1" customHeight="1">
      <c r="A5433" s="413"/>
      <c r="AE5433" s="414"/>
    </row>
    <row r="5434" spans="1:31" ht="15" hidden="1" customHeight="1">
      <c r="A5434" s="413"/>
      <c r="AE5434" s="414"/>
    </row>
    <row r="5435" spans="1:31" ht="15" hidden="1" customHeight="1">
      <c r="A5435" s="413"/>
      <c r="AE5435" s="414"/>
    </row>
    <row r="5436" spans="1:31" ht="15" hidden="1" customHeight="1">
      <c r="A5436" s="413"/>
      <c r="AE5436" s="414"/>
    </row>
    <row r="5437" spans="1:31" ht="15" hidden="1" customHeight="1">
      <c r="A5437" s="413"/>
      <c r="AE5437" s="414"/>
    </row>
    <row r="5438" spans="1:31" ht="15" hidden="1" customHeight="1">
      <c r="A5438" s="413"/>
      <c r="AE5438" s="414"/>
    </row>
    <row r="5439" spans="1:31" ht="15" hidden="1" customHeight="1">
      <c r="A5439" s="413"/>
      <c r="AE5439" s="414"/>
    </row>
    <row r="5440" spans="1:31" ht="15" hidden="1" customHeight="1">
      <c r="A5440" s="413"/>
      <c r="AE5440" s="414"/>
    </row>
    <row r="5441" spans="1:31" ht="15" hidden="1" customHeight="1">
      <c r="A5441" s="413"/>
      <c r="AE5441" s="414"/>
    </row>
    <row r="5442" spans="1:31" ht="15" hidden="1" customHeight="1">
      <c r="A5442" s="413"/>
      <c r="AE5442" s="414"/>
    </row>
    <row r="5443" spans="1:31" ht="15" hidden="1" customHeight="1">
      <c r="A5443" s="413"/>
      <c r="AE5443" s="414"/>
    </row>
    <row r="5444" spans="1:31" ht="15" hidden="1" customHeight="1">
      <c r="A5444" s="413"/>
      <c r="AE5444" s="414"/>
    </row>
    <row r="5445" spans="1:31" ht="15" hidden="1" customHeight="1">
      <c r="A5445" s="413"/>
      <c r="AE5445" s="414"/>
    </row>
    <row r="5446" spans="1:31" ht="15" hidden="1" customHeight="1">
      <c r="A5446" s="413"/>
      <c r="AE5446" s="414"/>
    </row>
    <row r="5447" spans="1:31" ht="15" hidden="1" customHeight="1">
      <c r="A5447" s="413"/>
      <c r="AE5447" s="414"/>
    </row>
    <row r="5448" spans="1:31" ht="15" hidden="1" customHeight="1">
      <c r="A5448" s="413"/>
      <c r="AE5448" s="414"/>
    </row>
    <row r="5449" spans="1:31" ht="15" hidden="1" customHeight="1">
      <c r="A5449" s="413"/>
      <c r="AE5449" s="414"/>
    </row>
    <row r="5450" spans="1:31" ht="15" hidden="1" customHeight="1">
      <c r="A5450" s="413"/>
      <c r="AE5450" s="414"/>
    </row>
    <row r="5451" spans="1:31" ht="15" hidden="1" customHeight="1">
      <c r="A5451" s="413"/>
      <c r="AE5451" s="414"/>
    </row>
    <row r="5452" spans="1:31" ht="15" hidden="1" customHeight="1">
      <c r="A5452" s="413"/>
      <c r="AE5452" s="414"/>
    </row>
    <row r="5453" spans="1:31" ht="15" hidden="1" customHeight="1">
      <c r="A5453" s="413"/>
      <c r="AE5453" s="414"/>
    </row>
    <row r="5454" spans="1:31" ht="15" hidden="1" customHeight="1">
      <c r="A5454" s="413"/>
      <c r="AE5454" s="414"/>
    </row>
    <row r="5455" spans="1:31" ht="15" hidden="1" customHeight="1">
      <c r="A5455" s="413"/>
      <c r="AE5455" s="414"/>
    </row>
    <row r="5456" spans="1:31" ht="15" hidden="1" customHeight="1">
      <c r="A5456" s="413"/>
      <c r="AE5456" s="414"/>
    </row>
    <row r="5457" spans="1:31" ht="15" hidden="1" customHeight="1">
      <c r="A5457" s="413"/>
      <c r="AE5457" s="414"/>
    </row>
    <row r="5458" spans="1:31" ht="15" hidden="1" customHeight="1">
      <c r="A5458" s="413"/>
      <c r="AE5458" s="414"/>
    </row>
    <row r="5459" spans="1:31" ht="15" hidden="1" customHeight="1">
      <c r="A5459" s="413"/>
      <c r="AE5459" s="414"/>
    </row>
    <row r="5460" spans="1:31" ht="15" hidden="1" customHeight="1">
      <c r="A5460" s="413"/>
      <c r="AE5460" s="414"/>
    </row>
    <row r="5461" spans="1:31" ht="15" hidden="1" customHeight="1">
      <c r="A5461" s="413"/>
      <c r="AE5461" s="414"/>
    </row>
    <row r="5462" spans="1:31" ht="15" hidden="1" customHeight="1">
      <c r="A5462" s="413"/>
      <c r="AE5462" s="414"/>
    </row>
    <row r="5463" spans="1:31" ht="15" hidden="1" customHeight="1">
      <c r="A5463" s="413"/>
      <c r="AE5463" s="414"/>
    </row>
    <row r="5464" spans="1:31" ht="15" hidden="1" customHeight="1">
      <c r="A5464" s="413"/>
      <c r="AE5464" s="414"/>
    </row>
    <row r="5465" spans="1:31" ht="15" hidden="1" customHeight="1">
      <c r="A5465" s="413"/>
      <c r="AE5465" s="414"/>
    </row>
    <row r="5466" spans="1:31" ht="15" hidden="1" customHeight="1">
      <c r="A5466" s="413"/>
      <c r="AE5466" s="414"/>
    </row>
    <row r="5467" spans="1:31" ht="15" hidden="1" customHeight="1">
      <c r="A5467" s="413"/>
      <c r="AE5467" s="414"/>
    </row>
    <row r="5468" spans="1:31" ht="15" hidden="1" customHeight="1">
      <c r="A5468" s="413"/>
      <c r="AE5468" s="414"/>
    </row>
    <row r="5469" spans="1:31" ht="15" hidden="1" customHeight="1">
      <c r="A5469" s="413"/>
      <c r="AE5469" s="414"/>
    </row>
    <row r="5470" spans="1:31" ht="15" hidden="1" customHeight="1">
      <c r="A5470" s="413"/>
      <c r="AE5470" s="414"/>
    </row>
    <row r="5471" spans="1:31" ht="15" hidden="1" customHeight="1">
      <c r="A5471" s="413"/>
      <c r="AE5471" s="414"/>
    </row>
    <row r="5472" spans="1:31" ht="15" hidden="1" customHeight="1">
      <c r="A5472" s="413"/>
      <c r="AE5472" s="414"/>
    </row>
    <row r="5473" spans="1:31" ht="15" hidden="1" customHeight="1">
      <c r="A5473" s="413"/>
      <c r="AE5473" s="414"/>
    </row>
    <row r="5474" spans="1:31" ht="15" hidden="1" customHeight="1">
      <c r="A5474" s="413"/>
      <c r="AE5474" s="414"/>
    </row>
    <row r="5475" spans="1:31" ht="15" hidden="1" customHeight="1">
      <c r="A5475" s="413"/>
      <c r="AE5475" s="414"/>
    </row>
    <row r="5476" spans="1:31" ht="15" hidden="1" customHeight="1">
      <c r="A5476" s="413"/>
      <c r="AE5476" s="414"/>
    </row>
    <row r="5477" spans="1:31" ht="15" hidden="1" customHeight="1">
      <c r="A5477" s="413"/>
      <c r="AE5477" s="414"/>
    </row>
    <row r="5478" spans="1:31" ht="15" hidden="1" customHeight="1">
      <c r="A5478" s="413"/>
      <c r="AE5478" s="414"/>
    </row>
    <row r="5479" spans="1:31" ht="15" hidden="1" customHeight="1">
      <c r="A5479" s="413"/>
      <c r="AE5479" s="414"/>
    </row>
    <row r="5480" spans="1:31" ht="15" hidden="1" customHeight="1">
      <c r="A5480" s="413"/>
      <c r="AE5480" s="414"/>
    </row>
    <row r="5481" spans="1:31" ht="15" hidden="1" customHeight="1">
      <c r="A5481" s="413"/>
      <c r="AE5481" s="414"/>
    </row>
    <row r="5482" spans="1:31" ht="15" hidden="1" customHeight="1">
      <c r="A5482" s="413"/>
      <c r="AE5482" s="414"/>
    </row>
    <row r="5483" spans="1:31" ht="15" hidden="1" customHeight="1">
      <c r="A5483" s="413"/>
      <c r="AE5483" s="414"/>
    </row>
    <row r="5484" spans="1:31" ht="15" hidden="1" customHeight="1">
      <c r="A5484" s="413"/>
      <c r="AE5484" s="414"/>
    </row>
    <row r="5485" spans="1:31" ht="15" hidden="1" customHeight="1">
      <c r="A5485" s="413"/>
      <c r="AE5485" s="414"/>
    </row>
    <row r="5486" spans="1:31" ht="15" hidden="1" customHeight="1">
      <c r="A5486" s="413"/>
      <c r="AE5486" s="414"/>
    </row>
    <row r="5487" spans="1:31" ht="15" hidden="1" customHeight="1">
      <c r="A5487" s="413"/>
      <c r="AE5487" s="414"/>
    </row>
    <row r="5488" spans="1:31" ht="15" hidden="1" customHeight="1">
      <c r="A5488" s="413"/>
      <c r="AE5488" s="414"/>
    </row>
    <row r="5489" spans="1:31" ht="15" hidden="1" customHeight="1">
      <c r="A5489" s="413"/>
      <c r="AE5489" s="414"/>
    </row>
    <row r="5490" spans="1:31" ht="15" hidden="1" customHeight="1">
      <c r="A5490" s="413"/>
      <c r="AE5490" s="414"/>
    </row>
    <row r="5491" spans="1:31" ht="15" hidden="1" customHeight="1">
      <c r="A5491" s="413"/>
      <c r="AE5491" s="414"/>
    </row>
    <row r="5492" spans="1:31" ht="15" hidden="1" customHeight="1">
      <c r="A5492" s="413"/>
      <c r="AE5492" s="414"/>
    </row>
    <row r="5493" spans="1:31" ht="15" hidden="1" customHeight="1">
      <c r="A5493" s="413"/>
      <c r="AE5493" s="414"/>
    </row>
    <row r="5494" spans="1:31" ht="15" hidden="1" customHeight="1">
      <c r="A5494" s="413"/>
      <c r="AE5494" s="414"/>
    </row>
    <row r="5495" spans="1:31" ht="15" hidden="1" customHeight="1">
      <c r="A5495" s="413"/>
      <c r="AE5495" s="414"/>
    </row>
    <row r="5496" spans="1:31" ht="15" hidden="1" customHeight="1">
      <c r="A5496" s="413"/>
      <c r="AE5496" s="414"/>
    </row>
    <row r="5497" spans="1:31" ht="15" hidden="1" customHeight="1">
      <c r="A5497" s="413"/>
      <c r="AE5497" s="414"/>
    </row>
    <row r="5498" spans="1:31" ht="15" hidden="1" customHeight="1">
      <c r="A5498" s="413"/>
      <c r="AE5498" s="414"/>
    </row>
    <row r="5499" spans="1:31" ht="15" hidden="1" customHeight="1">
      <c r="A5499" s="413"/>
      <c r="AE5499" s="414"/>
    </row>
    <row r="5500" spans="1:31" ht="15" hidden="1" customHeight="1">
      <c r="A5500" s="413"/>
      <c r="AE5500" s="414"/>
    </row>
    <row r="5501" spans="1:31" ht="15" hidden="1" customHeight="1">
      <c r="A5501" s="413"/>
      <c r="AE5501" s="414"/>
    </row>
    <row r="5502" spans="1:31" ht="15" hidden="1" customHeight="1">
      <c r="A5502" s="413"/>
      <c r="AE5502" s="414"/>
    </row>
    <row r="5503" spans="1:31" ht="15" hidden="1" customHeight="1">
      <c r="A5503" s="413"/>
      <c r="AE5503" s="414"/>
    </row>
    <row r="5504" spans="1:31" ht="15" hidden="1" customHeight="1">
      <c r="A5504" s="413"/>
      <c r="AE5504" s="414"/>
    </row>
    <row r="5505" spans="1:31" ht="15" hidden="1" customHeight="1">
      <c r="A5505" s="413"/>
      <c r="AE5505" s="414"/>
    </row>
    <row r="5506" spans="1:31" ht="15" hidden="1" customHeight="1">
      <c r="A5506" s="413"/>
      <c r="AE5506" s="414"/>
    </row>
    <row r="5507" spans="1:31" ht="15" hidden="1" customHeight="1">
      <c r="A5507" s="413"/>
      <c r="AE5507" s="414"/>
    </row>
    <row r="5508" spans="1:31" ht="15" hidden="1" customHeight="1">
      <c r="A5508" s="413"/>
      <c r="AE5508" s="414"/>
    </row>
    <row r="5509" spans="1:31" ht="15" hidden="1" customHeight="1">
      <c r="A5509" s="413"/>
      <c r="AE5509" s="414"/>
    </row>
    <row r="5510" spans="1:31" ht="15" hidden="1" customHeight="1">
      <c r="A5510" s="413"/>
      <c r="AE5510" s="414"/>
    </row>
    <row r="5511" spans="1:31" ht="15" hidden="1" customHeight="1">
      <c r="A5511" s="413"/>
      <c r="AE5511" s="414"/>
    </row>
    <row r="5512" spans="1:31" ht="15" hidden="1" customHeight="1">
      <c r="A5512" s="413"/>
      <c r="AE5512" s="414"/>
    </row>
    <row r="5513" spans="1:31" ht="15" hidden="1" customHeight="1">
      <c r="A5513" s="413"/>
      <c r="AE5513" s="414"/>
    </row>
    <row r="5514" spans="1:31" ht="15" hidden="1" customHeight="1">
      <c r="A5514" s="413"/>
      <c r="AE5514" s="414"/>
    </row>
    <row r="5515" spans="1:31" ht="15" hidden="1" customHeight="1">
      <c r="A5515" s="413"/>
      <c r="AE5515" s="414"/>
    </row>
    <row r="5516" spans="1:31" ht="15" hidden="1" customHeight="1">
      <c r="A5516" s="413"/>
      <c r="AE5516" s="414"/>
    </row>
    <row r="5517" spans="1:31" ht="15" hidden="1" customHeight="1">
      <c r="A5517" s="413"/>
      <c r="AE5517" s="414"/>
    </row>
    <row r="5518" spans="1:31" ht="15" hidden="1" customHeight="1">
      <c r="A5518" s="413"/>
      <c r="AE5518" s="414"/>
    </row>
    <row r="5519" spans="1:31" ht="15" hidden="1" customHeight="1">
      <c r="A5519" s="413"/>
      <c r="AE5519" s="414"/>
    </row>
    <row r="5520" spans="1:31" ht="15" hidden="1" customHeight="1">
      <c r="A5520" s="413"/>
      <c r="AE5520" s="414"/>
    </row>
    <row r="5521" spans="1:31" ht="15" hidden="1" customHeight="1">
      <c r="A5521" s="413"/>
      <c r="AE5521" s="414"/>
    </row>
    <row r="5522" spans="1:31" ht="15" hidden="1" customHeight="1">
      <c r="A5522" s="413"/>
      <c r="AE5522" s="414"/>
    </row>
    <row r="5523" spans="1:31" ht="15" hidden="1" customHeight="1">
      <c r="A5523" s="413"/>
      <c r="AE5523" s="414"/>
    </row>
    <row r="5524" spans="1:31" ht="15" hidden="1" customHeight="1">
      <c r="A5524" s="413"/>
      <c r="AE5524" s="414"/>
    </row>
    <row r="5525" spans="1:31" ht="15" hidden="1" customHeight="1">
      <c r="A5525" s="413"/>
      <c r="AE5525" s="414"/>
    </row>
    <row r="5526" spans="1:31" ht="15" hidden="1" customHeight="1">
      <c r="A5526" s="413"/>
      <c r="AE5526" s="414"/>
    </row>
    <row r="5527" spans="1:31" ht="15" hidden="1" customHeight="1">
      <c r="A5527" s="413"/>
      <c r="AE5527" s="414"/>
    </row>
    <row r="5528" spans="1:31" ht="15" hidden="1" customHeight="1">
      <c r="A5528" s="413"/>
      <c r="AE5528" s="414"/>
    </row>
    <row r="5529" spans="1:31" ht="15" hidden="1" customHeight="1">
      <c r="A5529" s="413"/>
      <c r="AE5529" s="414"/>
    </row>
    <row r="5530" spans="1:31" ht="15" hidden="1" customHeight="1">
      <c r="A5530" s="413"/>
      <c r="AE5530" s="414"/>
    </row>
    <row r="5531" spans="1:31" ht="15" hidden="1" customHeight="1">
      <c r="A5531" s="413"/>
      <c r="AE5531" s="414"/>
    </row>
    <row r="5532" spans="1:31" ht="15" hidden="1" customHeight="1">
      <c r="A5532" s="413"/>
      <c r="AE5532" s="414"/>
    </row>
    <row r="5533" spans="1:31" ht="15" hidden="1" customHeight="1">
      <c r="A5533" s="413"/>
      <c r="AE5533" s="414"/>
    </row>
    <row r="5534" spans="1:31" ht="15" hidden="1" customHeight="1">
      <c r="A5534" s="413"/>
      <c r="AE5534" s="414"/>
    </row>
    <row r="5535" spans="1:31" ht="15" hidden="1" customHeight="1">
      <c r="A5535" s="413"/>
      <c r="AE5535" s="414"/>
    </row>
    <row r="5536" spans="1:31" ht="15" hidden="1" customHeight="1">
      <c r="A5536" s="413"/>
      <c r="AE5536" s="414"/>
    </row>
    <row r="5537" spans="1:31" ht="15" hidden="1" customHeight="1">
      <c r="A5537" s="413"/>
      <c r="AE5537" s="414"/>
    </row>
    <row r="5538" spans="1:31" ht="15" hidden="1" customHeight="1">
      <c r="A5538" s="413"/>
      <c r="AE5538" s="414"/>
    </row>
    <row r="5539" spans="1:31" ht="15" hidden="1" customHeight="1">
      <c r="A5539" s="413"/>
      <c r="AE5539" s="414"/>
    </row>
    <row r="5540" spans="1:31" ht="15" hidden="1" customHeight="1">
      <c r="A5540" s="413"/>
      <c r="AE5540" s="414"/>
    </row>
    <row r="5541" spans="1:31" ht="15" hidden="1" customHeight="1">
      <c r="A5541" s="413"/>
      <c r="AE5541" s="414"/>
    </row>
    <row r="5542" spans="1:31" ht="15" hidden="1" customHeight="1">
      <c r="A5542" s="413"/>
      <c r="AE5542" s="414"/>
    </row>
    <row r="5543" spans="1:31" ht="15" hidden="1" customHeight="1">
      <c r="A5543" s="413"/>
      <c r="AE5543" s="414"/>
    </row>
    <row r="5544" spans="1:31" ht="15" hidden="1" customHeight="1">
      <c r="A5544" s="413"/>
      <c r="AE5544" s="414"/>
    </row>
    <row r="5545" spans="1:31" ht="15" hidden="1" customHeight="1">
      <c r="A5545" s="413"/>
      <c r="AE5545" s="414"/>
    </row>
    <row r="5546" spans="1:31" ht="15" hidden="1" customHeight="1">
      <c r="A5546" s="413"/>
      <c r="AE5546" s="414"/>
    </row>
    <row r="5547" spans="1:31" ht="15" hidden="1" customHeight="1">
      <c r="A5547" s="413"/>
      <c r="AE5547" s="414"/>
    </row>
    <row r="5548" spans="1:31" ht="15" hidden="1" customHeight="1">
      <c r="A5548" s="413"/>
      <c r="AE5548" s="414"/>
    </row>
    <row r="5549" spans="1:31" ht="15" hidden="1" customHeight="1">
      <c r="A5549" s="413"/>
      <c r="AE5549" s="414"/>
    </row>
    <row r="5550" spans="1:31" ht="15" hidden="1" customHeight="1">
      <c r="A5550" s="413"/>
      <c r="AE5550" s="414"/>
    </row>
    <row r="5551" spans="1:31" ht="15" hidden="1" customHeight="1">
      <c r="A5551" s="413"/>
      <c r="AE5551" s="414"/>
    </row>
    <row r="5552" spans="1:31" ht="15" hidden="1" customHeight="1">
      <c r="A5552" s="413"/>
      <c r="AE5552" s="414"/>
    </row>
    <row r="5553" spans="1:31" ht="15" hidden="1" customHeight="1">
      <c r="A5553" s="413"/>
      <c r="AE5553" s="414"/>
    </row>
    <row r="5554" spans="1:31" ht="15" hidden="1" customHeight="1">
      <c r="A5554" s="413"/>
      <c r="AE5554" s="414"/>
    </row>
    <row r="5555" spans="1:31" ht="15" hidden="1" customHeight="1">
      <c r="A5555" s="413"/>
      <c r="AE5555" s="414"/>
    </row>
    <row r="5556" spans="1:31" ht="15" hidden="1" customHeight="1">
      <c r="A5556" s="413"/>
      <c r="AE5556" s="414"/>
    </row>
    <row r="5557" spans="1:31" ht="15" hidden="1" customHeight="1">
      <c r="A5557" s="413"/>
      <c r="AE5557" s="414"/>
    </row>
    <row r="5558" spans="1:31" ht="15" hidden="1" customHeight="1">
      <c r="A5558" s="413"/>
      <c r="AE5558" s="414"/>
    </row>
    <row r="5559" spans="1:31" ht="15" hidden="1" customHeight="1">
      <c r="A5559" s="413"/>
      <c r="AE5559" s="414"/>
    </row>
    <row r="5560" spans="1:31" ht="15" hidden="1" customHeight="1">
      <c r="A5560" s="413"/>
      <c r="AE5560" s="414"/>
    </row>
    <row r="5561" spans="1:31" ht="15" hidden="1" customHeight="1">
      <c r="A5561" s="413"/>
      <c r="AE5561" s="414"/>
    </row>
    <row r="5562" spans="1:31" ht="15" hidden="1" customHeight="1">
      <c r="A5562" s="413"/>
      <c r="AE5562" s="414"/>
    </row>
    <row r="5563" spans="1:31" ht="15" hidden="1" customHeight="1">
      <c r="A5563" s="413"/>
      <c r="AE5563" s="414"/>
    </row>
    <row r="5564" spans="1:31" ht="15" hidden="1" customHeight="1">
      <c r="A5564" s="413"/>
      <c r="AE5564" s="414"/>
    </row>
    <row r="5565" spans="1:31" ht="15" hidden="1" customHeight="1">
      <c r="A5565" s="413"/>
      <c r="AE5565" s="414"/>
    </row>
    <row r="5566" spans="1:31" ht="15" hidden="1" customHeight="1">
      <c r="A5566" s="413"/>
      <c r="AE5566" s="414"/>
    </row>
    <row r="5567" spans="1:31" ht="15" hidden="1" customHeight="1">
      <c r="A5567" s="413"/>
      <c r="AE5567" s="414"/>
    </row>
    <row r="5568" spans="1:31" ht="15" hidden="1" customHeight="1">
      <c r="A5568" s="413"/>
      <c r="AE5568" s="414"/>
    </row>
    <row r="5569" spans="1:31" ht="15" hidden="1" customHeight="1">
      <c r="A5569" s="413"/>
      <c r="AE5569" s="414"/>
    </row>
    <row r="5570" spans="1:31" ht="15" hidden="1" customHeight="1">
      <c r="A5570" s="413"/>
      <c r="AE5570" s="414"/>
    </row>
    <row r="5571" spans="1:31" ht="15" hidden="1" customHeight="1">
      <c r="A5571" s="413"/>
      <c r="AE5571" s="414"/>
    </row>
    <row r="5572" spans="1:31" ht="15" hidden="1" customHeight="1">
      <c r="A5572" s="413"/>
      <c r="AE5572" s="414"/>
    </row>
    <row r="5573" spans="1:31" ht="15" hidden="1" customHeight="1">
      <c r="A5573" s="413"/>
      <c r="AE5573" s="414"/>
    </row>
    <row r="5574" spans="1:31" ht="15" hidden="1" customHeight="1">
      <c r="A5574" s="413"/>
      <c r="AE5574" s="414"/>
    </row>
    <row r="5575" spans="1:31" ht="15" hidden="1" customHeight="1">
      <c r="A5575" s="413"/>
      <c r="AE5575" s="414"/>
    </row>
    <row r="5576" spans="1:31" ht="15" hidden="1" customHeight="1">
      <c r="A5576" s="413"/>
      <c r="AE5576" s="414"/>
    </row>
    <row r="5577" spans="1:31" ht="15" hidden="1" customHeight="1">
      <c r="A5577" s="413"/>
      <c r="AE5577" s="414"/>
    </row>
    <row r="5578" spans="1:31" ht="15" hidden="1" customHeight="1">
      <c r="A5578" s="413"/>
      <c r="AE5578" s="414"/>
    </row>
    <row r="5579" spans="1:31" ht="15" hidden="1" customHeight="1">
      <c r="A5579" s="413"/>
      <c r="AE5579" s="414"/>
    </row>
    <row r="5580" spans="1:31" ht="15" hidden="1" customHeight="1">
      <c r="A5580" s="413"/>
      <c r="AE5580" s="414"/>
    </row>
    <row r="5581" spans="1:31" ht="15" hidden="1" customHeight="1">
      <c r="A5581" s="413"/>
      <c r="AE5581" s="414"/>
    </row>
    <row r="5582" spans="1:31" ht="15" hidden="1" customHeight="1">
      <c r="A5582" s="413"/>
      <c r="AE5582" s="414"/>
    </row>
    <row r="5583" spans="1:31" ht="15" hidden="1" customHeight="1">
      <c r="A5583" s="413"/>
      <c r="AE5583" s="414"/>
    </row>
    <row r="5584" spans="1:31" ht="15" hidden="1" customHeight="1">
      <c r="A5584" s="413"/>
      <c r="AE5584" s="414"/>
    </row>
    <row r="5585" spans="1:31" ht="15" hidden="1" customHeight="1">
      <c r="A5585" s="413"/>
      <c r="AE5585" s="414"/>
    </row>
    <row r="5586" spans="1:31" ht="15" hidden="1" customHeight="1">
      <c r="A5586" s="413"/>
      <c r="AE5586" s="414"/>
    </row>
    <row r="5587" spans="1:31" ht="15" hidden="1" customHeight="1">
      <c r="A5587" s="413"/>
      <c r="AE5587" s="414"/>
    </row>
    <row r="5588" spans="1:31" ht="15" hidden="1" customHeight="1">
      <c r="A5588" s="413"/>
      <c r="AE5588" s="414"/>
    </row>
    <row r="5589" spans="1:31" ht="15" hidden="1" customHeight="1">
      <c r="A5589" s="413"/>
      <c r="AE5589" s="414"/>
    </row>
    <row r="5590" spans="1:31" ht="15" hidden="1" customHeight="1">
      <c r="A5590" s="413"/>
      <c r="AE5590" s="414"/>
    </row>
    <row r="5591" spans="1:31" ht="15" hidden="1" customHeight="1">
      <c r="A5591" s="413"/>
      <c r="AE5591" s="414"/>
    </row>
    <row r="5592" spans="1:31" ht="15" hidden="1" customHeight="1">
      <c r="A5592" s="413"/>
      <c r="AE5592" s="414"/>
    </row>
    <row r="5593" spans="1:31" ht="15" hidden="1" customHeight="1">
      <c r="A5593" s="413"/>
      <c r="AE5593" s="414"/>
    </row>
    <row r="5594" spans="1:31" ht="15" hidden="1" customHeight="1">
      <c r="A5594" s="413"/>
      <c r="AE5594" s="414"/>
    </row>
    <row r="5595" spans="1:31" ht="15" hidden="1" customHeight="1">
      <c r="A5595" s="413"/>
      <c r="AE5595" s="414"/>
    </row>
    <row r="5596" spans="1:31" ht="15" hidden="1" customHeight="1">
      <c r="A5596" s="413"/>
      <c r="AE5596" s="414"/>
    </row>
    <row r="5597" spans="1:31" ht="15" hidden="1" customHeight="1">
      <c r="A5597" s="413"/>
      <c r="AE5597" s="414"/>
    </row>
    <row r="5598" spans="1:31" ht="15" hidden="1" customHeight="1">
      <c r="A5598" s="413"/>
      <c r="AE5598" s="414"/>
    </row>
    <row r="5599" spans="1:31" ht="15" hidden="1" customHeight="1">
      <c r="A5599" s="413"/>
      <c r="AE5599" s="414"/>
    </row>
    <row r="5600" spans="1:31" ht="15" hidden="1" customHeight="1">
      <c r="A5600" s="413"/>
      <c r="AE5600" s="414"/>
    </row>
    <row r="5601" spans="1:31" ht="15" hidden="1" customHeight="1">
      <c r="A5601" s="413"/>
      <c r="AE5601" s="414"/>
    </row>
    <row r="5602" spans="1:31" ht="15" hidden="1" customHeight="1">
      <c r="A5602" s="413"/>
      <c r="AE5602" s="414"/>
    </row>
    <row r="5603" spans="1:31" ht="15" hidden="1" customHeight="1">
      <c r="A5603" s="413"/>
      <c r="AE5603" s="414"/>
    </row>
    <row r="5604" spans="1:31" ht="15" hidden="1" customHeight="1">
      <c r="A5604" s="413"/>
      <c r="AE5604" s="414"/>
    </row>
    <row r="5605" spans="1:31" ht="15" hidden="1" customHeight="1">
      <c r="A5605" s="413"/>
      <c r="AE5605" s="414"/>
    </row>
    <row r="5606" spans="1:31" ht="15" hidden="1" customHeight="1">
      <c r="A5606" s="413"/>
      <c r="AE5606" s="414"/>
    </row>
    <row r="5607" spans="1:31" ht="15" hidden="1" customHeight="1">
      <c r="A5607" s="413"/>
      <c r="AE5607" s="414"/>
    </row>
    <row r="5608" spans="1:31" ht="15" hidden="1" customHeight="1">
      <c r="A5608" s="413"/>
      <c r="AE5608" s="414"/>
    </row>
    <row r="5609" spans="1:31" ht="15" hidden="1" customHeight="1">
      <c r="A5609" s="413"/>
      <c r="AE5609" s="414"/>
    </row>
    <row r="5610" spans="1:31" ht="15" hidden="1" customHeight="1">
      <c r="A5610" s="413"/>
      <c r="AE5610" s="414"/>
    </row>
    <row r="5611" spans="1:31" ht="15" hidden="1" customHeight="1">
      <c r="A5611" s="413"/>
      <c r="AE5611" s="414"/>
    </row>
    <row r="5612" spans="1:31" ht="15" hidden="1" customHeight="1">
      <c r="A5612" s="413"/>
      <c r="AE5612" s="414"/>
    </row>
    <row r="5613" spans="1:31" ht="15" hidden="1" customHeight="1">
      <c r="A5613" s="413"/>
      <c r="AE5613" s="414"/>
    </row>
    <row r="5614" spans="1:31" ht="15" hidden="1" customHeight="1">
      <c r="A5614" s="413"/>
      <c r="AE5614" s="414"/>
    </row>
    <row r="5615" spans="1:31" ht="15" hidden="1" customHeight="1">
      <c r="A5615" s="413"/>
      <c r="AE5615" s="414"/>
    </row>
    <row r="5616" spans="1:31" ht="15" hidden="1" customHeight="1">
      <c r="A5616" s="413"/>
      <c r="AE5616" s="414"/>
    </row>
    <row r="5617" spans="1:31" ht="15" hidden="1" customHeight="1">
      <c r="A5617" s="413"/>
      <c r="AE5617" s="414"/>
    </row>
    <row r="5618" spans="1:31" ht="15" hidden="1" customHeight="1">
      <c r="A5618" s="413"/>
      <c r="AE5618" s="414"/>
    </row>
    <row r="5619" spans="1:31" ht="15" hidden="1" customHeight="1">
      <c r="A5619" s="413"/>
      <c r="AE5619" s="414"/>
    </row>
    <row r="5620" spans="1:31" ht="15" hidden="1" customHeight="1">
      <c r="A5620" s="413"/>
      <c r="AE5620" s="414"/>
    </row>
    <row r="5621" spans="1:31" ht="15" hidden="1" customHeight="1">
      <c r="A5621" s="413"/>
      <c r="AE5621" s="414"/>
    </row>
    <row r="5622" spans="1:31" ht="15" hidden="1" customHeight="1">
      <c r="A5622" s="413"/>
      <c r="AE5622" s="414"/>
    </row>
    <row r="5623" spans="1:31" ht="15" hidden="1" customHeight="1">
      <c r="A5623" s="413"/>
      <c r="AE5623" s="414"/>
    </row>
    <row r="5624" spans="1:31" ht="15" hidden="1" customHeight="1">
      <c r="A5624" s="413"/>
      <c r="AE5624" s="414"/>
    </row>
    <row r="5625" spans="1:31" ht="15" hidden="1" customHeight="1">
      <c r="A5625" s="413"/>
      <c r="AE5625" s="414"/>
    </row>
    <row r="5626" spans="1:31" ht="15" hidden="1" customHeight="1">
      <c r="A5626" s="413"/>
      <c r="AE5626" s="414"/>
    </row>
    <row r="5627" spans="1:31" ht="15" hidden="1" customHeight="1">
      <c r="A5627" s="413"/>
      <c r="AE5627" s="414"/>
    </row>
    <row r="5628" spans="1:31" ht="15" hidden="1" customHeight="1">
      <c r="A5628" s="413"/>
      <c r="AE5628" s="414"/>
    </row>
    <row r="5629" spans="1:31" ht="15" hidden="1" customHeight="1">
      <c r="A5629" s="413"/>
      <c r="AE5629" s="414"/>
    </row>
    <row r="5630" spans="1:31" ht="15" hidden="1" customHeight="1">
      <c r="A5630" s="413"/>
      <c r="AE5630" s="414"/>
    </row>
    <row r="5631" spans="1:31" ht="15" hidden="1" customHeight="1">
      <c r="A5631" s="413"/>
      <c r="AE5631" s="414"/>
    </row>
    <row r="5632" spans="1:31" ht="15" hidden="1" customHeight="1">
      <c r="A5632" s="413"/>
      <c r="AE5632" s="414"/>
    </row>
    <row r="5633" spans="1:31" ht="15" hidden="1" customHeight="1">
      <c r="A5633" s="413"/>
      <c r="AE5633" s="414"/>
    </row>
    <row r="5634" spans="1:31" ht="15" hidden="1" customHeight="1">
      <c r="A5634" s="413"/>
      <c r="AE5634" s="414"/>
    </row>
    <row r="5635" spans="1:31" ht="15" hidden="1" customHeight="1">
      <c r="A5635" s="413"/>
      <c r="AE5635" s="414"/>
    </row>
    <row r="5636" spans="1:31" ht="15" hidden="1" customHeight="1">
      <c r="A5636" s="413"/>
      <c r="AE5636" s="414"/>
    </row>
    <row r="5637" spans="1:31" ht="15" hidden="1" customHeight="1">
      <c r="A5637" s="413"/>
      <c r="AE5637" s="414"/>
    </row>
    <row r="5638" spans="1:31" ht="15" hidden="1" customHeight="1">
      <c r="A5638" s="413"/>
      <c r="AE5638" s="414"/>
    </row>
    <row r="5639" spans="1:31" ht="15" hidden="1" customHeight="1">
      <c r="A5639" s="413"/>
      <c r="AE5639" s="414"/>
    </row>
    <row r="5640" spans="1:31" ht="15" hidden="1" customHeight="1">
      <c r="A5640" s="413"/>
      <c r="AE5640" s="414"/>
    </row>
    <row r="5641" spans="1:31" ht="15" hidden="1" customHeight="1">
      <c r="A5641" s="413"/>
      <c r="AE5641" s="414"/>
    </row>
    <row r="5642" spans="1:31" ht="15" hidden="1" customHeight="1">
      <c r="A5642" s="413"/>
      <c r="AE5642" s="414"/>
    </row>
    <row r="5643" spans="1:31" ht="15" hidden="1" customHeight="1">
      <c r="A5643" s="413"/>
      <c r="AE5643" s="414"/>
    </row>
    <row r="5644" spans="1:31" ht="15" hidden="1" customHeight="1">
      <c r="A5644" s="413"/>
      <c r="AE5644" s="414"/>
    </row>
    <row r="5645" spans="1:31" ht="15" hidden="1" customHeight="1">
      <c r="A5645" s="413"/>
      <c r="AE5645" s="414"/>
    </row>
    <row r="5646" spans="1:31" ht="15" hidden="1" customHeight="1">
      <c r="A5646" s="413"/>
      <c r="AE5646" s="414"/>
    </row>
    <row r="5647" spans="1:31" ht="15" hidden="1" customHeight="1">
      <c r="A5647" s="413"/>
      <c r="AE5647" s="414"/>
    </row>
    <row r="5648" spans="1:31" ht="15" hidden="1" customHeight="1">
      <c r="A5648" s="413"/>
      <c r="AE5648" s="414"/>
    </row>
    <row r="5649" spans="1:31" ht="15" hidden="1" customHeight="1">
      <c r="A5649" s="413"/>
      <c r="AE5649" s="414"/>
    </row>
    <row r="5650" spans="1:31" ht="15" hidden="1" customHeight="1">
      <c r="A5650" s="413"/>
      <c r="AE5650" s="414"/>
    </row>
    <row r="5651" spans="1:31" ht="15" hidden="1" customHeight="1">
      <c r="A5651" s="413"/>
      <c r="AE5651" s="414"/>
    </row>
    <row r="5652" spans="1:31" ht="15" hidden="1" customHeight="1">
      <c r="A5652" s="413"/>
      <c r="AE5652" s="414"/>
    </row>
    <row r="5653" spans="1:31" ht="15" hidden="1" customHeight="1">
      <c r="A5653" s="413"/>
      <c r="AE5653" s="414"/>
    </row>
    <row r="5654" spans="1:31" ht="15" hidden="1" customHeight="1">
      <c r="A5654" s="413"/>
      <c r="AE5654" s="414"/>
    </row>
    <row r="5655" spans="1:31" ht="15" hidden="1" customHeight="1">
      <c r="A5655" s="413"/>
      <c r="AE5655" s="414"/>
    </row>
    <row r="5656" spans="1:31" ht="15" hidden="1" customHeight="1">
      <c r="A5656" s="413"/>
      <c r="AE5656" s="414"/>
    </row>
    <row r="5657" spans="1:31" ht="15" hidden="1" customHeight="1">
      <c r="A5657" s="413"/>
      <c r="AE5657" s="414"/>
    </row>
    <row r="5658" spans="1:31" ht="15" hidden="1" customHeight="1">
      <c r="A5658" s="413"/>
      <c r="AE5658" s="414"/>
    </row>
    <row r="5659" spans="1:31" ht="15" hidden="1" customHeight="1">
      <c r="A5659" s="413"/>
      <c r="AE5659" s="414"/>
    </row>
    <row r="5660" spans="1:31" ht="15" hidden="1" customHeight="1">
      <c r="A5660" s="413"/>
      <c r="AE5660" s="414"/>
    </row>
    <row r="5661" spans="1:31" ht="15" hidden="1" customHeight="1">
      <c r="A5661" s="413"/>
      <c r="AE5661" s="414"/>
    </row>
    <row r="5662" spans="1:31" ht="15" hidden="1" customHeight="1">
      <c r="A5662" s="413"/>
      <c r="AE5662" s="414"/>
    </row>
    <row r="5663" spans="1:31" ht="15" hidden="1" customHeight="1">
      <c r="A5663" s="413"/>
      <c r="AE5663" s="414"/>
    </row>
    <row r="5664" spans="1:31" ht="15" hidden="1" customHeight="1">
      <c r="A5664" s="413"/>
      <c r="AE5664" s="414"/>
    </row>
    <row r="5665" spans="1:31" ht="15" hidden="1" customHeight="1">
      <c r="A5665" s="413"/>
      <c r="AE5665" s="414"/>
    </row>
    <row r="5666" spans="1:31" ht="15" hidden="1" customHeight="1">
      <c r="A5666" s="413"/>
      <c r="AE5666" s="414"/>
    </row>
    <row r="5667" spans="1:31" ht="15" hidden="1" customHeight="1">
      <c r="A5667" s="413"/>
      <c r="AE5667" s="414"/>
    </row>
    <row r="5668" spans="1:31" ht="15" hidden="1" customHeight="1">
      <c r="A5668" s="413"/>
      <c r="AE5668" s="414"/>
    </row>
    <row r="5669" spans="1:31" ht="15" hidden="1" customHeight="1">
      <c r="A5669" s="413"/>
      <c r="AE5669" s="414"/>
    </row>
    <row r="5670" spans="1:31" ht="15" hidden="1" customHeight="1">
      <c r="A5670" s="413"/>
      <c r="AE5670" s="414"/>
    </row>
    <row r="5671" spans="1:31" ht="15" hidden="1" customHeight="1">
      <c r="A5671" s="413"/>
      <c r="AE5671" s="414"/>
    </row>
    <row r="5672" spans="1:31" ht="15" hidden="1" customHeight="1">
      <c r="A5672" s="413"/>
      <c r="AE5672" s="414"/>
    </row>
    <row r="5673" spans="1:31" ht="15" hidden="1" customHeight="1">
      <c r="A5673" s="413"/>
      <c r="AE5673" s="414"/>
    </row>
    <row r="5674" spans="1:31" ht="15" hidden="1" customHeight="1">
      <c r="A5674" s="413"/>
      <c r="AE5674" s="414"/>
    </row>
    <row r="5675" spans="1:31" ht="15" hidden="1" customHeight="1">
      <c r="A5675" s="413"/>
      <c r="AE5675" s="414"/>
    </row>
    <row r="5676" spans="1:31" ht="15" hidden="1" customHeight="1">
      <c r="A5676" s="413"/>
      <c r="AE5676" s="414"/>
    </row>
    <row r="5677" spans="1:31" ht="15" hidden="1" customHeight="1">
      <c r="A5677" s="413"/>
      <c r="AE5677" s="414"/>
    </row>
    <row r="5678" spans="1:31" ht="15" hidden="1" customHeight="1">
      <c r="A5678" s="413"/>
      <c r="AE5678" s="414"/>
    </row>
    <row r="5679" spans="1:31" ht="15" hidden="1" customHeight="1">
      <c r="A5679" s="413"/>
      <c r="AE5679" s="414"/>
    </row>
    <row r="5680" spans="1:31" ht="15" hidden="1" customHeight="1">
      <c r="A5680" s="413"/>
      <c r="AE5680" s="414"/>
    </row>
    <row r="5681" spans="1:31" ht="15" hidden="1" customHeight="1">
      <c r="A5681" s="413"/>
      <c r="AE5681" s="414"/>
    </row>
    <row r="5682" spans="1:31" ht="15" hidden="1" customHeight="1">
      <c r="A5682" s="413"/>
      <c r="AE5682" s="414"/>
    </row>
    <row r="5683" spans="1:31" ht="15" hidden="1" customHeight="1">
      <c r="A5683" s="413"/>
      <c r="AE5683" s="414"/>
    </row>
    <row r="5684" spans="1:31" ht="15" hidden="1" customHeight="1">
      <c r="A5684" s="413"/>
      <c r="AE5684" s="414"/>
    </row>
    <row r="5685" spans="1:31" ht="15" hidden="1" customHeight="1">
      <c r="A5685" s="413"/>
      <c r="AE5685" s="414"/>
    </row>
    <row r="5686" spans="1:31" ht="15" hidden="1" customHeight="1">
      <c r="A5686" s="413"/>
      <c r="AE5686" s="414"/>
    </row>
    <row r="5687" spans="1:31" ht="15" hidden="1" customHeight="1">
      <c r="A5687" s="413"/>
      <c r="AE5687" s="414"/>
    </row>
    <row r="5688" spans="1:31" ht="15" hidden="1" customHeight="1">
      <c r="A5688" s="413"/>
      <c r="AE5688" s="414"/>
    </row>
    <row r="5689" spans="1:31" ht="15" hidden="1" customHeight="1">
      <c r="A5689" s="413"/>
      <c r="AE5689" s="414"/>
    </row>
    <row r="5690" spans="1:31" ht="15" hidden="1" customHeight="1">
      <c r="A5690" s="413"/>
      <c r="AE5690" s="414"/>
    </row>
    <row r="5691" spans="1:31" ht="15" hidden="1" customHeight="1">
      <c r="A5691" s="413"/>
      <c r="AE5691" s="414"/>
    </row>
    <row r="5692" spans="1:31" ht="15" hidden="1" customHeight="1">
      <c r="A5692" s="413"/>
      <c r="AE5692" s="414"/>
    </row>
    <row r="5693" spans="1:31" ht="15" hidden="1" customHeight="1">
      <c r="A5693" s="413"/>
      <c r="AE5693" s="414"/>
    </row>
    <row r="5694" spans="1:31" ht="15" hidden="1" customHeight="1">
      <c r="A5694" s="413"/>
      <c r="AE5694" s="414"/>
    </row>
    <row r="5695" spans="1:31" ht="15" hidden="1" customHeight="1">
      <c r="A5695" s="413"/>
      <c r="AE5695" s="414"/>
    </row>
    <row r="5696" spans="1:31" ht="15" hidden="1" customHeight="1">
      <c r="A5696" s="413"/>
      <c r="AE5696" s="414"/>
    </row>
    <row r="5697" spans="1:31" ht="15" hidden="1" customHeight="1">
      <c r="A5697" s="413"/>
      <c r="AE5697" s="414"/>
    </row>
    <row r="5698" spans="1:31" ht="15" hidden="1" customHeight="1">
      <c r="A5698" s="413"/>
      <c r="AE5698" s="414"/>
    </row>
    <row r="5699" spans="1:31" ht="15" hidden="1" customHeight="1">
      <c r="A5699" s="413"/>
      <c r="AE5699" s="414"/>
    </row>
    <row r="5700" spans="1:31" ht="15" hidden="1" customHeight="1">
      <c r="A5700" s="413"/>
      <c r="AE5700" s="414"/>
    </row>
    <row r="5701" spans="1:31" ht="15" hidden="1" customHeight="1">
      <c r="A5701" s="413"/>
      <c r="AE5701" s="414"/>
    </row>
    <row r="5702" spans="1:31" ht="15" hidden="1" customHeight="1">
      <c r="A5702" s="413"/>
      <c r="AE5702" s="414"/>
    </row>
    <row r="5703" spans="1:31" ht="15" hidden="1" customHeight="1">
      <c r="A5703" s="413"/>
      <c r="AE5703" s="414"/>
    </row>
    <row r="5704" spans="1:31" ht="15" hidden="1" customHeight="1">
      <c r="A5704" s="413"/>
      <c r="AE5704" s="414"/>
    </row>
    <row r="5705" spans="1:31" ht="15" hidden="1" customHeight="1">
      <c r="A5705" s="413"/>
      <c r="AE5705" s="414"/>
    </row>
    <row r="5706" spans="1:31" ht="15" hidden="1" customHeight="1">
      <c r="A5706" s="413"/>
      <c r="AE5706" s="414"/>
    </row>
    <row r="5707" spans="1:31" ht="15" hidden="1" customHeight="1">
      <c r="A5707" s="413"/>
      <c r="AE5707" s="414"/>
    </row>
    <row r="5708" spans="1:31" ht="15" hidden="1" customHeight="1">
      <c r="A5708" s="413"/>
      <c r="AE5708" s="414"/>
    </row>
    <row r="5709" spans="1:31" ht="15" hidden="1" customHeight="1">
      <c r="A5709" s="413"/>
      <c r="AE5709" s="414"/>
    </row>
    <row r="5710" spans="1:31" ht="15" hidden="1" customHeight="1">
      <c r="A5710" s="413"/>
      <c r="AE5710" s="414"/>
    </row>
    <row r="5711" spans="1:31" ht="15" hidden="1" customHeight="1">
      <c r="A5711" s="413"/>
      <c r="AE5711" s="414"/>
    </row>
    <row r="5712" spans="1:31" ht="15" hidden="1" customHeight="1">
      <c r="A5712" s="413"/>
      <c r="AE5712" s="414"/>
    </row>
    <row r="5713" spans="1:31" ht="15" hidden="1" customHeight="1">
      <c r="A5713" s="413"/>
      <c r="AE5713" s="414"/>
    </row>
    <row r="5714" spans="1:31" ht="15" hidden="1" customHeight="1">
      <c r="A5714" s="413"/>
      <c r="AE5714" s="414"/>
    </row>
    <row r="5715" spans="1:31" ht="15" hidden="1" customHeight="1">
      <c r="A5715" s="413"/>
      <c r="AE5715" s="414"/>
    </row>
    <row r="5716" spans="1:31" ht="15" hidden="1" customHeight="1">
      <c r="A5716" s="413"/>
      <c r="AE5716" s="414"/>
    </row>
    <row r="5717" spans="1:31" ht="15" hidden="1" customHeight="1">
      <c r="A5717" s="413"/>
      <c r="AE5717" s="414"/>
    </row>
    <row r="5718" spans="1:31" ht="15" hidden="1" customHeight="1">
      <c r="A5718" s="413"/>
      <c r="AE5718" s="414"/>
    </row>
    <row r="5719" spans="1:31" ht="15" hidden="1" customHeight="1">
      <c r="A5719" s="413"/>
      <c r="AE5719" s="414"/>
    </row>
    <row r="5720" spans="1:31" ht="15" hidden="1" customHeight="1">
      <c r="A5720" s="413"/>
      <c r="AE5720" s="414"/>
    </row>
    <row r="5721" spans="1:31" ht="15" hidden="1" customHeight="1">
      <c r="A5721" s="413"/>
      <c r="AE5721" s="414"/>
    </row>
    <row r="5722" spans="1:31" ht="15" hidden="1" customHeight="1">
      <c r="A5722" s="413"/>
      <c r="AE5722" s="414"/>
    </row>
    <row r="5723" spans="1:31" ht="15" hidden="1" customHeight="1">
      <c r="A5723" s="413"/>
      <c r="AE5723" s="414"/>
    </row>
    <row r="5724" spans="1:31" ht="15" hidden="1" customHeight="1">
      <c r="A5724" s="413"/>
      <c r="AE5724" s="414"/>
    </row>
    <row r="5725" spans="1:31" ht="15" hidden="1" customHeight="1">
      <c r="A5725" s="413"/>
      <c r="AE5725" s="414"/>
    </row>
    <row r="5726" spans="1:31" ht="15" hidden="1" customHeight="1">
      <c r="A5726" s="413"/>
      <c r="AE5726" s="414"/>
    </row>
    <row r="5727" spans="1:31" ht="15" hidden="1" customHeight="1">
      <c r="A5727" s="413"/>
      <c r="AE5727" s="414"/>
    </row>
    <row r="5728" spans="1:31" ht="15" hidden="1" customHeight="1">
      <c r="A5728" s="413"/>
      <c r="AE5728" s="414"/>
    </row>
    <row r="5729" spans="1:31" ht="15" hidden="1" customHeight="1">
      <c r="A5729" s="413"/>
      <c r="AE5729" s="414"/>
    </row>
    <row r="5730" spans="1:31" ht="15" hidden="1" customHeight="1">
      <c r="A5730" s="413"/>
      <c r="AE5730" s="414"/>
    </row>
    <row r="5731" spans="1:31" ht="15" hidden="1" customHeight="1">
      <c r="A5731" s="413"/>
      <c r="AE5731" s="414"/>
    </row>
    <row r="5732" spans="1:31" ht="15" hidden="1" customHeight="1">
      <c r="A5732" s="413"/>
      <c r="AE5732" s="414"/>
    </row>
    <row r="5733" spans="1:31" ht="15" hidden="1" customHeight="1">
      <c r="A5733" s="413"/>
      <c r="AE5733" s="414"/>
    </row>
    <row r="5734" spans="1:31" ht="15" hidden="1" customHeight="1">
      <c r="A5734" s="413"/>
      <c r="AE5734" s="414"/>
    </row>
    <row r="5735" spans="1:31" ht="15" hidden="1" customHeight="1">
      <c r="A5735" s="413"/>
      <c r="AE5735" s="414"/>
    </row>
    <row r="5736" spans="1:31" ht="15" hidden="1" customHeight="1">
      <c r="A5736" s="413"/>
      <c r="AE5736" s="414"/>
    </row>
    <row r="5737" spans="1:31" ht="15" hidden="1" customHeight="1">
      <c r="A5737" s="413"/>
      <c r="AE5737" s="414"/>
    </row>
    <row r="5738" spans="1:31" ht="15" hidden="1" customHeight="1">
      <c r="A5738" s="413"/>
      <c r="AE5738" s="414"/>
    </row>
    <row r="5739" spans="1:31" ht="15" hidden="1" customHeight="1">
      <c r="A5739" s="413"/>
      <c r="AE5739" s="414"/>
    </row>
    <row r="5740" spans="1:31" ht="15" hidden="1" customHeight="1">
      <c r="A5740" s="413"/>
      <c r="AE5740" s="414"/>
    </row>
    <row r="5741" spans="1:31" ht="15" hidden="1" customHeight="1">
      <c r="A5741" s="413"/>
      <c r="AE5741" s="414"/>
    </row>
    <row r="5742" spans="1:31" ht="15" hidden="1" customHeight="1">
      <c r="A5742" s="413"/>
      <c r="AE5742" s="414"/>
    </row>
    <row r="5743" spans="1:31" ht="15" hidden="1" customHeight="1">
      <c r="A5743" s="413"/>
      <c r="AE5743" s="414"/>
    </row>
    <row r="5744" spans="1:31" ht="15" hidden="1" customHeight="1">
      <c r="A5744" s="413"/>
      <c r="AE5744" s="414"/>
    </row>
    <row r="5745" spans="1:31" ht="15" hidden="1" customHeight="1">
      <c r="A5745" s="413"/>
      <c r="AE5745" s="414"/>
    </row>
    <row r="5746" spans="1:31" ht="15" hidden="1" customHeight="1">
      <c r="A5746" s="413"/>
      <c r="AE5746" s="414"/>
    </row>
    <row r="5747" spans="1:31" ht="15" hidden="1" customHeight="1">
      <c r="A5747" s="413"/>
      <c r="AE5747" s="414"/>
    </row>
    <row r="5748" spans="1:31" ht="15" hidden="1" customHeight="1">
      <c r="A5748" s="413"/>
      <c r="AE5748" s="414"/>
    </row>
    <row r="5749" spans="1:31" ht="15" hidden="1" customHeight="1">
      <c r="A5749" s="413"/>
      <c r="AE5749" s="414"/>
    </row>
    <row r="5750" spans="1:31" ht="15" hidden="1" customHeight="1">
      <c r="A5750" s="413"/>
      <c r="AE5750" s="414"/>
    </row>
    <row r="5751" spans="1:31" ht="15" hidden="1" customHeight="1">
      <c r="A5751" s="413"/>
      <c r="AE5751" s="414"/>
    </row>
    <row r="5752" spans="1:31" ht="15" hidden="1" customHeight="1">
      <c r="A5752" s="413"/>
      <c r="AE5752" s="414"/>
    </row>
    <row r="5753" spans="1:31" ht="15" hidden="1" customHeight="1">
      <c r="A5753" s="413"/>
      <c r="AE5753" s="414"/>
    </row>
    <row r="5754" spans="1:31" ht="15" hidden="1" customHeight="1">
      <c r="A5754" s="413"/>
      <c r="AE5754" s="414"/>
    </row>
    <row r="5755" spans="1:31" ht="15" hidden="1" customHeight="1">
      <c r="A5755" s="413"/>
      <c r="AE5755" s="414"/>
    </row>
    <row r="5756" spans="1:31" ht="15" hidden="1" customHeight="1">
      <c r="A5756" s="413"/>
      <c r="AE5756" s="414"/>
    </row>
    <row r="5757" spans="1:31" ht="15" hidden="1" customHeight="1">
      <c r="A5757" s="413"/>
      <c r="AE5757" s="414"/>
    </row>
    <row r="5758" spans="1:31" ht="15" hidden="1" customHeight="1">
      <c r="A5758" s="413"/>
      <c r="AE5758" s="414"/>
    </row>
    <row r="5759" spans="1:31" ht="15" hidden="1" customHeight="1">
      <c r="A5759" s="413"/>
      <c r="AE5759" s="414"/>
    </row>
    <row r="5760" spans="1:31" ht="15" hidden="1" customHeight="1">
      <c r="A5760" s="413"/>
      <c r="AE5760" s="414"/>
    </row>
    <row r="5761" spans="1:31" ht="15" hidden="1" customHeight="1">
      <c r="A5761" s="413"/>
      <c r="AE5761" s="414"/>
    </row>
    <row r="5762" spans="1:31" ht="15" hidden="1" customHeight="1">
      <c r="A5762" s="413"/>
      <c r="AE5762" s="414"/>
    </row>
    <row r="5763" spans="1:31" ht="15" hidden="1" customHeight="1">
      <c r="A5763" s="413"/>
      <c r="AE5763" s="414"/>
    </row>
    <row r="5764" spans="1:31" ht="15" hidden="1" customHeight="1">
      <c r="A5764" s="413"/>
      <c r="AE5764" s="414"/>
    </row>
    <row r="5765" spans="1:31" ht="15" hidden="1" customHeight="1">
      <c r="A5765" s="413"/>
      <c r="AE5765" s="414"/>
    </row>
    <row r="5766" spans="1:31" ht="15" hidden="1" customHeight="1">
      <c r="A5766" s="413"/>
      <c r="AE5766" s="414"/>
    </row>
    <row r="5767" spans="1:31" ht="15" hidden="1" customHeight="1">
      <c r="A5767" s="413"/>
      <c r="AE5767" s="414"/>
    </row>
    <row r="5768" spans="1:31" ht="15" hidden="1" customHeight="1">
      <c r="A5768" s="413"/>
      <c r="AE5768" s="414"/>
    </row>
    <row r="5769" spans="1:31" ht="15" hidden="1" customHeight="1">
      <c r="A5769" s="413"/>
      <c r="AE5769" s="414"/>
    </row>
    <row r="5770" spans="1:31" ht="15" hidden="1" customHeight="1">
      <c r="A5770" s="413"/>
      <c r="AE5770" s="414"/>
    </row>
    <row r="5771" spans="1:31" ht="15" hidden="1" customHeight="1">
      <c r="A5771" s="413"/>
      <c r="AE5771" s="414"/>
    </row>
    <row r="5772" spans="1:31" ht="15" hidden="1" customHeight="1">
      <c r="A5772" s="413"/>
      <c r="AE5772" s="414"/>
    </row>
    <row r="5773" spans="1:31" ht="15" hidden="1" customHeight="1">
      <c r="A5773" s="413"/>
      <c r="AE5773" s="414"/>
    </row>
    <row r="5774" spans="1:31" ht="15" hidden="1" customHeight="1">
      <c r="A5774" s="413"/>
      <c r="AE5774" s="414"/>
    </row>
    <row r="5775" spans="1:31" ht="15" hidden="1" customHeight="1">
      <c r="A5775" s="413"/>
      <c r="AE5775" s="414"/>
    </row>
    <row r="5776" spans="1:31" ht="15" hidden="1" customHeight="1">
      <c r="A5776" s="413"/>
      <c r="AE5776" s="414"/>
    </row>
    <row r="5777" spans="1:31" ht="15" hidden="1" customHeight="1">
      <c r="A5777" s="413"/>
      <c r="AE5777" s="414"/>
    </row>
    <row r="5778" spans="1:31" ht="15" hidden="1" customHeight="1">
      <c r="A5778" s="413"/>
      <c r="AE5778" s="414"/>
    </row>
    <row r="5779" spans="1:31" ht="15" hidden="1" customHeight="1">
      <c r="A5779" s="413"/>
      <c r="AE5779" s="414"/>
    </row>
    <row r="5780" spans="1:31" ht="15" hidden="1" customHeight="1">
      <c r="A5780" s="413"/>
      <c r="AE5780" s="414"/>
    </row>
    <row r="5781" spans="1:31" ht="15" hidden="1" customHeight="1">
      <c r="A5781" s="413"/>
      <c r="AE5781" s="414"/>
    </row>
    <row r="5782" spans="1:31" ht="15" hidden="1" customHeight="1">
      <c r="A5782" s="413"/>
      <c r="AE5782" s="414"/>
    </row>
    <row r="5783" spans="1:31" ht="15" hidden="1" customHeight="1">
      <c r="A5783" s="413"/>
      <c r="AE5783" s="414"/>
    </row>
    <row r="5784" spans="1:31" ht="15" hidden="1" customHeight="1">
      <c r="A5784" s="413"/>
      <c r="AE5784" s="414"/>
    </row>
    <row r="5785" spans="1:31" ht="15" hidden="1" customHeight="1">
      <c r="A5785" s="413"/>
      <c r="AE5785" s="414"/>
    </row>
    <row r="5786" spans="1:31" ht="15" hidden="1" customHeight="1">
      <c r="A5786" s="413"/>
      <c r="AE5786" s="414"/>
    </row>
    <row r="5787" spans="1:31" ht="15" hidden="1" customHeight="1">
      <c r="A5787" s="413"/>
      <c r="AE5787" s="414"/>
    </row>
    <row r="5788" spans="1:31" ht="15" hidden="1" customHeight="1">
      <c r="A5788" s="413"/>
      <c r="AE5788" s="414"/>
    </row>
    <row r="5789" spans="1:31" ht="15" hidden="1" customHeight="1">
      <c r="A5789" s="413"/>
      <c r="AE5789" s="414"/>
    </row>
    <row r="5790" spans="1:31" ht="15" hidden="1" customHeight="1">
      <c r="A5790" s="413"/>
      <c r="AE5790" s="414"/>
    </row>
    <row r="5791" spans="1:31" ht="15" hidden="1" customHeight="1">
      <c r="A5791" s="413"/>
      <c r="AE5791" s="414"/>
    </row>
    <row r="5792" spans="1:31" ht="15" hidden="1" customHeight="1">
      <c r="A5792" s="413"/>
      <c r="AE5792" s="414"/>
    </row>
    <row r="5793" spans="1:31" ht="15" hidden="1" customHeight="1">
      <c r="A5793" s="413"/>
      <c r="AE5793" s="414"/>
    </row>
    <row r="5794" spans="1:31" ht="15" hidden="1" customHeight="1">
      <c r="A5794" s="413"/>
      <c r="AE5794" s="414"/>
    </row>
    <row r="5795" spans="1:31" ht="15" hidden="1" customHeight="1">
      <c r="A5795" s="413"/>
      <c r="AE5795" s="414"/>
    </row>
    <row r="5796" spans="1:31" ht="15" hidden="1" customHeight="1">
      <c r="A5796" s="413"/>
      <c r="AE5796" s="414"/>
    </row>
    <row r="5797" spans="1:31" ht="15" hidden="1" customHeight="1">
      <c r="A5797" s="413"/>
      <c r="AE5797" s="414"/>
    </row>
    <row r="5798" spans="1:31" ht="15" hidden="1" customHeight="1">
      <c r="A5798" s="413"/>
      <c r="AE5798" s="414"/>
    </row>
    <row r="5799" spans="1:31" ht="15" hidden="1" customHeight="1">
      <c r="A5799" s="413"/>
      <c r="AE5799" s="414"/>
    </row>
    <row r="5800" spans="1:31" ht="15" hidden="1" customHeight="1">
      <c r="A5800" s="413"/>
      <c r="AE5800" s="414"/>
    </row>
    <row r="5801" spans="1:31" ht="15" hidden="1" customHeight="1">
      <c r="A5801" s="413"/>
      <c r="AE5801" s="414"/>
    </row>
    <row r="5802" spans="1:31" ht="15" hidden="1" customHeight="1">
      <c r="A5802" s="413"/>
      <c r="AE5802" s="414"/>
    </row>
    <row r="5803" spans="1:31" ht="15" hidden="1" customHeight="1">
      <c r="A5803" s="413"/>
      <c r="AE5803" s="414"/>
    </row>
    <row r="5804" spans="1:31" ht="15" hidden="1" customHeight="1">
      <c r="A5804" s="413"/>
      <c r="AE5804" s="414"/>
    </row>
    <row r="5805" spans="1:31" ht="15" hidden="1" customHeight="1">
      <c r="A5805" s="413"/>
      <c r="AE5805" s="414"/>
    </row>
    <row r="5806" spans="1:31" ht="15" hidden="1" customHeight="1">
      <c r="A5806" s="413"/>
      <c r="AE5806" s="414"/>
    </row>
    <row r="5807" spans="1:31" ht="15" hidden="1" customHeight="1">
      <c r="A5807" s="413"/>
      <c r="AE5807" s="414"/>
    </row>
    <row r="5808" spans="1:31" ht="15" hidden="1" customHeight="1">
      <c r="A5808" s="413"/>
      <c r="AE5808" s="414"/>
    </row>
    <row r="5809" spans="1:31" ht="15" hidden="1" customHeight="1">
      <c r="A5809" s="413"/>
      <c r="AE5809" s="414"/>
    </row>
    <row r="5810" spans="1:31" ht="15" hidden="1" customHeight="1">
      <c r="A5810" s="413"/>
      <c r="AE5810" s="414"/>
    </row>
    <row r="5811" spans="1:31" ht="15" hidden="1" customHeight="1">
      <c r="A5811" s="413"/>
      <c r="AE5811" s="414"/>
    </row>
    <row r="5812" spans="1:31" ht="15" hidden="1" customHeight="1">
      <c r="A5812" s="413"/>
      <c r="AE5812" s="414"/>
    </row>
    <row r="5813" spans="1:31" ht="15" hidden="1" customHeight="1">
      <c r="A5813" s="413"/>
      <c r="AE5813" s="414"/>
    </row>
    <row r="5814" spans="1:31" ht="15" hidden="1" customHeight="1">
      <c r="A5814" s="413"/>
      <c r="AE5814" s="414"/>
    </row>
    <row r="5815" spans="1:31" ht="15" hidden="1" customHeight="1">
      <c r="A5815" s="413"/>
      <c r="AE5815" s="414"/>
    </row>
    <row r="5816" spans="1:31" ht="15" hidden="1" customHeight="1">
      <c r="A5816" s="413"/>
      <c r="AE5816" s="414"/>
    </row>
    <row r="5817" spans="1:31" ht="15" hidden="1" customHeight="1">
      <c r="A5817" s="413"/>
      <c r="AE5817" s="414"/>
    </row>
    <row r="5818" spans="1:31" ht="15" hidden="1" customHeight="1">
      <c r="A5818" s="413"/>
      <c r="AE5818" s="414"/>
    </row>
    <row r="5819" spans="1:31" ht="15" hidden="1" customHeight="1">
      <c r="A5819" s="413"/>
      <c r="AE5819" s="414"/>
    </row>
    <row r="5820" spans="1:31" ht="15" hidden="1" customHeight="1">
      <c r="A5820" s="413"/>
      <c r="AE5820" s="414"/>
    </row>
    <row r="5821" spans="1:31" ht="15" hidden="1" customHeight="1">
      <c r="A5821" s="413"/>
      <c r="AE5821" s="414"/>
    </row>
    <row r="5822" spans="1:31" ht="15" hidden="1" customHeight="1">
      <c r="A5822" s="413"/>
      <c r="AE5822" s="414"/>
    </row>
    <row r="5823" spans="1:31" ht="15" hidden="1" customHeight="1">
      <c r="A5823" s="413"/>
      <c r="AE5823" s="414"/>
    </row>
    <row r="5824" spans="1:31" ht="15" hidden="1" customHeight="1">
      <c r="A5824" s="413"/>
      <c r="AE5824" s="414"/>
    </row>
    <row r="5825" spans="1:31" ht="15" hidden="1" customHeight="1">
      <c r="A5825" s="413"/>
      <c r="AE5825" s="414"/>
    </row>
    <row r="5826" spans="1:31" ht="15" hidden="1" customHeight="1">
      <c r="A5826" s="413"/>
      <c r="AE5826" s="414"/>
    </row>
    <row r="5827" spans="1:31" ht="15" hidden="1" customHeight="1">
      <c r="A5827" s="413"/>
      <c r="AE5827" s="414"/>
    </row>
    <row r="5828" spans="1:31" ht="15" hidden="1" customHeight="1">
      <c r="A5828" s="413"/>
      <c r="AE5828" s="414"/>
    </row>
    <row r="5829" spans="1:31" ht="15" hidden="1" customHeight="1">
      <c r="A5829" s="413"/>
      <c r="AE5829" s="414"/>
    </row>
    <row r="5830" spans="1:31" ht="15" hidden="1" customHeight="1">
      <c r="A5830" s="413"/>
      <c r="AE5830" s="414"/>
    </row>
    <row r="5831" spans="1:31" ht="15" hidden="1" customHeight="1">
      <c r="A5831" s="413"/>
      <c r="AE5831" s="414"/>
    </row>
    <row r="5832" spans="1:31" ht="15" hidden="1" customHeight="1">
      <c r="A5832" s="413"/>
      <c r="AE5832" s="414"/>
    </row>
    <row r="5833" spans="1:31" ht="15" hidden="1" customHeight="1">
      <c r="A5833" s="413"/>
      <c r="AE5833" s="414"/>
    </row>
    <row r="5834" spans="1:31" ht="15" hidden="1" customHeight="1">
      <c r="A5834" s="413"/>
      <c r="AE5834" s="414"/>
    </row>
    <row r="5835" spans="1:31" ht="15" hidden="1" customHeight="1">
      <c r="A5835" s="413"/>
      <c r="AE5835" s="414"/>
    </row>
    <row r="5836" spans="1:31" ht="15" hidden="1" customHeight="1">
      <c r="A5836" s="413"/>
      <c r="AE5836" s="414"/>
    </row>
    <row r="5837" spans="1:31" ht="15" hidden="1" customHeight="1">
      <c r="A5837" s="413"/>
      <c r="AE5837" s="414"/>
    </row>
    <row r="5838" spans="1:31" ht="15" hidden="1" customHeight="1">
      <c r="A5838" s="413"/>
      <c r="AE5838" s="414"/>
    </row>
    <row r="5839" spans="1:31" ht="15" hidden="1" customHeight="1">
      <c r="A5839" s="413"/>
      <c r="AE5839" s="414"/>
    </row>
    <row r="5840" spans="1:31" ht="15" hidden="1" customHeight="1">
      <c r="A5840" s="413"/>
      <c r="AE5840" s="414"/>
    </row>
    <row r="5841" spans="1:31" ht="15" hidden="1" customHeight="1">
      <c r="A5841" s="413"/>
      <c r="AE5841" s="414"/>
    </row>
    <row r="5842" spans="1:31" ht="15" hidden="1" customHeight="1">
      <c r="A5842" s="413"/>
      <c r="AE5842" s="414"/>
    </row>
    <row r="5843" spans="1:31" ht="15" hidden="1" customHeight="1">
      <c r="A5843" s="413"/>
      <c r="AE5843" s="414"/>
    </row>
    <row r="5844" spans="1:31" ht="15" hidden="1" customHeight="1">
      <c r="A5844" s="413"/>
      <c r="AE5844" s="414"/>
    </row>
    <row r="5845" spans="1:31" ht="15" hidden="1" customHeight="1">
      <c r="A5845" s="413"/>
      <c r="AE5845" s="414"/>
    </row>
    <row r="5846" spans="1:31" ht="15" hidden="1" customHeight="1">
      <c r="A5846" s="413"/>
      <c r="AE5846" s="414"/>
    </row>
    <row r="5847" spans="1:31" ht="15" hidden="1" customHeight="1">
      <c r="A5847" s="413"/>
      <c r="AE5847" s="414"/>
    </row>
    <row r="5848" spans="1:31" ht="15" hidden="1" customHeight="1">
      <c r="A5848" s="413"/>
      <c r="AE5848" s="414"/>
    </row>
    <row r="5849" spans="1:31" ht="15" hidden="1" customHeight="1">
      <c r="A5849" s="413"/>
      <c r="AE5849" s="414"/>
    </row>
    <row r="5850" spans="1:31" ht="15" hidden="1" customHeight="1">
      <c r="A5850" s="413"/>
      <c r="AE5850" s="414"/>
    </row>
    <row r="5851" spans="1:31" ht="15" hidden="1" customHeight="1">
      <c r="A5851" s="413"/>
      <c r="AE5851" s="414"/>
    </row>
    <row r="5852" spans="1:31" ht="15" hidden="1" customHeight="1">
      <c r="A5852" s="413"/>
      <c r="AE5852" s="414"/>
    </row>
    <row r="5853" spans="1:31" ht="15" hidden="1" customHeight="1">
      <c r="A5853" s="413"/>
      <c r="AE5853" s="414"/>
    </row>
    <row r="5854" spans="1:31" ht="15" hidden="1" customHeight="1">
      <c r="A5854" s="413"/>
      <c r="AE5854" s="414"/>
    </row>
    <row r="5855" spans="1:31" ht="15" hidden="1" customHeight="1">
      <c r="A5855" s="413"/>
      <c r="AE5855" s="414"/>
    </row>
    <row r="5856" spans="1:31" ht="15" hidden="1" customHeight="1">
      <c r="A5856" s="413"/>
      <c r="AE5856" s="414"/>
    </row>
    <row r="5857" spans="1:31" ht="15" hidden="1" customHeight="1">
      <c r="A5857" s="413"/>
      <c r="AE5857" s="414"/>
    </row>
    <row r="5858" spans="1:31" ht="15" hidden="1" customHeight="1">
      <c r="A5858" s="413"/>
      <c r="AE5858" s="414"/>
    </row>
    <row r="5859" spans="1:31" ht="15" hidden="1" customHeight="1">
      <c r="A5859" s="413"/>
      <c r="AE5859" s="414"/>
    </row>
    <row r="5860" spans="1:31" ht="15" hidden="1" customHeight="1">
      <c r="A5860" s="413"/>
      <c r="AE5860" s="414"/>
    </row>
    <row r="5861" spans="1:31" ht="15" hidden="1" customHeight="1">
      <c r="A5861" s="413"/>
      <c r="AE5861" s="414"/>
    </row>
    <row r="5862" spans="1:31" ht="15" hidden="1" customHeight="1">
      <c r="A5862" s="413"/>
      <c r="AE5862" s="414"/>
    </row>
    <row r="5863" spans="1:31" ht="15" hidden="1" customHeight="1">
      <c r="A5863" s="413"/>
      <c r="AE5863" s="414"/>
    </row>
    <row r="5864" spans="1:31" ht="15" hidden="1" customHeight="1">
      <c r="A5864" s="413"/>
      <c r="AE5864" s="414"/>
    </row>
    <row r="5865" spans="1:31" ht="15" hidden="1" customHeight="1">
      <c r="A5865" s="413"/>
      <c r="AE5865" s="414"/>
    </row>
    <row r="5866" spans="1:31" ht="15" hidden="1" customHeight="1">
      <c r="A5866" s="413"/>
      <c r="AE5866" s="414"/>
    </row>
    <row r="5867" spans="1:31" ht="15" hidden="1" customHeight="1">
      <c r="A5867" s="413"/>
      <c r="AE5867" s="414"/>
    </row>
    <row r="5868" spans="1:31" ht="15" hidden="1" customHeight="1">
      <c r="A5868" s="413"/>
      <c r="AE5868" s="414"/>
    </row>
    <row r="5869" spans="1:31" ht="15" hidden="1" customHeight="1">
      <c r="A5869" s="413"/>
      <c r="AE5869" s="414"/>
    </row>
    <row r="5870" spans="1:31" ht="15" hidden="1" customHeight="1">
      <c r="A5870" s="413"/>
      <c r="AE5870" s="414"/>
    </row>
    <row r="5871" spans="1:31" ht="15" hidden="1" customHeight="1">
      <c r="A5871" s="413"/>
      <c r="AE5871" s="414"/>
    </row>
    <row r="5872" spans="1:31" ht="15" hidden="1" customHeight="1">
      <c r="A5872" s="413"/>
      <c r="AE5872" s="414"/>
    </row>
    <row r="5873" spans="1:31" ht="15" hidden="1" customHeight="1">
      <c r="A5873" s="413"/>
      <c r="AE5873" s="414"/>
    </row>
    <row r="5874" spans="1:31" ht="15" hidden="1" customHeight="1">
      <c r="A5874" s="413"/>
      <c r="AE5874" s="414"/>
    </row>
    <row r="5875" spans="1:31" ht="15" hidden="1" customHeight="1">
      <c r="A5875" s="413"/>
      <c r="AE5875" s="414"/>
    </row>
    <row r="5876" spans="1:31" ht="15" hidden="1" customHeight="1">
      <c r="A5876" s="413"/>
      <c r="AE5876" s="414"/>
    </row>
    <row r="5877" spans="1:31" ht="15" hidden="1" customHeight="1">
      <c r="A5877" s="413"/>
      <c r="AE5877" s="414"/>
    </row>
    <row r="5878" spans="1:31" ht="15" hidden="1" customHeight="1">
      <c r="A5878" s="413"/>
      <c r="AE5878" s="414"/>
    </row>
    <row r="5879" spans="1:31" ht="15" hidden="1" customHeight="1">
      <c r="A5879" s="413"/>
      <c r="AE5879" s="414"/>
    </row>
    <row r="5880" spans="1:31" ht="15" hidden="1" customHeight="1">
      <c r="A5880" s="413"/>
      <c r="AE5880" s="414"/>
    </row>
    <row r="5881" spans="1:31" ht="15" hidden="1" customHeight="1">
      <c r="A5881" s="413"/>
      <c r="AE5881" s="414"/>
    </row>
    <row r="5882" spans="1:31" ht="15" hidden="1" customHeight="1">
      <c r="A5882" s="413"/>
      <c r="AE5882" s="414"/>
    </row>
    <row r="5883" spans="1:31" ht="15" hidden="1" customHeight="1">
      <c r="A5883" s="413"/>
      <c r="AE5883" s="414"/>
    </row>
    <row r="5884" spans="1:31" ht="15" hidden="1" customHeight="1">
      <c r="A5884" s="413"/>
      <c r="AE5884" s="414"/>
    </row>
    <row r="5885" spans="1:31" ht="15" hidden="1" customHeight="1">
      <c r="A5885" s="413"/>
      <c r="AE5885" s="414"/>
    </row>
    <row r="5886" spans="1:31" ht="15" hidden="1" customHeight="1">
      <c r="A5886" s="413"/>
      <c r="AE5886" s="414"/>
    </row>
    <row r="5887" spans="1:31" ht="15" hidden="1" customHeight="1">
      <c r="A5887" s="413"/>
      <c r="AE5887" s="414"/>
    </row>
    <row r="5888" spans="1:31" ht="15" hidden="1" customHeight="1">
      <c r="A5888" s="413"/>
      <c r="AE5888" s="414"/>
    </row>
    <row r="5889" spans="1:31" ht="15" hidden="1" customHeight="1">
      <c r="A5889" s="413"/>
      <c r="AE5889" s="414"/>
    </row>
    <row r="5890" spans="1:31" ht="15" hidden="1" customHeight="1">
      <c r="A5890" s="413"/>
      <c r="AE5890" s="414"/>
    </row>
    <row r="5891" spans="1:31" ht="15" hidden="1" customHeight="1">
      <c r="A5891" s="413"/>
      <c r="AE5891" s="414"/>
    </row>
    <row r="5892" spans="1:31" ht="15" hidden="1" customHeight="1">
      <c r="A5892" s="413"/>
      <c r="AE5892" s="414"/>
    </row>
    <row r="5893" spans="1:31" ht="15" hidden="1" customHeight="1">
      <c r="A5893" s="413"/>
      <c r="AE5893" s="414"/>
    </row>
    <row r="5894" spans="1:31" ht="15" hidden="1" customHeight="1">
      <c r="A5894" s="413"/>
      <c r="AE5894" s="414"/>
    </row>
    <row r="5895" spans="1:31" ht="15" hidden="1" customHeight="1">
      <c r="A5895" s="413"/>
      <c r="AE5895" s="414"/>
    </row>
    <row r="5896" spans="1:31" ht="15" hidden="1" customHeight="1">
      <c r="A5896" s="413"/>
      <c r="AE5896" s="414"/>
    </row>
    <row r="5897" spans="1:31" ht="15" hidden="1" customHeight="1">
      <c r="A5897" s="413"/>
      <c r="AE5897" s="414"/>
    </row>
    <row r="5898" spans="1:31" ht="15" hidden="1" customHeight="1">
      <c r="A5898" s="413"/>
      <c r="AE5898" s="414"/>
    </row>
    <row r="5899" spans="1:31" ht="15" hidden="1" customHeight="1">
      <c r="A5899" s="413"/>
      <c r="AE5899" s="414"/>
    </row>
    <row r="5900" spans="1:31" ht="15" hidden="1" customHeight="1">
      <c r="A5900" s="413"/>
      <c r="AE5900" s="414"/>
    </row>
    <row r="5901" spans="1:31" ht="15" hidden="1" customHeight="1">
      <c r="A5901" s="413"/>
      <c r="AE5901" s="414"/>
    </row>
    <row r="5902" spans="1:31" ht="15" hidden="1" customHeight="1">
      <c r="A5902" s="413"/>
      <c r="AE5902" s="414"/>
    </row>
    <row r="5903" spans="1:31" ht="15" hidden="1" customHeight="1">
      <c r="A5903" s="413"/>
      <c r="AE5903" s="414"/>
    </row>
    <row r="5904" spans="1:31" ht="15" hidden="1" customHeight="1">
      <c r="A5904" s="413"/>
      <c r="AE5904" s="414"/>
    </row>
    <row r="5905" spans="1:31" ht="15" hidden="1" customHeight="1">
      <c r="A5905" s="413"/>
      <c r="AE5905" s="414"/>
    </row>
    <row r="5906" spans="1:31" ht="15" hidden="1" customHeight="1">
      <c r="A5906" s="413"/>
      <c r="AE5906" s="414"/>
    </row>
    <row r="5907" spans="1:31" ht="15" hidden="1" customHeight="1">
      <c r="A5907" s="413"/>
      <c r="AE5907" s="414"/>
    </row>
    <row r="5908" spans="1:31" ht="15" hidden="1" customHeight="1">
      <c r="A5908" s="413"/>
      <c r="AE5908" s="414"/>
    </row>
    <row r="5909" spans="1:31" ht="15" hidden="1" customHeight="1">
      <c r="A5909" s="413"/>
      <c r="AE5909" s="414"/>
    </row>
    <row r="5910" spans="1:31" ht="15" hidden="1" customHeight="1">
      <c r="A5910" s="413"/>
      <c r="AE5910" s="414"/>
    </row>
    <row r="5911" spans="1:31" ht="15" hidden="1" customHeight="1">
      <c r="A5911" s="413"/>
      <c r="AE5911" s="414"/>
    </row>
    <row r="5912" spans="1:31" ht="15" hidden="1" customHeight="1">
      <c r="A5912" s="413"/>
      <c r="AE5912" s="414"/>
    </row>
    <row r="5913" spans="1:31" ht="15" hidden="1" customHeight="1">
      <c r="A5913" s="413"/>
      <c r="AE5913" s="414"/>
    </row>
    <row r="5914" spans="1:31" ht="15" hidden="1" customHeight="1">
      <c r="A5914" s="413"/>
      <c r="AE5914" s="414"/>
    </row>
    <row r="5915" spans="1:31" ht="15" hidden="1" customHeight="1">
      <c r="A5915" s="413"/>
      <c r="AE5915" s="414"/>
    </row>
    <row r="5916" spans="1:31" ht="15" hidden="1" customHeight="1">
      <c r="A5916" s="413"/>
      <c r="AE5916" s="414"/>
    </row>
    <row r="5917" spans="1:31" ht="15" hidden="1" customHeight="1">
      <c r="A5917" s="413"/>
      <c r="AE5917" s="414"/>
    </row>
    <row r="5918" spans="1:31" ht="15" hidden="1" customHeight="1">
      <c r="A5918" s="413"/>
      <c r="AE5918" s="414"/>
    </row>
    <row r="5919" spans="1:31" ht="15" hidden="1" customHeight="1">
      <c r="A5919" s="413"/>
      <c r="AE5919" s="414"/>
    </row>
    <row r="5920" spans="1:31" ht="15" hidden="1" customHeight="1">
      <c r="A5920" s="413"/>
      <c r="AE5920" s="414"/>
    </row>
    <row r="5921" spans="1:31" ht="15" hidden="1" customHeight="1">
      <c r="A5921" s="413"/>
      <c r="AE5921" s="414"/>
    </row>
    <row r="5922" spans="1:31" ht="15" hidden="1" customHeight="1">
      <c r="A5922" s="413"/>
      <c r="AE5922" s="414"/>
    </row>
    <row r="5923" spans="1:31" ht="15" hidden="1" customHeight="1">
      <c r="A5923" s="413"/>
      <c r="AE5923" s="414"/>
    </row>
    <row r="5924" spans="1:31" ht="15" hidden="1" customHeight="1">
      <c r="A5924" s="413"/>
      <c r="AE5924" s="414"/>
    </row>
    <row r="5925" spans="1:31" ht="15" hidden="1" customHeight="1">
      <c r="A5925" s="413"/>
      <c r="AE5925" s="414"/>
    </row>
    <row r="5926" spans="1:31" ht="15" hidden="1" customHeight="1">
      <c r="A5926" s="413"/>
      <c r="AE5926" s="414"/>
    </row>
    <row r="5927" spans="1:31" ht="15" hidden="1" customHeight="1">
      <c r="A5927" s="413"/>
      <c r="AE5927" s="414"/>
    </row>
    <row r="5928" spans="1:31" ht="15" hidden="1" customHeight="1">
      <c r="A5928" s="413"/>
      <c r="AE5928" s="414"/>
    </row>
    <row r="5929" spans="1:31" ht="15" hidden="1" customHeight="1">
      <c r="A5929" s="413"/>
      <c r="AE5929" s="414"/>
    </row>
    <row r="5930" spans="1:31" ht="15" hidden="1" customHeight="1">
      <c r="A5930" s="413"/>
      <c r="AE5930" s="414"/>
    </row>
    <row r="5931" spans="1:31" ht="15" hidden="1" customHeight="1">
      <c r="A5931" s="413"/>
      <c r="AE5931" s="414"/>
    </row>
    <row r="5932" spans="1:31" ht="15" hidden="1" customHeight="1">
      <c r="A5932" s="413"/>
      <c r="AE5932" s="414"/>
    </row>
    <row r="5933" spans="1:31" ht="15" hidden="1" customHeight="1">
      <c r="A5933" s="413"/>
      <c r="AE5933" s="414"/>
    </row>
    <row r="5934" spans="1:31" ht="15" hidden="1" customHeight="1">
      <c r="A5934" s="413"/>
      <c r="AE5934" s="414"/>
    </row>
    <row r="5935" spans="1:31" ht="15" hidden="1" customHeight="1">
      <c r="A5935" s="413"/>
      <c r="AE5935" s="414"/>
    </row>
    <row r="5936" spans="1:31" ht="15" hidden="1" customHeight="1">
      <c r="A5936" s="413"/>
      <c r="AE5936" s="414"/>
    </row>
    <row r="5937" spans="1:31" ht="15" hidden="1" customHeight="1">
      <c r="A5937" s="413"/>
      <c r="AE5937" s="414"/>
    </row>
    <row r="5938" spans="1:31" ht="15" hidden="1" customHeight="1">
      <c r="A5938" s="413"/>
      <c r="AE5938" s="414"/>
    </row>
    <row r="5939" spans="1:31" ht="15" hidden="1" customHeight="1">
      <c r="A5939" s="413"/>
      <c r="AE5939" s="414"/>
    </row>
    <row r="5940" spans="1:31" ht="15" hidden="1" customHeight="1">
      <c r="A5940" s="413"/>
      <c r="AE5940" s="414"/>
    </row>
    <row r="5941" spans="1:31" ht="15" hidden="1" customHeight="1">
      <c r="A5941" s="413"/>
      <c r="AE5941" s="414"/>
    </row>
    <row r="5942" spans="1:31" ht="15" hidden="1" customHeight="1">
      <c r="A5942" s="413"/>
      <c r="AE5942" s="414"/>
    </row>
    <row r="5943" spans="1:31" ht="15" hidden="1" customHeight="1">
      <c r="A5943" s="413"/>
      <c r="AE5943" s="414"/>
    </row>
    <row r="5944" spans="1:31" ht="15" hidden="1" customHeight="1">
      <c r="A5944" s="413"/>
      <c r="AE5944" s="414"/>
    </row>
    <row r="5945" spans="1:31" ht="15" hidden="1" customHeight="1">
      <c r="A5945" s="413"/>
      <c r="AE5945" s="414"/>
    </row>
    <row r="5946" spans="1:31" ht="15" hidden="1" customHeight="1">
      <c r="A5946" s="413"/>
      <c r="AE5946" s="414"/>
    </row>
    <row r="5947" spans="1:31" ht="15" hidden="1" customHeight="1">
      <c r="A5947" s="413"/>
      <c r="AE5947" s="414"/>
    </row>
    <row r="5948" spans="1:31" ht="15" hidden="1" customHeight="1">
      <c r="A5948" s="413"/>
      <c r="AE5948" s="414"/>
    </row>
    <row r="5949" spans="1:31" ht="15" hidden="1" customHeight="1">
      <c r="A5949" s="413"/>
      <c r="AE5949" s="414"/>
    </row>
    <row r="5950" spans="1:31" ht="15" hidden="1" customHeight="1">
      <c r="A5950" s="413"/>
      <c r="AE5950" s="414"/>
    </row>
    <row r="5951" spans="1:31" ht="15" hidden="1" customHeight="1">
      <c r="A5951" s="413"/>
      <c r="AE5951" s="414"/>
    </row>
    <row r="5952" spans="1:31" ht="15" hidden="1" customHeight="1">
      <c r="A5952" s="413"/>
      <c r="AE5952" s="414"/>
    </row>
    <row r="5953" spans="1:31" ht="15" hidden="1" customHeight="1">
      <c r="A5953" s="413"/>
      <c r="AE5953" s="414"/>
    </row>
    <row r="5954" spans="1:31" ht="15" hidden="1" customHeight="1">
      <c r="A5954" s="413"/>
      <c r="AE5954" s="414"/>
    </row>
    <row r="5955" spans="1:31" ht="15" hidden="1" customHeight="1">
      <c r="A5955" s="413"/>
      <c r="AE5955" s="414"/>
    </row>
    <row r="5956" spans="1:31" ht="15" hidden="1" customHeight="1">
      <c r="A5956" s="413"/>
      <c r="AE5956" s="414"/>
    </row>
    <row r="5957" spans="1:31" ht="15" hidden="1" customHeight="1">
      <c r="A5957" s="413"/>
      <c r="AE5957" s="414"/>
    </row>
    <row r="5958" spans="1:31" ht="15" hidden="1" customHeight="1">
      <c r="A5958" s="413"/>
      <c r="AE5958" s="414"/>
    </row>
    <row r="5959" spans="1:31" ht="15" hidden="1" customHeight="1">
      <c r="A5959" s="413"/>
      <c r="AE5959" s="414"/>
    </row>
    <row r="5960" spans="1:31" ht="15" hidden="1" customHeight="1">
      <c r="A5960" s="413"/>
      <c r="AE5960" s="414"/>
    </row>
    <row r="5961" spans="1:31" ht="15" hidden="1" customHeight="1">
      <c r="A5961" s="413"/>
      <c r="AE5961" s="414"/>
    </row>
    <row r="5962" spans="1:31" ht="15" hidden="1" customHeight="1">
      <c r="A5962" s="413"/>
      <c r="AE5962" s="414"/>
    </row>
    <row r="5963" spans="1:31" ht="15" hidden="1" customHeight="1">
      <c r="A5963" s="413"/>
      <c r="AE5963" s="414"/>
    </row>
    <row r="5964" spans="1:31" ht="15" hidden="1" customHeight="1">
      <c r="A5964" s="413"/>
      <c r="AE5964" s="414"/>
    </row>
    <row r="5965" spans="1:31" ht="15" hidden="1" customHeight="1">
      <c r="A5965" s="413"/>
      <c r="AE5965" s="414"/>
    </row>
    <row r="5966" spans="1:31" ht="15" hidden="1" customHeight="1">
      <c r="A5966" s="413"/>
      <c r="AE5966" s="414"/>
    </row>
    <row r="5967" spans="1:31" ht="15" hidden="1" customHeight="1">
      <c r="A5967" s="413"/>
      <c r="AE5967" s="414"/>
    </row>
    <row r="5968" spans="1:31" ht="15" hidden="1" customHeight="1">
      <c r="A5968" s="413"/>
      <c r="AE5968" s="414"/>
    </row>
    <row r="5969" spans="1:31" ht="15" hidden="1" customHeight="1">
      <c r="A5969" s="413"/>
      <c r="AE5969" s="414"/>
    </row>
    <row r="5970" spans="1:31" ht="15" hidden="1" customHeight="1">
      <c r="A5970" s="413"/>
      <c r="AE5970" s="414"/>
    </row>
    <row r="5971" spans="1:31" ht="15" hidden="1" customHeight="1">
      <c r="A5971" s="413"/>
      <c r="AE5971" s="414"/>
    </row>
    <row r="5972" spans="1:31" ht="15" hidden="1" customHeight="1">
      <c r="A5972" s="413"/>
      <c r="AE5972" s="414"/>
    </row>
    <row r="5973" spans="1:31" ht="15" hidden="1" customHeight="1">
      <c r="A5973" s="413"/>
      <c r="AE5973" s="414"/>
    </row>
    <row r="5974" spans="1:31" ht="15" hidden="1" customHeight="1">
      <c r="A5974" s="413"/>
      <c r="AE5974" s="414"/>
    </row>
    <row r="5975" spans="1:31" ht="15" hidden="1" customHeight="1">
      <c r="A5975" s="413"/>
      <c r="AE5975" s="414"/>
    </row>
    <row r="5976" spans="1:31" ht="15" hidden="1" customHeight="1">
      <c r="A5976" s="413"/>
      <c r="AE5976" s="414"/>
    </row>
    <row r="5977" spans="1:31" ht="15" hidden="1" customHeight="1">
      <c r="A5977" s="413"/>
      <c r="AE5977" s="414"/>
    </row>
    <row r="5978" spans="1:31" ht="15" hidden="1" customHeight="1">
      <c r="A5978" s="413"/>
      <c r="AE5978" s="414"/>
    </row>
    <row r="5979" spans="1:31" ht="15" hidden="1" customHeight="1">
      <c r="A5979" s="413"/>
      <c r="AE5979" s="414"/>
    </row>
    <row r="5980" spans="1:31" ht="15" hidden="1" customHeight="1">
      <c r="A5980" s="413"/>
      <c r="AE5980" s="414"/>
    </row>
    <row r="5981" spans="1:31" ht="15" hidden="1" customHeight="1">
      <c r="A5981" s="413"/>
      <c r="AE5981" s="414"/>
    </row>
    <row r="5982" spans="1:31" ht="15" hidden="1" customHeight="1">
      <c r="A5982" s="413"/>
      <c r="AE5982" s="414"/>
    </row>
    <row r="5983" spans="1:31" ht="15" hidden="1" customHeight="1">
      <c r="A5983" s="413"/>
      <c r="AE5983" s="414"/>
    </row>
    <row r="5984" spans="1:31" ht="15" hidden="1" customHeight="1">
      <c r="A5984" s="413"/>
      <c r="AE5984" s="414"/>
    </row>
    <row r="5985" spans="1:31" ht="15" hidden="1" customHeight="1">
      <c r="A5985" s="413"/>
      <c r="AE5985" s="414"/>
    </row>
    <row r="5986" spans="1:31" ht="15" hidden="1" customHeight="1">
      <c r="A5986" s="413"/>
      <c r="AE5986" s="414"/>
    </row>
    <row r="5987" spans="1:31" ht="15" hidden="1" customHeight="1">
      <c r="A5987" s="413"/>
      <c r="AE5987" s="414"/>
    </row>
    <row r="5988" spans="1:31" ht="15" hidden="1" customHeight="1">
      <c r="A5988" s="413"/>
      <c r="AE5988" s="414"/>
    </row>
    <row r="5989" spans="1:31" ht="15" hidden="1" customHeight="1">
      <c r="A5989" s="413"/>
      <c r="AE5989" s="414"/>
    </row>
    <row r="5990" spans="1:31" ht="15" hidden="1" customHeight="1">
      <c r="A5990" s="413"/>
      <c r="AE5990" s="414"/>
    </row>
    <row r="5991" spans="1:31" ht="15" hidden="1" customHeight="1">
      <c r="A5991" s="413"/>
      <c r="AE5991" s="414"/>
    </row>
    <row r="5992" spans="1:31" ht="15" hidden="1" customHeight="1">
      <c r="A5992" s="413"/>
      <c r="AE5992" s="414"/>
    </row>
    <row r="5993" spans="1:31" ht="15" hidden="1" customHeight="1">
      <c r="A5993" s="413"/>
      <c r="AE5993" s="414"/>
    </row>
    <row r="5994" spans="1:31" ht="15" hidden="1" customHeight="1">
      <c r="A5994" s="413"/>
      <c r="AE5994" s="414"/>
    </row>
    <row r="5995" spans="1:31" ht="15" hidden="1" customHeight="1">
      <c r="A5995" s="413"/>
      <c r="AE5995" s="414"/>
    </row>
    <row r="5996" spans="1:31" ht="15" hidden="1" customHeight="1">
      <c r="A5996" s="413"/>
      <c r="AE5996" s="414"/>
    </row>
    <row r="5997" spans="1:31" ht="15" hidden="1" customHeight="1">
      <c r="A5997" s="413"/>
      <c r="AE5997" s="414"/>
    </row>
    <row r="5998" spans="1:31" ht="15" hidden="1" customHeight="1">
      <c r="A5998" s="413"/>
      <c r="AE5998" s="414"/>
    </row>
    <row r="5999" spans="1:31" ht="15" hidden="1" customHeight="1">
      <c r="A5999" s="413"/>
      <c r="AE5999" s="414"/>
    </row>
    <row r="6000" spans="1:31" ht="15" hidden="1" customHeight="1">
      <c r="A6000" s="413"/>
      <c r="AE6000" s="414"/>
    </row>
    <row r="6001" spans="1:31" ht="15" hidden="1" customHeight="1">
      <c r="A6001" s="413"/>
      <c r="AE6001" s="414"/>
    </row>
    <row r="6002" spans="1:31" ht="15" hidden="1" customHeight="1">
      <c r="A6002" s="413"/>
      <c r="AE6002" s="414"/>
    </row>
    <row r="6003" spans="1:31" ht="15" hidden="1" customHeight="1">
      <c r="A6003" s="413"/>
      <c r="AE6003" s="414"/>
    </row>
    <row r="6004" spans="1:31" ht="15" hidden="1" customHeight="1">
      <c r="A6004" s="413"/>
      <c r="AE6004" s="414"/>
    </row>
    <row r="6005" spans="1:31" ht="15" hidden="1" customHeight="1">
      <c r="A6005" s="413"/>
      <c r="AE6005" s="414"/>
    </row>
    <row r="6006" spans="1:31" ht="15" hidden="1" customHeight="1">
      <c r="A6006" s="413"/>
      <c r="AE6006" s="414"/>
    </row>
    <row r="6007" spans="1:31" ht="15" hidden="1" customHeight="1">
      <c r="A6007" s="413"/>
      <c r="AE6007" s="414"/>
    </row>
    <row r="6008" spans="1:31" ht="15" hidden="1" customHeight="1">
      <c r="A6008" s="413"/>
      <c r="AE6008" s="414"/>
    </row>
    <row r="6009" spans="1:31" ht="15" hidden="1" customHeight="1">
      <c r="A6009" s="413"/>
      <c r="AE6009" s="414"/>
    </row>
    <row r="6010" spans="1:31" ht="15" hidden="1" customHeight="1">
      <c r="A6010" s="413"/>
      <c r="AE6010" s="414"/>
    </row>
    <row r="6011" spans="1:31" ht="15" hidden="1" customHeight="1">
      <c r="A6011" s="413"/>
      <c r="AE6011" s="414"/>
    </row>
    <row r="6012" spans="1:31" ht="15" hidden="1" customHeight="1">
      <c r="A6012" s="413"/>
      <c r="AE6012" s="414"/>
    </row>
    <row r="6013" spans="1:31" ht="15" hidden="1" customHeight="1">
      <c r="A6013" s="413"/>
      <c r="AE6013" s="414"/>
    </row>
    <row r="6014" spans="1:31" ht="15" hidden="1" customHeight="1">
      <c r="A6014" s="413"/>
      <c r="AE6014" s="414"/>
    </row>
    <row r="6015" spans="1:31" ht="15" hidden="1" customHeight="1">
      <c r="A6015" s="413"/>
      <c r="AE6015" s="414"/>
    </row>
    <row r="6016" spans="1:31" ht="15" hidden="1" customHeight="1">
      <c r="A6016" s="413"/>
      <c r="AE6016" s="414"/>
    </row>
    <row r="6017" spans="1:31" ht="15" hidden="1" customHeight="1">
      <c r="A6017" s="413"/>
      <c r="AE6017" s="414"/>
    </row>
    <row r="6018" spans="1:31" ht="15" hidden="1" customHeight="1">
      <c r="A6018" s="413"/>
      <c r="AE6018" s="414"/>
    </row>
    <row r="6019" spans="1:31" ht="15" hidden="1" customHeight="1">
      <c r="A6019" s="413"/>
      <c r="AE6019" s="414"/>
    </row>
    <row r="6020" spans="1:31" ht="15" hidden="1" customHeight="1">
      <c r="A6020" s="413"/>
      <c r="AE6020" s="414"/>
    </row>
    <row r="6021" spans="1:31" ht="15" hidden="1" customHeight="1">
      <c r="A6021" s="413"/>
      <c r="AE6021" s="414"/>
    </row>
    <row r="6022" spans="1:31" ht="15" hidden="1" customHeight="1">
      <c r="A6022" s="413"/>
      <c r="AE6022" s="414"/>
    </row>
    <row r="6023" spans="1:31" ht="15" hidden="1" customHeight="1">
      <c r="A6023" s="413"/>
      <c r="AE6023" s="414"/>
    </row>
    <row r="6024" spans="1:31" ht="15" hidden="1" customHeight="1">
      <c r="A6024" s="413"/>
      <c r="AE6024" s="414"/>
    </row>
    <row r="6025" spans="1:31" ht="15" hidden="1" customHeight="1">
      <c r="A6025" s="413"/>
      <c r="AE6025" s="414"/>
    </row>
    <row r="6026" spans="1:31" ht="15" hidden="1" customHeight="1">
      <c r="A6026" s="413"/>
      <c r="AE6026" s="414"/>
    </row>
    <row r="6027" spans="1:31" ht="15" hidden="1" customHeight="1">
      <c r="A6027" s="413"/>
      <c r="AE6027" s="414"/>
    </row>
    <row r="6028" spans="1:31" ht="15" hidden="1" customHeight="1">
      <c r="A6028" s="413"/>
      <c r="AE6028" s="414"/>
    </row>
    <row r="6029" spans="1:31" ht="15" hidden="1" customHeight="1">
      <c r="A6029" s="413"/>
      <c r="AE6029" s="414"/>
    </row>
    <row r="6030" spans="1:31" ht="15" hidden="1" customHeight="1">
      <c r="A6030" s="413"/>
      <c r="AE6030" s="414"/>
    </row>
    <row r="6031" spans="1:31" ht="15" hidden="1" customHeight="1">
      <c r="A6031" s="413"/>
      <c r="AE6031" s="414"/>
    </row>
    <row r="6032" spans="1:31" ht="15" hidden="1" customHeight="1">
      <c r="A6032" s="413"/>
      <c r="AE6032" s="414"/>
    </row>
    <row r="6033" spans="1:31" ht="15" hidden="1" customHeight="1">
      <c r="A6033" s="413"/>
      <c r="AE6033" s="414"/>
    </row>
    <row r="6034" spans="1:31" ht="15" hidden="1" customHeight="1">
      <c r="A6034" s="413"/>
      <c r="AE6034" s="414"/>
    </row>
    <row r="6035" spans="1:31" ht="15" hidden="1" customHeight="1">
      <c r="A6035" s="413"/>
      <c r="AE6035" s="414"/>
    </row>
    <row r="6036" spans="1:31" ht="15" hidden="1" customHeight="1">
      <c r="A6036" s="413"/>
      <c r="AE6036" s="414"/>
    </row>
    <row r="6037" spans="1:31" ht="15" hidden="1" customHeight="1">
      <c r="A6037" s="413"/>
      <c r="AE6037" s="414"/>
    </row>
    <row r="6038" spans="1:31" ht="15" hidden="1" customHeight="1">
      <c r="A6038" s="413"/>
      <c r="AE6038" s="414"/>
    </row>
    <row r="6039" spans="1:31" ht="15" hidden="1" customHeight="1">
      <c r="A6039" s="413"/>
      <c r="AE6039" s="414"/>
    </row>
    <row r="6040" spans="1:31" ht="15" hidden="1" customHeight="1">
      <c r="A6040" s="413"/>
      <c r="AE6040" s="414"/>
    </row>
    <row r="6041" spans="1:31" ht="15" hidden="1" customHeight="1">
      <c r="A6041" s="413"/>
      <c r="AE6041" s="414"/>
    </row>
    <row r="6042" spans="1:31" ht="15" hidden="1" customHeight="1">
      <c r="A6042" s="413"/>
      <c r="AE6042" s="414"/>
    </row>
    <row r="6043" spans="1:31" ht="15" hidden="1" customHeight="1">
      <c r="A6043" s="413"/>
      <c r="AE6043" s="414"/>
    </row>
    <row r="6044" spans="1:31" ht="15" hidden="1" customHeight="1">
      <c r="A6044" s="413"/>
      <c r="AE6044" s="414"/>
    </row>
    <row r="6045" spans="1:31" ht="15" hidden="1" customHeight="1">
      <c r="A6045" s="413"/>
      <c r="AE6045" s="414"/>
    </row>
    <row r="6046" spans="1:31" ht="15" hidden="1" customHeight="1">
      <c r="A6046" s="413"/>
      <c r="AE6046" s="414"/>
    </row>
    <row r="6047" spans="1:31" ht="15" hidden="1" customHeight="1">
      <c r="A6047" s="413"/>
      <c r="AE6047" s="414"/>
    </row>
    <row r="6048" spans="1:31" ht="15" hidden="1" customHeight="1">
      <c r="A6048" s="413"/>
      <c r="AE6048" s="414"/>
    </row>
    <row r="6049" spans="1:31" ht="15" hidden="1" customHeight="1">
      <c r="A6049" s="413"/>
      <c r="AE6049" s="414"/>
    </row>
    <row r="6050" spans="1:31" ht="15" hidden="1" customHeight="1">
      <c r="A6050" s="413"/>
      <c r="AE6050" s="414"/>
    </row>
    <row r="6051" spans="1:31" ht="15" hidden="1" customHeight="1">
      <c r="A6051" s="413"/>
      <c r="AE6051" s="414"/>
    </row>
    <row r="6052" spans="1:31" ht="15" hidden="1" customHeight="1">
      <c r="A6052" s="413"/>
      <c r="AE6052" s="414"/>
    </row>
    <row r="6053" spans="1:31" ht="15" hidden="1" customHeight="1">
      <c r="A6053" s="413"/>
      <c r="AE6053" s="414"/>
    </row>
    <row r="6054" spans="1:31" ht="15" hidden="1" customHeight="1">
      <c r="A6054" s="413"/>
      <c r="AE6054" s="414"/>
    </row>
    <row r="6055" spans="1:31" ht="15" hidden="1" customHeight="1">
      <c r="A6055" s="413"/>
      <c r="AE6055" s="414"/>
    </row>
    <row r="6056" spans="1:31" ht="15" hidden="1" customHeight="1">
      <c r="A6056" s="413"/>
      <c r="AE6056" s="414"/>
    </row>
    <row r="6057" spans="1:31" ht="15" hidden="1" customHeight="1">
      <c r="A6057" s="413"/>
      <c r="AE6057" s="414"/>
    </row>
    <row r="6058" spans="1:31" ht="15" hidden="1" customHeight="1">
      <c r="A6058" s="413"/>
      <c r="AE6058" s="414"/>
    </row>
    <row r="6059" spans="1:31" ht="15" hidden="1" customHeight="1">
      <c r="A6059" s="413"/>
      <c r="AE6059" s="414"/>
    </row>
    <row r="6060" spans="1:31" ht="15" hidden="1" customHeight="1">
      <c r="A6060" s="413"/>
      <c r="AE6060" s="414"/>
    </row>
    <row r="6061" spans="1:31" ht="15" hidden="1" customHeight="1">
      <c r="A6061" s="413"/>
      <c r="AE6061" s="414"/>
    </row>
    <row r="6062" spans="1:31" ht="15" hidden="1" customHeight="1">
      <c r="A6062" s="413"/>
      <c r="AE6062" s="414"/>
    </row>
    <row r="6063" spans="1:31" ht="15" hidden="1" customHeight="1">
      <c r="A6063" s="413"/>
      <c r="AE6063" s="414"/>
    </row>
    <row r="6064" spans="1:31" ht="15" hidden="1" customHeight="1">
      <c r="A6064" s="413"/>
      <c r="AE6064" s="414"/>
    </row>
    <row r="6065" spans="1:31" ht="15" hidden="1" customHeight="1">
      <c r="A6065" s="413"/>
      <c r="AE6065" s="414"/>
    </row>
    <row r="6066" spans="1:31" ht="15" hidden="1" customHeight="1">
      <c r="A6066" s="413"/>
      <c r="AE6066" s="414"/>
    </row>
    <row r="6067" spans="1:31" ht="15" hidden="1" customHeight="1">
      <c r="A6067" s="413"/>
      <c r="AE6067" s="414"/>
    </row>
    <row r="6068" spans="1:31" ht="15" hidden="1" customHeight="1">
      <c r="A6068" s="413"/>
      <c r="AE6068" s="414"/>
    </row>
    <row r="6069" spans="1:31" ht="15" hidden="1" customHeight="1">
      <c r="A6069" s="413"/>
      <c r="AE6069" s="414"/>
    </row>
    <row r="6070" spans="1:31" ht="15" hidden="1" customHeight="1">
      <c r="A6070" s="413"/>
      <c r="AE6070" s="414"/>
    </row>
    <row r="6071" spans="1:31" ht="15" hidden="1" customHeight="1">
      <c r="A6071" s="413"/>
      <c r="AE6071" s="414"/>
    </row>
    <row r="6072" spans="1:31" ht="15" hidden="1" customHeight="1">
      <c r="A6072" s="413"/>
      <c r="AE6072" s="414"/>
    </row>
    <row r="6073" spans="1:31" ht="15" hidden="1" customHeight="1">
      <c r="A6073" s="413"/>
      <c r="AE6073" s="414"/>
    </row>
    <row r="6074" spans="1:31" ht="15" hidden="1" customHeight="1">
      <c r="A6074" s="413"/>
      <c r="AE6074" s="414"/>
    </row>
    <row r="6075" spans="1:31" ht="15" hidden="1" customHeight="1">
      <c r="A6075" s="413"/>
      <c r="AE6075" s="414"/>
    </row>
    <row r="6076" spans="1:31" ht="15" hidden="1" customHeight="1">
      <c r="A6076" s="413"/>
      <c r="AE6076" s="414"/>
    </row>
    <row r="6077" spans="1:31" ht="15" hidden="1" customHeight="1">
      <c r="A6077" s="413"/>
      <c r="AE6077" s="414"/>
    </row>
    <row r="6078" spans="1:31" ht="15" hidden="1" customHeight="1">
      <c r="A6078" s="413"/>
      <c r="AE6078" s="414"/>
    </row>
    <row r="6079" spans="1:31" ht="15" hidden="1" customHeight="1">
      <c r="A6079" s="413"/>
      <c r="AE6079" s="414"/>
    </row>
    <row r="6080" spans="1:31" ht="15" hidden="1" customHeight="1">
      <c r="A6080" s="413"/>
      <c r="AE6080" s="414"/>
    </row>
    <row r="6081" spans="1:31" ht="15" hidden="1" customHeight="1">
      <c r="A6081" s="413"/>
      <c r="AE6081" s="414"/>
    </row>
    <row r="6082" spans="1:31" ht="15" hidden="1" customHeight="1">
      <c r="A6082" s="413"/>
      <c r="AE6082" s="414"/>
    </row>
    <row r="6083" spans="1:31" ht="15" hidden="1" customHeight="1">
      <c r="A6083" s="413"/>
      <c r="AE6083" s="414"/>
    </row>
    <row r="6084" spans="1:31" ht="15" hidden="1" customHeight="1">
      <c r="A6084" s="413"/>
      <c r="AE6084" s="414"/>
    </row>
    <row r="6085" spans="1:31" ht="15" hidden="1" customHeight="1">
      <c r="A6085" s="413"/>
      <c r="AE6085" s="414"/>
    </row>
    <row r="6086" spans="1:31" ht="15" hidden="1" customHeight="1">
      <c r="A6086" s="413"/>
      <c r="AE6086" s="414"/>
    </row>
    <row r="6087" spans="1:31" ht="15" hidden="1" customHeight="1">
      <c r="A6087" s="413"/>
      <c r="AE6087" s="414"/>
    </row>
    <row r="6088" spans="1:31" ht="15" hidden="1" customHeight="1">
      <c r="A6088" s="413"/>
      <c r="AE6088" s="414"/>
    </row>
    <row r="6089" spans="1:31" ht="15" hidden="1" customHeight="1">
      <c r="A6089" s="413"/>
      <c r="AE6089" s="414"/>
    </row>
    <row r="6090" spans="1:31" ht="15" hidden="1" customHeight="1">
      <c r="A6090" s="413"/>
      <c r="AE6090" s="414"/>
    </row>
    <row r="6091" spans="1:31" ht="15" hidden="1" customHeight="1">
      <c r="A6091" s="413"/>
      <c r="AE6091" s="414"/>
    </row>
    <row r="6092" spans="1:31" ht="15" hidden="1" customHeight="1">
      <c r="A6092" s="413"/>
      <c r="AE6092" s="414"/>
    </row>
    <row r="6093" spans="1:31" ht="15" hidden="1" customHeight="1">
      <c r="A6093" s="413"/>
      <c r="AE6093" s="414"/>
    </row>
    <row r="6094" spans="1:31" ht="15" hidden="1" customHeight="1">
      <c r="A6094" s="413"/>
      <c r="AE6094" s="414"/>
    </row>
    <row r="6095" spans="1:31" ht="15" hidden="1" customHeight="1">
      <c r="A6095" s="413"/>
      <c r="AE6095" s="414"/>
    </row>
    <row r="6096" spans="1:31" ht="15" hidden="1" customHeight="1">
      <c r="A6096" s="413"/>
      <c r="AE6096" s="414"/>
    </row>
    <row r="6097" spans="1:31" ht="15" hidden="1" customHeight="1">
      <c r="A6097" s="413"/>
      <c r="AE6097" s="414"/>
    </row>
    <row r="6098" spans="1:31" ht="15" hidden="1" customHeight="1">
      <c r="A6098" s="413"/>
      <c r="AE6098" s="414"/>
    </row>
    <row r="6099" spans="1:31" ht="15" hidden="1" customHeight="1">
      <c r="A6099" s="413"/>
      <c r="AE6099" s="414"/>
    </row>
    <row r="6100" spans="1:31" ht="15" hidden="1" customHeight="1">
      <c r="A6100" s="413"/>
      <c r="AE6100" s="414"/>
    </row>
    <row r="6101" spans="1:31" ht="15" hidden="1" customHeight="1">
      <c r="A6101" s="413"/>
      <c r="AE6101" s="414"/>
    </row>
    <row r="6102" spans="1:31" ht="15" hidden="1" customHeight="1">
      <c r="A6102" s="413"/>
      <c r="AE6102" s="414"/>
    </row>
    <row r="6103" spans="1:31" ht="15" hidden="1" customHeight="1">
      <c r="A6103" s="413"/>
      <c r="AE6103" s="414"/>
    </row>
    <row r="6104" spans="1:31" ht="15" hidden="1" customHeight="1">
      <c r="A6104" s="413"/>
      <c r="AE6104" s="414"/>
    </row>
    <row r="6105" spans="1:31" ht="15" hidden="1" customHeight="1">
      <c r="A6105" s="413"/>
      <c r="AE6105" s="414"/>
    </row>
    <row r="6106" spans="1:31" ht="15" hidden="1" customHeight="1">
      <c r="A6106" s="413"/>
      <c r="AE6106" s="414"/>
    </row>
    <row r="6107" spans="1:31" ht="15" hidden="1" customHeight="1">
      <c r="A6107" s="413"/>
      <c r="AE6107" s="414"/>
    </row>
    <row r="6108" spans="1:31" ht="15" hidden="1" customHeight="1">
      <c r="A6108" s="413"/>
      <c r="AE6108" s="414"/>
    </row>
    <row r="6109" spans="1:31" ht="15" hidden="1" customHeight="1">
      <c r="A6109" s="413"/>
      <c r="AE6109" s="414"/>
    </row>
    <row r="6110" spans="1:31" ht="15" hidden="1" customHeight="1">
      <c r="A6110" s="413"/>
      <c r="AE6110" s="414"/>
    </row>
    <row r="6111" spans="1:31" ht="15" hidden="1" customHeight="1">
      <c r="A6111" s="413"/>
      <c r="AE6111" s="414"/>
    </row>
    <row r="6112" spans="1:31" ht="15" hidden="1" customHeight="1">
      <c r="A6112" s="413"/>
      <c r="AE6112" s="414"/>
    </row>
    <row r="6113" spans="1:31" ht="15" hidden="1" customHeight="1">
      <c r="A6113" s="413"/>
      <c r="AE6113" s="414"/>
    </row>
    <row r="6114" spans="1:31" ht="15" hidden="1" customHeight="1">
      <c r="A6114" s="413"/>
      <c r="AE6114" s="414"/>
    </row>
    <row r="6115" spans="1:31" ht="15" hidden="1" customHeight="1">
      <c r="A6115" s="413"/>
      <c r="AE6115" s="414"/>
    </row>
    <row r="6116" spans="1:31" ht="15" hidden="1" customHeight="1">
      <c r="A6116" s="413"/>
      <c r="AE6116" s="414"/>
    </row>
    <row r="6117" spans="1:31" ht="15" hidden="1" customHeight="1">
      <c r="A6117" s="413"/>
      <c r="AE6117" s="414"/>
    </row>
    <row r="6118" spans="1:31" ht="15" hidden="1" customHeight="1">
      <c r="A6118" s="413"/>
      <c r="AE6118" s="414"/>
    </row>
    <row r="6119" spans="1:31" ht="15" hidden="1" customHeight="1">
      <c r="A6119" s="413"/>
      <c r="AE6119" s="414"/>
    </row>
    <row r="6120" spans="1:31" ht="15" hidden="1" customHeight="1">
      <c r="A6120" s="413"/>
      <c r="AE6120" s="414"/>
    </row>
    <row r="6121" spans="1:31" ht="15" hidden="1" customHeight="1">
      <c r="A6121" s="413"/>
      <c r="AE6121" s="414"/>
    </row>
    <row r="6122" spans="1:31" ht="15" hidden="1" customHeight="1">
      <c r="A6122" s="413"/>
      <c r="AE6122" s="414"/>
    </row>
    <row r="6123" spans="1:31" ht="15" hidden="1" customHeight="1">
      <c r="A6123" s="413"/>
      <c r="AE6123" s="414"/>
    </row>
    <row r="6124" spans="1:31" ht="15" hidden="1" customHeight="1">
      <c r="A6124" s="413"/>
      <c r="AE6124" s="414"/>
    </row>
    <row r="6125" spans="1:31" ht="15" hidden="1" customHeight="1">
      <c r="A6125" s="413"/>
      <c r="AE6125" s="414"/>
    </row>
    <row r="6126" spans="1:31" ht="15" hidden="1" customHeight="1">
      <c r="A6126" s="413"/>
      <c r="AE6126" s="414"/>
    </row>
    <row r="6127" spans="1:31" ht="15" hidden="1" customHeight="1">
      <c r="A6127" s="413"/>
      <c r="AE6127" s="414"/>
    </row>
    <row r="6128" spans="1:31" ht="15" hidden="1" customHeight="1">
      <c r="A6128" s="413"/>
      <c r="AE6128" s="414"/>
    </row>
    <row r="6129" spans="1:31" ht="15" hidden="1" customHeight="1">
      <c r="A6129" s="413"/>
      <c r="AE6129" s="414"/>
    </row>
    <row r="6130" spans="1:31" ht="15" hidden="1" customHeight="1">
      <c r="A6130" s="413"/>
      <c r="AE6130" s="414"/>
    </row>
    <row r="6131" spans="1:31" ht="15" hidden="1" customHeight="1">
      <c r="A6131" s="413"/>
      <c r="AE6131" s="414"/>
    </row>
    <row r="6132" spans="1:31" ht="15" hidden="1" customHeight="1">
      <c r="A6132" s="413"/>
      <c r="AE6132" s="414"/>
    </row>
    <row r="6133" spans="1:31" ht="15" hidden="1" customHeight="1">
      <c r="A6133" s="413"/>
      <c r="AE6133" s="414"/>
    </row>
    <row r="6134" spans="1:31" ht="15" hidden="1" customHeight="1">
      <c r="A6134" s="413"/>
      <c r="AE6134" s="414"/>
    </row>
    <row r="6135" spans="1:31" ht="15" hidden="1" customHeight="1">
      <c r="A6135" s="413"/>
      <c r="AE6135" s="414"/>
    </row>
    <row r="6136" spans="1:31" ht="15" hidden="1" customHeight="1">
      <c r="A6136" s="413"/>
      <c r="AE6136" s="414"/>
    </row>
    <row r="6137" spans="1:31" ht="15" hidden="1" customHeight="1">
      <c r="A6137" s="413"/>
      <c r="AE6137" s="414"/>
    </row>
    <row r="6138" spans="1:31" ht="15" hidden="1" customHeight="1">
      <c r="A6138" s="413"/>
      <c r="AE6138" s="414"/>
    </row>
    <row r="6139" spans="1:31" ht="15" hidden="1" customHeight="1">
      <c r="A6139" s="413"/>
      <c r="AE6139" s="414"/>
    </row>
    <row r="6140" spans="1:31" ht="15" hidden="1" customHeight="1">
      <c r="A6140" s="413"/>
      <c r="AE6140" s="414"/>
    </row>
    <row r="6141" spans="1:31" ht="15" hidden="1" customHeight="1">
      <c r="A6141" s="413"/>
      <c r="AE6141" s="414"/>
    </row>
    <row r="6142" spans="1:31" ht="15" hidden="1" customHeight="1">
      <c r="A6142" s="413"/>
      <c r="AE6142" s="414"/>
    </row>
    <row r="6143" spans="1:31" ht="15" hidden="1" customHeight="1">
      <c r="A6143" s="413"/>
      <c r="AE6143" s="414"/>
    </row>
    <row r="6144" spans="1:31" ht="15" hidden="1" customHeight="1">
      <c r="A6144" s="413"/>
      <c r="AE6144" s="414"/>
    </row>
    <row r="6145" spans="1:31" ht="15" hidden="1" customHeight="1">
      <c r="A6145" s="413"/>
      <c r="AE6145" s="414"/>
    </row>
    <row r="6146" spans="1:31" ht="15" hidden="1" customHeight="1">
      <c r="A6146" s="413"/>
      <c r="AE6146" s="414"/>
    </row>
    <row r="6147" spans="1:31" ht="15" hidden="1" customHeight="1">
      <c r="A6147" s="413"/>
      <c r="AE6147" s="414"/>
    </row>
    <row r="6148" spans="1:31" ht="15" hidden="1" customHeight="1">
      <c r="A6148" s="413"/>
      <c r="AE6148" s="414"/>
    </row>
    <row r="6149" spans="1:31" ht="15" hidden="1" customHeight="1">
      <c r="A6149" s="413"/>
      <c r="AE6149" s="414"/>
    </row>
    <row r="6150" spans="1:31" ht="15" hidden="1" customHeight="1">
      <c r="A6150" s="413"/>
      <c r="AE6150" s="414"/>
    </row>
    <row r="6151" spans="1:31" ht="15" hidden="1" customHeight="1">
      <c r="A6151" s="413"/>
      <c r="AE6151" s="414"/>
    </row>
    <row r="6152" spans="1:31" ht="15" hidden="1" customHeight="1">
      <c r="A6152" s="413"/>
      <c r="AE6152" s="414"/>
    </row>
    <row r="6153" spans="1:31" ht="15" hidden="1" customHeight="1">
      <c r="A6153" s="413"/>
      <c r="AE6153" s="414"/>
    </row>
    <row r="6154" spans="1:31" ht="15" hidden="1" customHeight="1">
      <c r="A6154" s="413"/>
      <c r="AE6154" s="414"/>
    </row>
    <row r="6155" spans="1:31" ht="15" hidden="1" customHeight="1">
      <c r="A6155" s="413"/>
      <c r="AE6155" s="414"/>
    </row>
    <row r="6156" spans="1:31" ht="15" hidden="1" customHeight="1">
      <c r="A6156" s="413"/>
      <c r="AE6156" s="414"/>
    </row>
    <row r="6157" spans="1:31" ht="15" hidden="1" customHeight="1">
      <c r="A6157" s="413"/>
      <c r="AE6157" s="414"/>
    </row>
    <row r="6158" spans="1:31" ht="15" hidden="1" customHeight="1">
      <c r="A6158" s="413"/>
      <c r="AE6158" s="414"/>
    </row>
    <row r="6159" spans="1:31" ht="15" hidden="1" customHeight="1">
      <c r="A6159" s="413"/>
      <c r="AE6159" s="414"/>
    </row>
    <row r="6160" spans="1:31" ht="15" hidden="1" customHeight="1">
      <c r="A6160" s="413"/>
      <c r="AE6160" s="414"/>
    </row>
    <row r="6161" spans="1:31" ht="15" hidden="1" customHeight="1">
      <c r="A6161" s="413"/>
      <c r="AE6161" s="414"/>
    </row>
    <row r="6162" spans="1:31" ht="15" hidden="1" customHeight="1">
      <c r="A6162" s="413"/>
      <c r="AE6162" s="414"/>
    </row>
    <row r="6163" spans="1:31" ht="15" hidden="1" customHeight="1">
      <c r="A6163" s="413"/>
      <c r="AE6163" s="414"/>
    </row>
    <row r="6164" spans="1:31" ht="15" hidden="1" customHeight="1">
      <c r="A6164" s="413"/>
      <c r="AE6164" s="414"/>
    </row>
    <row r="6165" spans="1:31" ht="15" hidden="1" customHeight="1">
      <c r="A6165" s="413"/>
      <c r="AE6165" s="414"/>
    </row>
    <row r="6166" spans="1:31" ht="15" hidden="1" customHeight="1">
      <c r="A6166" s="413"/>
      <c r="AE6166" s="414"/>
    </row>
    <row r="6167" spans="1:31" ht="15" hidden="1" customHeight="1">
      <c r="A6167" s="413"/>
      <c r="AE6167" s="414"/>
    </row>
    <row r="6168" spans="1:31" ht="15" hidden="1" customHeight="1">
      <c r="A6168" s="413"/>
      <c r="AE6168" s="414"/>
    </row>
    <row r="6169" spans="1:31" ht="15" hidden="1" customHeight="1">
      <c r="A6169" s="413"/>
      <c r="AE6169" s="414"/>
    </row>
    <row r="6170" spans="1:31" ht="15" hidden="1" customHeight="1">
      <c r="A6170" s="413"/>
      <c r="AE6170" s="414"/>
    </row>
    <row r="6171" spans="1:31" ht="15" hidden="1" customHeight="1">
      <c r="A6171" s="413"/>
      <c r="AE6171" s="414"/>
    </row>
    <row r="6172" spans="1:31" ht="15" hidden="1" customHeight="1">
      <c r="A6172" s="413"/>
      <c r="AE6172" s="414"/>
    </row>
    <row r="6173" spans="1:31" ht="15" hidden="1" customHeight="1">
      <c r="A6173" s="413"/>
      <c r="AE6173" s="414"/>
    </row>
    <row r="6174" spans="1:31" ht="15" hidden="1" customHeight="1">
      <c r="A6174" s="413"/>
      <c r="AE6174" s="414"/>
    </row>
    <row r="6175" spans="1:31" ht="15" hidden="1" customHeight="1">
      <c r="A6175" s="413"/>
      <c r="AE6175" s="414"/>
    </row>
    <row r="6176" spans="1:31" ht="15" hidden="1" customHeight="1">
      <c r="A6176" s="413"/>
      <c r="AE6176" s="414"/>
    </row>
    <row r="6177" spans="1:31" ht="15" hidden="1" customHeight="1">
      <c r="A6177" s="413"/>
      <c r="AE6177" s="414"/>
    </row>
    <row r="6178" spans="1:31" ht="15" hidden="1" customHeight="1">
      <c r="A6178" s="413"/>
      <c r="AE6178" s="414"/>
    </row>
    <row r="6179" spans="1:31" ht="15" hidden="1" customHeight="1">
      <c r="A6179" s="413"/>
      <c r="AE6179" s="414"/>
    </row>
    <row r="6180" spans="1:31" ht="15" hidden="1" customHeight="1">
      <c r="A6180" s="413"/>
      <c r="AE6180" s="414"/>
    </row>
    <row r="6181" spans="1:31" ht="15" hidden="1" customHeight="1">
      <c r="A6181" s="413"/>
      <c r="AE6181" s="414"/>
    </row>
    <row r="6182" spans="1:31" ht="15" hidden="1" customHeight="1">
      <c r="A6182" s="413"/>
      <c r="AE6182" s="414"/>
    </row>
    <row r="6183" spans="1:31" ht="15" hidden="1" customHeight="1">
      <c r="A6183" s="413"/>
      <c r="AE6183" s="414"/>
    </row>
    <row r="6184" spans="1:31" ht="15" hidden="1" customHeight="1">
      <c r="A6184" s="413"/>
      <c r="AE6184" s="414"/>
    </row>
    <row r="6185" spans="1:31" ht="15" hidden="1" customHeight="1">
      <c r="A6185" s="413"/>
      <c r="AE6185" s="414"/>
    </row>
    <row r="6186" spans="1:31" ht="15" hidden="1" customHeight="1">
      <c r="A6186" s="413"/>
      <c r="AE6186" s="414"/>
    </row>
    <row r="6187" spans="1:31" ht="15" hidden="1" customHeight="1">
      <c r="A6187" s="413"/>
      <c r="AE6187" s="414"/>
    </row>
    <row r="6188" spans="1:31" ht="15" hidden="1" customHeight="1">
      <c r="A6188" s="413"/>
      <c r="AE6188" s="414"/>
    </row>
    <row r="6189" spans="1:31" ht="15" hidden="1" customHeight="1">
      <c r="A6189" s="413"/>
      <c r="AE6189" s="414"/>
    </row>
    <row r="6190" spans="1:31" ht="15" hidden="1" customHeight="1">
      <c r="A6190" s="413"/>
      <c r="AE6190" s="414"/>
    </row>
    <row r="6191" spans="1:31" ht="15" hidden="1" customHeight="1">
      <c r="A6191" s="413"/>
      <c r="AE6191" s="414"/>
    </row>
    <row r="6192" spans="1:31" ht="15" hidden="1" customHeight="1">
      <c r="A6192" s="413"/>
      <c r="AE6192" s="414"/>
    </row>
    <row r="6193" spans="1:31" ht="15" hidden="1" customHeight="1">
      <c r="A6193" s="413"/>
      <c r="AE6193" s="414"/>
    </row>
    <row r="6194" spans="1:31" ht="15" hidden="1" customHeight="1">
      <c r="A6194" s="413"/>
      <c r="AE6194" s="414"/>
    </row>
    <row r="6195" spans="1:31" ht="15" hidden="1" customHeight="1">
      <c r="A6195" s="413"/>
      <c r="AE6195" s="414"/>
    </row>
    <row r="6196" spans="1:31" ht="15" hidden="1" customHeight="1">
      <c r="A6196" s="413"/>
      <c r="AE6196" s="414"/>
    </row>
    <row r="6197" spans="1:31" ht="15" hidden="1" customHeight="1">
      <c r="A6197" s="413"/>
      <c r="AE6197" s="414"/>
    </row>
    <row r="6198" spans="1:31" ht="15" hidden="1" customHeight="1">
      <c r="A6198" s="413"/>
      <c r="AE6198" s="414"/>
    </row>
    <row r="6199" spans="1:31" ht="15" hidden="1" customHeight="1">
      <c r="A6199" s="413"/>
      <c r="AE6199" s="414"/>
    </row>
    <row r="6200" spans="1:31" ht="15" hidden="1" customHeight="1">
      <c r="A6200" s="413"/>
      <c r="AE6200" s="414"/>
    </row>
    <row r="6201" spans="1:31" ht="15" hidden="1" customHeight="1">
      <c r="A6201" s="413"/>
      <c r="AE6201" s="414"/>
    </row>
    <row r="6202" spans="1:31" ht="15" hidden="1" customHeight="1">
      <c r="A6202" s="413"/>
      <c r="AE6202" s="414"/>
    </row>
    <row r="6203" spans="1:31" ht="15" hidden="1" customHeight="1">
      <c r="A6203" s="413"/>
      <c r="AE6203" s="414"/>
    </row>
    <row r="6204" spans="1:31" ht="15" hidden="1" customHeight="1">
      <c r="A6204" s="413"/>
      <c r="AE6204" s="414"/>
    </row>
    <row r="6205" spans="1:31" ht="15" hidden="1" customHeight="1">
      <c r="A6205" s="413"/>
      <c r="AE6205" s="414"/>
    </row>
    <row r="6206" spans="1:31" ht="15" hidden="1" customHeight="1">
      <c r="A6206" s="413"/>
      <c r="AE6206" s="414"/>
    </row>
    <row r="6207" spans="1:31" ht="15" hidden="1" customHeight="1">
      <c r="A6207" s="413"/>
      <c r="AE6207" s="414"/>
    </row>
    <row r="6208" spans="1:31" ht="15" hidden="1" customHeight="1">
      <c r="A6208" s="413"/>
      <c r="AE6208" s="414"/>
    </row>
    <row r="6209" spans="1:31" ht="15" hidden="1" customHeight="1">
      <c r="A6209" s="413"/>
      <c r="AE6209" s="414"/>
    </row>
    <row r="6210" spans="1:31" ht="15" hidden="1" customHeight="1">
      <c r="A6210" s="413"/>
      <c r="AE6210" s="414"/>
    </row>
    <row r="6211" spans="1:31" ht="15" hidden="1" customHeight="1">
      <c r="A6211" s="413"/>
      <c r="AE6211" s="414"/>
    </row>
    <row r="6212" spans="1:31" ht="15" hidden="1" customHeight="1">
      <c r="A6212" s="413"/>
      <c r="AE6212" s="414"/>
    </row>
    <row r="6213" spans="1:31" ht="15" hidden="1" customHeight="1">
      <c r="A6213" s="413"/>
      <c r="AE6213" s="414"/>
    </row>
    <row r="6214" spans="1:31" ht="15" hidden="1" customHeight="1">
      <c r="A6214" s="413"/>
      <c r="AE6214" s="414"/>
    </row>
    <row r="6215" spans="1:31" ht="15" hidden="1" customHeight="1">
      <c r="A6215" s="413"/>
      <c r="AE6215" s="414"/>
    </row>
    <row r="6216" spans="1:31" ht="15" hidden="1" customHeight="1">
      <c r="A6216" s="413"/>
      <c r="AE6216" s="414"/>
    </row>
    <row r="6217" spans="1:31" ht="15" hidden="1" customHeight="1">
      <c r="A6217" s="413"/>
      <c r="AE6217" s="414"/>
    </row>
    <row r="6218" spans="1:31" ht="15" hidden="1" customHeight="1">
      <c r="A6218" s="413"/>
      <c r="AE6218" s="414"/>
    </row>
    <row r="6219" spans="1:31" ht="15" hidden="1" customHeight="1">
      <c r="A6219" s="413"/>
      <c r="AE6219" s="414"/>
    </row>
    <row r="6220" spans="1:31" ht="15" hidden="1" customHeight="1">
      <c r="A6220" s="413"/>
      <c r="AE6220" s="414"/>
    </row>
    <row r="6221" spans="1:31" ht="15" hidden="1" customHeight="1">
      <c r="A6221" s="413"/>
      <c r="AE6221" s="414"/>
    </row>
    <row r="6222" spans="1:31" ht="15" hidden="1" customHeight="1">
      <c r="A6222" s="413"/>
      <c r="AE6222" s="414"/>
    </row>
    <row r="6223" spans="1:31" ht="15" hidden="1" customHeight="1">
      <c r="A6223" s="413"/>
      <c r="AE6223" s="414"/>
    </row>
    <row r="6224" spans="1:31" ht="15" hidden="1" customHeight="1">
      <c r="A6224" s="413"/>
      <c r="AE6224" s="414"/>
    </row>
    <row r="6225" spans="1:31" ht="15" hidden="1" customHeight="1">
      <c r="A6225" s="413"/>
      <c r="AE6225" s="414"/>
    </row>
    <row r="6226" spans="1:31" ht="15" hidden="1" customHeight="1">
      <c r="A6226" s="413"/>
      <c r="AE6226" s="414"/>
    </row>
    <row r="6227" spans="1:31" ht="15" hidden="1" customHeight="1">
      <c r="A6227" s="413"/>
      <c r="AE6227" s="414"/>
    </row>
    <row r="6228" spans="1:31" ht="15" hidden="1" customHeight="1">
      <c r="A6228" s="413"/>
      <c r="AE6228" s="414"/>
    </row>
    <row r="6229" spans="1:31" ht="15" hidden="1" customHeight="1">
      <c r="A6229" s="413"/>
      <c r="AE6229" s="414"/>
    </row>
    <row r="6230" spans="1:31" ht="15" hidden="1" customHeight="1">
      <c r="A6230" s="413"/>
      <c r="AE6230" s="414"/>
    </row>
    <row r="6231" spans="1:31" ht="15" hidden="1" customHeight="1">
      <c r="A6231" s="413"/>
      <c r="AE6231" s="414"/>
    </row>
    <row r="6232" spans="1:31" ht="15" hidden="1" customHeight="1">
      <c r="A6232" s="413"/>
      <c r="AE6232" s="414"/>
    </row>
    <row r="6233" spans="1:31" ht="15" hidden="1" customHeight="1">
      <c r="A6233" s="413"/>
      <c r="AE6233" s="414"/>
    </row>
    <row r="6234" spans="1:31" ht="15" hidden="1" customHeight="1">
      <c r="A6234" s="413"/>
      <c r="AE6234" s="414"/>
    </row>
    <row r="6235" spans="1:31" ht="15" hidden="1" customHeight="1">
      <c r="A6235" s="413"/>
      <c r="AE6235" s="414"/>
    </row>
    <row r="6236" spans="1:31" ht="15" hidden="1" customHeight="1">
      <c r="A6236" s="413"/>
      <c r="AE6236" s="414"/>
    </row>
    <row r="6237" spans="1:31" ht="15" hidden="1" customHeight="1">
      <c r="A6237" s="413"/>
      <c r="AE6237" s="414"/>
    </row>
    <row r="6238" spans="1:31" ht="15" hidden="1" customHeight="1">
      <c r="A6238" s="413"/>
      <c r="AE6238" s="414"/>
    </row>
    <row r="6239" spans="1:31" ht="15" hidden="1" customHeight="1">
      <c r="A6239" s="413"/>
      <c r="AE6239" s="414"/>
    </row>
    <row r="6240" spans="1:31" ht="15" hidden="1" customHeight="1">
      <c r="A6240" s="413"/>
      <c r="AE6240" s="414"/>
    </row>
    <row r="6241" spans="1:31" ht="15" hidden="1" customHeight="1">
      <c r="A6241" s="413"/>
      <c r="AE6241" s="414"/>
    </row>
    <row r="6242" spans="1:31" ht="15" hidden="1" customHeight="1">
      <c r="A6242" s="413"/>
      <c r="AE6242" s="414"/>
    </row>
    <row r="6243" spans="1:31" ht="15" hidden="1" customHeight="1">
      <c r="A6243" s="413"/>
      <c r="AE6243" s="414"/>
    </row>
    <row r="6244" spans="1:31" ht="15" hidden="1" customHeight="1">
      <c r="A6244" s="413"/>
      <c r="AE6244" s="414"/>
    </row>
    <row r="6245" spans="1:31" ht="15" hidden="1" customHeight="1">
      <c r="A6245" s="413"/>
      <c r="AE6245" s="414"/>
    </row>
    <row r="6246" spans="1:31" ht="15" hidden="1" customHeight="1">
      <c r="A6246" s="413"/>
      <c r="AE6246" s="414"/>
    </row>
    <row r="6247" spans="1:31" ht="15" hidden="1" customHeight="1">
      <c r="A6247" s="413"/>
      <c r="AE6247" s="414"/>
    </row>
    <row r="6248" spans="1:31" ht="15" hidden="1" customHeight="1">
      <c r="A6248" s="413"/>
      <c r="AE6248" s="414"/>
    </row>
    <row r="6249" spans="1:31" ht="15" hidden="1" customHeight="1">
      <c r="A6249" s="413"/>
      <c r="AE6249" s="414"/>
    </row>
    <row r="6250" spans="1:31" ht="15" hidden="1" customHeight="1">
      <c r="A6250" s="413"/>
      <c r="AE6250" s="414"/>
    </row>
    <row r="6251" spans="1:31" ht="15" hidden="1" customHeight="1">
      <c r="A6251" s="413"/>
      <c r="AE6251" s="414"/>
    </row>
    <row r="6252" spans="1:31" ht="15" hidden="1" customHeight="1">
      <c r="A6252" s="413"/>
      <c r="AE6252" s="414"/>
    </row>
    <row r="6253" spans="1:31" ht="15" hidden="1" customHeight="1">
      <c r="A6253" s="413"/>
      <c r="AE6253" s="414"/>
    </row>
    <row r="6254" spans="1:31" ht="15" hidden="1" customHeight="1">
      <c r="A6254" s="413"/>
      <c r="AE6254" s="414"/>
    </row>
    <row r="6255" spans="1:31" ht="15" hidden="1" customHeight="1">
      <c r="A6255" s="413"/>
      <c r="AE6255" s="414"/>
    </row>
    <row r="6256" spans="1:31" ht="15" hidden="1" customHeight="1">
      <c r="A6256" s="413"/>
      <c r="AE6256" s="414"/>
    </row>
    <row r="6257" spans="1:31" ht="15" hidden="1" customHeight="1">
      <c r="A6257" s="413"/>
      <c r="AE6257" s="414"/>
    </row>
    <row r="6258" spans="1:31" ht="15" hidden="1" customHeight="1">
      <c r="A6258" s="413"/>
      <c r="AE6258" s="414"/>
    </row>
    <row r="6259" spans="1:31" ht="15" hidden="1" customHeight="1">
      <c r="A6259" s="413"/>
      <c r="AE6259" s="414"/>
    </row>
    <row r="6260" spans="1:31" ht="15" hidden="1" customHeight="1">
      <c r="A6260" s="413"/>
      <c r="AE6260" s="414"/>
    </row>
    <row r="6261" spans="1:31" ht="15" hidden="1" customHeight="1">
      <c r="A6261" s="413"/>
      <c r="AE6261" s="414"/>
    </row>
    <row r="6262" spans="1:31" ht="15" hidden="1" customHeight="1">
      <c r="A6262" s="413"/>
      <c r="AE6262" s="414"/>
    </row>
    <row r="6263" spans="1:31" ht="15" hidden="1" customHeight="1">
      <c r="A6263" s="413"/>
      <c r="AE6263" s="414"/>
    </row>
    <row r="6264" spans="1:31" ht="15" hidden="1" customHeight="1">
      <c r="A6264" s="413"/>
      <c r="AE6264" s="414"/>
    </row>
    <row r="6265" spans="1:31" ht="15" hidden="1" customHeight="1">
      <c r="A6265" s="413"/>
      <c r="AE6265" s="414"/>
    </row>
    <row r="6266" spans="1:31" ht="15" hidden="1" customHeight="1">
      <c r="A6266" s="413"/>
      <c r="AE6266" s="414"/>
    </row>
    <row r="6267" spans="1:31" ht="15" hidden="1" customHeight="1">
      <c r="A6267" s="413"/>
      <c r="AE6267" s="414"/>
    </row>
    <row r="6268" spans="1:31" ht="15" hidden="1" customHeight="1">
      <c r="A6268" s="413"/>
      <c r="AE6268" s="414"/>
    </row>
    <row r="6269" spans="1:31" ht="15" hidden="1" customHeight="1">
      <c r="A6269" s="413"/>
      <c r="AE6269" s="414"/>
    </row>
    <row r="6270" spans="1:31" ht="15" hidden="1" customHeight="1">
      <c r="A6270" s="413"/>
      <c r="AE6270" s="414"/>
    </row>
    <row r="6271" spans="1:31" ht="15" hidden="1" customHeight="1">
      <c r="A6271" s="413"/>
      <c r="AE6271" s="414"/>
    </row>
    <row r="6272" spans="1:31" ht="15" hidden="1" customHeight="1">
      <c r="A6272" s="413"/>
      <c r="AE6272" s="414"/>
    </row>
    <row r="6273" spans="1:31" ht="15" hidden="1" customHeight="1">
      <c r="A6273" s="413"/>
      <c r="AE6273" s="414"/>
    </row>
    <row r="6274" spans="1:31" ht="15" hidden="1" customHeight="1">
      <c r="A6274" s="413"/>
      <c r="AE6274" s="414"/>
    </row>
    <row r="6275" spans="1:31" ht="15" hidden="1" customHeight="1">
      <c r="A6275" s="413"/>
      <c r="AE6275" s="414"/>
    </row>
    <row r="6276" spans="1:31" ht="15" hidden="1" customHeight="1">
      <c r="A6276" s="413"/>
      <c r="AE6276" s="414"/>
    </row>
    <row r="6277" spans="1:31" ht="15" hidden="1" customHeight="1">
      <c r="A6277" s="413"/>
      <c r="AE6277" s="414"/>
    </row>
    <row r="6278" spans="1:31" ht="15" hidden="1" customHeight="1">
      <c r="A6278" s="413"/>
      <c r="AE6278" s="414"/>
    </row>
    <row r="6279" spans="1:31" ht="15" hidden="1" customHeight="1">
      <c r="A6279" s="413"/>
      <c r="AE6279" s="414"/>
    </row>
    <row r="6280" spans="1:31" ht="15" hidden="1" customHeight="1">
      <c r="A6280" s="413"/>
      <c r="AE6280" s="414"/>
    </row>
    <row r="6281" spans="1:31" ht="15" hidden="1" customHeight="1">
      <c r="A6281" s="413"/>
      <c r="AE6281" s="414"/>
    </row>
    <row r="6282" spans="1:31" ht="15" hidden="1" customHeight="1">
      <c r="A6282" s="413"/>
      <c r="AE6282" s="414"/>
    </row>
    <row r="6283" spans="1:31" ht="15" hidden="1" customHeight="1">
      <c r="A6283" s="413"/>
      <c r="AE6283" s="414"/>
    </row>
    <row r="6284" spans="1:31" ht="15" hidden="1" customHeight="1">
      <c r="A6284" s="413"/>
      <c r="AE6284" s="414"/>
    </row>
    <row r="6285" spans="1:31" ht="15" hidden="1" customHeight="1">
      <c r="A6285" s="413"/>
      <c r="AE6285" s="414"/>
    </row>
    <row r="6286" spans="1:31" ht="15" hidden="1" customHeight="1">
      <c r="A6286" s="413"/>
      <c r="AE6286" s="414"/>
    </row>
    <row r="6287" spans="1:31" ht="15" hidden="1" customHeight="1">
      <c r="A6287" s="413"/>
      <c r="AE6287" s="414"/>
    </row>
    <row r="6288" spans="1:31" ht="15" hidden="1" customHeight="1">
      <c r="A6288" s="413"/>
      <c r="AE6288" s="414"/>
    </row>
    <row r="6289" spans="1:31" ht="15" hidden="1" customHeight="1">
      <c r="A6289" s="413"/>
      <c r="AE6289" s="414"/>
    </row>
    <row r="6290" spans="1:31" ht="15" hidden="1" customHeight="1">
      <c r="A6290" s="413"/>
      <c r="AE6290" s="414"/>
    </row>
    <row r="6291" spans="1:31" ht="15" hidden="1" customHeight="1">
      <c r="A6291" s="413"/>
      <c r="AE6291" s="414"/>
    </row>
    <row r="6292" spans="1:31" ht="15" hidden="1" customHeight="1">
      <c r="A6292" s="413"/>
      <c r="AE6292" s="414"/>
    </row>
    <row r="6293" spans="1:31" ht="15" hidden="1" customHeight="1">
      <c r="A6293" s="413"/>
      <c r="AE6293" s="414"/>
    </row>
    <row r="6294" spans="1:31" ht="15" hidden="1" customHeight="1">
      <c r="A6294" s="413"/>
      <c r="AE6294" s="414"/>
    </row>
    <row r="6295" spans="1:31" ht="15" hidden="1" customHeight="1">
      <c r="A6295" s="413"/>
      <c r="AE6295" s="414"/>
    </row>
    <row r="6296" spans="1:31" ht="15" hidden="1" customHeight="1">
      <c r="A6296" s="413"/>
      <c r="AE6296" s="414"/>
    </row>
    <row r="6297" spans="1:31" ht="15" hidden="1" customHeight="1">
      <c r="A6297" s="413"/>
      <c r="AE6297" s="414"/>
    </row>
    <row r="6298" spans="1:31" ht="15" hidden="1" customHeight="1">
      <c r="A6298" s="413"/>
      <c r="AE6298" s="414"/>
    </row>
    <row r="6299" spans="1:31" ht="15" hidden="1" customHeight="1">
      <c r="A6299" s="413"/>
      <c r="AE6299" s="414"/>
    </row>
    <row r="6300" spans="1:31" ht="15" hidden="1" customHeight="1">
      <c r="A6300" s="413"/>
      <c r="AE6300" s="414"/>
    </row>
    <row r="6301" spans="1:31" ht="15" hidden="1" customHeight="1">
      <c r="A6301" s="413"/>
      <c r="AE6301" s="414"/>
    </row>
    <row r="6302" spans="1:31" ht="15" hidden="1" customHeight="1">
      <c r="A6302" s="413"/>
      <c r="AE6302" s="414"/>
    </row>
    <row r="6303" spans="1:31" ht="15" hidden="1" customHeight="1">
      <c r="A6303" s="413"/>
      <c r="AE6303" s="414"/>
    </row>
    <row r="6304" spans="1:31" ht="15" hidden="1" customHeight="1">
      <c r="A6304" s="413"/>
      <c r="AE6304" s="414"/>
    </row>
    <row r="6305" spans="1:31" ht="15" hidden="1" customHeight="1">
      <c r="A6305" s="413"/>
      <c r="AE6305" s="414"/>
    </row>
    <row r="6306" spans="1:31" ht="15" hidden="1" customHeight="1">
      <c r="A6306" s="413"/>
      <c r="AE6306" s="414"/>
    </row>
    <row r="6307" spans="1:31" ht="15" hidden="1" customHeight="1">
      <c r="A6307" s="413"/>
      <c r="AE6307" s="414"/>
    </row>
    <row r="6308" spans="1:31" ht="15" hidden="1" customHeight="1">
      <c r="A6308" s="413"/>
      <c r="AE6308" s="414"/>
    </row>
    <row r="6309" spans="1:31" ht="15" hidden="1" customHeight="1">
      <c r="A6309" s="413"/>
      <c r="AE6309" s="414"/>
    </row>
    <row r="6310" spans="1:31" ht="15" hidden="1" customHeight="1">
      <c r="A6310" s="413"/>
      <c r="AE6310" s="414"/>
    </row>
    <row r="6311" spans="1:31" ht="15" hidden="1" customHeight="1">
      <c r="A6311" s="413"/>
      <c r="AE6311" s="414"/>
    </row>
    <row r="6312" spans="1:31" ht="15" hidden="1" customHeight="1">
      <c r="A6312" s="413"/>
      <c r="AE6312" s="414"/>
    </row>
    <row r="6313" spans="1:31" ht="15" hidden="1" customHeight="1">
      <c r="A6313" s="413"/>
      <c r="AE6313" s="414"/>
    </row>
    <row r="6314" spans="1:31" ht="15" hidden="1" customHeight="1">
      <c r="A6314" s="413"/>
      <c r="AE6314" s="414"/>
    </row>
    <row r="6315" spans="1:31" ht="15" hidden="1" customHeight="1">
      <c r="A6315" s="413"/>
      <c r="AE6315" s="414"/>
    </row>
    <row r="6316" spans="1:31" ht="15" hidden="1" customHeight="1">
      <c r="A6316" s="413"/>
      <c r="AE6316" s="414"/>
    </row>
    <row r="6317" spans="1:31" ht="15" hidden="1" customHeight="1">
      <c r="A6317" s="413"/>
      <c r="AE6317" s="414"/>
    </row>
    <row r="6318" spans="1:31" ht="15" hidden="1" customHeight="1">
      <c r="A6318" s="413"/>
      <c r="AE6318" s="414"/>
    </row>
    <row r="6319" spans="1:31" ht="15" hidden="1" customHeight="1">
      <c r="A6319" s="413"/>
      <c r="AE6319" s="414"/>
    </row>
    <row r="6320" spans="1:31" ht="15" hidden="1" customHeight="1">
      <c r="A6320" s="413"/>
      <c r="AE6320" s="414"/>
    </row>
    <row r="6321" spans="1:31" ht="15" hidden="1" customHeight="1">
      <c r="A6321" s="413"/>
      <c r="AE6321" s="414"/>
    </row>
    <row r="6322" spans="1:31" ht="15" hidden="1" customHeight="1">
      <c r="A6322" s="413"/>
      <c r="AE6322" s="414"/>
    </row>
    <row r="6323" spans="1:31" ht="15" hidden="1" customHeight="1">
      <c r="A6323" s="413"/>
      <c r="AE6323" s="414"/>
    </row>
    <row r="6324" spans="1:31" ht="15" hidden="1" customHeight="1">
      <c r="A6324" s="413"/>
      <c r="AE6324" s="414"/>
    </row>
    <row r="6325" spans="1:31" ht="15" hidden="1" customHeight="1">
      <c r="A6325" s="413"/>
      <c r="AE6325" s="414"/>
    </row>
    <row r="6326" spans="1:31" ht="15" hidden="1" customHeight="1">
      <c r="A6326" s="413"/>
      <c r="AE6326" s="414"/>
    </row>
    <row r="6327" spans="1:31" ht="15" hidden="1" customHeight="1">
      <c r="A6327" s="413"/>
      <c r="AE6327" s="414"/>
    </row>
    <row r="6328" spans="1:31" ht="15" hidden="1" customHeight="1">
      <c r="A6328" s="413"/>
      <c r="AE6328" s="414"/>
    </row>
    <row r="6329" spans="1:31" ht="15" hidden="1" customHeight="1">
      <c r="A6329" s="413"/>
      <c r="AE6329" s="414"/>
    </row>
    <row r="6330" spans="1:31" ht="15" hidden="1" customHeight="1">
      <c r="A6330" s="413"/>
      <c r="AE6330" s="414"/>
    </row>
    <row r="6331" spans="1:31" ht="15" hidden="1" customHeight="1">
      <c r="A6331" s="413"/>
      <c r="AE6331" s="414"/>
    </row>
    <row r="6332" spans="1:31" ht="15" hidden="1" customHeight="1">
      <c r="A6332" s="413"/>
      <c r="AE6332" s="414"/>
    </row>
    <row r="6333" spans="1:31" ht="15" hidden="1" customHeight="1">
      <c r="A6333" s="413"/>
      <c r="AE6333" s="414"/>
    </row>
    <row r="6334" spans="1:31" ht="15" hidden="1" customHeight="1">
      <c r="A6334" s="413"/>
      <c r="AE6334" s="414"/>
    </row>
    <row r="6335" spans="1:31" ht="15" hidden="1" customHeight="1">
      <c r="A6335" s="413"/>
      <c r="AE6335" s="414"/>
    </row>
    <row r="6336" spans="1:31" ht="15" hidden="1" customHeight="1">
      <c r="A6336" s="413"/>
      <c r="AE6336" s="414"/>
    </row>
    <row r="6337" spans="1:31" ht="15" hidden="1" customHeight="1">
      <c r="A6337" s="413"/>
      <c r="AE6337" s="414"/>
    </row>
    <row r="6338" spans="1:31" ht="15" hidden="1" customHeight="1">
      <c r="A6338" s="413"/>
      <c r="AE6338" s="414"/>
    </row>
    <row r="6339" spans="1:31" ht="15" hidden="1" customHeight="1">
      <c r="A6339" s="413"/>
      <c r="AE6339" s="414"/>
    </row>
    <row r="6340" spans="1:31" ht="15" hidden="1" customHeight="1">
      <c r="A6340" s="413"/>
      <c r="AE6340" s="414"/>
    </row>
    <row r="6341" spans="1:31" ht="15" hidden="1" customHeight="1">
      <c r="A6341" s="413"/>
      <c r="AE6341" s="414"/>
    </row>
    <row r="6342" spans="1:31" ht="15" hidden="1" customHeight="1">
      <c r="A6342" s="413"/>
      <c r="AE6342" s="414"/>
    </row>
    <row r="6343" spans="1:31" ht="15" hidden="1" customHeight="1">
      <c r="A6343" s="413"/>
      <c r="AE6343" s="414"/>
    </row>
    <row r="6344" spans="1:31" ht="15" hidden="1" customHeight="1">
      <c r="A6344" s="413"/>
      <c r="AE6344" s="414"/>
    </row>
    <row r="6345" spans="1:31" ht="15" hidden="1" customHeight="1">
      <c r="A6345" s="413"/>
      <c r="AE6345" s="414"/>
    </row>
    <row r="6346" spans="1:31" ht="15" hidden="1" customHeight="1">
      <c r="A6346" s="413"/>
      <c r="AE6346" s="414"/>
    </row>
    <row r="6347" spans="1:31" ht="15" hidden="1" customHeight="1">
      <c r="A6347" s="413"/>
      <c r="AE6347" s="414"/>
    </row>
    <row r="6348" spans="1:31" ht="15" hidden="1" customHeight="1">
      <c r="A6348" s="413"/>
      <c r="AE6348" s="414"/>
    </row>
    <row r="6349" spans="1:31" ht="15" hidden="1" customHeight="1">
      <c r="A6349" s="413"/>
      <c r="AE6349" s="414"/>
    </row>
    <row r="6350" spans="1:31" ht="15" hidden="1" customHeight="1">
      <c r="A6350" s="413"/>
      <c r="AE6350" s="414"/>
    </row>
    <row r="6351" spans="1:31" ht="15" hidden="1" customHeight="1">
      <c r="A6351" s="413"/>
      <c r="AE6351" s="414"/>
    </row>
    <row r="6352" spans="1:31" ht="15" hidden="1" customHeight="1">
      <c r="A6352" s="413"/>
      <c r="AE6352" s="414"/>
    </row>
    <row r="6353" spans="1:31" ht="15" hidden="1" customHeight="1">
      <c r="A6353" s="413"/>
      <c r="AE6353" s="414"/>
    </row>
    <row r="6354" spans="1:31" ht="15" hidden="1" customHeight="1">
      <c r="A6354" s="413"/>
      <c r="AE6354" s="414"/>
    </row>
    <row r="6355" spans="1:31" ht="15" hidden="1" customHeight="1">
      <c r="A6355" s="413"/>
      <c r="AE6355" s="414"/>
    </row>
    <row r="6356" spans="1:31" ht="15" hidden="1" customHeight="1">
      <c r="A6356" s="413"/>
      <c r="AE6356" s="414"/>
    </row>
    <row r="6357" spans="1:31" ht="15" hidden="1" customHeight="1">
      <c r="A6357" s="413"/>
      <c r="AE6357" s="414"/>
    </row>
    <row r="6358" spans="1:31" ht="15" hidden="1" customHeight="1">
      <c r="A6358" s="413"/>
      <c r="AE6358" s="414"/>
    </row>
    <row r="6359" spans="1:31" ht="15" hidden="1" customHeight="1">
      <c r="A6359" s="413"/>
      <c r="AE6359" s="414"/>
    </row>
    <row r="6360" spans="1:31" ht="15" hidden="1" customHeight="1">
      <c r="A6360" s="413"/>
      <c r="AE6360" s="414"/>
    </row>
    <row r="6361" spans="1:31" ht="15" hidden="1" customHeight="1">
      <c r="A6361" s="413"/>
      <c r="AE6361" s="414"/>
    </row>
    <row r="6362" spans="1:31" ht="15" hidden="1" customHeight="1">
      <c r="A6362" s="413"/>
      <c r="AE6362" s="414"/>
    </row>
    <row r="6363" spans="1:31" ht="15" hidden="1" customHeight="1">
      <c r="A6363" s="413"/>
      <c r="AE6363" s="414"/>
    </row>
    <row r="6364" spans="1:31" ht="15" hidden="1" customHeight="1">
      <c r="A6364" s="413"/>
      <c r="AE6364" s="414"/>
    </row>
    <row r="6365" spans="1:31" ht="15" hidden="1" customHeight="1">
      <c r="A6365" s="413"/>
      <c r="AE6365" s="414"/>
    </row>
    <row r="6366" spans="1:31" ht="15" hidden="1" customHeight="1">
      <c r="A6366" s="413"/>
      <c r="AE6366" s="414"/>
    </row>
    <row r="6367" spans="1:31" ht="15" hidden="1" customHeight="1">
      <c r="A6367" s="413"/>
      <c r="AE6367" s="414"/>
    </row>
    <row r="6368" spans="1:31" ht="15" hidden="1" customHeight="1">
      <c r="A6368" s="413"/>
      <c r="AE6368" s="414"/>
    </row>
    <row r="6369" spans="1:31" ht="15" hidden="1" customHeight="1">
      <c r="A6369" s="413"/>
      <c r="AE6369" s="414"/>
    </row>
    <row r="6370" spans="1:31" ht="15" hidden="1" customHeight="1">
      <c r="A6370" s="413"/>
      <c r="AE6370" s="414"/>
    </row>
    <row r="6371" spans="1:31" ht="15" hidden="1" customHeight="1">
      <c r="A6371" s="413"/>
      <c r="AE6371" s="414"/>
    </row>
    <row r="6372" spans="1:31" ht="15" hidden="1" customHeight="1">
      <c r="A6372" s="413"/>
      <c r="AE6372" s="414"/>
    </row>
    <row r="6373" spans="1:31" ht="15" hidden="1" customHeight="1">
      <c r="A6373" s="413"/>
      <c r="AE6373" s="414"/>
    </row>
    <row r="6374" spans="1:31" ht="15" hidden="1" customHeight="1">
      <c r="A6374" s="413"/>
      <c r="AE6374" s="414"/>
    </row>
    <row r="6375" spans="1:31" ht="15" hidden="1" customHeight="1">
      <c r="A6375" s="413"/>
      <c r="AE6375" s="414"/>
    </row>
    <row r="6376" spans="1:31" ht="15" hidden="1" customHeight="1">
      <c r="A6376" s="413"/>
      <c r="AE6376" s="414"/>
    </row>
    <row r="6377" spans="1:31" ht="15" hidden="1" customHeight="1">
      <c r="A6377" s="413"/>
      <c r="AE6377" s="414"/>
    </row>
    <row r="6378" spans="1:31" ht="15" hidden="1" customHeight="1">
      <c r="A6378" s="413"/>
      <c r="AE6378" s="414"/>
    </row>
    <row r="6379" spans="1:31" ht="15" hidden="1" customHeight="1">
      <c r="A6379" s="413"/>
      <c r="AE6379" s="414"/>
    </row>
    <row r="6380" spans="1:31" ht="15" hidden="1" customHeight="1">
      <c r="A6380" s="413"/>
      <c r="AE6380" s="414"/>
    </row>
    <row r="6381" spans="1:31" ht="15" hidden="1" customHeight="1">
      <c r="A6381" s="413"/>
      <c r="AE6381" s="414"/>
    </row>
    <row r="6382" spans="1:31" ht="15" hidden="1" customHeight="1">
      <c r="A6382" s="413"/>
      <c r="AE6382" s="414"/>
    </row>
    <row r="6383" spans="1:31" ht="15" hidden="1" customHeight="1">
      <c r="A6383" s="413"/>
      <c r="AE6383" s="414"/>
    </row>
    <row r="6384" spans="1:31" ht="15" hidden="1" customHeight="1">
      <c r="A6384" s="413"/>
      <c r="AE6384" s="414"/>
    </row>
    <row r="6385" spans="1:31" ht="15" hidden="1" customHeight="1">
      <c r="A6385" s="413"/>
      <c r="AE6385" s="414"/>
    </row>
    <row r="6386" spans="1:31" ht="15" hidden="1" customHeight="1">
      <c r="A6386" s="413"/>
      <c r="AE6386" s="414"/>
    </row>
    <row r="6387" spans="1:31" ht="15" hidden="1" customHeight="1">
      <c r="A6387" s="413"/>
      <c r="AE6387" s="414"/>
    </row>
    <row r="6388" spans="1:31" ht="15" hidden="1" customHeight="1">
      <c r="A6388" s="413"/>
      <c r="AE6388" s="414"/>
    </row>
    <row r="6389" spans="1:31" ht="15" hidden="1" customHeight="1">
      <c r="A6389" s="413"/>
      <c r="AE6389" s="414"/>
    </row>
    <row r="6390" spans="1:31" ht="15" hidden="1" customHeight="1">
      <c r="A6390" s="413"/>
      <c r="AE6390" s="414"/>
    </row>
    <row r="6391" spans="1:31" ht="15" hidden="1" customHeight="1">
      <c r="A6391" s="413"/>
      <c r="AE6391" s="414"/>
    </row>
    <row r="6392" spans="1:31" ht="15" hidden="1" customHeight="1">
      <c r="A6392" s="413"/>
      <c r="AE6392" s="414"/>
    </row>
    <row r="6393" spans="1:31" ht="15" hidden="1" customHeight="1">
      <c r="A6393" s="413"/>
      <c r="AE6393" s="414"/>
    </row>
    <row r="6394" spans="1:31" ht="15" hidden="1" customHeight="1">
      <c r="A6394" s="413"/>
      <c r="AE6394" s="414"/>
    </row>
    <row r="6395" spans="1:31" ht="15" hidden="1" customHeight="1">
      <c r="A6395" s="413"/>
      <c r="AE6395" s="414"/>
    </row>
    <row r="6396" spans="1:31" ht="15" hidden="1" customHeight="1">
      <c r="A6396" s="413"/>
      <c r="AE6396" s="414"/>
    </row>
    <row r="6397" spans="1:31" ht="15" hidden="1" customHeight="1">
      <c r="A6397" s="413"/>
      <c r="AE6397" s="414"/>
    </row>
    <row r="6398" spans="1:31" ht="15" hidden="1" customHeight="1">
      <c r="A6398" s="413"/>
      <c r="AE6398" s="414"/>
    </row>
    <row r="6399" spans="1:31" ht="15" hidden="1" customHeight="1">
      <c r="A6399" s="413"/>
      <c r="AE6399" s="414"/>
    </row>
    <row r="6400" spans="1:31" ht="15" hidden="1" customHeight="1">
      <c r="A6400" s="413"/>
      <c r="AE6400" s="414"/>
    </row>
    <row r="6401" spans="1:31" ht="15" hidden="1" customHeight="1">
      <c r="A6401" s="413"/>
      <c r="AE6401" s="414"/>
    </row>
    <row r="6402" spans="1:31" ht="15" hidden="1" customHeight="1">
      <c r="A6402" s="413"/>
      <c r="AE6402" s="414"/>
    </row>
    <row r="6403" spans="1:31" ht="15" hidden="1" customHeight="1">
      <c r="A6403" s="413"/>
      <c r="AE6403" s="414"/>
    </row>
    <row r="6404" spans="1:31" ht="15" hidden="1" customHeight="1">
      <c r="A6404" s="413"/>
      <c r="AE6404" s="414"/>
    </row>
    <row r="6405" spans="1:31" ht="15" hidden="1" customHeight="1">
      <c r="A6405" s="413"/>
      <c r="AE6405" s="414"/>
    </row>
    <row r="6406" spans="1:31" ht="15" hidden="1" customHeight="1">
      <c r="A6406" s="413"/>
      <c r="AE6406" s="414"/>
    </row>
    <row r="6407" spans="1:31" ht="15" hidden="1" customHeight="1">
      <c r="A6407" s="413"/>
      <c r="AE6407" s="414"/>
    </row>
    <row r="6408" spans="1:31" ht="15" hidden="1" customHeight="1">
      <c r="A6408" s="413"/>
      <c r="AE6408" s="414"/>
    </row>
    <row r="6409" spans="1:31" ht="15" hidden="1" customHeight="1">
      <c r="A6409" s="413"/>
      <c r="AE6409" s="414"/>
    </row>
    <row r="6410" spans="1:31" ht="15" hidden="1" customHeight="1">
      <c r="A6410" s="413"/>
      <c r="AE6410" s="414"/>
    </row>
    <row r="6411" spans="1:31" ht="15" hidden="1" customHeight="1">
      <c r="A6411" s="413"/>
      <c r="AE6411" s="414"/>
    </row>
    <row r="6412" spans="1:31" ht="15" hidden="1" customHeight="1">
      <c r="A6412" s="413"/>
      <c r="AE6412" s="414"/>
    </row>
    <row r="6413" spans="1:31" ht="15" hidden="1" customHeight="1">
      <c r="A6413" s="413"/>
      <c r="AE6413" s="414"/>
    </row>
    <row r="6414" spans="1:31" ht="15" hidden="1" customHeight="1">
      <c r="A6414" s="413"/>
      <c r="AE6414" s="414"/>
    </row>
    <row r="6415" spans="1:31" ht="15" hidden="1" customHeight="1">
      <c r="A6415" s="413"/>
      <c r="AE6415" s="414"/>
    </row>
    <row r="6416" spans="1:31" ht="15" hidden="1" customHeight="1">
      <c r="A6416" s="413"/>
      <c r="AE6416" s="414"/>
    </row>
    <row r="6417" spans="1:31" ht="15" hidden="1" customHeight="1">
      <c r="A6417" s="413"/>
      <c r="AE6417" s="414"/>
    </row>
    <row r="6418" spans="1:31" ht="15" hidden="1" customHeight="1">
      <c r="A6418" s="413"/>
      <c r="AE6418" s="414"/>
    </row>
    <row r="6419" spans="1:31" ht="15" hidden="1" customHeight="1">
      <c r="A6419" s="413"/>
      <c r="AE6419" s="414"/>
    </row>
    <row r="6420" spans="1:31" ht="15" hidden="1" customHeight="1">
      <c r="A6420" s="413"/>
      <c r="AE6420" s="414"/>
    </row>
    <row r="6421" spans="1:31" ht="15" hidden="1" customHeight="1">
      <c r="A6421" s="413"/>
      <c r="AE6421" s="414"/>
    </row>
    <row r="6422" spans="1:31" ht="15" hidden="1" customHeight="1">
      <c r="A6422" s="413"/>
      <c r="AE6422" s="414"/>
    </row>
    <row r="6423" spans="1:31" ht="15" hidden="1" customHeight="1">
      <c r="A6423" s="413"/>
      <c r="AE6423" s="414"/>
    </row>
    <row r="6424" spans="1:31" ht="15" hidden="1" customHeight="1">
      <c r="A6424" s="413"/>
      <c r="AE6424" s="414"/>
    </row>
    <row r="6425" spans="1:31" ht="15" hidden="1" customHeight="1">
      <c r="A6425" s="413"/>
      <c r="AE6425" s="414"/>
    </row>
    <row r="6426" spans="1:31" ht="15" hidden="1" customHeight="1">
      <c r="A6426" s="413"/>
      <c r="AE6426" s="414"/>
    </row>
    <row r="6427" spans="1:31" ht="15" hidden="1" customHeight="1">
      <c r="A6427" s="413"/>
      <c r="AE6427" s="414"/>
    </row>
    <row r="6428" spans="1:31" ht="15" hidden="1" customHeight="1">
      <c r="A6428" s="413"/>
      <c r="AE6428" s="414"/>
    </row>
    <row r="6429" spans="1:31" ht="15" hidden="1" customHeight="1">
      <c r="A6429" s="413"/>
      <c r="AE6429" s="414"/>
    </row>
    <row r="6430" spans="1:31" ht="15" hidden="1" customHeight="1">
      <c r="A6430" s="413"/>
      <c r="AE6430" s="414"/>
    </row>
    <row r="6431" spans="1:31" ht="15" hidden="1" customHeight="1">
      <c r="A6431" s="413"/>
      <c r="AE6431" s="414"/>
    </row>
    <row r="6432" spans="1:31" ht="15" hidden="1" customHeight="1">
      <c r="A6432" s="413"/>
      <c r="AE6432" s="414"/>
    </row>
    <row r="6433" spans="1:31" ht="15" hidden="1" customHeight="1">
      <c r="A6433" s="413"/>
      <c r="AE6433" s="414"/>
    </row>
    <row r="6434" spans="1:31" ht="15" hidden="1" customHeight="1">
      <c r="A6434" s="413"/>
      <c r="AE6434" s="414"/>
    </row>
    <row r="6435" spans="1:31" ht="15" hidden="1" customHeight="1">
      <c r="A6435" s="413"/>
      <c r="AE6435" s="414"/>
    </row>
    <row r="6436" spans="1:31" ht="15" hidden="1" customHeight="1">
      <c r="A6436" s="413"/>
      <c r="AE6436" s="414"/>
    </row>
    <row r="6437" spans="1:31" ht="15" hidden="1" customHeight="1">
      <c r="A6437" s="413"/>
      <c r="AE6437" s="414"/>
    </row>
    <row r="6438" spans="1:31" ht="15" hidden="1" customHeight="1">
      <c r="A6438" s="413"/>
      <c r="AE6438" s="414"/>
    </row>
    <row r="6439" spans="1:31" ht="15" hidden="1" customHeight="1">
      <c r="A6439" s="413"/>
      <c r="AE6439" s="414"/>
    </row>
    <row r="6440" spans="1:31" ht="15" hidden="1" customHeight="1">
      <c r="A6440" s="413"/>
      <c r="AE6440" s="414"/>
    </row>
    <row r="6441" spans="1:31" ht="15" hidden="1" customHeight="1">
      <c r="A6441" s="413"/>
      <c r="AE6441" s="414"/>
    </row>
    <row r="6442" spans="1:31" ht="15" hidden="1" customHeight="1">
      <c r="A6442" s="413"/>
      <c r="AE6442" s="414"/>
    </row>
    <row r="6443" spans="1:31" ht="15" hidden="1" customHeight="1">
      <c r="A6443" s="413"/>
      <c r="AE6443" s="414"/>
    </row>
    <row r="6444" spans="1:31" ht="15" hidden="1" customHeight="1">
      <c r="A6444" s="413"/>
      <c r="AE6444" s="414"/>
    </row>
    <row r="6445" spans="1:31" ht="15" hidden="1" customHeight="1">
      <c r="A6445" s="413"/>
      <c r="AE6445" s="414"/>
    </row>
    <row r="6446" spans="1:31" ht="15" hidden="1" customHeight="1">
      <c r="A6446" s="413"/>
      <c r="AE6446" s="414"/>
    </row>
    <row r="6447" spans="1:31" ht="15" hidden="1" customHeight="1">
      <c r="A6447" s="413"/>
      <c r="AE6447" s="414"/>
    </row>
    <row r="6448" spans="1:31" ht="15" hidden="1" customHeight="1">
      <c r="A6448" s="413"/>
      <c r="AE6448" s="414"/>
    </row>
    <row r="6449" spans="1:31" ht="15" hidden="1" customHeight="1">
      <c r="A6449" s="413"/>
      <c r="AE6449" s="414"/>
    </row>
    <row r="6450" spans="1:31" ht="15" hidden="1" customHeight="1">
      <c r="A6450" s="413"/>
      <c r="AE6450" s="414"/>
    </row>
    <row r="6451" spans="1:31" ht="15" hidden="1" customHeight="1">
      <c r="A6451" s="413"/>
      <c r="AE6451" s="414"/>
    </row>
    <row r="6452" spans="1:31" ht="15" hidden="1" customHeight="1">
      <c r="A6452" s="413"/>
      <c r="AE6452" s="414"/>
    </row>
    <row r="6453" spans="1:31" ht="15" hidden="1" customHeight="1">
      <c r="A6453" s="413"/>
      <c r="AE6453" s="414"/>
    </row>
    <row r="6454" spans="1:31" ht="15" hidden="1" customHeight="1">
      <c r="A6454" s="413"/>
      <c r="AE6454" s="414"/>
    </row>
    <row r="6455" spans="1:31" ht="15" hidden="1" customHeight="1">
      <c r="A6455" s="413"/>
      <c r="AE6455" s="414"/>
    </row>
    <row r="6456" spans="1:31" ht="15" hidden="1" customHeight="1">
      <c r="A6456" s="413"/>
      <c r="AE6456" s="414"/>
    </row>
    <row r="6457" spans="1:31" ht="15" hidden="1" customHeight="1">
      <c r="A6457" s="413"/>
      <c r="AE6457" s="414"/>
    </row>
    <row r="6458" spans="1:31" ht="15" hidden="1" customHeight="1">
      <c r="A6458" s="413"/>
      <c r="AE6458" s="414"/>
    </row>
    <row r="6459" spans="1:31" ht="15" hidden="1" customHeight="1">
      <c r="A6459" s="413"/>
      <c r="AE6459" s="414"/>
    </row>
    <row r="6460" spans="1:31" ht="15" hidden="1" customHeight="1">
      <c r="A6460" s="413"/>
      <c r="AE6460" s="414"/>
    </row>
    <row r="6461" spans="1:31" ht="15" hidden="1" customHeight="1">
      <c r="A6461" s="413"/>
      <c r="AE6461" s="414"/>
    </row>
    <row r="6462" spans="1:31" ht="15" hidden="1" customHeight="1">
      <c r="A6462" s="413"/>
      <c r="AE6462" s="414"/>
    </row>
    <row r="6463" spans="1:31" ht="15" hidden="1" customHeight="1">
      <c r="A6463" s="413"/>
      <c r="AE6463" s="414"/>
    </row>
    <row r="6464" spans="1:31" ht="15" hidden="1" customHeight="1">
      <c r="A6464" s="413"/>
      <c r="AE6464" s="414"/>
    </row>
    <row r="6465" spans="1:31" ht="15" hidden="1" customHeight="1">
      <c r="A6465" s="413"/>
      <c r="AE6465" s="414"/>
    </row>
    <row r="6466" spans="1:31" ht="15" hidden="1" customHeight="1">
      <c r="A6466" s="413"/>
      <c r="AE6466" s="414"/>
    </row>
    <row r="6467" spans="1:31" ht="15" hidden="1" customHeight="1">
      <c r="A6467" s="413"/>
      <c r="AE6467" s="414"/>
    </row>
    <row r="6468" spans="1:31" ht="15" hidden="1" customHeight="1">
      <c r="A6468" s="413"/>
      <c r="AE6468" s="414"/>
    </row>
    <row r="6469" spans="1:31" ht="15" hidden="1" customHeight="1">
      <c r="A6469" s="413"/>
      <c r="AE6469" s="414"/>
    </row>
    <row r="6470" spans="1:31" ht="15" hidden="1" customHeight="1">
      <c r="A6470" s="413"/>
      <c r="AE6470" s="414"/>
    </row>
    <row r="6471" spans="1:31" ht="15" hidden="1" customHeight="1">
      <c r="A6471" s="413"/>
      <c r="AE6471" s="414"/>
    </row>
    <row r="6472" spans="1:31" ht="15" hidden="1" customHeight="1">
      <c r="A6472" s="413"/>
      <c r="AE6472" s="414"/>
    </row>
    <row r="6473" spans="1:31" ht="15" hidden="1" customHeight="1">
      <c r="A6473" s="413"/>
      <c r="AE6473" s="414"/>
    </row>
    <row r="6474" spans="1:31" ht="15" hidden="1" customHeight="1">
      <c r="A6474" s="413"/>
      <c r="AE6474" s="414"/>
    </row>
    <row r="6475" spans="1:31" ht="15" hidden="1" customHeight="1">
      <c r="A6475" s="413"/>
      <c r="AE6475" s="414"/>
    </row>
    <row r="6476" spans="1:31" ht="15" hidden="1" customHeight="1">
      <c r="A6476" s="413"/>
      <c r="AE6476" s="414"/>
    </row>
    <row r="6477" spans="1:31" ht="15" hidden="1" customHeight="1">
      <c r="A6477" s="413"/>
      <c r="AE6477" s="414"/>
    </row>
    <row r="6478" spans="1:31" ht="15" hidden="1" customHeight="1">
      <c r="A6478" s="413"/>
      <c r="AE6478" s="414"/>
    </row>
    <row r="6479" spans="1:31" ht="15" hidden="1" customHeight="1">
      <c r="A6479" s="413"/>
      <c r="AE6479" s="414"/>
    </row>
    <row r="6480" spans="1:31" ht="15" hidden="1" customHeight="1">
      <c r="A6480" s="413"/>
      <c r="AE6480" s="414"/>
    </row>
    <row r="6481" spans="1:31" ht="15" hidden="1" customHeight="1">
      <c r="A6481" s="413"/>
      <c r="AE6481" s="414"/>
    </row>
    <row r="6482" spans="1:31" ht="15" hidden="1" customHeight="1">
      <c r="A6482" s="413"/>
      <c r="AE6482" s="414"/>
    </row>
    <row r="6483" spans="1:31" ht="15" hidden="1" customHeight="1">
      <c r="A6483" s="413"/>
      <c r="AE6483" s="414"/>
    </row>
    <row r="6484" spans="1:31" ht="15" hidden="1" customHeight="1">
      <c r="A6484" s="413"/>
      <c r="AE6484" s="414"/>
    </row>
    <row r="6485" spans="1:31" ht="15" hidden="1" customHeight="1">
      <c r="A6485" s="413"/>
      <c r="AE6485" s="414"/>
    </row>
    <row r="6486" spans="1:31" ht="15" hidden="1" customHeight="1">
      <c r="A6486" s="413"/>
      <c r="AE6486" s="414"/>
    </row>
    <row r="6487" spans="1:31" ht="15" hidden="1" customHeight="1">
      <c r="A6487" s="413"/>
      <c r="AE6487" s="414"/>
    </row>
    <row r="6488" spans="1:31" ht="15" hidden="1" customHeight="1">
      <c r="A6488" s="413"/>
      <c r="AE6488" s="414"/>
    </row>
    <row r="6489" spans="1:31" ht="15" hidden="1" customHeight="1">
      <c r="A6489" s="413"/>
      <c r="AE6489" s="414"/>
    </row>
    <row r="6490" spans="1:31" ht="15" hidden="1" customHeight="1">
      <c r="A6490" s="413"/>
      <c r="AE6490" s="414"/>
    </row>
    <row r="6491" spans="1:31" ht="15" hidden="1" customHeight="1">
      <c r="A6491" s="413"/>
      <c r="AE6491" s="414"/>
    </row>
    <row r="6492" spans="1:31" ht="15" hidden="1" customHeight="1">
      <c r="A6492" s="413"/>
      <c r="AE6492" s="414"/>
    </row>
    <row r="6493" spans="1:31" ht="15" hidden="1" customHeight="1">
      <c r="A6493" s="413"/>
      <c r="AE6493" s="414"/>
    </row>
    <row r="6494" spans="1:31" ht="15" hidden="1" customHeight="1">
      <c r="A6494" s="413"/>
      <c r="AE6494" s="414"/>
    </row>
    <row r="6495" spans="1:31" ht="15" hidden="1" customHeight="1">
      <c r="A6495" s="413"/>
      <c r="AE6495" s="414"/>
    </row>
    <row r="6496" spans="1:31" ht="15" hidden="1" customHeight="1">
      <c r="A6496" s="413"/>
      <c r="AE6496" s="414"/>
    </row>
    <row r="6497" spans="1:31" ht="15" hidden="1" customHeight="1">
      <c r="A6497" s="413"/>
      <c r="AE6497" s="414"/>
    </row>
    <row r="6498" spans="1:31" ht="15" hidden="1" customHeight="1">
      <c r="A6498" s="413"/>
      <c r="AE6498" s="414"/>
    </row>
    <row r="6499" spans="1:31" ht="15" hidden="1" customHeight="1">
      <c r="A6499" s="413"/>
      <c r="AE6499" s="414"/>
    </row>
    <row r="6500" spans="1:31" ht="15" hidden="1" customHeight="1">
      <c r="A6500" s="413"/>
      <c r="AE6500" s="414"/>
    </row>
    <row r="6501" spans="1:31" ht="15" hidden="1" customHeight="1">
      <c r="A6501" s="413"/>
      <c r="AE6501" s="414"/>
    </row>
    <row r="6502" spans="1:31" ht="15" hidden="1" customHeight="1">
      <c r="A6502" s="413"/>
      <c r="AE6502" s="414"/>
    </row>
    <row r="6503" spans="1:31" ht="15" hidden="1" customHeight="1">
      <c r="A6503" s="413"/>
      <c r="AE6503" s="414"/>
    </row>
    <row r="6504" spans="1:31" ht="15" hidden="1" customHeight="1">
      <c r="A6504" s="413"/>
      <c r="AE6504" s="414"/>
    </row>
    <row r="6505" spans="1:31" ht="15" hidden="1" customHeight="1">
      <c r="A6505" s="413"/>
      <c r="AE6505" s="414"/>
    </row>
    <row r="6506" spans="1:31" ht="15" hidden="1" customHeight="1">
      <c r="A6506" s="413"/>
      <c r="AE6506" s="414"/>
    </row>
    <row r="6507" spans="1:31" ht="15" hidden="1" customHeight="1">
      <c r="A6507" s="413"/>
      <c r="AE6507" s="414"/>
    </row>
    <row r="6508" spans="1:31" ht="15" hidden="1" customHeight="1">
      <c r="A6508" s="413"/>
      <c r="AE6508" s="414"/>
    </row>
    <row r="6509" spans="1:31" ht="15" hidden="1" customHeight="1">
      <c r="A6509" s="413"/>
      <c r="AE6509" s="414"/>
    </row>
    <row r="6510" spans="1:31" ht="15" hidden="1" customHeight="1">
      <c r="A6510" s="413"/>
      <c r="AE6510" s="414"/>
    </row>
    <row r="6511" spans="1:31" ht="15" hidden="1" customHeight="1">
      <c r="A6511" s="413"/>
      <c r="AE6511" s="414"/>
    </row>
    <row r="6512" spans="1:31" ht="15" hidden="1" customHeight="1">
      <c r="A6512" s="413"/>
      <c r="AE6512" s="414"/>
    </row>
    <row r="6513" spans="1:31" ht="15" hidden="1" customHeight="1">
      <c r="A6513" s="413"/>
      <c r="AE6513" s="414"/>
    </row>
    <row r="6514" spans="1:31" ht="15" hidden="1" customHeight="1">
      <c r="A6514" s="413"/>
      <c r="AE6514" s="414"/>
    </row>
    <row r="6515" spans="1:31" ht="15" hidden="1" customHeight="1">
      <c r="A6515" s="413"/>
      <c r="AE6515" s="414"/>
    </row>
    <row r="6516" spans="1:31" ht="15" hidden="1" customHeight="1">
      <c r="A6516" s="413"/>
      <c r="AE6516" s="414"/>
    </row>
    <row r="6517" spans="1:31" ht="15" hidden="1" customHeight="1">
      <c r="A6517" s="413"/>
      <c r="AE6517" s="414"/>
    </row>
    <row r="6518" spans="1:31" ht="15" hidden="1" customHeight="1">
      <c r="A6518" s="413"/>
      <c r="AE6518" s="414"/>
    </row>
    <row r="6519" spans="1:31" ht="15" hidden="1" customHeight="1">
      <c r="A6519" s="413"/>
      <c r="AE6519" s="414"/>
    </row>
    <row r="6520" spans="1:31" ht="15" hidden="1" customHeight="1">
      <c r="A6520" s="413"/>
      <c r="AE6520" s="414"/>
    </row>
    <row r="6521" spans="1:31" ht="15" hidden="1" customHeight="1">
      <c r="A6521" s="413"/>
      <c r="AE6521" s="414"/>
    </row>
    <row r="6522" spans="1:31" ht="15" hidden="1" customHeight="1">
      <c r="A6522" s="413"/>
      <c r="AE6522" s="414"/>
    </row>
    <row r="6523" spans="1:31" ht="15" hidden="1" customHeight="1">
      <c r="A6523" s="413"/>
      <c r="AE6523" s="414"/>
    </row>
    <row r="6524" spans="1:31" ht="15" hidden="1" customHeight="1">
      <c r="A6524" s="413"/>
      <c r="AE6524" s="414"/>
    </row>
    <row r="6525" spans="1:31" ht="15" hidden="1" customHeight="1">
      <c r="A6525" s="413"/>
      <c r="AE6525" s="414"/>
    </row>
    <row r="6526" spans="1:31" ht="15" hidden="1" customHeight="1">
      <c r="A6526" s="413"/>
      <c r="AE6526" s="414"/>
    </row>
    <row r="6527" spans="1:31" ht="15" hidden="1" customHeight="1">
      <c r="A6527" s="413"/>
      <c r="AE6527" s="414"/>
    </row>
    <row r="6528" spans="1:31" ht="15" hidden="1" customHeight="1">
      <c r="A6528" s="413"/>
      <c r="AE6528" s="414"/>
    </row>
    <row r="6529" spans="1:31" ht="15" hidden="1" customHeight="1">
      <c r="A6529" s="413"/>
      <c r="AE6529" s="414"/>
    </row>
    <row r="6530" spans="1:31" ht="15" hidden="1" customHeight="1">
      <c r="A6530" s="413"/>
      <c r="AE6530" s="414"/>
    </row>
    <row r="6531" spans="1:31" ht="15" hidden="1" customHeight="1">
      <c r="A6531" s="413"/>
      <c r="AE6531" s="414"/>
    </row>
    <row r="6532" spans="1:31" ht="15" hidden="1" customHeight="1">
      <c r="A6532" s="413"/>
      <c r="AE6532" s="414"/>
    </row>
    <row r="6533" spans="1:31" ht="15" hidden="1" customHeight="1">
      <c r="A6533" s="413"/>
      <c r="AE6533" s="414"/>
    </row>
    <row r="6534" spans="1:31" ht="15" hidden="1" customHeight="1">
      <c r="A6534" s="413"/>
      <c r="AE6534" s="414"/>
    </row>
    <row r="6535" spans="1:31" ht="15" hidden="1" customHeight="1">
      <c r="A6535" s="413"/>
      <c r="AE6535" s="414"/>
    </row>
    <row r="6536" spans="1:31" ht="15" hidden="1" customHeight="1">
      <c r="A6536" s="413"/>
      <c r="AE6536" s="414"/>
    </row>
    <row r="6537" spans="1:31" ht="15" hidden="1" customHeight="1">
      <c r="A6537" s="413"/>
      <c r="AE6537" s="414"/>
    </row>
    <row r="6538" spans="1:31" ht="15" hidden="1" customHeight="1">
      <c r="A6538" s="413"/>
      <c r="AE6538" s="414"/>
    </row>
    <row r="6539" spans="1:31" ht="15" hidden="1" customHeight="1">
      <c r="A6539" s="413"/>
      <c r="AE6539" s="414"/>
    </row>
    <row r="6540" spans="1:31" ht="15" hidden="1" customHeight="1">
      <c r="A6540" s="413"/>
      <c r="AE6540" s="414"/>
    </row>
    <row r="6541" spans="1:31" ht="15" hidden="1" customHeight="1">
      <c r="A6541" s="413"/>
      <c r="AE6541" s="414"/>
    </row>
    <row r="6542" spans="1:31" ht="15" hidden="1" customHeight="1">
      <c r="A6542" s="413"/>
      <c r="AE6542" s="414"/>
    </row>
    <row r="6543" spans="1:31" ht="15" hidden="1" customHeight="1">
      <c r="A6543" s="413"/>
      <c r="AE6543" s="414"/>
    </row>
    <row r="6544" spans="1:31" ht="15" hidden="1" customHeight="1">
      <c r="A6544" s="413"/>
      <c r="AE6544" s="414"/>
    </row>
    <row r="6545" spans="1:31" ht="15" hidden="1" customHeight="1">
      <c r="A6545" s="413"/>
      <c r="AE6545" s="414"/>
    </row>
    <row r="6546" spans="1:31" ht="15" hidden="1" customHeight="1">
      <c r="A6546" s="413"/>
      <c r="AE6546" s="414"/>
    </row>
    <row r="6547" spans="1:31" ht="15" hidden="1" customHeight="1">
      <c r="A6547" s="413"/>
      <c r="AE6547" s="414"/>
    </row>
    <row r="6548" spans="1:31" ht="15" hidden="1" customHeight="1">
      <c r="A6548" s="413"/>
      <c r="AE6548" s="414"/>
    </row>
    <row r="6549" spans="1:31" ht="15" hidden="1" customHeight="1">
      <c r="A6549" s="413"/>
      <c r="AE6549" s="414"/>
    </row>
    <row r="6550" spans="1:31" ht="15" hidden="1" customHeight="1">
      <c r="A6550" s="413"/>
      <c r="AE6550" s="414"/>
    </row>
    <row r="6551" spans="1:31" ht="15" hidden="1" customHeight="1">
      <c r="A6551" s="413"/>
      <c r="AE6551" s="414"/>
    </row>
    <row r="6552" spans="1:31" ht="15" hidden="1" customHeight="1">
      <c r="A6552" s="413"/>
      <c r="AE6552" s="414"/>
    </row>
    <row r="6553" spans="1:31" ht="15" hidden="1" customHeight="1">
      <c r="A6553" s="413"/>
      <c r="AE6553" s="414"/>
    </row>
    <row r="6554" spans="1:31" ht="15" hidden="1" customHeight="1">
      <c r="A6554" s="413"/>
      <c r="AE6554" s="414"/>
    </row>
    <row r="6555" spans="1:31" ht="15" hidden="1" customHeight="1">
      <c r="A6555" s="413"/>
      <c r="AE6555" s="414"/>
    </row>
    <row r="6556" spans="1:31" ht="15" hidden="1" customHeight="1">
      <c r="A6556" s="413"/>
      <c r="AE6556" s="414"/>
    </row>
    <row r="6557" spans="1:31" ht="15" hidden="1" customHeight="1">
      <c r="A6557" s="413"/>
      <c r="AE6557" s="414"/>
    </row>
    <row r="6558" spans="1:31" ht="15" hidden="1" customHeight="1">
      <c r="A6558" s="413"/>
      <c r="AE6558" s="414"/>
    </row>
    <row r="6559" spans="1:31" ht="15" hidden="1" customHeight="1">
      <c r="A6559" s="413"/>
      <c r="AE6559" s="414"/>
    </row>
    <row r="6560" spans="1:31" ht="15" hidden="1" customHeight="1">
      <c r="A6560" s="413"/>
      <c r="AE6560" s="414"/>
    </row>
    <row r="6561" spans="1:31" ht="15" hidden="1" customHeight="1">
      <c r="A6561" s="413"/>
      <c r="AE6561" s="414"/>
    </row>
    <row r="6562" spans="1:31" ht="15" hidden="1" customHeight="1">
      <c r="A6562" s="413"/>
      <c r="AE6562" s="414"/>
    </row>
    <row r="6563" spans="1:31" ht="15" hidden="1" customHeight="1">
      <c r="A6563" s="413"/>
      <c r="AE6563" s="414"/>
    </row>
    <row r="6564" spans="1:31" ht="15" hidden="1" customHeight="1">
      <c r="A6564" s="413"/>
      <c r="AE6564" s="414"/>
    </row>
    <row r="6565" spans="1:31" ht="15" hidden="1" customHeight="1">
      <c r="A6565" s="413"/>
      <c r="AE6565" s="414"/>
    </row>
    <row r="6566" spans="1:31" ht="15" hidden="1" customHeight="1">
      <c r="A6566" s="413"/>
      <c r="AE6566" s="414"/>
    </row>
    <row r="6567" spans="1:31" ht="15" hidden="1" customHeight="1">
      <c r="A6567" s="413"/>
      <c r="AE6567" s="414"/>
    </row>
    <row r="6568" spans="1:31" ht="15" hidden="1" customHeight="1">
      <c r="A6568" s="413"/>
      <c r="AE6568" s="414"/>
    </row>
    <row r="6569" spans="1:31" ht="15" hidden="1" customHeight="1">
      <c r="A6569" s="413"/>
      <c r="AE6569" s="414"/>
    </row>
    <row r="6570" spans="1:31" ht="15" hidden="1" customHeight="1">
      <c r="A6570" s="413"/>
      <c r="AE6570" s="414"/>
    </row>
    <row r="6571" spans="1:31" ht="15" hidden="1" customHeight="1">
      <c r="A6571" s="413"/>
      <c r="AE6571" s="414"/>
    </row>
    <row r="6572" spans="1:31" ht="15" hidden="1" customHeight="1">
      <c r="A6572" s="413"/>
      <c r="AE6572" s="414"/>
    </row>
    <row r="6573" spans="1:31" ht="15" hidden="1" customHeight="1">
      <c r="A6573" s="413"/>
      <c r="AE6573" s="414"/>
    </row>
    <row r="6574" spans="1:31" ht="15" hidden="1" customHeight="1">
      <c r="A6574" s="413"/>
      <c r="AE6574" s="414"/>
    </row>
    <row r="6575" spans="1:31" ht="15" hidden="1" customHeight="1">
      <c r="A6575" s="413"/>
      <c r="AE6575" s="414"/>
    </row>
    <row r="6576" spans="1:31" ht="15" hidden="1" customHeight="1">
      <c r="A6576" s="413"/>
      <c r="AE6576" s="414"/>
    </row>
    <row r="6577" spans="1:31" ht="15" hidden="1" customHeight="1">
      <c r="A6577" s="413"/>
      <c r="AE6577" s="414"/>
    </row>
    <row r="6578" spans="1:31" ht="15" hidden="1" customHeight="1">
      <c r="A6578" s="413"/>
      <c r="AE6578" s="414"/>
    </row>
    <row r="6579" spans="1:31" ht="15" hidden="1" customHeight="1">
      <c r="A6579" s="413"/>
      <c r="AE6579" s="414"/>
    </row>
    <row r="6580" spans="1:31" ht="15" hidden="1" customHeight="1">
      <c r="A6580" s="413"/>
      <c r="AE6580" s="414"/>
    </row>
    <row r="6581" spans="1:31" ht="15" hidden="1" customHeight="1">
      <c r="A6581" s="413"/>
      <c r="AE6581" s="414"/>
    </row>
    <row r="6582" spans="1:31" ht="15" hidden="1" customHeight="1">
      <c r="A6582" s="413"/>
      <c r="AE6582" s="414"/>
    </row>
    <row r="6583" spans="1:31" ht="15" hidden="1" customHeight="1">
      <c r="A6583" s="413"/>
      <c r="AE6583" s="414"/>
    </row>
    <row r="6584" spans="1:31" ht="15" hidden="1" customHeight="1">
      <c r="A6584" s="413"/>
      <c r="AE6584" s="414"/>
    </row>
    <row r="6585" spans="1:31" ht="15" hidden="1" customHeight="1">
      <c r="A6585" s="413"/>
      <c r="AE6585" s="414"/>
    </row>
    <row r="6586" spans="1:31" ht="15" hidden="1" customHeight="1">
      <c r="A6586" s="413"/>
      <c r="AE6586" s="414"/>
    </row>
    <row r="6587" spans="1:31" ht="15" hidden="1" customHeight="1">
      <c r="A6587" s="413"/>
      <c r="AE6587" s="414"/>
    </row>
    <row r="6588" spans="1:31" ht="15" hidden="1" customHeight="1">
      <c r="A6588" s="413"/>
      <c r="AE6588" s="414"/>
    </row>
    <row r="6589" spans="1:31" ht="15" hidden="1" customHeight="1">
      <c r="A6589" s="413"/>
      <c r="AE6589" s="414"/>
    </row>
    <row r="6590" spans="1:31" ht="15" hidden="1" customHeight="1">
      <c r="A6590" s="413"/>
      <c r="AE6590" s="414"/>
    </row>
    <row r="6591" spans="1:31" ht="15" hidden="1" customHeight="1">
      <c r="A6591" s="413"/>
      <c r="AE6591" s="414"/>
    </row>
    <row r="6592" spans="1:31" ht="15" hidden="1" customHeight="1">
      <c r="A6592" s="413"/>
      <c r="AE6592" s="414"/>
    </row>
    <row r="6593" spans="1:31" ht="15" hidden="1" customHeight="1">
      <c r="A6593" s="413"/>
      <c r="AE6593" s="414"/>
    </row>
    <row r="6594" spans="1:31" ht="15" hidden="1" customHeight="1">
      <c r="A6594" s="413"/>
      <c r="AE6594" s="414"/>
    </row>
    <row r="6595" spans="1:31" ht="15" hidden="1" customHeight="1">
      <c r="A6595" s="413"/>
      <c r="AE6595" s="414"/>
    </row>
    <row r="6596" spans="1:31" ht="15" hidden="1" customHeight="1">
      <c r="A6596" s="413"/>
      <c r="AE6596" s="414"/>
    </row>
    <row r="6597" spans="1:31" ht="15" hidden="1" customHeight="1">
      <c r="A6597" s="413"/>
      <c r="AE6597" s="414"/>
    </row>
    <row r="6598" spans="1:31" ht="15" hidden="1" customHeight="1">
      <c r="A6598" s="413"/>
      <c r="AE6598" s="414"/>
    </row>
    <row r="6599" spans="1:31" ht="15" hidden="1" customHeight="1">
      <c r="A6599" s="413"/>
      <c r="AE6599" s="414"/>
    </row>
    <row r="6600" spans="1:31" ht="15" hidden="1" customHeight="1">
      <c r="A6600" s="413"/>
      <c r="AE6600" s="414"/>
    </row>
    <row r="6601" spans="1:31" ht="15" hidden="1" customHeight="1">
      <c r="A6601" s="413"/>
      <c r="AE6601" s="414"/>
    </row>
    <row r="6602" spans="1:31" ht="15" hidden="1" customHeight="1">
      <c r="A6602" s="413"/>
      <c r="AE6602" s="414"/>
    </row>
    <row r="6603" spans="1:31" ht="15" hidden="1" customHeight="1">
      <c r="A6603" s="413"/>
      <c r="AE6603" s="414"/>
    </row>
    <row r="6604" spans="1:31" ht="15" hidden="1" customHeight="1">
      <c r="A6604" s="413"/>
      <c r="AE6604" s="414"/>
    </row>
    <row r="6605" spans="1:31" ht="15" hidden="1" customHeight="1">
      <c r="A6605" s="413"/>
      <c r="AE6605" s="414"/>
    </row>
    <row r="6606" spans="1:31" ht="15" hidden="1" customHeight="1">
      <c r="A6606" s="413"/>
      <c r="AE6606" s="414"/>
    </row>
    <row r="6607" spans="1:31" ht="15" hidden="1" customHeight="1">
      <c r="A6607" s="413"/>
      <c r="AE6607" s="414"/>
    </row>
    <row r="6608" spans="1:31" ht="15" hidden="1" customHeight="1">
      <c r="A6608" s="413"/>
      <c r="AE6608" s="414"/>
    </row>
    <row r="6609" spans="1:31" ht="15" hidden="1" customHeight="1">
      <c r="A6609" s="413"/>
      <c r="AE6609" s="414"/>
    </row>
    <row r="6610" spans="1:31" ht="15" hidden="1" customHeight="1">
      <c r="A6610" s="413"/>
      <c r="AE6610" s="414"/>
    </row>
    <row r="6611" spans="1:31" ht="15" hidden="1" customHeight="1">
      <c r="A6611" s="413"/>
      <c r="AE6611" s="414"/>
    </row>
    <row r="6612" spans="1:31" ht="15" hidden="1" customHeight="1">
      <c r="A6612" s="413"/>
      <c r="AE6612" s="414"/>
    </row>
    <row r="6613" spans="1:31" ht="15" hidden="1" customHeight="1">
      <c r="A6613" s="413"/>
      <c r="AE6613" s="414"/>
    </row>
    <row r="6614" spans="1:31" ht="15" hidden="1" customHeight="1">
      <c r="A6614" s="413"/>
      <c r="AE6614" s="414"/>
    </row>
    <row r="6615" spans="1:31" ht="15" hidden="1" customHeight="1">
      <c r="A6615" s="413"/>
      <c r="AE6615" s="414"/>
    </row>
    <row r="6616" spans="1:31" ht="15" hidden="1" customHeight="1">
      <c r="A6616" s="413"/>
      <c r="AE6616" s="414"/>
    </row>
    <row r="6617" spans="1:31" ht="15" hidden="1" customHeight="1">
      <c r="A6617" s="413"/>
      <c r="AE6617" s="414"/>
    </row>
    <row r="6618" spans="1:31" ht="15" hidden="1" customHeight="1">
      <c r="A6618" s="413"/>
      <c r="AE6618" s="414"/>
    </row>
    <row r="6619" spans="1:31" ht="15" hidden="1" customHeight="1">
      <c r="A6619" s="413"/>
      <c r="AE6619" s="414"/>
    </row>
    <row r="6620" spans="1:31" ht="15" hidden="1" customHeight="1">
      <c r="A6620" s="413"/>
      <c r="AE6620" s="414"/>
    </row>
    <row r="6621" spans="1:31" ht="15" hidden="1" customHeight="1">
      <c r="A6621" s="413"/>
      <c r="AE6621" s="414"/>
    </row>
    <row r="6622" spans="1:31" ht="15" hidden="1" customHeight="1">
      <c r="A6622" s="413"/>
      <c r="AE6622" s="414"/>
    </row>
    <row r="6623" spans="1:31" ht="15" hidden="1" customHeight="1">
      <c r="A6623" s="413"/>
      <c r="AE6623" s="414"/>
    </row>
    <row r="6624" spans="1:31" ht="15" hidden="1" customHeight="1">
      <c r="A6624" s="413"/>
      <c r="AE6624" s="414"/>
    </row>
    <row r="6625" spans="1:31" ht="15" hidden="1" customHeight="1">
      <c r="A6625" s="413"/>
      <c r="AE6625" s="414"/>
    </row>
    <row r="6626" spans="1:31" ht="15" hidden="1" customHeight="1">
      <c r="A6626" s="413"/>
      <c r="AE6626" s="414"/>
    </row>
    <row r="6627" spans="1:31" ht="15" hidden="1" customHeight="1">
      <c r="A6627" s="413"/>
      <c r="AE6627" s="414"/>
    </row>
    <row r="6628" spans="1:31" ht="15" hidden="1" customHeight="1">
      <c r="A6628" s="413"/>
      <c r="AE6628" s="414"/>
    </row>
    <row r="6629" spans="1:31" ht="15" hidden="1" customHeight="1">
      <c r="A6629" s="413"/>
      <c r="AE6629" s="414"/>
    </row>
    <row r="6630" spans="1:31" ht="15" hidden="1" customHeight="1">
      <c r="A6630" s="413"/>
      <c r="AE6630" s="414"/>
    </row>
    <row r="6631" spans="1:31" ht="15" hidden="1" customHeight="1">
      <c r="A6631" s="413"/>
      <c r="AE6631" s="414"/>
    </row>
    <row r="6632" spans="1:31" ht="15" hidden="1" customHeight="1">
      <c r="A6632" s="413"/>
      <c r="AE6632" s="414"/>
    </row>
    <row r="6633" spans="1:31" ht="15" hidden="1" customHeight="1">
      <c r="A6633" s="413"/>
      <c r="AE6633" s="414"/>
    </row>
    <row r="6634" spans="1:31" ht="15" hidden="1" customHeight="1">
      <c r="A6634" s="413"/>
      <c r="AE6634" s="414"/>
    </row>
    <row r="6635" spans="1:31" ht="15" hidden="1" customHeight="1">
      <c r="A6635" s="413"/>
      <c r="AE6635" s="414"/>
    </row>
    <row r="6636" spans="1:31" ht="15" hidden="1" customHeight="1">
      <c r="A6636" s="413"/>
      <c r="AE6636" s="414"/>
    </row>
    <row r="6637" spans="1:31" ht="15" hidden="1" customHeight="1">
      <c r="A6637" s="413"/>
      <c r="AE6637" s="414"/>
    </row>
    <row r="6638" spans="1:31" ht="15" hidden="1" customHeight="1">
      <c r="A6638" s="413"/>
      <c r="AE6638" s="414"/>
    </row>
    <row r="6639" spans="1:31" ht="15" hidden="1" customHeight="1">
      <c r="A6639" s="413"/>
      <c r="AE6639" s="414"/>
    </row>
    <row r="6640" spans="1:31" ht="15" hidden="1" customHeight="1">
      <c r="A6640" s="413"/>
      <c r="AE6640" s="414"/>
    </row>
    <row r="6641" spans="1:31" ht="15" hidden="1" customHeight="1">
      <c r="A6641" s="413"/>
      <c r="AE6641" s="414"/>
    </row>
    <row r="6642" spans="1:31" ht="15" hidden="1" customHeight="1">
      <c r="A6642" s="413"/>
      <c r="AE6642" s="414"/>
    </row>
    <row r="6643" spans="1:31" ht="15" hidden="1" customHeight="1">
      <c r="A6643" s="413"/>
      <c r="AE6643" s="414"/>
    </row>
    <row r="6644" spans="1:31" ht="15" hidden="1" customHeight="1">
      <c r="A6644" s="413"/>
      <c r="AE6644" s="414"/>
    </row>
    <row r="6645" spans="1:31" ht="15" hidden="1" customHeight="1">
      <c r="A6645" s="413"/>
      <c r="AE6645" s="414"/>
    </row>
    <row r="6646" spans="1:31" ht="15" hidden="1" customHeight="1">
      <c r="A6646" s="413"/>
      <c r="AE6646" s="414"/>
    </row>
    <row r="6647" spans="1:31" ht="15" hidden="1" customHeight="1">
      <c r="A6647" s="413"/>
      <c r="AE6647" s="414"/>
    </row>
    <row r="6648" spans="1:31" ht="15" hidden="1" customHeight="1">
      <c r="A6648" s="413"/>
      <c r="AE6648" s="414"/>
    </row>
    <row r="6649" spans="1:31" ht="15" hidden="1" customHeight="1">
      <c r="A6649" s="413"/>
      <c r="AE6649" s="414"/>
    </row>
    <row r="6650" spans="1:31" ht="15" hidden="1" customHeight="1">
      <c r="A6650" s="413"/>
      <c r="AE6650" s="414"/>
    </row>
    <row r="6651" spans="1:31" ht="15" hidden="1" customHeight="1">
      <c r="A6651" s="413"/>
      <c r="AE6651" s="414"/>
    </row>
    <row r="6652" spans="1:31" ht="15" hidden="1" customHeight="1">
      <c r="A6652" s="413"/>
      <c r="AE6652" s="414"/>
    </row>
    <row r="6653" spans="1:31" ht="15" hidden="1" customHeight="1">
      <c r="A6653" s="413"/>
      <c r="AE6653" s="414"/>
    </row>
    <row r="6654" spans="1:31" ht="15" hidden="1" customHeight="1">
      <c r="A6654" s="413"/>
      <c r="AE6654" s="414"/>
    </row>
    <row r="6655" spans="1:31" ht="15" hidden="1" customHeight="1">
      <c r="A6655" s="413"/>
      <c r="AE6655" s="414"/>
    </row>
    <row r="6656" spans="1:31" ht="15" hidden="1" customHeight="1">
      <c r="A6656" s="413"/>
      <c r="AE6656" s="414"/>
    </row>
    <row r="6657" spans="1:31" ht="15" hidden="1" customHeight="1">
      <c r="A6657" s="413"/>
      <c r="AE6657" s="414"/>
    </row>
    <row r="6658" spans="1:31" ht="15" hidden="1" customHeight="1">
      <c r="A6658" s="413"/>
      <c r="AE6658" s="414"/>
    </row>
    <row r="6659" spans="1:31" ht="15" hidden="1" customHeight="1">
      <c r="A6659" s="413"/>
      <c r="AE6659" s="414"/>
    </row>
    <row r="6660" spans="1:31" ht="15" hidden="1" customHeight="1">
      <c r="A6660" s="413"/>
      <c r="AE6660" s="414"/>
    </row>
    <row r="6661" spans="1:31" ht="15" hidden="1" customHeight="1">
      <c r="A6661" s="413"/>
      <c r="AE6661" s="414"/>
    </row>
    <row r="6662" spans="1:31" ht="15" hidden="1" customHeight="1">
      <c r="A6662" s="413"/>
      <c r="AE6662" s="414"/>
    </row>
    <row r="6663" spans="1:31" ht="15" hidden="1" customHeight="1">
      <c r="A6663" s="413"/>
      <c r="AE6663" s="414"/>
    </row>
    <row r="6664" spans="1:31" ht="15" hidden="1" customHeight="1">
      <c r="A6664" s="413"/>
      <c r="AE6664" s="414"/>
    </row>
    <row r="6665" spans="1:31" ht="15" hidden="1" customHeight="1">
      <c r="A6665" s="413"/>
      <c r="AE6665" s="414"/>
    </row>
    <row r="6666" spans="1:31" ht="15" hidden="1" customHeight="1">
      <c r="A6666" s="413"/>
      <c r="AE6666" s="414"/>
    </row>
    <row r="6667" spans="1:31" ht="15" hidden="1" customHeight="1">
      <c r="A6667" s="413"/>
      <c r="AE6667" s="414"/>
    </row>
    <row r="6668" spans="1:31" ht="15" hidden="1" customHeight="1">
      <c r="A6668" s="413"/>
      <c r="AE6668" s="414"/>
    </row>
    <row r="6669" spans="1:31" ht="15" hidden="1" customHeight="1">
      <c r="A6669" s="413"/>
      <c r="AE6669" s="414"/>
    </row>
    <row r="6670" spans="1:31" ht="15" hidden="1" customHeight="1">
      <c r="A6670" s="413"/>
      <c r="AE6670" s="414"/>
    </row>
    <row r="6671" spans="1:31" ht="15" hidden="1" customHeight="1">
      <c r="A6671" s="413"/>
      <c r="AE6671" s="414"/>
    </row>
    <row r="6672" spans="1:31" ht="15" hidden="1" customHeight="1">
      <c r="A6672" s="413"/>
      <c r="AE6672" s="414"/>
    </row>
    <row r="6673" spans="1:31" ht="15" hidden="1" customHeight="1">
      <c r="A6673" s="413"/>
      <c r="AE6673" s="414"/>
    </row>
    <row r="6674" spans="1:31" ht="15" hidden="1" customHeight="1">
      <c r="A6674" s="413"/>
      <c r="AE6674" s="414"/>
    </row>
    <row r="6675" spans="1:31" ht="15" hidden="1" customHeight="1">
      <c r="A6675" s="413"/>
      <c r="AE6675" s="414"/>
    </row>
    <row r="6676" spans="1:31" ht="15" hidden="1" customHeight="1">
      <c r="A6676" s="413"/>
      <c r="AE6676" s="414"/>
    </row>
    <row r="6677" spans="1:31" ht="15" hidden="1" customHeight="1">
      <c r="A6677" s="413"/>
      <c r="AE6677" s="414"/>
    </row>
    <row r="6678" spans="1:31" ht="15" hidden="1" customHeight="1">
      <c r="A6678" s="413"/>
      <c r="AE6678" s="414"/>
    </row>
    <row r="6679" spans="1:31" ht="15" hidden="1" customHeight="1">
      <c r="A6679" s="413"/>
      <c r="AE6679" s="414"/>
    </row>
    <row r="6680" spans="1:31" ht="15" hidden="1" customHeight="1">
      <c r="A6680" s="413"/>
      <c r="AE6680" s="414"/>
    </row>
    <row r="6681" spans="1:31" ht="15" hidden="1" customHeight="1">
      <c r="A6681" s="413"/>
      <c r="AE6681" s="414"/>
    </row>
    <row r="6682" spans="1:31" ht="15" hidden="1" customHeight="1">
      <c r="A6682" s="413"/>
      <c r="AE6682" s="414"/>
    </row>
    <row r="6683" spans="1:31" ht="15" hidden="1" customHeight="1">
      <c r="A6683" s="413"/>
      <c r="AE6683" s="414"/>
    </row>
    <row r="6684" spans="1:31" ht="15" hidden="1" customHeight="1">
      <c r="A6684" s="413"/>
      <c r="AE6684" s="414"/>
    </row>
    <row r="6685" spans="1:31" ht="15" hidden="1" customHeight="1">
      <c r="A6685" s="413"/>
      <c r="AE6685" s="414"/>
    </row>
    <row r="6686" spans="1:31" ht="15" hidden="1" customHeight="1">
      <c r="A6686" s="413"/>
      <c r="AE6686" s="414"/>
    </row>
    <row r="6687" spans="1:31" ht="15" hidden="1" customHeight="1">
      <c r="A6687" s="413"/>
      <c r="AE6687" s="414"/>
    </row>
    <row r="6688" spans="1:31" ht="15" hidden="1" customHeight="1">
      <c r="A6688" s="413"/>
      <c r="AE6688" s="414"/>
    </row>
    <row r="6689" spans="1:31" ht="15" hidden="1" customHeight="1">
      <c r="A6689" s="413"/>
      <c r="AE6689" s="414"/>
    </row>
    <row r="6690" spans="1:31" ht="15" hidden="1" customHeight="1">
      <c r="A6690" s="413"/>
      <c r="AE6690" s="414"/>
    </row>
    <row r="6691" spans="1:31" ht="15" hidden="1" customHeight="1">
      <c r="A6691" s="413"/>
      <c r="AE6691" s="414"/>
    </row>
    <row r="6692" spans="1:31" ht="15" hidden="1" customHeight="1">
      <c r="A6692" s="413"/>
      <c r="AE6692" s="414"/>
    </row>
    <row r="6693" spans="1:31" ht="15" hidden="1" customHeight="1">
      <c r="A6693" s="413"/>
      <c r="AE6693" s="414"/>
    </row>
    <row r="6694" spans="1:31" ht="15" hidden="1" customHeight="1">
      <c r="A6694" s="413"/>
      <c r="AE6694" s="414"/>
    </row>
    <row r="6695" spans="1:31" ht="15" hidden="1" customHeight="1">
      <c r="A6695" s="413"/>
      <c r="AE6695" s="414"/>
    </row>
    <row r="6696" spans="1:31" ht="15" hidden="1" customHeight="1">
      <c r="A6696" s="413"/>
      <c r="AE6696" s="414"/>
    </row>
    <row r="6697" spans="1:31" ht="15" hidden="1" customHeight="1">
      <c r="A6697" s="413"/>
      <c r="AE6697" s="414"/>
    </row>
    <row r="6698" spans="1:31" ht="15" hidden="1" customHeight="1">
      <c r="A6698" s="413"/>
      <c r="AE6698" s="414"/>
    </row>
    <row r="6699" spans="1:31" ht="15" hidden="1" customHeight="1">
      <c r="A6699" s="413"/>
      <c r="AE6699" s="414"/>
    </row>
    <row r="6700" spans="1:31" ht="15" hidden="1" customHeight="1">
      <c r="A6700" s="413"/>
      <c r="AE6700" s="414"/>
    </row>
    <row r="6701" spans="1:31" ht="15" hidden="1" customHeight="1">
      <c r="A6701" s="413"/>
      <c r="AE6701" s="414"/>
    </row>
    <row r="6702" spans="1:31" ht="15" hidden="1" customHeight="1">
      <c r="A6702" s="413"/>
      <c r="AE6702" s="414"/>
    </row>
    <row r="6703" spans="1:31" ht="15" hidden="1" customHeight="1">
      <c r="A6703" s="413"/>
      <c r="AE6703" s="414"/>
    </row>
    <row r="6704" spans="1:31" ht="15" hidden="1" customHeight="1">
      <c r="A6704" s="413"/>
      <c r="AE6704" s="414"/>
    </row>
    <row r="6705" spans="1:31" ht="15" hidden="1" customHeight="1">
      <c r="A6705" s="413"/>
      <c r="AE6705" s="414"/>
    </row>
    <row r="6706" spans="1:31" ht="15" hidden="1" customHeight="1">
      <c r="A6706" s="413"/>
      <c r="AE6706" s="414"/>
    </row>
    <row r="6707" spans="1:31" ht="15" hidden="1" customHeight="1">
      <c r="A6707" s="413"/>
      <c r="AE6707" s="414"/>
    </row>
    <row r="6708" spans="1:31" ht="15" hidden="1" customHeight="1">
      <c r="A6708" s="413"/>
      <c r="AE6708" s="414"/>
    </row>
    <row r="6709" spans="1:31" ht="15" hidden="1" customHeight="1">
      <c r="A6709" s="413"/>
      <c r="AE6709" s="414"/>
    </row>
    <row r="6710" spans="1:31" ht="15" hidden="1" customHeight="1">
      <c r="A6710" s="413"/>
      <c r="AE6710" s="414"/>
    </row>
    <row r="6711" spans="1:31" ht="15" hidden="1" customHeight="1">
      <c r="A6711" s="413"/>
      <c r="AE6711" s="414"/>
    </row>
    <row r="6712" spans="1:31" ht="15" hidden="1" customHeight="1">
      <c r="A6712" s="413"/>
      <c r="AE6712" s="414"/>
    </row>
    <row r="6713" spans="1:31" ht="15" hidden="1" customHeight="1">
      <c r="A6713" s="413"/>
      <c r="AE6713" s="414"/>
    </row>
    <row r="6714" spans="1:31" ht="15" hidden="1" customHeight="1">
      <c r="A6714" s="413"/>
      <c r="AE6714" s="414"/>
    </row>
    <row r="6715" spans="1:31" ht="15" hidden="1" customHeight="1">
      <c r="A6715" s="413"/>
      <c r="AE6715" s="414"/>
    </row>
    <row r="6716" spans="1:31" ht="15" hidden="1" customHeight="1">
      <c r="A6716" s="413"/>
      <c r="AE6716" s="414"/>
    </row>
    <row r="6717" spans="1:31" ht="15" hidden="1" customHeight="1">
      <c r="A6717" s="413"/>
      <c r="AE6717" s="414"/>
    </row>
    <row r="6718" spans="1:31" ht="15" hidden="1" customHeight="1">
      <c r="A6718" s="413"/>
      <c r="AE6718" s="414"/>
    </row>
    <row r="6719" spans="1:31" ht="15" hidden="1" customHeight="1">
      <c r="A6719" s="413"/>
      <c r="AE6719" s="414"/>
    </row>
    <row r="6720" spans="1:31" ht="15" hidden="1" customHeight="1">
      <c r="A6720" s="413"/>
      <c r="AE6720" s="414"/>
    </row>
    <row r="6721" spans="1:31" ht="15" hidden="1" customHeight="1">
      <c r="A6721" s="413"/>
      <c r="AE6721" s="414"/>
    </row>
    <row r="6722" spans="1:31" ht="15" hidden="1" customHeight="1">
      <c r="A6722" s="413"/>
      <c r="AE6722" s="414"/>
    </row>
    <row r="6723" spans="1:31" ht="15" hidden="1" customHeight="1">
      <c r="A6723" s="413"/>
      <c r="AE6723" s="414"/>
    </row>
    <row r="6724" spans="1:31" ht="15" hidden="1" customHeight="1">
      <c r="A6724" s="413"/>
      <c r="AE6724" s="414"/>
    </row>
    <row r="6725" spans="1:31" ht="15" hidden="1" customHeight="1">
      <c r="A6725" s="413"/>
      <c r="AE6725" s="414"/>
    </row>
    <row r="6726" spans="1:31" ht="15" hidden="1" customHeight="1">
      <c r="A6726" s="413"/>
      <c r="AE6726" s="414"/>
    </row>
    <row r="6727" spans="1:31" ht="15" hidden="1" customHeight="1">
      <c r="A6727" s="413"/>
      <c r="AE6727" s="414"/>
    </row>
    <row r="6728" spans="1:31" ht="15" hidden="1" customHeight="1">
      <c r="A6728" s="413"/>
      <c r="AE6728" s="414"/>
    </row>
    <row r="6729" spans="1:31" ht="15" hidden="1" customHeight="1">
      <c r="A6729" s="413"/>
      <c r="AE6729" s="414"/>
    </row>
    <row r="6730" spans="1:31" ht="15" hidden="1" customHeight="1">
      <c r="A6730" s="413"/>
      <c r="AE6730" s="414"/>
    </row>
    <row r="6731" spans="1:31" ht="15" hidden="1" customHeight="1">
      <c r="A6731" s="413"/>
      <c r="AE6731" s="414"/>
    </row>
    <row r="6732" spans="1:31" ht="15" hidden="1" customHeight="1">
      <c r="A6732" s="413"/>
      <c r="AE6732" s="414"/>
    </row>
    <row r="6733" spans="1:31" ht="15" hidden="1" customHeight="1">
      <c r="A6733" s="413"/>
      <c r="AE6733" s="414"/>
    </row>
    <row r="6734" spans="1:31" ht="15" hidden="1" customHeight="1">
      <c r="A6734" s="413"/>
      <c r="AE6734" s="414"/>
    </row>
    <row r="6735" spans="1:31" ht="15" hidden="1" customHeight="1">
      <c r="A6735" s="413"/>
      <c r="AE6735" s="414"/>
    </row>
    <row r="6736" spans="1:31" ht="15" hidden="1" customHeight="1">
      <c r="A6736" s="413"/>
      <c r="AE6736" s="414"/>
    </row>
    <row r="6737" spans="1:31" ht="15" hidden="1" customHeight="1">
      <c r="A6737" s="413"/>
      <c r="AE6737" s="414"/>
    </row>
    <row r="6738" spans="1:31" ht="15" hidden="1" customHeight="1">
      <c r="A6738" s="413"/>
      <c r="AE6738" s="414"/>
    </row>
    <row r="6739" spans="1:31" ht="15" hidden="1" customHeight="1">
      <c r="A6739" s="413"/>
      <c r="AE6739" s="414"/>
    </row>
    <row r="6740" spans="1:31" ht="15" hidden="1" customHeight="1">
      <c r="A6740" s="413"/>
      <c r="AE6740" s="414"/>
    </row>
    <row r="6741" spans="1:31" ht="15" hidden="1" customHeight="1">
      <c r="A6741" s="413"/>
      <c r="AE6741" s="414"/>
    </row>
    <row r="6742" spans="1:31" ht="15" hidden="1" customHeight="1">
      <c r="A6742" s="413"/>
      <c r="AE6742" s="414"/>
    </row>
    <row r="6743" spans="1:31" ht="15" hidden="1" customHeight="1">
      <c r="A6743" s="413"/>
      <c r="AE6743" s="414"/>
    </row>
    <row r="6744" spans="1:31" ht="15" hidden="1" customHeight="1">
      <c r="A6744" s="413"/>
      <c r="AE6744" s="414"/>
    </row>
    <row r="6745" spans="1:31" ht="15" hidden="1" customHeight="1">
      <c r="A6745" s="413"/>
      <c r="AE6745" s="414"/>
    </row>
    <row r="6746" spans="1:31" ht="15" hidden="1" customHeight="1">
      <c r="A6746" s="413"/>
      <c r="AE6746" s="414"/>
    </row>
    <row r="6747" spans="1:31" ht="15" hidden="1" customHeight="1">
      <c r="A6747" s="413"/>
      <c r="AE6747" s="414"/>
    </row>
    <row r="6748" spans="1:31" ht="15" hidden="1" customHeight="1">
      <c r="A6748" s="413"/>
      <c r="AE6748" s="414"/>
    </row>
    <row r="6749" spans="1:31" ht="15" hidden="1" customHeight="1">
      <c r="A6749" s="413"/>
      <c r="AE6749" s="414"/>
    </row>
    <row r="6750" spans="1:31" ht="15" hidden="1" customHeight="1">
      <c r="A6750" s="413"/>
      <c r="AE6750" s="414"/>
    </row>
    <row r="6751" spans="1:31" ht="15" hidden="1" customHeight="1">
      <c r="A6751" s="413"/>
      <c r="AE6751" s="414"/>
    </row>
    <row r="6752" spans="1:31" ht="15" hidden="1" customHeight="1">
      <c r="A6752" s="413"/>
      <c r="AE6752" s="414"/>
    </row>
    <row r="6753" spans="1:31" ht="15" hidden="1" customHeight="1">
      <c r="A6753" s="413"/>
      <c r="AE6753" s="414"/>
    </row>
    <row r="6754" spans="1:31" ht="15" hidden="1" customHeight="1">
      <c r="A6754" s="413"/>
      <c r="AE6754" s="414"/>
    </row>
    <row r="6755" spans="1:31" ht="15" hidden="1" customHeight="1">
      <c r="A6755" s="413"/>
      <c r="AE6755" s="414"/>
    </row>
    <row r="6756" spans="1:31" ht="15" hidden="1" customHeight="1">
      <c r="A6756" s="413"/>
      <c r="AE6756" s="414"/>
    </row>
    <row r="6757" spans="1:31" ht="15" hidden="1" customHeight="1">
      <c r="A6757" s="413"/>
      <c r="AE6757" s="414"/>
    </row>
    <row r="6758" spans="1:31" ht="15" hidden="1" customHeight="1">
      <c r="A6758" s="413"/>
      <c r="AE6758" s="414"/>
    </row>
    <row r="6759" spans="1:31" ht="15" hidden="1" customHeight="1">
      <c r="A6759" s="413"/>
      <c r="AE6759" s="414"/>
    </row>
    <row r="6760" spans="1:31" ht="15" hidden="1" customHeight="1">
      <c r="A6760" s="413"/>
      <c r="AE6760" s="414"/>
    </row>
    <row r="6761" spans="1:31" ht="15" hidden="1" customHeight="1">
      <c r="A6761" s="413"/>
      <c r="AE6761" s="414"/>
    </row>
    <row r="6762" spans="1:31" ht="15" hidden="1" customHeight="1">
      <c r="A6762" s="413"/>
      <c r="AE6762" s="414"/>
    </row>
    <row r="6763" spans="1:31" ht="15" hidden="1" customHeight="1">
      <c r="A6763" s="413"/>
      <c r="AE6763" s="414"/>
    </row>
    <row r="6764" spans="1:31" ht="15" hidden="1" customHeight="1">
      <c r="A6764" s="413"/>
      <c r="AE6764" s="414"/>
    </row>
    <row r="6765" spans="1:31" ht="15" hidden="1" customHeight="1">
      <c r="A6765" s="413"/>
      <c r="AE6765" s="414"/>
    </row>
    <row r="6766" spans="1:31" ht="15" hidden="1" customHeight="1">
      <c r="A6766" s="413"/>
      <c r="AE6766" s="414"/>
    </row>
    <row r="6767" spans="1:31" ht="15" hidden="1" customHeight="1">
      <c r="A6767" s="413"/>
      <c r="AE6767" s="414"/>
    </row>
    <row r="6768" spans="1:31" ht="15" hidden="1" customHeight="1">
      <c r="A6768" s="413"/>
      <c r="AE6768" s="414"/>
    </row>
    <row r="6769" spans="1:31" ht="15" hidden="1" customHeight="1">
      <c r="A6769" s="413"/>
      <c r="AE6769" s="414"/>
    </row>
    <row r="6770" spans="1:31" ht="15" hidden="1" customHeight="1">
      <c r="A6770" s="413"/>
      <c r="AE6770" s="414"/>
    </row>
    <row r="6771" spans="1:31" ht="15" hidden="1" customHeight="1">
      <c r="A6771" s="413"/>
      <c r="AE6771" s="414"/>
    </row>
    <row r="6772" spans="1:31" ht="15" hidden="1" customHeight="1">
      <c r="A6772" s="413"/>
      <c r="AE6772" s="414"/>
    </row>
    <row r="6773" spans="1:31" ht="15" hidden="1" customHeight="1">
      <c r="A6773" s="413"/>
      <c r="AE6773" s="414"/>
    </row>
    <row r="6774" spans="1:31" ht="15" hidden="1" customHeight="1">
      <c r="A6774" s="413"/>
      <c r="AE6774" s="414"/>
    </row>
    <row r="6775" spans="1:31" ht="15" hidden="1" customHeight="1">
      <c r="A6775" s="413"/>
      <c r="AE6775" s="414"/>
    </row>
    <row r="6776" spans="1:31" ht="15" hidden="1" customHeight="1">
      <c r="A6776" s="413"/>
      <c r="AE6776" s="414"/>
    </row>
    <row r="6777" spans="1:31" ht="15" hidden="1" customHeight="1">
      <c r="A6777" s="413"/>
      <c r="AE6777" s="414"/>
    </row>
    <row r="6778" spans="1:31" ht="15" hidden="1" customHeight="1">
      <c r="A6778" s="413"/>
      <c r="AE6778" s="414"/>
    </row>
    <row r="6779" spans="1:31" ht="15" hidden="1" customHeight="1">
      <c r="A6779" s="413"/>
      <c r="AE6779" s="414"/>
    </row>
    <row r="6780" spans="1:31" ht="15" hidden="1" customHeight="1">
      <c r="A6780" s="413"/>
      <c r="AE6780" s="414"/>
    </row>
    <row r="6781" spans="1:31" ht="15" hidden="1" customHeight="1">
      <c r="A6781" s="413"/>
      <c r="AE6781" s="414"/>
    </row>
    <row r="6782" spans="1:31" ht="15" hidden="1" customHeight="1">
      <c r="A6782" s="413"/>
      <c r="AE6782" s="414"/>
    </row>
    <row r="6783" spans="1:31" ht="15" hidden="1" customHeight="1">
      <c r="A6783" s="413"/>
      <c r="AE6783" s="414"/>
    </row>
    <row r="6784" spans="1:31" ht="15" hidden="1" customHeight="1">
      <c r="A6784" s="413"/>
      <c r="AE6784" s="414"/>
    </row>
    <row r="6785" spans="1:31" ht="15" hidden="1" customHeight="1">
      <c r="A6785" s="413"/>
      <c r="AE6785" s="414"/>
    </row>
    <row r="6786" spans="1:31" ht="15" hidden="1" customHeight="1">
      <c r="A6786" s="413"/>
      <c r="AE6786" s="414"/>
    </row>
    <row r="6787" spans="1:31" ht="15" hidden="1" customHeight="1">
      <c r="A6787" s="413"/>
      <c r="AE6787" s="414"/>
    </row>
    <row r="6788" spans="1:31" ht="15" hidden="1" customHeight="1">
      <c r="A6788" s="413"/>
      <c r="AE6788" s="414"/>
    </row>
    <row r="6789" spans="1:31" ht="15" hidden="1" customHeight="1">
      <c r="A6789" s="413"/>
      <c r="AE6789" s="414"/>
    </row>
    <row r="6790" spans="1:31" ht="15" hidden="1" customHeight="1">
      <c r="A6790" s="413"/>
      <c r="AE6790" s="414"/>
    </row>
    <row r="6791" spans="1:31" ht="15" hidden="1" customHeight="1">
      <c r="A6791" s="413"/>
      <c r="AE6791" s="414"/>
    </row>
    <row r="6792" spans="1:31" ht="15" hidden="1" customHeight="1">
      <c r="A6792" s="413"/>
      <c r="AE6792" s="414"/>
    </row>
    <row r="6793" spans="1:31" ht="15" hidden="1" customHeight="1">
      <c r="A6793" s="413"/>
      <c r="AE6793" s="414"/>
    </row>
    <row r="6794" spans="1:31" ht="15" hidden="1" customHeight="1">
      <c r="A6794" s="413"/>
      <c r="AE6794" s="414"/>
    </row>
    <row r="6795" spans="1:31" ht="15" hidden="1" customHeight="1">
      <c r="A6795" s="413"/>
      <c r="AE6795" s="414"/>
    </row>
    <row r="6796" spans="1:31" ht="15" hidden="1" customHeight="1">
      <c r="A6796" s="413"/>
      <c r="AE6796" s="414"/>
    </row>
    <row r="6797" spans="1:31" ht="15" hidden="1" customHeight="1">
      <c r="A6797" s="413"/>
      <c r="AE6797" s="414"/>
    </row>
    <row r="6798" spans="1:31" ht="15" hidden="1" customHeight="1">
      <c r="A6798" s="413"/>
      <c r="AE6798" s="414"/>
    </row>
    <row r="6799" spans="1:31" ht="15" hidden="1" customHeight="1">
      <c r="A6799" s="413"/>
      <c r="AE6799" s="414"/>
    </row>
    <row r="6800" spans="1:31" ht="15" hidden="1" customHeight="1">
      <c r="A6800" s="413"/>
      <c r="AE6800" s="414"/>
    </row>
    <row r="6801" spans="1:31" ht="15" hidden="1" customHeight="1">
      <c r="A6801" s="413"/>
      <c r="AE6801" s="414"/>
    </row>
    <row r="6802" spans="1:31" ht="15" hidden="1" customHeight="1">
      <c r="A6802" s="413"/>
      <c r="AE6802" s="414"/>
    </row>
    <row r="6803" spans="1:31" ht="15" hidden="1" customHeight="1">
      <c r="A6803" s="413"/>
      <c r="AE6803" s="414"/>
    </row>
    <row r="6804" spans="1:31" ht="15" hidden="1" customHeight="1">
      <c r="A6804" s="413"/>
      <c r="AE6804" s="414"/>
    </row>
    <row r="6805" spans="1:31" ht="15" hidden="1" customHeight="1">
      <c r="A6805" s="413"/>
      <c r="AE6805" s="414"/>
    </row>
    <row r="6806" spans="1:31" ht="15" hidden="1" customHeight="1">
      <c r="A6806" s="413"/>
      <c r="AE6806" s="414"/>
    </row>
    <row r="6807" spans="1:31" ht="15" hidden="1" customHeight="1">
      <c r="A6807" s="413"/>
      <c r="AE6807" s="414"/>
    </row>
    <row r="6808" spans="1:31" ht="15" hidden="1" customHeight="1">
      <c r="A6808" s="413"/>
      <c r="AE6808" s="414"/>
    </row>
    <row r="6809" spans="1:31" ht="15" hidden="1" customHeight="1">
      <c r="A6809" s="413"/>
      <c r="AE6809" s="414"/>
    </row>
    <row r="6810" spans="1:31" ht="15" hidden="1" customHeight="1">
      <c r="A6810" s="413"/>
      <c r="AE6810" s="414"/>
    </row>
    <row r="6811" spans="1:31" ht="15" hidden="1" customHeight="1">
      <c r="A6811" s="413"/>
      <c r="AE6811" s="414"/>
    </row>
    <row r="6812" spans="1:31" ht="15" hidden="1" customHeight="1">
      <c r="A6812" s="413"/>
      <c r="AE6812" s="414"/>
    </row>
    <row r="6813" spans="1:31" ht="15" hidden="1" customHeight="1">
      <c r="A6813" s="413"/>
      <c r="AE6813" s="414"/>
    </row>
    <row r="6814" spans="1:31" ht="15" hidden="1" customHeight="1">
      <c r="A6814" s="413"/>
      <c r="AE6814" s="414"/>
    </row>
    <row r="6815" spans="1:31" ht="15" hidden="1" customHeight="1">
      <c r="A6815" s="413"/>
      <c r="AE6815" s="414"/>
    </row>
    <row r="6816" spans="1:31" ht="15" hidden="1" customHeight="1">
      <c r="A6816" s="413"/>
      <c r="AE6816" s="414"/>
    </row>
    <row r="6817" spans="1:31" ht="15" hidden="1" customHeight="1">
      <c r="A6817" s="413"/>
      <c r="AE6817" s="414"/>
    </row>
    <row r="6818" spans="1:31" ht="15" hidden="1" customHeight="1">
      <c r="A6818" s="413"/>
      <c r="AE6818" s="414"/>
    </row>
    <row r="6819" spans="1:31" ht="15" hidden="1" customHeight="1">
      <c r="A6819" s="413"/>
      <c r="AE6819" s="414"/>
    </row>
    <row r="6820" spans="1:31" ht="15" hidden="1" customHeight="1">
      <c r="A6820" s="413"/>
      <c r="AE6820" s="414"/>
    </row>
    <row r="6821" spans="1:31" ht="15" hidden="1" customHeight="1">
      <c r="A6821" s="413"/>
      <c r="AE6821" s="414"/>
    </row>
    <row r="6822" spans="1:31" ht="15" hidden="1" customHeight="1">
      <c r="A6822" s="413"/>
      <c r="AE6822" s="414"/>
    </row>
    <row r="6823" spans="1:31" ht="15" hidden="1" customHeight="1">
      <c r="A6823" s="413"/>
      <c r="AE6823" s="414"/>
    </row>
    <row r="6824" spans="1:31" ht="15" hidden="1" customHeight="1">
      <c r="A6824" s="413"/>
      <c r="AE6824" s="414"/>
    </row>
    <row r="6825" spans="1:31" ht="15" hidden="1" customHeight="1">
      <c r="A6825" s="413"/>
      <c r="AE6825" s="414"/>
    </row>
    <row r="6826" spans="1:31" ht="15" hidden="1" customHeight="1">
      <c r="A6826" s="413"/>
      <c r="AE6826" s="414"/>
    </row>
    <row r="6827" spans="1:31" ht="15" hidden="1" customHeight="1">
      <c r="A6827" s="413"/>
      <c r="AE6827" s="414"/>
    </row>
    <row r="6828" spans="1:31" ht="15" hidden="1" customHeight="1">
      <c r="A6828" s="413"/>
      <c r="AE6828" s="414"/>
    </row>
    <row r="6829" spans="1:31" ht="15" hidden="1" customHeight="1">
      <c r="A6829" s="413"/>
      <c r="AE6829" s="414"/>
    </row>
    <row r="6830" spans="1:31" ht="15" hidden="1" customHeight="1">
      <c r="A6830" s="413"/>
      <c r="AE6830" s="414"/>
    </row>
    <row r="6831" spans="1:31" ht="15" hidden="1" customHeight="1">
      <c r="A6831" s="413"/>
      <c r="AE6831" s="414"/>
    </row>
    <row r="6832" spans="1:31" ht="15" hidden="1" customHeight="1">
      <c r="A6832" s="413"/>
      <c r="AE6832" s="414"/>
    </row>
    <row r="6833" spans="1:31" ht="15" hidden="1" customHeight="1">
      <c r="A6833" s="413"/>
      <c r="AE6833" s="414"/>
    </row>
    <row r="6834" spans="1:31" ht="15" hidden="1" customHeight="1">
      <c r="A6834" s="413"/>
      <c r="AE6834" s="414"/>
    </row>
    <row r="6835" spans="1:31" ht="15" hidden="1" customHeight="1">
      <c r="A6835" s="413"/>
      <c r="AE6835" s="414"/>
    </row>
    <row r="6836" spans="1:31" ht="15" hidden="1" customHeight="1">
      <c r="A6836" s="413"/>
      <c r="AE6836" s="414"/>
    </row>
    <row r="6837" spans="1:31" ht="15" hidden="1" customHeight="1">
      <c r="A6837" s="413"/>
      <c r="AE6837" s="414"/>
    </row>
    <row r="6838" spans="1:31" ht="15" hidden="1" customHeight="1">
      <c r="A6838" s="413"/>
      <c r="AE6838" s="414"/>
    </row>
    <row r="6839" spans="1:31" ht="15" hidden="1" customHeight="1">
      <c r="A6839" s="413"/>
      <c r="AE6839" s="414"/>
    </row>
    <row r="6840" spans="1:31" ht="15" hidden="1" customHeight="1">
      <c r="A6840" s="413"/>
      <c r="AE6840" s="414"/>
    </row>
    <row r="6841" spans="1:31" ht="15" hidden="1" customHeight="1">
      <c r="A6841" s="413"/>
      <c r="AE6841" s="414"/>
    </row>
    <row r="6842" spans="1:31" ht="15" hidden="1" customHeight="1">
      <c r="A6842" s="413"/>
      <c r="AE6842" s="414"/>
    </row>
    <row r="6843" spans="1:31" ht="15" hidden="1" customHeight="1">
      <c r="A6843" s="413"/>
      <c r="AE6843" s="414"/>
    </row>
    <row r="6844" spans="1:31" ht="15" hidden="1" customHeight="1">
      <c r="A6844" s="413"/>
      <c r="AE6844" s="414"/>
    </row>
    <row r="6845" spans="1:31" ht="15" hidden="1" customHeight="1">
      <c r="A6845" s="413"/>
      <c r="AE6845" s="414"/>
    </row>
    <row r="6846" spans="1:31" ht="15" hidden="1" customHeight="1">
      <c r="A6846" s="413"/>
      <c r="AE6846" s="414"/>
    </row>
    <row r="6847" spans="1:31" ht="15" hidden="1" customHeight="1">
      <c r="A6847" s="413"/>
      <c r="AE6847" s="414"/>
    </row>
    <row r="6848" spans="1:31" ht="15" hidden="1" customHeight="1">
      <c r="A6848" s="413"/>
      <c r="AE6848" s="414"/>
    </row>
    <row r="6849" spans="1:31" ht="15" hidden="1" customHeight="1">
      <c r="A6849" s="413"/>
      <c r="AE6849" s="414"/>
    </row>
    <row r="6850" spans="1:31" ht="15" hidden="1" customHeight="1">
      <c r="A6850" s="413"/>
      <c r="AE6850" s="414"/>
    </row>
    <row r="6851" spans="1:31" ht="15" hidden="1" customHeight="1">
      <c r="A6851" s="413"/>
      <c r="AE6851" s="414"/>
    </row>
    <row r="6852" spans="1:31" ht="15" hidden="1" customHeight="1">
      <c r="A6852" s="413"/>
      <c r="AE6852" s="414"/>
    </row>
    <row r="6853" spans="1:31" ht="15" hidden="1" customHeight="1">
      <c r="A6853" s="413"/>
      <c r="AE6853" s="414"/>
    </row>
    <row r="6854" spans="1:31" ht="15" hidden="1" customHeight="1">
      <c r="A6854" s="413"/>
      <c r="AE6854" s="414"/>
    </row>
    <row r="6855" spans="1:31" ht="15" hidden="1" customHeight="1">
      <c r="A6855" s="413"/>
      <c r="AE6855" s="414"/>
    </row>
    <row r="6856" spans="1:31" ht="15" hidden="1" customHeight="1">
      <c r="A6856" s="413"/>
      <c r="AE6856" s="414"/>
    </row>
    <row r="6857" spans="1:31" ht="15" hidden="1" customHeight="1">
      <c r="A6857" s="413"/>
      <c r="AE6857" s="414"/>
    </row>
    <row r="6858" spans="1:31" ht="15" hidden="1" customHeight="1">
      <c r="A6858" s="413"/>
      <c r="AE6858" s="414"/>
    </row>
    <row r="6859" spans="1:31" ht="15" hidden="1" customHeight="1">
      <c r="A6859" s="413"/>
      <c r="AE6859" s="414"/>
    </row>
    <row r="6860" spans="1:31" ht="15" hidden="1" customHeight="1">
      <c r="A6860" s="413"/>
      <c r="AE6860" s="414"/>
    </row>
    <row r="6861" spans="1:31" ht="15" hidden="1" customHeight="1">
      <c r="A6861" s="413"/>
      <c r="AE6861" s="414"/>
    </row>
    <row r="6862" spans="1:31" ht="15" hidden="1" customHeight="1">
      <c r="A6862" s="413"/>
      <c r="AE6862" s="414"/>
    </row>
    <row r="6863" spans="1:31" ht="15" hidden="1" customHeight="1">
      <c r="A6863" s="413"/>
      <c r="AE6863" s="414"/>
    </row>
    <row r="6864" spans="1:31" ht="15" hidden="1" customHeight="1">
      <c r="A6864" s="413"/>
      <c r="AE6864" s="414"/>
    </row>
    <row r="6865" spans="1:31" ht="15" hidden="1" customHeight="1">
      <c r="A6865" s="413"/>
      <c r="AE6865" s="414"/>
    </row>
    <row r="6866" spans="1:31" ht="15" hidden="1" customHeight="1">
      <c r="A6866" s="413"/>
      <c r="AE6866" s="414"/>
    </row>
    <row r="6867" spans="1:31" ht="15" hidden="1" customHeight="1">
      <c r="A6867" s="413"/>
      <c r="AE6867" s="414"/>
    </row>
    <row r="6868" spans="1:31" ht="15" hidden="1" customHeight="1">
      <c r="A6868" s="413"/>
      <c r="AE6868" s="414"/>
    </row>
    <row r="6869" spans="1:31" ht="15" hidden="1" customHeight="1">
      <c r="A6869" s="413"/>
      <c r="AE6869" s="414"/>
    </row>
    <row r="6870" spans="1:31" ht="15" hidden="1" customHeight="1">
      <c r="A6870" s="413"/>
      <c r="AE6870" s="414"/>
    </row>
    <row r="6871" spans="1:31" ht="15" hidden="1" customHeight="1">
      <c r="A6871" s="413"/>
      <c r="AE6871" s="414"/>
    </row>
    <row r="6872" spans="1:31" ht="15" hidden="1" customHeight="1">
      <c r="A6872" s="413"/>
      <c r="AE6872" s="414"/>
    </row>
    <row r="6873" spans="1:31" ht="15" hidden="1" customHeight="1">
      <c r="A6873" s="413"/>
      <c r="AE6873" s="414"/>
    </row>
    <row r="6874" spans="1:31" ht="15" hidden="1" customHeight="1">
      <c r="A6874" s="413"/>
      <c r="AE6874" s="414"/>
    </row>
    <row r="6875" spans="1:31" ht="15" hidden="1" customHeight="1">
      <c r="A6875" s="413"/>
      <c r="AE6875" s="414"/>
    </row>
    <row r="6876" spans="1:31" ht="15" hidden="1" customHeight="1">
      <c r="A6876" s="413"/>
      <c r="AE6876" s="414"/>
    </row>
    <row r="6877" spans="1:31" ht="15" hidden="1" customHeight="1">
      <c r="A6877" s="413"/>
      <c r="AE6877" s="414"/>
    </row>
    <row r="6878" spans="1:31" ht="15" hidden="1" customHeight="1">
      <c r="A6878" s="413"/>
      <c r="AE6878" s="414"/>
    </row>
    <row r="6879" spans="1:31" ht="15" hidden="1" customHeight="1">
      <c r="A6879" s="413"/>
      <c r="AE6879" s="414"/>
    </row>
    <row r="6880" spans="1:31" ht="15" hidden="1" customHeight="1">
      <c r="A6880" s="413"/>
      <c r="AE6880" s="414"/>
    </row>
    <row r="6881" spans="1:31" ht="15" hidden="1" customHeight="1">
      <c r="A6881" s="413"/>
      <c r="AE6881" s="414"/>
    </row>
    <row r="6882" spans="1:31" ht="15" hidden="1" customHeight="1">
      <c r="A6882" s="413"/>
      <c r="AE6882" s="414"/>
    </row>
    <row r="6883" spans="1:31" ht="15" hidden="1" customHeight="1">
      <c r="A6883" s="413"/>
      <c r="AE6883" s="414"/>
    </row>
    <row r="6884" spans="1:31" ht="15" hidden="1" customHeight="1">
      <c r="A6884" s="413"/>
      <c r="AE6884" s="414"/>
    </row>
    <row r="6885" spans="1:31" ht="15" hidden="1" customHeight="1">
      <c r="A6885" s="413"/>
      <c r="AE6885" s="414"/>
    </row>
    <row r="6886" spans="1:31" ht="15" hidden="1" customHeight="1">
      <c r="A6886" s="413"/>
      <c r="AE6886" s="414"/>
    </row>
    <row r="6887" spans="1:31" ht="15" hidden="1" customHeight="1">
      <c r="A6887" s="413"/>
      <c r="AE6887" s="414"/>
    </row>
    <row r="6888" spans="1:31" ht="15" hidden="1" customHeight="1">
      <c r="A6888" s="413"/>
      <c r="AE6888" s="414"/>
    </row>
    <row r="6889" spans="1:31" ht="15" hidden="1" customHeight="1">
      <c r="A6889" s="413"/>
      <c r="AE6889" s="414"/>
    </row>
    <row r="6890" spans="1:31" ht="15" hidden="1" customHeight="1">
      <c r="A6890" s="413"/>
      <c r="AE6890" s="414"/>
    </row>
    <row r="6891" spans="1:31" ht="15" hidden="1" customHeight="1">
      <c r="A6891" s="413"/>
      <c r="AE6891" s="414"/>
    </row>
    <row r="6892" spans="1:31" ht="15" hidden="1" customHeight="1">
      <c r="A6892" s="413"/>
      <c r="AE6892" s="414"/>
    </row>
    <row r="6893" spans="1:31" ht="15" hidden="1" customHeight="1">
      <c r="A6893" s="413"/>
      <c r="AE6893" s="414"/>
    </row>
    <row r="6894" spans="1:31" ht="15" hidden="1" customHeight="1">
      <c r="A6894" s="413"/>
      <c r="AE6894" s="414"/>
    </row>
    <row r="6895" spans="1:31" ht="15" hidden="1" customHeight="1">
      <c r="A6895" s="413"/>
      <c r="AE6895" s="414"/>
    </row>
    <row r="6896" spans="1:31" ht="15" hidden="1" customHeight="1">
      <c r="A6896" s="413"/>
      <c r="AE6896" s="414"/>
    </row>
    <row r="6897" spans="1:31" ht="15" hidden="1" customHeight="1">
      <c r="A6897" s="413"/>
      <c r="AE6897" s="414"/>
    </row>
    <row r="6898" spans="1:31" ht="15" hidden="1" customHeight="1">
      <c r="A6898" s="413"/>
      <c r="AE6898" s="414"/>
    </row>
    <row r="6899" spans="1:31" ht="15" hidden="1" customHeight="1">
      <c r="A6899" s="413"/>
      <c r="AE6899" s="414"/>
    </row>
    <row r="6900" spans="1:31" ht="15" hidden="1" customHeight="1">
      <c r="A6900" s="413"/>
      <c r="AE6900" s="414"/>
    </row>
    <row r="6901" spans="1:31" ht="15" hidden="1" customHeight="1">
      <c r="A6901" s="413"/>
      <c r="AE6901" s="414"/>
    </row>
    <row r="6902" spans="1:31" ht="15" hidden="1" customHeight="1">
      <c r="A6902" s="413"/>
      <c r="AE6902" s="414"/>
    </row>
    <row r="6903" spans="1:31" ht="15" hidden="1" customHeight="1">
      <c r="A6903" s="413"/>
      <c r="AE6903" s="414"/>
    </row>
    <row r="6904" spans="1:31" ht="15" hidden="1" customHeight="1">
      <c r="A6904" s="413"/>
      <c r="AE6904" s="414"/>
    </row>
    <row r="6905" spans="1:31" ht="15" hidden="1" customHeight="1">
      <c r="A6905" s="413"/>
      <c r="AE6905" s="414"/>
    </row>
    <row r="6906" spans="1:31" ht="15" hidden="1" customHeight="1">
      <c r="A6906" s="413"/>
      <c r="AE6906" s="414"/>
    </row>
    <row r="6907" spans="1:31" ht="15" hidden="1" customHeight="1">
      <c r="A6907" s="413"/>
      <c r="AE6907" s="414"/>
    </row>
    <row r="6908" spans="1:31" ht="15" hidden="1" customHeight="1">
      <c r="A6908" s="413"/>
      <c r="AE6908" s="414"/>
    </row>
    <row r="6909" spans="1:31" ht="15" hidden="1" customHeight="1">
      <c r="A6909" s="413"/>
      <c r="AE6909" s="414"/>
    </row>
    <row r="6910" spans="1:31" ht="15" hidden="1" customHeight="1">
      <c r="A6910" s="413"/>
      <c r="AE6910" s="414"/>
    </row>
    <row r="6911" spans="1:31" ht="15" hidden="1" customHeight="1">
      <c r="A6911" s="413"/>
      <c r="AE6911" s="414"/>
    </row>
    <row r="6912" spans="1:31" ht="15" hidden="1" customHeight="1">
      <c r="A6912" s="413"/>
      <c r="AE6912" s="414"/>
    </row>
    <row r="6913" spans="1:31" ht="15" hidden="1" customHeight="1">
      <c r="A6913" s="413"/>
      <c r="AE6913" s="414"/>
    </row>
    <row r="6914" spans="1:31" ht="15" hidden="1" customHeight="1">
      <c r="A6914" s="413"/>
      <c r="AE6914" s="414"/>
    </row>
    <row r="6915" spans="1:31" ht="15" hidden="1" customHeight="1">
      <c r="A6915" s="413"/>
      <c r="AE6915" s="414"/>
    </row>
    <row r="6916" spans="1:31" ht="15" hidden="1" customHeight="1">
      <c r="A6916" s="413"/>
      <c r="AE6916" s="414"/>
    </row>
    <row r="6917" spans="1:31" ht="15" hidden="1" customHeight="1">
      <c r="A6917" s="413"/>
      <c r="AE6917" s="414"/>
    </row>
    <row r="6918" spans="1:31" ht="15" hidden="1" customHeight="1">
      <c r="A6918" s="413"/>
      <c r="AE6918" s="414"/>
    </row>
    <row r="6919" spans="1:31" ht="15" hidden="1" customHeight="1">
      <c r="A6919" s="413"/>
      <c r="AE6919" s="414"/>
    </row>
    <row r="6920" spans="1:31" ht="15" hidden="1" customHeight="1">
      <c r="A6920" s="413"/>
      <c r="AE6920" s="414"/>
    </row>
    <row r="6921" spans="1:31" ht="15" hidden="1" customHeight="1">
      <c r="A6921" s="413"/>
      <c r="AE6921" s="414"/>
    </row>
    <row r="6922" spans="1:31" ht="15" hidden="1" customHeight="1">
      <c r="A6922" s="413"/>
      <c r="AE6922" s="414"/>
    </row>
    <row r="6923" spans="1:31" ht="15" hidden="1" customHeight="1">
      <c r="A6923" s="413"/>
      <c r="AE6923" s="414"/>
    </row>
    <row r="6924" spans="1:31" ht="15" hidden="1" customHeight="1">
      <c r="A6924" s="413"/>
      <c r="AE6924" s="414"/>
    </row>
    <row r="6925" spans="1:31" ht="15" hidden="1" customHeight="1">
      <c r="A6925" s="413"/>
      <c r="AE6925" s="414"/>
    </row>
    <row r="6926" spans="1:31" ht="15" hidden="1" customHeight="1">
      <c r="A6926" s="413"/>
      <c r="AE6926" s="414"/>
    </row>
    <row r="6927" spans="1:31" ht="15" hidden="1" customHeight="1">
      <c r="A6927" s="413"/>
      <c r="AE6927" s="414"/>
    </row>
    <row r="6928" spans="1:31" ht="15" hidden="1" customHeight="1">
      <c r="A6928" s="413"/>
      <c r="AE6928" s="414"/>
    </row>
    <row r="6929" spans="1:31" ht="15" hidden="1" customHeight="1">
      <c r="A6929" s="413"/>
      <c r="AE6929" s="414"/>
    </row>
    <row r="6930" spans="1:31" ht="15" hidden="1" customHeight="1">
      <c r="A6930" s="413"/>
      <c r="AE6930" s="414"/>
    </row>
    <row r="6931" spans="1:31" ht="15" hidden="1" customHeight="1">
      <c r="A6931" s="413"/>
      <c r="AE6931" s="414"/>
    </row>
    <row r="6932" spans="1:31" ht="15" hidden="1" customHeight="1">
      <c r="A6932" s="413"/>
      <c r="AE6932" s="414"/>
    </row>
    <row r="6933" spans="1:31" ht="15" hidden="1" customHeight="1">
      <c r="A6933" s="413"/>
      <c r="AE6933" s="414"/>
    </row>
    <row r="6934" spans="1:31" ht="15" hidden="1" customHeight="1">
      <c r="A6934" s="413"/>
      <c r="AE6934" s="414"/>
    </row>
    <row r="6935" spans="1:31" ht="15" hidden="1" customHeight="1">
      <c r="A6935" s="413"/>
      <c r="AE6935" s="414"/>
    </row>
    <row r="6936" spans="1:31" ht="15" hidden="1" customHeight="1">
      <c r="A6936" s="413"/>
      <c r="AE6936" s="414"/>
    </row>
    <row r="6937" spans="1:31" ht="15" hidden="1" customHeight="1">
      <c r="A6937" s="413"/>
      <c r="AE6937" s="414"/>
    </row>
    <row r="6938" spans="1:31" ht="15" hidden="1" customHeight="1">
      <c r="A6938" s="413"/>
      <c r="AE6938" s="414"/>
    </row>
    <row r="6939" spans="1:31" ht="15" hidden="1" customHeight="1">
      <c r="A6939" s="413"/>
      <c r="AE6939" s="414"/>
    </row>
    <row r="6940" spans="1:31" ht="15" hidden="1" customHeight="1">
      <c r="A6940" s="413"/>
      <c r="AE6940" s="414"/>
    </row>
    <row r="6941" spans="1:31" ht="15" hidden="1" customHeight="1">
      <c r="A6941" s="413"/>
      <c r="AE6941" s="414"/>
    </row>
    <row r="6942" spans="1:31" ht="15" hidden="1" customHeight="1">
      <c r="A6942" s="413"/>
      <c r="AE6942" s="414"/>
    </row>
    <row r="6943" spans="1:31" ht="15" hidden="1" customHeight="1">
      <c r="A6943" s="413"/>
      <c r="AE6943" s="414"/>
    </row>
    <row r="6944" spans="1:31" ht="15" hidden="1" customHeight="1">
      <c r="A6944" s="413"/>
      <c r="AE6944" s="414"/>
    </row>
    <row r="6945" spans="1:31" ht="15" hidden="1" customHeight="1">
      <c r="A6945" s="413"/>
      <c r="AE6945" s="414"/>
    </row>
    <row r="6946" spans="1:31" ht="15" hidden="1" customHeight="1">
      <c r="A6946" s="413"/>
      <c r="AE6946" s="414"/>
    </row>
    <row r="6947" spans="1:31" ht="15" hidden="1" customHeight="1">
      <c r="A6947" s="413"/>
      <c r="AE6947" s="414"/>
    </row>
    <row r="6948" spans="1:31" ht="15" hidden="1" customHeight="1">
      <c r="A6948" s="413"/>
      <c r="AE6948" s="414"/>
    </row>
    <row r="6949" spans="1:31" ht="15" hidden="1" customHeight="1">
      <c r="A6949" s="413"/>
      <c r="AE6949" s="414"/>
    </row>
    <row r="6950" spans="1:31" ht="15" hidden="1" customHeight="1">
      <c r="A6950" s="413"/>
      <c r="AE6950" s="414"/>
    </row>
    <row r="6951" spans="1:31" ht="15" hidden="1" customHeight="1">
      <c r="A6951" s="413"/>
      <c r="AE6951" s="414"/>
    </row>
    <row r="6952" spans="1:31" ht="15" hidden="1" customHeight="1">
      <c r="A6952" s="413"/>
      <c r="AE6952" s="414"/>
    </row>
    <row r="6953" spans="1:31" ht="15" hidden="1" customHeight="1">
      <c r="A6953" s="413"/>
      <c r="AE6953" s="414"/>
    </row>
    <row r="6954" spans="1:31" ht="15" hidden="1" customHeight="1">
      <c r="A6954" s="413"/>
      <c r="AE6954" s="414"/>
    </row>
    <row r="6955" spans="1:31" ht="15" hidden="1" customHeight="1">
      <c r="A6955" s="413"/>
      <c r="AE6955" s="414"/>
    </row>
    <row r="6956" spans="1:31" ht="15" hidden="1" customHeight="1">
      <c r="A6956" s="413"/>
      <c r="AE6956" s="414"/>
    </row>
    <row r="6957" spans="1:31" ht="15" hidden="1" customHeight="1">
      <c r="A6957" s="413"/>
      <c r="AE6957" s="414"/>
    </row>
    <row r="6958" spans="1:31" ht="15" hidden="1" customHeight="1">
      <c r="A6958" s="413"/>
      <c r="AE6958" s="414"/>
    </row>
    <row r="6959" spans="1:31" ht="15" hidden="1" customHeight="1">
      <c r="A6959" s="413"/>
      <c r="AE6959" s="414"/>
    </row>
    <row r="6960" spans="1:31" ht="15" hidden="1" customHeight="1">
      <c r="A6960" s="413"/>
      <c r="AE6960" s="414"/>
    </row>
    <row r="6961" spans="1:31" ht="15" hidden="1" customHeight="1">
      <c r="A6961" s="413"/>
      <c r="AE6961" s="414"/>
    </row>
    <row r="6962" spans="1:31" ht="15" hidden="1" customHeight="1">
      <c r="A6962" s="413"/>
      <c r="AE6962" s="414"/>
    </row>
    <row r="6963" spans="1:31" ht="15" hidden="1" customHeight="1">
      <c r="A6963" s="413"/>
      <c r="AE6963" s="414"/>
    </row>
    <row r="6964" spans="1:31" ht="15" hidden="1" customHeight="1">
      <c r="A6964" s="413"/>
      <c r="AE6964" s="414"/>
    </row>
    <row r="6965" spans="1:31" ht="15" hidden="1" customHeight="1">
      <c r="A6965" s="413"/>
      <c r="AE6965" s="414"/>
    </row>
    <row r="6966" spans="1:31" ht="15" hidden="1" customHeight="1">
      <c r="A6966" s="413"/>
      <c r="AE6966" s="414"/>
    </row>
    <row r="6967" spans="1:31" ht="15" hidden="1" customHeight="1">
      <c r="A6967" s="413"/>
      <c r="AE6967" s="414"/>
    </row>
    <row r="6968" spans="1:31" ht="15" hidden="1" customHeight="1">
      <c r="A6968" s="413"/>
      <c r="AE6968" s="414"/>
    </row>
    <row r="6969" spans="1:31" ht="15" hidden="1" customHeight="1">
      <c r="A6969" s="413"/>
      <c r="AE6969" s="414"/>
    </row>
    <row r="6970" spans="1:31" ht="15" hidden="1" customHeight="1">
      <c r="A6970" s="413"/>
      <c r="AE6970" s="414"/>
    </row>
    <row r="6971" spans="1:31" ht="15" hidden="1" customHeight="1">
      <c r="A6971" s="413"/>
      <c r="AE6971" s="414"/>
    </row>
    <row r="6972" spans="1:31" ht="15" hidden="1" customHeight="1">
      <c r="A6972" s="413"/>
      <c r="AE6972" s="414"/>
    </row>
    <row r="6973" spans="1:31" ht="15" hidden="1" customHeight="1">
      <c r="A6973" s="413"/>
      <c r="AE6973" s="414"/>
    </row>
    <row r="6974" spans="1:31" ht="15" hidden="1" customHeight="1">
      <c r="A6974" s="413"/>
      <c r="AE6974" s="414"/>
    </row>
    <row r="6975" spans="1:31" ht="15" hidden="1" customHeight="1">
      <c r="A6975" s="413"/>
      <c r="AE6975" s="414"/>
    </row>
    <row r="6976" spans="1:31" ht="15" hidden="1" customHeight="1">
      <c r="A6976" s="413"/>
      <c r="AE6976" s="414"/>
    </row>
    <row r="6977" spans="1:31" ht="15" hidden="1" customHeight="1">
      <c r="A6977" s="413"/>
      <c r="AE6977" s="414"/>
    </row>
    <row r="6978" spans="1:31" ht="15" hidden="1" customHeight="1">
      <c r="A6978" s="413"/>
      <c r="AE6978" s="414"/>
    </row>
    <row r="6979" spans="1:31" ht="15" hidden="1" customHeight="1">
      <c r="A6979" s="413"/>
      <c r="AE6979" s="414"/>
    </row>
    <row r="6980" spans="1:31" ht="15" hidden="1" customHeight="1">
      <c r="A6980" s="413"/>
      <c r="AE6980" s="414"/>
    </row>
    <row r="6981" spans="1:31" ht="15" hidden="1" customHeight="1">
      <c r="A6981" s="413"/>
      <c r="AE6981" s="414"/>
    </row>
    <row r="6982" spans="1:31" ht="15" hidden="1" customHeight="1">
      <c r="A6982" s="413"/>
      <c r="AE6982" s="414"/>
    </row>
    <row r="6983" spans="1:31" ht="15" hidden="1" customHeight="1">
      <c r="A6983" s="413"/>
      <c r="AE6983" s="414"/>
    </row>
    <row r="6984" spans="1:31" ht="15" hidden="1" customHeight="1">
      <c r="A6984" s="413"/>
      <c r="AE6984" s="414"/>
    </row>
    <row r="6985" spans="1:31" ht="15" hidden="1" customHeight="1">
      <c r="A6985" s="413"/>
      <c r="AE6985" s="414"/>
    </row>
    <row r="6986" spans="1:31" ht="15" hidden="1" customHeight="1">
      <c r="A6986" s="413"/>
      <c r="AE6986" s="414"/>
    </row>
    <row r="6987" spans="1:31" ht="15" hidden="1" customHeight="1">
      <c r="A6987" s="413"/>
      <c r="AE6987" s="414"/>
    </row>
    <row r="6988" spans="1:31" ht="15" hidden="1" customHeight="1">
      <c r="A6988" s="413"/>
      <c r="AE6988" s="414"/>
    </row>
    <row r="6989" spans="1:31" ht="15" hidden="1" customHeight="1">
      <c r="A6989" s="413"/>
      <c r="AE6989" s="414"/>
    </row>
    <row r="6990" spans="1:31" ht="15" hidden="1" customHeight="1">
      <c r="A6990" s="413"/>
      <c r="AE6990" s="414"/>
    </row>
    <row r="6991" spans="1:31" ht="15" hidden="1" customHeight="1">
      <c r="A6991" s="413"/>
      <c r="AE6991" s="414"/>
    </row>
    <row r="6992" spans="1:31" ht="15" hidden="1" customHeight="1">
      <c r="A6992" s="413"/>
      <c r="AE6992" s="414"/>
    </row>
    <row r="6993" spans="1:31" ht="15" hidden="1" customHeight="1">
      <c r="A6993" s="413"/>
      <c r="AE6993" s="414"/>
    </row>
    <row r="6994" spans="1:31" ht="15" hidden="1" customHeight="1">
      <c r="A6994" s="413"/>
      <c r="AE6994" s="414"/>
    </row>
    <row r="6995" spans="1:31" ht="15" hidden="1" customHeight="1">
      <c r="A6995" s="413"/>
      <c r="AE6995" s="414"/>
    </row>
    <row r="6996" spans="1:31" ht="15" hidden="1" customHeight="1">
      <c r="A6996" s="413"/>
      <c r="AE6996" s="414"/>
    </row>
    <row r="6997" spans="1:31" ht="15" hidden="1" customHeight="1">
      <c r="A6997" s="413"/>
      <c r="AE6997" s="414"/>
    </row>
    <row r="6998" spans="1:31" ht="15" hidden="1" customHeight="1">
      <c r="A6998" s="413"/>
      <c r="AE6998" s="414"/>
    </row>
    <row r="6999" spans="1:31" ht="15" hidden="1" customHeight="1">
      <c r="A6999" s="413"/>
      <c r="AE6999" s="414"/>
    </row>
    <row r="7000" spans="1:31" ht="15" hidden="1" customHeight="1">
      <c r="A7000" s="413"/>
      <c r="AE7000" s="414"/>
    </row>
    <row r="7001" spans="1:31" ht="15" hidden="1" customHeight="1">
      <c r="A7001" s="413"/>
      <c r="AE7001" s="414"/>
    </row>
    <row r="7002" spans="1:31" ht="15" hidden="1" customHeight="1">
      <c r="A7002" s="413"/>
      <c r="AE7002" s="414"/>
    </row>
    <row r="7003" spans="1:31" ht="15" hidden="1" customHeight="1">
      <c r="A7003" s="413"/>
      <c r="AE7003" s="414"/>
    </row>
    <row r="7004" spans="1:31" ht="15" hidden="1" customHeight="1">
      <c r="A7004" s="413"/>
      <c r="AE7004" s="414"/>
    </row>
    <row r="7005" spans="1:31" ht="15" hidden="1" customHeight="1">
      <c r="A7005" s="413"/>
      <c r="AE7005" s="414"/>
    </row>
    <row r="7006" spans="1:31" ht="15" hidden="1" customHeight="1">
      <c r="A7006" s="413"/>
      <c r="AE7006" s="414"/>
    </row>
    <row r="7007" spans="1:31" ht="15" hidden="1" customHeight="1">
      <c r="A7007" s="413"/>
      <c r="AE7007" s="414"/>
    </row>
    <row r="7008" spans="1:31" ht="15" hidden="1" customHeight="1">
      <c r="A7008" s="413"/>
      <c r="AE7008" s="414"/>
    </row>
    <row r="7009" spans="1:31" ht="15" hidden="1" customHeight="1">
      <c r="A7009" s="413"/>
      <c r="AE7009" s="414"/>
    </row>
    <row r="7010" spans="1:31" ht="15" hidden="1" customHeight="1">
      <c r="A7010" s="413"/>
      <c r="AE7010" s="414"/>
    </row>
    <row r="7011" spans="1:31" ht="15" hidden="1" customHeight="1">
      <c r="A7011" s="413"/>
      <c r="AE7011" s="414"/>
    </row>
    <row r="7012" spans="1:31" ht="15" hidden="1" customHeight="1">
      <c r="A7012" s="413"/>
      <c r="AE7012" s="414"/>
    </row>
    <row r="7013" spans="1:31" ht="15" hidden="1" customHeight="1">
      <c r="A7013" s="413"/>
      <c r="AE7013" s="414"/>
    </row>
    <row r="7014" spans="1:31" ht="15" hidden="1" customHeight="1">
      <c r="A7014" s="413"/>
      <c r="AE7014" s="414"/>
    </row>
    <row r="7015" spans="1:31" ht="15" hidden="1" customHeight="1">
      <c r="A7015" s="413"/>
      <c r="AE7015" s="414"/>
    </row>
    <row r="7016" spans="1:31" ht="15" hidden="1" customHeight="1">
      <c r="A7016" s="413"/>
      <c r="AE7016" s="414"/>
    </row>
    <row r="7017" spans="1:31" ht="15" hidden="1" customHeight="1">
      <c r="A7017" s="413"/>
      <c r="AE7017" s="414"/>
    </row>
    <row r="7018" spans="1:31" ht="15" hidden="1" customHeight="1">
      <c r="A7018" s="413"/>
      <c r="AE7018" s="414"/>
    </row>
    <row r="7019" spans="1:31" ht="15" hidden="1" customHeight="1">
      <c r="A7019" s="413"/>
      <c r="AE7019" s="414"/>
    </row>
    <row r="7020" spans="1:31" ht="15" hidden="1" customHeight="1">
      <c r="A7020" s="413"/>
      <c r="AE7020" s="414"/>
    </row>
    <row r="7021" spans="1:31" ht="15" hidden="1" customHeight="1">
      <c r="A7021" s="413"/>
      <c r="AE7021" s="414"/>
    </row>
    <row r="7022" spans="1:31" ht="15" hidden="1" customHeight="1">
      <c r="A7022" s="413"/>
      <c r="AE7022" s="414"/>
    </row>
    <row r="7023" spans="1:31" ht="15" hidden="1" customHeight="1">
      <c r="A7023" s="413"/>
      <c r="AE7023" s="414"/>
    </row>
    <row r="7024" spans="1:31" ht="15" hidden="1" customHeight="1">
      <c r="A7024" s="413"/>
      <c r="AE7024" s="414"/>
    </row>
    <row r="7025" spans="1:31" ht="15" hidden="1" customHeight="1">
      <c r="A7025" s="413"/>
      <c r="AE7025" s="414"/>
    </row>
    <row r="7026" spans="1:31" ht="15" hidden="1" customHeight="1">
      <c r="A7026" s="413"/>
      <c r="AE7026" s="414"/>
    </row>
    <row r="7027" spans="1:31" ht="15" hidden="1" customHeight="1">
      <c r="A7027" s="413"/>
      <c r="AE7027" s="414"/>
    </row>
    <row r="7028" spans="1:31" ht="15" hidden="1" customHeight="1">
      <c r="A7028" s="413"/>
      <c r="AE7028" s="414"/>
    </row>
    <row r="7029" spans="1:31" ht="15" hidden="1" customHeight="1">
      <c r="A7029" s="413"/>
      <c r="AE7029" s="414"/>
    </row>
    <row r="7030" spans="1:31" ht="15" hidden="1" customHeight="1">
      <c r="A7030" s="413"/>
      <c r="AE7030" s="414"/>
    </row>
    <row r="7031" spans="1:31" ht="15" hidden="1" customHeight="1">
      <c r="A7031" s="413"/>
      <c r="AE7031" s="414"/>
    </row>
    <row r="7032" spans="1:31" ht="15" hidden="1" customHeight="1">
      <c r="A7032" s="413"/>
      <c r="AE7032" s="414"/>
    </row>
    <row r="7033" spans="1:31" ht="15" hidden="1" customHeight="1">
      <c r="A7033" s="413"/>
      <c r="AE7033" s="414"/>
    </row>
    <row r="7034" spans="1:31" ht="15" hidden="1" customHeight="1">
      <c r="A7034" s="413"/>
      <c r="AE7034" s="414"/>
    </row>
    <row r="7035" spans="1:31" ht="15" hidden="1" customHeight="1">
      <c r="A7035" s="413"/>
      <c r="AE7035" s="414"/>
    </row>
    <row r="7036" spans="1:31" ht="15" hidden="1" customHeight="1">
      <c r="A7036" s="413"/>
      <c r="AE7036" s="414"/>
    </row>
    <row r="7037" spans="1:31" ht="15" hidden="1" customHeight="1">
      <c r="A7037" s="413"/>
      <c r="AE7037" s="414"/>
    </row>
    <row r="7038" spans="1:31" ht="15" hidden="1" customHeight="1">
      <c r="A7038" s="413"/>
      <c r="AE7038" s="414"/>
    </row>
    <row r="7039" spans="1:31" ht="15" hidden="1" customHeight="1">
      <c r="A7039" s="413"/>
      <c r="AE7039" s="414"/>
    </row>
    <row r="7040" spans="1:31" ht="15" hidden="1" customHeight="1">
      <c r="A7040" s="413"/>
      <c r="AE7040" s="414"/>
    </row>
    <row r="7041" spans="1:31" ht="15" hidden="1" customHeight="1">
      <c r="A7041" s="413"/>
      <c r="AE7041" s="414"/>
    </row>
    <row r="7042" spans="1:31" ht="15" hidden="1" customHeight="1">
      <c r="A7042" s="413"/>
      <c r="AE7042" s="414"/>
    </row>
    <row r="7043" spans="1:31" ht="15" hidden="1" customHeight="1">
      <c r="A7043" s="413"/>
      <c r="AE7043" s="414"/>
    </row>
    <row r="7044" spans="1:31" ht="15" hidden="1" customHeight="1">
      <c r="A7044" s="413"/>
      <c r="AE7044" s="414"/>
    </row>
    <row r="7045" spans="1:31" ht="15" hidden="1" customHeight="1">
      <c r="A7045" s="413"/>
      <c r="AE7045" s="414"/>
    </row>
    <row r="7046" spans="1:31" ht="15" hidden="1" customHeight="1">
      <c r="A7046" s="413"/>
      <c r="AE7046" s="414"/>
    </row>
    <row r="7047" spans="1:31" ht="15" hidden="1" customHeight="1">
      <c r="A7047" s="413"/>
      <c r="AE7047" s="414"/>
    </row>
    <row r="7048" spans="1:31" ht="15" hidden="1" customHeight="1">
      <c r="A7048" s="413"/>
      <c r="AE7048" s="414"/>
    </row>
    <row r="7049" spans="1:31" ht="15" hidden="1" customHeight="1">
      <c r="A7049" s="413"/>
      <c r="AE7049" s="414"/>
    </row>
    <row r="7050" spans="1:31" ht="15" hidden="1" customHeight="1">
      <c r="A7050" s="413"/>
      <c r="AE7050" s="414"/>
    </row>
    <row r="7051" spans="1:31" ht="15" hidden="1" customHeight="1">
      <c r="A7051" s="413"/>
      <c r="AE7051" s="414"/>
    </row>
    <row r="7052" spans="1:31" ht="15" hidden="1" customHeight="1">
      <c r="A7052" s="413"/>
      <c r="AE7052" s="414"/>
    </row>
    <row r="7053" spans="1:31" ht="15" hidden="1" customHeight="1">
      <c r="A7053" s="413"/>
      <c r="AE7053" s="414"/>
    </row>
    <row r="7054" spans="1:31" ht="15" hidden="1" customHeight="1">
      <c r="A7054" s="413"/>
      <c r="AE7054" s="414"/>
    </row>
    <row r="7055" spans="1:31" ht="15" hidden="1" customHeight="1">
      <c r="A7055" s="413"/>
      <c r="AE7055" s="414"/>
    </row>
    <row r="7056" spans="1:31" ht="15" hidden="1" customHeight="1">
      <c r="A7056" s="413"/>
      <c r="AE7056" s="414"/>
    </row>
    <row r="7057" spans="1:31" ht="15" hidden="1" customHeight="1">
      <c r="A7057" s="413"/>
      <c r="AE7057" s="414"/>
    </row>
    <row r="7058" spans="1:31" ht="15" hidden="1" customHeight="1">
      <c r="A7058" s="413"/>
      <c r="AE7058" s="414"/>
    </row>
    <row r="7059" spans="1:31" ht="15" hidden="1" customHeight="1">
      <c r="A7059" s="413"/>
      <c r="AE7059" s="414"/>
    </row>
    <row r="7060" spans="1:31" ht="15" hidden="1" customHeight="1">
      <c r="A7060" s="413"/>
      <c r="AE7060" s="414"/>
    </row>
    <row r="7061" spans="1:31" ht="15" hidden="1" customHeight="1">
      <c r="A7061" s="413"/>
      <c r="AE7061" s="414"/>
    </row>
    <row r="7062" spans="1:31" ht="15" hidden="1" customHeight="1">
      <c r="A7062" s="413"/>
      <c r="AE7062" s="414"/>
    </row>
    <row r="7063" spans="1:31" ht="15" hidden="1" customHeight="1">
      <c r="A7063" s="413"/>
      <c r="AE7063" s="414"/>
    </row>
    <row r="7064" spans="1:31" ht="15" hidden="1" customHeight="1">
      <c r="A7064" s="413"/>
      <c r="AE7064" s="414"/>
    </row>
    <row r="7065" spans="1:31" ht="15" hidden="1" customHeight="1">
      <c r="A7065" s="413"/>
      <c r="AE7065" s="414"/>
    </row>
    <row r="7066" spans="1:31" ht="15" hidden="1" customHeight="1">
      <c r="A7066" s="413"/>
      <c r="AE7066" s="414"/>
    </row>
    <row r="7067" spans="1:31" ht="15" hidden="1" customHeight="1">
      <c r="A7067" s="413"/>
      <c r="AE7067" s="414"/>
    </row>
    <row r="7068" spans="1:31" ht="15" hidden="1" customHeight="1">
      <c r="A7068" s="413"/>
      <c r="AE7068" s="414"/>
    </row>
    <row r="7069" spans="1:31" ht="15" hidden="1" customHeight="1">
      <c r="A7069" s="413"/>
      <c r="AE7069" s="414"/>
    </row>
    <row r="7070" spans="1:31" ht="15" hidden="1" customHeight="1">
      <c r="A7070" s="413"/>
      <c r="AE7070" s="414"/>
    </row>
    <row r="7071" spans="1:31" ht="15" hidden="1" customHeight="1">
      <c r="A7071" s="413"/>
      <c r="AE7071" s="414"/>
    </row>
    <row r="7072" spans="1:31" ht="15" hidden="1" customHeight="1">
      <c r="A7072" s="413"/>
      <c r="AE7072" s="414"/>
    </row>
    <row r="7073" spans="1:31" ht="15" hidden="1" customHeight="1">
      <c r="A7073" s="413"/>
      <c r="AE7073" s="414"/>
    </row>
    <row r="7074" spans="1:31" ht="15" hidden="1" customHeight="1">
      <c r="A7074" s="413"/>
      <c r="AE7074" s="414"/>
    </row>
    <row r="7075" spans="1:31" ht="15" hidden="1" customHeight="1">
      <c r="A7075" s="413"/>
      <c r="AE7075" s="414"/>
    </row>
    <row r="7076" spans="1:31" ht="15" hidden="1" customHeight="1">
      <c r="A7076" s="413"/>
      <c r="AE7076" s="414"/>
    </row>
    <row r="7077" spans="1:31" ht="15" hidden="1" customHeight="1">
      <c r="A7077" s="413"/>
      <c r="AE7077" s="414"/>
    </row>
    <row r="7078" spans="1:31" ht="15" hidden="1" customHeight="1">
      <c r="A7078" s="413"/>
      <c r="AE7078" s="414"/>
    </row>
    <row r="7079" spans="1:31" ht="15" hidden="1" customHeight="1">
      <c r="A7079" s="413"/>
      <c r="AE7079" s="414"/>
    </row>
    <row r="7080" spans="1:31" ht="15" hidden="1" customHeight="1">
      <c r="A7080" s="413"/>
      <c r="AE7080" s="414"/>
    </row>
    <row r="7081" spans="1:31" ht="15" hidden="1" customHeight="1">
      <c r="A7081" s="413"/>
      <c r="AE7081" s="414"/>
    </row>
    <row r="7082" spans="1:31" ht="15" hidden="1" customHeight="1">
      <c r="A7082" s="413"/>
      <c r="AE7082" s="414"/>
    </row>
    <row r="7083" spans="1:31" ht="15" hidden="1" customHeight="1">
      <c r="A7083" s="413"/>
      <c r="AE7083" s="414"/>
    </row>
    <row r="7084" spans="1:31" ht="15" hidden="1" customHeight="1">
      <c r="A7084" s="413"/>
      <c r="AE7084" s="414"/>
    </row>
    <row r="7085" spans="1:31" ht="15" hidden="1" customHeight="1">
      <c r="A7085" s="413"/>
      <c r="AE7085" s="414"/>
    </row>
    <row r="7086" spans="1:31" ht="15" hidden="1" customHeight="1">
      <c r="A7086" s="413"/>
      <c r="AE7086" s="414"/>
    </row>
    <row r="7087" spans="1:31" ht="15" hidden="1" customHeight="1">
      <c r="A7087" s="413"/>
      <c r="AE7087" s="414"/>
    </row>
    <row r="7088" spans="1:31" ht="15" hidden="1" customHeight="1">
      <c r="A7088" s="413"/>
      <c r="AE7088" s="414"/>
    </row>
    <row r="7089" spans="1:31" ht="15" hidden="1" customHeight="1">
      <c r="A7089" s="413"/>
      <c r="AE7089" s="414"/>
    </row>
    <row r="7090" spans="1:31" ht="15" hidden="1" customHeight="1">
      <c r="A7090" s="413"/>
      <c r="AE7090" s="414"/>
    </row>
    <row r="7091" spans="1:31" ht="15" hidden="1" customHeight="1">
      <c r="A7091" s="413"/>
      <c r="AE7091" s="414"/>
    </row>
    <row r="7092" spans="1:31" ht="15" hidden="1" customHeight="1">
      <c r="A7092" s="413"/>
      <c r="AE7092" s="414"/>
    </row>
    <row r="7093" spans="1:31" ht="15" hidden="1" customHeight="1">
      <c r="A7093" s="413"/>
      <c r="AE7093" s="414"/>
    </row>
    <row r="7094" spans="1:31" ht="15" hidden="1" customHeight="1">
      <c r="A7094" s="413"/>
      <c r="AE7094" s="414"/>
    </row>
    <row r="7095" spans="1:31" ht="15" hidden="1" customHeight="1">
      <c r="A7095" s="413"/>
      <c r="AE7095" s="414"/>
    </row>
    <row r="7096" spans="1:31" ht="15" hidden="1" customHeight="1">
      <c r="A7096" s="413"/>
      <c r="AE7096" s="414"/>
    </row>
    <row r="7097" spans="1:31" ht="15" hidden="1" customHeight="1">
      <c r="A7097" s="413"/>
      <c r="AE7097" s="414"/>
    </row>
    <row r="7098" spans="1:31" ht="15" hidden="1" customHeight="1">
      <c r="A7098" s="413"/>
      <c r="AE7098" s="414"/>
    </row>
    <row r="7099" spans="1:31" ht="15" hidden="1" customHeight="1">
      <c r="A7099" s="413"/>
      <c r="AE7099" s="414"/>
    </row>
    <row r="7100" spans="1:31" ht="15" hidden="1" customHeight="1">
      <c r="A7100" s="413"/>
      <c r="AE7100" s="414"/>
    </row>
    <row r="7101" spans="1:31" ht="15" hidden="1" customHeight="1">
      <c r="A7101" s="413"/>
      <c r="AE7101" s="414"/>
    </row>
    <row r="7102" spans="1:31" ht="15" hidden="1" customHeight="1">
      <c r="A7102" s="413"/>
      <c r="AE7102" s="414"/>
    </row>
    <row r="7103" spans="1:31" ht="15" hidden="1" customHeight="1">
      <c r="A7103" s="413"/>
      <c r="AE7103" s="414"/>
    </row>
    <row r="7104" spans="1:31" ht="15" hidden="1" customHeight="1">
      <c r="A7104" s="413"/>
      <c r="AE7104" s="414"/>
    </row>
    <row r="7105" spans="1:31" ht="15" hidden="1" customHeight="1">
      <c r="A7105" s="413"/>
      <c r="AE7105" s="414"/>
    </row>
    <row r="7106" spans="1:31" ht="15" hidden="1" customHeight="1">
      <c r="A7106" s="413"/>
      <c r="AE7106" s="414"/>
    </row>
    <row r="7107" spans="1:31" ht="15" hidden="1" customHeight="1">
      <c r="A7107" s="413"/>
      <c r="AE7107" s="414"/>
    </row>
    <row r="7108" spans="1:31" ht="15" hidden="1" customHeight="1">
      <c r="A7108" s="413"/>
      <c r="AE7108" s="414"/>
    </row>
    <row r="7109" spans="1:31" ht="15" hidden="1" customHeight="1">
      <c r="A7109" s="413"/>
      <c r="AE7109" s="414"/>
    </row>
    <row r="7110" spans="1:31" ht="15" hidden="1" customHeight="1">
      <c r="A7110" s="413"/>
      <c r="AE7110" s="414"/>
    </row>
    <row r="7111" spans="1:31" ht="15" hidden="1" customHeight="1">
      <c r="A7111" s="413"/>
      <c r="AE7111" s="414"/>
    </row>
    <row r="7112" spans="1:31" ht="15" hidden="1" customHeight="1">
      <c r="A7112" s="413"/>
      <c r="AE7112" s="414"/>
    </row>
    <row r="7113" spans="1:31" ht="15" hidden="1" customHeight="1">
      <c r="A7113" s="413"/>
      <c r="AE7113" s="414"/>
    </row>
    <row r="7114" spans="1:31" ht="15" hidden="1" customHeight="1">
      <c r="A7114" s="413"/>
      <c r="AE7114" s="414"/>
    </row>
    <row r="7115" spans="1:31" ht="15" hidden="1" customHeight="1">
      <c r="A7115" s="413"/>
      <c r="AE7115" s="414"/>
    </row>
    <row r="7116" spans="1:31" ht="15" hidden="1" customHeight="1">
      <c r="A7116" s="413"/>
      <c r="AE7116" s="414"/>
    </row>
    <row r="7117" spans="1:31" ht="15" hidden="1" customHeight="1">
      <c r="A7117" s="413"/>
      <c r="AE7117" s="414"/>
    </row>
    <row r="7118" spans="1:31" ht="15" hidden="1" customHeight="1">
      <c r="A7118" s="413"/>
      <c r="AE7118" s="414"/>
    </row>
    <row r="7119" spans="1:31" ht="15" hidden="1" customHeight="1">
      <c r="A7119" s="413"/>
      <c r="AE7119" s="414"/>
    </row>
    <row r="7120" spans="1:31" ht="15" hidden="1" customHeight="1">
      <c r="A7120" s="413"/>
      <c r="AE7120" s="414"/>
    </row>
    <row r="7121" spans="1:31" ht="15" hidden="1" customHeight="1">
      <c r="A7121" s="413"/>
      <c r="AE7121" s="414"/>
    </row>
    <row r="7122" spans="1:31" ht="15" hidden="1" customHeight="1">
      <c r="A7122" s="413"/>
      <c r="AE7122" s="414"/>
    </row>
    <row r="7123" spans="1:31" ht="15" hidden="1" customHeight="1">
      <c r="A7123" s="413"/>
      <c r="AE7123" s="414"/>
    </row>
    <row r="7124" spans="1:31" ht="15" hidden="1" customHeight="1">
      <c r="A7124" s="413"/>
      <c r="AE7124" s="414"/>
    </row>
    <row r="7125" spans="1:31" ht="15" hidden="1" customHeight="1">
      <c r="A7125" s="413"/>
      <c r="AE7125" s="414"/>
    </row>
    <row r="7126" spans="1:31" ht="15" hidden="1" customHeight="1">
      <c r="A7126" s="413"/>
      <c r="AE7126" s="414"/>
    </row>
    <row r="7127" spans="1:31" ht="15" hidden="1" customHeight="1">
      <c r="A7127" s="413"/>
      <c r="AE7127" s="414"/>
    </row>
    <row r="7128" spans="1:31" ht="15" hidden="1" customHeight="1">
      <c r="A7128" s="413"/>
      <c r="AE7128" s="414"/>
    </row>
    <row r="7129" spans="1:31" ht="15" hidden="1" customHeight="1">
      <c r="A7129" s="413"/>
      <c r="AE7129" s="414"/>
    </row>
    <row r="7130" spans="1:31" ht="15" hidden="1" customHeight="1">
      <c r="A7130" s="413"/>
      <c r="AE7130" s="414"/>
    </row>
    <row r="7131" spans="1:31" ht="15" hidden="1" customHeight="1">
      <c r="A7131" s="413"/>
      <c r="AE7131" s="414"/>
    </row>
    <row r="7132" spans="1:31" ht="15" hidden="1" customHeight="1">
      <c r="A7132" s="413"/>
      <c r="AE7132" s="414"/>
    </row>
    <row r="7133" spans="1:31" ht="15" hidden="1" customHeight="1">
      <c r="A7133" s="413"/>
      <c r="AE7133" s="414"/>
    </row>
    <row r="7134" spans="1:31" ht="15" hidden="1" customHeight="1">
      <c r="A7134" s="413"/>
      <c r="AE7134" s="414"/>
    </row>
    <row r="7135" spans="1:31" ht="15" hidden="1" customHeight="1">
      <c r="A7135" s="413"/>
      <c r="AE7135" s="414"/>
    </row>
    <row r="7136" spans="1:31" ht="15" hidden="1" customHeight="1">
      <c r="A7136" s="413"/>
      <c r="AE7136" s="414"/>
    </row>
    <row r="7137" spans="1:31" ht="15" hidden="1" customHeight="1">
      <c r="A7137" s="413"/>
      <c r="AE7137" s="414"/>
    </row>
    <row r="7138" spans="1:31" ht="15" hidden="1" customHeight="1">
      <c r="A7138" s="413"/>
      <c r="AE7138" s="414"/>
    </row>
    <row r="7139" spans="1:31" ht="15" hidden="1" customHeight="1">
      <c r="A7139" s="413"/>
      <c r="AE7139" s="414"/>
    </row>
    <row r="7140" spans="1:31" ht="15" hidden="1" customHeight="1">
      <c r="A7140" s="413"/>
      <c r="AE7140" s="414"/>
    </row>
    <row r="7141" spans="1:31" ht="15" hidden="1" customHeight="1">
      <c r="A7141" s="413"/>
      <c r="AE7141" s="414"/>
    </row>
    <row r="7142" spans="1:31" ht="15" hidden="1" customHeight="1">
      <c r="A7142" s="413"/>
      <c r="AE7142" s="414"/>
    </row>
    <row r="7143" spans="1:31" ht="15" hidden="1" customHeight="1">
      <c r="A7143" s="413"/>
      <c r="AE7143" s="414"/>
    </row>
    <row r="7144" spans="1:31" ht="15" hidden="1" customHeight="1">
      <c r="A7144" s="413"/>
      <c r="AE7144" s="414"/>
    </row>
    <row r="7145" spans="1:31" ht="15" hidden="1" customHeight="1">
      <c r="A7145" s="413"/>
      <c r="AE7145" s="414"/>
    </row>
    <row r="7146" spans="1:31" ht="15" hidden="1" customHeight="1">
      <c r="A7146" s="413"/>
      <c r="AE7146" s="414"/>
    </row>
    <row r="7147" spans="1:31" ht="15" hidden="1" customHeight="1">
      <c r="A7147" s="413"/>
      <c r="AE7147" s="414"/>
    </row>
    <row r="7148" spans="1:31" ht="15" hidden="1" customHeight="1">
      <c r="A7148" s="413"/>
      <c r="AE7148" s="414"/>
    </row>
    <row r="7149" spans="1:31" ht="15" hidden="1" customHeight="1">
      <c r="A7149" s="413"/>
      <c r="AE7149" s="414"/>
    </row>
    <row r="7150" spans="1:31" ht="15" hidden="1" customHeight="1">
      <c r="A7150" s="413"/>
      <c r="AE7150" s="414"/>
    </row>
    <row r="7151" spans="1:31" ht="15" hidden="1" customHeight="1">
      <c r="A7151" s="413"/>
      <c r="AE7151" s="414"/>
    </row>
    <row r="7152" spans="1:31" ht="15" hidden="1" customHeight="1">
      <c r="A7152" s="413"/>
      <c r="AE7152" s="414"/>
    </row>
    <row r="7153" spans="1:31" ht="15" hidden="1" customHeight="1">
      <c r="A7153" s="413"/>
      <c r="AE7153" s="414"/>
    </row>
    <row r="7154" spans="1:31" ht="15" hidden="1" customHeight="1">
      <c r="A7154" s="413"/>
      <c r="AE7154" s="414"/>
    </row>
    <row r="7155" spans="1:31" ht="15" hidden="1" customHeight="1">
      <c r="A7155" s="413"/>
      <c r="AE7155" s="414"/>
    </row>
    <row r="7156" spans="1:31" ht="15" hidden="1" customHeight="1">
      <c r="A7156" s="413"/>
      <c r="AE7156" s="414"/>
    </row>
    <row r="7157" spans="1:31" ht="15" hidden="1" customHeight="1">
      <c r="A7157" s="413"/>
      <c r="AE7157" s="414"/>
    </row>
    <row r="7158" spans="1:31" ht="15" hidden="1" customHeight="1">
      <c r="A7158" s="413"/>
      <c r="AE7158" s="414"/>
    </row>
    <row r="7159" spans="1:31" ht="15" hidden="1" customHeight="1">
      <c r="A7159" s="413"/>
      <c r="AE7159" s="414"/>
    </row>
    <row r="7160" spans="1:31" ht="15" hidden="1" customHeight="1">
      <c r="A7160" s="413"/>
      <c r="AE7160" s="414"/>
    </row>
    <row r="7161" spans="1:31" ht="15" hidden="1" customHeight="1">
      <c r="A7161" s="413"/>
      <c r="AE7161" s="414"/>
    </row>
    <row r="7162" spans="1:31" ht="15" hidden="1" customHeight="1">
      <c r="A7162" s="413"/>
      <c r="AE7162" s="414"/>
    </row>
    <row r="7163" spans="1:31" ht="15" hidden="1" customHeight="1">
      <c r="A7163" s="413"/>
      <c r="AE7163" s="414"/>
    </row>
    <row r="7164" spans="1:31" ht="15" hidden="1" customHeight="1">
      <c r="A7164" s="413"/>
      <c r="AE7164" s="414"/>
    </row>
    <row r="7165" spans="1:31" ht="15" hidden="1" customHeight="1">
      <c r="A7165" s="413"/>
      <c r="AE7165" s="414"/>
    </row>
    <row r="7166" spans="1:31" ht="15" hidden="1" customHeight="1">
      <c r="A7166" s="413"/>
      <c r="AE7166" s="414"/>
    </row>
    <row r="7167" spans="1:31" ht="15" hidden="1" customHeight="1">
      <c r="A7167" s="413"/>
      <c r="AE7167" s="414"/>
    </row>
    <row r="7168" spans="1:31" ht="15" hidden="1" customHeight="1">
      <c r="A7168" s="413"/>
      <c r="AE7168" s="414"/>
    </row>
    <row r="7169" spans="1:31" ht="15" hidden="1" customHeight="1">
      <c r="A7169" s="413"/>
      <c r="AE7169" s="414"/>
    </row>
    <row r="7170" spans="1:31" ht="15" hidden="1" customHeight="1">
      <c r="A7170" s="413"/>
      <c r="AE7170" s="414"/>
    </row>
    <row r="7171" spans="1:31" ht="15" hidden="1" customHeight="1">
      <c r="A7171" s="413"/>
      <c r="AE7171" s="414"/>
    </row>
    <row r="7172" spans="1:31" ht="15" hidden="1" customHeight="1">
      <c r="A7172" s="413"/>
      <c r="AE7172" s="414"/>
    </row>
    <row r="7173" spans="1:31" ht="15" hidden="1" customHeight="1">
      <c r="A7173" s="413"/>
      <c r="AE7173" s="414"/>
    </row>
    <row r="7174" spans="1:31" ht="15" hidden="1" customHeight="1">
      <c r="A7174" s="413"/>
      <c r="AE7174" s="414"/>
    </row>
    <row r="7175" spans="1:31" ht="15" hidden="1" customHeight="1">
      <c r="A7175" s="413"/>
      <c r="AE7175" s="414"/>
    </row>
    <row r="7176" spans="1:31" ht="15" hidden="1" customHeight="1">
      <c r="A7176" s="413"/>
      <c r="AE7176" s="414"/>
    </row>
    <row r="7177" spans="1:31" ht="15" hidden="1" customHeight="1">
      <c r="A7177" s="413"/>
      <c r="AE7177" s="414"/>
    </row>
    <row r="7178" spans="1:31" ht="15" hidden="1" customHeight="1">
      <c r="A7178" s="413"/>
      <c r="AE7178" s="414"/>
    </row>
    <row r="7179" spans="1:31" ht="15" hidden="1" customHeight="1">
      <c r="A7179" s="413"/>
      <c r="AE7179" s="414"/>
    </row>
    <row r="7180" spans="1:31" ht="15" hidden="1" customHeight="1">
      <c r="A7180" s="413"/>
      <c r="AE7180" s="414"/>
    </row>
    <row r="7181" spans="1:31" ht="15" hidden="1" customHeight="1">
      <c r="A7181" s="413"/>
      <c r="AE7181" s="414"/>
    </row>
    <row r="7182" spans="1:31" ht="15" hidden="1" customHeight="1">
      <c r="A7182" s="413"/>
      <c r="AE7182" s="414"/>
    </row>
    <row r="7183" spans="1:31" ht="15" hidden="1" customHeight="1">
      <c r="A7183" s="413"/>
      <c r="AE7183" s="414"/>
    </row>
    <row r="7184" spans="1:31" ht="15" hidden="1" customHeight="1">
      <c r="A7184" s="413"/>
      <c r="AE7184" s="414"/>
    </row>
    <row r="7185" spans="1:31" ht="15" hidden="1" customHeight="1">
      <c r="A7185" s="413"/>
      <c r="AE7185" s="414"/>
    </row>
    <row r="7186" spans="1:31" ht="15" hidden="1" customHeight="1">
      <c r="A7186" s="413"/>
      <c r="AE7186" s="414"/>
    </row>
    <row r="7187" spans="1:31" ht="15" hidden="1" customHeight="1">
      <c r="A7187" s="413"/>
      <c r="AE7187" s="414"/>
    </row>
    <row r="7188" spans="1:31" ht="15" hidden="1" customHeight="1">
      <c r="A7188" s="413"/>
      <c r="AE7188" s="414"/>
    </row>
    <row r="7189" spans="1:31" ht="15" hidden="1" customHeight="1">
      <c r="A7189" s="413"/>
      <c r="AE7189" s="414"/>
    </row>
    <row r="7190" spans="1:31" ht="15" hidden="1" customHeight="1">
      <c r="A7190" s="413"/>
      <c r="AE7190" s="414"/>
    </row>
    <row r="7191" spans="1:31" ht="15" hidden="1" customHeight="1">
      <c r="A7191" s="413"/>
      <c r="AE7191" s="414"/>
    </row>
    <row r="7192" spans="1:31" ht="15" hidden="1" customHeight="1">
      <c r="A7192" s="413"/>
      <c r="AE7192" s="414"/>
    </row>
    <row r="7193" spans="1:31" ht="15" hidden="1" customHeight="1">
      <c r="A7193" s="413"/>
      <c r="AE7193" s="414"/>
    </row>
    <row r="7194" spans="1:31" ht="15" hidden="1" customHeight="1">
      <c r="A7194" s="413"/>
      <c r="AE7194" s="414"/>
    </row>
    <row r="7195" spans="1:31" ht="15" hidden="1" customHeight="1">
      <c r="A7195" s="413"/>
      <c r="AE7195" s="414"/>
    </row>
    <row r="7196" spans="1:31" ht="15" hidden="1" customHeight="1">
      <c r="A7196" s="413"/>
      <c r="AE7196" s="414"/>
    </row>
    <row r="7197" spans="1:31" ht="15" hidden="1" customHeight="1">
      <c r="A7197" s="413"/>
      <c r="AE7197" s="414"/>
    </row>
    <row r="7198" spans="1:31" ht="15" hidden="1" customHeight="1">
      <c r="A7198" s="413"/>
      <c r="AE7198" s="414"/>
    </row>
    <row r="7199" spans="1:31" ht="15" hidden="1" customHeight="1">
      <c r="A7199" s="413"/>
      <c r="AE7199" s="414"/>
    </row>
    <row r="7200" spans="1:31" ht="15" hidden="1" customHeight="1">
      <c r="A7200" s="413"/>
      <c r="AE7200" s="414"/>
    </row>
    <row r="7201" spans="1:31" ht="15" hidden="1" customHeight="1">
      <c r="A7201" s="413"/>
      <c r="AE7201" s="414"/>
    </row>
    <row r="7202" spans="1:31" ht="15" hidden="1" customHeight="1">
      <c r="A7202" s="413"/>
      <c r="AE7202" s="414"/>
    </row>
    <row r="7203" spans="1:31" ht="15" hidden="1" customHeight="1">
      <c r="A7203" s="413"/>
      <c r="AE7203" s="414"/>
    </row>
    <row r="7204" spans="1:31" ht="15" hidden="1" customHeight="1">
      <c r="A7204" s="413"/>
      <c r="AE7204" s="414"/>
    </row>
    <row r="7205" spans="1:31" ht="15" hidden="1" customHeight="1">
      <c r="A7205" s="413"/>
      <c r="AE7205" s="414"/>
    </row>
    <row r="7206" spans="1:31" ht="15" hidden="1" customHeight="1">
      <c r="A7206" s="413"/>
      <c r="AE7206" s="414"/>
    </row>
    <row r="7207" spans="1:31" ht="15" hidden="1" customHeight="1">
      <c r="A7207" s="413"/>
      <c r="AE7207" s="414"/>
    </row>
    <row r="7208" spans="1:31" ht="15" hidden="1" customHeight="1">
      <c r="A7208" s="413"/>
      <c r="AE7208" s="414"/>
    </row>
    <row r="7209" spans="1:31" ht="15" hidden="1" customHeight="1">
      <c r="A7209" s="413"/>
      <c r="AE7209" s="414"/>
    </row>
    <row r="7210" spans="1:31" ht="15" hidden="1" customHeight="1">
      <c r="A7210" s="413"/>
      <c r="AE7210" s="414"/>
    </row>
    <row r="7211" spans="1:31" ht="15" hidden="1" customHeight="1">
      <c r="A7211" s="413"/>
      <c r="AE7211" s="414"/>
    </row>
    <row r="7212" spans="1:31" ht="15" hidden="1" customHeight="1">
      <c r="A7212" s="413"/>
      <c r="AE7212" s="414"/>
    </row>
    <row r="7213" spans="1:31" ht="15" hidden="1" customHeight="1">
      <c r="A7213" s="413"/>
      <c r="AE7213" s="414"/>
    </row>
    <row r="7214" spans="1:31" ht="15" hidden="1" customHeight="1">
      <c r="A7214" s="413"/>
      <c r="AE7214" s="414"/>
    </row>
    <row r="7215" spans="1:31" ht="15" hidden="1" customHeight="1">
      <c r="A7215" s="413"/>
      <c r="AE7215" s="414"/>
    </row>
    <row r="7216" spans="1:31" ht="15" hidden="1" customHeight="1">
      <c r="A7216" s="413"/>
      <c r="AE7216" s="414"/>
    </row>
    <row r="7217" spans="1:31" ht="15" hidden="1" customHeight="1">
      <c r="A7217" s="413"/>
      <c r="AE7217" s="414"/>
    </row>
    <row r="7218" spans="1:31" ht="15" hidden="1" customHeight="1">
      <c r="A7218" s="413"/>
      <c r="AE7218" s="414"/>
    </row>
    <row r="7219" spans="1:31" ht="15" hidden="1" customHeight="1">
      <c r="A7219" s="413"/>
      <c r="AE7219" s="414"/>
    </row>
    <row r="7220" spans="1:31" ht="15" hidden="1" customHeight="1">
      <c r="A7220" s="413"/>
      <c r="AE7220" s="414"/>
    </row>
    <row r="7221" spans="1:31" ht="15" hidden="1" customHeight="1">
      <c r="A7221" s="413"/>
      <c r="AE7221" s="414"/>
    </row>
    <row r="7222" spans="1:31" ht="15" hidden="1" customHeight="1">
      <c r="A7222" s="413"/>
      <c r="AE7222" s="414"/>
    </row>
    <row r="7223" spans="1:31" ht="15" hidden="1" customHeight="1">
      <c r="A7223" s="413"/>
      <c r="AE7223" s="414"/>
    </row>
    <row r="7224" spans="1:31" ht="15" hidden="1" customHeight="1">
      <c r="A7224" s="413"/>
      <c r="AE7224" s="414"/>
    </row>
    <row r="7225" spans="1:31" ht="15" hidden="1" customHeight="1">
      <c r="A7225" s="413"/>
      <c r="AE7225" s="414"/>
    </row>
    <row r="7226" spans="1:31" ht="15" hidden="1" customHeight="1">
      <c r="A7226" s="413"/>
      <c r="AE7226" s="414"/>
    </row>
    <row r="7227" spans="1:31" ht="15" hidden="1" customHeight="1">
      <c r="A7227" s="413"/>
      <c r="AE7227" s="414"/>
    </row>
    <row r="7228" spans="1:31" ht="15" hidden="1" customHeight="1">
      <c r="A7228" s="413"/>
      <c r="AE7228" s="414"/>
    </row>
    <row r="7229" spans="1:31" ht="15" hidden="1" customHeight="1">
      <c r="A7229" s="413"/>
      <c r="AE7229" s="414"/>
    </row>
    <row r="7230" spans="1:31" ht="15" hidden="1" customHeight="1">
      <c r="A7230" s="413"/>
      <c r="AE7230" s="414"/>
    </row>
    <row r="7231" spans="1:31" ht="15" hidden="1" customHeight="1">
      <c r="A7231" s="413"/>
      <c r="AE7231" s="414"/>
    </row>
    <row r="7232" spans="1:31" ht="15" hidden="1" customHeight="1">
      <c r="A7232" s="413"/>
      <c r="AE7232" s="414"/>
    </row>
    <row r="7233" spans="1:31" ht="15" hidden="1" customHeight="1">
      <c r="A7233" s="413"/>
      <c r="AE7233" s="414"/>
    </row>
    <row r="7234" spans="1:31" ht="15" hidden="1" customHeight="1">
      <c r="A7234" s="413"/>
      <c r="AE7234" s="414"/>
    </row>
    <row r="7235" spans="1:31" ht="15" hidden="1" customHeight="1">
      <c r="A7235" s="413"/>
      <c r="AE7235" s="414"/>
    </row>
    <row r="7236" spans="1:31" ht="15" hidden="1" customHeight="1">
      <c r="A7236" s="413"/>
      <c r="AE7236" s="414"/>
    </row>
    <row r="7237" spans="1:31" ht="15" hidden="1" customHeight="1">
      <c r="A7237" s="413"/>
      <c r="AE7237" s="414"/>
    </row>
    <row r="7238" spans="1:31" ht="15" hidden="1" customHeight="1">
      <c r="A7238" s="413"/>
      <c r="AE7238" s="414"/>
    </row>
    <row r="7239" spans="1:31" ht="15" hidden="1" customHeight="1">
      <c r="A7239" s="413"/>
      <c r="AE7239" s="414"/>
    </row>
    <row r="7240" spans="1:31" ht="15" hidden="1" customHeight="1">
      <c r="A7240" s="413"/>
      <c r="AE7240" s="414"/>
    </row>
    <row r="7241" spans="1:31" ht="15" hidden="1" customHeight="1">
      <c r="A7241" s="413"/>
      <c r="AE7241" s="414"/>
    </row>
    <row r="7242" spans="1:31" ht="15" hidden="1" customHeight="1">
      <c r="A7242" s="413"/>
      <c r="AE7242" s="414"/>
    </row>
    <row r="7243" spans="1:31" ht="15" hidden="1" customHeight="1">
      <c r="A7243" s="413"/>
      <c r="AE7243" s="414"/>
    </row>
    <row r="7244" spans="1:31" ht="15" hidden="1" customHeight="1">
      <c r="A7244" s="413"/>
      <c r="AE7244" s="414"/>
    </row>
    <row r="7245" spans="1:31" ht="15" hidden="1" customHeight="1">
      <c r="A7245" s="413"/>
      <c r="AE7245" s="414"/>
    </row>
    <row r="7246" spans="1:31" ht="15" hidden="1" customHeight="1">
      <c r="A7246" s="413"/>
      <c r="AE7246" s="414"/>
    </row>
    <row r="7247" spans="1:31" ht="15" hidden="1" customHeight="1">
      <c r="A7247" s="413"/>
      <c r="AE7247" s="414"/>
    </row>
    <row r="7248" spans="1:31" ht="15" hidden="1" customHeight="1">
      <c r="A7248" s="413"/>
      <c r="AE7248" s="414"/>
    </row>
    <row r="7249" spans="1:31" ht="15" hidden="1" customHeight="1">
      <c r="A7249" s="413"/>
      <c r="AE7249" s="414"/>
    </row>
    <row r="7250" spans="1:31" ht="15" hidden="1" customHeight="1">
      <c r="A7250" s="413"/>
      <c r="AE7250" s="414"/>
    </row>
    <row r="7251" spans="1:31" ht="15" hidden="1" customHeight="1">
      <c r="A7251" s="413"/>
      <c r="AE7251" s="414"/>
    </row>
    <row r="7252" spans="1:31" ht="15" hidden="1" customHeight="1">
      <c r="A7252" s="413"/>
      <c r="AE7252" s="414"/>
    </row>
    <row r="7253" spans="1:31" ht="15" hidden="1" customHeight="1">
      <c r="A7253" s="413"/>
      <c r="AE7253" s="414"/>
    </row>
    <row r="7254" spans="1:31" ht="15" hidden="1" customHeight="1">
      <c r="A7254" s="413"/>
      <c r="AE7254" s="414"/>
    </row>
    <row r="7255" spans="1:31" ht="15" hidden="1" customHeight="1">
      <c r="A7255" s="413"/>
      <c r="AE7255" s="414"/>
    </row>
    <row r="7256" spans="1:31" ht="15" hidden="1" customHeight="1">
      <c r="A7256" s="413"/>
      <c r="AE7256" s="414"/>
    </row>
    <row r="7257" spans="1:31" ht="15" hidden="1" customHeight="1">
      <c r="A7257" s="413"/>
      <c r="AE7257" s="414"/>
    </row>
    <row r="7258" spans="1:31" ht="15" hidden="1" customHeight="1">
      <c r="A7258" s="413"/>
      <c r="AE7258" s="414"/>
    </row>
    <row r="7259" spans="1:31" ht="15" hidden="1" customHeight="1">
      <c r="A7259" s="413"/>
      <c r="AE7259" s="414"/>
    </row>
    <row r="7260" spans="1:31" ht="15" hidden="1" customHeight="1">
      <c r="A7260" s="413"/>
      <c r="AE7260" s="414"/>
    </row>
    <row r="7261" spans="1:31" ht="15" hidden="1" customHeight="1">
      <c r="A7261" s="413"/>
      <c r="AE7261" s="414"/>
    </row>
    <row r="7262" spans="1:31" ht="15" hidden="1" customHeight="1">
      <c r="A7262" s="413"/>
      <c r="AE7262" s="414"/>
    </row>
    <row r="7263" spans="1:31" ht="15" hidden="1" customHeight="1">
      <c r="A7263" s="413"/>
      <c r="AE7263" s="414"/>
    </row>
    <row r="7264" spans="1:31" ht="15" hidden="1" customHeight="1">
      <c r="A7264" s="413"/>
      <c r="AE7264" s="414"/>
    </row>
    <row r="7265" spans="1:31" ht="15" hidden="1" customHeight="1">
      <c r="A7265" s="413"/>
      <c r="AE7265" s="414"/>
    </row>
    <row r="7266" spans="1:31" ht="15" hidden="1" customHeight="1">
      <c r="A7266" s="413"/>
      <c r="AE7266" s="414"/>
    </row>
    <row r="7267" spans="1:31" ht="15" hidden="1" customHeight="1">
      <c r="A7267" s="413"/>
      <c r="AE7267" s="414"/>
    </row>
    <row r="7268" spans="1:31" ht="15" hidden="1" customHeight="1">
      <c r="A7268" s="413"/>
      <c r="AE7268" s="414"/>
    </row>
    <row r="7269" spans="1:31" ht="15" hidden="1" customHeight="1">
      <c r="A7269" s="413"/>
      <c r="AE7269" s="414"/>
    </row>
    <row r="7270" spans="1:31" ht="15" hidden="1" customHeight="1">
      <c r="A7270" s="413"/>
      <c r="AE7270" s="414"/>
    </row>
    <row r="7271" spans="1:31" ht="15" hidden="1" customHeight="1">
      <c r="A7271" s="413"/>
      <c r="AE7271" s="414"/>
    </row>
    <row r="7272" spans="1:31" ht="15" hidden="1" customHeight="1">
      <c r="A7272" s="413"/>
      <c r="AE7272" s="414"/>
    </row>
    <row r="7273" spans="1:31" ht="15" hidden="1" customHeight="1">
      <c r="A7273" s="413"/>
      <c r="AE7273" s="414"/>
    </row>
    <row r="7274" spans="1:31" ht="15" hidden="1" customHeight="1">
      <c r="A7274" s="413"/>
      <c r="AE7274" s="414"/>
    </row>
    <row r="7275" spans="1:31" ht="15" hidden="1" customHeight="1">
      <c r="A7275" s="413"/>
      <c r="AE7275" s="414"/>
    </row>
    <row r="7276" spans="1:31" ht="15" hidden="1" customHeight="1">
      <c r="A7276" s="413"/>
      <c r="AE7276" s="414"/>
    </row>
    <row r="7277" spans="1:31" ht="15" hidden="1" customHeight="1">
      <c r="A7277" s="413"/>
      <c r="AE7277" s="414"/>
    </row>
    <row r="7278" spans="1:31" ht="15" hidden="1" customHeight="1">
      <c r="A7278" s="413"/>
      <c r="AE7278" s="414"/>
    </row>
    <row r="7279" spans="1:31" ht="15" hidden="1" customHeight="1">
      <c r="A7279" s="413"/>
      <c r="AE7279" s="414"/>
    </row>
    <row r="7280" spans="1:31" ht="15" hidden="1" customHeight="1">
      <c r="A7280" s="413"/>
      <c r="AE7280" s="414"/>
    </row>
    <row r="7281" spans="1:31" ht="15" hidden="1" customHeight="1">
      <c r="A7281" s="413"/>
      <c r="AE7281" s="414"/>
    </row>
    <row r="7282" spans="1:31" ht="15" hidden="1" customHeight="1">
      <c r="A7282" s="413"/>
      <c r="AE7282" s="414"/>
    </row>
    <row r="7283" spans="1:31" ht="15" hidden="1" customHeight="1">
      <c r="A7283" s="413"/>
      <c r="AE7283" s="414"/>
    </row>
    <row r="7284" spans="1:31" ht="15" hidden="1" customHeight="1">
      <c r="A7284" s="413"/>
      <c r="AE7284" s="414"/>
    </row>
    <row r="7285" spans="1:31" ht="15" hidden="1" customHeight="1">
      <c r="A7285" s="413"/>
      <c r="AE7285" s="414"/>
    </row>
    <row r="7286" spans="1:31" ht="15" hidden="1" customHeight="1">
      <c r="A7286" s="413"/>
      <c r="AE7286" s="414"/>
    </row>
    <row r="7287" spans="1:31" ht="15" hidden="1" customHeight="1">
      <c r="A7287" s="413"/>
      <c r="AE7287" s="414"/>
    </row>
    <row r="7288" spans="1:31" ht="15" hidden="1" customHeight="1">
      <c r="A7288" s="413"/>
      <c r="AE7288" s="414"/>
    </row>
    <row r="7289" spans="1:31" ht="15" hidden="1" customHeight="1">
      <c r="A7289" s="413"/>
      <c r="AE7289" s="414"/>
    </row>
    <row r="7290" spans="1:31" ht="15" hidden="1" customHeight="1">
      <c r="A7290" s="413"/>
      <c r="AE7290" s="414"/>
    </row>
    <row r="7291" spans="1:31" ht="15" hidden="1" customHeight="1">
      <c r="A7291" s="413"/>
      <c r="AE7291" s="414"/>
    </row>
    <row r="7292" spans="1:31" ht="15" hidden="1" customHeight="1">
      <c r="A7292" s="413"/>
      <c r="AE7292" s="414"/>
    </row>
    <row r="7293" spans="1:31" ht="15" hidden="1" customHeight="1">
      <c r="A7293" s="413"/>
      <c r="AE7293" s="414"/>
    </row>
    <row r="7294" spans="1:31" ht="15" hidden="1" customHeight="1">
      <c r="A7294" s="413"/>
      <c r="AE7294" s="414"/>
    </row>
    <row r="7295" spans="1:31" ht="15" hidden="1" customHeight="1">
      <c r="A7295" s="413"/>
      <c r="AE7295" s="414"/>
    </row>
    <row r="7296" spans="1:31" ht="15" hidden="1" customHeight="1">
      <c r="A7296" s="413"/>
      <c r="AE7296" s="414"/>
    </row>
    <row r="7297" spans="1:31" ht="15" hidden="1" customHeight="1">
      <c r="A7297" s="413"/>
      <c r="AE7297" s="414"/>
    </row>
    <row r="7298" spans="1:31" ht="15" hidden="1" customHeight="1">
      <c r="A7298" s="413"/>
      <c r="AE7298" s="414"/>
    </row>
    <row r="7299" spans="1:31" ht="15" hidden="1" customHeight="1">
      <c r="A7299" s="413"/>
      <c r="AE7299" s="414"/>
    </row>
    <row r="7300" spans="1:31" ht="15" hidden="1" customHeight="1">
      <c r="A7300" s="413"/>
      <c r="AE7300" s="414"/>
    </row>
    <row r="7301" spans="1:31" ht="15" hidden="1" customHeight="1">
      <c r="A7301" s="413"/>
      <c r="AE7301" s="414"/>
    </row>
    <row r="7302" spans="1:31" ht="15" hidden="1" customHeight="1">
      <c r="A7302" s="413"/>
      <c r="AE7302" s="414"/>
    </row>
    <row r="7303" spans="1:31" ht="15" hidden="1" customHeight="1">
      <c r="A7303" s="413"/>
      <c r="AE7303" s="414"/>
    </row>
    <row r="7304" spans="1:31" ht="15" hidden="1" customHeight="1">
      <c r="A7304" s="413"/>
      <c r="AE7304" s="414"/>
    </row>
    <row r="7305" spans="1:31" ht="15" hidden="1" customHeight="1">
      <c r="A7305" s="413"/>
      <c r="AE7305" s="414"/>
    </row>
    <row r="7306" spans="1:31" ht="15" hidden="1" customHeight="1">
      <c r="A7306" s="413"/>
      <c r="AE7306" s="414"/>
    </row>
    <row r="7307" spans="1:31" ht="15" hidden="1" customHeight="1">
      <c r="A7307" s="413"/>
      <c r="AE7307" s="414"/>
    </row>
    <row r="7308" spans="1:31" ht="15" hidden="1" customHeight="1">
      <c r="A7308" s="413"/>
      <c r="AE7308" s="414"/>
    </row>
    <row r="7309" spans="1:31" ht="15" hidden="1" customHeight="1">
      <c r="A7309" s="413"/>
      <c r="AE7309" s="414"/>
    </row>
    <row r="7310" spans="1:31" ht="15" hidden="1" customHeight="1">
      <c r="A7310" s="413"/>
      <c r="AE7310" s="414"/>
    </row>
    <row r="7311" spans="1:31" ht="15" hidden="1" customHeight="1">
      <c r="A7311" s="413"/>
      <c r="AE7311" s="414"/>
    </row>
    <row r="7312" spans="1:31" ht="15" hidden="1" customHeight="1">
      <c r="A7312" s="413"/>
      <c r="AE7312" s="414"/>
    </row>
    <row r="7313" spans="1:31" ht="15" hidden="1" customHeight="1">
      <c r="A7313" s="413"/>
      <c r="AE7313" s="414"/>
    </row>
    <row r="7314" spans="1:31" ht="15" hidden="1" customHeight="1">
      <c r="A7314" s="413"/>
      <c r="AE7314" s="414"/>
    </row>
    <row r="7315" spans="1:31" ht="15" hidden="1" customHeight="1">
      <c r="A7315" s="413"/>
      <c r="AE7315" s="414"/>
    </row>
    <row r="7316" spans="1:31" ht="15" hidden="1" customHeight="1">
      <c r="A7316" s="413"/>
      <c r="AE7316" s="414"/>
    </row>
    <row r="7317" spans="1:31" ht="15" hidden="1" customHeight="1">
      <c r="A7317" s="413"/>
      <c r="AE7317" s="414"/>
    </row>
    <row r="7318" spans="1:31" ht="15" hidden="1" customHeight="1">
      <c r="A7318" s="413"/>
      <c r="AE7318" s="414"/>
    </row>
    <row r="7319" spans="1:31" ht="15" hidden="1" customHeight="1">
      <c r="A7319" s="413"/>
      <c r="AE7319" s="414"/>
    </row>
    <row r="7320" spans="1:31" ht="15" hidden="1" customHeight="1">
      <c r="A7320" s="413"/>
      <c r="AE7320" s="414"/>
    </row>
    <row r="7321" spans="1:31" ht="15" hidden="1" customHeight="1">
      <c r="A7321" s="413"/>
      <c r="AE7321" s="414"/>
    </row>
    <row r="7322" spans="1:31" ht="15" hidden="1" customHeight="1">
      <c r="A7322" s="413"/>
      <c r="AE7322" s="414"/>
    </row>
    <row r="7323" spans="1:31" ht="15" hidden="1" customHeight="1">
      <c r="A7323" s="413"/>
      <c r="AE7323" s="414"/>
    </row>
    <row r="7324" spans="1:31" ht="15" hidden="1" customHeight="1">
      <c r="A7324" s="413"/>
      <c r="AE7324" s="414"/>
    </row>
    <row r="7325" spans="1:31" ht="15" hidden="1" customHeight="1">
      <c r="A7325" s="413"/>
      <c r="AE7325" s="414"/>
    </row>
    <row r="7326" spans="1:31" ht="15" hidden="1" customHeight="1">
      <c r="A7326" s="413"/>
      <c r="AE7326" s="414"/>
    </row>
    <row r="7327" spans="1:31" ht="15" hidden="1" customHeight="1">
      <c r="A7327" s="413"/>
      <c r="AE7327" s="414"/>
    </row>
    <row r="7328" spans="1:31" ht="15" hidden="1" customHeight="1">
      <c r="A7328" s="413"/>
      <c r="AE7328" s="414"/>
    </row>
    <row r="7329" spans="1:31" ht="15" hidden="1" customHeight="1">
      <c r="A7329" s="413"/>
      <c r="AE7329" s="414"/>
    </row>
    <row r="7330" spans="1:31" ht="15" hidden="1" customHeight="1">
      <c r="A7330" s="413"/>
      <c r="AE7330" s="414"/>
    </row>
    <row r="7331" spans="1:31" ht="15" hidden="1" customHeight="1">
      <c r="A7331" s="413"/>
      <c r="AE7331" s="414"/>
    </row>
    <row r="7332" spans="1:31" ht="15" hidden="1" customHeight="1">
      <c r="A7332" s="413"/>
      <c r="AE7332" s="414"/>
    </row>
    <row r="7333" spans="1:31" ht="15" hidden="1" customHeight="1">
      <c r="A7333" s="413"/>
      <c r="AE7333" s="414"/>
    </row>
    <row r="7334" spans="1:31" ht="15" hidden="1" customHeight="1">
      <c r="A7334" s="413"/>
      <c r="AE7334" s="414"/>
    </row>
    <row r="7335" spans="1:31" ht="15" hidden="1" customHeight="1">
      <c r="A7335" s="413"/>
      <c r="AE7335" s="414"/>
    </row>
    <row r="7336" spans="1:31" ht="15" hidden="1" customHeight="1">
      <c r="A7336" s="413"/>
      <c r="AE7336" s="414"/>
    </row>
    <row r="7337" spans="1:31" ht="15" hidden="1" customHeight="1">
      <c r="A7337" s="413"/>
      <c r="AE7337" s="414"/>
    </row>
    <row r="7338" spans="1:31" ht="15" hidden="1" customHeight="1">
      <c r="A7338" s="413"/>
      <c r="AE7338" s="414"/>
    </row>
    <row r="7339" spans="1:31" ht="15" hidden="1" customHeight="1">
      <c r="A7339" s="413"/>
      <c r="AE7339" s="414"/>
    </row>
    <row r="7340" spans="1:31" ht="15" hidden="1" customHeight="1">
      <c r="A7340" s="413"/>
      <c r="AE7340" s="414"/>
    </row>
    <row r="7341" spans="1:31" ht="15" hidden="1" customHeight="1">
      <c r="A7341" s="413"/>
      <c r="AE7341" s="414"/>
    </row>
    <row r="7342" spans="1:31" ht="15" hidden="1" customHeight="1">
      <c r="A7342" s="413"/>
      <c r="AE7342" s="414"/>
    </row>
    <row r="7343" spans="1:31" ht="15" hidden="1" customHeight="1">
      <c r="A7343" s="413"/>
      <c r="AE7343" s="414"/>
    </row>
    <row r="7344" spans="1:31" ht="15" hidden="1" customHeight="1">
      <c r="A7344" s="413"/>
      <c r="AE7344" s="414"/>
    </row>
    <row r="7345" spans="1:31" ht="15" hidden="1" customHeight="1">
      <c r="A7345" s="413"/>
      <c r="AE7345" s="414"/>
    </row>
    <row r="7346" spans="1:31" ht="15" hidden="1" customHeight="1">
      <c r="A7346" s="413"/>
      <c r="AE7346" s="414"/>
    </row>
    <row r="7347" spans="1:31" ht="15" hidden="1" customHeight="1">
      <c r="A7347" s="413"/>
      <c r="AE7347" s="414"/>
    </row>
    <row r="7348" spans="1:31" ht="15" hidden="1" customHeight="1">
      <c r="A7348" s="413"/>
      <c r="AE7348" s="414"/>
    </row>
    <row r="7349" spans="1:31" ht="15" hidden="1" customHeight="1">
      <c r="A7349" s="413"/>
      <c r="AE7349" s="414"/>
    </row>
    <row r="7350" spans="1:31" ht="15" hidden="1" customHeight="1">
      <c r="A7350" s="413"/>
      <c r="AE7350" s="414"/>
    </row>
    <row r="7351" spans="1:31" ht="15" hidden="1" customHeight="1">
      <c r="A7351" s="413"/>
      <c r="AE7351" s="414"/>
    </row>
    <row r="7352" spans="1:31" ht="15" hidden="1" customHeight="1">
      <c r="A7352" s="413"/>
      <c r="AE7352" s="414"/>
    </row>
    <row r="7353" spans="1:31" ht="15" hidden="1" customHeight="1">
      <c r="A7353" s="413"/>
      <c r="AE7353" s="414"/>
    </row>
    <row r="7354" spans="1:31" ht="15" hidden="1" customHeight="1">
      <c r="A7354" s="413"/>
      <c r="AE7354" s="414"/>
    </row>
    <row r="7355" spans="1:31" ht="15" hidden="1" customHeight="1">
      <c r="A7355" s="413"/>
      <c r="AE7355" s="414"/>
    </row>
    <row r="7356" spans="1:31" ht="15" hidden="1" customHeight="1">
      <c r="A7356" s="413"/>
      <c r="AE7356" s="414"/>
    </row>
    <row r="7357" spans="1:31" ht="15" hidden="1" customHeight="1">
      <c r="A7357" s="413"/>
      <c r="AE7357" s="414"/>
    </row>
    <row r="7358" spans="1:31" ht="15" hidden="1" customHeight="1">
      <c r="A7358" s="413"/>
      <c r="AE7358" s="414"/>
    </row>
    <row r="7359" spans="1:31" ht="15" hidden="1" customHeight="1">
      <c r="A7359" s="413"/>
      <c r="AE7359" s="414"/>
    </row>
    <row r="7360" spans="1:31" ht="15" hidden="1" customHeight="1">
      <c r="A7360" s="413"/>
      <c r="AE7360" s="414"/>
    </row>
    <row r="7361" spans="1:31" ht="15" hidden="1" customHeight="1">
      <c r="A7361" s="413"/>
      <c r="AE7361" s="414"/>
    </row>
    <row r="7362" spans="1:31" ht="15" hidden="1" customHeight="1">
      <c r="A7362" s="413"/>
      <c r="AE7362" s="414"/>
    </row>
    <row r="7363" spans="1:31" ht="15" hidden="1" customHeight="1">
      <c r="A7363" s="413"/>
      <c r="AE7363" s="414"/>
    </row>
    <row r="7364" spans="1:31" ht="15" hidden="1" customHeight="1">
      <c r="A7364" s="413"/>
      <c r="AE7364" s="414"/>
    </row>
    <row r="7365" spans="1:31" ht="15" hidden="1" customHeight="1">
      <c r="A7365" s="413"/>
      <c r="AE7365" s="414"/>
    </row>
    <row r="7366" spans="1:31" ht="15" hidden="1" customHeight="1">
      <c r="A7366" s="413"/>
      <c r="AE7366" s="414"/>
    </row>
    <row r="7367" spans="1:31" ht="15" hidden="1" customHeight="1">
      <c r="A7367" s="413"/>
      <c r="AE7367" s="414"/>
    </row>
    <row r="7368" spans="1:31" ht="15" hidden="1" customHeight="1">
      <c r="A7368" s="413"/>
      <c r="AE7368" s="414"/>
    </row>
    <row r="7369" spans="1:31" ht="15" hidden="1" customHeight="1">
      <c r="A7369" s="413"/>
      <c r="AE7369" s="414"/>
    </row>
    <row r="7370" spans="1:31" ht="15" hidden="1" customHeight="1">
      <c r="A7370" s="413"/>
      <c r="AE7370" s="414"/>
    </row>
    <row r="7371" spans="1:31" ht="15" hidden="1" customHeight="1">
      <c r="A7371" s="413"/>
      <c r="AE7371" s="414"/>
    </row>
    <row r="7372" spans="1:31" ht="15" hidden="1" customHeight="1">
      <c r="A7372" s="413"/>
      <c r="AE7372" s="414"/>
    </row>
    <row r="7373" spans="1:31" ht="15" hidden="1" customHeight="1">
      <c r="A7373" s="413"/>
      <c r="AE7373" s="414"/>
    </row>
    <row r="7374" spans="1:31" ht="15" hidden="1" customHeight="1">
      <c r="A7374" s="413"/>
      <c r="AE7374" s="414"/>
    </row>
    <row r="7375" spans="1:31" ht="15" hidden="1" customHeight="1">
      <c r="A7375" s="413"/>
      <c r="AE7375" s="414"/>
    </row>
    <row r="7376" spans="1:31" ht="15" hidden="1" customHeight="1">
      <c r="A7376" s="413"/>
      <c r="AE7376" s="414"/>
    </row>
    <row r="7377" spans="1:31" ht="15" hidden="1" customHeight="1">
      <c r="A7377" s="413"/>
      <c r="AE7377" s="414"/>
    </row>
    <row r="7378" spans="1:31" ht="15" hidden="1" customHeight="1">
      <c r="A7378" s="413"/>
      <c r="AE7378" s="414"/>
    </row>
    <row r="7379" spans="1:31" ht="15" hidden="1" customHeight="1">
      <c r="A7379" s="413"/>
      <c r="AE7379" s="414"/>
    </row>
    <row r="7380" spans="1:31" ht="15" hidden="1" customHeight="1">
      <c r="A7380" s="413"/>
      <c r="AE7380" s="414"/>
    </row>
    <row r="7381" spans="1:31" ht="15" hidden="1" customHeight="1">
      <c r="A7381" s="413"/>
      <c r="AE7381" s="414"/>
    </row>
    <row r="7382" spans="1:31" ht="15" hidden="1" customHeight="1">
      <c r="A7382" s="413"/>
      <c r="AE7382" s="414"/>
    </row>
    <row r="7383" spans="1:31" ht="15" hidden="1" customHeight="1">
      <c r="A7383" s="413"/>
      <c r="AE7383" s="414"/>
    </row>
    <row r="7384" spans="1:31" ht="15" hidden="1" customHeight="1">
      <c r="A7384" s="413"/>
      <c r="AE7384" s="414"/>
    </row>
    <row r="7385" spans="1:31" ht="15" hidden="1" customHeight="1">
      <c r="A7385" s="413"/>
      <c r="AE7385" s="414"/>
    </row>
    <row r="7386" spans="1:31" ht="15" hidden="1" customHeight="1">
      <c r="A7386" s="413"/>
      <c r="AE7386" s="414"/>
    </row>
    <row r="7387" spans="1:31" ht="15" hidden="1" customHeight="1">
      <c r="A7387" s="413"/>
      <c r="AE7387" s="414"/>
    </row>
    <row r="7388" spans="1:31" ht="15" hidden="1" customHeight="1">
      <c r="A7388" s="413"/>
      <c r="AE7388" s="414"/>
    </row>
    <row r="7389" spans="1:31" ht="15" hidden="1" customHeight="1">
      <c r="A7389" s="413"/>
      <c r="AE7389" s="414"/>
    </row>
    <row r="7390" spans="1:31" ht="15" hidden="1" customHeight="1">
      <c r="A7390" s="413"/>
      <c r="AE7390" s="414"/>
    </row>
    <row r="7391" spans="1:31" ht="15" hidden="1" customHeight="1">
      <c r="A7391" s="413"/>
      <c r="AE7391" s="414"/>
    </row>
    <row r="7392" spans="1:31" ht="15" hidden="1" customHeight="1">
      <c r="A7392" s="413"/>
      <c r="AE7392" s="414"/>
    </row>
    <row r="7393" spans="1:31" ht="15" hidden="1" customHeight="1">
      <c r="A7393" s="413"/>
      <c r="AE7393" s="414"/>
    </row>
    <row r="7394" spans="1:31" ht="15" hidden="1" customHeight="1">
      <c r="A7394" s="413"/>
      <c r="AE7394" s="414"/>
    </row>
    <row r="7395" spans="1:31" ht="15" hidden="1" customHeight="1">
      <c r="A7395" s="413"/>
      <c r="AE7395" s="414"/>
    </row>
    <row r="7396" spans="1:31" ht="15" hidden="1" customHeight="1">
      <c r="A7396" s="413"/>
      <c r="AE7396" s="414"/>
    </row>
    <row r="7397" spans="1:31" ht="15" hidden="1" customHeight="1">
      <c r="A7397" s="413"/>
      <c r="AE7397" s="414"/>
    </row>
    <row r="7398" spans="1:31" ht="15" hidden="1" customHeight="1">
      <c r="A7398" s="413"/>
      <c r="AE7398" s="414"/>
    </row>
    <row r="7399" spans="1:31" ht="15" hidden="1" customHeight="1">
      <c r="A7399" s="413"/>
      <c r="AE7399" s="414"/>
    </row>
    <row r="7400" spans="1:31" ht="15" hidden="1" customHeight="1">
      <c r="A7400" s="413"/>
      <c r="AE7400" s="414"/>
    </row>
    <row r="7401" spans="1:31" ht="15" hidden="1" customHeight="1">
      <c r="A7401" s="413"/>
      <c r="AE7401" s="414"/>
    </row>
    <row r="7402" spans="1:31" ht="15" hidden="1" customHeight="1">
      <c r="A7402" s="413"/>
      <c r="AE7402" s="414"/>
    </row>
    <row r="7403" spans="1:31" ht="15" hidden="1" customHeight="1">
      <c r="A7403" s="413"/>
      <c r="AE7403" s="414"/>
    </row>
    <row r="7404" spans="1:31" ht="15" hidden="1" customHeight="1">
      <c r="A7404" s="413"/>
      <c r="AE7404" s="414"/>
    </row>
    <row r="7405" spans="1:31" ht="15" hidden="1" customHeight="1">
      <c r="A7405" s="413"/>
      <c r="AE7405" s="414"/>
    </row>
    <row r="7406" spans="1:31" ht="15" hidden="1" customHeight="1">
      <c r="A7406" s="413"/>
      <c r="AE7406" s="414"/>
    </row>
    <row r="7407" spans="1:31" ht="15" hidden="1" customHeight="1">
      <c r="A7407" s="413"/>
      <c r="AE7407" s="414"/>
    </row>
    <row r="7408" spans="1:31" ht="15" hidden="1" customHeight="1">
      <c r="A7408" s="413"/>
      <c r="AE7408" s="414"/>
    </row>
    <row r="7409" spans="1:31" ht="15" hidden="1" customHeight="1">
      <c r="A7409" s="413"/>
      <c r="AE7409" s="414"/>
    </row>
    <row r="7410" spans="1:31" ht="15" hidden="1" customHeight="1">
      <c r="A7410" s="413"/>
      <c r="AE7410" s="414"/>
    </row>
    <row r="7411" spans="1:31" ht="15" hidden="1" customHeight="1">
      <c r="A7411" s="413"/>
      <c r="AE7411" s="414"/>
    </row>
    <row r="7412" spans="1:31" ht="15" hidden="1" customHeight="1">
      <c r="A7412" s="413"/>
      <c r="AE7412" s="414"/>
    </row>
    <row r="7413" spans="1:31" ht="15" hidden="1" customHeight="1">
      <c r="A7413" s="413"/>
      <c r="AE7413" s="414"/>
    </row>
    <row r="7414" spans="1:31" ht="15" hidden="1" customHeight="1">
      <c r="A7414" s="413"/>
      <c r="AE7414" s="414"/>
    </row>
    <row r="7415" spans="1:31" ht="15" hidden="1" customHeight="1">
      <c r="A7415" s="413"/>
      <c r="AE7415" s="414"/>
    </row>
    <row r="7416" spans="1:31" ht="15" hidden="1" customHeight="1">
      <c r="A7416" s="413"/>
      <c r="AE7416" s="414"/>
    </row>
    <row r="7417" spans="1:31" ht="15" hidden="1" customHeight="1">
      <c r="A7417" s="413"/>
      <c r="AE7417" s="414"/>
    </row>
    <row r="7418" spans="1:31" ht="15" hidden="1" customHeight="1">
      <c r="A7418" s="413"/>
      <c r="AE7418" s="414"/>
    </row>
    <row r="7419" spans="1:31" ht="15" hidden="1" customHeight="1">
      <c r="A7419" s="413"/>
      <c r="AE7419" s="414"/>
    </row>
    <row r="7420" spans="1:31" ht="15" hidden="1" customHeight="1">
      <c r="A7420" s="413"/>
      <c r="AE7420" s="414"/>
    </row>
    <row r="7421" spans="1:31" ht="15" hidden="1" customHeight="1">
      <c r="A7421" s="413"/>
      <c r="AE7421" s="414"/>
    </row>
    <row r="7422" spans="1:31" ht="15" hidden="1" customHeight="1">
      <c r="A7422" s="413"/>
      <c r="AE7422" s="414"/>
    </row>
    <row r="7423" spans="1:31" ht="15" hidden="1" customHeight="1">
      <c r="A7423" s="413"/>
      <c r="AE7423" s="414"/>
    </row>
    <row r="7424" spans="1:31" ht="15" hidden="1" customHeight="1">
      <c r="A7424" s="413"/>
      <c r="AE7424" s="414"/>
    </row>
    <row r="7425" spans="1:31" ht="15" hidden="1" customHeight="1">
      <c r="A7425" s="413"/>
      <c r="AE7425" s="414"/>
    </row>
    <row r="7426" spans="1:31" ht="15" hidden="1" customHeight="1">
      <c r="A7426" s="413"/>
      <c r="AE7426" s="414"/>
    </row>
    <row r="7427" spans="1:31" ht="15" hidden="1" customHeight="1">
      <c r="A7427" s="413"/>
      <c r="AE7427" s="414"/>
    </row>
    <row r="7428" spans="1:31" ht="15" hidden="1" customHeight="1">
      <c r="A7428" s="413"/>
      <c r="AE7428" s="414"/>
    </row>
    <row r="7429" spans="1:31" ht="15" hidden="1" customHeight="1">
      <c r="A7429" s="413"/>
      <c r="AE7429" s="414"/>
    </row>
    <row r="7430" spans="1:31" ht="15" hidden="1" customHeight="1">
      <c r="A7430" s="413"/>
      <c r="AE7430" s="414"/>
    </row>
    <row r="7431" spans="1:31" ht="15" hidden="1" customHeight="1">
      <c r="A7431" s="413"/>
      <c r="AE7431" s="414"/>
    </row>
    <row r="7432" spans="1:31" ht="15" hidden="1" customHeight="1">
      <c r="A7432" s="413"/>
      <c r="AE7432" s="414"/>
    </row>
    <row r="7433" spans="1:31" ht="15" hidden="1" customHeight="1">
      <c r="A7433" s="413"/>
      <c r="AE7433" s="414"/>
    </row>
    <row r="7434" spans="1:31" ht="15" hidden="1" customHeight="1">
      <c r="A7434" s="413"/>
      <c r="AE7434" s="414"/>
    </row>
    <row r="7435" spans="1:31" ht="15" hidden="1" customHeight="1">
      <c r="A7435" s="413"/>
      <c r="AE7435" s="414"/>
    </row>
    <row r="7436" spans="1:31" ht="15" hidden="1" customHeight="1">
      <c r="A7436" s="413"/>
      <c r="AE7436" s="414"/>
    </row>
    <row r="7437" spans="1:31" ht="15" hidden="1" customHeight="1">
      <c r="A7437" s="413"/>
      <c r="AE7437" s="414"/>
    </row>
    <row r="7438" spans="1:31" ht="15" hidden="1" customHeight="1">
      <c r="A7438" s="413"/>
      <c r="AE7438" s="414"/>
    </row>
    <row r="7439" spans="1:31" ht="15" hidden="1" customHeight="1">
      <c r="A7439" s="413"/>
      <c r="AE7439" s="414"/>
    </row>
    <row r="7440" spans="1:31" ht="15" hidden="1" customHeight="1">
      <c r="A7440" s="413"/>
      <c r="AE7440" s="414"/>
    </row>
    <row r="7441" spans="1:31" ht="15" hidden="1" customHeight="1">
      <c r="A7441" s="413"/>
      <c r="AE7441" s="414"/>
    </row>
    <row r="7442" spans="1:31" ht="15" hidden="1" customHeight="1">
      <c r="A7442" s="413"/>
      <c r="AE7442" s="414"/>
    </row>
    <row r="7443" spans="1:31" ht="15" hidden="1" customHeight="1">
      <c r="A7443" s="413"/>
      <c r="AE7443" s="414"/>
    </row>
    <row r="7444" spans="1:31" ht="15" hidden="1" customHeight="1">
      <c r="A7444" s="413"/>
      <c r="AE7444" s="414"/>
    </row>
    <row r="7445" spans="1:31" ht="15" hidden="1" customHeight="1">
      <c r="A7445" s="413"/>
      <c r="AE7445" s="414"/>
    </row>
    <row r="7446" spans="1:31" ht="15" hidden="1" customHeight="1">
      <c r="A7446" s="413"/>
      <c r="AE7446" s="414"/>
    </row>
    <row r="7447" spans="1:31" ht="15" hidden="1" customHeight="1">
      <c r="A7447" s="413"/>
      <c r="AE7447" s="414"/>
    </row>
    <row r="7448" spans="1:31" ht="15" hidden="1" customHeight="1">
      <c r="A7448" s="413"/>
      <c r="AE7448" s="414"/>
    </row>
    <row r="7449" spans="1:31" ht="15" hidden="1" customHeight="1">
      <c r="A7449" s="413"/>
      <c r="AE7449" s="414"/>
    </row>
    <row r="7450" spans="1:31" ht="15" hidden="1" customHeight="1">
      <c r="A7450" s="413"/>
      <c r="AE7450" s="414"/>
    </row>
    <row r="7451" spans="1:31" ht="15" hidden="1" customHeight="1">
      <c r="A7451" s="413"/>
      <c r="AE7451" s="414"/>
    </row>
    <row r="7452" spans="1:31" ht="15" hidden="1" customHeight="1">
      <c r="A7452" s="413"/>
      <c r="AE7452" s="414"/>
    </row>
    <row r="7453" spans="1:31" ht="15" hidden="1" customHeight="1">
      <c r="A7453" s="413"/>
      <c r="AE7453" s="414"/>
    </row>
    <row r="7454" spans="1:31" ht="15" hidden="1" customHeight="1">
      <c r="A7454" s="413"/>
      <c r="AE7454" s="414"/>
    </row>
    <row r="7455" spans="1:31" ht="15" hidden="1" customHeight="1">
      <c r="A7455" s="413"/>
      <c r="AE7455" s="414"/>
    </row>
    <row r="7456" spans="1:31" ht="15" hidden="1" customHeight="1">
      <c r="A7456" s="413"/>
      <c r="AE7456" s="414"/>
    </row>
    <row r="7457" spans="1:31" ht="15" hidden="1" customHeight="1">
      <c r="A7457" s="413"/>
      <c r="AE7457" s="414"/>
    </row>
    <row r="7458" spans="1:31" ht="15" hidden="1" customHeight="1">
      <c r="A7458" s="413"/>
      <c r="AE7458" s="414"/>
    </row>
    <row r="7459" spans="1:31" ht="15" hidden="1" customHeight="1">
      <c r="A7459" s="413"/>
      <c r="AE7459" s="414"/>
    </row>
    <row r="7460" spans="1:31" ht="15" hidden="1" customHeight="1">
      <c r="A7460" s="413"/>
      <c r="AE7460" s="414"/>
    </row>
    <row r="7461" spans="1:31" ht="15" hidden="1" customHeight="1">
      <c r="A7461" s="413"/>
      <c r="AE7461" s="414"/>
    </row>
    <row r="7462" spans="1:31" ht="15" hidden="1" customHeight="1">
      <c r="A7462" s="413"/>
      <c r="AE7462" s="414"/>
    </row>
    <row r="7463" spans="1:31" ht="15" hidden="1" customHeight="1">
      <c r="A7463" s="413"/>
      <c r="AE7463" s="414"/>
    </row>
    <row r="7464" spans="1:31" ht="15" hidden="1" customHeight="1">
      <c r="A7464" s="413"/>
      <c r="AE7464" s="414"/>
    </row>
    <row r="7465" spans="1:31" ht="15" hidden="1" customHeight="1">
      <c r="A7465" s="413"/>
      <c r="AE7465" s="414"/>
    </row>
    <row r="7466" spans="1:31" ht="15" hidden="1" customHeight="1">
      <c r="A7466" s="413"/>
      <c r="AE7466" s="414"/>
    </row>
    <row r="7467" spans="1:31" ht="15" hidden="1" customHeight="1">
      <c r="A7467" s="413"/>
      <c r="AE7467" s="414"/>
    </row>
    <row r="7468" spans="1:31" ht="15" hidden="1" customHeight="1">
      <c r="A7468" s="413"/>
      <c r="AE7468" s="414"/>
    </row>
    <row r="7469" spans="1:31" ht="15" hidden="1" customHeight="1">
      <c r="A7469" s="413"/>
      <c r="AE7469" s="414"/>
    </row>
    <row r="7470" spans="1:31" ht="15" hidden="1" customHeight="1">
      <c r="A7470" s="413"/>
      <c r="AE7470" s="414"/>
    </row>
    <row r="7471" spans="1:31" ht="15" hidden="1" customHeight="1">
      <c r="A7471" s="413"/>
      <c r="AE7471" s="414"/>
    </row>
    <row r="7472" spans="1:31" ht="15" hidden="1" customHeight="1">
      <c r="A7472" s="413"/>
      <c r="AE7472" s="414"/>
    </row>
    <row r="7473" spans="1:31" ht="15" hidden="1" customHeight="1">
      <c r="A7473" s="413"/>
      <c r="AE7473" s="414"/>
    </row>
    <row r="7474" spans="1:31" ht="15" hidden="1" customHeight="1">
      <c r="A7474" s="413"/>
      <c r="AE7474" s="414"/>
    </row>
    <row r="7475" spans="1:31" ht="15" hidden="1" customHeight="1">
      <c r="A7475" s="413"/>
      <c r="AE7475" s="414"/>
    </row>
    <row r="7476" spans="1:31" ht="15" hidden="1" customHeight="1">
      <c r="A7476" s="413"/>
      <c r="AE7476" s="414"/>
    </row>
    <row r="7477" spans="1:31" ht="15" hidden="1" customHeight="1">
      <c r="A7477" s="413"/>
      <c r="AE7477" s="414"/>
    </row>
    <row r="7478" spans="1:31" ht="15" hidden="1" customHeight="1">
      <c r="A7478" s="413"/>
      <c r="AE7478" s="414"/>
    </row>
    <row r="7479" spans="1:31" ht="15" hidden="1" customHeight="1">
      <c r="A7479" s="413"/>
      <c r="AE7479" s="414"/>
    </row>
    <row r="7480" spans="1:31" ht="15" hidden="1" customHeight="1">
      <c r="A7480" s="413"/>
      <c r="AE7480" s="414"/>
    </row>
    <row r="7481" spans="1:31" ht="15" hidden="1" customHeight="1">
      <c r="A7481" s="413"/>
      <c r="AE7481" s="414"/>
    </row>
    <row r="7482" spans="1:31" ht="15" hidden="1" customHeight="1">
      <c r="A7482" s="413"/>
      <c r="AE7482" s="414"/>
    </row>
    <row r="7483" spans="1:31" ht="15" hidden="1" customHeight="1">
      <c r="A7483" s="413"/>
      <c r="AE7483" s="414"/>
    </row>
    <row r="7484" spans="1:31" ht="15" hidden="1" customHeight="1">
      <c r="A7484" s="413"/>
      <c r="AE7484" s="414"/>
    </row>
    <row r="7485" spans="1:31" ht="15" hidden="1" customHeight="1">
      <c r="A7485" s="413"/>
      <c r="AE7485" s="414"/>
    </row>
    <row r="7486" spans="1:31" ht="15" hidden="1" customHeight="1">
      <c r="A7486" s="413"/>
      <c r="AE7486" s="414"/>
    </row>
    <row r="7487" spans="1:31" ht="15" hidden="1" customHeight="1">
      <c r="A7487" s="413"/>
      <c r="AE7487" s="414"/>
    </row>
    <row r="7488" spans="1:31" ht="15" hidden="1" customHeight="1">
      <c r="A7488" s="413"/>
      <c r="AE7488" s="414"/>
    </row>
    <row r="7489" spans="1:31" ht="15" hidden="1" customHeight="1">
      <c r="A7489" s="413"/>
      <c r="AE7489" s="414"/>
    </row>
    <row r="7490" spans="1:31" ht="15" hidden="1" customHeight="1">
      <c r="A7490" s="413"/>
      <c r="AE7490" s="414"/>
    </row>
    <row r="7491" spans="1:31" ht="15" hidden="1" customHeight="1">
      <c r="A7491" s="413"/>
      <c r="AE7491" s="414"/>
    </row>
    <row r="7492" spans="1:31" ht="15" hidden="1" customHeight="1">
      <c r="A7492" s="413"/>
      <c r="AE7492" s="414"/>
    </row>
    <row r="7493" spans="1:31" ht="15" hidden="1" customHeight="1">
      <c r="A7493" s="413"/>
      <c r="AE7493" s="414"/>
    </row>
    <row r="7494" spans="1:31" ht="15" hidden="1" customHeight="1">
      <c r="A7494" s="413"/>
      <c r="AE7494" s="414"/>
    </row>
    <row r="7495" spans="1:31" ht="15" hidden="1" customHeight="1">
      <c r="A7495" s="413"/>
      <c r="AE7495" s="414"/>
    </row>
    <row r="7496" spans="1:31" ht="15" hidden="1" customHeight="1">
      <c r="A7496" s="413"/>
      <c r="AE7496" s="414"/>
    </row>
    <row r="7497" spans="1:31" ht="15" hidden="1" customHeight="1">
      <c r="A7497" s="413"/>
      <c r="AE7497" s="414"/>
    </row>
    <row r="7498" spans="1:31" ht="15" hidden="1" customHeight="1">
      <c r="A7498" s="413"/>
      <c r="AE7498" s="414"/>
    </row>
    <row r="7499" spans="1:31" ht="15" hidden="1" customHeight="1">
      <c r="A7499" s="413"/>
      <c r="AE7499" s="414"/>
    </row>
    <row r="7500" spans="1:31" ht="15" hidden="1" customHeight="1">
      <c r="A7500" s="413"/>
      <c r="AE7500" s="414"/>
    </row>
    <row r="7501" spans="1:31" ht="15" hidden="1" customHeight="1">
      <c r="A7501" s="413"/>
      <c r="AE7501" s="414"/>
    </row>
    <row r="7502" spans="1:31" ht="15" hidden="1" customHeight="1">
      <c r="A7502" s="413"/>
      <c r="AE7502" s="414"/>
    </row>
    <row r="7503" spans="1:31" ht="15" hidden="1" customHeight="1">
      <c r="A7503" s="413"/>
      <c r="AE7503" s="414"/>
    </row>
    <row r="7504" spans="1:31" ht="15" hidden="1" customHeight="1">
      <c r="A7504" s="413"/>
      <c r="AE7504" s="414"/>
    </row>
    <row r="7505" spans="1:31" ht="15" hidden="1" customHeight="1">
      <c r="A7505" s="413"/>
      <c r="AE7505" s="414"/>
    </row>
    <row r="7506" spans="1:31" ht="15" hidden="1" customHeight="1">
      <c r="A7506" s="413"/>
      <c r="AE7506" s="414"/>
    </row>
    <row r="7507" spans="1:31" ht="15" hidden="1" customHeight="1">
      <c r="A7507" s="413"/>
      <c r="AE7507" s="414"/>
    </row>
    <row r="7508" spans="1:31" ht="15" hidden="1" customHeight="1">
      <c r="A7508" s="413"/>
      <c r="AE7508" s="414"/>
    </row>
    <row r="7509" spans="1:31" ht="15" hidden="1" customHeight="1">
      <c r="A7509" s="413"/>
      <c r="AE7509" s="414"/>
    </row>
    <row r="7510" spans="1:31" ht="15" hidden="1" customHeight="1">
      <c r="A7510" s="413"/>
      <c r="AE7510" s="414"/>
    </row>
    <row r="7511" spans="1:31" ht="15" hidden="1" customHeight="1">
      <c r="A7511" s="413"/>
      <c r="AE7511" s="414"/>
    </row>
    <row r="7512" spans="1:31" ht="15" hidden="1" customHeight="1">
      <c r="A7512" s="413"/>
      <c r="AE7512" s="414"/>
    </row>
    <row r="7513" spans="1:31" ht="15" hidden="1" customHeight="1">
      <c r="A7513" s="413"/>
      <c r="AE7513" s="414"/>
    </row>
    <row r="7514" spans="1:31" ht="15" hidden="1" customHeight="1">
      <c r="A7514" s="413"/>
      <c r="AE7514" s="414"/>
    </row>
    <row r="7515" spans="1:31" ht="15" hidden="1" customHeight="1">
      <c r="A7515" s="413"/>
      <c r="AE7515" s="414"/>
    </row>
    <row r="7516" spans="1:31" ht="15" hidden="1" customHeight="1">
      <c r="A7516" s="413"/>
      <c r="AE7516" s="414"/>
    </row>
    <row r="7517" spans="1:31" ht="15" hidden="1" customHeight="1">
      <c r="A7517" s="413"/>
      <c r="AE7517" s="414"/>
    </row>
    <row r="7518" spans="1:31" ht="15" hidden="1" customHeight="1">
      <c r="A7518" s="413"/>
      <c r="AE7518" s="414"/>
    </row>
    <row r="7519" spans="1:31" ht="15" hidden="1" customHeight="1">
      <c r="A7519" s="413"/>
      <c r="AE7519" s="414"/>
    </row>
    <row r="7520" spans="1:31" ht="15" hidden="1" customHeight="1">
      <c r="A7520" s="413"/>
      <c r="AE7520" s="414"/>
    </row>
    <row r="7521" spans="1:31" ht="15" hidden="1" customHeight="1">
      <c r="A7521" s="413"/>
      <c r="AE7521" s="414"/>
    </row>
    <row r="7522" spans="1:31" ht="15" hidden="1" customHeight="1">
      <c r="A7522" s="413"/>
      <c r="AE7522" s="414"/>
    </row>
    <row r="7523" spans="1:31" ht="15" hidden="1" customHeight="1">
      <c r="A7523" s="413"/>
      <c r="AE7523" s="414"/>
    </row>
    <row r="7524" spans="1:31" ht="15" hidden="1" customHeight="1">
      <c r="A7524" s="413"/>
      <c r="AE7524" s="414"/>
    </row>
    <row r="7525" spans="1:31" ht="15" hidden="1" customHeight="1">
      <c r="A7525" s="413"/>
      <c r="AE7525" s="414"/>
    </row>
    <row r="7526" spans="1:31" ht="15" hidden="1" customHeight="1">
      <c r="A7526" s="413"/>
      <c r="AE7526" s="414"/>
    </row>
    <row r="7527" spans="1:31" ht="15" hidden="1" customHeight="1">
      <c r="A7527" s="413"/>
      <c r="AE7527" s="414"/>
    </row>
    <row r="7528" spans="1:31" ht="15" hidden="1" customHeight="1">
      <c r="A7528" s="413"/>
      <c r="AE7528" s="414"/>
    </row>
    <row r="7529" spans="1:31" ht="15" hidden="1" customHeight="1">
      <c r="A7529" s="413"/>
      <c r="AE7529" s="414"/>
    </row>
    <row r="7530" spans="1:31" ht="15" hidden="1" customHeight="1">
      <c r="A7530" s="413"/>
      <c r="AE7530" s="414"/>
    </row>
    <row r="7531" spans="1:31" ht="15" hidden="1" customHeight="1">
      <c r="A7531" s="413"/>
      <c r="AE7531" s="414"/>
    </row>
    <row r="7532" spans="1:31" ht="15" hidden="1" customHeight="1">
      <c r="A7532" s="413"/>
      <c r="AE7532" s="414"/>
    </row>
    <row r="7533" spans="1:31" ht="15" hidden="1" customHeight="1">
      <c r="A7533" s="413"/>
      <c r="AE7533" s="414"/>
    </row>
    <row r="7534" spans="1:31" ht="15" hidden="1" customHeight="1">
      <c r="A7534" s="413"/>
      <c r="AE7534" s="414"/>
    </row>
    <row r="7535" spans="1:31" ht="15" hidden="1" customHeight="1">
      <c r="A7535" s="413"/>
      <c r="AE7535" s="414"/>
    </row>
    <row r="7536" spans="1:31" ht="15" hidden="1" customHeight="1">
      <c r="A7536" s="413"/>
      <c r="AE7536" s="414"/>
    </row>
    <row r="7537" spans="1:31" ht="15" hidden="1" customHeight="1">
      <c r="A7537" s="413"/>
      <c r="AE7537" s="414"/>
    </row>
    <row r="7538" spans="1:31" ht="15" hidden="1" customHeight="1">
      <c r="A7538" s="413"/>
      <c r="AE7538" s="414"/>
    </row>
    <row r="7539" spans="1:31" ht="15" hidden="1" customHeight="1">
      <c r="A7539" s="413"/>
      <c r="AE7539" s="414"/>
    </row>
    <row r="7540" spans="1:31" ht="15" hidden="1" customHeight="1">
      <c r="A7540" s="413"/>
      <c r="AE7540" s="414"/>
    </row>
    <row r="7541" spans="1:31" ht="15" hidden="1" customHeight="1">
      <c r="A7541" s="413"/>
      <c r="AE7541" s="414"/>
    </row>
    <row r="7542" spans="1:31" ht="15" hidden="1" customHeight="1">
      <c r="A7542" s="413"/>
      <c r="AE7542" s="414"/>
    </row>
    <row r="7543" spans="1:31" ht="15" hidden="1" customHeight="1">
      <c r="A7543" s="413"/>
      <c r="AE7543" s="414"/>
    </row>
    <row r="7544" spans="1:31" ht="15" hidden="1" customHeight="1">
      <c r="A7544" s="413"/>
      <c r="AE7544" s="414"/>
    </row>
    <row r="7545" spans="1:31" ht="15" hidden="1" customHeight="1">
      <c r="A7545" s="413"/>
      <c r="AE7545" s="414"/>
    </row>
    <row r="7546" spans="1:31" ht="15" hidden="1" customHeight="1">
      <c r="A7546" s="413"/>
      <c r="AE7546" s="414"/>
    </row>
    <row r="7547" spans="1:31" ht="15" hidden="1" customHeight="1">
      <c r="A7547" s="413"/>
      <c r="AE7547" s="414"/>
    </row>
    <row r="7548" spans="1:31" ht="15" hidden="1" customHeight="1">
      <c r="A7548" s="413"/>
      <c r="AE7548" s="414"/>
    </row>
    <row r="7549" spans="1:31" ht="15" hidden="1" customHeight="1">
      <c r="A7549" s="413"/>
      <c r="AE7549" s="414"/>
    </row>
    <row r="7550" spans="1:31" ht="15" hidden="1" customHeight="1">
      <c r="A7550" s="413"/>
      <c r="AE7550" s="414"/>
    </row>
    <row r="7551" spans="1:31" ht="15" hidden="1" customHeight="1">
      <c r="A7551" s="413"/>
      <c r="AE7551" s="414"/>
    </row>
    <row r="7552" spans="1:31" ht="15" hidden="1" customHeight="1">
      <c r="A7552" s="413"/>
      <c r="AE7552" s="414"/>
    </row>
    <row r="7553" spans="1:31" ht="15" hidden="1" customHeight="1">
      <c r="A7553" s="413"/>
      <c r="AE7553" s="414"/>
    </row>
    <row r="7554" spans="1:31" ht="15" hidden="1" customHeight="1">
      <c r="A7554" s="413"/>
      <c r="AE7554" s="414"/>
    </row>
    <row r="7555" spans="1:31" ht="15" hidden="1" customHeight="1">
      <c r="A7555" s="413"/>
      <c r="AE7555" s="414"/>
    </row>
    <row r="7556" spans="1:31" ht="15" hidden="1" customHeight="1">
      <c r="A7556" s="413"/>
      <c r="AE7556" s="414"/>
    </row>
    <row r="7557" spans="1:31" ht="15" hidden="1" customHeight="1">
      <c r="A7557" s="413"/>
      <c r="AE7557" s="414"/>
    </row>
    <row r="7558" spans="1:31" ht="15" hidden="1" customHeight="1">
      <c r="A7558" s="413"/>
      <c r="AE7558" s="414"/>
    </row>
    <row r="7559" spans="1:31" ht="15" hidden="1" customHeight="1">
      <c r="A7559" s="413"/>
      <c r="AE7559" s="414"/>
    </row>
    <row r="7560" spans="1:31" ht="15" hidden="1" customHeight="1">
      <c r="A7560" s="413"/>
      <c r="AE7560" s="414"/>
    </row>
    <row r="7561" spans="1:31" ht="15" hidden="1" customHeight="1">
      <c r="A7561" s="413"/>
      <c r="AE7561" s="414"/>
    </row>
    <row r="7562" spans="1:31" ht="15" hidden="1" customHeight="1">
      <c r="A7562" s="413"/>
      <c r="AE7562" s="414"/>
    </row>
    <row r="7563" spans="1:31" ht="15" hidden="1" customHeight="1">
      <c r="A7563" s="413"/>
      <c r="AE7563" s="414"/>
    </row>
    <row r="7564" spans="1:31" ht="15" hidden="1" customHeight="1">
      <c r="A7564" s="413"/>
      <c r="AE7564" s="414"/>
    </row>
    <row r="7565" spans="1:31" ht="15" hidden="1" customHeight="1">
      <c r="A7565" s="413"/>
      <c r="AE7565" s="414"/>
    </row>
    <row r="7566" spans="1:31" ht="15" hidden="1" customHeight="1">
      <c r="A7566" s="413"/>
      <c r="AE7566" s="414"/>
    </row>
    <row r="7567" spans="1:31" ht="15" hidden="1" customHeight="1">
      <c r="A7567" s="413"/>
      <c r="AE7567" s="414"/>
    </row>
    <row r="7568" spans="1:31" ht="15" hidden="1" customHeight="1">
      <c r="A7568" s="413"/>
      <c r="AE7568" s="414"/>
    </row>
    <row r="7569" spans="1:31" ht="15" hidden="1" customHeight="1">
      <c r="A7569" s="413"/>
      <c r="AE7569" s="414"/>
    </row>
    <row r="7570" spans="1:31" ht="15" hidden="1" customHeight="1">
      <c r="A7570" s="413"/>
      <c r="AE7570" s="414"/>
    </row>
    <row r="7571" spans="1:31" ht="15" hidden="1" customHeight="1">
      <c r="A7571" s="413"/>
      <c r="AE7571" s="414"/>
    </row>
    <row r="7572" spans="1:31" ht="15" hidden="1" customHeight="1">
      <c r="A7572" s="413"/>
      <c r="AE7572" s="414"/>
    </row>
    <row r="7573" spans="1:31" ht="15" hidden="1" customHeight="1">
      <c r="A7573" s="413"/>
      <c r="AE7573" s="414"/>
    </row>
    <row r="7574" spans="1:31" ht="15" hidden="1" customHeight="1">
      <c r="A7574" s="413"/>
      <c r="AE7574" s="414"/>
    </row>
    <row r="7575" spans="1:31" ht="15" hidden="1" customHeight="1">
      <c r="A7575" s="413"/>
      <c r="AE7575" s="414"/>
    </row>
    <row r="7576" spans="1:31" ht="15" hidden="1" customHeight="1">
      <c r="A7576" s="413"/>
      <c r="AE7576" s="414"/>
    </row>
    <row r="7577" spans="1:31" ht="15" hidden="1" customHeight="1">
      <c r="A7577" s="413"/>
      <c r="AE7577" s="414"/>
    </row>
    <row r="7578" spans="1:31" ht="15" hidden="1" customHeight="1">
      <c r="A7578" s="413"/>
      <c r="AE7578" s="414"/>
    </row>
    <row r="7579" spans="1:31" ht="15" hidden="1" customHeight="1">
      <c r="A7579" s="413"/>
      <c r="AE7579" s="414"/>
    </row>
    <row r="7580" spans="1:31" ht="15" hidden="1" customHeight="1">
      <c r="A7580" s="413"/>
      <c r="AE7580" s="414"/>
    </row>
    <row r="7581" spans="1:31" ht="15" hidden="1" customHeight="1">
      <c r="A7581" s="413"/>
      <c r="AE7581" s="414"/>
    </row>
    <row r="7582" spans="1:31" ht="15" hidden="1" customHeight="1">
      <c r="A7582" s="413"/>
      <c r="AE7582" s="414"/>
    </row>
    <row r="7583" spans="1:31" ht="15" hidden="1" customHeight="1">
      <c r="A7583" s="413"/>
      <c r="AE7583" s="414"/>
    </row>
    <row r="7584" spans="1:31" ht="15" hidden="1" customHeight="1">
      <c r="A7584" s="413"/>
      <c r="AE7584" s="414"/>
    </row>
    <row r="7585" spans="1:31" ht="15" hidden="1" customHeight="1">
      <c r="A7585" s="413"/>
      <c r="AE7585" s="414"/>
    </row>
    <row r="7586" spans="1:31" ht="15" hidden="1" customHeight="1">
      <c r="A7586" s="413"/>
      <c r="AE7586" s="414"/>
    </row>
    <row r="7587" spans="1:31" ht="15" hidden="1" customHeight="1">
      <c r="A7587" s="413"/>
      <c r="AE7587" s="414"/>
    </row>
    <row r="7588" spans="1:31" ht="15" hidden="1" customHeight="1">
      <c r="A7588" s="413"/>
      <c r="AE7588" s="414"/>
    </row>
    <row r="7589" spans="1:31" ht="15" hidden="1" customHeight="1">
      <c r="A7589" s="413"/>
      <c r="AE7589" s="414"/>
    </row>
    <row r="7590" spans="1:31" ht="15" hidden="1" customHeight="1">
      <c r="A7590" s="413"/>
      <c r="AE7590" s="414"/>
    </row>
    <row r="7591" spans="1:31" ht="15" hidden="1" customHeight="1">
      <c r="A7591" s="413"/>
      <c r="AE7591" s="414"/>
    </row>
    <row r="7592" spans="1:31" ht="15" hidden="1" customHeight="1">
      <c r="A7592" s="413"/>
      <c r="AE7592" s="414"/>
    </row>
    <row r="7593" spans="1:31" ht="15" hidden="1" customHeight="1">
      <c r="A7593" s="413"/>
      <c r="AE7593" s="414"/>
    </row>
    <row r="7594" spans="1:31" ht="15" hidden="1" customHeight="1">
      <c r="A7594" s="413"/>
      <c r="AE7594" s="414"/>
    </row>
    <row r="7595" spans="1:31" ht="15" hidden="1" customHeight="1">
      <c r="A7595" s="413"/>
      <c r="AE7595" s="414"/>
    </row>
    <row r="7596" spans="1:31" ht="15" hidden="1" customHeight="1">
      <c r="A7596" s="413"/>
      <c r="AE7596" s="414"/>
    </row>
    <row r="7597" spans="1:31" ht="15" hidden="1" customHeight="1">
      <c r="A7597" s="413"/>
      <c r="AE7597" s="414"/>
    </row>
    <row r="7598" spans="1:31" ht="15" hidden="1" customHeight="1">
      <c r="A7598" s="413"/>
      <c r="AE7598" s="414"/>
    </row>
    <row r="7599" spans="1:31" ht="15" hidden="1" customHeight="1">
      <c r="A7599" s="413"/>
      <c r="AE7599" s="414"/>
    </row>
    <row r="7600" spans="1:31" ht="15" hidden="1" customHeight="1">
      <c r="A7600" s="413"/>
      <c r="AE7600" s="414"/>
    </row>
    <row r="7601" spans="1:31" ht="15" hidden="1" customHeight="1">
      <c r="A7601" s="413"/>
      <c r="AE7601" s="414"/>
    </row>
    <row r="7602" spans="1:31" ht="15" hidden="1" customHeight="1">
      <c r="A7602" s="413"/>
      <c r="AE7602" s="414"/>
    </row>
    <row r="7603" spans="1:31" ht="15" hidden="1" customHeight="1">
      <c r="A7603" s="413"/>
      <c r="AE7603" s="414"/>
    </row>
    <row r="7604" spans="1:31" ht="15" hidden="1" customHeight="1">
      <c r="A7604" s="413"/>
      <c r="AE7604" s="414"/>
    </row>
    <row r="7605" spans="1:31" ht="15" hidden="1" customHeight="1">
      <c r="A7605" s="413"/>
      <c r="AE7605" s="414"/>
    </row>
    <row r="7606" spans="1:31" ht="15" hidden="1" customHeight="1">
      <c r="A7606" s="413"/>
      <c r="AE7606" s="414"/>
    </row>
    <row r="7607" spans="1:31" ht="15" hidden="1" customHeight="1">
      <c r="A7607" s="413"/>
      <c r="AE7607" s="414"/>
    </row>
    <row r="7608" spans="1:31" ht="15" hidden="1" customHeight="1">
      <c r="A7608" s="413"/>
      <c r="AE7608" s="414"/>
    </row>
    <row r="7609" spans="1:31" ht="15" hidden="1" customHeight="1">
      <c r="A7609" s="413"/>
      <c r="AE7609" s="414"/>
    </row>
    <row r="7610" spans="1:31" ht="15" hidden="1" customHeight="1">
      <c r="A7610" s="413"/>
      <c r="AE7610" s="414"/>
    </row>
    <row r="7611" spans="1:31" ht="15" hidden="1" customHeight="1">
      <c r="A7611" s="413"/>
      <c r="AE7611" s="414"/>
    </row>
    <row r="7612" spans="1:31" ht="15" hidden="1" customHeight="1">
      <c r="A7612" s="413"/>
      <c r="AE7612" s="414"/>
    </row>
    <row r="7613" spans="1:31" ht="15" hidden="1" customHeight="1">
      <c r="A7613" s="413"/>
      <c r="AE7613" s="414"/>
    </row>
    <row r="7614" spans="1:31" ht="15" hidden="1" customHeight="1">
      <c r="A7614" s="413"/>
      <c r="AE7614" s="414"/>
    </row>
    <row r="7615" spans="1:31" ht="15" hidden="1" customHeight="1">
      <c r="A7615" s="413"/>
      <c r="AE7615" s="414"/>
    </row>
    <row r="7616" spans="1:31" ht="15" hidden="1" customHeight="1">
      <c r="A7616" s="413"/>
      <c r="AE7616" s="414"/>
    </row>
    <row r="7617" spans="1:31" ht="15" hidden="1" customHeight="1">
      <c r="A7617" s="413"/>
      <c r="AE7617" s="414"/>
    </row>
    <row r="7618" spans="1:31" ht="15" hidden="1" customHeight="1">
      <c r="A7618" s="413"/>
      <c r="AE7618" s="414"/>
    </row>
    <row r="7619" spans="1:31" ht="15" hidden="1" customHeight="1">
      <c r="A7619" s="413"/>
      <c r="AE7619" s="414"/>
    </row>
    <row r="7620" spans="1:31" ht="15" hidden="1" customHeight="1">
      <c r="A7620" s="413"/>
      <c r="AE7620" s="414"/>
    </row>
    <row r="7621" spans="1:31" ht="15" hidden="1" customHeight="1">
      <c r="A7621" s="413"/>
      <c r="AE7621" s="414"/>
    </row>
    <row r="7622" spans="1:31" ht="15" hidden="1" customHeight="1">
      <c r="A7622" s="413"/>
      <c r="AE7622" s="414"/>
    </row>
    <row r="7623" spans="1:31" ht="15" hidden="1" customHeight="1">
      <c r="A7623" s="413"/>
      <c r="AE7623" s="414"/>
    </row>
    <row r="7624" spans="1:31" ht="15" hidden="1" customHeight="1">
      <c r="A7624" s="413"/>
      <c r="AE7624" s="414"/>
    </row>
    <row r="7625" spans="1:31" ht="15" hidden="1" customHeight="1">
      <c r="A7625" s="413"/>
      <c r="AE7625" s="414"/>
    </row>
    <row r="7626" spans="1:31" ht="15" hidden="1" customHeight="1">
      <c r="A7626" s="413"/>
      <c r="AE7626" s="414"/>
    </row>
    <row r="7627" spans="1:31" ht="15" hidden="1" customHeight="1">
      <c r="A7627" s="413"/>
      <c r="AE7627" s="414"/>
    </row>
    <row r="7628" spans="1:31" ht="15" hidden="1" customHeight="1">
      <c r="A7628" s="413"/>
      <c r="AE7628" s="414"/>
    </row>
    <row r="7629" spans="1:31" ht="15" hidden="1" customHeight="1">
      <c r="A7629" s="413"/>
      <c r="AE7629" s="414"/>
    </row>
    <row r="7630" spans="1:31" ht="15" hidden="1" customHeight="1">
      <c r="A7630" s="413"/>
      <c r="AE7630" s="414"/>
    </row>
    <row r="7631" spans="1:31" ht="15" hidden="1" customHeight="1">
      <c r="A7631" s="413"/>
      <c r="AE7631" s="414"/>
    </row>
    <row r="7632" spans="1:31" ht="15" hidden="1" customHeight="1">
      <c r="A7632" s="413"/>
      <c r="AE7632" s="414"/>
    </row>
    <row r="7633" spans="1:31" ht="15" hidden="1" customHeight="1">
      <c r="A7633" s="413"/>
      <c r="AE7633" s="414"/>
    </row>
    <row r="7634" spans="1:31" ht="15" hidden="1" customHeight="1">
      <c r="A7634" s="413"/>
      <c r="AE7634" s="414"/>
    </row>
    <row r="7635" spans="1:31" ht="15" hidden="1" customHeight="1">
      <c r="A7635" s="413"/>
      <c r="AE7635" s="414"/>
    </row>
    <row r="7636" spans="1:31" ht="15" hidden="1" customHeight="1">
      <c r="A7636" s="413"/>
      <c r="AE7636" s="414"/>
    </row>
    <row r="7637" spans="1:31" ht="15" hidden="1" customHeight="1">
      <c r="A7637" s="413"/>
      <c r="AE7637" s="414"/>
    </row>
    <row r="7638" spans="1:31" ht="15" hidden="1" customHeight="1">
      <c r="A7638" s="413"/>
      <c r="AE7638" s="414"/>
    </row>
    <row r="7639" spans="1:31" ht="15" hidden="1" customHeight="1">
      <c r="A7639" s="413"/>
      <c r="AE7639" s="414"/>
    </row>
    <row r="7640" spans="1:31" ht="15" hidden="1" customHeight="1">
      <c r="A7640" s="413"/>
      <c r="AE7640" s="414"/>
    </row>
    <row r="7641" spans="1:31" ht="15" hidden="1" customHeight="1">
      <c r="A7641" s="413"/>
      <c r="AE7641" s="414"/>
    </row>
    <row r="7642" spans="1:31" ht="15" hidden="1" customHeight="1">
      <c r="A7642" s="413"/>
      <c r="AE7642" s="414"/>
    </row>
    <row r="7643" spans="1:31" ht="15" hidden="1" customHeight="1">
      <c r="A7643" s="413"/>
      <c r="AE7643" s="414"/>
    </row>
    <row r="7644" spans="1:31" ht="15" hidden="1" customHeight="1">
      <c r="A7644" s="413"/>
      <c r="AE7644" s="414"/>
    </row>
    <row r="7645" spans="1:31" ht="15" hidden="1" customHeight="1">
      <c r="A7645" s="413"/>
      <c r="AE7645" s="414"/>
    </row>
    <row r="7646" spans="1:31" ht="15" hidden="1" customHeight="1">
      <c r="A7646" s="413"/>
      <c r="AE7646" s="414"/>
    </row>
    <row r="7647" spans="1:31" ht="15" hidden="1" customHeight="1">
      <c r="A7647" s="413"/>
      <c r="AE7647" s="414"/>
    </row>
    <row r="7648" spans="1:31" ht="15" hidden="1" customHeight="1">
      <c r="A7648" s="413"/>
      <c r="AE7648" s="414"/>
    </row>
    <row r="7649" spans="1:31" ht="15" hidden="1" customHeight="1">
      <c r="A7649" s="413"/>
      <c r="AE7649" s="414"/>
    </row>
    <row r="7650" spans="1:31" ht="15" hidden="1" customHeight="1">
      <c r="A7650" s="413"/>
      <c r="AE7650" s="414"/>
    </row>
    <row r="7651" spans="1:31" ht="15" hidden="1" customHeight="1">
      <c r="A7651" s="413"/>
      <c r="AE7651" s="414"/>
    </row>
    <row r="7652" spans="1:31" ht="15" hidden="1" customHeight="1">
      <c r="A7652" s="413"/>
      <c r="AE7652" s="414"/>
    </row>
    <row r="7653" spans="1:31" ht="15" hidden="1" customHeight="1">
      <c r="A7653" s="413"/>
      <c r="AE7653" s="414"/>
    </row>
    <row r="7654" spans="1:31" ht="15" hidden="1" customHeight="1">
      <c r="A7654" s="413"/>
      <c r="AE7654" s="414"/>
    </row>
    <row r="7655" spans="1:31" ht="15" hidden="1" customHeight="1">
      <c r="A7655" s="413"/>
      <c r="AE7655" s="414"/>
    </row>
    <row r="7656" spans="1:31" ht="15" hidden="1" customHeight="1">
      <c r="A7656" s="413"/>
      <c r="AE7656" s="414"/>
    </row>
    <row r="7657" spans="1:31" ht="15" hidden="1" customHeight="1">
      <c r="A7657" s="413"/>
      <c r="AE7657" s="414"/>
    </row>
    <row r="7658" spans="1:31" ht="15" hidden="1" customHeight="1">
      <c r="A7658" s="413"/>
      <c r="AE7658" s="414"/>
    </row>
    <row r="7659" spans="1:31" ht="15" hidden="1" customHeight="1">
      <c r="A7659" s="413"/>
      <c r="AE7659" s="414"/>
    </row>
    <row r="7660" spans="1:31" ht="15" hidden="1" customHeight="1">
      <c r="A7660" s="413"/>
      <c r="AE7660" s="414"/>
    </row>
    <row r="7661" spans="1:31" ht="15" hidden="1" customHeight="1">
      <c r="A7661" s="413"/>
      <c r="AE7661" s="414"/>
    </row>
    <row r="7662" spans="1:31" ht="15" hidden="1" customHeight="1">
      <c r="A7662" s="413"/>
      <c r="AE7662" s="414"/>
    </row>
    <row r="7663" spans="1:31" ht="15" hidden="1" customHeight="1">
      <c r="A7663" s="413"/>
      <c r="AE7663" s="414"/>
    </row>
    <row r="7664" spans="1:31" ht="15" hidden="1" customHeight="1">
      <c r="A7664" s="413"/>
      <c r="AE7664" s="414"/>
    </row>
    <row r="7665" spans="1:31" ht="15" hidden="1" customHeight="1">
      <c r="A7665" s="413"/>
      <c r="AE7665" s="414"/>
    </row>
    <row r="7666" spans="1:31" ht="15" hidden="1" customHeight="1">
      <c r="A7666" s="413"/>
      <c r="AE7666" s="414"/>
    </row>
    <row r="7667" spans="1:31" ht="15" hidden="1" customHeight="1">
      <c r="A7667" s="413"/>
      <c r="AE7667" s="414"/>
    </row>
    <row r="7668" spans="1:31" ht="15" hidden="1" customHeight="1">
      <c r="A7668" s="413"/>
      <c r="AE7668" s="414"/>
    </row>
    <row r="7669" spans="1:31" ht="15" hidden="1" customHeight="1">
      <c r="A7669" s="413"/>
      <c r="AE7669" s="414"/>
    </row>
    <row r="7670" spans="1:31" ht="15" hidden="1" customHeight="1">
      <c r="A7670" s="413"/>
      <c r="AE7670" s="414"/>
    </row>
    <row r="7671" spans="1:31" ht="15" hidden="1" customHeight="1">
      <c r="A7671" s="413"/>
      <c r="AE7671" s="414"/>
    </row>
    <row r="7672" spans="1:31" ht="15" hidden="1" customHeight="1">
      <c r="A7672" s="413"/>
      <c r="AE7672" s="414"/>
    </row>
    <row r="7673" spans="1:31" ht="15" hidden="1" customHeight="1">
      <c r="A7673" s="413"/>
      <c r="AE7673" s="414"/>
    </row>
    <row r="7674" spans="1:31" ht="15" hidden="1" customHeight="1">
      <c r="A7674" s="413"/>
      <c r="AE7674" s="414"/>
    </row>
    <row r="7675" spans="1:31" ht="15" hidden="1" customHeight="1">
      <c r="A7675" s="413"/>
      <c r="AE7675" s="414"/>
    </row>
    <row r="7676" spans="1:31" ht="15" hidden="1" customHeight="1">
      <c r="A7676" s="413"/>
      <c r="AE7676" s="414"/>
    </row>
    <row r="7677" spans="1:31" ht="15" hidden="1" customHeight="1">
      <c r="A7677" s="413"/>
      <c r="AE7677" s="414"/>
    </row>
    <row r="7678" spans="1:31" ht="15" hidden="1" customHeight="1">
      <c r="A7678" s="413"/>
      <c r="AE7678" s="414"/>
    </row>
    <row r="7679" spans="1:31" ht="15" hidden="1" customHeight="1">
      <c r="A7679" s="413"/>
      <c r="AE7679" s="414"/>
    </row>
    <row r="7680" spans="1:31" ht="15" hidden="1" customHeight="1">
      <c r="A7680" s="413"/>
      <c r="AE7680" s="414"/>
    </row>
    <row r="7681" spans="1:31" ht="15" hidden="1" customHeight="1">
      <c r="A7681" s="413"/>
      <c r="AE7681" s="414"/>
    </row>
    <row r="7682" spans="1:31" ht="15" hidden="1" customHeight="1">
      <c r="A7682" s="413"/>
      <c r="AE7682" s="414"/>
    </row>
    <row r="7683" spans="1:31" ht="15" hidden="1" customHeight="1">
      <c r="A7683" s="413"/>
      <c r="AE7683" s="414"/>
    </row>
    <row r="7684" spans="1:31" ht="15" hidden="1" customHeight="1">
      <c r="A7684" s="413"/>
      <c r="AE7684" s="414"/>
    </row>
    <row r="7685" spans="1:31" ht="15" hidden="1" customHeight="1">
      <c r="A7685" s="413"/>
      <c r="AE7685" s="414"/>
    </row>
    <row r="7686" spans="1:31" ht="15" hidden="1" customHeight="1">
      <c r="A7686" s="413"/>
      <c r="AE7686" s="414"/>
    </row>
    <row r="7687" spans="1:31" ht="15" hidden="1" customHeight="1">
      <c r="A7687" s="413"/>
      <c r="AE7687" s="414"/>
    </row>
    <row r="7688" spans="1:31" ht="15" hidden="1" customHeight="1">
      <c r="A7688" s="413"/>
      <c r="AE7688" s="414"/>
    </row>
    <row r="7689" spans="1:31" ht="15" hidden="1" customHeight="1">
      <c r="A7689" s="413"/>
      <c r="AE7689" s="414"/>
    </row>
    <row r="7690" spans="1:31" ht="15" hidden="1" customHeight="1">
      <c r="A7690" s="413"/>
      <c r="AE7690" s="414"/>
    </row>
    <row r="7691" spans="1:31" ht="15" hidden="1" customHeight="1">
      <c r="A7691" s="413"/>
      <c r="AE7691" s="414"/>
    </row>
    <row r="7692" spans="1:31" ht="15" hidden="1" customHeight="1">
      <c r="A7692" s="413"/>
      <c r="AE7692" s="414"/>
    </row>
    <row r="7693" spans="1:31" ht="15" hidden="1" customHeight="1">
      <c r="A7693" s="413"/>
      <c r="AE7693" s="414"/>
    </row>
    <row r="7694" spans="1:31" ht="15" hidden="1" customHeight="1">
      <c r="A7694" s="413"/>
      <c r="AE7694" s="414"/>
    </row>
    <row r="7695" spans="1:31" ht="15" hidden="1" customHeight="1">
      <c r="A7695" s="413"/>
      <c r="AE7695" s="414"/>
    </row>
    <row r="7696" spans="1:31" ht="15" hidden="1" customHeight="1">
      <c r="A7696" s="413"/>
      <c r="AE7696" s="414"/>
    </row>
    <row r="7697" spans="1:31" ht="15" hidden="1" customHeight="1">
      <c r="A7697" s="413"/>
      <c r="AE7697" s="414"/>
    </row>
    <row r="7698" spans="1:31" ht="15" hidden="1" customHeight="1">
      <c r="A7698" s="413"/>
      <c r="AE7698" s="414"/>
    </row>
    <row r="7699" spans="1:31" ht="15" hidden="1" customHeight="1">
      <c r="A7699" s="413"/>
      <c r="AE7699" s="414"/>
    </row>
    <row r="7700" spans="1:31" ht="15" hidden="1" customHeight="1">
      <c r="A7700" s="413"/>
      <c r="AE7700" s="414"/>
    </row>
    <row r="7701" spans="1:31" ht="15" hidden="1" customHeight="1">
      <c r="A7701" s="413"/>
      <c r="AE7701" s="414"/>
    </row>
    <row r="7702" spans="1:31" ht="15" hidden="1" customHeight="1">
      <c r="A7702" s="413"/>
      <c r="AE7702" s="414"/>
    </row>
    <row r="7703" spans="1:31" ht="15" hidden="1" customHeight="1">
      <c r="A7703" s="413"/>
      <c r="AE7703" s="414"/>
    </row>
    <row r="7704" spans="1:31" ht="15" hidden="1" customHeight="1">
      <c r="A7704" s="413"/>
      <c r="AE7704" s="414"/>
    </row>
    <row r="7705" spans="1:31" ht="15" hidden="1" customHeight="1">
      <c r="A7705" s="413"/>
      <c r="AE7705" s="414"/>
    </row>
    <row r="7706" spans="1:31" ht="15" hidden="1" customHeight="1">
      <c r="A7706" s="413"/>
      <c r="AE7706" s="414"/>
    </row>
    <row r="7707" spans="1:31" ht="15" hidden="1" customHeight="1">
      <c r="A7707" s="413"/>
      <c r="AE7707" s="414"/>
    </row>
    <row r="7708" spans="1:31" ht="15" hidden="1" customHeight="1">
      <c r="A7708" s="413"/>
      <c r="AE7708" s="414"/>
    </row>
    <row r="7709" spans="1:31" ht="15" hidden="1" customHeight="1">
      <c r="A7709" s="413"/>
      <c r="AE7709" s="414"/>
    </row>
    <row r="7710" spans="1:31" ht="15" hidden="1" customHeight="1">
      <c r="A7710" s="413"/>
      <c r="AE7710" s="414"/>
    </row>
    <row r="7711" spans="1:31" ht="15" hidden="1" customHeight="1">
      <c r="A7711" s="413"/>
      <c r="AE7711" s="414"/>
    </row>
    <row r="7712" spans="1:31" ht="15" hidden="1" customHeight="1">
      <c r="A7712" s="413"/>
      <c r="AE7712" s="414"/>
    </row>
    <row r="7713" spans="1:31" ht="15" hidden="1" customHeight="1">
      <c r="A7713" s="413"/>
      <c r="AE7713" s="414"/>
    </row>
    <row r="7714" spans="1:31" ht="15" hidden="1" customHeight="1">
      <c r="A7714" s="413"/>
      <c r="AE7714" s="414"/>
    </row>
    <row r="7715" spans="1:31" ht="15" hidden="1" customHeight="1">
      <c r="A7715" s="413"/>
      <c r="AE7715" s="414"/>
    </row>
    <row r="7716" spans="1:31" ht="15" hidden="1" customHeight="1">
      <c r="A7716" s="413"/>
      <c r="AE7716" s="414"/>
    </row>
    <row r="7717" spans="1:31" ht="15" hidden="1" customHeight="1">
      <c r="A7717" s="413"/>
      <c r="AE7717" s="414"/>
    </row>
    <row r="7718" spans="1:31" ht="15" hidden="1" customHeight="1">
      <c r="A7718" s="413"/>
      <c r="AE7718" s="414"/>
    </row>
    <row r="7719" spans="1:31" ht="15" hidden="1" customHeight="1">
      <c r="A7719" s="413"/>
      <c r="AE7719" s="414"/>
    </row>
    <row r="7720" spans="1:31" ht="15" hidden="1" customHeight="1">
      <c r="A7720" s="413"/>
      <c r="AE7720" s="414"/>
    </row>
    <row r="7721" spans="1:31" ht="15" hidden="1" customHeight="1">
      <c r="A7721" s="413"/>
      <c r="AE7721" s="414"/>
    </row>
    <row r="7722" spans="1:31" ht="15" hidden="1" customHeight="1">
      <c r="A7722" s="413"/>
      <c r="AE7722" s="414"/>
    </row>
    <row r="7723" spans="1:31" ht="15" hidden="1" customHeight="1">
      <c r="A7723" s="413"/>
      <c r="AE7723" s="414"/>
    </row>
    <row r="7724" spans="1:31" ht="15" hidden="1" customHeight="1">
      <c r="A7724" s="413"/>
      <c r="AE7724" s="414"/>
    </row>
    <row r="7725" spans="1:31" ht="15" hidden="1" customHeight="1">
      <c r="A7725" s="413"/>
      <c r="AE7725" s="414"/>
    </row>
    <row r="7726" spans="1:31" ht="15" hidden="1" customHeight="1">
      <c r="A7726" s="413"/>
      <c r="AE7726" s="414"/>
    </row>
    <row r="7727" spans="1:31" ht="15" hidden="1" customHeight="1">
      <c r="A7727" s="413"/>
      <c r="AE7727" s="414"/>
    </row>
    <row r="7728" spans="1:31" ht="15" hidden="1" customHeight="1">
      <c r="A7728" s="413"/>
      <c r="AE7728" s="414"/>
    </row>
    <row r="7729" spans="1:31" ht="15" hidden="1" customHeight="1">
      <c r="A7729" s="413"/>
      <c r="AE7729" s="414"/>
    </row>
    <row r="7730" spans="1:31" ht="15" hidden="1" customHeight="1">
      <c r="A7730" s="413"/>
      <c r="AE7730" s="414"/>
    </row>
    <row r="7731" spans="1:31" ht="15" hidden="1" customHeight="1">
      <c r="A7731" s="413"/>
      <c r="AE7731" s="414"/>
    </row>
    <row r="7732" spans="1:31" ht="15" hidden="1" customHeight="1">
      <c r="A7732" s="413"/>
      <c r="AE7732" s="414"/>
    </row>
    <row r="7733" spans="1:31" ht="15" hidden="1" customHeight="1">
      <c r="A7733" s="413"/>
      <c r="AE7733" s="414"/>
    </row>
    <row r="7734" spans="1:31" ht="15" hidden="1" customHeight="1">
      <c r="A7734" s="413"/>
      <c r="AE7734" s="414"/>
    </row>
    <row r="7735" spans="1:31" ht="15" hidden="1" customHeight="1">
      <c r="A7735" s="413"/>
      <c r="AE7735" s="414"/>
    </row>
    <row r="7736" spans="1:31" ht="15" hidden="1" customHeight="1">
      <c r="A7736" s="413"/>
      <c r="AE7736" s="414"/>
    </row>
    <row r="7737" spans="1:31" ht="15" hidden="1" customHeight="1">
      <c r="A7737" s="413"/>
      <c r="AE7737" s="414"/>
    </row>
    <row r="7738" spans="1:31" ht="15" hidden="1" customHeight="1">
      <c r="A7738" s="413"/>
      <c r="AE7738" s="414"/>
    </row>
    <row r="7739" spans="1:31" ht="15" hidden="1" customHeight="1">
      <c r="A7739" s="413"/>
      <c r="AE7739" s="414"/>
    </row>
    <row r="7740" spans="1:31" ht="15" hidden="1" customHeight="1">
      <c r="A7740" s="413"/>
      <c r="AE7740" s="414"/>
    </row>
    <row r="7741" spans="1:31" ht="15" hidden="1" customHeight="1">
      <c r="A7741" s="413"/>
      <c r="AE7741" s="414"/>
    </row>
    <row r="7742" spans="1:31" ht="15" hidden="1" customHeight="1">
      <c r="A7742" s="413"/>
      <c r="AE7742" s="414"/>
    </row>
    <row r="7743" spans="1:31" ht="15" hidden="1" customHeight="1">
      <c r="A7743" s="413"/>
      <c r="AE7743" s="414"/>
    </row>
    <row r="7744" spans="1:31" ht="15" hidden="1" customHeight="1">
      <c r="A7744" s="413"/>
      <c r="AE7744" s="414"/>
    </row>
    <row r="7745" spans="1:31" ht="15" hidden="1" customHeight="1">
      <c r="A7745" s="413"/>
      <c r="AE7745" s="414"/>
    </row>
    <row r="7746" spans="1:31" ht="15" hidden="1" customHeight="1">
      <c r="A7746" s="413"/>
      <c r="AE7746" s="414"/>
    </row>
    <row r="7747" spans="1:31" ht="15" hidden="1" customHeight="1">
      <c r="A7747" s="413"/>
      <c r="AE7747" s="414"/>
    </row>
    <row r="7748" spans="1:31" ht="15" hidden="1" customHeight="1">
      <c r="A7748" s="413"/>
      <c r="AE7748" s="414"/>
    </row>
    <row r="7749" spans="1:31" ht="15" hidden="1" customHeight="1">
      <c r="A7749" s="413"/>
      <c r="AE7749" s="414"/>
    </row>
    <row r="7750" spans="1:31" ht="15" hidden="1" customHeight="1">
      <c r="A7750" s="413"/>
      <c r="AE7750" s="414"/>
    </row>
    <row r="7751" spans="1:31" ht="15" hidden="1" customHeight="1">
      <c r="A7751" s="413"/>
      <c r="AE7751" s="414"/>
    </row>
    <row r="7752" spans="1:31" ht="15" hidden="1" customHeight="1">
      <c r="A7752" s="413"/>
      <c r="AE7752" s="414"/>
    </row>
    <row r="7753" spans="1:31" ht="15" hidden="1" customHeight="1">
      <c r="A7753" s="413"/>
      <c r="AE7753" s="414"/>
    </row>
    <row r="7754" spans="1:31" ht="15" hidden="1" customHeight="1">
      <c r="A7754" s="413"/>
      <c r="AE7754" s="414"/>
    </row>
    <row r="7755" spans="1:31" ht="15" hidden="1" customHeight="1">
      <c r="A7755" s="413"/>
      <c r="AE7755" s="414"/>
    </row>
    <row r="7756" spans="1:31" ht="15" hidden="1" customHeight="1">
      <c r="A7756" s="413"/>
      <c r="AE7756" s="414"/>
    </row>
    <row r="7757" spans="1:31" ht="15" hidden="1" customHeight="1">
      <c r="A7757" s="413"/>
      <c r="AE7757" s="414"/>
    </row>
    <row r="7758" spans="1:31" ht="15" hidden="1" customHeight="1">
      <c r="A7758" s="413"/>
      <c r="AE7758" s="414"/>
    </row>
    <row r="7759" spans="1:31" ht="15" hidden="1" customHeight="1">
      <c r="A7759" s="413"/>
      <c r="AE7759" s="414"/>
    </row>
    <row r="7760" spans="1:31" ht="15" hidden="1" customHeight="1">
      <c r="A7760" s="413"/>
      <c r="AE7760" s="414"/>
    </row>
    <row r="7761" spans="1:31" ht="15" hidden="1" customHeight="1">
      <c r="A7761" s="413"/>
      <c r="AE7761" s="414"/>
    </row>
    <row r="7762" spans="1:31" ht="15" hidden="1" customHeight="1">
      <c r="A7762" s="413"/>
      <c r="AE7762" s="414"/>
    </row>
    <row r="7763" spans="1:31" ht="15" hidden="1" customHeight="1">
      <c r="A7763" s="413"/>
      <c r="AE7763" s="414"/>
    </row>
    <row r="7764" spans="1:31" ht="15" hidden="1" customHeight="1">
      <c r="A7764" s="413"/>
      <c r="AE7764" s="414"/>
    </row>
    <row r="7765" spans="1:31" ht="15" hidden="1" customHeight="1">
      <c r="A7765" s="413"/>
      <c r="AE7765" s="414"/>
    </row>
    <row r="7766" spans="1:31" ht="15" hidden="1" customHeight="1">
      <c r="A7766" s="413"/>
      <c r="AE7766" s="414"/>
    </row>
    <row r="7767" spans="1:31" ht="15" hidden="1" customHeight="1">
      <c r="A7767" s="413"/>
      <c r="AE7767" s="414"/>
    </row>
    <row r="7768" spans="1:31" ht="15" hidden="1" customHeight="1">
      <c r="A7768" s="413"/>
      <c r="AE7768" s="414"/>
    </row>
    <row r="7769" spans="1:31" ht="15" hidden="1" customHeight="1">
      <c r="A7769" s="413"/>
      <c r="AE7769" s="414"/>
    </row>
    <row r="7770" spans="1:31" ht="15" hidden="1" customHeight="1">
      <c r="A7770" s="413"/>
      <c r="AE7770" s="414"/>
    </row>
    <row r="7771" spans="1:31" ht="15" hidden="1" customHeight="1">
      <c r="A7771" s="413"/>
      <c r="AE7771" s="414"/>
    </row>
    <row r="7772" spans="1:31" ht="15" hidden="1" customHeight="1">
      <c r="A7772" s="413"/>
      <c r="AE7772" s="414"/>
    </row>
    <row r="7773" spans="1:31" ht="15" hidden="1" customHeight="1">
      <c r="A7773" s="413"/>
      <c r="AE7773" s="414"/>
    </row>
    <row r="7774" spans="1:31" ht="15" hidden="1" customHeight="1">
      <c r="A7774" s="413"/>
      <c r="AE7774" s="414"/>
    </row>
    <row r="7775" spans="1:31" ht="15" hidden="1" customHeight="1">
      <c r="A7775" s="413"/>
      <c r="AE7775" s="414"/>
    </row>
    <row r="7776" spans="1:31" ht="15" hidden="1" customHeight="1">
      <c r="A7776" s="413"/>
      <c r="AE7776" s="414"/>
    </row>
    <row r="7777" spans="1:31" ht="15" hidden="1" customHeight="1">
      <c r="A7777" s="413"/>
      <c r="AE7777" s="414"/>
    </row>
    <row r="7778" spans="1:31" ht="15" hidden="1" customHeight="1">
      <c r="A7778" s="413"/>
      <c r="AE7778" s="414"/>
    </row>
    <row r="7779" spans="1:31" ht="15" hidden="1" customHeight="1">
      <c r="A7779" s="413"/>
      <c r="AE7779" s="414"/>
    </row>
    <row r="7780" spans="1:31" ht="15" hidden="1" customHeight="1">
      <c r="A7780" s="413"/>
      <c r="AE7780" s="414"/>
    </row>
    <row r="7781" spans="1:31" ht="15" hidden="1" customHeight="1">
      <c r="A7781" s="413"/>
      <c r="AE7781" s="414"/>
    </row>
    <row r="7782" spans="1:31" ht="15" hidden="1" customHeight="1">
      <c r="A7782" s="413"/>
      <c r="AE7782" s="414"/>
    </row>
    <row r="7783" spans="1:31" ht="15" hidden="1" customHeight="1">
      <c r="A7783" s="413"/>
      <c r="AE7783" s="414"/>
    </row>
    <row r="7784" spans="1:31" ht="15" hidden="1" customHeight="1">
      <c r="A7784" s="413"/>
      <c r="AE7784" s="414"/>
    </row>
    <row r="7785" spans="1:31" ht="15" hidden="1" customHeight="1">
      <c r="A7785" s="413"/>
      <c r="AE7785" s="414"/>
    </row>
    <row r="7786" spans="1:31" ht="15" hidden="1" customHeight="1">
      <c r="A7786" s="413"/>
      <c r="AE7786" s="414"/>
    </row>
    <row r="7787" spans="1:31" ht="15" hidden="1" customHeight="1">
      <c r="A7787" s="413"/>
      <c r="AE7787" s="414"/>
    </row>
    <row r="7788" spans="1:31" ht="15" hidden="1" customHeight="1">
      <c r="A7788" s="413"/>
      <c r="AE7788" s="414"/>
    </row>
    <row r="7789" spans="1:31" ht="15" hidden="1" customHeight="1">
      <c r="A7789" s="413"/>
      <c r="AE7789" s="414"/>
    </row>
    <row r="7790" spans="1:31" ht="15" hidden="1" customHeight="1">
      <c r="A7790" s="413"/>
      <c r="AE7790" s="414"/>
    </row>
    <row r="7791" spans="1:31" ht="15" hidden="1" customHeight="1">
      <c r="A7791" s="413"/>
      <c r="AE7791" s="414"/>
    </row>
    <row r="7792" spans="1:31" ht="15" hidden="1" customHeight="1">
      <c r="A7792" s="413"/>
      <c r="AE7792" s="414"/>
    </row>
    <row r="7793" spans="1:31" ht="15" hidden="1" customHeight="1">
      <c r="A7793" s="413"/>
      <c r="AE7793" s="414"/>
    </row>
    <row r="7794" spans="1:31" ht="15" hidden="1" customHeight="1">
      <c r="A7794" s="413"/>
      <c r="AE7794" s="414"/>
    </row>
    <row r="7795" spans="1:31" ht="15" hidden="1" customHeight="1">
      <c r="A7795" s="413"/>
      <c r="AE7795" s="414"/>
    </row>
    <row r="7796" spans="1:31" ht="15" hidden="1" customHeight="1">
      <c r="A7796" s="413"/>
      <c r="AE7796" s="414"/>
    </row>
    <row r="7797" spans="1:31" ht="15" hidden="1" customHeight="1">
      <c r="A7797" s="413"/>
      <c r="AE7797" s="414"/>
    </row>
    <row r="7798" spans="1:31" ht="15" hidden="1" customHeight="1">
      <c r="A7798" s="413"/>
      <c r="AE7798" s="414"/>
    </row>
    <row r="7799" spans="1:31" ht="15" hidden="1" customHeight="1">
      <c r="A7799" s="413"/>
      <c r="AE7799" s="414"/>
    </row>
    <row r="7800" spans="1:31" ht="15" hidden="1" customHeight="1">
      <c r="A7800" s="413"/>
      <c r="AE7800" s="414"/>
    </row>
    <row r="7801" spans="1:31" ht="15" hidden="1" customHeight="1">
      <c r="A7801" s="413"/>
      <c r="AE7801" s="414"/>
    </row>
    <row r="7802" spans="1:31" ht="15" hidden="1" customHeight="1">
      <c r="A7802" s="413"/>
      <c r="AE7802" s="414"/>
    </row>
    <row r="7803" spans="1:31" ht="15" hidden="1" customHeight="1">
      <c r="A7803" s="413"/>
      <c r="AE7803" s="414"/>
    </row>
    <row r="7804" spans="1:31" ht="15" hidden="1" customHeight="1">
      <c r="A7804" s="413"/>
      <c r="AE7804" s="414"/>
    </row>
    <row r="7805" spans="1:31" ht="15" hidden="1" customHeight="1">
      <c r="A7805" s="413"/>
      <c r="AE7805" s="414"/>
    </row>
    <row r="7806" spans="1:31" ht="15" hidden="1" customHeight="1">
      <c r="A7806" s="413"/>
      <c r="AE7806" s="414"/>
    </row>
    <row r="7807" spans="1:31" ht="15" hidden="1" customHeight="1">
      <c r="A7807" s="413"/>
      <c r="AE7807" s="414"/>
    </row>
    <row r="7808" spans="1:31" ht="15" hidden="1" customHeight="1">
      <c r="A7808" s="413"/>
      <c r="AE7808" s="414"/>
    </row>
    <row r="7809" spans="1:31" ht="15" hidden="1" customHeight="1">
      <c r="A7809" s="413"/>
      <c r="AE7809" s="414"/>
    </row>
    <row r="7810" spans="1:31" ht="15" hidden="1" customHeight="1">
      <c r="A7810" s="413"/>
      <c r="AE7810" s="414"/>
    </row>
    <row r="7811" spans="1:31" ht="15" hidden="1" customHeight="1">
      <c r="A7811" s="413"/>
      <c r="AE7811" s="414"/>
    </row>
    <row r="7812" spans="1:31" ht="15" hidden="1" customHeight="1">
      <c r="A7812" s="413"/>
      <c r="AE7812" s="414"/>
    </row>
    <row r="7813" spans="1:31" ht="15" hidden="1" customHeight="1">
      <c r="A7813" s="413"/>
      <c r="AE7813" s="414"/>
    </row>
    <row r="7814" spans="1:31" ht="15" hidden="1" customHeight="1">
      <c r="A7814" s="413"/>
      <c r="AE7814" s="414"/>
    </row>
    <row r="7815" spans="1:31" ht="15" hidden="1" customHeight="1">
      <c r="A7815" s="413"/>
      <c r="AE7815" s="414"/>
    </row>
    <row r="7816" spans="1:31" ht="15" hidden="1" customHeight="1">
      <c r="A7816" s="413"/>
      <c r="AE7816" s="414"/>
    </row>
    <row r="7817" spans="1:31" ht="15" hidden="1" customHeight="1">
      <c r="A7817" s="413"/>
      <c r="AE7817" s="414"/>
    </row>
    <row r="7818" spans="1:31" ht="15" hidden="1" customHeight="1">
      <c r="A7818" s="413"/>
      <c r="AE7818" s="414"/>
    </row>
    <row r="7819" spans="1:31" ht="15" hidden="1" customHeight="1">
      <c r="A7819" s="413"/>
      <c r="AE7819" s="414"/>
    </row>
    <row r="7820" spans="1:31" ht="15" hidden="1" customHeight="1">
      <c r="A7820" s="413"/>
      <c r="AE7820" s="414"/>
    </row>
    <row r="7821" spans="1:31" ht="15" hidden="1" customHeight="1">
      <c r="A7821" s="413"/>
      <c r="AE7821" s="414"/>
    </row>
    <row r="7822" spans="1:31" ht="15" hidden="1" customHeight="1">
      <c r="A7822" s="413"/>
      <c r="AE7822" s="414"/>
    </row>
    <row r="7823" spans="1:31" ht="15" hidden="1" customHeight="1">
      <c r="A7823" s="413"/>
      <c r="AE7823" s="414"/>
    </row>
    <row r="7824" spans="1:31" ht="15" hidden="1" customHeight="1">
      <c r="A7824" s="413"/>
      <c r="AE7824" s="414"/>
    </row>
    <row r="7825" spans="1:31" ht="15" hidden="1" customHeight="1">
      <c r="A7825" s="413"/>
      <c r="AE7825" s="414"/>
    </row>
    <row r="7826" spans="1:31" ht="15" hidden="1" customHeight="1">
      <c r="A7826" s="413"/>
      <c r="AE7826" s="414"/>
    </row>
    <row r="7827" spans="1:31" ht="15" hidden="1" customHeight="1">
      <c r="A7827" s="413"/>
      <c r="AE7827" s="414"/>
    </row>
    <row r="7828" spans="1:31" ht="15" hidden="1" customHeight="1">
      <c r="A7828" s="413"/>
      <c r="AE7828" s="414"/>
    </row>
    <row r="7829" spans="1:31" ht="15" hidden="1" customHeight="1">
      <c r="A7829" s="413"/>
      <c r="AE7829" s="414"/>
    </row>
    <row r="7830" spans="1:31" ht="15" hidden="1" customHeight="1">
      <c r="A7830" s="413"/>
      <c r="AE7830" s="414"/>
    </row>
    <row r="7831" spans="1:31" ht="15" hidden="1" customHeight="1">
      <c r="A7831" s="413"/>
      <c r="AE7831" s="414"/>
    </row>
    <row r="7832" spans="1:31" ht="15" hidden="1" customHeight="1">
      <c r="A7832" s="413"/>
      <c r="AE7832" s="414"/>
    </row>
    <row r="7833" spans="1:31" ht="15" hidden="1" customHeight="1">
      <c r="A7833" s="413"/>
      <c r="AE7833" s="414"/>
    </row>
    <row r="7834" spans="1:31" ht="15" hidden="1" customHeight="1">
      <c r="A7834" s="413"/>
      <c r="AE7834" s="414"/>
    </row>
    <row r="7835" spans="1:31" ht="15" hidden="1" customHeight="1">
      <c r="A7835" s="413"/>
      <c r="AE7835" s="414"/>
    </row>
    <row r="7836" spans="1:31" ht="15" hidden="1" customHeight="1">
      <c r="A7836" s="413"/>
      <c r="AE7836" s="414"/>
    </row>
    <row r="7837" spans="1:31" ht="15" hidden="1" customHeight="1">
      <c r="A7837" s="413"/>
      <c r="AE7837" s="414"/>
    </row>
    <row r="7838" spans="1:31" ht="15" hidden="1" customHeight="1">
      <c r="A7838" s="413"/>
      <c r="AE7838" s="414"/>
    </row>
    <row r="7839" spans="1:31" ht="15" hidden="1" customHeight="1">
      <c r="A7839" s="413"/>
      <c r="AE7839" s="414"/>
    </row>
    <row r="7840" spans="1:31" ht="15" hidden="1" customHeight="1">
      <c r="A7840" s="413"/>
      <c r="AE7840" s="414"/>
    </row>
    <row r="7841" spans="1:31" ht="15" hidden="1" customHeight="1">
      <c r="A7841" s="413"/>
      <c r="AE7841" s="414"/>
    </row>
    <row r="7842" spans="1:31" ht="15" hidden="1" customHeight="1">
      <c r="A7842" s="413"/>
      <c r="AE7842" s="414"/>
    </row>
    <row r="7843" spans="1:31" ht="15" hidden="1" customHeight="1">
      <c r="A7843" s="413"/>
      <c r="AE7843" s="414"/>
    </row>
    <row r="7844" spans="1:31" ht="15" hidden="1" customHeight="1">
      <c r="A7844" s="413"/>
      <c r="AE7844" s="414"/>
    </row>
    <row r="7845" spans="1:31" ht="15" hidden="1" customHeight="1">
      <c r="A7845" s="413"/>
      <c r="AE7845" s="414"/>
    </row>
    <row r="7846" spans="1:31" ht="15" hidden="1" customHeight="1">
      <c r="A7846" s="413"/>
      <c r="AE7846" s="414"/>
    </row>
    <row r="7847" spans="1:31" ht="15" hidden="1" customHeight="1">
      <c r="A7847" s="413"/>
      <c r="AE7847" s="414"/>
    </row>
    <row r="7848" spans="1:31" ht="15" hidden="1" customHeight="1">
      <c r="A7848" s="413"/>
      <c r="AE7848" s="414"/>
    </row>
    <row r="7849" spans="1:31" ht="15" hidden="1" customHeight="1">
      <c r="A7849" s="413"/>
      <c r="AE7849" s="414"/>
    </row>
    <row r="7850" spans="1:31" ht="15" hidden="1" customHeight="1">
      <c r="A7850" s="413"/>
      <c r="AE7850" s="414"/>
    </row>
    <row r="7851" spans="1:31" ht="15" hidden="1" customHeight="1">
      <c r="A7851" s="413"/>
      <c r="AE7851" s="414"/>
    </row>
    <row r="7852" spans="1:31" ht="15" hidden="1" customHeight="1">
      <c r="A7852" s="413"/>
      <c r="AE7852" s="414"/>
    </row>
    <row r="7853" spans="1:31" ht="15" hidden="1" customHeight="1">
      <c r="A7853" s="413"/>
      <c r="AE7853" s="414"/>
    </row>
    <row r="7854" spans="1:31" ht="15" hidden="1" customHeight="1">
      <c r="A7854" s="413"/>
      <c r="AE7854" s="414"/>
    </row>
    <row r="7855" spans="1:31" ht="15" hidden="1" customHeight="1">
      <c r="A7855" s="413"/>
      <c r="AE7855" s="414"/>
    </row>
    <row r="7856" spans="1:31" ht="15" hidden="1" customHeight="1">
      <c r="A7856" s="413"/>
      <c r="AE7856" s="414"/>
    </row>
    <row r="7857" spans="1:31" ht="15" hidden="1" customHeight="1">
      <c r="A7857" s="413"/>
      <c r="AE7857" s="414"/>
    </row>
    <row r="7858" spans="1:31" ht="15" hidden="1" customHeight="1">
      <c r="A7858" s="413"/>
      <c r="AE7858" s="414"/>
    </row>
    <row r="7859" spans="1:31" ht="15" hidden="1" customHeight="1">
      <c r="A7859" s="413"/>
      <c r="AE7859" s="414"/>
    </row>
    <row r="7860" spans="1:31" ht="15" hidden="1" customHeight="1">
      <c r="A7860" s="413"/>
      <c r="AE7860" s="414"/>
    </row>
    <row r="7861" spans="1:31" ht="15" hidden="1" customHeight="1">
      <c r="A7861" s="413"/>
      <c r="AE7861" s="414"/>
    </row>
    <row r="7862" spans="1:31" ht="15" hidden="1" customHeight="1">
      <c r="A7862" s="413"/>
      <c r="AE7862" s="414"/>
    </row>
    <row r="7863" spans="1:31" ht="15" hidden="1" customHeight="1">
      <c r="A7863" s="413"/>
      <c r="AE7863" s="414"/>
    </row>
    <row r="7864" spans="1:31" ht="15" hidden="1" customHeight="1">
      <c r="A7864" s="413"/>
      <c r="AE7864" s="414"/>
    </row>
    <row r="7865" spans="1:31" ht="15" hidden="1" customHeight="1">
      <c r="A7865" s="413"/>
      <c r="AE7865" s="414"/>
    </row>
    <row r="7866" spans="1:31" ht="15" hidden="1" customHeight="1">
      <c r="A7866" s="413"/>
      <c r="AE7866" s="414"/>
    </row>
    <row r="7867" spans="1:31" ht="15" hidden="1" customHeight="1">
      <c r="A7867" s="413"/>
      <c r="AE7867" s="414"/>
    </row>
    <row r="7868" spans="1:31" ht="15" hidden="1" customHeight="1">
      <c r="A7868" s="413"/>
      <c r="AE7868" s="414"/>
    </row>
    <row r="7869" spans="1:31" ht="15" hidden="1" customHeight="1">
      <c r="A7869" s="413"/>
      <c r="AE7869" s="414"/>
    </row>
    <row r="7870" spans="1:31" ht="15" hidden="1" customHeight="1">
      <c r="A7870" s="413"/>
      <c r="AE7870" s="414"/>
    </row>
    <row r="7871" spans="1:31" ht="15" hidden="1" customHeight="1">
      <c r="A7871" s="413"/>
      <c r="AE7871" s="414"/>
    </row>
    <row r="7872" spans="1:31" ht="15" hidden="1" customHeight="1">
      <c r="A7872" s="413"/>
      <c r="AE7872" s="414"/>
    </row>
    <row r="7873" spans="1:31" ht="15" hidden="1" customHeight="1">
      <c r="A7873" s="413"/>
      <c r="AE7873" s="414"/>
    </row>
    <row r="7874" spans="1:31" ht="15" hidden="1" customHeight="1">
      <c r="A7874" s="413"/>
      <c r="AE7874" s="414"/>
    </row>
    <row r="7875" spans="1:31" ht="15" hidden="1" customHeight="1">
      <c r="A7875" s="413"/>
      <c r="AE7875" s="414"/>
    </row>
    <row r="7876" spans="1:31" ht="15" hidden="1" customHeight="1">
      <c r="A7876" s="413"/>
      <c r="AE7876" s="414"/>
    </row>
    <row r="7877" spans="1:31" ht="15" hidden="1" customHeight="1">
      <c r="A7877" s="413"/>
      <c r="AE7877" s="414"/>
    </row>
    <row r="7878" spans="1:31" ht="15" hidden="1" customHeight="1">
      <c r="A7878" s="413"/>
      <c r="AE7878" s="414"/>
    </row>
    <row r="7879" spans="1:31" ht="15" hidden="1" customHeight="1">
      <c r="A7879" s="413"/>
      <c r="AE7879" s="414"/>
    </row>
    <row r="7880" spans="1:31" ht="15" hidden="1" customHeight="1">
      <c r="A7880" s="413"/>
      <c r="AE7880" s="414"/>
    </row>
    <row r="7881" spans="1:31" ht="15" hidden="1" customHeight="1">
      <c r="A7881" s="413"/>
      <c r="AE7881" s="414"/>
    </row>
    <row r="7882" spans="1:31" ht="15" hidden="1" customHeight="1">
      <c r="A7882" s="413"/>
      <c r="AE7882" s="414"/>
    </row>
    <row r="7883" spans="1:31" ht="15" hidden="1" customHeight="1">
      <c r="A7883" s="413"/>
      <c r="AE7883" s="414"/>
    </row>
    <row r="7884" spans="1:31" ht="15" hidden="1" customHeight="1">
      <c r="A7884" s="413"/>
      <c r="AE7884" s="414"/>
    </row>
    <row r="7885" spans="1:31" ht="15" hidden="1" customHeight="1">
      <c r="A7885" s="413"/>
      <c r="AE7885" s="414"/>
    </row>
    <row r="7886" spans="1:31" ht="15" hidden="1" customHeight="1">
      <c r="A7886" s="413"/>
      <c r="AE7886" s="414"/>
    </row>
    <row r="7887" spans="1:31" ht="15" hidden="1" customHeight="1">
      <c r="A7887" s="413"/>
      <c r="AE7887" s="414"/>
    </row>
    <row r="7888" spans="1:31" ht="15" hidden="1" customHeight="1">
      <c r="A7888" s="413"/>
      <c r="AE7888" s="414"/>
    </row>
    <row r="7889" spans="1:31" ht="15" hidden="1" customHeight="1">
      <c r="A7889" s="413"/>
      <c r="AE7889" s="414"/>
    </row>
    <row r="7890" spans="1:31" ht="15" hidden="1" customHeight="1">
      <c r="A7890" s="413"/>
      <c r="AE7890" s="414"/>
    </row>
    <row r="7891" spans="1:31" ht="15" hidden="1" customHeight="1">
      <c r="A7891" s="413"/>
      <c r="AE7891" s="414"/>
    </row>
    <row r="7892" spans="1:31" ht="15" hidden="1" customHeight="1">
      <c r="A7892" s="413"/>
      <c r="AE7892" s="414"/>
    </row>
    <row r="7893" spans="1:31" ht="15" hidden="1" customHeight="1">
      <c r="A7893" s="413"/>
      <c r="AE7893" s="414"/>
    </row>
    <row r="7894" spans="1:31" ht="15" hidden="1" customHeight="1">
      <c r="A7894" s="413"/>
      <c r="AE7894" s="414"/>
    </row>
    <row r="7895" spans="1:31" ht="15" hidden="1" customHeight="1">
      <c r="A7895" s="413"/>
      <c r="AE7895" s="414"/>
    </row>
    <row r="7896" spans="1:31" ht="15" hidden="1" customHeight="1">
      <c r="A7896" s="413"/>
      <c r="AE7896" s="414"/>
    </row>
    <row r="7897" spans="1:31" ht="15" hidden="1" customHeight="1">
      <c r="A7897" s="413"/>
      <c r="AE7897" s="414"/>
    </row>
    <row r="7898" spans="1:31" ht="15" hidden="1" customHeight="1">
      <c r="A7898" s="413"/>
      <c r="AE7898" s="414"/>
    </row>
    <row r="7899" spans="1:31" ht="15" hidden="1" customHeight="1">
      <c r="A7899" s="413"/>
      <c r="AE7899" s="414"/>
    </row>
    <row r="7900" spans="1:31" ht="15" hidden="1" customHeight="1">
      <c r="A7900" s="413"/>
      <c r="AE7900" s="414"/>
    </row>
    <row r="7901" spans="1:31" ht="15" hidden="1" customHeight="1">
      <c r="A7901" s="413"/>
      <c r="AE7901" s="414"/>
    </row>
    <row r="7902" spans="1:31" ht="15" hidden="1" customHeight="1">
      <c r="A7902" s="413"/>
      <c r="AE7902" s="414"/>
    </row>
    <row r="7903" spans="1:31" ht="15" hidden="1" customHeight="1">
      <c r="A7903" s="413"/>
      <c r="AE7903" s="414"/>
    </row>
    <row r="7904" spans="1:31" ht="15" hidden="1" customHeight="1">
      <c r="A7904" s="413"/>
      <c r="AE7904" s="414"/>
    </row>
    <row r="7905" spans="1:31" ht="15" hidden="1" customHeight="1">
      <c r="A7905" s="413"/>
      <c r="AE7905" s="414"/>
    </row>
    <row r="7906" spans="1:31" ht="15" hidden="1" customHeight="1">
      <c r="A7906" s="413"/>
      <c r="AE7906" s="414"/>
    </row>
    <row r="7907" spans="1:31" ht="15" hidden="1" customHeight="1">
      <c r="A7907" s="413"/>
      <c r="AE7907" s="414"/>
    </row>
    <row r="7908" spans="1:31" ht="15" hidden="1" customHeight="1">
      <c r="A7908" s="413"/>
      <c r="AE7908" s="414"/>
    </row>
    <row r="7909" spans="1:31" ht="15" hidden="1" customHeight="1">
      <c r="A7909" s="413"/>
      <c r="AE7909" s="414"/>
    </row>
    <row r="7910" spans="1:31" ht="15" hidden="1" customHeight="1">
      <c r="A7910" s="413"/>
      <c r="AE7910" s="414"/>
    </row>
    <row r="7911" spans="1:31" ht="15" hidden="1" customHeight="1">
      <c r="A7911" s="413"/>
      <c r="AE7911" s="414"/>
    </row>
    <row r="7912" spans="1:31" ht="15" hidden="1" customHeight="1">
      <c r="A7912" s="413"/>
      <c r="AE7912" s="414"/>
    </row>
    <row r="7913" spans="1:31" ht="15" hidden="1" customHeight="1">
      <c r="A7913" s="413"/>
      <c r="AE7913" s="414"/>
    </row>
    <row r="7914" spans="1:31" ht="15" hidden="1" customHeight="1">
      <c r="A7914" s="413"/>
      <c r="AE7914" s="414"/>
    </row>
    <row r="7915" spans="1:31" ht="15" hidden="1" customHeight="1">
      <c r="A7915" s="413"/>
      <c r="AE7915" s="414"/>
    </row>
    <row r="7916" spans="1:31" ht="15" hidden="1" customHeight="1">
      <c r="A7916" s="413"/>
      <c r="AE7916" s="414"/>
    </row>
    <row r="7917" spans="1:31" ht="15" hidden="1" customHeight="1">
      <c r="A7917" s="413"/>
      <c r="AE7917" s="414"/>
    </row>
    <row r="7918" spans="1:31" ht="15" hidden="1" customHeight="1">
      <c r="A7918" s="413"/>
      <c r="AE7918" s="414"/>
    </row>
    <row r="7919" spans="1:31" ht="15" hidden="1" customHeight="1">
      <c r="A7919" s="413"/>
      <c r="AE7919" s="414"/>
    </row>
    <row r="7920" spans="1:31" ht="15" hidden="1" customHeight="1">
      <c r="A7920" s="413"/>
      <c r="AE7920" s="414"/>
    </row>
    <row r="7921" spans="1:31" ht="15" hidden="1" customHeight="1">
      <c r="A7921" s="413"/>
      <c r="AE7921" s="414"/>
    </row>
    <row r="7922" spans="1:31" ht="15" hidden="1" customHeight="1">
      <c r="A7922" s="413"/>
      <c r="AE7922" s="414"/>
    </row>
    <row r="7923" spans="1:31" ht="15" hidden="1" customHeight="1">
      <c r="A7923" s="413"/>
      <c r="AE7923" s="414"/>
    </row>
    <row r="7924" spans="1:31" ht="15" hidden="1" customHeight="1">
      <c r="A7924" s="413"/>
      <c r="AE7924" s="414"/>
    </row>
    <row r="7925" spans="1:31" ht="15" hidden="1" customHeight="1">
      <c r="A7925" s="413"/>
      <c r="AE7925" s="414"/>
    </row>
    <row r="7926" spans="1:31" ht="15" hidden="1" customHeight="1">
      <c r="A7926" s="413"/>
      <c r="AE7926" s="414"/>
    </row>
    <row r="7927" spans="1:31" ht="15" hidden="1" customHeight="1">
      <c r="A7927" s="413"/>
      <c r="AE7927" s="414"/>
    </row>
    <row r="7928" spans="1:31" ht="15" hidden="1" customHeight="1">
      <c r="A7928" s="413"/>
      <c r="AE7928" s="414"/>
    </row>
    <row r="7929" spans="1:31" ht="15" hidden="1" customHeight="1">
      <c r="A7929" s="413"/>
      <c r="AE7929" s="414"/>
    </row>
    <row r="7930" spans="1:31" ht="15" hidden="1" customHeight="1">
      <c r="A7930" s="413"/>
      <c r="AE7930" s="414"/>
    </row>
    <row r="7931" spans="1:31" ht="15" hidden="1" customHeight="1">
      <c r="A7931" s="413"/>
      <c r="AE7931" s="414"/>
    </row>
    <row r="7932" spans="1:31" ht="15" hidden="1" customHeight="1">
      <c r="A7932" s="413"/>
      <c r="AE7932" s="414"/>
    </row>
    <row r="7933" spans="1:31" ht="15" hidden="1" customHeight="1">
      <c r="A7933" s="413"/>
      <c r="AE7933" s="414"/>
    </row>
    <row r="7934" spans="1:31" ht="15" hidden="1" customHeight="1">
      <c r="A7934" s="413"/>
      <c r="AE7934" s="414"/>
    </row>
    <row r="7935" spans="1:31" ht="15" hidden="1" customHeight="1">
      <c r="A7935" s="413"/>
      <c r="AE7935" s="414"/>
    </row>
    <row r="7936" spans="1:31" ht="15" hidden="1" customHeight="1">
      <c r="A7936" s="413"/>
      <c r="AE7936" s="414"/>
    </row>
    <row r="7937" spans="1:31" ht="15" hidden="1" customHeight="1">
      <c r="A7937" s="413"/>
      <c r="AE7937" s="414"/>
    </row>
    <row r="7938" spans="1:31" ht="15" hidden="1" customHeight="1">
      <c r="A7938" s="413"/>
      <c r="AE7938" s="414"/>
    </row>
    <row r="7939" spans="1:31" ht="15" hidden="1" customHeight="1">
      <c r="A7939" s="413"/>
      <c r="AE7939" s="414"/>
    </row>
    <row r="7940" spans="1:31" ht="15" hidden="1" customHeight="1">
      <c r="A7940" s="413"/>
      <c r="AE7940" s="414"/>
    </row>
    <row r="7941" spans="1:31" ht="15" hidden="1" customHeight="1">
      <c r="A7941" s="413"/>
      <c r="AE7941" s="414"/>
    </row>
    <row r="7942" spans="1:31" ht="15" hidden="1" customHeight="1">
      <c r="A7942" s="413"/>
      <c r="AE7942" s="414"/>
    </row>
    <row r="7943" spans="1:31" ht="15" hidden="1" customHeight="1">
      <c r="A7943" s="413"/>
      <c r="AE7943" s="414"/>
    </row>
    <row r="7944" spans="1:31" ht="15" hidden="1" customHeight="1">
      <c r="A7944" s="413"/>
      <c r="AE7944" s="414"/>
    </row>
    <row r="7945" spans="1:31" ht="15" hidden="1" customHeight="1">
      <c r="A7945" s="413"/>
      <c r="AE7945" s="414"/>
    </row>
    <row r="7946" spans="1:31" ht="15" hidden="1" customHeight="1">
      <c r="A7946" s="413"/>
      <c r="AE7946" s="414"/>
    </row>
    <row r="7947" spans="1:31" ht="15" hidden="1" customHeight="1">
      <c r="A7947" s="413"/>
      <c r="AE7947" s="414"/>
    </row>
    <row r="7948" spans="1:31" ht="15" hidden="1" customHeight="1">
      <c r="A7948" s="413"/>
      <c r="AE7948" s="414"/>
    </row>
    <row r="7949" spans="1:31" ht="15" hidden="1" customHeight="1">
      <c r="A7949" s="413"/>
      <c r="AE7949" s="414"/>
    </row>
    <row r="7950" spans="1:31" ht="15" hidden="1" customHeight="1">
      <c r="A7950" s="413"/>
      <c r="AE7950" s="414"/>
    </row>
    <row r="7951" spans="1:31" ht="15" hidden="1" customHeight="1">
      <c r="A7951" s="413"/>
      <c r="AE7951" s="414"/>
    </row>
    <row r="7952" spans="1:31" ht="15" hidden="1" customHeight="1">
      <c r="A7952" s="413"/>
      <c r="AE7952" s="414"/>
    </row>
    <row r="7953" spans="1:31" ht="15" hidden="1" customHeight="1">
      <c r="A7953" s="413"/>
      <c r="AE7953" s="414"/>
    </row>
    <row r="7954" spans="1:31" ht="15" hidden="1" customHeight="1">
      <c r="A7954" s="413"/>
      <c r="AE7954" s="414"/>
    </row>
    <row r="7955" spans="1:31" ht="15" hidden="1" customHeight="1">
      <c r="A7955" s="413"/>
      <c r="AE7955" s="414"/>
    </row>
    <row r="7956" spans="1:31" ht="15" hidden="1" customHeight="1">
      <c r="A7956" s="413"/>
      <c r="AE7956" s="414"/>
    </row>
    <row r="7957" spans="1:31" ht="15" hidden="1" customHeight="1">
      <c r="A7957" s="413"/>
      <c r="AE7957" s="414"/>
    </row>
    <row r="7958" spans="1:31" ht="15" hidden="1" customHeight="1">
      <c r="A7958" s="413"/>
      <c r="AE7958" s="414"/>
    </row>
    <row r="7959" spans="1:31" ht="15" hidden="1" customHeight="1">
      <c r="A7959" s="413"/>
      <c r="AE7959" s="414"/>
    </row>
    <row r="7960" spans="1:31" ht="15" hidden="1" customHeight="1">
      <c r="A7960" s="413"/>
      <c r="AE7960" s="414"/>
    </row>
    <row r="7961" spans="1:31" ht="15" hidden="1" customHeight="1">
      <c r="A7961" s="413"/>
      <c r="AE7961" s="414"/>
    </row>
    <row r="7962" spans="1:31" ht="15" hidden="1" customHeight="1">
      <c r="A7962" s="413"/>
      <c r="AE7962" s="414"/>
    </row>
    <row r="7963" spans="1:31" ht="15" hidden="1" customHeight="1">
      <c r="A7963" s="413"/>
      <c r="AE7963" s="414"/>
    </row>
    <row r="7964" spans="1:31" ht="15" hidden="1" customHeight="1">
      <c r="A7964" s="413"/>
      <c r="AE7964" s="414"/>
    </row>
    <row r="7965" spans="1:31" ht="15" hidden="1" customHeight="1">
      <c r="A7965" s="413"/>
      <c r="AE7965" s="414"/>
    </row>
    <row r="7966" spans="1:31" ht="15" hidden="1" customHeight="1">
      <c r="A7966" s="413"/>
      <c r="AE7966" s="414"/>
    </row>
    <row r="7967" spans="1:31" ht="15" hidden="1" customHeight="1">
      <c r="A7967" s="413"/>
      <c r="AE7967" s="414"/>
    </row>
    <row r="7968" spans="1:31" ht="15" hidden="1" customHeight="1">
      <c r="A7968" s="413"/>
      <c r="AE7968" s="414"/>
    </row>
    <row r="7969" spans="1:31" ht="15" hidden="1" customHeight="1">
      <c r="A7969" s="413"/>
      <c r="AE7969" s="414"/>
    </row>
    <row r="7970" spans="1:31" ht="15" hidden="1" customHeight="1">
      <c r="A7970" s="413"/>
      <c r="AE7970" s="414"/>
    </row>
    <row r="7971" spans="1:31" ht="15" hidden="1" customHeight="1">
      <c r="A7971" s="413"/>
      <c r="AE7971" s="414"/>
    </row>
    <row r="7972" spans="1:31" ht="15" hidden="1" customHeight="1">
      <c r="A7972" s="413"/>
      <c r="AE7972" s="414"/>
    </row>
    <row r="7973" spans="1:31" ht="15" hidden="1" customHeight="1">
      <c r="A7973" s="413"/>
      <c r="AE7973" s="414"/>
    </row>
    <row r="7974" spans="1:31" ht="15" hidden="1" customHeight="1">
      <c r="A7974" s="413"/>
      <c r="AE7974" s="414"/>
    </row>
    <row r="7975" spans="1:31" ht="15" hidden="1" customHeight="1">
      <c r="A7975" s="413"/>
      <c r="AE7975" s="414"/>
    </row>
    <row r="7976" spans="1:31" ht="15" hidden="1" customHeight="1">
      <c r="A7976" s="413"/>
      <c r="AE7976" s="414"/>
    </row>
    <row r="7977" spans="1:31" ht="15" hidden="1" customHeight="1">
      <c r="A7977" s="413"/>
      <c r="AE7977" s="414"/>
    </row>
    <row r="7978" spans="1:31" ht="15" hidden="1" customHeight="1">
      <c r="A7978" s="413"/>
      <c r="AE7978" s="414"/>
    </row>
    <row r="7979" spans="1:31" ht="15" hidden="1" customHeight="1">
      <c r="A7979" s="413"/>
      <c r="AE7979" s="414"/>
    </row>
    <row r="7980" spans="1:31" ht="15" hidden="1" customHeight="1">
      <c r="A7980" s="413"/>
      <c r="AE7980" s="414"/>
    </row>
    <row r="7981" spans="1:31" ht="15" hidden="1" customHeight="1">
      <c r="A7981" s="413"/>
      <c r="AE7981" s="414"/>
    </row>
    <row r="7982" spans="1:31" ht="15" hidden="1" customHeight="1">
      <c r="A7982" s="413"/>
      <c r="AE7982" s="414"/>
    </row>
    <row r="7983" spans="1:31" ht="15" hidden="1" customHeight="1">
      <c r="A7983" s="413"/>
      <c r="AE7983" s="414"/>
    </row>
    <row r="7984" spans="1:31" ht="15" hidden="1" customHeight="1">
      <c r="A7984" s="413"/>
      <c r="AE7984" s="414"/>
    </row>
    <row r="7985" spans="1:31" ht="15" hidden="1" customHeight="1">
      <c r="A7985" s="413"/>
      <c r="AE7985" s="414"/>
    </row>
    <row r="7986" spans="1:31" ht="15" hidden="1" customHeight="1">
      <c r="A7986" s="413"/>
      <c r="AE7986" s="414"/>
    </row>
    <row r="7987" spans="1:31" ht="15" hidden="1" customHeight="1">
      <c r="A7987" s="413"/>
      <c r="AE7987" s="414"/>
    </row>
    <row r="7988" spans="1:31" ht="15" hidden="1" customHeight="1">
      <c r="A7988" s="413"/>
      <c r="AE7988" s="414"/>
    </row>
    <row r="7989" spans="1:31" ht="15" hidden="1" customHeight="1">
      <c r="A7989" s="413"/>
      <c r="AE7989" s="414"/>
    </row>
    <row r="7990" spans="1:31" ht="15" hidden="1" customHeight="1">
      <c r="A7990" s="413"/>
      <c r="AE7990" s="414"/>
    </row>
    <row r="7991" spans="1:31" ht="15" hidden="1" customHeight="1">
      <c r="A7991" s="413"/>
      <c r="AE7991" s="414"/>
    </row>
    <row r="7992" spans="1:31" ht="15" hidden="1" customHeight="1">
      <c r="A7992" s="413"/>
      <c r="AE7992" s="414"/>
    </row>
    <row r="7993" spans="1:31" ht="15" hidden="1" customHeight="1">
      <c r="A7993" s="413"/>
      <c r="AE7993" s="414"/>
    </row>
    <row r="7994" spans="1:31" ht="15" hidden="1" customHeight="1">
      <c r="A7994" s="413"/>
      <c r="AE7994" s="414"/>
    </row>
    <row r="7995" spans="1:31" ht="15" hidden="1" customHeight="1">
      <c r="A7995" s="413"/>
      <c r="AE7995" s="414"/>
    </row>
    <row r="7996" spans="1:31" ht="15" hidden="1" customHeight="1">
      <c r="A7996" s="413"/>
      <c r="AE7996" s="414"/>
    </row>
    <row r="7997" spans="1:31" ht="15" hidden="1" customHeight="1">
      <c r="A7997" s="413"/>
      <c r="AE7997" s="414"/>
    </row>
    <row r="7998" spans="1:31" ht="15" hidden="1" customHeight="1">
      <c r="A7998" s="413"/>
      <c r="AE7998" s="414"/>
    </row>
    <row r="7999" spans="1:31" ht="15" hidden="1" customHeight="1">
      <c r="A7999" s="413"/>
      <c r="AE7999" s="414"/>
    </row>
    <row r="8000" spans="1:31" ht="15" hidden="1" customHeight="1">
      <c r="A8000" s="413"/>
      <c r="AE8000" s="414"/>
    </row>
    <row r="8001" spans="1:31" ht="15" hidden="1" customHeight="1">
      <c r="A8001" s="413"/>
      <c r="AE8001" s="414"/>
    </row>
    <row r="8002" spans="1:31" ht="15" hidden="1" customHeight="1">
      <c r="A8002" s="413"/>
      <c r="AE8002" s="414"/>
    </row>
    <row r="8003" spans="1:31" ht="15" hidden="1" customHeight="1">
      <c r="A8003" s="413"/>
      <c r="AE8003" s="414"/>
    </row>
    <row r="8004" spans="1:31" ht="15" hidden="1" customHeight="1">
      <c r="A8004" s="413"/>
      <c r="AE8004" s="414"/>
    </row>
    <row r="8005" spans="1:31" ht="15" hidden="1" customHeight="1">
      <c r="A8005" s="413"/>
      <c r="AE8005" s="414"/>
    </row>
    <row r="8006" spans="1:31" ht="15" hidden="1" customHeight="1">
      <c r="A8006" s="413"/>
      <c r="AE8006" s="414"/>
    </row>
    <row r="8007" spans="1:31" ht="15" hidden="1" customHeight="1">
      <c r="A8007" s="413"/>
      <c r="AE8007" s="414"/>
    </row>
    <row r="8008" spans="1:31" ht="15" hidden="1" customHeight="1">
      <c r="A8008" s="413"/>
      <c r="AE8008" s="414"/>
    </row>
    <row r="8009" spans="1:31" ht="15" hidden="1" customHeight="1">
      <c r="A8009" s="413"/>
      <c r="AE8009" s="414"/>
    </row>
    <row r="8010" spans="1:31" ht="15" hidden="1" customHeight="1">
      <c r="A8010" s="413"/>
      <c r="AE8010" s="414"/>
    </row>
    <row r="8011" spans="1:31" ht="15" hidden="1" customHeight="1">
      <c r="A8011" s="413"/>
      <c r="AE8011" s="414"/>
    </row>
    <row r="8012" spans="1:31" ht="15" hidden="1" customHeight="1">
      <c r="A8012" s="413"/>
      <c r="AE8012" s="414"/>
    </row>
    <row r="8013" spans="1:31" ht="15" hidden="1" customHeight="1">
      <c r="A8013" s="413"/>
      <c r="AE8013" s="414"/>
    </row>
    <row r="8014" spans="1:31" ht="15" hidden="1" customHeight="1">
      <c r="A8014" s="413"/>
      <c r="AE8014" s="414"/>
    </row>
    <row r="8015" spans="1:31" ht="15" hidden="1" customHeight="1">
      <c r="A8015" s="413"/>
      <c r="AE8015" s="414"/>
    </row>
    <row r="8016" spans="1:31" ht="15" hidden="1" customHeight="1">
      <c r="A8016" s="413"/>
      <c r="AE8016" s="414"/>
    </row>
    <row r="8017" spans="1:31" ht="15" hidden="1" customHeight="1">
      <c r="A8017" s="413"/>
      <c r="AE8017" s="414"/>
    </row>
    <row r="8018" spans="1:31" ht="15" hidden="1" customHeight="1">
      <c r="A8018" s="413"/>
      <c r="AE8018" s="414"/>
    </row>
    <row r="8019" spans="1:31" ht="15" hidden="1" customHeight="1">
      <c r="A8019" s="413"/>
      <c r="AE8019" s="414"/>
    </row>
    <row r="8020" spans="1:31" ht="15" hidden="1" customHeight="1">
      <c r="A8020" s="413"/>
      <c r="AE8020" s="414"/>
    </row>
    <row r="8021" spans="1:31" ht="15" hidden="1" customHeight="1">
      <c r="A8021" s="413"/>
      <c r="AE8021" s="414"/>
    </row>
    <row r="8022" spans="1:31" ht="15" hidden="1" customHeight="1">
      <c r="A8022" s="413"/>
      <c r="AE8022" s="414"/>
    </row>
    <row r="8023" spans="1:31" ht="15" hidden="1" customHeight="1">
      <c r="A8023" s="413"/>
      <c r="AE8023" s="414"/>
    </row>
    <row r="8024" spans="1:31" ht="15" hidden="1" customHeight="1">
      <c r="A8024" s="413"/>
      <c r="AE8024" s="414"/>
    </row>
    <row r="8025" spans="1:31" ht="15" hidden="1" customHeight="1">
      <c r="A8025" s="413"/>
      <c r="AE8025" s="414"/>
    </row>
    <row r="8026" spans="1:31" ht="15" hidden="1" customHeight="1">
      <c r="A8026" s="413"/>
      <c r="AE8026" s="414"/>
    </row>
    <row r="8027" spans="1:31" ht="15" hidden="1" customHeight="1">
      <c r="A8027" s="413"/>
      <c r="AE8027" s="414"/>
    </row>
    <row r="8028" spans="1:31" ht="15" hidden="1" customHeight="1">
      <c r="A8028" s="413"/>
      <c r="AE8028" s="414"/>
    </row>
    <row r="8029" spans="1:31" ht="15" hidden="1" customHeight="1">
      <c r="A8029" s="413"/>
      <c r="AE8029" s="414"/>
    </row>
    <row r="8030" spans="1:31" ht="15" hidden="1" customHeight="1">
      <c r="A8030" s="413"/>
      <c r="AE8030" s="414"/>
    </row>
    <row r="8031" spans="1:31" ht="15" hidden="1" customHeight="1">
      <c r="A8031" s="413"/>
      <c r="AE8031" s="414"/>
    </row>
    <row r="8032" spans="1:31" ht="15" hidden="1" customHeight="1">
      <c r="A8032" s="413"/>
      <c r="AE8032" s="414"/>
    </row>
    <row r="8033" spans="1:31" ht="15" hidden="1" customHeight="1">
      <c r="A8033" s="413"/>
      <c r="AE8033" s="414"/>
    </row>
    <row r="8034" spans="1:31" ht="15" hidden="1" customHeight="1">
      <c r="A8034" s="413"/>
      <c r="AE8034" s="414"/>
    </row>
    <row r="8035" spans="1:31" ht="15" hidden="1" customHeight="1">
      <c r="A8035" s="413"/>
      <c r="AE8035" s="414"/>
    </row>
    <row r="8036" spans="1:31" ht="15" hidden="1" customHeight="1">
      <c r="A8036" s="413"/>
      <c r="AE8036" s="414"/>
    </row>
    <row r="8037" spans="1:31" ht="15" hidden="1" customHeight="1">
      <c r="A8037" s="413"/>
      <c r="AE8037" s="414"/>
    </row>
    <row r="8038" spans="1:31" ht="15" hidden="1" customHeight="1">
      <c r="A8038" s="413"/>
      <c r="AE8038" s="414"/>
    </row>
    <row r="8039" spans="1:31" ht="15" hidden="1" customHeight="1">
      <c r="A8039" s="413"/>
      <c r="AE8039" s="414"/>
    </row>
    <row r="8040" spans="1:31" ht="15" hidden="1" customHeight="1">
      <c r="A8040" s="413"/>
      <c r="AE8040" s="414"/>
    </row>
    <row r="8041" spans="1:31" ht="15" hidden="1" customHeight="1">
      <c r="A8041" s="413"/>
      <c r="AE8041" s="414"/>
    </row>
    <row r="8042" spans="1:31" ht="15" hidden="1" customHeight="1">
      <c r="A8042" s="413"/>
      <c r="AE8042" s="414"/>
    </row>
    <row r="8043" spans="1:31" ht="15" hidden="1" customHeight="1">
      <c r="A8043" s="413"/>
      <c r="AE8043" s="414"/>
    </row>
    <row r="8044" spans="1:31" ht="15" hidden="1" customHeight="1">
      <c r="A8044" s="413"/>
      <c r="AE8044" s="414"/>
    </row>
    <row r="8045" spans="1:31" ht="15" hidden="1" customHeight="1">
      <c r="A8045" s="413"/>
      <c r="AE8045" s="414"/>
    </row>
    <row r="8046" spans="1:31" ht="15" hidden="1" customHeight="1">
      <c r="A8046" s="413"/>
      <c r="AE8046" s="414"/>
    </row>
    <row r="8047" spans="1:31" ht="15" hidden="1" customHeight="1">
      <c r="A8047" s="413"/>
      <c r="AE8047" s="414"/>
    </row>
    <row r="8048" spans="1:31" ht="15" hidden="1" customHeight="1">
      <c r="A8048" s="413"/>
      <c r="AE8048" s="414"/>
    </row>
    <row r="8049" spans="1:31" ht="15" hidden="1" customHeight="1">
      <c r="A8049" s="413"/>
      <c r="AE8049" s="414"/>
    </row>
    <row r="8050" spans="1:31" ht="15" hidden="1" customHeight="1">
      <c r="A8050" s="413"/>
      <c r="AE8050" s="414"/>
    </row>
    <row r="8051" spans="1:31" ht="15" hidden="1" customHeight="1">
      <c r="A8051" s="413"/>
      <c r="AE8051" s="414"/>
    </row>
    <row r="8052" spans="1:31" ht="15" hidden="1" customHeight="1">
      <c r="A8052" s="413"/>
      <c r="AE8052" s="414"/>
    </row>
    <row r="8053" spans="1:31" ht="15" hidden="1" customHeight="1">
      <c r="A8053" s="413"/>
      <c r="AE8053" s="414"/>
    </row>
    <row r="8054" spans="1:31" ht="15" hidden="1" customHeight="1">
      <c r="A8054" s="413"/>
      <c r="AE8054" s="414"/>
    </row>
    <row r="8055" spans="1:31" ht="15" hidden="1" customHeight="1">
      <c r="A8055" s="413"/>
      <c r="AE8055" s="414"/>
    </row>
    <row r="8056" spans="1:31" ht="15" hidden="1" customHeight="1">
      <c r="A8056" s="413"/>
      <c r="AE8056" s="414"/>
    </row>
    <row r="8057" spans="1:31" ht="15" hidden="1" customHeight="1">
      <c r="A8057" s="413"/>
      <c r="AE8057" s="414"/>
    </row>
    <row r="8058" spans="1:31" ht="15" hidden="1" customHeight="1">
      <c r="A8058" s="413"/>
      <c r="AE8058" s="414"/>
    </row>
    <row r="8059" spans="1:31" ht="15" hidden="1" customHeight="1">
      <c r="A8059" s="413"/>
      <c r="AE8059" s="414"/>
    </row>
    <row r="8060" spans="1:31" ht="15" hidden="1" customHeight="1">
      <c r="A8060" s="413"/>
      <c r="AE8060" s="414"/>
    </row>
    <row r="8061" spans="1:31" ht="15" hidden="1" customHeight="1">
      <c r="A8061" s="413"/>
      <c r="AE8061" s="414"/>
    </row>
    <row r="8062" spans="1:31" ht="15" hidden="1" customHeight="1">
      <c r="A8062" s="413"/>
      <c r="AE8062" s="414"/>
    </row>
    <row r="8063" spans="1:31" ht="15" hidden="1" customHeight="1">
      <c r="A8063" s="413"/>
      <c r="AE8063" s="414"/>
    </row>
    <row r="8064" spans="1:31" ht="15" hidden="1" customHeight="1">
      <c r="A8064" s="413"/>
      <c r="AE8064" s="414"/>
    </row>
    <row r="8065" spans="1:31" ht="15" hidden="1" customHeight="1">
      <c r="A8065" s="413"/>
      <c r="AE8065" s="414"/>
    </row>
    <row r="8066" spans="1:31" ht="15" hidden="1" customHeight="1">
      <c r="A8066" s="413"/>
      <c r="AE8066" s="414"/>
    </row>
    <row r="8067" spans="1:31" ht="15" hidden="1" customHeight="1">
      <c r="A8067" s="413"/>
      <c r="AE8067" s="414"/>
    </row>
    <row r="8068" spans="1:31" ht="15" hidden="1" customHeight="1">
      <c r="A8068" s="413"/>
      <c r="AE8068" s="414"/>
    </row>
    <row r="8069" spans="1:31" ht="15" hidden="1" customHeight="1">
      <c r="A8069" s="413"/>
      <c r="AE8069" s="414"/>
    </row>
    <row r="8070" spans="1:31" ht="15" hidden="1" customHeight="1">
      <c r="A8070" s="413"/>
      <c r="AE8070" s="414"/>
    </row>
    <row r="8071" spans="1:31" ht="15" hidden="1" customHeight="1">
      <c r="A8071" s="413"/>
      <c r="AE8071" s="414"/>
    </row>
    <row r="8072" spans="1:31" ht="15" hidden="1" customHeight="1">
      <c r="A8072" s="413"/>
      <c r="AE8072" s="414"/>
    </row>
    <row r="8073" spans="1:31" ht="15" hidden="1" customHeight="1">
      <c r="A8073" s="413"/>
      <c r="AE8073" s="414"/>
    </row>
    <row r="8074" spans="1:31" ht="15" hidden="1" customHeight="1">
      <c r="A8074" s="413"/>
      <c r="AE8074" s="414"/>
    </row>
    <row r="8075" spans="1:31" ht="15" hidden="1" customHeight="1">
      <c r="A8075" s="413"/>
      <c r="AE8075" s="414"/>
    </row>
    <row r="8076" spans="1:31" ht="15" hidden="1" customHeight="1">
      <c r="A8076" s="413"/>
      <c r="AE8076" s="414"/>
    </row>
    <row r="8077" spans="1:31" ht="15" hidden="1" customHeight="1">
      <c r="A8077" s="413"/>
      <c r="AE8077" s="414"/>
    </row>
    <row r="8078" spans="1:31" ht="15" hidden="1" customHeight="1">
      <c r="A8078" s="413"/>
      <c r="AE8078" s="414"/>
    </row>
    <row r="8079" spans="1:31" ht="15" hidden="1" customHeight="1">
      <c r="A8079" s="413"/>
      <c r="AE8079" s="414"/>
    </row>
    <row r="8080" spans="1:31" ht="15" hidden="1" customHeight="1">
      <c r="A8080" s="413"/>
      <c r="AE8080" s="414"/>
    </row>
    <row r="8081" spans="1:31" ht="15" hidden="1" customHeight="1">
      <c r="A8081" s="413"/>
      <c r="AE8081" s="414"/>
    </row>
    <row r="8082" spans="1:31" ht="15" hidden="1" customHeight="1">
      <c r="A8082" s="413"/>
      <c r="AE8082" s="414"/>
    </row>
    <row r="8083" spans="1:31" ht="15" hidden="1" customHeight="1">
      <c r="A8083" s="413"/>
      <c r="AE8083" s="414"/>
    </row>
    <row r="8084" spans="1:31" ht="15" hidden="1" customHeight="1">
      <c r="A8084" s="413"/>
      <c r="AE8084" s="414"/>
    </row>
    <row r="8085" spans="1:31" ht="15" hidden="1" customHeight="1">
      <c r="A8085" s="413"/>
      <c r="AE8085" s="414"/>
    </row>
    <row r="8086" spans="1:31" ht="15" hidden="1" customHeight="1">
      <c r="A8086" s="413"/>
      <c r="AE8086" s="414"/>
    </row>
    <row r="8087" spans="1:31" ht="15" hidden="1" customHeight="1">
      <c r="A8087" s="413"/>
      <c r="AE8087" s="414"/>
    </row>
    <row r="8088" spans="1:31" ht="15" hidden="1" customHeight="1">
      <c r="A8088" s="413"/>
      <c r="AE8088" s="414"/>
    </row>
    <row r="8089" spans="1:31" ht="15" hidden="1" customHeight="1">
      <c r="A8089" s="413"/>
      <c r="AE8089" s="414"/>
    </row>
    <row r="8090" spans="1:31" ht="15" hidden="1" customHeight="1">
      <c r="A8090" s="413"/>
      <c r="AE8090" s="414"/>
    </row>
    <row r="8091" spans="1:31" ht="15" hidden="1" customHeight="1">
      <c r="A8091" s="413"/>
      <c r="AE8091" s="414"/>
    </row>
    <row r="8092" spans="1:31" ht="15" hidden="1" customHeight="1">
      <c r="A8092" s="413"/>
      <c r="AE8092" s="414"/>
    </row>
    <row r="8093" spans="1:31" ht="15" hidden="1" customHeight="1">
      <c r="A8093" s="413"/>
      <c r="AE8093" s="414"/>
    </row>
    <row r="8094" spans="1:31" ht="15" hidden="1" customHeight="1">
      <c r="A8094" s="413"/>
      <c r="AE8094" s="414"/>
    </row>
    <row r="8095" spans="1:31" ht="15" hidden="1" customHeight="1">
      <c r="A8095" s="413"/>
      <c r="AE8095" s="414"/>
    </row>
    <row r="8096" spans="1:31" ht="15" hidden="1" customHeight="1">
      <c r="A8096" s="413"/>
      <c r="AE8096" s="414"/>
    </row>
    <row r="8097" spans="1:31" ht="15" hidden="1" customHeight="1">
      <c r="A8097" s="413"/>
      <c r="AE8097" s="414"/>
    </row>
    <row r="8098" spans="1:31" ht="15" hidden="1" customHeight="1">
      <c r="A8098" s="413"/>
      <c r="AE8098" s="414"/>
    </row>
    <row r="8099" spans="1:31" ht="15" hidden="1" customHeight="1">
      <c r="A8099" s="413"/>
      <c r="AE8099" s="414"/>
    </row>
    <row r="8100" spans="1:31" ht="15" hidden="1" customHeight="1">
      <c r="A8100" s="413"/>
      <c r="AE8100" s="414"/>
    </row>
    <row r="8101" spans="1:31" ht="15" hidden="1" customHeight="1">
      <c r="A8101" s="413"/>
      <c r="AE8101" s="414"/>
    </row>
    <row r="8102" spans="1:31" ht="15" hidden="1" customHeight="1">
      <c r="A8102" s="413"/>
      <c r="AE8102" s="414"/>
    </row>
    <row r="8103" spans="1:31" ht="15" hidden="1" customHeight="1">
      <c r="A8103" s="413"/>
      <c r="AE8103" s="414"/>
    </row>
    <row r="8104" spans="1:31" ht="15" hidden="1" customHeight="1">
      <c r="A8104" s="413"/>
      <c r="AE8104" s="414"/>
    </row>
    <row r="8105" spans="1:31" ht="15" hidden="1" customHeight="1">
      <c r="A8105" s="413"/>
      <c r="AE8105" s="414"/>
    </row>
    <row r="8106" spans="1:31" ht="15" hidden="1" customHeight="1">
      <c r="A8106" s="413"/>
      <c r="AE8106" s="414"/>
    </row>
    <row r="8107" spans="1:31" ht="15" hidden="1" customHeight="1">
      <c r="A8107" s="413"/>
      <c r="AE8107" s="414"/>
    </row>
    <row r="8108" spans="1:31" ht="15" hidden="1" customHeight="1">
      <c r="A8108" s="413"/>
      <c r="AE8108" s="414"/>
    </row>
    <row r="8109" spans="1:31" ht="15" hidden="1" customHeight="1">
      <c r="A8109" s="413"/>
      <c r="AE8109" s="414"/>
    </row>
    <row r="8110" spans="1:31" ht="15" hidden="1" customHeight="1">
      <c r="A8110" s="413"/>
      <c r="AE8110" s="414"/>
    </row>
    <row r="8111" spans="1:31" ht="15" hidden="1" customHeight="1">
      <c r="A8111" s="413"/>
      <c r="AE8111" s="414"/>
    </row>
    <row r="8112" spans="1:31" ht="15" hidden="1" customHeight="1">
      <c r="A8112" s="413"/>
      <c r="AE8112" s="414"/>
    </row>
    <row r="8113" spans="1:31" ht="15" hidden="1" customHeight="1">
      <c r="A8113" s="413"/>
      <c r="AE8113" s="414"/>
    </row>
    <row r="8114" spans="1:31" ht="15" hidden="1" customHeight="1">
      <c r="A8114" s="413"/>
      <c r="AE8114" s="414"/>
    </row>
    <row r="8115" spans="1:31" ht="15" hidden="1" customHeight="1">
      <c r="A8115" s="413"/>
      <c r="AE8115" s="414"/>
    </row>
    <row r="8116" spans="1:31" ht="15" hidden="1" customHeight="1">
      <c r="A8116" s="413"/>
      <c r="AE8116" s="414"/>
    </row>
    <row r="8117" spans="1:31" ht="15" hidden="1" customHeight="1">
      <c r="A8117" s="413"/>
      <c r="AE8117" s="414"/>
    </row>
    <row r="8118" spans="1:31" ht="15" hidden="1" customHeight="1">
      <c r="A8118" s="413"/>
      <c r="AE8118" s="414"/>
    </row>
    <row r="8119" spans="1:31" ht="15" hidden="1" customHeight="1">
      <c r="A8119" s="413"/>
      <c r="AE8119" s="414"/>
    </row>
    <row r="8120" spans="1:31" ht="15" hidden="1" customHeight="1">
      <c r="A8120" s="413"/>
      <c r="AE8120" s="414"/>
    </row>
    <row r="8121" spans="1:31" ht="15" hidden="1" customHeight="1">
      <c r="A8121" s="413"/>
      <c r="AE8121" s="414"/>
    </row>
    <row r="8122" spans="1:31" ht="15" hidden="1" customHeight="1">
      <c r="A8122" s="413"/>
      <c r="AE8122" s="414"/>
    </row>
    <row r="8123" spans="1:31" ht="15" hidden="1" customHeight="1">
      <c r="A8123" s="413"/>
      <c r="AE8123" s="414"/>
    </row>
    <row r="8124" spans="1:31" ht="15" hidden="1" customHeight="1">
      <c r="A8124" s="413"/>
      <c r="AE8124" s="414"/>
    </row>
    <row r="8125" spans="1:31" ht="15" hidden="1" customHeight="1">
      <c r="A8125" s="413"/>
      <c r="AE8125" s="414"/>
    </row>
    <row r="8126" spans="1:31" ht="15" hidden="1" customHeight="1">
      <c r="A8126" s="413"/>
      <c r="AE8126" s="414"/>
    </row>
    <row r="8127" spans="1:31" ht="15" hidden="1" customHeight="1">
      <c r="A8127" s="413"/>
      <c r="AE8127" s="414"/>
    </row>
    <row r="8128" spans="1:31" ht="15" hidden="1" customHeight="1">
      <c r="A8128" s="413"/>
      <c r="AE8128" s="414"/>
    </row>
    <row r="8129" spans="1:31" ht="15" hidden="1" customHeight="1">
      <c r="A8129" s="413"/>
      <c r="AE8129" s="414"/>
    </row>
    <row r="8130" spans="1:31" ht="15" hidden="1" customHeight="1">
      <c r="A8130" s="413"/>
      <c r="AE8130" s="414"/>
    </row>
    <row r="8131" spans="1:31" ht="15" hidden="1" customHeight="1">
      <c r="A8131" s="413"/>
      <c r="AE8131" s="414"/>
    </row>
    <row r="8132" spans="1:31" ht="15" hidden="1" customHeight="1">
      <c r="A8132" s="413"/>
      <c r="AE8132" s="414"/>
    </row>
    <row r="8133" spans="1:31" ht="15" hidden="1" customHeight="1">
      <c r="A8133" s="413"/>
      <c r="AE8133" s="414"/>
    </row>
    <row r="8134" spans="1:31" ht="15" hidden="1" customHeight="1">
      <c r="A8134" s="413"/>
      <c r="AE8134" s="414"/>
    </row>
    <row r="8135" spans="1:31" ht="15" hidden="1" customHeight="1">
      <c r="A8135" s="413"/>
      <c r="AE8135" s="414"/>
    </row>
    <row r="8136" spans="1:31" ht="15" hidden="1" customHeight="1">
      <c r="A8136" s="413"/>
      <c r="AE8136" s="414"/>
    </row>
    <row r="8137" spans="1:31" ht="15" hidden="1" customHeight="1">
      <c r="A8137" s="413"/>
      <c r="AE8137" s="414"/>
    </row>
    <row r="8138" spans="1:31" ht="15" hidden="1" customHeight="1">
      <c r="A8138" s="413"/>
      <c r="AE8138" s="414"/>
    </row>
    <row r="8139" spans="1:31" ht="15" hidden="1" customHeight="1">
      <c r="A8139" s="413"/>
      <c r="AE8139" s="414"/>
    </row>
    <row r="8140" spans="1:31" ht="15" hidden="1" customHeight="1">
      <c r="A8140" s="413"/>
      <c r="AE8140" s="414"/>
    </row>
    <row r="8141" spans="1:31" ht="15" hidden="1" customHeight="1">
      <c r="A8141" s="413"/>
      <c r="AE8141" s="414"/>
    </row>
    <row r="8142" spans="1:31" ht="15" hidden="1" customHeight="1">
      <c r="A8142" s="413"/>
      <c r="AE8142" s="414"/>
    </row>
    <row r="8143" spans="1:31" ht="15" hidden="1" customHeight="1">
      <c r="A8143" s="413"/>
      <c r="AE8143" s="414"/>
    </row>
    <row r="8144" spans="1:31" ht="15" hidden="1" customHeight="1">
      <c r="A8144" s="413"/>
      <c r="AE8144" s="414"/>
    </row>
    <row r="8145" spans="1:31" ht="15" hidden="1" customHeight="1">
      <c r="A8145" s="413"/>
      <c r="AE8145" s="414"/>
    </row>
    <row r="8146" spans="1:31" ht="15" hidden="1" customHeight="1">
      <c r="A8146" s="413"/>
      <c r="AE8146" s="414"/>
    </row>
    <row r="8147" spans="1:31" ht="15" hidden="1" customHeight="1">
      <c r="A8147" s="413"/>
      <c r="AE8147" s="414"/>
    </row>
    <row r="8148" spans="1:31" ht="15" hidden="1" customHeight="1">
      <c r="A8148" s="413"/>
      <c r="AE8148" s="414"/>
    </row>
    <row r="8149" spans="1:31" ht="15" hidden="1" customHeight="1">
      <c r="A8149" s="413"/>
      <c r="AE8149" s="414"/>
    </row>
    <row r="8150" spans="1:31" ht="15" hidden="1" customHeight="1">
      <c r="A8150" s="413"/>
      <c r="AE8150" s="414"/>
    </row>
    <row r="8151" spans="1:31" ht="15" hidden="1" customHeight="1">
      <c r="A8151" s="413"/>
      <c r="AE8151" s="414"/>
    </row>
    <row r="8152" spans="1:31" ht="15" hidden="1" customHeight="1">
      <c r="A8152" s="413"/>
      <c r="AE8152" s="414"/>
    </row>
    <row r="8153" spans="1:31" ht="15" hidden="1" customHeight="1">
      <c r="A8153" s="413"/>
      <c r="AE8153" s="414"/>
    </row>
    <row r="8154" spans="1:31" ht="15" hidden="1" customHeight="1">
      <c r="A8154" s="413"/>
      <c r="AE8154" s="414"/>
    </row>
    <row r="8155" spans="1:31" ht="15" hidden="1" customHeight="1">
      <c r="A8155" s="413"/>
      <c r="AE8155" s="414"/>
    </row>
    <row r="8156" spans="1:31" ht="15" hidden="1" customHeight="1">
      <c r="A8156" s="413"/>
      <c r="AE8156" s="414"/>
    </row>
    <row r="8157" spans="1:31" ht="15" hidden="1" customHeight="1">
      <c r="A8157" s="413"/>
      <c r="AE8157" s="414"/>
    </row>
    <row r="8158" spans="1:31" ht="15" hidden="1" customHeight="1">
      <c r="A8158" s="413"/>
      <c r="AE8158" s="414"/>
    </row>
    <row r="8159" spans="1:31" ht="15" hidden="1" customHeight="1">
      <c r="A8159" s="413"/>
      <c r="AE8159" s="414"/>
    </row>
    <row r="8160" spans="1:31" ht="15" hidden="1" customHeight="1">
      <c r="A8160" s="413"/>
      <c r="AE8160" s="414"/>
    </row>
    <row r="8161" spans="1:31" ht="15" hidden="1" customHeight="1">
      <c r="A8161" s="413"/>
      <c r="AE8161" s="414"/>
    </row>
    <row r="8162" spans="1:31" ht="15" hidden="1" customHeight="1">
      <c r="A8162" s="413"/>
      <c r="AE8162" s="414"/>
    </row>
    <row r="8163" spans="1:31" ht="15" hidden="1" customHeight="1">
      <c r="A8163" s="413"/>
      <c r="AE8163" s="414"/>
    </row>
    <row r="8164" spans="1:31" ht="15" hidden="1" customHeight="1">
      <c r="A8164" s="413"/>
      <c r="AE8164" s="414"/>
    </row>
    <row r="8165" spans="1:31" ht="15" hidden="1" customHeight="1">
      <c r="A8165" s="413"/>
      <c r="AE8165" s="414"/>
    </row>
    <row r="8166" spans="1:31" ht="15" hidden="1" customHeight="1">
      <c r="A8166" s="413"/>
      <c r="AE8166" s="414"/>
    </row>
    <row r="8167" spans="1:31" ht="15" hidden="1" customHeight="1">
      <c r="A8167" s="413"/>
      <c r="AE8167" s="414"/>
    </row>
    <row r="8168" spans="1:31" ht="15" hidden="1" customHeight="1">
      <c r="A8168" s="413"/>
      <c r="AE8168" s="414"/>
    </row>
    <row r="8169" spans="1:31" ht="15" hidden="1" customHeight="1">
      <c r="A8169" s="413"/>
      <c r="AE8169" s="414"/>
    </row>
    <row r="8170" spans="1:31" ht="15" hidden="1" customHeight="1">
      <c r="A8170" s="413"/>
      <c r="AE8170" s="414"/>
    </row>
    <row r="8171" spans="1:31" ht="15" hidden="1" customHeight="1">
      <c r="A8171" s="413"/>
      <c r="AE8171" s="414"/>
    </row>
    <row r="8172" spans="1:31" ht="15" hidden="1" customHeight="1">
      <c r="A8172" s="413"/>
      <c r="AE8172" s="414"/>
    </row>
    <row r="8173" spans="1:31" ht="15" hidden="1" customHeight="1">
      <c r="A8173" s="413"/>
      <c r="AE8173" s="414"/>
    </row>
    <row r="8174" spans="1:31" ht="15" hidden="1" customHeight="1">
      <c r="A8174" s="413"/>
      <c r="AE8174" s="414"/>
    </row>
    <row r="8175" spans="1:31" ht="15" hidden="1" customHeight="1">
      <c r="A8175" s="413"/>
      <c r="AE8175" s="414"/>
    </row>
    <row r="8176" spans="1:31" ht="15" hidden="1" customHeight="1">
      <c r="A8176" s="413"/>
      <c r="AE8176" s="414"/>
    </row>
    <row r="8177" spans="1:31" ht="15" hidden="1" customHeight="1">
      <c r="A8177" s="413"/>
      <c r="AE8177" s="414"/>
    </row>
    <row r="8178" spans="1:31" ht="15" hidden="1" customHeight="1">
      <c r="A8178" s="413"/>
      <c r="AE8178" s="414"/>
    </row>
    <row r="8179" spans="1:31" ht="15" hidden="1" customHeight="1">
      <c r="A8179" s="413"/>
      <c r="AE8179" s="414"/>
    </row>
    <row r="8180" spans="1:31" ht="15" hidden="1" customHeight="1">
      <c r="A8180" s="413"/>
      <c r="AE8180" s="414"/>
    </row>
    <row r="8181" spans="1:31" ht="15" hidden="1" customHeight="1">
      <c r="A8181" s="413"/>
      <c r="AE8181" s="414"/>
    </row>
    <row r="8182" spans="1:31" ht="15" hidden="1" customHeight="1">
      <c r="A8182" s="413"/>
      <c r="AE8182" s="414"/>
    </row>
    <row r="8183" spans="1:31" ht="15" hidden="1" customHeight="1">
      <c r="A8183" s="413"/>
      <c r="AE8183" s="414"/>
    </row>
    <row r="8184" spans="1:31" ht="15" hidden="1" customHeight="1">
      <c r="A8184" s="413"/>
      <c r="AE8184" s="414"/>
    </row>
    <row r="8185" spans="1:31" ht="15" hidden="1" customHeight="1">
      <c r="A8185" s="413"/>
      <c r="AE8185" s="414"/>
    </row>
    <row r="8186" spans="1:31" ht="15" hidden="1" customHeight="1">
      <c r="A8186" s="413"/>
      <c r="AE8186" s="414"/>
    </row>
    <row r="8187" spans="1:31" ht="15" hidden="1" customHeight="1">
      <c r="A8187" s="413"/>
      <c r="AE8187" s="414"/>
    </row>
    <row r="8188" spans="1:31" ht="15" hidden="1" customHeight="1">
      <c r="A8188" s="413"/>
      <c r="AE8188" s="414"/>
    </row>
    <row r="8189" spans="1:31" ht="15" hidden="1" customHeight="1">
      <c r="A8189" s="413"/>
      <c r="AE8189" s="414"/>
    </row>
    <row r="8190" spans="1:31" ht="15" hidden="1" customHeight="1">
      <c r="A8190" s="413"/>
      <c r="AE8190" s="414"/>
    </row>
    <row r="8191" spans="1:31" ht="15" hidden="1" customHeight="1">
      <c r="A8191" s="413"/>
      <c r="AE8191" s="414"/>
    </row>
    <row r="8192" spans="1:31" ht="15" hidden="1" customHeight="1">
      <c r="A8192" s="413"/>
      <c r="AE8192" s="414"/>
    </row>
    <row r="8193" spans="1:31" ht="15" hidden="1" customHeight="1">
      <c r="A8193" s="413"/>
      <c r="AE8193" s="414"/>
    </row>
    <row r="8194" spans="1:31" ht="15" hidden="1" customHeight="1">
      <c r="A8194" s="413"/>
      <c r="AE8194" s="414"/>
    </row>
    <row r="8195" spans="1:31" ht="15" hidden="1" customHeight="1">
      <c r="A8195" s="413"/>
      <c r="AE8195" s="414"/>
    </row>
    <row r="8196" spans="1:31" ht="15" hidden="1" customHeight="1">
      <c r="A8196" s="413"/>
      <c r="AE8196" s="414"/>
    </row>
    <row r="8197" spans="1:31" ht="15" hidden="1" customHeight="1">
      <c r="A8197" s="413"/>
      <c r="AE8197" s="414"/>
    </row>
    <row r="8198" spans="1:31" ht="15" hidden="1" customHeight="1">
      <c r="A8198" s="413"/>
      <c r="AE8198" s="414"/>
    </row>
    <row r="8199" spans="1:31" ht="15" hidden="1" customHeight="1">
      <c r="A8199" s="413"/>
      <c r="AE8199" s="414"/>
    </row>
    <row r="8200" spans="1:31" ht="15" hidden="1" customHeight="1">
      <c r="A8200" s="413"/>
      <c r="AE8200" s="414"/>
    </row>
    <row r="8201" spans="1:31" ht="15" hidden="1" customHeight="1">
      <c r="A8201" s="413"/>
      <c r="AE8201" s="414"/>
    </row>
    <row r="8202" spans="1:31" ht="15" hidden="1" customHeight="1">
      <c r="A8202" s="413"/>
      <c r="AE8202" s="414"/>
    </row>
    <row r="8203" spans="1:31" ht="15" hidden="1" customHeight="1">
      <c r="A8203" s="413"/>
      <c r="AE8203" s="414"/>
    </row>
    <row r="8204" spans="1:31" ht="15" hidden="1" customHeight="1">
      <c r="A8204" s="413"/>
      <c r="AE8204" s="414"/>
    </row>
    <row r="8205" spans="1:31" ht="15" hidden="1" customHeight="1">
      <c r="A8205" s="413"/>
      <c r="AE8205" s="414"/>
    </row>
    <row r="8206" spans="1:31" ht="15" hidden="1" customHeight="1">
      <c r="A8206" s="413"/>
      <c r="AE8206" s="414"/>
    </row>
    <row r="8207" spans="1:31" ht="15" hidden="1" customHeight="1">
      <c r="A8207" s="413"/>
      <c r="AE8207" s="414"/>
    </row>
    <row r="8208" spans="1:31" ht="15" hidden="1" customHeight="1">
      <c r="A8208" s="413"/>
      <c r="AE8208" s="414"/>
    </row>
    <row r="8209" spans="1:31" ht="15" hidden="1" customHeight="1">
      <c r="A8209" s="413"/>
      <c r="AE8209" s="414"/>
    </row>
    <row r="8210" spans="1:31" ht="15" hidden="1" customHeight="1">
      <c r="A8210" s="413"/>
      <c r="AE8210" s="414"/>
    </row>
    <row r="8211" spans="1:31" ht="15" hidden="1" customHeight="1">
      <c r="A8211" s="413"/>
      <c r="AE8211" s="414"/>
    </row>
    <row r="8212" spans="1:31" ht="15" hidden="1" customHeight="1">
      <c r="A8212" s="413"/>
      <c r="AE8212" s="414"/>
    </row>
    <row r="8213" spans="1:31" ht="15" hidden="1" customHeight="1">
      <c r="A8213" s="413"/>
      <c r="AE8213" s="414"/>
    </row>
    <row r="8214" spans="1:31" ht="15" hidden="1" customHeight="1">
      <c r="A8214" s="413"/>
      <c r="AE8214" s="414"/>
    </row>
    <row r="8215" spans="1:31" ht="15" hidden="1" customHeight="1">
      <c r="A8215" s="413"/>
      <c r="AE8215" s="414"/>
    </row>
    <row r="8216" spans="1:31" ht="15" hidden="1" customHeight="1">
      <c r="A8216" s="413"/>
      <c r="AE8216" s="414"/>
    </row>
    <row r="8217" spans="1:31" ht="15" hidden="1" customHeight="1">
      <c r="A8217" s="413"/>
      <c r="AE8217" s="414"/>
    </row>
    <row r="8218" spans="1:31" ht="15" hidden="1" customHeight="1">
      <c r="A8218" s="413"/>
      <c r="AE8218" s="414"/>
    </row>
    <row r="8219" spans="1:31" ht="15" hidden="1" customHeight="1">
      <c r="A8219" s="413"/>
      <c r="AE8219" s="414"/>
    </row>
    <row r="8220" spans="1:31" ht="15" hidden="1" customHeight="1">
      <c r="A8220" s="413"/>
      <c r="AE8220" s="414"/>
    </row>
    <row r="8221" spans="1:31" ht="15" hidden="1" customHeight="1">
      <c r="A8221" s="413"/>
      <c r="AE8221" s="414"/>
    </row>
    <row r="8222" spans="1:31" ht="15" hidden="1" customHeight="1">
      <c r="A8222" s="413"/>
      <c r="AE8222" s="414"/>
    </row>
    <row r="8223" spans="1:31" ht="15" hidden="1" customHeight="1">
      <c r="A8223" s="413"/>
      <c r="AE8223" s="414"/>
    </row>
    <row r="8224" spans="1:31" ht="15" hidden="1" customHeight="1">
      <c r="A8224" s="413"/>
      <c r="AE8224" s="414"/>
    </row>
    <row r="8225" spans="1:31" ht="15" hidden="1" customHeight="1">
      <c r="A8225" s="413"/>
      <c r="AE8225" s="414"/>
    </row>
    <row r="8226" spans="1:31" ht="15" hidden="1" customHeight="1">
      <c r="A8226" s="413"/>
      <c r="AE8226" s="414"/>
    </row>
    <row r="8227" spans="1:31" ht="15" hidden="1" customHeight="1">
      <c r="A8227" s="413"/>
      <c r="AE8227" s="414"/>
    </row>
    <row r="8228" spans="1:31" ht="15" hidden="1" customHeight="1">
      <c r="A8228" s="413"/>
      <c r="AE8228" s="414"/>
    </row>
    <row r="8229" spans="1:31" ht="15" hidden="1" customHeight="1">
      <c r="A8229" s="413"/>
      <c r="AE8229" s="414"/>
    </row>
    <row r="8230" spans="1:31" ht="15" hidden="1" customHeight="1">
      <c r="A8230" s="413"/>
      <c r="AE8230" s="414"/>
    </row>
    <row r="8231" spans="1:31" ht="15" hidden="1" customHeight="1">
      <c r="A8231" s="413"/>
      <c r="AE8231" s="414"/>
    </row>
    <row r="8232" spans="1:31" ht="15" hidden="1" customHeight="1">
      <c r="A8232" s="413"/>
      <c r="AE8232" s="414"/>
    </row>
    <row r="8233" spans="1:31" ht="15" hidden="1" customHeight="1">
      <c r="A8233" s="413"/>
      <c r="AE8233" s="414"/>
    </row>
    <row r="8234" spans="1:31" ht="15" hidden="1" customHeight="1">
      <c r="A8234" s="413"/>
      <c r="AE8234" s="414"/>
    </row>
    <row r="8235" spans="1:31" ht="15" hidden="1" customHeight="1">
      <c r="A8235" s="413"/>
      <c r="AE8235" s="414"/>
    </row>
    <row r="8236" spans="1:31" ht="15" hidden="1" customHeight="1">
      <c r="A8236" s="413"/>
      <c r="AE8236" s="414"/>
    </row>
    <row r="8237" spans="1:31" ht="15" hidden="1" customHeight="1">
      <c r="A8237" s="413"/>
      <c r="AE8237" s="414"/>
    </row>
    <row r="8238" spans="1:31" ht="15" hidden="1" customHeight="1">
      <c r="A8238" s="413"/>
      <c r="AE8238" s="414"/>
    </row>
    <row r="8239" spans="1:31" ht="15" hidden="1" customHeight="1">
      <c r="A8239" s="413"/>
      <c r="AE8239" s="414"/>
    </row>
    <row r="8240" spans="1:31" ht="15" hidden="1" customHeight="1">
      <c r="A8240" s="413"/>
      <c r="AE8240" s="414"/>
    </row>
    <row r="8241" spans="1:31" ht="15" hidden="1" customHeight="1">
      <c r="A8241" s="413"/>
      <c r="AE8241" s="414"/>
    </row>
    <row r="8242" spans="1:31" ht="15" hidden="1" customHeight="1">
      <c r="A8242" s="413"/>
      <c r="AE8242" s="414"/>
    </row>
    <row r="8243" spans="1:31" ht="15" hidden="1" customHeight="1">
      <c r="A8243" s="413"/>
      <c r="AE8243" s="414"/>
    </row>
    <row r="8244" spans="1:31" ht="15" hidden="1" customHeight="1">
      <c r="A8244" s="413"/>
      <c r="AE8244" s="414"/>
    </row>
    <row r="8245" spans="1:31" ht="15" hidden="1" customHeight="1">
      <c r="A8245" s="413"/>
      <c r="AE8245" s="414"/>
    </row>
    <row r="8246" spans="1:31" ht="15" hidden="1" customHeight="1">
      <c r="A8246" s="413"/>
      <c r="AE8246" s="414"/>
    </row>
    <row r="8247" spans="1:31" ht="15" hidden="1" customHeight="1">
      <c r="A8247" s="413"/>
      <c r="AE8247" s="414"/>
    </row>
    <row r="8248" spans="1:31" ht="15" hidden="1" customHeight="1">
      <c r="A8248" s="413"/>
      <c r="AE8248" s="414"/>
    </row>
    <row r="8249" spans="1:31" ht="15" hidden="1" customHeight="1">
      <c r="A8249" s="413"/>
      <c r="AE8249" s="414"/>
    </row>
    <row r="8250" spans="1:31" ht="15" hidden="1" customHeight="1">
      <c r="A8250" s="413"/>
      <c r="AE8250" s="414"/>
    </row>
    <row r="8251" spans="1:31" ht="15" hidden="1" customHeight="1">
      <c r="A8251" s="413"/>
      <c r="AE8251" s="414"/>
    </row>
    <row r="8252" spans="1:31" ht="15" hidden="1" customHeight="1">
      <c r="A8252" s="413"/>
      <c r="AE8252" s="414"/>
    </row>
    <row r="8253" spans="1:31" ht="15" hidden="1" customHeight="1">
      <c r="A8253" s="413"/>
      <c r="AE8253" s="414"/>
    </row>
    <row r="8254" spans="1:31" ht="15" hidden="1" customHeight="1">
      <c r="A8254" s="413"/>
      <c r="AE8254" s="414"/>
    </row>
    <row r="8255" spans="1:31" ht="15" hidden="1" customHeight="1">
      <c r="A8255" s="413"/>
      <c r="AE8255" s="414"/>
    </row>
    <row r="8256" spans="1:31" ht="15" hidden="1" customHeight="1">
      <c r="A8256" s="413"/>
      <c r="AE8256" s="414"/>
    </row>
    <row r="8257" spans="1:31" ht="15" hidden="1" customHeight="1">
      <c r="A8257" s="413"/>
      <c r="AE8257" s="414"/>
    </row>
    <row r="8258" spans="1:31" ht="15" hidden="1" customHeight="1">
      <c r="A8258" s="413"/>
      <c r="AE8258" s="414"/>
    </row>
    <row r="8259" spans="1:31" ht="15" hidden="1" customHeight="1">
      <c r="A8259" s="413"/>
      <c r="AE8259" s="414"/>
    </row>
    <row r="8260" spans="1:31" ht="15" hidden="1" customHeight="1">
      <c r="A8260" s="413"/>
      <c r="AE8260" s="414"/>
    </row>
    <row r="8261" spans="1:31" ht="15" hidden="1" customHeight="1">
      <c r="A8261" s="413"/>
      <c r="AE8261" s="414"/>
    </row>
    <row r="8262" spans="1:31" ht="15" hidden="1" customHeight="1">
      <c r="A8262" s="413"/>
      <c r="AE8262" s="414"/>
    </row>
    <row r="8263" spans="1:31" ht="15" hidden="1" customHeight="1">
      <c r="A8263" s="413"/>
      <c r="AE8263" s="414"/>
    </row>
    <row r="8264" spans="1:31" ht="15" hidden="1" customHeight="1">
      <c r="A8264" s="413"/>
      <c r="AE8264" s="414"/>
    </row>
    <row r="8265" spans="1:31" ht="15" hidden="1" customHeight="1">
      <c r="A8265" s="413"/>
      <c r="AE8265" s="414"/>
    </row>
    <row r="8266" spans="1:31" ht="15" hidden="1" customHeight="1">
      <c r="A8266" s="413"/>
      <c r="AE8266" s="414"/>
    </row>
    <row r="8267" spans="1:31" ht="15" hidden="1" customHeight="1">
      <c r="A8267" s="413"/>
      <c r="AE8267" s="414"/>
    </row>
    <row r="8268" spans="1:31" ht="15" hidden="1" customHeight="1">
      <c r="A8268" s="413"/>
      <c r="AE8268" s="414"/>
    </row>
    <row r="8269" spans="1:31" ht="15" hidden="1" customHeight="1">
      <c r="A8269" s="413"/>
      <c r="AE8269" s="414"/>
    </row>
    <row r="8270" spans="1:31" ht="15" hidden="1" customHeight="1">
      <c r="A8270" s="413"/>
      <c r="AE8270" s="414"/>
    </row>
    <row r="8271" spans="1:31" ht="15" hidden="1" customHeight="1">
      <c r="A8271" s="413"/>
      <c r="AE8271" s="414"/>
    </row>
    <row r="8272" spans="1:31" ht="15" hidden="1" customHeight="1">
      <c r="A8272" s="413"/>
      <c r="AE8272" s="414"/>
    </row>
    <row r="8273" spans="1:31" ht="15" hidden="1" customHeight="1">
      <c r="A8273" s="413"/>
      <c r="AE8273" s="414"/>
    </row>
    <row r="8274" spans="1:31" ht="15" hidden="1" customHeight="1">
      <c r="A8274" s="413"/>
      <c r="AE8274" s="414"/>
    </row>
    <row r="8275" spans="1:31" ht="15" hidden="1" customHeight="1">
      <c r="A8275" s="413"/>
      <c r="AE8275" s="414"/>
    </row>
    <row r="8276" spans="1:31" ht="15" hidden="1" customHeight="1">
      <c r="A8276" s="413"/>
      <c r="AE8276" s="414"/>
    </row>
    <row r="8277" spans="1:31" ht="15" hidden="1" customHeight="1">
      <c r="A8277" s="413"/>
      <c r="AE8277" s="414"/>
    </row>
    <row r="8278" spans="1:31" ht="15" hidden="1" customHeight="1">
      <c r="A8278" s="413"/>
      <c r="AE8278" s="414"/>
    </row>
    <row r="8279" spans="1:31" ht="15" hidden="1" customHeight="1">
      <c r="A8279" s="413"/>
      <c r="AE8279" s="414"/>
    </row>
    <row r="8280" spans="1:31" ht="15" hidden="1" customHeight="1">
      <c r="A8280" s="413"/>
      <c r="AE8280" s="414"/>
    </row>
    <row r="8281" spans="1:31" ht="15" hidden="1" customHeight="1">
      <c r="A8281" s="413"/>
      <c r="AE8281" s="414"/>
    </row>
    <row r="8282" spans="1:31" ht="15" hidden="1" customHeight="1">
      <c r="A8282" s="413"/>
      <c r="AE8282" s="414"/>
    </row>
    <row r="8283" spans="1:31" ht="15" hidden="1" customHeight="1">
      <c r="A8283" s="413"/>
      <c r="AE8283" s="414"/>
    </row>
    <row r="8284" spans="1:31" ht="15" hidden="1" customHeight="1">
      <c r="A8284" s="413"/>
      <c r="AE8284" s="414"/>
    </row>
    <row r="8285" spans="1:31" ht="15" hidden="1" customHeight="1">
      <c r="A8285" s="413"/>
      <c r="AE8285" s="414"/>
    </row>
    <row r="8286" spans="1:31" ht="15" hidden="1" customHeight="1">
      <c r="A8286" s="413"/>
      <c r="AE8286" s="414"/>
    </row>
    <row r="8287" spans="1:31" ht="15" hidden="1" customHeight="1">
      <c r="A8287" s="413"/>
      <c r="AE8287" s="414"/>
    </row>
    <row r="8288" spans="1:31" ht="15" hidden="1" customHeight="1">
      <c r="A8288" s="413"/>
      <c r="AE8288" s="414"/>
    </row>
    <row r="8289" spans="1:31" ht="15" hidden="1" customHeight="1">
      <c r="A8289" s="413"/>
      <c r="AE8289" s="414"/>
    </row>
    <row r="8290" spans="1:31" ht="15" hidden="1" customHeight="1">
      <c r="A8290" s="413"/>
      <c r="AE8290" s="414"/>
    </row>
    <row r="8291" spans="1:31" ht="15" hidden="1" customHeight="1">
      <c r="A8291" s="413"/>
      <c r="AE8291" s="414"/>
    </row>
    <row r="8292" spans="1:31" ht="15" hidden="1" customHeight="1">
      <c r="A8292" s="413"/>
      <c r="AE8292" s="414"/>
    </row>
    <row r="8293" spans="1:31" ht="15" hidden="1" customHeight="1">
      <c r="A8293" s="413"/>
      <c r="AE8293" s="414"/>
    </row>
    <row r="8294" spans="1:31" ht="15" hidden="1" customHeight="1">
      <c r="A8294" s="413"/>
      <c r="AE8294" s="414"/>
    </row>
    <row r="8295" spans="1:31" ht="15" hidden="1" customHeight="1">
      <c r="A8295" s="413"/>
      <c r="AE8295" s="414"/>
    </row>
    <row r="8296" spans="1:31" ht="15" hidden="1" customHeight="1">
      <c r="A8296" s="413"/>
      <c r="AE8296" s="414"/>
    </row>
    <row r="8297" spans="1:31" ht="15" hidden="1" customHeight="1">
      <c r="A8297" s="413"/>
      <c r="AE8297" s="414"/>
    </row>
    <row r="8298" spans="1:31" ht="15" hidden="1" customHeight="1">
      <c r="A8298" s="413"/>
      <c r="AE8298" s="414"/>
    </row>
    <row r="8299" spans="1:31" ht="15" hidden="1" customHeight="1">
      <c r="A8299" s="413"/>
      <c r="AE8299" s="414"/>
    </row>
    <row r="8300" spans="1:31" ht="15" hidden="1" customHeight="1">
      <c r="A8300" s="413"/>
      <c r="AE8300" s="414"/>
    </row>
    <row r="8301" spans="1:31" ht="15" hidden="1" customHeight="1">
      <c r="A8301" s="413"/>
      <c r="AE8301" s="414"/>
    </row>
    <row r="8302" spans="1:31" ht="15" hidden="1" customHeight="1">
      <c r="A8302" s="413"/>
      <c r="AE8302" s="414"/>
    </row>
    <row r="8303" spans="1:31" ht="15" hidden="1" customHeight="1">
      <c r="A8303" s="413"/>
      <c r="AE8303" s="414"/>
    </row>
    <row r="8304" spans="1:31" ht="15" hidden="1" customHeight="1">
      <c r="A8304" s="413"/>
      <c r="AE8304" s="414"/>
    </row>
    <row r="8305" spans="1:31" ht="15" hidden="1" customHeight="1">
      <c r="A8305" s="413"/>
      <c r="AE8305" s="414"/>
    </row>
    <row r="8306" spans="1:31" ht="15" hidden="1" customHeight="1">
      <c r="A8306" s="413"/>
      <c r="AE8306" s="414"/>
    </row>
    <row r="8307" spans="1:31" ht="15" hidden="1" customHeight="1">
      <c r="A8307" s="413"/>
      <c r="AE8307" s="414"/>
    </row>
    <row r="8308" spans="1:31" ht="15" hidden="1" customHeight="1">
      <c r="A8308" s="413"/>
      <c r="AE8308" s="414"/>
    </row>
    <row r="8309" spans="1:31" ht="15" hidden="1" customHeight="1">
      <c r="A8309" s="413"/>
      <c r="AE8309" s="414"/>
    </row>
    <row r="8310" spans="1:31" ht="15" hidden="1" customHeight="1">
      <c r="A8310" s="413"/>
      <c r="AE8310" s="414"/>
    </row>
    <row r="8311" spans="1:31" ht="15" hidden="1" customHeight="1">
      <c r="A8311" s="413"/>
      <c r="AE8311" s="414"/>
    </row>
    <row r="8312" spans="1:31" ht="15" hidden="1" customHeight="1">
      <c r="A8312" s="413"/>
      <c r="AE8312" s="414"/>
    </row>
    <row r="8313" spans="1:31" ht="15" hidden="1" customHeight="1">
      <c r="A8313" s="413"/>
      <c r="AE8313" s="414"/>
    </row>
    <row r="8314" spans="1:31" ht="15" hidden="1" customHeight="1">
      <c r="A8314" s="413"/>
      <c r="AE8314" s="414"/>
    </row>
    <row r="8315" spans="1:31" ht="15" hidden="1" customHeight="1">
      <c r="A8315" s="413"/>
      <c r="AE8315" s="414"/>
    </row>
    <row r="8316" spans="1:31" ht="15" hidden="1" customHeight="1">
      <c r="A8316" s="413"/>
      <c r="AE8316" s="414"/>
    </row>
    <row r="8317" spans="1:31" ht="15" hidden="1" customHeight="1">
      <c r="A8317" s="413"/>
      <c r="AE8317" s="414"/>
    </row>
    <row r="8318" spans="1:31" ht="15" hidden="1" customHeight="1">
      <c r="A8318" s="413"/>
      <c r="AE8318" s="414"/>
    </row>
    <row r="8319" spans="1:31" ht="15" hidden="1" customHeight="1">
      <c r="A8319" s="413"/>
      <c r="AE8319" s="414"/>
    </row>
    <row r="8320" spans="1:31" ht="15" hidden="1" customHeight="1">
      <c r="A8320" s="413"/>
      <c r="AE8320" s="414"/>
    </row>
    <row r="8321" spans="1:31" ht="15" hidden="1" customHeight="1">
      <c r="A8321" s="413"/>
      <c r="AE8321" s="414"/>
    </row>
    <row r="8322" spans="1:31" ht="15" hidden="1" customHeight="1">
      <c r="A8322" s="413"/>
      <c r="AE8322" s="414"/>
    </row>
    <row r="8323" spans="1:31" ht="15" hidden="1" customHeight="1">
      <c r="A8323" s="413"/>
      <c r="AE8323" s="414"/>
    </row>
    <row r="8324" spans="1:31" ht="15" hidden="1" customHeight="1">
      <c r="A8324" s="413"/>
      <c r="AE8324" s="414"/>
    </row>
    <row r="8325" spans="1:31" ht="15" hidden="1" customHeight="1">
      <c r="A8325" s="413"/>
      <c r="AE8325" s="414"/>
    </row>
    <row r="8326" spans="1:31" ht="15" hidden="1" customHeight="1">
      <c r="A8326" s="413"/>
      <c r="AE8326" s="414"/>
    </row>
    <row r="8327" spans="1:31" ht="15" hidden="1" customHeight="1">
      <c r="A8327" s="413"/>
      <c r="AE8327" s="414"/>
    </row>
    <row r="8328" spans="1:31" ht="15" hidden="1" customHeight="1">
      <c r="A8328" s="413"/>
      <c r="AE8328" s="414"/>
    </row>
    <row r="8329" spans="1:31" ht="15" hidden="1" customHeight="1">
      <c r="A8329" s="413"/>
      <c r="AE8329" s="414"/>
    </row>
    <row r="8330" spans="1:31" ht="15" hidden="1" customHeight="1">
      <c r="A8330" s="413"/>
      <c r="AE8330" s="414"/>
    </row>
    <row r="8331" spans="1:31" ht="15" hidden="1" customHeight="1">
      <c r="A8331" s="413"/>
      <c r="AE8331" s="414"/>
    </row>
    <row r="8332" spans="1:31" ht="15" hidden="1" customHeight="1">
      <c r="A8332" s="413"/>
      <c r="AE8332" s="414"/>
    </row>
    <row r="8333" spans="1:31" ht="15" hidden="1" customHeight="1">
      <c r="A8333" s="413"/>
      <c r="AE8333" s="414"/>
    </row>
    <row r="8334" spans="1:31" ht="15" hidden="1" customHeight="1">
      <c r="A8334" s="413"/>
      <c r="AE8334" s="414"/>
    </row>
    <row r="8335" spans="1:31" ht="15" hidden="1" customHeight="1">
      <c r="A8335" s="413"/>
      <c r="AE8335" s="414"/>
    </row>
    <row r="8336" spans="1:31" ht="15" hidden="1" customHeight="1">
      <c r="A8336" s="413"/>
      <c r="AE8336" s="414"/>
    </row>
    <row r="8337" spans="1:31" ht="15" hidden="1" customHeight="1">
      <c r="A8337" s="413"/>
      <c r="AE8337" s="414"/>
    </row>
    <row r="8338" spans="1:31" ht="15" hidden="1" customHeight="1">
      <c r="A8338" s="413"/>
      <c r="AE8338" s="414"/>
    </row>
    <row r="8339" spans="1:31" ht="15" hidden="1" customHeight="1">
      <c r="A8339" s="413"/>
      <c r="AE8339" s="414"/>
    </row>
    <row r="8340" spans="1:31" ht="15" hidden="1" customHeight="1">
      <c r="A8340" s="413"/>
      <c r="AE8340" s="414"/>
    </row>
    <row r="8341" spans="1:31" ht="15" hidden="1" customHeight="1">
      <c r="A8341" s="413"/>
      <c r="AE8341" s="414"/>
    </row>
    <row r="8342" spans="1:31" ht="15" hidden="1" customHeight="1">
      <c r="A8342" s="413"/>
      <c r="AE8342" s="414"/>
    </row>
    <row r="8343" spans="1:31" ht="15" hidden="1" customHeight="1">
      <c r="A8343" s="413"/>
      <c r="AE8343" s="414"/>
    </row>
    <row r="8344" spans="1:31" ht="15" hidden="1" customHeight="1">
      <c r="A8344" s="413"/>
      <c r="AE8344" s="414"/>
    </row>
    <row r="8345" spans="1:31" ht="15" hidden="1" customHeight="1">
      <c r="A8345" s="413"/>
      <c r="AE8345" s="414"/>
    </row>
    <row r="8346" spans="1:31" ht="15" hidden="1" customHeight="1">
      <c r="A8346" s="413"/>
      <c r="AE8346" s="414"/>
    </row>
    <row r="8347" spans="1:31" ht="15" hidden="1" customHeight="1">
      <c r="A8347" s="413"/>
      <c r="AE8347" s="414"/>
    </row>
    <row r="8348" spans="1:31" ht="15" hidden="1" customHeight="1">
      <c r="A8348" s="413"/>
      <c r="AE8348" s="414"/>
    </row>
    <row r="8349" spans="1:31" ht="15" hidden="1" customHeight="1">
      <c r="A8349" s="413"/>
      <c r="AE8349" s="414"/>
    </row>
    <row r="8350" spans="1:31" ht="15" hidden="1" customHeight="1">
      <c r="A8350" s="413"/>
      <c r="AE8350" s="414"/>
    </row>
    <row r="8351" spans="1:31" ht="15" hidden="1" customHeight="1">
      <c r="A8351" s="413"/>
      <c r="AE8351" s="414"/>
    </row>
    <row r="8352" spans="1:31" ht="15" hidden="1" customHeight="1">
      <c r="A8352" s="413"/>
      <c r="AE8352" s="414"/>
    </row>
    <row r="8353" spans="1:31" ht="15" hidden="1" customHeight="1">
      <c r="A8353" s="413"/>
      <c r="AE8353" s="414"/>
    </row>
    <row r="8354" spans="1:31" ht="15" hidden="1" customHeight="1">
      <c r="A8354" s="413"/>
      <c r="AE8354" s="414"/>
    </row>
    <row r="8355" spans="1:31" ht="15" hidden="1" customHeight="1">
      <c r="A8355" s="413"/>
      <c r="AE8355" s="414"/>
    </row>
    <row r="8356" spans="1:31" ht="15" hidden="1" customHeight="1">
      <c r="A8356" s="413"/>
      <c r="AE8356" s="414"/>
    </row>
    <row r="8357" spans="1:31" ht="15" hidden="1" customHeight="1">
      <c r="A8357" s="413"/>
      <c r="AE8357" s="414"/>
    </row>
    <row r="8358" spans="1:31" ht="15" hidden="1" customHeight="1">
      <c r="A8358" s="413"/>
      <c r="AE8358" s="414"/>
    </row>
    <row r="8359" spans="1:31" ht="15" hidden="1" customHeight="1">
      <c r="A8359" s="413"/>
      <c r="AE8359" s="414"/>
    </row>
    <row r="8360" spans="1:31" ht="15" hidden="1" customHeight="1">
      <c r="A8360" s="413"/>
      <c r="AE8360" s="414"/>
    </row>
    <row r="8361" spans="1:31" ht="15" hidden="1" customHeight="1">
      <c r="A8361" s="413"/>
      <c r="AE8361" s="414"/>
    </row>
    <row r="8362" spans="1:31" ht="15" hidden="1" customHeight="1">
      <c r="A8362" s="413"/>
      <c r="AE8362" s="414"/>
    </row>
    <row r="8363" spans="1:31" ht="15" hidden="1" customHeight="1">
      <c r="A8363" s="413"/>
      <c r="AE8363" s="414"/>
    </row>
    <row r="8364" spans="1:31" ht="15" hidden="1" customHeight="1">
      <c r="A8364" s="413"/>
      <c r="AE8364" s="414"/>
    </row>
    <row r="8365" spans="1:31" ht="15" hidden="1" customHeight="1">
      <c r="A8365" s="413"/>
      <c r="AE8365" s="414"/>
    </row>
    <row r="8366" spans="1:31" ht="15" hidden="1" customHeight="1">
      <c r="A8366" s="413"/>
      <c r="AE8366" s="414"/>
    </row>
    <row r="8367" spans="1:31" ht="15" hidden="1" customHeight="1">
      <c r="A8367" s="413"/>
      <c r="AE8367" s="414"/>
    </row>
    <row r="8368" spans="1:31" ht="15" hidden="1" customHeight="1">
      <c r="A8368" s="413"/>
      <c r="AE8368" s="414"/>
    </row>
    <row r="8369" spans="1:31" ht="15" hidden="1" customHeight="1">
      <c r="A8369" s="413"/>
      <c r="AE8369" s="414"/>
    </row>
    <row r="8370" spans="1:31" ht="15" hidden="1" customHeight="1">
      <c r="A8370" s="413"/>
      <c r="AE8370" s="414"/>
    </row>
    <row r="8371" spans="1:31" ht="15" hidden="1" customHeight="1">
      <c r="A8371" s="413"/>
      <c r="AE8371" s="414"/>
    </row>
    <row r="8372" spans="1:31" ht="15" hidden="1" customHeight="1">
      <c r="A8372" s="413"/>
      <c r="AE8372" s="414"/>
    </row>
    <row r="8373" spans="1:31" ht="15" hidden="1" customHeight="1">
      <c r="A8373" s="413"/>
      <c r="AE8373" s="414"/>
    </row>
    <row r="8374" spans="1:31" ht="15" hidden="1" customHeight="1">
      <c r="A8374" s="413"/>
      <c r="AE8374" s="414"/>
    </row>
    <row r="8375" spans="1:31" ht="15" hidden="1" customHeight="1">
      <c r="A8375" s="413"/>
      <c r="AE8375" s="414"/>
    </row>
    <row r="8376" spans="1:31" ht="15" hidden="1" customHeight="1">
      <c r="A8376" s="413"/>
      <c r="AE8376" s="414"/>
    </row>
    <row r="8377" spans="1:31" ht="15" hidden="1" customHeight="1">
      <c r="A8377" s="413"/>
      <c r="AE8377" s="414"/>
    </row>
    <row r="8378" spans="1:31" ht="15" hidden="1" customHeight="1">
      <c r="A8378" s="413"/>
      <c r="AE8378" s="414"/>
    </row>
    <row r="8379" spans="1:31" ht="15" hidden="1" customHeight="1">
      <c r="A8379" s="413"/>
      <c r="AE8379" s="414"/>
    </row>
    <row r="8380" spans="1:31" ht="15" hidden="1" customHeight="1">
      <c r="A8380" s="413"/>
      <c r="AE8380" s="414"/>
    </row>
    <row r="8381" spans="1:31" ht="15" hidden="1" customHeight="1">
      <c r="A8381" s="413"/>
      <c r="AE8381" s="414"/>
    </row>
    <row r="8382" spans="1:31" ht="15" hidden="1" customHeight="1">
      <c r="A8382" s="413"/>
      <c r="AE8382" s="414"/>
    </row>
    <row r="8383" spans="1:31" ht="15" hidden="1" customHeight="1">
      <c r="A8383" s="413"/>
      <c r="AE8383" s="414"/>
    </row>
    <row r="8384" spans="1:31" ht="15" hidden="1" customHeight="1">
      <c r="A8384" s="413"/>
      <c r="AE8384" s="414"/>
    </row>
    <row r="8385" spans="1:31" ht="15" hidden="1" customHeight="1">
      <c r="A8385" s="413"/>
      <c r="AE8385" s="414"/>
    </row>
    <row r="8386" spans="1:31" ht="15" hidden="1" customHeight="1">
      <c r="A8386" s="413"/>
      <c r="AE8386" s="414"/>
    </row>
    <row r="8387" spans="1:31" ht="15" hidden="1" customHeight="1">
      <c r="A8387" s="413"/>
      <c r="AE8387" s="414"/>
    </row>
    <row r="8388" spans="1:31" ht="15" hidden="1" customHeight="1">
      <c r="A8388" s="413"/>
      <c r="AE8388" s="414"/>
    </row>
    <row r="8389" spans="1:31" ht="15" hidden="1" customHeight="1">
      <c r="A8389" s="413"/>
      <c r="AE8389" s="414"/>
    </row>
    <row r="8390" spans="1:31" ht="15" hidden="1" customHeight="1">
      <c r="A8390" s="413"/>
      <c r="AE8390" s="414"/>
    </row>
    <row r="8391" spans="1:31" ht="15" hidden="1" customHeight="1">
      <c r="A8391" s="413"/>
      <c r="AE8391" s="414"/>
    </row>
    <row r="8392" spans="1:31" ht="15" hidden="1" customHeight="1">
      <c r="A8392" s="413"/>
      <c r="AE8392" s="414"/>
    </row>
    <row r="8393" spans="1:31" ht="15" hidden="1" customHeight="1">
      <c r="A8393" s="413"/>
      <c r="AE8393" s="414"/>
    </row>
    <row r="8394" spans="1:31" ht="15" hidden="1" customHeight="1">
      <c r="A8394" s="413"/>
      <c r="AE8394" s="414"/>
    </row>
    <row r="8395" spans="1:31" ht="15" hidden="1" customHeight="1">
      <c r="A8395" s="413"/>
      <c r="AE8395" s="414"/>
    </row>
    <row r="8396" spans="1:31" ht="15" hidden="1" customHeight="1">
      <c r="A8396" s="413"/>
      <c r="AE8396" s="414"/>
    </row>
    <row r="8397" spans="1:31" ht="15" hidden="1" customHeight="1">
      <c r="A8397" s="413"/>
      <c r="AE8397" s="414"/>
    </row>
    <row r="8398" spans="1:31" ht="15" hidden="1" customHeight="1">
      <c r="A8398" s="413"/>
      <c r="AE8398" s="414"/>
    </row>
    <row r="8399" spans="1:31" ht="15" hidden="1" customHeight="1">
      <c r="A8399" s="413"/>
      <c r="AE8399" s="414"/>
    </row>
    <row r="8400" spans="1:31" ht="15" hidden="1" customHeight="1">
      <c r="A8400" s="413"/>
      <c r="AE8400" s="414"/>
    </row>
    <row r="8401" spans="1:31" ht="15" hidden="1" customHeight="1">
      <c r="A8401" s="413"/>
      <c r="AE8401" s="414"/>
    </row>
    <row r="8402" spans="1:31" ht="15" hidden="1" customHeight="1">
      <c r="A8402" s="413"/>
      <c r="AE8402" s="414"/>
    </row>
    <row r="8403" spans="1:31" ht="15" hidden="1" customHeight="1">
      <c r="A8403" s="413"/>
      <c r="AE8403" s="414"/>
    </row>
    <row r="8404" spans="1:31" ht="15" hidden="1" customHeight="1">
      <c r="A8404" s="413"/>
      <c r="AE8404" s="414"/>
    </row>
    <row r="8405" spans="1:31" ht="15" hidden="1" customHeight="1">
      <c r="A8405" s="413"/>
      <c r="AE8405" s="414"/>
    </row>
    <row r="8406" spans="1:31" ht="15" hidden="1" customHeight="1">
      <c r="A8406" s="413"/>
      <c r="AE8406" s="414"/>
    </row>
    <row r="8407" spans="1:31" ht="15" hidden="1" customHeight="1">
      <c r="A8407" s="413"/>
      <c r="AE8407" s="414"/>
    </row>
    <row r="8408" spans="1:31" ht="15" hidden="1" customHeight="1">
      <c r="A8408" s="413"/>
      <c r="AE8408" s="414"/>
    </row>
    <row r="8409" spans="1:31" ht="15" hidden="1" customHeight="1">
      <c r="A8409" s="413"/>
      <c r="AE8409" s="414"/>
    </row>
    <row r="8410" spans="1:31" ht="15" hidden="1" customHeight="1">
      <c r="A8410" s="413"/>
      <c r="AE8410" s="414"/>
    </row>
    <row r="8411" spans="1:31" ht="15" hidden="1" customHeight="1">
      <c r="A8411" s="413"/>
      <c r="AE8411" s="414"/>
    </row>
    <row r="8412" spans="1:31" ht="15" hidden="1" customHeight="1">
      <c r="A8412" s="413"/>
      <c r="AE8412" s="414"/>
    </row>
    <row r="8413" spans="1:31" ht="15" hidden="1" customHeight="1">
      <c r="A8413" s="413"/>
      <c r="AE8413" s="414"/>
    </row>
    <row r="8414" spans="1:31" ht="15" hidden="1" customHeight="1">
      <c r="A8414" s="413"/>
      <c r="AE8414" s="414"/>
    </row>
    <row r="8415" spans="1:31" ht="15" hidden="1" customHeight="1">
      <c r="A8415" s="413"/>
      <c r="AE8415" s="414"/>
    </row>
    <row r="8416" spans="1:31" ht="15" hidden="1" customHeight="1">
      <c r="A8416" s="413"/>
      <c r="AE8416" s="414"/>
    </row>
    <row r="8417" spans="1:31" ht="15" hidden="1" customHeight="1">
      <c r="A8417" s="413"/>
      <c r="AE8417" s="414"/>
    </row>
    <row r="8418" spans="1:31" ht="15" hidden="1" customHeight="1">
      <c r="A8418" s="413"/>
      <c r="AE8418" s="414"/>
    </row>
    <row r="8419" spans="1:31" ht="15" hidden="1" customHeight="1">
      <c r="A8419" s="413"/>
      <c r="AE8419" s="414"/>
    </row>
    <row r="8420" spans="1:31" ht="15" hidden="1" customHeight="1">
      <c r="A8420" s="413"/>
      <c r="AE8420" s="414"/>
    </row>
    <row r="8421" spans="1:31" ht="15" hidden="1" customHeight="1">
      <c r="A8421" s="413"/>
      <c r="AE8421" s="414"/>
    </row>
    <row r="8422" spans="1:31" ht="15" hidden="1" customHeight="1">
      <c r="A8422" s="413"/>
      <c r="AE8422" s="414"/>
    </row>
    <row r="8423" spans="1:31" ht="15" hidden="1" customHeight="1">
      <c r="A8423" s="413"/>
      <c r="AE8423" s="414"/>
    </row>
    <row r="8424" spans="1:31" ht="15" hidden="1" customHeight="1">
      <c r="A8424" s="413"/>
      <c r="AE8424" s="414"/>
    </row>
    <row r="8425" spans="1:31" ht="15" hidden="1" customHeight="1">
      <c r="A8425" s="413"/>
      <c r="AE8425" s="414"/>
    </row>
    <row r="8426" spans="1:31" ht="15" hidden="1" customHeight="1">
      <c r="A8426" s="413"/>
      <c r="AE8426" s="414"/>
    </row>
    <row r="8427" spans="1:31" ht="15" hidden="1" customHeight="1">
      <c r="A8427" s="413"/>
      <c r="AE8427" s="414"/>
    </row>
    <row r="8428" spans="1:31" ht="15" hidden="1" customHeight="1">
      <c r="A8428" s="413"/>
      <c r="AE8428" s="414"/>
    </row>
    <row r="8429" spans="1:31" ht="15" hidden="1" customHeight="1">
      <c r="A8429" s="413"/>
      <c r="AE8429" s="414"/>
    </row>
    <row r="8430" spans="1:31" ht="15" hidden="1" customHeight="1">
      <c r="A8430" s="413"/>
      <c r="AE8430" s="414"/>
    </row>
    <row r="8431" spans="1:31" ht="15" hidden="1" customHeight="1">
      <c r="A8431" s="413"/>
      <c r="AE8431" s="414"/>
    </row>
    <row r="8432" spans="1:31" ht="15" hidden="1" customHeight="1">
      <c r="A8432" s="413"/>
      <c r="AE8432" s="414"/>
    </row>
    <row r="8433" spans="1:31" ht="15" hidden="1" customHeight="1">
      <c r="A8433" s="413"/>
      <c r="AE8433" s="414"/>
    </row>
    <row r="8434" spans="1:31" ht="15" hidden="1" customHeight="1">
      <c r="A8434" s="413"/>
      <c r="AE8434" s="414"/>
    </row>
    <row r="8435" spans="1:31" ht="15" hidden="1" customHeight="1">
      <c r="A8435" s="413"/>
      <c r="AE8435" s="414"/>
    </row>
    <row r="8436" spans="1:31" ht="15" hidden="1" customHeight="1">
      <c r="A8436" s="413"/>
      <c r="AE8436" s="414"/>
    </row>
    <row r="8437" spans="1:31" ht="15" hidden="1" customHeight="1">
      <c r="A8437" s="413"/>
      <c r="AE8437" s="414"/>
    </row>
    <row r="8438" spans="1:31" ht="15" hidden="1" customHeight="1">
      <c r="A8438" s="413"/>
      <c r="AE8438" s="414"/>
    </row>
    <row r="8439" spans="1:31" ht="15" hidden="1" customHeight="1">
      <c r="A8439" s="413"/>
      <c r="AE8439" s="414"/>
    </row>
    <row r="8440" spans="1:31" ht="15" hidden="1" customHeight="1">
      <c r="A8440" s="413"/>
      <c r="AE8440" s="414"/>
    </row>
    <row r="8441" spans="1:31" ht="15" hidden="1" customHeight="1">
      <c r="A8441" s="413"/>
      <c r="AE8441" s="414"/>
    </row>
    <row r="8442" spans="1:31" ht="15" hidden="1" customHeight="1">
      <c r="A8442" s="413"/>
      <c r="AE8442" s="414"/>
    </row>
    <row r="8443" spans="1:31" ht="15" hidden="1" customHeight="1">
      <c r="A8443" s="413"/>
      <c r="AE8443" s="414"/>
    </row>
    <row r="8444" spans="1:31" ht="15" hidden="1" customHeight="1">
      <c r="A8444" s="413"/>
      <c r="AE8444" s="414"/>
    </row>
    <row r="8445" spans="1:31" ht="15" hidden="1" customHeight="1">
      <c r="A8445" s="413"/>
      <c r="AE8445" s="414"/>
    </row>
    <row r="8446" spans="1:31" ht="15" hidden="1" customHeight="1">
      <c r="A8446" s="413"/>
      <c r="AE8446" s="414"/>
    </row>
    <row r="8447" spans="1:31" ht="15" hidden="1" customHeight="1">
      <c r="A8447" s="413"/>
      <c r="AE8447" s="414"/>
    </row>
    <row r="8448" spans="1:31" ht="15" hidden="1" customHeight="1">
      <c r="A8448" s="413"/>
      <c r="AE8448" s="414"/>
    </row>
    <row r="8449" spans="1:31" ht="15" hidden="1" customHeight="1">
      <c r="A8449" s="413"/>
      <c r="AE8449" s="414"/>
    </row>
    <row r="8450" spans="1:31" ht="15" hidden="1" customHeight="1">
      <c r="A8450" s="413"/>
      <c r="AE8450" s="414"/>
    </row>
    <row r="8451" spans="1:31" ht="15" hidden="1" customHeight="1">
      <c r="A8451" s="413"/>
      <c r="AE8451" s="414"/>
    </row>
    <row r="8452" spans="1:31" ht="15" hidden="1" customHeight="1">
      <c r="A8452" s="413"/>
      <c r="AE8452" s="414"/>
    </row>
    <row r="8453" spans="1:31" ht="15" hidden="1" customHeight="1">
      <c r="A8453" s="413"/>
      <c r="AE8453" s="414"/>
    </row>
    <row r="8454" spans="1:31" ht="15" hidden="1" customHeight="1">
      <c r="A8454" s="413"/>
      <c r="AE8454" s="414"/>
    </row>
    <row r="8455" spans="1:31" ht="15" hidden="1" customHeight="1">
      <c r="A8455" s="413"/>
      <c r="AE8455" s="414"/>
    </row>
    <row r="8456" spans="1:31" ht="15" hidden="1" customHeight="1">
      <c r="A8456" s="413"/>
      <c r="AE8456" s="414"/>
    </row>
    <row r="8457" spans="1:31" ht="15" hidden="1" customHeight="1">
      <c r="A8457" s="413"/>
      <c r="AE8457" s="414"/>
    </row>
    <row r="8458" spans="1:31" ht="15" hidden="1" customHeight="1">
      <c r="A8458" s="413"/>
      <c r="AE8458" s="414"/>
    </row>
    <row r="8459" spans="1:31" ht="15" hidden="1" customHeight="1">
      <c r="A8459" s="413"/>
      <c r="AE8459" s="414"/>
    </row>
    <row r="8460" spans="1:31" ht="15" hidden="1" customHeight="1">
      <c r="A8460" s="413"/>
      <c r="AE8460" s="414"/>
    </row>
    <row r="8461" spans="1:31" ht="15" hidden="1" customHeight="1">
      <c r="A8461" s="413"/>
      <c r="AE8461" s="414"/>
    </row>
    <row r="8462" spans="1:31" ht="15" hidden="1" customHeight="1">
      <c r="A8462" s="413"/>
      <c r="AE8462" s="414"/>
    </row>
    <row r="8463" spans="1:31" ht="15" hidden="1" customHeight="1">
      <c r="A8463" s="413"/>
      <c r="AE8463" s="414"/>
    </row>
    <row r="8464" spans="1:31" ht="15" hidden="1" customHeight="1">
      <c r="A8464" s="413"/>
      <c r="AE8464" s="414"/>
    </row>
    <row r="8465" spans="1:31" ht="15" hidden="1" customHeight="1">
      <c r="A8465" s="413"/>
      <c r="AE8465" s="414"/>
    </row>
    <row r="8466" spans="1:31" ht="15" hidden="1" customHeight="1">
      <c r="A8466" s="413"/>
      <c r="AE8466" s="414"/>
    </row>
    <row r="8467" spans="1:31" ht="15" hidden="1" customHeight="1">
      <c r="A8467" s="413"/>
      <c r="AE8467" s="414"/>
    </row>
    <row r="8468" spans="1:31" ht="15" hidden="1" customHeight="1">
      <c r="A8468" s="413"/>
      <c r="AE8468" s="414"/>
    </row>
    <row r="8469" spans="1:31" ht="15" hidden="1" customHeight="1">
      <c r="A8469" s="413"/>
      <c r="AE8469" s="414"/>
    </row>
    <row r="8470" spans="1:31" ht="15" hidden="1" customHeight="1">
      <c r="A8470" s="413"/>
      <c r="AE8470" s="414"/>
    </row>
    <row r="8471" spans="1:31" ht="15" hidden="1" customHeight="1">
      <c r="A8471" s="413"/>
      <c r="AE8471" s="414"/>
    </row>
    <row r="8472" spans="1:31" ht="15" hidden="1" customHeight="1">
      <c r="A8472" s="413"/>
      <c r="AE8472" s="414"/>
    </row>
    <row r="8473" spans="1:31" ht="15" hidden="1" customHeight="1">
      <c r="A8473" s="413"/>
      <c r="AE8473" s="414"/>
    </row>
    <row r="8474" spans="1:31" ht="15" hidden="1" customHeight="1">
      <c r="A8474" s="413"/>
      <c r="AE8474" s="414"/>
    </row>
    <row r="8475" spans="1:31" ht="15" hidden="1" customHeight="1">
      <c r="A8475" s="413"/>
      <c r="AE8475" s="414"/>
    </row>
    <row r="8476" spans="1:31" ht="15" hidden="1" customHeight="1">
      <c r="A8476" s="413"/>
      <c r="AE8476" s="414"/>
    </row>
    <row r="8477" spans="1:31" ht="15" hidden="1" customHeight="1">
      <c r="A8477" s="413"/>
      <c r="AE8477" s="414"/>
    </row>
    <row r="8478" spans="1:31" ht="15" hidden="1" customHeight="1">
      <c r="A8478" s="413"/>
      <c r="AE8478" s="414"/>
    </row>
    <row r="8479" spans="1:31" ht="15" hidden="1" customHeight="1">
      <c r="A8479" s="413"/>
      <c r="AE8479" s="414"/>
    </row>
    <row r="8480" spans="1:31" ht="15" hidden="1" customHeight="1">
      <c r="A8480" s="413"/>
      <c r="AE8480" s="414"/>
    </row>
    <row r="8481" spans="1:31" ht="15" hidden="1" customHeight="1">
      <c r="A8481" s="413"/>
      <c r="AE8481" s="414"/>
    </row>
    <row r="8482" spans="1:31" ht="15" hidden="1" customHeight="1">
      <c r="A8482" s="413"/>
      <c r="AE8482" s="414"/>
    </row>
    <row r="8483" spans="1:31" ht="15" hidden="1" customHeight="1">
      <c r="A8483" s="413"/>
      <c r="AE8483" s="414"/>
    </row>
    <row r="8484" spans="1:31" ht="15" hidden="1" customHeight="1">
      <c r="A8484" s="413"/>
      <c r="AE8484" s="414"/>
    </row>
    <row r="8485" spans="1:31" ht="15" hidden="1" customHeight="1">
      <c r="A8485" s="413"/>
      <c r="AE8485" s="414"/>
    </row>
    <row r="8486" spans="1:31" ht="15" hidden="1" customHeight="1">
      <c r="A8486" s="413"/>
      <c r="AE8486" s="414"/>
    </row>
    <row r="8487" spans="1:31" ht="15" hidden="1" customHeight="1">
      <c r="A8487" s="413"/>
      <c r="AE8487" s="414"/>
    </row>
    <row r="8488" spans="1:31" ht="15" hidden="1" customHeight="1">
      <c r="A8488" s="413"/>
      <c r="AE8488" s="414"/>
    </row>
    <row r="8489" spans="1:31" ht="15" hidden="1" customHeight="1">
      <c r="A8489" s="413"/>
      <c r="AE8489" s="414"/>
    </row>
    <row r="8490" spans="1:31" ht="15" hidden="1" customHeight="1">
      <c r="A8490" s="413"/>
      <c r="AE8490" s="414"/>
    </row>
    <row r="8491" spans="1:31" ht="15" hidden="1" customHeight="1">
      <c r="A8491" s="413"/>
      <c r="AE8491" s="414"/>
    </row>
    <row r="8492" spans="1:31" ht="15" hidden="1" customHeight="1">
      <c r="A8492" s="413"/>
      <c r="AE8492" s="414"/>
    </row>
    <row r="8493" spans="1:31" ht="15" hidden="1" customHeight="1">
      <c r="A8493" s="413"/>
      <c r="AE8493" s="414"/>
    </row>
    <row r="8494" spans="1:31" ht="15" hidden="1" customHeight="1">
      <c r="A8494" s="413"/>
      <c r="AE8494" s="414"/>
    </row>
    <row r="8495" spans="1:31" ht="15" hidden="1" customHeight="1">
      <c r="A8495" s="413"/>
      <c r="AE8495" s="414"/>
    </row>
    <row r="8496" spans="1:31" ht="15" hidden="1" customHeight="1">
      <c r="A8496" s="413"/>
      <c r="AE8496" s="414"/>
    </row>
    <row r="8497" spans="1:31" ht="15" hidden="1" customHeight="1">
      <c r="A8497" s="413"/>
      <c r="AE8497" s="414"/>
    </row>
    <row r="8498" spans="1:31" ht="15" hidden="1" customHeight="1">
      <c r="A8498" s="413"/>
      <c r="AE8498" s="414"/>
    </row>
    <row r="8499" spans="1:31" ht="15" hidden="1" customHeight="1">
      <c r="A8499" s="413"/>
      <c r="AE8499" s="414"/>
    </row>
    <row r="8500" spans="1:31" ht="15" hidden="1" customHeight="1">
      <c r="A8500" s="413"/>
      <c r="AE8500" s="414"/>
    </row>
    <row r="8501" spans="1:31" ht="15" hidden="1" customHeight="1">
      <c r="A8501" s="413"/>
      <c r="AE8501" s="414"/>
    </row>
    <row r="8502" spans="1:31" ht="15" hidden="1" customHeight="1">
      <c r="A8502" s="413"/>
      <c r="AE8502" s="414"/>
    </row>
    <row r="8503" spans="1:31" ht="15" hidden="1" customHeight="1">
      <c r="A8503" s="413"/>
      <c r="AE8503" s="414"/>
    </row>
    <row r="8504" spans="1:31" ht="15" hidden="1" customHeight="1">
      <c r="A8504" s="413"/>
      <c r="AE8504" s="414"/>
    </row>
    <row r="8505" spans="1:31" ht="15" hidden="1" customHeight="1">
      <c r="A8505" s="413"/>
      <c r="AE8505" s="414"/>
    </row>
    <row r="8506" spans="1:31" ht="15" hidden="1" customHeight="1">
      <c r="A8506" s="413"/>
      <c r="AE8506" s="414"/>
    </row>
    <row r="8507" spans="1:31" ht="15" hidden="1" customHeight="1">
      <c r="A8507" s="413"/>
      <c r="AE8507" s="414"/>
    </row>
    <row r="8508" spans="1:31" ht="15" hidden="1" customHeight="1">
      <c r="A8508" s="413"/>
      <c r="AE8508" s="414"/>
    </row>
    <row r="8509" spans="1:31" ht="15" hidden="1" customHeight="1">
      <c r="A8509" s="413"/>
      <c r="AE8509" s="414"/>
    </row>
    <row r="8510" spans="1:31" ht="15" hidden="1" customHeight="1">
      <c r="A8510" s="413"/>
      <c r="AE8510" s="414"/>
    </row>
    <row r="8511" spans="1:31" ht="15" hidden="1" customHeight="1">
      <c r="A8511" s="413"/>
      <c r="AE8511" s="414"/>
    </row>
    <row r="8512" spans="1:31" ht="15" hidden="1" customHeight="1">
      <c r="A8512" s="413"/>
      <c r="AE8512" s="414"/>
    </row>
    <row r="8513" spans="1:31" ht="15" hidden="1" customHeight="1">
      <c r="A8513" s="413"/>
      <c r="AE8513" s="414"/>
    </row>
    <row r="8514" spans="1:31" ht="15" hidden="1" customHeight="1">
      <c r="A8514" s="413"/>
      <c r="AE8514" s="414"/>
    </row>
    <row r="8515" spans="1:31" ht="15" hidden="1" customHeight="1">
      <c r="A8515" s="413"/>
      <c r="AE8515" s="414"/>
    </row>
    <row r="8516" spans="1:31" ht="15" hidden="1" customHeight="1">
      <c r="A8516" s="413"/>
      <c r="AE8516" s="414"/>
    </row>
    <row r="8517" spans="1:31" ht="15" hidden="1" customHeight="1">
      <c r="A8517" s="413"/>
      <c r="AE8517" s="414"/>
    </row>
    <row r="8518" spans="1:31" ht="15" hidden="1" customHeight="1">
      <c r="A8518" s="413"/>
      <c r="AE8518" s="414"/>
    </row>
    <row r="8519" spans="1:31" ht="15" hidden="1" customHeight="1">
      <c r="A8519" s="413"/>
      <c r="AE8519" s="414"/>
    </row>
    <row r="8520" spans="1:31" ht="15" hidden="1" customHeight="1">
      <c r="A8520" s="413"/>
      <c r="AE8520" s="414"/>
    </row>
    <row r="8521" spans="1:31" ht="15" hidden="1" customHeight="1">
      <c r="A8521" s="413"/>
      <c r="AE8521" s="414"/>
    </row>
    <row r="8522" spans="1:31" ht="15" hidden="1" customHeight="1">
      <c r="A8522" s="413"/>
      <c r="AE8522" s="414"/>
    </row>
    <row r="8523" spans="1:31" ht="15" hidden="1" customHeight="1">
      <c r="A8523" s="413"/>
      <c r="AE8523" s="414"/>
    </row>
    <row r="8524" spans="1:31" ht="15" hidden="1" customHeight="1">
      <c r="A8524" s="413"/>
      <c r="AE8524" s="414"/>
    </row>
    <row r="8525" spans="1:31" ht="15" hidden="1" customHeight="1">
      <c r="A8525" s="413"/>
      <c r="AE8525" s="414"/>
    </row>
    <row r="8526" spans="1:31" ht="15" hidden="1" customHeight="1">
      <c r="A8526" s="413"/>
      <c r="AE8526" s="414"/>
    </row>
    <row r="8527" spans="1:31" ht="15" hidden="1" customHeight="1">
      <c r="A8527" s="413"/>
      <c r="AE8527" s="414"/>
    </row>
    <row r="8528" spans="1:31" ht="15" hidden="1" customHeight="1">
      <c r="A8528" s="413"/>
      <c r="AE8528" s="414"/>
    </row>
    <row r="8529" spans="1:31" ht="15" hidden="1" customHeight="1">
      <c r="A8529" s="413"/>
      <c r="AE8529" s="414"/>
    </row>
    <row r="8530" spans="1:31" ht="15" hidden="1" customHeight="1">
      <c r="A8530" s="413"/>
      <c r="AE8530" s="414"/>
    </row>
    <row r="8531" spans="1:31" ht="15" hidden="1" customHeight="1">
      <c r="A8531" s="413"/>
      <c r="AE8531" s="414"/>
    </row>
    <row r="8532" spans="1:31" ht="15" hidden="1" customHeight="1">
      <c r="A8532" s="413"/>
      <c r="AE8532" s="414"/>
    </row>
    <row r="8533" spans="1:31" ht="15" hidden="1" customHeight="1">
      <c r="A8533" s="413"/>
      <c r="AE8533" s="414"/>
    </row>
    <row r="8534" spans="1:31" ht="15" hidden="1" customHeight="1">
      <c r="A8534" s="413"/>
      <c r="AE8534" s="414"/>
    </row>
    <row r="8535" spans="1:31" ht="15" hidden="1" customHeight="1">
      <c r="A8535" s="413"/>
      <c r="AE8535" s="414"/>
    </row>
    <row r="8536" spans="1:31" ht="15" hidden="1" customHeight="1">
      <c r="A8536" s="413"/>
      <c r="AE8536" s="414"/>
    </row>
    <row r="8537" spans="1:31" ht="15" hidden="1" customHeight="1">
      <c r="A8537" s="413"/>
      <c r="AE8537" s="414"/>
    </row>
    <row r="8538" spans="1:31" ht="15" hidden="1" customHeight="1">
      <c r="A8538" s="413"/>
      <c r="AE8538" s="414"/>
    </row>
    <row r="8539" spans="1:31" ht="15" hidden="1" customHeight="1">
      <c r="A8539" s="413"/>
      <c r="AE8539" s="414"/>
    </row>
    <row r="8540" spans="1:31" ht="15" hidden="1" customHeight="1">
      <c r="A8540" s="413"/>
      <c r="AE8540" s="414"/>
    </row>
    <row r="8541" spans="1:31" ht="15" hidden="1" customHeight="1">
      <c r="A8541" s="413"/>
      <c r="AE8541" s="414"/>
    </row>
    <row r="8542" spans="1:31" ht="15" hidden="1" customHeight="1">
      <c r="A8542" s="413"/>
      <c r="AE8542" s="414"/>
    </row>
    <row r="8543" spans="1:31" ht="15" hidden="1" customHeight="1">
      <c r="A8543" s="413"/>
      <c r="AE8543" s="414"/>
    </row>
    <row r="8544" spans="1:31" ht="15" hidden="1" customHeight="1">
      <c r="A8544" s="413"/>
      <c r="AE8544" s="414"/>
    </row>
    <row r="8545" spans="1:31" ht="15" hidden="1" customHeight="1">
      <c r="A8545" s="413"/>
      <c r="AE8545" s="414"/>
    </row>
    <row r="8546" spans="1:31" ht="15" hidden="1" customHeight="1">
      <c r="A8546" s="413"/>
      <c r="AE8546" s="414"/>
    </row>
    <row r="8547" spans="1:31" ht="15" hidden="1" customHeight="1">
      <c r="A8547" s="413"/>
      <c r="AE8547" s="414"/>
    </row>
    <row r="8548" spans="1:31" ht="15" hidden="1" customHeight="1">
      <c r="A8548" s="413"/>
      <c r="AE8548" s="414"/>
    </row>
    <row r="8549" spans="1:31" ht="15" hidden="1" customHeight="1">
      <c r="A8549" s="413"/>
      <c r="AE8549" s="414"/>
    </row>
    <row r="8550" spans="1:31" ht="15" hidden="1" customHeight="1">
      <c r="A8550" s="413"/>
      <c r="AE8550" s="414"/>
    </row>
    <row r="8551" spans="1:31" ht="15" hidden="1" customHeight="1">
      <c r="A8551" s="413"/>
      <c r="AE8551" s="414"/>
    </row>
    <row r="8552" spans="1:31" ht="15" hidden="1" customHeight="1">
      <c r="A8552" s="413"/>
      <c r="AE8552" s="414"/>
    </row>
    <row r="8553" spans="1:31" ht="15" hidden="1" customHeight="1">
      <c r="A8553" s="413"/>
      <c r="AE8553" s="414"/>
    </row>
    <row r="8554" spans="1:31" ht="15" hidden="1" customHeight="1">
      <c r="A8554" s="413"/>
      <c r="AE8554" s="414"/>
    </row>
    <row r="8555" spans="1:31" ht="15" hidden="1" customHeight="1">
      <c r="A8555" s="413"/>
      <c r="AE8555" s="414"/>
    </row>
    <row r="8556" spans="1:31" ht="15" hidden="1" customHeight="1">
      <c r="A8556" s="413"/>
      <c r="AE8556" s="414"/>
    </row>
    <row r="8557" spans="1:31" ht="15" hidden="1" customHeight="1">
      <c r="A8557" s="413"/>
      <c r="AE8557" s="414"/>
    </row>
    <row r="8558" spans="1:31" ht="15" hidden="1" customHeight="1">
      <c r="A8558" s="413"/>
      <c r="AE8558" s="414"/>
    </row>
    <row r="8559" spans="1:31" ht="15" hidden="1" customHeight="1">
      <c r="A8559" s="413"/>
      <c r="AE8559" s="414"/>
    </row>
    <row r="8560" spans="1:31" ht="15" hidden="1" customHeight="1">
      <c r="A8560" s="413"/>
      <c r="AE8560" s="414"/>
    </row>
    <row r="8561" spans="1:31" ht="15" hidden="1" customHeight="1">
      <c r="A8561" s="413"/>
      <c r="AE8561" s="414"/>
    </row>
    <row r="8562" spans="1:31" ht="15" hidden="1" customHeight="1">
      <c r="A8562" s="413"/>
      <c r="AE8562" s="414"/>
    </row>
    <row r="8563" spans="1:31" ht="15" hidden="1" customHeight="1">
      <c r="A8563" s="413"/>
      <c r="AE8563" s="414"/>
    </row>
    <row r="8564" spans="1:31" ht="15" hidden="1" customHeight="1">
      <c r="A8564" s="413"/>
      <c r="AE8564" s="414"/>
    </row>
    <row r="8565" spans="1:31" ht="15" hidden="1" customHeight="1">
      <c r="A8565" s="413"/>
      <c r="AE8565" s="414"/>
    </row>
    <row r="8566" spans="1:31" ht="15" hidden="1" customHeight="1">
      <c r="A8566" s="413"/>
      <c r="AE8566" s="414"/>
    </row>
    <row r="8567" spans="1:31" ht="15" hidden="1" customHeight="1">
      <c r="A8567" s="413"/>
      <c r="AE8567" s="414"/>
    </row>
    <row r="8568" spans="1:31" ht="15" hidden="1" customHeight="1">
      <c r="A8568" s="413"/>
      <c r="AE8568" s="414"/>
    </row>
    <row r="8569" spans="1:31" ht="15" hidden="1" customHeight="1">
      <c r="A8569" s="413"/>
      <c r="AE8569" s="414"/>
    </row>
    <row r="8570" spans="1:31" ht="15" hidden="1" customHeight="1">
      <c r="A8570" s="413"/>
      <c r="AE8570" s="414"/>
    </row>
    <row r="8571" spans="1:31" ht="15" hidden="1" customHeight="1">
      <c r="A8571" s="413"/>
      <c r="AE8571" s="414"/>
    </row>
    <row r="8572" spans="1:31" ht="15" hidden="1" customHeight="1">
      <c r="A8572" s="413"/>
      <c r="AE8572" s="414"/>
    </row>
    <row r="8573" spans="1:31" ht="15" hidden="1" customHeight="1">
      <c r="A8573" s="413"/>
      <c r="AE8573" s="414"/>
    </row>
    <row r="8574" spans="1:31" ht="15" hidden="1" customHeight="1">
      <c r="A8574" s="413"/>
      <c r="AE8574" s="414"/>
    </row>
    <row r="8575" spans="1:31" ht="15" hidden="1" customHeight="1">
      <c r="A8575" s="413"/>
      <c r="AE8575" s="414"/>
    </row>
    <row r="8576" spans="1:31" ht="15" hidden="1" customHeight="1">
      <c r="A8576" s="413"/>
      <c r="AE8576" s="414"/>
    </row>
    <row r="8577" spans="1:31" ht="15" hidden="1" customHeight="1">
      <c r="A8577" s="413"/>
      <c r="AE8577" s="414"/>
    </row>
    <row r="8578" spans="1:31" ht="15" hidden="1" customHeight="1">
      <c r="A8578" s="413"/>
      <c r="AE8578" s="414"/>
    </row>
    <row r="8579" spans="1:31" ht="15" hidden="1" customHeight="1">
      <c r="A8579" s="413"/>
      <c r="AE8579" s="414"/>
    </row>
    <row r="8580" spans="1:31" ht="15" hidden="1" customHeight="1">
      <c r="A8580" s="413"/>
      <c r="AE8580" s="414"/>
    </row>
    <row r="8581" spans="1:31" ht="15" hidden="1" customHeight="1">
      <c r="A8581" s="413"/>
      <c r="AE8581" s="414"/>
    </row>
    <row r="8582" spans="1:31" ht="15" hidden="1" customHeight="1">
      <c r="A8582" s="413"/>
      <c r="AE8582" s="414"/>
    </row>
    <row r="8583" spans="1:31" ht="15" hidden="1" customHeight="1">
      <c r="A8583" s="413"/>
      <c r="AE8583" s="414"/>
    </row>
    <row r="8584" spans="1:31" ht="15" hidden="1" customHeight="1">
      <c r="A8584" s="413"/>
      <c r="AE8584" s="414"/>
    </row>
    <row r="8585" spans="1:31" ht="15" hidden="1" customHeight="1">
      <c r="A8585" s="413"/>
      <c r="AE8585" s="414"/>
    </row>
    <row r="8586" spans="1:31" ht="15" hidden="1" customHeight="1">
      <c r="A8586" s="413"/>
      <c r="AE8586" s="414"/>
    </row>
    <row r="8587" spans="1:31" ht="15" hidden="1" customHeight="1">
      <c r="A8587" s="413"/>
      <c r="AE8587" s="414"/>
    </row>
    <row r="8588" spans="1:31" ht="15" hidden="1" customHeight="1">
      <c r="A8588" s="413"/>
      <c r="AE8588" s="414"/>
    </row>
    <row r="8589" spans="1:31" ht="15" hidden="1" customHeight="1">
      <c r="A8589" s="413"/>
      <c r="AE8589" s="414"/>
    </row>
    <row r="8590" spans="1:31" ht="15" hidden="1" customHeight="1">
      <c r="A8590" s="413"/>
      <c r="AE8590" s="414"/>
    </row>
    <row r="8591" spans="1:31" ht="15" hidden="1" customHeight="1">
      <c r="A8591" s="413"/>
      <c r="AE8591" s="414"/>
    </row>
    <row r="8592" spans="1:31" ht="15" hidden="1" customHeight="1">
      <c r="A8592" s="413"/>
      <c r="AE8592" s="414"/>
    </row>
    <row r="8593" spans="1:31" ht="15" hidden="1" customHeight="1">
      <c r="A8593" s="413"/>
      <c r="AE8593" s="414"/>
    </row>
    <row r="8594" spans="1:31" ht="15" hidden="1" customHeight="1">
      <c r="A8594" s="413"/>
      <c r="AE8594" s="414"/>
    </row>
    <row r="8595" spans="1:31" ht="15" hidden="1" customHeight="1">
      <c r="A8595" s="413"/>
      <c r="AE8595" s="414"/>
    </row>
    <row r="8596" spans="1:31" ht="15" hidden="1" customHeight="1">
      <c r="A8596" s="413"/>
      <c r="AE8596" s="414"/>
    </row>
    <row r="8597" spans="1:31" ht="15" hidden="1" customHeight="1">
      <c r="A8597" s="413"/>
      <c r="AE8597" s="414"/>
    </row>
    <row r="8598" spans="1:31" ht="15" hidden="1" customHeight="1">
      <c r="A8598" s="413"/>
      <c r="AE8598" s="414"/>
    </row>
    <row r="8599" spans="1:31" ht="15" hidden="1" customHeight="1">
      <c r="A8599" s="413"/>
      <c r="AE8599" s="414"/>
    </row>
    <row r="8600" spans="1:31" ht="15" hidden="1" customHeight="1">
      <c r="A8600" s="413"/>
      <c r="AE8600" s="414"/>
    </row>
    <row r="8601" spans="1:31" ht="15" hidden="1" customHeight="1">
      <c r="A8601" s="413"/>
      <c r="AE8601" s="414"/>
    </row>
    <row r="8602" spans="1:31" ht="15" hidden="1" customHeight="1">
      <c r="A8602" s="413"/>
      <c r="AE8602" s="414"/>
    </row>
    <row r="8603" spans="1:31" ht="15" hidden="1" customHeight="1">
      <c r="A8603" s="413"/>
      <c r="AE8603" s="414"/>
    </row>
    <row r="8604" spans="1:31" ht="15" hidden="1" customHeight="1">
      <c r="A8604" s="413"/>
      <c r="AE8604" s="414"/>
    </row>
    <row r="8605" spans="1:31" ht="15" hidden="1" customHeight="1">
      <c r="A8605" s="413"/>
      <c r="AE8605" s="414"/>
    </row>
    <row r="8606" spans="1:31" ht="15" hidden="1" customHeight="1">
      <c r="A8606" s="413"/>
      <c r="AE8606" s="414"/>
    </row>
    <row r="8607" spans="1:31" ht="15" hidden="1" customHeight="1">
      <c r="A8607" s="413"/>
      <c r="AE8607" s="414"/>
    </row>
    <row r="8608" spans="1:31" ht="15" hidden="1" customHeight="1">
      <c r="A8608" s="413"/>
      <c r="AE8608" s="414"/>
    </row>
    <row r="8609" spans="1:31" ht="15" hidden="1" customHeight="1">
      <c r="A8609" s="413"/>
      <c r="AE8609" s="414"/>
    </row>
    <row r="8610" spans="1:31" ht="15" hidden="1" customHeight="1">
      <c r="A8610" s="413"/>
      <c r="AE8610" s="414"/>
    </row>
    <row r="8611" spans="1:31" ht="15" hidden="1" customHeight="1">
      <c r="A8611" s="413"/>
      <c r="AE8611" s="414"/>
    </row>
    <row r="8612" spans="1:31" ht="15" hidden="1" customHeight="1">
      <c r="A8612" s="413"/>
      <c r="AE8612" s="414"/>
    </row>
    <row r="8613" spans="1:31" ht="15" hidden="1" customHeight="1">
      <c r="A8613" s="413"/>
      <c r="AE8613" s="414"/>
    </row>
    <row r="8614" spans="1:31" ht="15" hidden="1" customHeight="1">
      <c r="A8614" s="413"/>
      <c r="AE8614" s="414"/>
    </row>
    <row r="8615" spans="1:31" ht="15" hidden="1" customHeight="1">
      <c r="A8615" s="413"/>
      <c r="AE8615" s="414"/>
    </row>
    <row r="8616" spans="1:31" ht="15" hidden="1" customHeight="1">
      <c r="A8616" s="413"/>
      <c r="AE8616" s="414"/>
    </row>
    <row r="8617" spans="1:31" ht="15" hidden="1" customHeight="1">
      <c r="A8617" s="413"/>
      <c r="AE8617" s="414"/>
    </row>
    <row r="8618" spans="1:31" ht="15" hidden="1" customHeight="1">
      <c r="A8618" s="413"/>
      <c r="AE8618" s="414"/>
    </row>
    <row r="8619" spans="1:31" ht="15" hidden="1" customHeight="1">
      <c r="A8619" s="413"/>
      <c r="AE8619" s="414"/>
    </row>
    <row r="8620" spans="1:31" ht="15" hidden="1" customHeight="1">
      <c r="A8620" s="413"/>
      <c r="AE8620" s="414"/>
    </row>
    <row r="8621" spans="1:31" ht="15" hidden="1" customHeight="1">
      <c r="A8621" s="413"/>
      <c r="AE8621" s="414"/>
    </row>
    <row r="8622" spans="1:31" ht="15" hidden="1" customHeight="1">
      <c r="A8622" s="413"/>
      <c r="AE8622" s="414"/>
    </row>
    <row r="8623" spans="1:31" ht="15" hidden="1" customHeight="1">
      <c r="A8623" s="413"/>
      <c r="AE8623" s="414"/>
    </row>
    <row r="8624" spans="1:31" ht="15" hidden="1" customHeight="1">
      <c r="A8624" s="413"/>
      <c r="AE8624" s="414"/>
    </row>
    <row r="8625" spans="1:31" ht="15" hidden="1" customHeight="1">
      <c r="A8625" s="413"/>
      <c r="AE8625" s="414"/>
    </row>
    <row r="8626" spans="1:31" ht="15" hidden="1" customHeight="1">
      <c r="A8626" s="413"/>
      <c r="AE8626" s="414"/>
    </row>
    <row r="8627" spans="1:31" ht="15" hidden="1" customHeight="1">
      <c r="A8627" s="413"/>
      <c r="AE8627" s="414"/>
    </row>
    <row r="8628" spans="1:31" ht="15" hidden="1" customHeight="1">
      <c r="A8628" s="413"/>
      <c r="AE8628" s="414"/>
    </row>
    <row r="8629" spans="1:31" ht="15" hidden="1" customHeight="1">
      <c r="A8629" s="413"/>
      <c r="AE8629" s="414"/>
    </row>
    <row r="8630" spans="1:31" ht="15" hidden="1" customHeight="1">
      <c r="A8630" s="413"/>
      <c r="AE8630" s="414"/>
    </row>
    <row r="8631" spans="1:31" ht="15" hidden="1" customHeight="1">
      <c r="A8631" s="413"/>
      <c r="AE8631" s="414"/>
    </row>
    <row r="8632" spans="1:31" ht="15" hidden="1" customHeight="1">
      <c r="A8632" s="413"/>
      <c r="AE8632" s="414"/>
    </row>
    <row r="8633" spans="1:31" ht="15" hidden="1" customHeight="1">
      <c r="A8633" s="413"/>
      <c r="AE8633" s="414"/>
    </row>
    <row r="8634" spans="1:31" ht="15" hidden="1" customHeight="1">
      <c r="A8634" s="413"/>
      <c r="AE8634" s="414"/>
    </row>
    <row r="8635" spans="1:31" ht="15" hidden="1" customHeight="1">
      <c r="A8635" s="413"/>
      <c r="AE8635" s="414"/>
    </row>
    <row r="8636" spans="1:31" ht="15" hidden="1" customHeight="1">
      <c r="A8636" s="413"/>
      <c r="AE8636" s="414"/>
    </row>
    <row r="8637" spans="1:31" ht="15" hidden="1" customHeight="1">
      <c r="A8637" s="413"/>
      <c r="AE8637" s="414"/>
    </row>
    <row r="8638" spans="1:31" ht="15" hidden="1" customHeight="1">
      <c r="A8638" s="413"/>
      <c r="AE8638" s="414"/>
    </row>
    <row r="8639" spans="1:31" ht="15" hidden="1" customHeight="1">
      <c r="A8639" s="413"/>
      <c r="AE8639" s="414"/>
    </row>
    <row r="8640" spans="1:31" ht="15" hidden="1" customHeight="1">
      <c r="A8640" s="413"/>
      <c r="AE8640" s="414"/>
    </row>
    <row r="8641" spans="1:31" ht="15" hidden="1" customHeight="1">
      <c r="A8641" s="413"/>
      <c r="AE8641" s="414"/>
    </row>
    <row r="8642" spans="1:31" ht="15" hidden="1" customHeight="1">
      <c r="A8642" s="413"/>
      <c r="AE8642" s="414"/>
    </row>
    <row r="8643" spans="1:31" ht="15" hidden="1" customHeight="1">
      <c r="A8643" s="413"/>
      <c r="AE8643" s="414"/>
    </row>
    <row r="8644" spans="1:31" ht="15" hidden="1" customHeight="1">
      <c r="A8644" s="413"/>
      <c r="AE8644" s="414"/>
    </row>
    <row r="8645" spans="1:31" ht="15" hidden="1" customHeight="1">
      <c r="A8645" s="413"/>
      <c r="AE8645" s="414"/>
    </row>
    <row r="8646" spans="1:31" ht="15" hidden="1" customHeight="1">
      <c r="A8646" s="413"/>
      <c r="AE8646" s="414"/>
    </row>
    <row r="8647" spans="1:31" ht="15" hidden="1" customHeight="1">
      <c r="A8647" s="413"/>
      <c r="AE8647" s="414"/>
    </row>
    <row r="8648" spans="1:31" ht="15" hidden="1" customHeight="1">
      <c r="A8648" s="413"/>
      <c r="AE8648" s="414"/>
    </row>
    <row r="8649" spans="1:31" ht="15" hidden="1" customHeight="1">
      <c r="A8649" s="413"/>
      <c r="AE8649" s="414"/>
    </row>
    <row r="8650" spans="1:31" ht="15" hidden="1" customHeight="1">
      <c r="A8650" s="413"/>
      <c r="AE8650" s="414"/>
    </row>
    <row r="8651" spans="1:31" ht="15" hidden="1" customHeight="1">
      <c r="A8651" s="413"/>
      <c r="AE8651" s="414"/>
    </row>
    <row r="8652" spans="1:31" ht="15" hidden="1" customHeight="1">
      <c r="A8652" s="413"/>
      <c r="AE8652" s="414"/>
    </row>
    <row r="8653" spans="1:31" ht="15" hidden="1" customHeight="1">
      <c r="A8653" s="413"/>
      <c r="AE8653" s="414"/>
    </row>
    <row r="8654" spans="1:31" ht="15" hidden="1" customHeight="1">
      <c r="A8654" s="413"/>
      <c r="AE8654" s="414"/>
    </row>
    <row r="8655" spans="1:31" ht="15" hidden="1" customHeight="1">
      <c r="A8655" s="413"/>
      <c r="AE8655" s="414"/>
    </row>
    <row r="8656" spans="1:31" ht="15" hidden="1" customHeight="1">
      <c r="A8656" s="413"/>
      <c r="AE8656" s="414"/>
    </row>
    <row r="8657" spans="1:31" ht="15" hidden="1" customHeight="1">
      <c r="A8657" s="413"/>
      <c r="AE8657" s="414"/>
    </row>
    <row r="8658" spans="1:31" ht="15" hidden="1" customHeight="1">
      <c r="A8658" s="413"/>
      <c r="AE8658" s="414"/>
    </row>
    <row r="8659" spans="1:31" ht="15" hidden="1" customHeight="1">
      <c r="A8659" s="413"/>
      <c r="AE8659" s="414"/>
    </row>
    <row r="8660" spans="1:31" ht="15" hidden="1" customHeight="1">
      <c r="A8660" s="413"/>
      <c r="AE8660" s="414"/>
    </row>
    <row r="8661" spans="1:31" ht="15" hidden="1" customHeight="1">
      <c r="A8661" s="413"/>
      <c r="AE8661" s="414"/>
    </row>
    <row r="8662" spans="1:31" ht="15" hidden="1" customHeight="1">
      <c r="A8662" s="413"/>
      <c r="AE8662" s="414"/>
    </row>
    <row r="8663" spans="1:31" ht="15" hidden="1" customHeight="1">
      <c r="A8663" s="413"/>
      <c r="AE8663" s="414"/>
    </row>
    <row r="8664" spans="1:31" ht="15" hidden="1" customHeight="1">
      <c r="A8664" s="413"/>
      <c r="AE8664" s="414"/>
    </row>
    <row r="8665" spans="1:31" ht="15" hidden="1" customHeight="1">
      <c r="A8665" s="413"/>
      <c r="AE8665" s="414"/>
    </row>
    <row r="8666" spans="1:31" ht="15" hidden="1" customHeight="1">
      <c r="A8666" s="413"/>
      <c r="AE8666" s="414"/>
    </row>
    <row r="8667" spans="1:31" ht="15" hidden="1" customHeight="1">
      <c r="A8667" s="413"/>
      <c r="AE8667" s="414"/>
    </row>
    <row r="8668" spans="1:31" ht="15" hidden="1" customHeight="1">
      <c r="A8668" s="413"/>
      <c r="AE8668" s="414"/>
    </row>
    <row r="8669" spans="1:31" ht="15" hidden="1" customHeight="1">
      <c r="A8669" s="413"/>
      <c r="AE8669" s="414"/>
    </row>
    <row r="8670" spans="1:31" ht="15" hidden="1" customHeight="1">
      <c r="A8670" s="413"/>
      <c r="AE8670" s="414"/>
    </row>
    <row r="8671" spans="1:31" ht="15" hidden="1" customHeight="1">
      <c r="A8671" s="413"/>
      <c r="AE8671" s="414"/>
    </row>
    <row r="8672" spans="1:31" ht="15" hidden="1" customHeight="1">
      <c r="A8672" s="413"/>
      <c r="AE8672" s="414"/>
    </row>
    <row r="8673" spans="1:31" ht="15" hidden="1" customHeight="1">
      <c r="A8673" s="413"/>
      <c r="AE8673" s="414"/>
    </row>
    <row r="8674" spans="1:31" ht="15" hidden="1" customHeight="1">
      <c r="A8674" s="413"/>
      <c r="AE8674" s="414"/>
    </row>
    <row r="8675" spans="1:31" ht="15" hidden="1" customHeight="1">
      <c r="A8675" s="413"/>
      <c r="AE8675" s="414"/>
    </row>
    <row r="8676" spans="1:31" ht="15" hidden="1" customHeight="1">
      <c r="A8676" s="413"/>
      <c r="AE8676" s="414"/>
    </row>
    <row r="8677" spans="1:31" ht="15" hidden="1" customHeight="1">
      <c r="A8677" s="413"/>
      <c r="AE8677" s="414"/>
    </row>
    <row r="8678" spans="1:31" ht="15" hidden="1" customHeight="1">
      <c r="A8678" s="413"/>
      <c r="AE8678" s="414"/>
    </row>
    <row r="8679" spans="1:31" ht="15" hidden="1" customHeight="1">
      <c r="A8679" s="413"/>
      <c r="AE8679" s="414"/>
    </row>
    <row r="8680" spans="1:31" ht="15" hidden="1" customHeight="1">
      <c r="A8680" s="413"/>
      <c r="AE8680" s="414"/>
    </row>
    <row r="8681" spans="1:31" ht="15" hidden="1" customHeight="1">
      <c r="A8681" s="413"/>
      <c r="AE8681" s="414"/>
    </row>
    <row r="8682" spans="1:31" ht="15" hidden="1" customHeight="1">
      <c r="A8682" s="413"/>
      <c r="AE8682" s="414"/>
    </row>
    <row r="8683" spans="1:31" ht="15" hidden="1" customHeight="1">
      <c r="A8683" s="413"/>
      <c r="AE8683" s="414"/>
    </row>
    <row r="8684" spans="1:31" ht="15" hidden="1" customHeight="1">
      <c r="A8684" s="413"/>
      <c r="AE8684" s="414"/>
    </row>
    <row r="8685" spans="1:31" ht="15" hidden="1" customHeight="1">
      <c r="A8685" s="413"/>
      <c r="AE8685" s="414"/>
    </row>
    <row r="8686" spans="1:31" ht="15" hidden="1" customHeight="1">
      <c r="A8686" s="413"/>
      <c r="AE8686" s="414"/>
    </row>
    <row r="8687" spans="1:31" ht="15" hidden="1" customHeight="1">
      <c r="A8687" s="413"/>
      <c r="AE8687" s="414"/>
    </row>
    <row r="8688" spans="1:31" ht="15" hidden="1" customHeight="1">
      <c r="A8688" s="413"/>
      <c r="AE8688" s="414"/>
    </row>
    <row r="8689" spans="1:31" ht="15" hidden="1" customHeight="1">
      <c r="A8689" s="413"/>
      <c r="AE8689" s="414"/>
    </row>
    <row r="8690" spans="1:31" ht="15" hidden="1" customHeight="1">
      <c r="A8690" s="413"/>
      <c r="AE8690" s="414"/>
    </row>
    <row r="8691" spans="1:31" ht="15" hidden="1" customHeight="1">
      <c r="A8691" s="413"/>
      <c r="AE8691" s="414"/>
    </row>
    <row r="8692" spans="1:31" ht="15" hidden="1" customHeight="1">
      <c r="A8692" s="413"/>
      <c r="AE8692" s="414"/>
    </row>
    <row r="8693" spans="1:31" ht="15" hidden="1" customHeight="1">
      <c r="A8693" s="413"/>
      <c r="AE8693" s="414"/>
    </row>
    <row r="8694" spans="1:31" ht="15" hidden="1" customHeight="1">
      <c r="A8694" s="413"/>
      <c r="AE8694" s="414"/>
    </row>
    <row r="8695" spans="1:31" ht="15" hidden="1" customHeight="1">
      <c r="A8695" s="413"/>
      <c r="AE8695" s="414"/>
    </row>
    <row r="8696" spans="1:31" ht="15" hidden="1" customHeight="1">
      <c r="A8696" s="413"/>
      <c r="AE8696" s="414"/>
    </row>
    <row r="8697" spans="1:31" ht="15" hidden="1" customHeight="1">
      <c r="A8697" s="413"/>
      <c r="AE8697" s="414"/>
    </row>
    <row r="8698" spans="1:31" ht="15" hidden="1" customHeight="1">
      <c r="A8698" s="413"/>
      <c r="AE8698" s="414"/>
    </row>
    <row r="8699" spans="1:31" ht="15" hidden="1" customHeight="1">
      <c r="A8699" s="413"/>
      <c r="AE8699" s="414"/>
    </row>
    <row r="8700" spans="1:31" ht="15" hidden="1" customHeight="1">
      <c r="A8700" s="413"/>
      <c r="AE8700" s="414"/>
    </row>
    <row r="8701" spans="1:31" ht="15" hidden="1" customHeight="1">
      <c r="A8701" s="413"/>
      <c r="AE8701" s="414"/>
    </row>
    <row r="8702" spans="1:31" ht="15" hidden="1" customHeight="1">
      <c r="A8702" s="413"/>
      <c r="AE8702" s="414"/>
    </row>
    <row r="8703" spans="1:31" ht="15" hidden="1" customHeight="1">
      <c r="A8703" s="413"/>
      <c r="AE8703" s="414"/>
    </row>
    <row r="8704" spans="1:31" ht="15" hidden="1" customHeight="1">
      <c r="A8704" s="413"/>
      <c r="AE8704" s="414"/>
    </row>
    <row r="8705" spans="1:31" ht="15" hidden="1" customHeight="1">
      <c r="A8705" s="413"/>
      <c r="AE8705" s="414"/>
    </row>
    <row r="8706" spans="1:31" ht="15" hidden="1" customHeight="1">
      <c r="A8706" s="413"/>
      <c r="AE8706" s="414"/>
    </row>
    <row r="8707" spans="1:31" ht="15" hidden="1" customHeight="1">
      <c r="A8707" s="413"/>
      <c r="AE8707" s="414"/>
    </row>
    <row r="8708" spans="1:31" ht="15" hidden="1" customHeight="1">
      <c r="A8708" s="413"/>
      <c r="AE8708" s="414"/>
    </row>
    <row r="8709" spans="1:31" ht="15" hidden="1" customHeight="1">
      <c r="A8709" s="413"/>
      <c r="AE8709" s="414"/>
    </row>
    <row r="8710" spans="1:31" ht="15" hidden="1" customHeight="1">
      <c r="A8710" s="413"/>
      <c r="AE8710" s="414"/>
    </row>
    <row r="8711" spans="1:31" ht="15" hidden="1" customHeight="1">
      <c r="A8711" s="413"/>
      <c r="AE8711" s="414"/>
    </row>
    <row r="8712" spans="1:31" ht="15" hidden="1" customHeight="1">
      <c r="A8712" s="413"/>
      <c r="AE8712" s="414"/>
    </row>
    <row r="8713" spans="1:31" ht="15" hidden="1" customHeight="1">
      <c r="A8713" s="413"/>
      <c r="AE8713" s="414"/>
    </row>
    <row r="8714" spans="1:31" ht="15" hidden="1" customHeight="1">
      <c r="A8714" s="413"/>
      <c r="AE8714" s="414"/>
    </row>
    <row r="8715" spans="1:31" ht="15" hidden="1" customHeight="1">
      <c r="A8715" s="413"/>
      <c r="AE8715" s="414"/>
    </row>
    <row r="8716" spans="1:31" ht="15" hidden="1" customHeight="1">
      <c r="A8716" s="413"/>
      <c r="AE8716" s="414"/>
    </row>
    <row r="8717" spans="1:31" ht="15" hidden="1" customHeight="1">
      <c r="A8717" s="413"/>
      <c r="AE8717" s="414"/>
    </row>
    <row r="8718" spans="1:31" ht="15" hidden="1" customHeight="1">
      <c r="A8718" s="413"/>
      <c r="AE8718" s="414"/>
    </row>
    <row r="8719" spans="1:31" ht="15" hidden="1" customHeight="1">
      <c r="A8719" s="413"/>
      <c r="AE8719" s="414"/>
    </row>
    <row r="8720" spans="1:31" ht="15" hidden="1" customHeight="1">
      <c r="A8720" s="413"/>
      <c r="AE8720" s="414"/>
    </row>
    <row r="8721" spans="1:31" ht="15" hidden="1" customHeight="1">
      <c r="A8721" s="413"/>
      <c r="AE8721" s="414"/>
    </row>
    <row r="8722" spans="1:31" ht="15" hidden="1" customHeight="1">
      <c r="A8722" s="413"/>
      <c r="AE8722" s="414"/>
    </row>
    <row r="8723" spans="1:31" ht="15" hidden="1" customHeight="1">
      <c r="A8723" s="413"/>
      <c r="AE8723" s="414"/>
    </row>
    <row r="8724" spans="1:31" ht="15" hidden="1" customHeight="1">
      <c r="A8724" s="413"/>
      <c r="AE8724" s="414"/>
    </row>
    <row r="8725" spans="1:31" ht="15" hidden="1" customHeight="1">
      <c r="A8725" s="413"/>
      <c r="AE8725" s="414"/>
    </row>
    <row r="8726" spans="1:31" ht="15" hidden="1" customHeight="1">
      <c r="A8726" s="413"/>
      <c r="AE8726" s="414"/>
    </row>
    <row r="8727" spans="1:31" ht="15" hidden="1" customHeight="1">
      <c r="A8727" s="413"/>
      <c r="AE8727" s="414"/>
    </row>
    <row r="8728" spans="1:31" ht="15" hidden="1" customHeight="1">
      <c r="A8728" s="413"/>
      <c r="AE8728" s="414"/>
    </row>
    <row r="8729" spans="1:31" ht="15" hidden="1" customHeight="1">
      <c r="A8729" s="413"/>
      <c r="AE8729" s="414"/>
    </row>
    <row r="8730" spans="1:31" ht="15" hidden="1" customHeight="1">
      <c r="A8730" s="413"/>
      <c r="AE8730" s="414"/>
    </row>
    <row r="8731" spans="1:31" ht="15" hidden="1" customHeight="1">
      <c r="A8731" s="413"/>
      <c r="AE8731" s="414"/>
    </row>
    <row r="8732" spans="1:31" ht="15" hidden="1" customHeight="1">
      <c r="A8732" s="413"/>
      <c r="AE8732" s="414"/>
    </row>
    <row r="8733" spans="1:31" ht="15" hidden="1" customHeight="1">
      <c r="A8733" s="413"/>
      <c r="AE8733" s="414"/>
    </row>
    <row r="8734" spans="1:31" ht="15" hidden="1" customHeight="1">
      <c r="A8734" s="413"/>
      <c r="AE8734" s="414"/>
    </row>
    <row r="8735" spans="1:31" ht="15" hidden="1" customHeight="1">
      <c r="A8735" s="413"/>
      <c r="AE8735" s="414"/>
    </row>
    <row r="8736" spans="1:31" ht="15" hidden="1" customHeight="1">
      <c r="A8736" s="413"/>
      <c r="AE8736" s="414"/>
    </row>
    <row r="8737" spans="1:31" ht="15" hidden="1" customHeight="1">
      <c r="A8737" s="413"/>
      <c r="AE8737" s="414"/>
    </row>
    <row r="8738" spans="1:31" ht="15" hidden="1" customHeight="1">
      <c r="A8738" s="413"/>
      <c r="AE8738" s="414"/>
    </row>
    <row r="8739" spans="1:31" ht="15" hidden="1" customHeight="1">
      <c r="A8739" s="413"/>
      <c r="AE8739" s="414"/>
    </row>
    <row r="8740" spans="1:31" ht="15" hidden="1" customHeight="1">
      <c r="A8740" s="413"/>
      <c r="AE8740" s="414"/>
    </row>
    <row r="8741" spans="1:31" ht="15" hidden="1" customHeight="1">
      <c r="A8741" s="413"/>
      <c r="AE8741" s="414"/>
    </row>
    <row r="8742" spans="1:31" ht="15" hidden="1" customHeight="1">
      <c r="A8742" s="413"/>
      <c r="AE8742" s="414"/>
    </row>
    <row r="8743" spans="1:31" ht="15" hidden="1" customHeight="1">
      <c r="A8743" s="413"/>
      <c r="AE8743" s="414"/>
    </row>
    <row r="8744" spans="1:31" ht="15" hidden="1" customHeight="1">
      <c r="A8744" s="413"/>
      <c r="AE8744" s="414"/>
    </row>
    <row r="8745" spans="1:31" ht="15" hidden="1" customHeight="1">
      <c r="A8745" s="413"/>
      <c r="AE8745" s="414"/>
    </row>
    <row r="8746" spans="1:31" ht="15" hidden="1" customHeight="1">
      <c r="A8746" s="413"/>
      <c r="AE8746" s="414"/>
    </row>
    <row r="8747" spans="1:31" ht="15" hidden="1" customHeight="1">
      <c r="A8747" s="413"/>
      <c r="AE8747" s="414"/>
    </row>
    <row r="8748" spans="1:31" ht="15" hidden="1" customHeight="1">
      <c r="A8748" s="413"/>
      <c r="AE8748" s="414"/>
    </row>
    <row r="8749" spans="1:31" ht="15" hidden="1" customHeight="1">
      <c r="A8749" s="413"/>
      <c r="AE8749" s="414"/>
    </row>
    <row r="8750" spans="1:31" ht="15" hidden="1" customHeight="1">
      <c r="A8750" s="413"/>
      <c r="AE8750" s="414"/>
    </row>
    <row r="8751" spans="1:31" ht="15" hidden="1" customHeight="1">
      <c r="A8751" s="413"/>
      <c r="AE8751" s="414"/>
    </row>
    <row r="8752" spans="1:31" ht="15" hidden="1" customHeight="1">
      <c r="A8752" s="413"/>
      <c r="AE8752" s="414"/>
    </row>
    <row r="8753" spans="1:31" ht="15" hidden="1" customHeight="1">
      <c r="A8753" s="413"/>
      <c r="AE8753" s="414"/>
    </row>
    <row r="8754" spans="1:31" ht="15" hidden="1" customHeight="1">
      <c r="A8754" s="413"/>
      <c r="AE8754" s="414"/>
    </row>
    <row r="8755" spans="1:31" ht="15" hidden="1" customHeight="1">
      <c r="A8755" s="413"/>
      <c r="AE8755" s="414"/>
    </row>
    <row r="8756" spans="1:31" ht="15" hidden="1" customHeight="1">
      <c r="A8756" s="413"/>
      <c r="AE8756" s="414"/>
    </row>
    <row r="8757" spans="1:31" ht="15" hidden="1" customHeight="1">
      <c r="A8757" s="413"/>
      <c r="AE8757" s="414"/>
    </row>
    <row r="8758" spans="1:31" ht="15" hidden="1" customHeight="1">
      <c r="A8758" s="413"/>
      <c r="AE8758" s="414"/>
    </row>
    <row r="8759" spans="1:31" ht="15" hidden="1" customHeight="1">
      <c r="A8759" s="413"/>
      <c r="AE8759" s="414"/>
    </row>
    <row r="8760" spans="1:31" ht="15" hidden="1" customHeight="1">
      <c r="A8760" s="413"/>
      <c r="AE8760" s="414"/>
    </row>
    <row r="8761" spans="1:31" ht="15" hidden="1" customHeight="1">
      <c r="A8761" s="413"/>
      <c r="AE8761" s="414"/>
    </row>
    <row r="8762" spans="1:31" ht="15" hidden="1" customHeight="1">
      <c r="A8762" s="413"/>
      <c r="AE8762" s="414"/>
    </row>
    <row r="8763" spans="1:31" ht="15" hidden="1" customHeight="1">
      <c r="A8763" s="413"/>
      <c r="AE8763" s="414"/>
    </row>
    <row r="8764" spans="1:31" ht="15" hidden="1" customHeight="1">
      <c r="A8764" s="413"/>
      <c r="AE8764" s="414"/>
    </row>
    <row r="8765" spans="1:31" ht="15" hidden="1" customHeight="1">
      <c r="A8765" s="413"/>
      <c r="AE8765" s="414"/>
    </row>
    <row r="8766" spans="1:31" ht="15" hidden="1" customHeight="1">
      <c r="A8766" s="413"/>
      <c r="AE8766" s="414"/>
    </row>
    <row r="8767" spans="1:31" ht="15" hidden="1" customHeight="1">
      <c r="A8767" s="413"/>
      <c r="AE8767" s="414"/>
    </row>
    <row r="8768" spans="1:31" ht="15" hidden="1" customHeight="1">
      <c r="A8768" s="413"/>
      <c r="AE8768" s="414"/>
    </row>
    <row r="8769" spans="1:31" ht="15" hidden="1" customHeight="1">
      <c r="A8769" s="413"/>
      <c r="AE8769" s="414"/>
    </row>
    <row r="8770" spans="1:31" ht="15" hidden="1" customHeight="1">
      <c r="A8770" s="413"/>
      <c r="AE8770" s="414"/>
    </row>
    <row r="8771" spans="1:31" ht="15" hidden="1" customHeight="1">
      <c r="A8771" s="413"/>
      <c r="AE8771" s="414"/>
    </row>
    <row r="8772" spans="1:31" ht="15" hidden="1" customHeight="1">
      <c r="A8772" s="413"/>
      <c r="AE8772" s="414"/>
    </row>
    <row r="8773" spans="1:31" ht="15" hidden="1" customHeight="1">
      <c r="A8773" s="413"/>
      <c r="AE8773" s="414"/>
    </row>
    <row r="8774" spans="1:31" ht="15" hidden="1" customHeight="1">
      <c r="A8774" s="413"/>
      <c r="AE8774" s="414"/>
    </row>
    <row r="8775" spans="1:31" ht="15" hidden="1" customHeight="1">
      <c r="A8775" s="413"/>
      <c r="AE8775" s="414"/>
    </row>
    <row r="8776" spans="1:31" ht="15" hidden="1" customHeight="1">
      <c r="A8776" s="413"/>
      <c r="AE8776" s="414"/>
    </row>
    <row r="8777" spans="1:31" ht="15" hidden="1" customHeight="1">
      <c r="A8777" s="413"/>
      <c r="AE8777" s="414"/>
    </row>
    <row r="8778" spans="1:31" ht="15" hidden="1" customHeight="1">
      <c r="A8778" s="413"/>
      <c r="AE8778" s="414"/>
    </row>
    <row r="8779" spans="1:31" ht="15" hidden="1" customHeight="1">
      <c r="A8779" s="413"/>
      <c r="AE8779" s="414"/>
    </row>
    <row r="8780" spans="1:31" ht="15" hidden="1" customHeight="1">
      <c r="A8780" s="413"/>
      <c r="AE8780" s="414"/>
    </row>
    <row r="8781" spans="1:31" ht="15" hidden="1" customHeight="1">
      <c r="A8781" s="413"/>
      <c r="AE8781" s="414"/>
    </row>
    <row r="8782" spans="1:31" ht="15" hidden="1" customHeight="1">
      <c r="A8782" s="413"/>
      <c r="AE8782" s="414"/>
    </row>
    <row r="8783" spans="1:31" ht="15" hidden="1" customHeight="1">
      <c r="A8783" s="413"/>
      <c r="AE8783" s="414"/>
    </row>
    <row r="8784" spans="1:31" ht="15" hidden="1" customHeight="1">
      <c r="A8784" s="413"/>
      <c r="AE8784" s="414"/>
    </row>
    <row r="8785" spans="1:31" ht="15" hidden="1" customHeight="1">
      <c r="A8785" s="413"/>
      <c r="AE8785" s="414"/>
    </row>
    <row r="8786" spans="1:31" ht="15" hidden="1" customHeight="1">
      <c r="A8786" s="413"/>
      <c r="AE8786" s="414"/>
    </row>
    <row r="8787" spans="1:31" ht="15" hidden="1" customHeight="1">
      <c r="A8787" s="413"/>
      <c r="AE8787" s="414"/>
    </row>
    <row r="8788" spans="1:31" ht="15" hidden="1" customHeight="1">
      <c r="A8788" s="413"/>
      <c r="AE8788" s="414"/>
    </row>
    <row r="8789" spans="1:31" ht="15" hidden="1" customHeight="1">
      <c r="A8789" s="413"/>
      <c r="AE8789" s="414"/>
    </row>
    <row r="8790" spans="1:31" ht="15" hidden="1" customHeight="1">
      <c r="A8790" s="413"/>
      <c r="AE8790" s="414"/>
    </row>
    <row r="8791" spans="1:31" ht="15" hidden="1" customHeight="1">
      <c r="A8791" s="413"/>
      <c r="AE8791" s="414"/>
    </row>
    <row r="8792" spans="1:31" ht="15" hidden="1" customHeight="1">
      <c r="A8792" s="413"/>
      <c r="AE8792" s="414"/>
    </row>
    <row r="8793" spans="1:31" ht="15" hidden="1" customHeight="1">
      <c r="A8793" s="413"/>
      <c r="AE8793" s="414"/>
    </row>
    <row r="8794" spans="1:31" ht="15" hidden="1" customHeight="1">
      <c r="A8794" s="413"/>
      <c r="AE8794" s="414"/>
    </row>
    <row r="8795" spans="1:31" ht="15" hidden="1" customHeight="1">
      <c r="A8795" s="413"/>
      <c r="AE8795" s="414"/>
    </row>
    <row r="8796" spans="1:31" ht="15" hidden="1" customHeight="1">
      <c r="A8796" s="413"/>
      <c r="AE8796" s="414"/>
    </row>
    <row r="8797" spans="1:31" ht="15" hidden="1" customHeight="1">
      <c r="A8797" s="413"/>
      <c r="AE8797" s="414"/>
    </row>
    <row r="8798" spans="1:31" ht="15" hidden="1" customHeight="1">
      <c r="A8798" s="413"/>
      <c r="AE8798" s="414"/>
    </row>
    <row r="8799" spans="1:31" ht="15" hidden="1" customHeight="1">
      <c r="A8799" s="413"/>
      <c r="AE8799" s="414"/>
    </row>
    <row r="8800" spans="1:31" ht="15" hidden="1" customHeight="1">
      <c r="A8800" s="413"/>
      <c r="AE8800" s="414"/>
    </row>
    <row r="8801" spans="1:31" ht="15" hidden="1" customHeight="1">
      <c r="A8801" s="413"/>
      <c r="AE8801" s="414"/>
    </row>
    <row r="8802" spans="1:31" ht="15" hidden="1" customHeight="1">
      <c r="A8802" s="413"/>
      <c r="AE8802" s="414"/>
    </row>
    <row r="8803" spans="1:31" ht="15" hidden="1" customHeight="1">
      <c r="A8803" s="413"/>
      <c r="AE8803" s="414"/>
    </row>
    <row r="8804" spans="1:31" ht="15" hidden="1" customHeight="1">
      <c r="A8804" s="413"/>
      <c r="AE8804" s="414"/>
    </row>
    <row r="8805" spans="1:31" ht="15" hidden="1" customHeight="1">
      <c r="A8805" s="413"/>
      <c r="AE8805" s="414"/>
    </row>
    <row r="8806" spans="1:31" ht="15" hidden="1" customHeight="1">
      <c r="A8806" s="413"/>
      <c r="AE8806" s="414"/>
    </row>
    <row r="8807" spans="1:31" ht="15" hidden="1" customHeight="1">
      <c r="A8807" s="413"/>
      <c r="AE8807" s="414"/>
    </row>
    <row r="8808" spans="1:31" ht="15" hidden="1" customHeight="1">
      <c r="A8808" s="413"/>
      <c r="AE8808" s="414"/>
    </row>
    <row r="8809" spans="1:31" ht="15" hidden="1" customHeight="1">
      <c r="A8809" s="413"/>
      <c r="AE8809" s="414"/>
    </row>
    <row r="8810" spans="1:31" ht="15" hidden="1" customHeight="1">
      <c r="A8810" s="413"/>
      <c r="AE8810" s="414"/>
    </row>
    <row r="8811" spans="1:31" ht="15" hidden="1" customHeight="1">
      <c r="A8811" s="413"/>
      <c r="AE8811" s="414"/>
    </row>
    <row r="8812" spans="1:31" ht="15" hidden="1" customHeight="1">
      <c r="A8812" s="413"/>
      <c r="AE8812" s="414"/>
    </row>
    <row r="8813" spans="1:31" ht="15" hidden="1" customHeight="1">
      <c r="A8813" s="413"/>
      <c r="AE8813" s="414"/>
    </row>
    <row r="8814" spans="1:31" ht="15" hidden="1" customHeight="1">
      <c r="A8814" s="413"/>
      <c r="AE8814" s="414"/>
    </row>
    <row r="8815" spans="1:31" ht="15" hidden="1" customHeight="1">
      <c r="A8815" s="413"/>
      <c r="AE8815" s="414"/>
    </row>
    <row r="8816" spans="1:31" ht="15" hidden="1" customHeight="1">
      <c r="A8816" s="413"/>
      <c r="AE8816" s="414"/>
    </row>
    <row r="8817" spans="1:31" ht="15" hidden="1" customHeight="1">
      <c r="A8817" s="413"/>
      <c r="AE8817" s="414"/>
    </row>
    <row r="8818" spans="1:31" ht="15" hidden="1" customHeight="1">
      <c r="A8818" s="413"/>
      <c r="AE8818" s="414"/>
    </row>
    <row r="8819" spans="1:31" ht="15" hidden="1" customHeight="1">
      <c r="A8819" s="413"/>
      <c r="AE8819" s="414"/>
    </row>
    <row r="8820" spans="1:31" ht="15" hidden="1" customHeight="1">
      <c r="A8820" s="413"/>
      <c r="AE8820" s="414"/>
    </row>
    <row r="8821" spans="1:31" ht="15" hidden="1" customHeight="1">
      <c r="A8821" s="413"/>
      <c r="AE8821" s="414"/>
    </row>
    <row r="8822" spans="1:31" ht="15" hidden="1" customHeight="1">
      <c r="A8822" s="413"/>
      <c r="AE8822" s="414"/>
    </row>
    <row r="8823" spans="1:31" ht="15" hidden="1" customHeight="1">
      <c r="A8823" s="413"/>
      <c r="AE8823" s="414"/>
    </row>
    <row r="8824" spans="1:31" ht="15" hidden="1" customHeight="1">
      <c r="A8824" s="413"/>
      <c r="AE8824" s="414"/>
    </row>
    <row r="8825" spans="1:31" ht="15" hidden="1" customHeight="1">
      <c r="A8825" s="413"/>
      <c r="AE8825" s="414"/>
    </row>
    <row r="8826" spans="1:31" ht="15" hidden="1" customHeight="1">
      <c r="A8826" s="413"/>
      <c r="AE8826" s="414"/>
    </row>
    <row r="8827" spans="1:31" ht="15" hidden="1" customHeight="1">
      <c r="A8827" s="413"/>
      <c r="AE8827" s="414"/>
    </row>
    <row r="8828" spans="1:31" ht="15" hidden="1" customHeight="1">
      <c r="A8828" s="413"/>
      <c r="AE8828" s="414"/>
    </row>
    <row r="8829" spans="1:31" ht="15" hidden="1" customHeight="1">
      <c r="A8829" s="413"/>
      <c r="AE8829" s="414"/>
    </row>
    <row r="8830" spans="1:31" ht="15" hidden="1" customHeight="1">
      <c r="A8830" s="413"/>
      <c r="AE8830" s="414"/>
    </row>
    <row r="8831" spans="1:31" ht="15" hidden="1" customHeight="1">
      <c r="A8831" s="413"/>
      <c r="AE8831" s="414"/>
    </row>
    <row r="8832" spans="1:31" ht="15" hidden="1" customHeight="1">
      <c r="A8832" s="413"/>
      <c r="AE8832" s="414"/>
    </row>
    <row r="8833" spans="1:31" ht="15" hidden="1" customHeight="1">
      <c r="A8833" s="413"/>
      <c r="AE8833" s="414"/>
    </row>
    <row r="8834" spans="1:31" ht="15" hidden="1" customHeight="1">
      <c r="A8834" s="413"/>
      <c r="AE8834" s="414"/>
    </row>
    <row r="8835" spans="1:31" ht="15" hidden="1" customHeight="1">
      <c r="A8835" s="413"/>
      <c r="AE8835" s="414"/>
    </row>
    <row r="8836" spans="1:31" ht="15" hidden="1" customHeight="1">
      <c r="A8836" s="413"/>
      <c r="AE8836" s="414"/>
    </row>
    <row r="8837" spans="1:31" ht="15" hidden="1" customHeight="1">
      <c r="A8837" s="413"/>
      <c r="AE8837" s="414"/>
    </row>
    <row r="8838" spans="1:31" ht="15" hidden="1" customHeight="1">
      <c r="A8838" s="413"/>
      <c r="AE8838" s="414"/>
    </row>
    <row r="8839" spans="1:31" ht="15" hidden="1" customHeight="1">
      <c r="A8839" s="413"/>
      <c r="AE8839" s="414"/>
    </row>
    <row r="8840" spans="1:31" ht="15" hidden="1" customHeight="1">
      <c r="A8840" s="413"/>
      <c r="AE8840" s="414"/>
    </row>
    <row r="8841" spans="1:31" ht="15" hidden="1" customHeight="1">
      <c r="A8841" s="413"/>
      <c r="AE8841" s="414"/>
    </row>
    <row r="8842" spans="1:31" ht="15" hidden="1" customHeight="1">
      <c r="A8842" s="413"/>
      <c r="AE8842" s="414"/>
    </row>
    <row r="8843" spans="1:31" ht="15" hidden="1" customHeight="1">
      <c r="A8843" s="413"/>
      <c r="AE8843" s="414"/>
    </row>
    <row r="8844" spans="1:31" ht="15" hidden="1" customHeight="1">
      <c r="A8844" s="413"/>
      <c r="AE8844" s="414"/>
    </row>
    <row r="8845" spans="1:31" ht="15" hidden="1" customHeight="1">
      <c r="A8845" s="413"/>
      <c r="AE8845" s="414"/>
    </row>
    <row r="8846" spans="1:31" ht="15" hidden="1" customHeight="1">
      <c r="A8846" s="413"/>
      <c r="AE8846" s="414"/>
    </row>
    <row r="8847" spans="1:31" ht="15" hidden="1" customHeight="1">
      <c r="A8847" s="413"/>
      <c r="AE8847" s="414"/>
    </row>
    <row r="8848" spans="1:31" ht="15" hidden="1" customHeight="1">
      <c r="A8848" s="413"/>
      <c r="AE8848" s="414"/>
    </row>
    <row r="8849" spans="1:31" ht="15" hidden="1" customHeight="1">
      <c r="A8849" s="413"/>
      <c r="AE8849" s="414"/>
    </row>
    <row r="8850" spans="1:31" ht="15" hidden="1" customHeight="1">
      <c r="A8850" s="413"/>
      <c r="AE8850" s="414"/>
    </row>
    <row r="8851" spans="1:31" ht="15" hidden="1" customHeight="1">
      <c r="A8851" s="413"/>
      <c r="AE8851" s="414"/>
    </row>
    <row r="8852" spans="1:31" ht="15" hidden="1" customHeight="1">
      <c r="A8852" s="413"/>
      <c r="AE8852" s="414"/>
    </row>
    <row r="8853" spans="1:31" ht="15" hidden="1" customHeight="1">
      <c r="A8853" s="413"/>
      <c r="AE8853" s="414"/>
    </row>
    <row r="8854" spans="1:31" ht="15" hidden="1" customHeight="1">
      <c r="A8854" s="413"/>
      <c r="AE8854" s="414"/>
    </row>
    <row r="8855" spans="1:31" ht="15" hidden="1" customHeight="1">
      <c r="A8855" s="413"/>
      <c r="AE8855" s="414"/>
    </row>
    <row r="8856" spans="1:31" ht="15" hidden="1" customHeight="1">
      <c r="A8856" s="413"/>
      <c r="AE8856" s="414"/>
    </row>
    <row r="8857" spans="1:31" ht="15" hidden="1" customHeight="1">
      <c r="A8857" s="413"/>
      <c r="AE8857" s="414"/>
    </row>
    <row r="8858" spans="1:31" ht="15" hidden="1" customHeight="1">
      <c r="A8858" s="413"/>
      <c r="AE8858" s="414"/>
    </row>
    <row r="8859" spans="1:31" ht="15" hidden="1" customHeight="1">
      <c r="A8859" s="413"/>
      <c r="AE8859" s="414"/>
    </row>
    <row r="8860" spans="1:31" ht="15" hidden="1" customHeight="1">
      <c r="A8860" s="413"/>
      <c r="AE8860" s="414"/>
    </row>
    <row r="8861" spans="1:31" ht="15" hidden="1" customHeight="1">
      <c r="A8861" s="413"/>
      <c r="AE8861" s="414"/>
    </row>
    <row r="8862" spans="1:31" ht="15" hidden="1" customHeight="1">
      <c r="A8862" s="413"/>
      <c r="AE8862" s="414"/>
    </row>
    <row r="8863" spans="1:31" ht="15" hidden="1" customHeight="1">
      <c r="A8863" s="413"/>
      <c r="AE8863" s="414"/>
    </row>
    <row r="8864" spans="1:31" ht="15" hidden="1" customHeight="1">
      <c r="A8864" s="413"/>
      <c r="AE8864" s="414"/>
    </row>
    <row r="8865" spans="1:31" ht="15" hidden="1" customHeight="1">
      <c r="A8865" s="413"/>
      <c r="AE8865" s="414"/>
    </row>
    <row r="8866" spans="1:31" ht="15" hidden="1" customHeight="1">
      <c r="A8866" s="413"/>
      <c r="AE8866" s="414"/>
    </row>
    <row r="8867" spans="1:31" ht="15" hidden="1" customHeight="1">
      <c r="A8867" s="413"/>
      <c r="AE8867" s="414"/>
    </row>
    <row r="8868" spans="1:31" ht="15" hidden="1" customHeight="1">
      <c r="A8868" s="413"/>
      <c r="AE8868" s="414"/>
    </row>
    <row r="8869" spans="1:31" ht="15" hidden="1" customHeight="1">
      <c r="A8869" s="413"/>
      <c r="AE8869" s="414"/>
    </row>
    <row r="8870" spans="1:31" ht="15" hidden="1" customHeight="1">
      <c r="A8870" s="413"/>
      <c r="AE8870" s="414"/>
    </row>
    <row r="8871" spans="1:31" ht="15" hidden="1" customHeight="1">
      <c r="A8871" s="413"/>
      <c r="AE8871" s="414"/>
    </row>
    <row r="8872" spans="1:31" ht="15" hidden="1" customHeight="1">
      <c r="A8872" s="413"/>
      <c r="AE8872" s="414"/>
    </row>
    <row r="8873" spans="1:31" ht="15" hidden="1" customHeight="1">
      <c r="A8873" s="413"/>
      <c r="AE8873" s="414"/>
    </row>
    <row r="8874" spans="1:31" ht="15" hidden="1" customHeight="1">
      <c r="A8874" s="413"/>
      <c r="AE8874" s="414"/>
    </row>
    <row r="8875" spans="1:31" ht="15" hidden="1" customHeight="1">
      <c r="A8875" s="413"/>
      <c r="AE8875" s="414"/>
    </row>
    <row r="8876" spans="1:31" ht="15" hidden="1" customHeight="1">
      <c r="A8876" s="413"/>
      <c r="AE8876" s="414"/>
    </row>
    <row r="8877" spans="1:31" ht="15" hidden="1" customHeight="1">
      <c r="A8877" s="413"/>
      <c r="AE8877" s="414"/>
    </row>
    <row r="8878" spans="1:31" ht="15" hidden="1" customHeight="1">
      <c r="A8878" s="413"/>
      <c r="AE8878" s="414"/>
    </row>
    <row r="8879" spans="1:31" ht="15" hidden="1" customHeight="1">
      <c r="A8879" s="413"/>
      <c r="AE8879" s="414"/>
    </row>
    <row r="8880" spans="1:31" ht="15" hidden="1" customHeight="1">
      <c r="A8880" s="413"/>
      <c r="AE8880" s="414"/>
    </row>
    <row r="8881" spans="1:31" ht="15" hidden="1" customHeight="1">
      <c r="A8881" s="413"/>
      <c r="AE8881" s="414"/>
    </row>
    <row r="8882" spans="1:31" ht="15" hidden="1" customHeight="1">
      <c r="A8882" s="413"/>
      <c r="AE8882" s="414"/>
    </row>
    <row r="8883" spans="1:31" ht="15" hidden="1" customHeight="1">
      <c r="A8883" s="413"/>
      <c r="AE8883" s="414"/>
    </row>
    <row r="8884" spans="1:31" ht="15" hidden="1" customHeight="1">
      <c r="A8884" s="413"/>
      <c r="AE8884" s="414"/>
    </row>
    <row r="8885" spans="1:31" ht="15" hidden="1" customHeight="1">
      <c r="A8885" s="413"/>
      <c r="AE8885" s="414"/>
    </row>
    <row r="8886" spans="1:31" ht="15" hidden="1" customHeight="1">
      <c r="A8886" s="413"/>
      <c r="AE8886" s="414"/>
    </row>
    <row r="8887" spans="1:31" ht="15" hidden="1" customHeight="1">
      <c r="A8887" s="413"/>
      <c r="AE8887" s="414"/>
    </row>
    <row r="8888" spans="1:31" ht="15" hidden="1" customHeight="1">
      <c r="A8888" s="413"/>
      <c r="AE8888" s="414"/>
    </row>
    <row r="8889" spans="1:31" ht="15" hidden="1" customHeight="1">
      <c r="A8889" s="413"/>
      <c r="AE8889" s="414"/>
    </row>
    <row r="8890" spans="1:31" ht="15" hidden="1" customHeight="1">
      <c r="A8890" s="413"/>
      <c r="AE8890" s="414"/>
    </row>
    <row r="8891" spans="1:31" ht="15" hidden="1" customHeight="1">
      <c r="A8891" s="413"/>
      <c r="AE8891" s="414"/>
    </row>
    <row r="8892" spans="1:31" ht="15" hidden="1" customHeight="1">
      <c r="A8892" s="413"/>
      <c r="AE8892" s="414"/>
    </row>
    <row r="8893" spans="1:31" ht="15" hidden="1" customHeight="1">
      <c r="A8893" s="413"/>
      <c r="AE8893" s="414"/>
    </row>
    <row r="8894" spans="1:31" ht="15" hidden="1" customHeight="1">
      <c r="A8894" s="413"/>
      <c r="AE8894" s="414"/>
    </row>
    <row r="8895" spans="1:31" ht="15" hidden="1" customHeight="1">
      <c r="A8895" s="413"/>
      <c r="AE8895" s="414"/>
    </row>
    <row r="8896" spans="1:31" ht="15" hidden="1" customHeight="1">
      <c r="A8896" s="413"/>
      <c r="AE8896" s="414"/>
    </row>
    <row r="8897" spans="1:31" ht="15" hidden="1" customHeight="1">
      <c r="A8897" s="413"/>
      <c r="AE8897" s="414"/>
    </row>
    <row r="8898" spans="1:31" ht="15" hidden="1" customHeight="1">
      <c r="A8898" s="413"/>
      <c r="AE8898" s="414"/>
    </row>
    <row r="8899" spans="1:31" ht="15" hidden="1" customHeight="1">
      <c r="A8899" s="413"/>
      <c r="AE8899" s="414"/>
    </row>
    <row r="8900" spans="1:31" ht="15" hidden="1" customHeight="1">
      <c r="A8900" s="413"/>
      <c r="AE8900" s="414"/>
    </row>
    <row r="8901" spans="1:31" ht="15" hidden="1" customHeight="1">
      <c r="A8901" s="413"/>
      <c r="AE8901" s="414"/>
    </row>
    <row r="8902" spans="1:31" ht="15" hidden="1" customHeight="1">
      <c r="A8902" s="413"/>
      <c r="AE8902" s="414"/>
    </row>
    <row r="8903" spans="1:31" ht="15" hidden="1" customHeight="1">
      <c r="A8903" s="413"/>
      <c r="AE8903" s="414"/>
    </row>
    <row r="8904" spans="1:31" ht="15" hidden="1" customHeight="1">
      <c r="A8904" s="413"/>
      <c r="AE8904" s="414"/>
    </row>
    <row r="8905" spans="1:31" ht="15" hidden="1" customHeight="1">
      <c r="A8905" s="413"/>
      <c r="AE8905" s="414"/>
    </row>
    <row r="8906" spans="1:31" ht="15" hidden="1" customHeight="1">
      <c r="A8906" s="413"/>
      <c r="AE8906" s="414"/>
    </row>
    <row r="8907" spans="1:31" ht="15" hidden="1" customHeight="1">
      <c r="A8907" s="413"/>
      <c r="AE8907" s="414"/>
    </row>
    <row r="8908" spans="1:31" ht="15" hidden="1" customHeight="1">
      <c r="A8908" s="413"/>
      <c r="AE8908" s="414"/>
    </row>
    <row r="8909" spans="1:31" ht="15" hidden="1" customHeight="1">
      <c r="A8909" s="413"/>
      <c r="AE8909" s="414"/>
    </row>
    <row r="8910" spans="1:31" ht="15" hidden="1" customHeight="1">
      <c r="A8910" s="413"/>
      <c r="AE8910" s="414"/>
    </row>
    <row r="8911" spans="1:31" ht="15" hidden="1" customHeight="1">
      <c r="A8911" s="413"/>
      <c r="AE8911" s="414"/>
    </row>
    <row r="8912" spans="1:31" ht="15" hidden="1" customHeight="1">
      <c r="A8912" s="413"/>
      <c r="AE8912" s="414"/>
    </row>
    <row r="8913" spans="1:31" ht="15" hidden="1" customHeight="1">
      <c r="A8913" s="413"/>
      <c r="AE8913" s="414"/>
    </row>
    <row r="8914" spans="1:31" ht="15" hidden="1" customHeight="1">
      <c r="A8914" s="413"/>
      <c r="AE8914" s="414"/>
    </row>
    <row r="8915" spans="1:31" ht="15" hidden="1" customHeight="1">
      <c r="A8915" s="413"/>
      <c r="AE8915" s="414"/>
    </row>
    <row r="8916" spans="1:31" ht="15" hidden="1" customHeight="1">
      <c r="A8916" s="413"/>
      <c r="AE8916" s="414"/>
    </row>
    <row r="8917" spans="1:31" ht="15" hidden="1" customHeight="1">
      <c r="A8917" s="413"/>
      <c r="AE8917" s="414"/>
    </row>
    <row r="8918" spans="1:31" ht="15" hidden="1" customHeight="1">
      <c r="A8918" s="413"/>
      <c r="AE8918" s="414"/>
    </row>
    <row r="8919" spans="1:31" ht="15" hidden="1" customHeight="1">
      <c r="A8919" s="413"/>
      <c r="AE8919" s="414"/>
    </row>
    <row r="8920" spans="1:31" ht="15" hidden="1" customHeight="1">
      <c r="A8920" s="413"/>
      <c r="AE8920" s="414"/>
    </row>
    <row r="8921" spans="1:31" ht="15" hidden="1" customHeight="1">
      <c r="A8921" s="413"/>
      <c r="AE8921" s="414"/>
    </row>
    <row r="8922" spans="1:31" ht="15" hidden="1" customHeight="1">
      <c r="A8922" s="413"/>
      <c r="AE8922" s="414"/>
    </row>
    <row r="8923" spans="1:31" ht="15" hidden="1" customHeight="1">
      <c r="A8923" s="413"/>
      <c r="AE8923" s="414"/>
    </row>
    <row r="8924" spans="1:31" ht="15" hidden="1" customHeight="1">
      <c r="A8924" s="413"/>
      <c r="AE8924" s="414"/>
    </row>
    <row r="8925" spans="1:31" ht="15" hidden="1" customHeight="1">
      <c r="A8925" s="413"/>
      <c r="AE8925" s="414"/>
    </row>
    <row r="8926" spans="1:31" ht="15" hidden="1" customHeight="1">
      <c r="A8926" s="413"/>
      <c r="AE8926" s="414"/>
    </row>
    <row r="8927" spans="1:31" ht="15" hidden="1" customHeight="1">
      <c r="A8927" s="413"/>
      <c r="AE8927" s="414"/>
    </row>
    <row r="8928" spans="1:31" ht="15" hidden="1" customHeight="1">
      <c r="A8928" s="413"/>
      <c r="AE8928" s="414"/>
    </row>
    <row r="8929" spans="1:31" ht="15" hidden="1" customHeight="1">
      <c r="A8929" s="413"/>
      <c r="AE8929" s="414"/>
    </row>
    <row r="8930" spans="1:31" ht="15" hidden="1" customHeight="1">
      <c r="A8930" s="413"/>
      <c r="AE8930" s="414"/>
    </row>
    <row r="8931" spans="1:31" ht="15" hidden="1" customHeight="1">
      <c r="A8931" s="413"/>
      <c r="AE8931" s="414"/>
    </row>
    <row r="8932" spans="1:31" ht="15" hidden="1" customHeight="1">
      <c r="A8932" s="413"/>
      <c r="AE8932" s="414"/>
    </row>
    <row r="8933" spans="1:31" ht="15" hidden="1" customHeight="1">
      <c r="A8933" s="413"/>
      <c r="AE8933" s="414"/>
    </row>
    <row r="8934" spans="1:31" ht="15" hidden="1" customHeight="1">
      <c r="A8934" s="413"/>
      <c r="AE8934" s="414"/>
    </row>
    <row r="8935" spans="1:31" ht="15" hidden="1" customHeight="1">
      <c r="A8935" s="413"/>
      <c r="AE8935" s="414"/>
    </row>
    <row r="8936" spans="1:31" ht="15" hidden="1" customHeight="1">
      <c r="A8936" s="413"/>
      <c r="AE8936" s="414"/>
    </row>
    <row r="8937" spans="1:31" ht="15" hidden="1" customHeight="1">
      <c r="A8937" s="413"/>
      <c r="AE8937" s="414"/>
    </row>
    <row r="8938" spans="1:31" ht="15" hidden="1" customHeight="1">
      <c r="A8938" s="413"/>
      <c r="AE8938" s="414"/>
    </row>
    <row r="8939" spans="1:31" ht="15" hidden="1" customHeight="1">
      <c r="A8939" s="413"/>
      <c r="AE8939" s="414"/>
    </row>
    <row r="8940" spans="1:31" ht="15" hidden="1" customHeight="1">
      <c r="A8940" s="413"/>
      <c r="AE8940" s="414"/>
    </row>
    <row r="8941" spans="1:31" ht="15" hidden="1" customHeight="1">
      <c r="A8941" s="413"/>
      <c r="AE8941" s="414"/>
    </row>
    <row r="8942" spans="1:31" ht="15" hidden="1" customHeight="1">
      <c r="A8942" s="413"/>
      <c r="AE8942" s="414"/>
    </row>
    <row r="8943" spans="1:31" ht="15" hidden="1" customHeight="1">
      <c r="A8943" s="413"/>
      <c r="AE8943" s="414"/>
    </row>
    <row r="8944" spans="1:31" ht="15" hidden="1" customHeight="1">
      <c r="A8944" s="413"/>
      <c r="AE8944" s="414"/>
    </row>
    <row r="8945" spans="1:31" ht="15" hidden="1" customHeight="1">
      <c r="A8945" s="413"/>
      <c r="AE8945" s="414"/>
    </row>
    <row r="8946" spans="1:31" ht="15" hidden="1" customHeight="1">
      <c r="A8946" s="413"/>
      <c r="AE8946" s="414"/>
    </row>
    <row r="8947" spans="1:31" ht="15" hidden="1" customHeight="1">
      <c r="A8947" s="413"/>
      <c r="AE8947" s="414"/>
    </row>
    <row r="8948" spans="1:31" ht="15" hidden="1" customHeight="1">
      <c r="A8948" s="413"/>
      <c r="AE8948" s="414"/>
    </row>
    <row r="8949" spans="1:31" ht="15" hidden="1" customHeight="1">
      <c r="A8949" s="413"/>
      <c r="AE8949" s="414"/>
    </row>
    <row r="8950" spans="1:31" ht="15" hidden="1" customHeight="1">
      <c r="A8950" s="413"/>
      <c r="AE8950" s="414"/>
    </row>
    <row r="8951" spans="1:31" ht="15" hidden="1" customHeight="1">
      <c r="A8951" s="413"/>
      <c r="AE8951" s="414"/>
    </row>
    <row r="8952" spans="1:31" ht="15" hidden="1" customHeight="1">
      <c r="A8952" s="413"/>
      <c r="AE8952" s="414"/>
    </row>
    <row r="8953" spans="1:31" ht="15" hidden="1" customHeight="1">
      <c r="A8953" s="413"/>
      <c r="AE8953" s="414"/>
    </row>
    <row r="8954" spans="1:31" ht="15" hidden="1" customHeight="1">
      <c r="A8954" s="413"/>
      <c r="AE8954" s="414"/>
    </row>
    <row r="8955" spans="1:31" ht="15" hidden="1" customHeight="1">
      <c r="A8955" s="413"/>
      <c r="AE8955" s="414"/>
    </row>
    <row r="8956" spans="1:31" ht="15" hidden="1" customHeight="1">
      <c r="A8956" s="413"/>
      <c r="AE8956" s="414"/>
    </row>
    <row r="8957" spans="1:31" ht="15" hidden="1" customHeight="1">
      <c r="A8957" s="413"/>
      <c r="AE8957" s="414"/>
    </row>
    <row r="8958" spans="1:31" ht="15" hidden="1" customHeight="1">
      <c r="A8958" s="413"/>
      <c r="AE8958" s="414"/>
    </row>
    <row r="8959" spans="1:31" ht="15" hidden="1" customHeight="1">
      <c r="A8959" s="413"/>
      <c r="AE8959" s="414"/>
    </row>
    <row r="8960" spans="1:31" ht="15" hidden="1" customHeight="1">
      <c r="A8960" s="413"/>
      <c r="AE8960" s="414"/>
    </row>
    <row r="8961" spans="1:31" ht="15" hidden="1" customHeight="1">
      <c r="A8961" s="413"/>
      <c r="AE8961" s="414"/>
    </row>
    <row r="8962" spans="1:31" ht="15" hidden="1" customHeight="1">
      <c r="A8962" s="413"/>
      <c r="AE8962" s="414"/>
    </row>
    <row r="8963" spans="1:31" ht="15" hidden="1" customHeight="1">
      <c r="A8963" s="413"/>
      <c r="AE8963" s="414"/>
    </row>
    <row r="8964" spans="1:31" ht="15" hidden="1" customHeight="1">
      <c r="A8964" s="413"/>
      <c r="AE8964" s="414"/>
    </row>
    <row r="8965" spans="1:31" ht="15" hidden="1" customHeight="1">
      <c r="A8965" s="413"/>
      <c r="AE8965" s="414"/>
    </row>
    <row r="8966" spans="1:31" ht="15" hidden="1" customHeight="1">
      <c r="A8966" s="413"/>
      <c r="AE8966" s="414"/>
    </row>
    <row r="8967" spans="1:31" ht="15" hidden="1" customHeight="1">
      <c r="A8967" s="413"/>
      <c r="AE8967" s="414"/>
    </row>
    <row r="8968" spans="1:31" ht="15" hidden="1" customHeight="1">
      <c r="A8968" s="413"/>
      <c r="AE8968" s="414"/>
    </row>
    <row r="8969" spans="1:31" ht="15" hidden="1" customHeight="1">
      <c r="A8969" s="413"/>
      <c r="AE8969" s="414"/>
    </row>
    <row r="8970" spans="1:31" ht="15" hidden="1" customHeight="1">
      <c r="A8970" s="413"/>
      <c r="AE8970" s="414"/>
    </row>
    <row r="8971" spans="1:31" ht="15" hidden="1" customHeight="1">
      <c r="A8971" s="413"/>
      <c r="AE8971" s="414"/>
    </row>
    <row r="8972" spans="1:31" ht="15" hidden="1" customHeight="1">
      <c r="A8972" s="413"/>
      <c r="AE8972" s="414"/>
    </row>
    <row r="8973" spans="1:31" ht="15" hidden="1" customHeight="1">
      <c r="A8973" s="413"/>
      <c r="AE8973" s="414"/>
    </row>
    <row r="8974" spans="1:31" ht="15" hidden="1" customHeight="1">
      <c r="A8974" s="413"/>
      <c r="AE8974" s="414"/>
    </row>
    <row r="8975" spans="1:31" ht="15" hidden="1" customHeight="1">
      <c r="A8975" s="413"/>
      <c r="AE8975" s="414"/>
    </row>
    <row r="8976" spans="1:31" ht="15" hidden="1" customHeight="1">
      <c r="A8976" s="413"/>
      <c r="AE8976" s="414"/>
    </row>
    <row r="8977" spans="1:31" ht="15" hidden="1" customHeight="1">
      <c r="A8977" s="413"/>
      <c r="AE8977" s="414"/>
    </row>
    <row r="8978" spans="1:31" ht="15" hidden="1" customHeight="1">
      <c r="A8978" s="413"/>
      <c r="AE8978" s="414"/>
    </row>
    <row r="8979" spans="1:31" ht="15" hidden="1" customHeight="1">
      <c r="A8979" s="413"/>
      <c r="AE8979" s="414"/>
    </row>
    <row r="8980" spans="1:31" ht="15" hidden="1" customHeight="1">
      <c r="A8980" s="413"/>
      <c r="AE8980" s="414"/>
    </row>
    <row r="8981" spans="1:31" ht="15" hidden="1" customHeight="1">
      <c r="A8981" s="413"/>
      <c r="AE8981" s="414"/>
    </row>
    <row r="8982" spans="1:31" ht="15" hidden="1" customHeight="1">
      <c r="A8982" s="413"/>
      <c r="AE8982" s="414"/>
    </row>
    <row r="8983" spans="1:31" ht="15" hidden="1" customHeight="1">
      <c r="A8983" s="413"/>
      <c r="AE8983" s="414"/>
    </row>
    <row r="8984" spans="1:31" ht="15" hidden="1" customHeight="1">
      <c r="A8984" s="413"/>
      <c r="AE8984" s="414"/>
    </row>
    <row r="8985" spans="1:31" ht="15" hidden="1" customHeight="1">
      <c r="A8985" s="413"/>
      <c r="AE8985" s="414"/>
    </row>
    <row r="8986" spans="1:31" ht="15" hidden="1" customHeight="1">
      <c r="A8986" s="413"/>
      <c r="AE8986" s="414"/>
    </row>
    <row r="8987" spans="1:31" ht="15" hidden="1" customHeight="1">
      <c r="A8987" s="413"/>
      <c r="AE8987" s="414"/>
    </row>
    <row r="8988" spans="1:31" ht="15" hidden="1" customHeight="1">
      <c r="A8988" s="413"/>
      <c r="AE8988" s="414"/>
    </row>
    <row r="8989" spans="1:31" ht="15" hidden="1" customHeight="1">
      <c r="A8989" s="413"/>
      <c r="AE8989" s="414"/>
    </row>
    <row r="8990" spans="1:31" ht="15" hidden="1" customHeight="1">
      <c r="A8990" s="413"/>
      <c r="AE8990" s="414"/>
    </row>
    <row r="8991" spans="1:31" ht="15" hidden="1" customHeight="1">
      <c r="A8991" s="413"/>
      <c r="AE8991" s="414"/>
    </row>
    <row r="8992" spans="1:31" ht="15" hidden="1" customHeight="1">
      <c r="A8992" s="413"/>
      <c r="AE8992" s="414"/>
    </row>
    <row r="8993" spans="1:31" ht="15" hidden="1" customHeight="1">
      <c r="A8993" s="413"/>
      <c r="AE8993" s="414"/>
    </row>
    <row r="8994" spans="1:31" ht="15" hidden="1" customHeight="1">
      <c r="A8994" s="413"/>
      <c r="AE8994" s="414"/>
    </row>
    <row r="8995" spans="1:31" ht="15" hidden="1" customHeight="1">
      <c r="A8995" s="413"/>
      <c r="AE8995" s="414"/>
    </row>
    <row r="8996" spans="1:31" ht="15" hidden="1" customHeight="1">
      <c r="A8996" s="413"/>
      <c r="AE8996" s="414"/>
    </row>
    <row r="8997" spans="1:31" ht="15" hidden="1" customHeight="1">
      <c r="A8997" s="413"/>
      <c r="AE8997" s="414"/>
    </row>
    <row r="8998" spans="1:31" ht="15" hidden="1" customHeight="1">
      <c r="A8998" s="413"/>
      <c r="AE8998" s="414"/>
    </row>
    <row r="8999" spans="1:31" ht="15" hidden="1" customHeight="1">
      <c r="A8999" s="413"/>
      <c r="AE8999" s="414"/>
    </row>
    <row r="9000" spans="1:31" ht="15" hidden="1" customHeight="1">
      <c r="A9000" s="413"/>
      <c r="AE9000" s="414"/>
    </row>
    <row r="9001" spans="1:31" ht="15" hidden="1" customHeight="1">
      <c r="A9001" s="413"/>
      <c r="AE9001" s="414"/>
    </row>
    <row r="9002" spans="1:31" ht="15" hidden="1" customHeight="1">
      <c r="A9002" s="413"/>
      <c r="AE9002" s="414"/>
    </row>
    <row r="9003" spans="1:31" ht="15" hidden="1" customHeight="1">
      <c r="A9003" s="413"/>
      <c r="AE9003" s="414"/>
    </row>
    <row r="9004" spans="1:31" ht="15" hidden="1" customHeight="1">
      <c r="A9004" s="413"/>
      <c r="AE9004" s="414"/>
    </row>
    <row r="9005" spans="1:31" ht="15" hidden="1" customHeight="1">
      <c r="A9005" s="413"/>
      <c r="AE9005" s="414"/>
    </row>
    <row r="9006" spans="1:31" ht="15" hidden="1" customHeight="1">
      <c r="A9006" s="413"/>
      <c r="AE9006" s="414"/>
    </row>
    <row r="9007" spans="1:31" ht="15" hidden="1" customHeight="1">
      <c r="A9007" s="413"/>
      <c r="AE9007" s="414"/>
    </row>
    <row r="9008" spans="1:31" ht="15" hidden="1" customHeight="1">
      <c r="A9008" s="413"/>
      <c r="AE9008" s="414"/>
    </row>
    <row r="9009" spans="1:31" ht="15" hidden="1" customHeight="1">
      <c r="A9009" s="413"/>
      <c r="AE9009" s="414"/>
    </row>
    <row r="9010" spans="1:31" ht="15" hidden="1" customHeight="1">
      <c r="A9010" s="413"/>
      <c r="AE9010" s="414"/>
    </row>
    <row r="9011" spans="1:31" ht="15" hidden="1" customHeight="1">
      <c r="A9011" s="413"/>
      <c r="AE9011" s="414"/>
    </row>
    <row r="9012" spans="1:31" ht="15" hidden="1" customHeight="1">
      <c r="A9012" s="413"/>
      <c r="AE9012" s="414"/>
    </row>
    <row r="9013" spans="1:31" ht="15" hidden="1" customHeight="1">
      <c r="A9013" s="413"/>
      <c r="AE9013" s="414"/>
    </row>
    <row r="9014" spans="1:31" ht="15" hidden="1" customHeight="1">
      <c r="A9014" s="413"/>
      <c r="AE9014" s="414"/>
    </row>
    <row r="9015" spans="1:31" ht="15" hidden="1" customHeight="1">
      <c r="A9015" s="413"/>
      <c r="AE9015" s="414"/>
    </row>
    <row r="9016" spans="1:31" ht="15" hidden="1" customHeight="1">
      <c r="A9016" s="413"/>
      <c r="AE9016" s="414"/>
    </row>
    <row r="9017" spans="1:31" ht="15" hidden="1" customHeight="1">
      <c r="A9017" s="413"/>
      <c r="AE9017" s="414"/>
    </row>
    <row r="9018" spans="1:31" ht="15" hidden="1" customHeight="1">
      <c r="A9018" s="413"/>
      <c r="AE9018" s="414"/>
    </row>
    <row r="9019" spans="1:31" ht="15" hidden="1" customHeight="1">
      <c r="A9019" s="413"/>
      <c r="AE9019" s="414"/>
    </row>
    <row r="9020" spans="1:31" ht="15" hidden="1" customHeight="1">
      <c r="A9020" s="413"/>
      <c r="AE9020" s="414"/>
    </row>
    <row r="9021" spans="1:31" ht="15" hidden="1" customHeight="1">
      <c r="A9021" s="413"/>
      <c r="AE9021" s="414"/>
    </row>
    <row r="9022" spans="1:31" ht="15" hidden="1" customHeight="1">
      <c r="A9022" s="413"/>
      <c r="AE9022" s="414"/>
    </row>
    <row r="9023" spans="1:31" ht="15" hidden="1" customHeight="1">
      <c r="A9023" s="413"/>
      <c r="AE9023" s="414"/>
    </row>
    <row r="9024" spans="1:31" ht="15" hidden="1" customHeight="1">
      <c r="A9024" s="413"/>
      <c r="AE9024" s="414"/>
    </row>
    <row r="9025" spans="1:31" ht="15" hidden="1" customHeight="1">
      <c r="A9025" s="413"/>
      <c r="AE9025" s="414"/>
    </row>
    <row r="9026" spans="1:31" ht="15" hidden="1" customHeight="1">
      <c r="A9026" s="413"/>
      <c r="AE9026" s="414"/>
    </row>
    <row r="9027" spans="1:31" ht="15" hidden="1" customHeight="1">
      <c r="A9027" s="413"/>
      <c r="AE9027" s="414"/>
    </row>
    <row r="9028" spans="1:31" ht="15" hidden="1" customHeight="1">
      <c r="A9028" s="413"/>
      <c r="AE9028" s="414"/>
    </row>
    <row r="9029" spans="1:31" ht="15" hidden="1" customHeight="1">
      <c r="A9029" s="413"/>
      <c r="AE9029" s="414"/>
    </row>
    <row r="9030" spans="1:31" ht="15" hidden="1" customHeight="1">
      <c r="A9030" s="413"/>
      <c r="AE9030" s="414"/>
    </row>
    <row r="9031" spans="1:31" ht="15" hidden="1" customHeight="1">
      <c r="A9031" s="413"/>
      <c r="AE9031" s="414"/>
    </row>
    <row r="9032" spans="1:31" ht="15" hidden="1" customHeight="1">
      <c r="A9032" s="413"/>
      <c r="AE9032" s="414"/>
    </row>
    <row r="9033" spans="1:31" ht="15" hidden="1" customHeight="1">
      <c r="A9033" s="413"/>
      <c r="AE9033" s="414"/>
    </row>
    <row r="9034" spans="1:31" ht="15" hidden="1" customHeight="1">
      <c r="A9034" s="413"/>
      <c r="AE9034" s="414"/>
    </row>
    <row r="9035" spans="1:31" ht="15" hidden="1" customHeight="1">
      <c r="A9035" s="413"/>
      <c r="AE9035" s="414"/>
    </row>
    <row r="9036" spans="1:31" ht="15" hidden="1" customHeight="1">
      <c r="A9036" s="413"/>
      <c r="AE9036" s="414"/>
    </row>
    <row r="9037" spans="1:31" ht="15" hidden="1" customHeight="1">
      <c r="A9037" s="413"/>
      <c r="AE9037" s="414"/>
    </row>
    <row r="9038" spans="1:31" ht="15" hidden="1" customHeight="1">
      <c r="A9038" s="413"/>
      <c r="AE9038" s="414"/>
    </row>
    <row r="9039" spans="1:31" ht="15" hidden="1" customHeight="1">
      <c r="A9039" s="413"/>
      <c r="AE9039" s="414"/>
    </row>
    <row r="9040" spans="1:31" ht="15" hidden="1" customHeight="1">
      <c r="A9040" s="413"/>
      <c r="AE9040" s="414"/>
    </row>
    <row r="9041" spans="1:31" ht="15" hidden="1" customHeight="1">
      <c r="A9041" s="413"/>
      <c r="AE9041" s="414"/>
    </row>
    <row r="9042" spans="1:31" ht="15" hidden="1" customHeight="1">
      <c r="A9042" s="413"/>
      <c r="AE9042" s="414"/>
    </row>
    <row r="9043" spans="1:31" ht="15" hidden="1" customHeight="1">
      <c r="A9043" s="413"/>
      <c r="AE9043" s="414"/>
    </row>
    <row r="9044" spans="1:31" ht="15" hidden="1" customHeight="1">
      <c r="A9044" s="413"/>
      <c r="AE9044" s="414"/>
    </row>
    <row r="9045" spans="1:31" ht="15" hidden="1" customHeight="1">
      <c r="A9045" s="413"/>
      <c r="AE9045" s="414"/>
    </row>
    <row r="9046" spans="1:31" ht="15" hidden="1" customHeight="1">
      <c r="A9046" s="413"/>
      <c r="AE9046" s="414"/>
    </row>
    <row r="9047" spans="1:31" ht="15" hidden="1" customHeight="1">
      <c r="A9047" s="413"/>
      <c r="AE9047" s="414"/>
    </row>
    <row r="9048" spans="1:31" ht="15" hidden="1" customHeight="1">
      <c r="A9048" s="413"/>
      <c r="AE9048" s="414"/>
    </row>
    <row r="9049" spans="1:31" ht="15" hidden="1" customHeight="1">
      <c r="A9049" s="413"/>
      <c r="AE9049" s="414"/>
    </row>
    <row r="9050" spans="1:31" ht="15" hidden="1" customHeight="1">
      <c r="A9050" s="413"/>
      <c r="AE9050" s="414"/>
    </row>
    <row r="9051" spans="1:31" ht="15" hidden="1" customHeight="1">
      <c r="A9051" s="413"/>
      <c r="AE9051" s="414"/>
    </row>
    <row r="9052" spans="1:31" ht="15" hidden="1" customHeight="1">
      <c r="A9052" s="413"/>
      <c r="AE9052" s="414"/>
    </row>
    <row r="9053" spans="1:31" ht="15" hidden="1" customHeight="1">
      <c r="A9053" s="413"/>
      <c r="AE9053" s="414"/>
    </row>
    <row r="9054" spans="1:31" ht="15" hidden="1" customHeight="1">
      <c r="A9054" s="413"/>
      <c r="AE9054" s="414"/>
    </row>
    <row r="9055" spans="1:31" ht="15" hidden="1" customHeight="1">
      <c r="A9055" s="413"/>
      <c r="AE9055" s="414"/>
    </row>
    <row r="9056" spans="1:31" ht="15" hidden="1" customHeight="1">
      <c r="A9056" s="413"/>
      <c r="AE9056" s="414"/>
    </row>
    <row r="9057" spans="1:31" ht="15" hidden="1" customHeight="1">
      <c r="A9057" s="413"/>
      <c r="AE9057" s="414"/>
    </row>
    <row r="9058" spans="1:31" ht="15" hidden="1" customHeight="1">
      <c r="A9058" s="413"/>
      <c r="AE9058" s="414"/>
    </row>
    <row r="9059" spans="1:31" ht="15" hidden="1" customHeight="1">
      <c r="A9059" s="413"/>
      <c r="AE9059" s="414"/>
    </row>
    <row r="9060" spans="1:31" ht="15" hidden="1" customHeight="1">
      <c r="A9060" s="413"/>
      <c r="AE9060" s="414"/>
    </row>
    <row r="9061" spans="1:31" ht="15" hidden="1" customHeight="1">
      <c r="A9061" s="413"/>
      <c r="AE9061" s="414"/>
    </row>
    <row r="9062" spans="1:31" ht="15" hidden="1" customHeight="1">
      <c r="A9062" s="413"/>
      <c r="AE9062" s="414"/>
    </row>
    <row r="9063" spans="1:31" ht="15" hidden="1" customHeight="1">
      <c r="A9063" s="413"/>
      <c r="AE9063" s="414"/>
    </row>
    <row r="9064" spans="1:31" ht="15" hidden="1" customHeight="1">
      <c r="A9064" s="413"/>
      <c r="AE9064" s="414"/>
    </row>
    <row r="9065" spans="1:31" ht="15" hidden="1" customHeight="1">
      <c r="A9065" s="413"/>
      <c r="AE9065" s="414"/>
    </row>
    <row r="9066" spans="1:31" ht="15" hidden="1" customHeight="1">
      <c r="A9066" s="413"/>
      <c r="AE9066" s="414"/>
    </row>
    <row r="9067" spans="1:31" ht="15" hidden="1" customHeight="1">
      <c r="A9067" s="413"/>
      <c r="AE9067" s="414"/>
    </row>
    <row r="9068" spans="1:31" ht="15" hidden="1" customHeight="1">
      <c r="A9068" s="413"/>
      <c r="AE9068" s="414"/>
    </row>
    <row r="9069" spans="1:31" ht="15" hidden="1" customHeight="1">
      <c r="A9069" s="413"/>
      <c r="AE9069" s="414"/>
    </row>
    <row r="9070" spans="1:31" ht="15" hidden="1" customHeight="1">
      <c r="A9070" s="413"/>
      <c r="AE9070" s="414"/>
    </row>
    <row r="9071" spans="1:31" ht="15" hidden="1" customHeight="1">
      <c r="A9071" s="413"/>
      <c r="AE9071" s="414"/>
    </row>
    <row r="9072" spans="1:31" ht="15" hidden="1" customHeight="1">
      <c r="A9072" s="413"/>
      <c r="AE9072" s="414"/>
    </row>
    <row r="9073" spans="1:31" ht="15" hidden="1" customHeight="1">
      <c r="A9073" s="413"/>
      <c r="AE9073" s="414"/>
    </row>
    <row r="9074" spans="1:31" ht="15" hidden="1" customHeight="1">
      <c r="A9074" s="413"/>
      <c r="AE9074" s="414"/>
    </row>
    <row r="9075" spans="1:31" ht="15" hidden="1" customHeight="1">
      <c r="A9075" s="413"/>
      <c r="AE9075" s="414"/>
    </row>
    <row r="9076" spans="1:31" ht="15" hidden="1" customHeight="1">
      <c r="A9076" s="413"/>
      <c r="AE9076" s="414"/>
    </row>
    <row r="9077" spans="1:31" ht="15" hidden="1" customHeight="1">
      <c r="A9077" s="413"/>
      <c r="AE9077" s="414"/>
    </row>
    <row r="9078" spans="1:31" ht="15" hidden="1" customHeight="1">
      <c r="A9078" s="413"/>
      <c r="AE9078" s="414"/>
    </row>
    <row r="9079" spans="1:31" ht="15" hidden="1" customHeight="1">
      <c r="A9079" s="413"/>
      <c r="AE9079" s="414"/>
    </row>
    <row r="9080" spans="1:31" ht="15" hidden="1" customHeight="1">
      <c r="A9080" s="413"/>
      <c r="AE9080" s="414"/>
    </row>
    <row r="9081" spans="1:31" ht="15" hidden="1" customHeight="1">
      <c r="A9081" s="413"/>
      <c r="AE9081" s="414"/>
    </row>
    <row r="9082" spans="1:31" ht="15" hidden="1" customHeight="1">
      <c r="A9082" s="413"/>
      <c r="AE9082" s="414"/>
    </row>
    <row r="9083" spans="1:31" ht="15" hidden="1" customHeight="1">
      <c r="A9083" s="413"/>
      <c r="AE9083" s="414"/>
    </row>
    <row r="9084" spans="1:31" ht="15" hidden="1" customHeight="1">
      <c r="A9084" s="413"/>
      <c r="AE9084" s="414"/>
    </row>
    <row r="9085" spans="1:31" ht="15" hidden="1" customHeight="1">
      <c r="A9085" s="413"/>
      <c r="AE9085" s="414"/>
    </row>
    <row r="9086" spans="1:31" ht="15" hidden="1" customHeight="1">
      <c r="A9086" s="413"/>
      <c r="AE9086" s="414"/>
    </row>
    <row r="9087" spans="1:31" ht="15" hidden="1" customHeight="1">
      <c r="A9087" s="413"/>
      <c r="AE9087" s="414"/>
    </row>
    <row r="9088" spans="1:31" ht="15" hidden="1" customHeight="1">
      <c r="A9088" s="413"/>
      <c r="AE9088" s="414"/>
    </row>
    <row r="9089" spans="1:31" ht="15" hidden="1" customHeight="1">
      <c r="A9089" s="413"/>
      <c r="AE9089" s="414"/>
    </row>
    <row r="9090" spans="1:31" ht="15" hidden="1" customHeight="1">
      <c r="A9090" s="413"/>
      <c r="AE9090" s="414"/>
    </row>
    <row r="9091" spans="1:31" ht="15" hidden="1" customHeight="1">
      <c r="A9091" s="413"/>
      <c r="AE9091" s="414"/>
    </row>
    <row r="9092" spans="1:31" ht="15" hidden="1" customHeight="1">
      <c r="A9092" s="413"/>
      <c r="AE9092" s="414"/>
    </row>
    <row r="9093" spans="1:31" ht="15" hidden="1" customHeight="1">
      <c r="A9093" s="413"/>
      <c r="AE9093" s="414"/>
    </row>
    <row r="9094" spans="1:31" ht="15" hidden="1" customHeight="1">
      <c r="A9094" s="413"/>
      <c r="AE9094" s="414"/>
    </row>
    <row r="9095" spans="1:31" ht="15" hidden="1" customHeight="1">
      <c r="A9095" s="413"/>
      <c r="AE9095" s="414"/>
    </row>
    <row r="9096" spans="1:31" ht="15" hidden="1" customHeight="1">
      <c r="A9096" s="413"/>
      <c r="AE9096" s="414"/>
    </row>
    <row r="9097" spans="1:31" ht="15" hidden="1" customHeight="1">
      <c r="A9097" s="413"/>
      <c r="AE9097" s="414"/>
    </row>
    <row r="9098" spans="1:31" ht="15" hidden="1" customHeight="1">
      <c r="A9098" s="413"/>
      <c r="AE9098" s="414"/>
    </row>
    <row r="9099" spans="1:31" ht="15" hidden="1" customHeight="1">
      <c r="A9099" s="413"/>
      <c r="AE9099" s="414"/>
    </row>
    <row r="9100" spans="1:31" ht="15" hidden="1" customHeight="1">
      <c r="A9100" s="413"/>
      <c r="AE9100" s="414"/>
    </row>
    <row r="9101" spans="1:31" ht="15" hidden="1" customHeight="1">
      <c r="A9101" s="413"/>
      <c r="AE9101" s="414"/>
    </row>
    <row r="9102" spans="1:31" ht="15" hidden="1" customHeight="1">
      <c r="A9102" s="413"/>
      <c r="AE9102" s="414"/>
    </row>
    <row r="9103" spans="1:31" ht="15" hidden="1" customHeight="1">
      <c r="A9103" s="413"/>
      <c r="AE9103" s="414"/>
    </row>
    <row r="9104" spans="1:31" ht="15" hidden="1" customHeight="1">
      <c r="A9104" s="413"/>
      <c r="AE9104" s="414"/>
    </row>
    <row r="9105" spans="1:31" ht="15" hidden="1" customHeight="1">
      <c r="A9105" s="413"/>
      <c r="AE9105" s="414"/>
    </row>
    <row r="9106" spans="1:31" ht="15" hidden="1" customHeight="1">
      <c r="A9106" s="413"/>
      <c r="AE9106" s="414"/>
    </row>
    <row r="9107" spans="1:31" ht="15" hidden="1" customHeight="1">
      <c r="A9107" s="413"/>
      <c r="AE9107" s="414"/>
    </row>
    <row r="9108" spans="1:31" ht="15" hidden="1" customHeight="1">
      <c r="A9108" s="413"/>
      <c r="AE9108" s="414"/>
    </row>
    <row r="9109" spans="1:31" ht="15" hidden="1" customHeight="1">
      <c r="A9109" s="413"/>
      <c r="AE9109" s="414"/>
    </row>
    <row r="9110" spans="1:31" ht="15" hidden="1" customHeight="1">
      <c r="A9110" s="413"/>
      <c r="AE9110" s="414"/>
    </row>
    <row r="9111" spans="1:31" ht="15" hidden="1" customHeight="1">
      <c r="A9111" s="413"/>
      <c r="AE9111" s="414"/>
    </row>
    <row r="9112" spans="1:31" ht="15" hidden="1" customHeight="1">
      <c r="A9112" s="413"/>
      <c r="AE9112" s="414"/>
    </row>
    <row r="9113" spans="1:31" ht="15" hidden="1" customHeight="1">
      <c r="A9113" s="413"/>
      <c r="AE9113" s="414"/>
    </row>
    <row r="9114" spans="1:31" ht="15" hidden="1" customHeight="1">
      <c r="A9114" s="413"/>
      <c r="AE9114" s="414"/>
    </row>
    <row r="9115" spans="1:31" ht="15" hidden="1" customHeight="1">
      <c r="A9115" s="413"/>
      <c r="AE9115" s="414"/>
    </row>
    <row r="9116" spans="1:31" ht="15" hidden="1" customHeight="1">
      <c r="A9116" s="413"/>
      <c r="AE9116" s="414"/>
    </row>
    <row r="9117" spans="1:31" ht="15" hidden="1" customHeight="1">
      <c r="A9117" s="413"/>
      <c r="AE9117" s="414"/>
    </row>
    <row r="9118" spans="1:31" ht="15" hidden="1" customHeight="1">
      <c r="A9118" s="413"/>
      <c r="AE9118" s="414"/>
    </row>
    <row r="9119" spans="1:31" ht="15" hidden="1" customHeight="1">
      <c r="A9119" s="413"/>
      <c r="AE9119" s="414"/>
    </row>
    <row r="9120" spans="1:31" ht="15" hidden="1" customHeight="1">
      <c r="A9120" s="413"/>
      <c r="AE9120" s="414"/>
    </row>
    <row r="9121" spans="1:31" ht="15" hidden="1" customHeight="1">
      <c r="A9121" s="413"/>
      <c r="AE9121" s="414"/>
    </row>
    <row r="9122" spans="1:31" ht="15" hidden="1" customHeight="1">
      <c r="A9122" s="413"/>
      <c r="AE9122" s="414"/>
    </row>
    <row r="9123" spans="1:31" ht="15" hidden="1" customHeight="1">
      <c r="A9123" s="413"/>
      <c r="AE9123" s="414"/>
    </row>
    <row r="9124" spans="1:31" ht="15" hidden="1" customHeight="1">
      <c r="A9124" s="413"/>
      <c r="AE9124" s="414"/>
    </row>
    <row r="9125" spans="1:31" ht="15" hidden="1" customHeight="1">
      <c r="A9125" s="413"/>
      <c r="AE9125" s="414"/>
    </row>
    <row r="9126" spans="1:31" ht="15" hidden="1" customHeight="1">
      <c r="A9126" s="413"/>
      <c r="AE9126" s="414"/>
    </row>
    <row r="9127" spans="1:31" ht="15" hidden="1" customHeight="1">
      <c r="A9127" s="413"/>
      <c r="AE9127" s="414"/>
    </row>
    <row r="9128" spans="1:31" ht="15" hidden="1" customHeight="1">
      <c r="A9128" s="413"/>
      <c r="AE9128" s="414"/>
    </row>
    <row r="9129" spans="1:31" ht="15" hidden="1" customHeight="1">
      <c r="A9129" s="413"/>
      <c r="AE9129" s="414"/>
    </row>
    <row r="9130" spans="1:31" ht="15" hidden="1" customHeight="1">
      <c r="A9130" s="413"/>
      <c r="AE9130" s="414"/>
    </row>
    <row r="9131" spans="1:31" ht="15" hidden="1" customHeight="1">
      <c r="A9131" s="413"/>
      <c r="AE9131" s="414"/>
    </row>
    <row r="9132" spans="1:31" ht="15" hidden="1" customHeight="1">
      <c r="A9132" s="413"/>
      <c r="AE9132" s="414"/>
    </row>
    <row r="9133" spans="1:31" ht="15" hidden="1" customHeight="1">
      <c r="A9133" s="413"/>
      <c r="AE9133" s="414"/>
    </row>
    <row r="9134" spans="1:31" ht="15" hidden="1" customHeight="1">
      <c r="A9134" s="413"/>
      <c r="AE9134" s="414"/>
    </row>
    <row r="9135" spans="1:31" ht="15" hidden="1" customHeight="1">
      <c r="A9135" s="413"/>
      <c r="AE9135" s="414"/>
    </row>
    <row r="9136" spans="1:31" ht="15" hidden="1" customHeight="1">
      <c r="A9136" s="413"/>
      <c r="AE9136" s="414"/>
    </row>
    <row r="9137" spans="1:31" ht="15" hidden="1" customHeight="1">
      <c r="A9137" s="413"/>
      <c r="AE9137" s="414"/>
    </row>
    <row r="9138" spans="1:31" ht="15" hidden="1" customHeight="1">
      <c r="A9138" s="413"/>
      <c r="AE9138" s="414"/>
    </row>
    <row r="9139" spans="1:31" ht="15" hidden="1" customHeight="1">
      <c r="A9139" s="413"/>
      <c r="AE9139" s="414"/>
    </row>
    <row r="9140" spans="1:31" ht="15" hidden="1" customHeight="1">
      <c r="A9140" s="413"/>
      <c r="AE9140" s="414"/>
    </row>
    <row r="9141" spans="1:31" ht="15" hidden="1" customHeight="1">
      <c r="A9141" s="413"/>
      <c r="AE9141" s="414"/>
    </row>
    <row r="9142" spans="1:31" ht="15" hidden="1" customHeight="1">
      <c r="A9142" s="413"/>
      <c r="AE9142" s="414"/>
    </row>
    <row r="9143" spans="1:31" ht="15" hidden="1" customHeight="1">
      <c r="A9143" s="413"/>
      <c r="AE9143" s="414"/>
    </row>
    <row r="9144" spans="1:31" ht="15" hidden="1" customHeight="1">
      <c r="A9144" s="413"/>
      <c r="AE9144" s="414"/>
    </row>
    <row r="9145" spans="1:31" ht="15" hidden="1" customHeight="1">
      <c r="A9145" s="413"/>
      <c r="AE9145" s="414"/>
    </row>
    <row r="9146" spans="1:31" ht="15" hidden="1" customHeight="1">
      <c r="A9146" s="413"/>
      <c r="AE9146" s="414"/>
    </row>
    <row r="9147" spans="1:31" ht="15" hidden="1" customHeight="1">
      <c r="A9147" s="413"/>
      <c r="AE9147" s="414"/>
    </row>
    <row r="9148" spans="1:31" ht="15" hidden="1" customHeight="1">
      <c r="A9148" s="413"/>
      <c r="AE9148" s="414"/>
    </row>
    <row r="9149" spans="1:31" ht="15" hidden="1" customHeight="1">
      <c r="A9149" s="413"/>
      <c r="AE9149" s="414"/>
    </row>
    <row r="9150" spans="1:31" ht="15" hidden="1" customHeight="1">
      <c r="A9150" s="413"/>
      <c r="AE9150" s="414"/>
    </row>
    <row r="9151" spans="1:31" ht="15" hidden="1" customHeight="1">
      <c r="A9151" s="413"/>
      <c r="AE9151" s="414"/>
    </row>
    <row r="9152" spans="1:31" ht="15" hidden="1" customHeight="1">
      <c r="A9152" s="413"/>
      <c r="AE9152" s="414"/>
    </row>
    <row r="9153" spans="1:31" ht="15" hidden="1" customHeight="1">
      <c r="A9153" s="413"/>
      <c r="AE9153" s="414"/>
    </row>
    <row r="9154" spans="1:31" ht="15" hidden="1" customHeight="1">
      <c r="A9154" s="413"/>
      <c r="AE9154" s="414"/>
    </row>
    <row r="9155" spans="1:31" ht="15" hidden="1" customHeight="1">
      <c r="A9155" s="413"/>
      <c r="AE9155" s="414"/>
    </row>
    <row r="9156" spans="1:31" ht="15" hidden="1" customHeight="1">
      <c r="A9156" s="413"/>
      <c r="AE9156" s="414"/>
    </row>
    <row r="9157" spans="1:31" ht="15" hidden="1" customHeight="1">
      <c r="A9157" s="413"/>
      <c r="AE9157" s="414"/>
    </row>
    <row r="9158" spans="1:31" ht="15" hidden="1" customHeight="1">
      <c r="A9158" s="413"/>
      <c r="AE9158" s="414"/>
    </row>
    <row r="9159" spans="1:31" ht="15" hidden="1" customHeight="1">
      <c r="A9159" s="413"/>
      <c r="AE9159" s="414"/>
    </row>
    <row r="9160" spans="1:31" ht="15" hidden="1" customHeight="1">
      <c r="A9160" s="413"/>
      <c r="AE9160" s="414"/>
    </row>
    <row r="9161" spans="1:31" ht="15" hidden="1" customHeight="1">
      <c r="A9161" s="413"/>
      <c r="AE9161" s="414"/>
    </row>
    <row r="9162" spans="1:31" ht="15" hidden="1" customHeight="1">
      <c r="A9162" s="413"/>
      <c r="AE9162" s="414"/>
    </row>
    <row r="9163" spans="1:31" ht="15" hidden="1" customHeight="1">
      <c r="A9163" s="413"/>
      <c r="AE9163" s="414"/>
    </row>
    <row r="9164" spans="1:31" ht="15" hidden="1" customHeight="1">
      <c r="A9164" s="413"/>
      <c r="AE9164" s="414"/>
    </row>
    <row r="9165" spans="1:31" ht="15" hidden="1" customHeight="1">
      <c r="A9165" s="413"/>
      <c r="AE9165" s="414"/>
    </row>
    <row r="9166" spans="1:31" ht="15" hidden="1" customHeight="1">
      <c r="A9166" s="413"/>
      <c r="AE9166" s="414"/>
    </row>
    <row r="9167" spans="1:31" ht="15" hidden="1" customHeight="1">
      <c r="A9167" s="413"/>
      <c r="AE9167" s="414"/>
    </row>
    <row r="9168" spans="1:31" ht="15" hidden="1" customHeight="1">
      <c r="A9168" s="413"/>
      <c r="AE9168" s="414"/>
    </row>
    <row r="9169" spans="1:31" ht="15" hidden="1" customHeight="1">
      <c r="A9169" s="413"/>
      <c r="AE9169" s="414"/>
    </row>
    <row r="9170" spans="1:31" ht="15" hidden="1" customHeight="1">
      <c r="A9170" s="413"/>
      <c r="AE9170" s="414"/>
    </row>
    <row r="9171" spans="1:31" ht="15" hidden="1" customHeight="1">
      <c r="A9171" s="413"/>
      <c r="AE9171" s="414"/>
    </row>
    <row r="9172" spans="1:31" ht="15" hidden="1" customHeight="1">
      <c r="A9172" s="413"/>
      <c r="AE9172" s="414"/>
    </row>
    <row r="9173" spans="1:31" ht="15" hidden="1" customHeight="1">
      <c r="A9173" s="413"/>
      <c r="AE9173" s="414"/>
    </row>
    <row r="9174" spans="1:31" ht="15" hidden="1" customHeight="1">
      <c r="A9174" s="413"/>
      <c r="AE9174" s="414"/>
    </row>
    <row r="9175" spans="1:31" ht="15" hidden="1" customHeight="1">
      <c r="A9175" s="413"/>
      <c r="AE9175" s="414"/>
    </row>
    <row r="9176" spans="1:31" ht="15" hidden="1" customHeight="1">
      <c r="A9176" s="413"/>
      <c r="AE9176" s="414"/>
    </row>
    <row r="9177" spans="1:31" ht="15" hidden="1" customHeight="1">
      <c r="A9177" s="413"/>
      <c r="AE9177" s="414"/>
    </row>
    <row r="9178" spans="1:31" ht="15" hidden="1" customHeight="1">
      <c r="A9178" s="413"/>
      <c r="AE9178" s="414"/>
    </row>
    <row r="9179" spans="1:31" ht="15" hidden="1" customHeight="1">
      <c r="A9179" s="413"/>
      <c r="AE9179" s="414"/>
    </row>
    <row r="9180" spans="1:31" ht="15" hidden="1" customHeight="1">
      <c r="A9180" s="413"/>
      <c r="AE9180" s="414"/>
    </row>
    <row r="9181" spans="1:31" ht="15" hidden="1" customHeight="1">
      <c r="A9181" s="413"/>
      <c r="AE9181" s="414"/>
    </row>
    <row r="9182" spans="1:31" ht="15" hidden="1" customHeight="1">
      <c r="A9182" s="413"/>
      <c r="AE9182" s="414"/>
    </row>
    <row r="9183" spans="1:31" ht="15" hidden="1" customHeight="1">
      <c r="A9183" s="413"/>
      <c r="AE9183" s="414"/>
    </row>
    <row r="9184" spans="1:31" ht="15" hidden="1" customHeight="1">
      <c r="A9184" s="413"/>
      <c r="AE9184" s="414"/>
    </row>
    <row r="9185" spans="1:31" ht="15" hidden="1" customHeight="1">
      <c r="A9185" s="413"/>
      <c r="AE9185" s="414"/>
    </row>
    <row r="9186" spans="1:31" ht="15" hidden="1" customHeight="1">
      <c r="A9186" s="413"/>
      <c r="AE9186" s="414"/>
    </row>
    <row r="9187" spans="1:31" ht="15" hidden="1" customHeight="1">
      <c r="A9187" s="413"/>
      <c r="AE9187" s="414"/>
    </row>
    <row r="9188" spans="1:31" ht="15" hidden="1" customHeight="1">
      <c r="A9188" s="413"/>
      <c r="AE9188" s="414"/>
    </row>
    <row r="9189" spans="1:31" ht="15" hidden="1" customHeight="1">
      <c r="A9189" s="413"/>
      <c r="AE9189" s="414"/>
    </row>
    <row r="9190" spans="1:31" ht="15" hidden="1" customHeight="1">
      <c r="A9190" s="413"/>
      <c r="AE9190" s="414"/>
    </row>
    <row r="9191" spans="1:31" ht="15" hidden="1" customHeight="1">
      <c r="A9191" s="413"/>
      <c r="AE9191" s="414"/>
    </row>
    <row r="9192" spans="1:31" ht="15" hidden="1" customHeight="1">
      <c r="A9192" s="413"/>
      <c r="AE9192" s="414"/>
    </row>
    <row r="9193" spans="1:31" ht="15" hidden="1" customHeight="1">
      <c r="A9193" s="413"/>
      <c r="AE9193" s="414"/>
    </row>
    <row r="9194" spans="1:31" ht="15" hidden="1" customHeight="1">
      <c r="A9194" s="413"/>
      <c r="AE9194" s="414"/>
    </row>
    <row r="9195" spans="1:31" ht="15" hidden="1" customHeight="1">
      <c r="A9195" s="413"/>
      <c r="AE9195" s="414"/>
    </row>
    <row r="9196" spans="1:31" ht="15" hidden="1" customHeight="1">
      <c r="A9196" s="413"/>
      <c r="AE9196" s="414"/>
    </row>
    <row r="9197" spans="1:31" ht="15" hidden="1" customHeight="1">
      <c r="A9197" s="413"/>
      <c r="AE9197" s="414"/>
    </row>
    <row r="9198" spans="1:31" ht="15" hidden="1" customHeight="1">
      <c r="A9198" s="413"/>
      <c r="AE9198" s="414"/>
    </row>
    <row r="9199" spans="1:31" ht="15" hidden="1" customHeight="1">
      <c r="A9199" s="413"/>
      <c r="AE9199" s="414"/>
    </row>
    <row r="9200" spans="1:31" ht="15" hidden="1" customHeight="1">
      <c r="A9200" s="413"/>
      <c r="AE9200" s="414"/>
    </row>
    <row r="9201" spans="1:31" ht="15" hidden="1" customHeight="1">
      <c r="A9201" s="413"/>
      <c r="AE9201" s="414"/>
    </row>
    <row r="9202" spans="1:31" ht="15" hidden="1" customHeight="1">
      <c r="A9202" s="413"/>
      <c r="AE9202" s="414"/>
    </row>
    <row r="9203" spans="1:31" ht="15" hidden="1" customHeight="1">
      <c r="A9203" s="413"/>
      <c r="AE9203" s="414"/>
    </row>
    <row r="9204" spans="1:31" ht="15" hidden="1" customHeight="1">
      <c r="A9204" s="413"/>
      <c r="AE9204" s="414"/>
    </row>
    <row r="9205" spans="1:31" ht="15" hidden="1" customHeight="1">
      <c r="A9205" s="413"/>
      <c r="AE9205" s="414"/>
    </row>
    <row r="9206" spans="1:31" ht="15" hidden="1" customHeight="1">
      <c r="A9206" s="413"/>
      <c r="AE9206" s="414"/>
    </row>
    <row r="9207" spans="1:31" ht="15" hidden="1" customHeight="1">
      <c r="A9207" s="413"/>
      <c r="AE9207" s="414"/>
    </row>
    <row r="9208" spans="1:31" ht="15" hidden="1" customHeight="1">
      <c r="A9208" s="413"/>
      <c r="AE9208" s="414"/>
    </row>
    <row r="9209" spans="1:31" ht="15" hidden="1" customHeight="1">
      <c r="A9209" s="413"/>
      <c r="AE9209" s="414"/>
    </row>
    <row r="9210" spans="1:31" ht="15" hidden="1" customHeight="1">
      <c r="A9210" s="413"/>
      <c r="AE9210" s="414"/>
    </row>
    <row r="9211" spans="1:31" ht="15" hidden="1" customHeight="1">
      <c r="A9211" s="413"/>
      <c r="AE9211" s="414"/>
    </row>
    <row r="9212" spans="1:31" ht="15" hidden="1" customHeight="1">
      <c r="A9212" s="413"/>
      <c r="AE9212" s="414"/>
    </row>
    <row r="9213" spans="1:31" ht="15" hidden="1" customHeight="1">
      <c r="A9213" s="413"/>
      <c r="AE9213" s="414"/>
    </row>
    <row r="9214" spans="1:31" ht="15" hidden="1" customHeight="1">
      <c r="A9214" s="413"/>
      <c r="AE9214" s="414"/>
    </row>
    <row r="9215" spans="1:31" ht="15" hidden="1" customHeight="1">
      <c r="A9215" s="413"/>
      <c r="AE9215" s="414"/>
    </row>
    <row r="9216" spans="1:31" ht="15" hidden="1" customHeight="1">
      <c r="A9216" s="413"/>
      <c r="AE9216" s="414"/>
    </row>
    <row r="9217" spans="1:31" ht="15" hidden="1" customHeight="1">
      <c r="A9217" s="413"/>
      <c r="AE9217" s="414"/>
    </row>
    <row r="9218" spans="1:31" ht="15" hidden="1" customHeight="1">
      <c r="A9218" s="413"/>
      <c r="AE9218" s="414"/>
    </row>
    <row r="9219" spans="1:31" ht="15" hidden="1" customHeight="1">
      <c r="A9219" s="413"/>
      <c r="AE9219" s="414"/>
    </row>
    <row r="9220" spans="1:31" ht="15" hidden="1" customHeight="1">
      <c r="A9220" s="413"/>
      <c r="AE9220" s="414"/>
    </row>
    <row r="9221" spans="1:31" ht="15" hidden="1" customHeight="1">
      <c r="A9221" s="413"/>
      <c r="AE9221" s="414"/>
    </row>
    <row r="9222" spans="1:31" ht="15" hidden="1" customHeight="1">
      <c r="A9222" s="413"/>
      <c r="AE9222" s="414"/>
    </row>
    <row r="9223" spans="1:31" ht="15" hidden="1" customHeight="1">
      <c r="A9223" s="413"/>
      <c r="AE9223" s="414"/>
    </row>
    <row r="9224" spans="1:31" ht="15" hidden="1" customHeight="1">
      <c r="A9224" s="413"/>
      <c r="AE9224" s="414"/>
    </row>
    <row r="9225" spans="1:31" ht="15" hidden="1" customHeight="1">
      <c r="A9225" s="413"/>
      <c r="AE9225" s="414"/>
    </row>
    <row r="9226" spans="1:31" ht="15" hidden="1" customHeight="1">
      <c r="A9226" s="413"/>
      <c r="AE9226" s="414"/>
    </row>
    <row r="9227" spans="1:31" ht="15" hidden="1" customHeight="1">
      <c r="A9227" s="413"/>
      <c r="AE9227" s="414"/>
    </row>
    <row r="9228" spans="1:31" ht="15" hidden="1" customHeight="1">
      <c r="A9228" s="413"/>
      <c r="AE9228" s="414"/>
    </row>
    <row r="9229" spans="1:31" ht="15" hidden="1" customHeight="1">
      <c r="A9229" s="413"/>
      <c r="AE9229" s="414"/>
    </row>
    <row r="9230" spans="1:31" ht="15" hidden="1" customHeight="1">
      <c r="A9230" s="413"/>
      <c r="AE9230" s="414"/>
    </row>
    <row r="9231" spans="1:31" ht="15" hidden="1" customHeight="1">
      <c r="A9231" s="413"/>
      <c r="AE9231" s="414"/>
    </row>
    <row r="9232" spans="1:31" ht="15" hidden="1" customHeight="1">
      <c r="A9232" s="413"/>
      <c r="AE9232" s="414"/>
    </row>
    <row r="9233" spans="1:31" ht="15" hidden="1" customHeight="1">
      <c r="A9233" s="413"/>
      <c r="AE9233" s="414"/>
    </row>
    <row r="9234" spans="1:31" ht="15" hidden="1" customHeight="1">
      <c r="A9234" s="413"/>
      <c r="AE9234" s="414"/>
    </row>
    <row r="9235" spans="1:31" ht="15" hidden="1" customHeight="1">
      <c r="A9235" s="413"/>
      <c r="AE9235" s="414"/>
    </row>
    <row r="9236" spans="1:31" ht="15" hidden="1" customHeight="1">
      <c r="A9236" s="413"/>
      <c r="AE9236" s="414"/>
    </row>
    <row r="9237" spans="1:31" ht="15" hidden="1" customHeight="1">
      <c r="A9237" s="413"/>
      <c r="AE9237" s="414"/>
    </row>
    <row r="9238" spans="1:31" ht="15" hidden="1" customHeight="1">
      <c r="A9238" s="413"/>
      <c r="AE9238" s="414"/>
    </row>
    <row r="9239" spans="1:31" ht="15" hidden="1" customHeight="1">
      <c r="A9239" s="413"/>
      <c r="AE9239" s="414"/>
    </row>
    <row r="9240" spans="1:31" ht="15" hidden="1" customHeight="1">
      <c r="A9240" s="413"/>
      <c r="AE9240" s="414"/>
    </row>
    <row r="9241" spans="1:31" ht="15" hidden="1" customHeight="1">
      <c r="A9241" s="413"/>
      <c r="AE9241" s="414"/>
    </row>
    <row r="9242" spans="1:31" ht="15" hidden="1" customHeight="1">
      <c r="A9242" s="413"/>
      <c r="AE9242" s="414"/>
    </row>
    <row r="9243" spans="1:31" ht="15" hidden="1" customHeight="1">
      <c r="A9243" s="413"/>
      <c r="AE9243" s="414"/>
    </row>
    <row r="9244" spans="1:31" ht="15" hidden="1" customHeight="1">
      <c r="A9244" s="413"/>
      <c r="AE9244" s="414"/>
    </row>
    <row r="9245" spans="1:31" ht="15" hidden="1" customHeight="1">
      <c r="A9245" s="413"/>
      <c r="AE9245" s="414"/>
    </row>
    <row r="9246" spans="1:31" ht="15" hidden="1" customHeight="1">
      <c r="A9246" s="413"/>
      <c r="AE9246" s="414"/>
    </row>
    <row r="9247" spans="1:31" ht="15" hidden="1" customHeight="1">
      <c r="A9247" s="413"/>
      <c r="AE9247" s="414"/>
    </row>
    <row r="9248" spans="1:31" ht="15" hidden="1" customHeight="1">
      <c r="A9248" s="413"/>
      <c r="AE9248" s="414"/>
    </row>
    <row r="9249" spans="1:31" ht="15" hidden="1" customHeight="1">
      <c r="A9249" s="413"/>
      <c r="AE9249" s="414"/>
    </row>
    <row r="9250" spans="1:31" ht="15" hidden="1" customHeight="1">
      <c r="A9250" s="413"/>
      <c r="AE9250" s="414"/>
    </row>
    <row r="9251" spans="1:31" ht="15" hidden="1" customHeight="1">
      <c r="A9251" s="413"/>
      <c r="AE9251" s="414"/>
    </row>
    <row r="9252" spans="1:31" ht="15" hidden="1" customHeight="1">
      <c r="A9252" s="413"/>
      <c r="AE9252" s="414"/>
    </row>
    <row r="9253" spans="1:31" ht="15" hidden="1" customHeight="1">
      <c r="A9253" s="413"/>
      <c r="AE9253" s="414"/>
    </row>
    <row r="9254" spans="1:31" ht="15" hidden="1" customHeight="1">
      <c r="A9254" s="413"/>
      <c r="AE9254" s="414"/>
    </row>
    <row r="9255" spans="1:31" ht="15" hidden="1" customHeight="1">
      <c r="A9255" s="413"/>
      <c r="AE9255" s="414"/>
    </row>
    <row r="9256" spans="1:31" ht="15" hidden="1" customHeight="1">
      <c r="A9256" s="413"/>
      <c r="AE9256" s="414"/>
    </row>
    <row r="9257" spans="1:31" ht="15" hidden="1" customHeight="1">
      <c r="A9257" s="413"/>
      <c r="AE9257" s="414"/>
    </row>
    <row r="9258" spans="1:31" ht="15" hidden="1" customHeight="1">
      <c r="A9258" s="413"/>
      <c r="AE9258" s="414"/>
    </row>
    <row r="9259" spans="1:31" ht="15" hidden="1" customHeight="1">
      <c r="A9259" s="413"/>
      <c r="AE9259" s="414"/>
    </row>
    <row r="9260" spans="1:31" ht="15" hidden="1" customHeight="1">
      <c r="A9260" s="413"/>
      <c r="AE9260" s="414"/>
    </row>
    <row r="9261" spans="1:31" ht="15" hidden="1" customHeight="1">
      <c r="A9261" s="413"/>
      <c r="AE9261" s="414"/>
    </row>
    <row r="9262" spans="1:31" ht="15" hidden="1" customHeight="1">
      <c r="A9262" s="413"/>
      <c r="AE9262" s="414"/>
    </row>
    <row r="9263" spans="1:31" ht="15" hidden="1" customHeight="1">
      <c r="A9263" s="413"/>
      <c r="AE9263" s="414"/>
    </row>
    <row r="9264" spans="1:31" ht="15" hidden="1" customHeight="1">
      <c r="A9264" s="413"/>
      <c r="AE9264" s="414"/>
    </row>
    <row r="9265" spans="1:31" ht="15" hidden="1" customHeight="1">
      <c r="A9265" s="413"/>
      <c r="AE9265" s="414"/>
    </row>
    <row r="9266" spans="1:31" ht="15" hidden="1" customHeight="1">
      <c r="A9266" s="413"/>
      <c r="AE9266" s="414"/>
    </row>
    <row r="9267" spans="1:31" ht="15" hidden="1" customHeight="1">
      <c r="A9267" s="413"/>
      <c r="AE9267" s="414"/>
    </row>
    <row r="9268" spans="1:31" ht="15" hidden="1" customHeight="1">
      <c r="A9268" s="413"/>
      <c r="AE9268" s="414"/>
    </row>
    <row r="9269" spans="1:31" ht="15" hidden="1" customHeight="1">
      <c r="A9269" s="413"/>
      <c r="AE9269" s="414"/>
    </row>
    <row r="9270" spans="1:31" ht="15" hidden="1" customHeight="1">
      <c r="A9270" s="413"/>
      <c r="AE9270" s="414"/>
    </row>
    <row r="9271" spans="1:31" ht="15" hidden="1" customHeight="1">
      <c r="A9271" s="413"/>
      <c r="AE9271" s="414"/>
    </row>
    <row r="9272" spans="1:31" ht="15" hidden="1" customHeight="1">
      <c r="A9272" s="413"/>
      <c r="AE9272" s="414"/>
    </row>
    <row r="9273" spans="1:31" ht="15" hidden="1" customHeight="1">
      <c r="A9273" s="413"/>
      <c r="AE9273" s="414"/>
    </row>
    <row r="9274" spans="1:31" ht="15" hidden="1" customHeight="1">
      <c r="A9274" s="413"/>
      <c r="AE9274" s="414"/>
    </row>
    <row r="9275" spans="1:31" ht="15" hidden="1" customHeight="1">
      <c r="A9275" s="413"/>
      <c r="AE9275" s="414"/>
    </row>
    <row r="9276" spans="1:31" ht="15" hidden="1" customHeight="1">
      <c r="A9276" s="413"/>
      <c r="AE9276" s="414"/>
    </row>
    <row r="9277" spans="1:31" ht="15" hidden="1" customHeight="1">
      <c r="A9277" s="413"/>
      <c r="AE9277" s="414"/>
    </row>
    <row r="9278" spans="1:31" ht="15" hidden="1" customHeight="1">
      <c r="A9278" s="413"/>
      <c r="AE9278" s="414"/>
    </row>
    <row r="9279" spans="1:31" ht="15" hidden="1" customHeight="1">
      <c r="A9279" s="413"/>
      <c r="AE9279" s="414"/>
    </row>
    <row r="9280" spans="1:31" ht="15" hidden="1" customHeight="1">
      <c r="A9280" s="413"/>
      <c r="AE9280" s="414"/>
    </row>
    <row r="9281" spans="1:31" ht="15" hidden="1" customHeight="1">
      <c r="A9281" s="413"/>
      <c r="AE9281" s="414"/>
    </row>
    <row r="9282" spans="1:31" ht="15" hidden="1" customHeight="1">
      <c r="A9282" s="413"/>
      <c r="AE9282" s="414"/>
    </row>
    <row r="9283" spans="1:31" ht="15" hidden="1" customHeight="1">
      <c r="A9283" s="413"/>
      <c r="AE9283" s="414"/>
    </row>
    <row r="9284" spans="1:31" ht="15" hidden="1" customHeight="1">
      <c r="A9284" s="413"/>
      <c r="AE9284" s="414"/>
    </row>
    <row r="9285" spans="1:31" ht="15" hidden="1" customHeight="1">
      <c r="A9285" s="413"/>
      <c r="AE9285" s="414"/>
    </row>
    <row r="9286" spans="1:31" ht="15" hidden="1" customHeight="1">
      <c r="A9286" s="413"/>
      <c r="AE9286" s="414"/>
    </row>
    <row r="9287" spans="1:31" ht="15" hidden="1" customHeight="1">
      <c r="A9287" s="413"/>
      <c r="AE9287" s="414"/>
    </row>
    <row r="9288" spans="1:31" ht="15" hidden="1" customHeight="1">
      <c r="A9288" s="413"/>
      <c r="AE9288" s="414"/>
    </row>
    <row r="9289" spans="1:31" ht="15" hidden="1" customHeight="1">
      <c r="A9289" s="413"/>
      <c r="AE9289" s="414"/>
    </row>
    <row r="9290" spans="1:31" ht="15" hidden="1" customHeight="1">
      <c r="A9290" s="413"/>
      <c r="AE9290" s="414"/>
    </row>
    <row r="9291" spans="1:31" ht="15" hidden="1" customHeight="1">
      <c r="A9291" s="413"/>
      <c r="AE9291" s="414"/>
    </row>
    <row r="9292" spans="1:31" ht="15" hidden="1" customHeight="1">
      <c r="A9292" s="413"/>
      <c r="AE9292" s="414"/>
    </row>
    <row r="9293" spans="1:31" ht="15" hidden="1" customHeight="1">
      <c r="A9293" s="413"/>
      <c r="AE9293" s="414"/>
    </row>
    <row r="9294" spans="1:31" ht="15" hidden="1" customHeight="1">
      <c r="A9294" s="413"/>
      <c r="AE9294" s="414"/>
    </row>
    <row r="9295" spans="1:31" ht="15" hidden="1" customHeight="1">
      <c r="A9295" s="413"/>
      <c r="AE9295" s="414"/>
    </row>
    <row r="9296" spans="1:31" ht="15" hidden="1" customHeight="1">
      <c r="A9296" s="413"/>
      <c r="AE9296" s="414"/>
    </row>
    <row r="9297" spans="1:31" ht="15" hidden="1" customHeight="1">
      <c r="A9297" s="413"/>
      <c r="AE9297" s="414"/>
    </row>
    <row r="9298" spans="1:31" ht="15" hidden="1" customHeight="1">
      <c r="A9298" s="413"/>
      <c r="AE9298" s="414"/>
    </row>
    <row r="9299" spans="1:31" ht="15" hidden="1" customHeight="1">
      <c r="A9299" s="413"/>
      <c r="AE9299" s="414"/>
    </row>
    <row r="9300" spans="1:31" ht="15" hidden="1" customHeight="1">
      <c r="A9300" s="413"/>
      <c r="AE9300" s="414"/>
    </row>
    <row r="9301" spans="1:31" ht="15" hidden="1" customHeight="1">
      <c r="A9301" s="413"/>
      <c r="AE9301" s="414"/>
    </row>
    <row r="9302" spans="1:31" ht="15" hidden="1" customHeight="1">
      <c r="A9302" s="413"/>
      <c r="AE9302" s="414"/>
    </row>
    <row r="9303" spans="1:31" ht="15" hidden="1" customHeight="1">
      <c r="A9303" s="413"/>
      <c r="AE9303" s="414"/>
    </row>
    <row r="9304" spans="1:31" ht="15" hidden="1" customHeight="1">
      <c r="A9304" s="413"/>
      <c r="AE9304" s="414"/>
    </row>
    <row r="9305" spans="1:31" ht="15" hidden="1" customHeight="1">
      <c r="A9305" s="413"/>
      <c r="AE9305" s="414"/>
    </row>
    <row r="9306" spans="1:31" ht="15" hidden="1" customHeight="1">
      <c r="A9306" s="413"/>
      <c r="AE9306" s="414"/>
    </row>
    <row r="9307" spans="1:31" ht="15" hidden="1" customHeight="1">
      <c r="A9307" s="413"/>
      <c r="AE9307" s="414"/>
    </row>
    <row r="9308" spans="1:31" ht="15" hidden="1" customHeight="1">
      <c r="A9308" s="413"/>
      <c r="AE9308" s="414"/>
    </row>
    <row r="9309" spans="1:31" ht="15" hidden="1" customHeight="1">
      <c r="A9309" s="413"/>
      <c r="AE9309" s="414"/>
    </row>
    <row r="9310" spans="1:31" ht="15" hidden="1" customHeight="1">
      <c r="A9310" s="413"/>
      <c r="AE9310" s="414"/>
    </row>
    <row r="9311" spans="1:31" ht="15" hidden="1" customHeight="1">
      <c r="A9311" s="413"/>
      <c r="AE9311" s="414"/>
    </row>
    <row r="9312" spans="1:31" ht="15" hidden="1" customHeight="1">
      <c r="A9312" s="413"/>
      <c r="AE9312" s="414"/>
    </row>
    <row r="9313" spans="1:31" ht="15" hidden="1" customHeight="1">
      <c r="A9313" s="413"/>
      <c r="AE9313" s="414"/>
    </row>
    <row r="9314" spans="1:31" ht="15" hidden="1" customHeight="1">
      <c r="A9314" s="413"/>
      <c r="AE9314" s="414"/>
    </row>
    <row r="9315" spans="1:31" ht="15" hidden="1" customHeight="1">
      <c r="A9315" s="413"/>
      <c r="AE9315" s="414"/>
    </row>
    <row r="9316" spans="1:31" ht="15" hidden="1" customHeight="1">
      <c r="A9316" s="413"/>
      <c r="AE9316" s="414"/>
    </row>
    <row r="9317" spans="1:31" ht="15" hidden="1" customHeight="1">
      <c r="A9317" s="413"/>
      <c r="AE9317" s="414"/>
    </row>
    <row r="9318" spans="1:31" ht="15" hidden="1" customHeight="1">
      <c r="A9318" s="413"/>
      <c r="AE9318" s="414"/>
    </row>
    <row r="9319" spans="1:31" ht="15" hidden="1" customHeight="1">
      <c r="A9319" s="413"/>
      <c r="AE9319" s="414"/>
    </row>
    <row r="9320" spans="1:31" ht="15" hidden="1" customHeight="1">
      <c r="A9320" s="413"/>
      <c r="AE9320" s="414"/>
    </row>
    <row r="9321" spans="1:31" ht="15" hidden="1" customHeight="1">
      <c r="A9321" s="413"/>
      <c r="AE9321" s="414"/>
    </row>
    <row r="9322" spans="1:31" ht="15" hidden="1" customHeight="1">
      <c r="A9322" s="413"/>
      <c r="AE9322" s="414"/>
    </row>
    <row r="9323" spans="1:31" ht="15" hidden="1" customHeight="1">
      <c r="A9323" s="413"/>
      <c r="AE9323" s="414"/>
    </row>
    <row r="9324" spans="1:31" ht="15" hidden="1" customHeight="1">
      <c r="A9324" s="413"/>
      <c r="AE9324" s="414"/>
    </row>
    <row r="9325" spans="1:31" ht="15" hidden="1" customHeight="1">
      <c r="A9325" s="413"/>
      <c r="AE9325" s="414"/>
    </row>
    <row r="9326" spans="1:31" ht="15" hidden="1" customHeight="1">
      <c r="A9326" s="413"/>
      <c r="AE9326" s="414"/>
    </row>
    <row r="9327" spans="1:31" ht="15" hidden="1" customHeight="1">
      <c r="A9327" s="413"/>
      <c r="AE9327" s="414"/>
    </row>
    <row r="9328" spans="1:31" ht="15" hidden="1" customHeight="1">
      <c r="A9328" s="413"/>
      <c r="AE9328" s="414"/>
    </row>
    <row r="9329" spans="1:31" ht="15" hidden="1" customHeight="1">
      <c r="A9329" s="413"/>
      <c r="AE9329" s="414"/>
    </row>
    <row r="9330" spans="1:31" ht="15" hidden="1" customHeight="1">
      <c r="A9330" s="413"/>
      <c r="AE9330" s="414"/>
    </row>
    <row r="9331" spans="1:31" ht="15" hidden="1" customHeight="1">
      <c r="A9331" s="413"/>
      <c r="AE9331" s="414"/>
    </row>
    <row r="9332" spans="1:31" ht="15" hidden="1" customHeight="1">
      <c r="A9332" s="413"/>
      <c r="AE9332" s="414"/>
    </row>
    <row r="9333" spans="1:31" ht="15" hidden="1" customHeight="1">
      <c r="A9333" s="413"/>
      <c r="AE9333" s="414"/>
    </row>
    <row r="9334" spans="1:31" ht="15" hidden="1" customHeight="1">
      <c r="A9334" s="413"/>
      <c r="AE9334" s="414"/>
    </row>
    <row r="9335" spans="1:31" ht="15" hidden="1" customHeight="1">
      <c r="A9335" s="413"/>
      <c r="AE9335" s="414"/>
    </row>
    <row r="9336" spans="1:31" ht="15" hidden="1" customHeight="1">
      <c r="A9336" s="413"/>
      <c r="AE9336" s="414"/>
    </row>
    <row r="9337" spans="1:31" ht="15" hidden="1" customHeight="1">
      <c r="A9337" s="413"/>
      <c r="AE9337" s="414"/>
    </row>
    <row r="9338" spans="1:31" ht="15" hidden="1" customHeight="1">
      <c r="A9338" s="413"/>
      <c r="AE9338" s="414"/>
    </row>
    <row r="9339" spans="1:31" ht="15" hidden="1" customHeight="1">
      <c r="A9339" s="413"/>
      <c r="AE9339" s="414"/>
    </row>
    <row r="9340" spans="1:31" ht="15" hidden="1" customHeight="1">
      <c r="A9340" s="413"/>
      <c r="AE9340" s="414"/>
    </row>
    <row r="9341" spans="1:31" ht="15" hidden="1" customHeight="1">
      <c r="A9341" s="413"/>
      <c r="AE9341" s="414"/>
    </row>
    <row r="9342" spans="1:31" ht="15" hidden="1" customHeight="1">
      <c r="A9342" s="413"/>
      <c r="AE9342" s="414"/>
    </row>
    <row r="9343" spans="1:31" ht="15" hidden="1" customHeight="1">
      <c r="A9343" s="413"/>
      <c r="AE9343" s="414"/>
    </row>
    <row r="9344" spans="1:31" ht="15" hidden="1" customHeight="1">
      <c r="A9344" s="413"/>
      <c r="AE9344" s="414"/>
    </row>
    <row r="9345" spans="1:31" ht="15" hidden="1" customHeight="1">
      <c r="A9345" s="413"/>
      <c r="AE9345" s="414"/>
    </row>
    <row r="9346" spans="1:31" ht="15" hidden="1" customHeight="1">
      <c r="A9346" s="413"/>
      <c r="AE9346" s="414"/>
    </row>
    <row r="9347" spans="1:31" ht="15" hidden="1" customHeight="1">
      <c r="A9347" s="413"/>
      <c r="AE9347" s="414"/>
    </row>
    <row r="9348" spans="1:31" ht="15" hidden="1" customHeight="1">
      <c r="A9348" s="413"/>
      <c r="AE9348" s="414"/>
    </row>
    <row r="9349" spans="1:31" ht="15" hidden="1" customHeight="1">
      <c r="A9349" s="413"/>
      <c r="AE9349" s="414"/>
    </row>
    <row r="9350" spans="1:31" ht="15" hidden="1" customHeight="1">
      <c r="A9350" s="413"/>
      <c r="AE9350" s="414"/>
    </row>
    <row r="9351" spans="1:31" ht="15" hidden="1" customHeight="1">
      <c r="A9351" s="413"/>
      <c r="AE9351" s="414"/>
    </row>
    <row r="9352" spans="1:31" ht="15" hidden="1" customHeight="1">
      <c r="A9352" s="413"/>
      <c r="AE9352" s="414"/>
    </row>
    <row r="9353" spans="1:31" ht="15" hidden="1" customHeight="1">
      <c r="A9353" s="413"/>
      <c r="AE9353" s="414"/>
    </row>
    <row r="9354" spans="1:31" ht="15" hidden="1" customHeight="1">
      <c r="A9354" s="413"/>
      <c r="AE9354" s="414"/>
    </row>
    <row r="9355" spans="1:31" ht="15" hidden="1" customHeight="1">
      <c r="A9355" s="413"/>
      <c r="AE9355" s="414"/>
    </row>
    <row r="9356" spans="1:31" ht="15" hidden="1" customHeight="1">
      <c r="A9356" s="413"/>
      <c r="AE9356" s="414"/>
    </row>
    <row r="9357" spans="1:31" ht="15" hidden="1" customHeight="1">
      <c r="A9357" s="413"/>
      <c r="AE9357" s="414"/>
    </row>
    <row r="9358" spans="1:31" ht="15" hidden="1" customHeight="1">
      <c r="A9358" s="413"/>
      <c r="AE9358" s="414"/>
    </row>
    <row r="9359" spans="1:31" ht="15" hidden="1" customHeight="1">
      <c r="A9359" s="413"/>
      <c r="AE9359" s="414"/>
    </row>
    <row r="9360" spans="1:31" ht="15" hidden="1" customHeight="1">
      <c r="A9360" s="413"/>
      <c r="AE9360" s="414"/>
    </row>
    <row r="9361" spans="1:31" ht="15" hidden="1" customHeight="1">
      <c r="A9361" s="413"/>
      <c r="AE9361" s="414"/>
    </row>
    <row r="9362" spans="1:31" ht="15" hidden="1" customHeight="1">
      <c r="A9362" s="413"/>
      <c r="AE9362" s="414"/>
    </row>
    <row r="9363" spans="1:31" ht="15" hidden="1" customHeight="1">
      <c r="A9363" s="413"/>
      <c r="AE9363" s="414"/>
    </row>
    <row r="9364" spans="1:31" ht="15" hidden="1" customHeight="1">
      <c r="A9364" s="413"/>
      <c r="AE9364" s="414"/>
    </row>
    <row r="9365" spans="1:31" ht="15" hidden="1" customHeight="1">
      <c r="A9365" s="413"/>
      <c r="AE9365" s="414"/>
    </row>
    <row r="9366" spans="1:31" ht="15" hidden="1" customHeight="1">
      <c r="A9366" s="413"/>
      <c r="AE9366" s="414"/>
    </row>
    <row r="9367" spans="1:31" ht="15" hidden="1" customHeight="1">
      <c r="A9367" s="413"/>
      <c r="AE9367" s="414"/>
    </row>
    <row r="9368" spans="1:31" ht="15" hidden="1" customHeight="1">
      <c r="A9368" s="413"/>
      <c r="AE9368" s="414"/>
    </row>
    <row r="9369" spans="1:31" ht="15" hidden="1" customHeight="1">
      <c r="A9369" s="413"/>
      <c r="AE9369" s="414"/>
    </row>
    <row r="9370" spans="1:31" ht="15" hidden="1" customHeight="1">
      <c r="A9370" s="413"/>
      <c r="AE9370" s="414"/>
    </row>
    <row r="9371" spans="1:31" ht="15" hidden="1" customHeight="1">
      <c r="A9371" s="413"/>
      <c r="AE9371" s="414"/>
    </row>
    <row r="9372" spans="1:31" ht="15" hidden="1" customHeight="1">
      <c r="A9372" s="413"/>
      <c r="AE9372" s="414"/>
    </row>
    <row r="9373" spans="1:31" ht="15" hidden="1" customHeight="1">
      <c r="A9373" s="413"/>
      <c r="AE9373" s="414"/>
    </row>
    <row r="9374" spans="1:31" ht="15" hidden="1" customHeight="1">
      <c r="A9374" s="413"/>
      <c r="AE9374" s="414"/>
    </row>
    <row r="9375" spans="1:31" ht="15" hidden="1" customHeight="1">
      <c r="A9375" s="413"/>
      <c r="AE9375" s="414"/>
    </row>
    <row r="9376" spans="1:31" ht="15" hidden="1" customHeight="1">
      <c r="A9376" s="413"/>
      <c r="AE9376" s="414"/>
    </row>
    <row r="9377" spans="1:31" ht="15" hidden="1" customHeight="1">
      <c r="A9377" s="413"/>
      <c r="AE9377" s="414"/>
    </row>
    <row r="9378" spans="1:31" ht="15" hidden="1" customHeight="1">
      <c r="A9378" s="413"/>
      <c r="AE9378" s="414"/>
    </row>
    <row r="9379" spans="1:31" ht="15" hidden="1" customHeight="1">
      <c r="A9379" s="413"/>
      <c r="AE9379" s="414"/>
    </row>
    <row r="9380" spans="1:31" ht="15" hidden="1" customHeight="1">
      <c r="A9380" s="413"/>
      <c r="AE9380" s="414"/>
    </row>
    <row r="9381" spans="1:31" ht="15" hidden="1" customHeight="1">
      <c r="A9381" s="413"/>
      <c r="AE9381" s="414"/>
    </row>
    <row r="9382" spans="1:31" ht="15" hidden="1" customHeight="1">
      <c r="A9382" s="413"/>
      <c r="AE9382" s="414"/>
    </row>
    <row r="9383" spans="1:31" ht="15" hidden="1" customHeight="1">
      <c r="A9383" s="413"/>
      <c r="AE9383" s="414"/>
    </row>
    <row r="9384" spans="1:31" ht="15" hidden="1" customHeight="1">
      <c r="A9384" s="413"/>
      <c r="AE9384" s="414"/>
    </row>
    <row r="9385" spans="1:31" ht="15" hidden="1" customHeight="1">
      <c r="A9385" s="413"/>
      <c r="AE9385" s="414"/>
    </row>
    <row r="9386" spans="1:31" ht="15" hidden="1" customHeight="1">
      <c r="A9386" s="413"/>
      <c r="AE9386" s="414"/>
    </row>
    <row r="9387" spans="1:31" ht="15" hidden="1" customHeight="1">
      <c r="A9387" s="413"/>
      <c r="AE9387" s="414"/>
    </row>
    <row r="9388" spans="1:31" ht="15" hidden="1" customHeight="1">
      <c r="A9388" s="413"/>
      <c r="AE9388" s="414"/>
    </row>
    <row r="9389" spans="1:31" ht="15" hidden="1" customHeight="1">
      <c r="A9389" s="413"/>
      <c r="AE9389" s="414"/>
    </row>
    <row r="9390" spans="1:31" ht="15" hidden="1" customHeight="1">
      <c r="A9390" s="413"/>
      <c r="AE9390" s="414"/>
    </row>
    <row r="9391" spans="1:31" ht="15" hidden="1" customHeight="1">
      <c r="A9391" s="413"/>
      <c r="AE9391" s="414"/>
    </row>
    <row r="9392" spans="1:31" ht="15" hidden="1" customHeight="1">
      <c r="A9392" s="413"/>
      <c r="AE9392" s="414"/>
    </row>
    <row r="9393" spans="1:31" ht="15" hidden="1" customHeight="1">
      <c r="A9393" s="413"/>
      <c r="AE9393" s="414"/>
    </row>
    <row r="9394" spans="1:31" ht="15" hidden="1" customHeight="1">
      <c r="A9394" s="413"/>
      <c r="AE9394" s="414"/>
    </row>
    <row r="9395" spans="1:31" ht="15" hidden="1" customHeight="1">
      <c r="A9395" s="413"/>
      <c r="AE9395" s="414"/>
    </row>
    <row r="9396" spans="1:31" ht="15" hidden="1" customHeight="1">
      <c r="A9396" s="413"/>
      <c r="AE9396" s="414"/>
    </row>
    <row r="9397" spans="1:31" ht="15" hidden="1" customHeight="1">
      <c r="A9397" s="413"/>
      <c r="AE9397" s="414"/>
    </row>
    <row r="9398" spans="1:31" ht="15" hidden="1" customHeight="1">
      <c r="A9398" s="413"/>
      <c r="AE9398" s="414"/>
    </row>
    <row r="9399" spans="1:31" ht="15" hidden="1" customHeight="1">
      <c r="A9399" s="413"/>
      <c r="AE9399" s="414"/>
    </row>
    <row r="9400" spans="1:31" ht="15" hidden="1" customHeight="1">
      <c r="A9400" s="413"/>
      <c r="AE9400" s="414"/>
    </row>
    <row r="9401" spans="1:31" ht="15" hidden="1" customHeight="1">
      <c r="A9401" s="413"/>
      <c r="AE9401" s="414"/>
    </row>
    <row r="9402" spans="1:31" ht="15" hidden="1" customHeight="1">
      <c r="A9402" s="413"/>
      <c r="AE9402" s="414"/>
    </row>
    <row r="9403" spans="1:31" ht="15" hidden="1" customHeight="1">
      <c r="A9403" s="413"/>
      <c r="AE9403" s="414"/>
    </row>
    <row r="9404" spans="1:31" ht="15" hidden="1" customHeight="1">
      <c r="A9404" s="413"/>
      <c r="AE9404" s="414"/>
    </row>
    <row r="9405" spans="1:31" ht="15" hidden="1" customHeight="1">
      <c r="A9405" s="413"/>
      <c r="AE9405" s="414"/>
    </row>
    <row r="9406" spans="1:31" ht="15" hidden="1" customHeight="1">
      <c r="A9406" s="413"/>
      <c r="AE9406" s="414"/>
    </row>
    <row r="9407" spans="1:31" ht="15" hidden="1" customHeight="1">
      <c r="A9407" s="413"/>
      <c r="AE9407" s="414"/>
    </row>
    <row r="9408" spans="1:31" ht="15" hidden="1" customHeight="1">
      <c r="A9408" s="413"/>
      <c r="AE9408" s="414"/>
    </row>
    <row r="9409" spans="1:31" ht="15" hidden="1" customHeight="1">
      <c r="A9409" s="413"/>
      <c r="AE9409" s="414"/>
    </row>
    <row r="9410" spans="1:31" ht="15" hidden="1" customHeight="1">
      <c r="A9410" s="413"/>
      <c r="AE9410" s="414"/>
    </row>
    <row r="9411" spans="1:31" ht="15" hidden="1" customHeight="1">
      <c r="A9411" s="413"/>
      <c r="AE9411" s="414"/>
    </row>
    <row r="9412" spans="1:31" ht="15" hidden="1" customHeight="1">
      <c r="A9412" s="413"/>
      <c r="AE9412" s="414"/>
    </row>
    <row r="9413" spans="1:31" ht="15" hidden="1" customHeight="1">
      <c r="A9413" s="413"/>
      <c r="AE9413" s="414"/>
    </row>
    <row r="9414" spans="1:31" ht="15" hidden="1" customHeight="1">
      <c r="A9414" s="413"/>
      <c r="AE9414" s="414"/>
    </row>
    <row r="9415" spans="1:31" ht="15" hidden="1" customHeight="1">
      <c r="A9415" s="413"/>
      <c r="AE9415" s="414"/>
    </row>
    <row r="9416" spans="1:31" ht="15" hidden="1" customHeight="1">
      <c r="A9416" s="413"/>
      <c r="AE9416" s="414"/>
    </row>
    <row r="9417" spans="1:31" ht="15" hidden="1" customHeight="1">
      <c r="A9417" s="413"/>
      <c r="AE9417" s="414"/>
    </row>
    <row r="9418" spans="1:31" ht="15" hidden="1" customHeight="1">
      <c r="A9418" s="413"/>
      <c r="AE9418" s="414"/>
    </row>
    <row r="9419" spans="1:31" ht="15" hidden="1" customHeight="1">
      <c r="A9419" s="413"/>
      <c r="AE9419" s="414"/>
    </row>
    <row r="9420" spans="1:31" ht="15" hidden="1" customHeight="1">
      <c r="A9420" s="413"/>
      <c r="AE9420" s="414"/>
    </row>
    <row r="9421" spans="1:31" ht="15" hidden="1" customHeight="1">
      <c r="A9421" s="413"/>
      <c r="AE9421" s="414"/>
    </row>
    <row r="9422" spans="1:31" ht="15" hidden="1" customHeight="1">
      <c r="A9422" s="413"/>
      <c r="AE9422" s="414"/>
    </row>
    <row r="9423" spans="1:31" ht="15" hidden="1" customHeight="1">
      <c r="A9423" s="413"/>
      <c r="AE9423" s="414"/>
    </row>
    <row r="9424" spans="1:31" ht="15" hidden="1" customHeight="1">
      <c r="A9424" s="413"/>
      <c r="AE9424" s="414"/>
    </row>
    <row r="9425" spans="1:31" ht="15" hidden="1" customHeight="1">
      <c r="A9425" s="413"/>
      <c r="AE9425" s="414"/>
    </row>
    <row r="9426" spans="1:31" ht="15" hidden="1" customHeight="1">
      <c r="A9426" s="413"/>
      <c r="AE9426" s="414"/>
    </row>
    <row r="9427" spans="1:31" ht="15" hidden="1" customHeight="1">
      <c r="A9427" s="413"/>
      <c r="AE9427" s="414"/>
    </row>
    <row r="9428" spans="1:31" ht="15" hidden="1" customHeight="1">
      <c r="A9428" s="413"/>
      <c r="AE9428" s="414"/>
    </row>
    <row r="9429" spans="1:31" ht="15" hidden="1" customHeight="1">
      <c r="A9429" s="413"/>
      <c r="AE9429" s="414"/>
    </row>
    <row r="9430" spans="1:31" ht="15" hidden="1" customHeight="1">
      <c r="A9430" s="413"/>
      <c r="AE9430" s="414"/>
    </row>
    <row r="9431" spans="1:31" ht="15" hidden="1" customHeight="1">
      <c r="A9431" s="413"/>
      <c r="AE9431" s="414"/>
    </row>
    <row r="9432" spans="1:31" ht="15" hidden="1" customHeight="1">
      <c r="A9432" s="413"/>
      <c r="AE9432" s="414"/>
    </row>
    <row r="9433" spans="1:31" ht="15" hidden="1" customHeight="1">
      <c r="A9433" s="413"/>
      <c r="AE9433" s="414"/>
    </row>
    <row r="9434" spans="1:31" ht="15" hidden="1" customHeight="1">
      <c r="A9434" s="413"/>
      <c r="AE9434" s="414"/>
    </row>
    <row r="9435" spans="1:31" ht="15" hidden="1" customHeight="1">
      <c r="A9435" s="413"/>
      <c r="AE9435" s="414"/>
    </row>
    <row r="9436" spans="1:31" ht="15" hidden="1" customHeight="1">
      <c r="A9436" s="413"/>
      <c r="AE9436" s="414"/>
    </row>
    <row r="9437" spans="1:31" ht="15" hidden="1" customHeight="1">
      <c r="A9437" s="413"/>
      <c r="AE9437" s="414"/>
    </row>
    <row r="9438" spans="1:31" ht="15" hidden="1" customHeight="1">
      <c r="A9438" s="413"/>
      <c r="AE9438" s="414"/>
    </row>
    <row r="9439" spans="1:31" ht="15" hidden="1" customHeight="1">
      <c r="A9439" s="413"/>
      <c r="AE9439" s="414"/>
    </row>
    <row r="9440" spans="1:31" ht="15" hidden="1" customHeight="1">
      <c r="A9440" s="413"/>
      <c r="AE9440" s="414"/>
    </row>
    <row r="9441" spans="1:31" ht="15" hidden="1" customHeight="1">
      <c r="A9441" s="413"/>
      <c r="AE9441" s="414"/>
    </row>
    <row r="9442" spans="1:31" ht="15" hidden="1" customHeight="1">
      <c r="A9442" s="413"/>
      <c r="AE9442" s="414"/>
    </row>
    <row r="9443" spans="1:31" ht="15" hidden="1" customHeight="1">
      <c r="A9443" s="413"/>
      <c r="AE9443" s="414"/>
    </row>
    <row r="9444" spans="1:31" ht="15" hidden="1" customHeight="1">
      <c r="A9444" s="413"/>
      <c r="AE9444" s="414"/>
    </row>
    <row r="9445" spans="1:31" ht="15" hidden="1" customHeight="1">
      <c r="A9445" s="413"/>
      <c r="AE9445" s="414"/>
    </row>
    <row r="9446" spans="1:31" ht="15" hidden="1" customHeight="1">
      <c r="A9446" s="413"/>
      <c r="AE9446" s="414"/>
    </row>
    <row r="9447" spans="1:31" ht="15" hidden="1" customHeight="1">
      <c r="A9447" s="413"/>
      <c r="AE9447" s="414"/>
    </row>
    <row r="9448" spans="1:31" ht="15" hidden="1" customHeight="1">
      <c r="A9448" s="413"/>
      <c r="AE9448" s="414"/>
    </row>
    <row r="9449" spans="1:31" ht="15" hidden="1" customHeight="1">
      <c r="A9449" s="413"/>
      <c r="AE9449" s="414"/>
    </row>
    <row r="9450" spans="1:31" ht="15" hidden="1" customHeight="1">
      <c r="A9450" s="413"/>
      <c r="AE9450" s="414"/>
    </row>
    <row r="9451" spans="1:31" ht="15" hidden="1" customHeight="1">
      <c r="A9451" s="413"/>
      <c r="AE9451" s="414"/>
    </row>
    <row r="9452" spans="1:31" ht="15" hidden="1" customHeight="1">
      <c r="A9452" s="413"/>
      <c r="AE9452" s="414"/>
    </row>
    <row r="9453" spans="1:31" ht="15" hidden="1" customHeight="1">
      <c r="A9453" s="413"/>
      <c r="AE9453" s="414"/>
    </row>
    <row r="9454" spans="1:31" ht="15" hidden="1" customHeight="1">
      <c r="A9454" s="413"/>
      <c r="AE9454" s="414"/>
    </row>
    <row r="9455" spans="1:31" ht="15" hidden="1" customHeight="1">
      <c r="A9455" s="413"/>
      <c r="AE9455" s="414"/>
    </row>
    <row r="9456" spans="1:31" ht="15" hidden="1" customHeight="1">
      <c r="A9456" s="413"/>
      <c r="AE9456" s="414"/>
    </row>
    <row r="9457" spans="1:31" ht="15" hidden="1" customHeight="1">
      <c r="A9457" s="413"/>
      <c r="AE9457" s="414"/>
    </row>
    <row r="9458" spans="1:31" ht="15" hidden="1" customHeight="1">
      <c r="A9458" s="413"/>
      <c r="AE9458" s="414"/>
    </row>
    <row r="9459" spans="1:31" ht="15" hidden="1" customHeight="1">
      <c r="A9459" s="413"/>
      <c r="AE9459" s="414"/>
    </row>
    <row r="9460" spans="1:31" ht="15" hidden="1" customHeight="1">
      <c r="A9460" s="413"/>
      <c r="AE9460" s="414"/>
    </row>
    <row r="9461" spans="1:31" ht="15" hidden="1" customHeight="1">
      <c r="A9461" s="413"/>
      <c r="AE9461" s="414"/>
    </row>
    <row r="9462" spans="1:31" ht="15" hidden="1" customHeight="1">
      <c r="A9462" s="413"/>
      <c r="AE9462" s="414"/>
    </row>
    <row r="9463" spans="1:31" ht="15" hidden="1" customHeight="1">
      <c r="A9463" s="413"/>
      <c r="AE9463" s="414"/>
    </row>
    <row r="9464" spans="1:31" ht="15" hidden="1" customHeight="1">
      <c r="A9464" s="413"/>
      <c r="AE9464" s="414"/>
    </row>
    <row r="9465" spans="1:31" ht="15" hidden="1" customHeight="1">
      <c r="A9465" s="413"/>
      <c r="AE9465" s="414"/>
    </row>
    <row r="9466" spans="1:31" ht="15" hidden="1" customHeight="1">
      <c r="A9466" s="413"/>
      <c r="AE9466" s="414"/>
    </row>
    <row r="9467" spans="1:31" ht="15" hidden="1" customHeight="1">
      <c r="A9467" s="413"/>
      <c r="AE9467" s="414"/>
    </row>
    <row r="9468" spans="1:31" ht="15" hidden="1" customHeight="1">
      <c r="A9468" s="413"/>
      <c r="AE9468" s="414"/>
    </row>
    <row r="9469" spans="1:31" ht="15" hidden="1" customHeight="1">
      <c r="A9469" s="413"/>
      <c r="AE9469" s="414"/>
    </row>
    <row r="9470" spans="1:31" ht="15" hidden="1" customHeight="1">
      <c r="A9470" s="413"/>
      <c r="AE9470" s="414"/>
    </row>
    <row r="9471" spans="1:31" ht="15" hidden="1" customHeight="1">
      <c r="A9471" s="413"/>
      <c r="AE9471" s="414"/>
    </row>
    <row r="9472" spans="1:31" ht="15" hidden="1" customHeight="1">
      <c r="A9472" s="413"/>
      <c r="AE9472" s="414"/>
    </row>
    <row r="9473" spans="1:31" ht="15" hidden="1" customHeight="1">
      <c r="A9473" s="413"/>
      <c r="AE9473" s="414"/>
    </row>
    <row r="9474" spans="1:31" ht="15" hidden="1" customHeight="1">
      <c r="A9474" s="413"/>
      <c r="AE9474" s="414"/>
    </row>
    <row r="9475" spans="1:31" ht="15" hidden="1" customHeight="1">
      <c r="A9475" s="413"/>
      <c r="AE9475" s="414"/>
    </row>
    <row r="9476" spans="1:31" ht="15" hidden="1" customHeight="1">
      <c r="A9476" s="413"/>
      <c r="AE9476" s="414"/>
    </row>
    <row r="9477" spans="1:31" ht="15" hidden="1" customHeight="1">
      <c r="A9477" s="413"/>
      <c r="AE9477" s="414"/>
    </row>
    <row r="9478" spans="1:31" ht="15" hidden="1" customHeight="1">
      <c r="A9478" s="413"/>
      <c r="AE9478" s="414"/>
    </row>
    <row r="9479" spans="1:31" ht="15" hidden="1" customHeight="1">
      <c r="A9479" s="413"/>
      <c r="AE9479" s="414"/>
    </row>
    <row r="9480" spans="1:31" ht="15" hidden="1" customHeight="1">
      <c r="A9480" s="413"/>
      <c r="AE9480" s="414"/>
    </row>
    <row r="9481" spans="1:31" ht="15" hidden="1" customHeight="1">
      <c r="A9481" s="413"/>
      <c r="AE9481" s="414"/>
    </row>
    <row r="9482" spans="1:31" ht="15" hidden="1" customHeight="1">
      <c r="A9482" s="413"/>
      <c r="AE9482" s="414"/>
    </row>
    <row r="9483" spans="1:31" ht="15" hidden="1" customHeight="1">
      <c r="A9483" s="413"/>
      <c r="AE9483" s="414"/>
    </row>
    <row r="9484" spans="1:31" ht="15" hidden="1" customHeight="1">
      <c r="A9484" s="413"/>
      <c r="AE9484" s="414"/>
    </row>
    <row r="9485" spans="1:31" ht="15" hidden="1" customHeight="1">
      <c r="A9485" s="413"/>
      <c r="AE9485" s="414"/>
    </row>
    <row r="9486" spans="1:31" ht="15" hidden="1" customHeight="1">
      <c r="A9486" s="413"/>
      <c r="AE9486" s="414"/>
    </row>
    <row r="9487" spans="1:31" ht="15" hidden="1" customHeight="1">
      <c r="A9487" s="413"/>
      <c r="AE9487" s="414"/>
    </row>
    <row r="9488" spans="1:31" ht="15" hidden="1" customHeight="1">
      <c r="A9488" s="413"/>
      <c r="AE9488" s="414"/>
    </row>
    <row r="9489" spans="1:31" ht="15" hidden="1" customHeight="1">
      <c r="A9489" s="413"/>
      <c r="AE9489" s="414"/>
    </row>
    <row r="9490" spans="1:31" ht="15" hidden="1" customHeight="1">
      <c r="A9490" s="413"/>
      <c r="AE9490" s="414"/>
    </row>
    <row r="9491" spans="1:31" ht="15" hidden="1" customHeight="1">
      <c r="A9491" s="413"/>
      <c r="AE9491" s="414"/>
    </row>
    <row r="9492" spans="1:31" ht="15" hidden="1" customHeight="1">
      <c r="A9492" s="413"/>
      <c r="AE9492" s="414"/>
    </row>
    <row r="9493" spans="1:31" ht="15" hidden="1" customHeight="1">
      <c r="A9493" s="413"/>
      <c r="AE9493" s="414"/>
    </row>
    <row r="9494" spans="1:31" ht="15" hidden="1" customHeight="1">
      <c r="A9494" s="413"/>
      <c r="AE9494" s="414"/>
    </row>
    <row r="9495" spans="1:31" ht="15" hidden="1" customHeight="1">
      <c r="A9495" s="413"/>
      <c r="AE9495" s="414"/>
    </row>
    <row r="9496" spans="1:31" ht="15" hidden="1" customHeight="1">
      <c r="A9496" s="413"/>
      <c r="AE9496" s="414"/>
    </row>
    <row r="9497" spans="1:31" ht="15" hidden="1" customHeight="1">
      <c r="A9497" s="413"/>
      <c r="AE9497" s="414"/>
    </row>
    <row r="9498" spans="1:31" ht="15" hidden="1" customHeight="1">
      <c r="A9498" s="413"/>
      <c r="AE9498" s="414"/>
    </row>
    <row r="9499" spans="1:31" ht="15" hidden="1" customHeight="1">
      <c r="A9499" s="413"/>
      <c r="AE9499" s="414"/>
    </row>
    <row r="9500" spans="1:31" ht="15" hidden="1" customHeight="1">
      <c r="A9500" s="413"/>
      <c r="AE9500" s="414"/>
    </row>
    <row r="9501" spans="1:31" ht="15" hidden="1" customHeight="1">
      <c r="A9501" s="413"/>
      <c r="AE9501" s="414"/>
    </row>
    <row r="9502" spans="1:31" ht="15" hidden="1" customHeight="1">
      <c r="A9502" s="413"/>
      <c r="AE9502" s="414"/>
    </row>
    <row r="9503" spans="1:31" ht="15" hidden="1" customHeight="1">
      <c r="A9503" s="413"/>
      <c r="AE9503" s="414"/>
    </row>
    <row r="9504" spans="1:31" ht="15" hidden="1" customHeight="1">
      <c r="A9504" s="413"/>
      <c r="AE9504" s="414"/>
    </row>
    <row r="9505" spans="1:31" ht="15" hidden="1" customHeight="1">
      <c r="A9505" s="413"/>
      <c r="AE9505" s="414"/>
    </row>
    <row r="9506" spans="1:31" ht="15" hidden="1" customHeight="1">
      <c r="A9506" s="413"/>
      <c r="AE9506" s="414"/>
    </row>
    <row r="9507" spans="1:31" ht="15" hidden="1" customHeight="1">
      <c r="A9507" s="413"/>
      <c r="AE9507" s="414"/>
    </row>
    <row r="9508" spans="1:31" ht="15" hidden="1" customHeight="1">
      <c r="A9508" s="413"/>
      <c r="AE9508" s="414"/>
    </row>
    <row r="9509" spans="1:31" ht="15" hidden="1" customHeight="1">
      <c r="A9509" s="413"/>
      <c r="AE9509" s="414"/>
    </row>
    <row r="9510" spans="1:31" ht="15" hidden="1" customHeight="1">
      <c r="A9510" s="413"/>
      <c r="AE9510" s="414"/>
    </row>
    <row r="9511" spans="1:31" ht="15" hidden="1" customHeight="1">
      <c r="A9511" s="413"/>
      <c r="AE9511" s="414"/>
    </row>
    <row r="9512" spans="1:31" ht="15" hidden="1" customHeight="1">
      <c r="A9512" s="413"/>
      <c r="AE9512" s="414"/>
    </row>
    <row r="9513" spans="1:31" ht="15" hidden="1" customHeight="1">
      <c r="A9513" s="413"/>
      <c r="AE9513" s="414"/>
    </row>
    <row r="9514" spans="1:31" ht="15" hidden="1" customHeight="1">
      <c r="A9514" s="413"/>
      <c r="AE9514" s="414"/>
    </row>
    <row r="9515" spans="1:31" ht="15" hidden="1" customHeight="1">
      <c r="A9515" s="413"/>
      <c r="AE9515" s="414"/>
    </row>
    <row r="9516" spans="1:31" ht="15" hidden="1" customHeight="1">
      <c r="A9516" s="413"/>
      <c r="AE9516" s="414"/>
    </row>
    <row r="9517" spans="1:31" ht="15" hidden="1" customHeight="1">
      <c r="A9517" s="413"/>
      <c r="AE9517" s="414"/>
    </row>
    <row r="9518" spans="1:31" ht="15" hidden="1" customHeight="1">
      <c r="A9518" s="413"/>
      <c r="AE9518" s="414"/>
    </row>
    <row r="9519" spans="1:31" ht="15" hidden="1" customHeight="1">
      <c r="A9519" s="413"/>
      <c r="AE9519" s="414"/>
    </row>
    <row r="9520" spans="1:31" ht="15" hidden="1" customHeight="1">
      <c r="A9520" s="413"/>
      <c r="AE9520" s="414"/>
    </row>
    <row r="9521" spans="1:31" ht="15" hidden="1" customHeight="1">
      <c r="A9521" s="413"/>
      <c r="AE9521" s="414"/>
    </row>
    <row r="9522" spans="1:31" ht="15" hidden="1" customHeight="1">
      <c r="A9522" s="413"/>
      <c r="AE9522" s="414"/>
    </row>
    <row r="9523" spans="1:31" ht="15" hidden="1" customHeight="1">
      <c r="A9523" s="413"/>
      <c r="AE9523" s="414"/>
    </row>
    <row r="9524" spans="1:31" ht="15" hidden="1" customHeight="1">
      <c r="A9524" s="413"/>
      <c r="AE9524" s="414"/>
    </row>
    <row r="9525" spans="1:31" ht="15" hidden="1" customHeight="1">
      <c r="A9525" s="413"/>
      <c r="AE9525" s="414"/>
    </row>
    <row r="9526" spans="1:31" ht="15" hidden="1" customHeight="1">
      <c r="A9526" s="413"/>
      <c r="AE9526" s="414"/>
    </row>
    <row r="9527" spans="1:31" ht="15" hidden="1" customHeight="1">
      <c r="A9527" s="413"/>
      <c r="AE9527" s="414"/>
    </row>
    <row r="9528" spans="1:31" ht="15" hidden="1" customHeight="1">
      <c r="A9528" s="413"/>
      <c r="AE9528" s="414"/>
    </row>
    <row r="9529" spans="1:31" ht="15" hidden="1" customHeight="1">
      <c r="A9529" s="413"/>
      <c r="AE9529" s="414"/>
    </row>
    <row r="9530" spans="1:31" ht="15" hidden="1" customHeight="1">
      <c r="A9530" s="413"/>
      <c r="AE9530" s="414"/>
    </row>
    <row r="9531" spans="1:31" ht="15" hidden="1" customHeight="1">
      <c r="A9531" s="413"/>
      <c r="AE9531" s="414"/>
    </row>
    <row r="9532" spans="1:31" ht="15" hidden="1" customHeight="1">
      <c r="A9532" s="413"/>
      <c r="AE9532" s="414"/>
    </row>
    <row r="9533" spans="1:31" ht="15" hidden="1" customHeight="1">
      <c r="A9533" s="413"/>
      <c r="AE9533" s="414"/>
    </row>
    <row r="9534" spans="1:31" ht="15" hidden="1" customHeight="1">
      <c r="A9534" s="413"/>
      <c r="AE9534" s="414"/>
    </row>
    <row r="9535" spans="1:31" ht="15" hidden="1" customHeight="1">
      <c r="A9535" s="413"/>
      <c r="AE9535" s="414"/>
    </row>
    <row r="9536" spans="1:31" ht="15" hidden="1" customHeight="1">
      <c r="A9536" s="413"/>
      <c r="AE9536" s="414"/>
    </row>
    <row r="9537" spans="1:31" ht="15" hidden="1" customHeight="1">
      <c r="A9537" s="413"/>
      <c r="AE9537" s="414"/>
    </row>
    <row r="9538" spans="1:31" ht="15" hidden="1" customHeight="1">
      <c r="A9538" s="413"/>
      <c r="AE9538" s="414"/>
    </row>
    <row r="9539" spans="1:31" ht="15" hidden="1" customHeight="1">
      <c r="A9539" s="413"/>
      <c r="AE9539" s="414"/>
    </row>
    <row r="9540" spans="1:31" ht="15" hidden="1" customHeight="1">
      <c r="A9540" s="413"/>
      <c r="AE9540" s="414"/>
    </row>
    <row r="9541" spans="1:31" ht="15" hidden="1" customHeight="1">
      <c r="A9541" s="413"/>
      <c r="AE9541" s="414"/>
    </row>
    <row r="9542" spans="1:31" ht="15" hidden="1" customHeight="1">
      <c r="A9542" s="413"/>
      <c r="AE9542" s="414"/>
    </row>
    <row r="9543" spans="1:31" ht="15" hidden="1" customHeight="1">
      <c r="A9543" s="413"/>
      <c r="AE9543" s="414"/>
    </row>
    <row r="9544" spans="1:31" ht="15" hidden="1" customHeight="1">
      <c r="A9544" s="413"/>
      <c r="AE9544" s="414"/>
    </row>
    <row r="9545" spans="1:31" ht="15" hidden="1" customHeight="1">
      <c r="A9545" s="413"/>
      <c r="AE9545" s="414"/>
    </row>
    <row r="9546" spans="1:31" ht="15" hidden="1" customHeight="1">
      <c r="A9546" s="413"/>
      <c r="AE9546" s="414"/>
    </row>
    <row r="9547" spans="1:31" ht="15" hidden="1" customHeight="1">
      <c r="A9547" s="413"/>
      <c r="AE9547" s="414"/>
    </row>
    <row r="9548" spans="1:31" ht="15" hidden="1" customHeight="1">
      <c r="A9548" s="413"/>
      <c r="AE9548" s="414"/>
    </row>
    <row r="9549" spans="1:31" ht="15" hidden="1" customHeight="1">
      <c r="A9549" s="413"/>
      <c r="AE9549" s="414"/>
    </row>
    <row r="9550" spans="1:31" ht="15" hidden="1" customHeight="1">
      <c r="A9550" s="413"/>
      <c r="AE9550" s="414"/>
    </row>
    <row r="9551" spans="1:31" ht="15" hidden="1" customHeight="1">
      <c r="A9551" s="413"/>
      <c r="AE9551" s="414"/>
    </row>
    <row r="9552" spans="1:31" ht="15" hidden="1" customHeight="1">
      <c r="A9552" s="413"/>
      <c r="AE9552" s="414"/>
    </row>
    <row r="9553" spans="1:31" ht="15" hidden="1" customHeight="1">
      <c r="A9553" s="413"/>
      <c r="AE9553" s="414"/>
    </row>
    <row r="9554" spans="1:31" ht="15" hidden="1" customHeight="1">
      <c r="A9554" s="413"/>
      <c r="AE9554" s="414"/>
    </row>
    <row r="9555" spans="1:31" ht="15" hidden="1" customHeight="1">
      <c r="A9555" s="413"/>
      <c r="AE9555" s="414"/>
    </row>
    <row r="9556" spans="1:31" ht="15" hidden="1" customHeight="1">
      <c r="A9556" s="413"/>
      <c r="AE9556" s="414"/>
    </row>
    <row r="9557" spans="1:31" ht="15" hidden="1" customHeight="1">
      <c r="A9557" s="413"/>
      <c r="AE9557" s="414"/>
    </row>
    <row r="9558" spans="1:31" ht="15" hidden="1" customHeight="1">
      <c r="A9558" s="413"/>
      <c r="AE9558" s="414"/>
    </row>
    <row r="9559" spans="1:31" ht="15" hidden="1" customHeight="1">
      <c r="A9559" s="413"/>
      <c r="AE9559" s="414"/>
    </row>
    <row r="9560" spans="1:31" ht="15" hidden="1" customHeight="1">
      <c r="A9560" s="413"/>
      <c r="AE9560" s="414"/>
    </row>
    <row r="9561" spans="1:31" ht="15" hidden="1" customHeight="1">
      <c r="A9561" s="413"/>
      <c r="AE9561" s="414"/>
    </row>
    <row r="9562" spans="1:31" ht="15" hidden="1" customHeight="1">
      <c r="A9562" s="413"/>
      <c r="AE9562" s="414"/>
    </row>
    <row r="9563" spans="1:31" ht="15" hidden="1" customHeight="1">
      <c r="A9563" s="413"/>
      <c r="AE9563" s="414"/>
    </row>
    <row r="9564" spans="1:31" ht="15" hidden="1" customHeight="1">
      <c r="A9564" s="413"/>
      <c r="AE9564" s="414"/>
    </row>
    <row r="9565" spans="1:31" ht="15" hidden="1" customHeight="1">
      <c r="A9565" s="413"/>
      <c r="AE9565" s="414"/>
    </row>
    <row r="9566" spans="1:31" ht="15" hidden="1" customHeight="1">
      <c r="A9566" s="413"/>
      <c r="AE9566" s="414"/>
    </row>
    <row r="9567" spans="1:31" ht="15" hidden="1" customHeight="1">
      <c r="A9567" s="413"/>
      <c r="AE9567" s="414"/>
    </row>
    <row r="9568" spans="1:31" ht="15" hidden="1" customHeight="1">
      <c r="A9568" s="413"/>
      <c r="AE9568" s="414"/>
    </row>
    <row r="9569" spans="1:31" ht="15" hidden="1" customHeight="1">
      <c r="A9569" s="413"/>
      <c r="AE9569" s="414"/>
    </row>
    <row r="9570" spans="1:31" ht="15" hidden="1" customHeight="1">
      <c r="A9570" s="413"/>
      <c r="AE9570" s="414"/>
    </row>
    <row r="9571" spans="1:31" ht="15" hidden="1" customHeight="1">
      <c r="A9571" s="413"/>
      <c r="AE9571" s="414"/>
    </row>
    <row r="9572" spans="1:31" ht="15" hidden="1" customHeight="1">
      <c r="A9572" s="413"/>
      <c r="AE9572" s="414"/>
    </row>
    <row r="9573" spans="1:31" ht="15" hidden="1" customHeight="1">
      <c r="A9573" s="413"/>
      <c r="AE9573" s="414"/>
    </row>
    <row r="9574" spans="1:31" ht="15" hidden="1" customHeight="1">
      <c r="A9574" s="413"/>
      <c r="AE9574" s="414"/>
    </row>
    <row r="9575" spans="1:31" ht="15" hidden="1" customHeight="1">
      <c r="A9575" s="413"/>
      <c r="AE9575" s="414"/>
    </row>
    <row r="9576" spans="1:31" ht="15" hidden="1" customHeight="1">
      <c r="A9576" s="413"/>
      <c r="AE9576" s="414"/>
    </row>
    <row r="9577" spans="1:31" ht="15" hidden="1" customHeight="1">
      <c r="A9577" s="413"/>
      <c r="AE9577" s="414"/>
    </row>
    <row r="9578" spans="1:31" ht="15" hidden="1" customHeight="1">
      <c r="A9578" s="413"/>
      <c r="AE9578" s="414"/>
    </row>
    <row r="9579" spans="1:31" ht="15" hidden="1" customHeight="1">
      <c r="A9579" s="413"/>
      <c r="AE9579" s="414"/>
    </row>
    <row r="9580" spans="1:31" ht="15" hidden="1" customHeight="1">
      <c r="A9580" s="413"/>
      <c r="AE9580" s="414"/>
    </row>
    <row r="9581" spans="1:31" ht="15" hidden="1" customHeight="1">
      <c r="A9581" s="413"/>
      <c r="AE9581" s="414"/>
    </row>
    <row r="9582" spans="1:31" ht="15" hidden="1" customHeight="1">
      <c r="A9582" s="413"/>
      <c r="AE9582" s="414"/>
    </row>
    <row r="9583" spans="1:31" ht="15" hidden="1" customHeight="1">
      <c r="A9583" s="413"/>
      <c r="AE9583" s="414"/>
    </row>
    <row r="9584" spans="1:31" ht="15" hidden="1" customHeight="1">
      <c r="A9584" s="413"/>
      <c r="AE9584" s="414"/>
    </row>
    <row r="9585" spans="1:31" ht="15" hidden="1" customHeight="1">
      <c r="A9585" s="413"/>
      <c r="AE9585" s="414"/>
    </row>
    <row r="9586" spans="1:31" ht="15" hidden="1" customHeight="1">
      <c r="A9586" s="413"/>
      <c r="AE9586" s="414"/>
    </row>
    <row r="9587" spans="1:31" ht="15" hidden="1" customHeight="1">
      <c r="A9587" s="413"/>
      <c r="AE9587" s="414"/>
    </row>
    <row r="9588" spans="1:31" ht="15" hidden="1" customHeight="1">
      <c r="A9588" s="413"/>
      <c r="AE9588" s="414"/>
    </row>
    <row r="9589" spans="1:31" ht="15" hidden="1" customHeight="1">
      <c r="A9589" s="413"/>
      <c r="AE9589" s="414"/>
    </row>
    <row r="9590" spans="1:31" ht="15" hidden="1" customHeight="1">
      <c r="A9590" s="413"/>
      <c r="AE9590" s="414"/>
    </row>
    <row r="9591" spans="1:31" ht="15" hidden="1" customHeight="1">
      <c r="A9591" s="413"/>
      <c r="AE9591" s="414"/>
    </row>
    <row r="9592" spans="1:31" ht="15" hidden="1" customHeight="1">
      <c r="A9592" s="413"/>
      <c r="AE9592" s="414"/>
    </row>
    <row r="9593" spans="1:31" ht="15" hidden="1" customHeight="1">
      <c r="A9593" s="413"/>
      <c r="AE9593" s="414"/>
    </row>
    <row r="9594" spans="1:31" ht="15" hidden="1" customHeight="1">
      <c r="A9594" s="413"/>
      <c r="AE9594" s="414"/>
    </row>
    <row r="9595" spans="1:31" ht="15" hidden="1" customHeight="1">
      <c r="A9595" s="413"/>
      <c r="AE9595" s="414"/>
    </row>
    <row r="9596" spans="1:31" ht="15" hidden="1" customHeight="1">
      <c r="A9596" s="413"/>
      <c r="AE9596" s="414"/>
    </row>
    <row r="9597" spans="1:31" ht="15" hidden="1" customHeight="1">
      <c r="A9597" s="413"/>
      <c r="AE9597" s="414"/>
    </row>
    <row r="9598" spans="1:31" ht="15" hidden="1" customHeight="1">
      <c r="A9598" s="413"/>
      <c r="AE9598" s="414"/>
    </row>
    <row r="9599" spans="1:31" ht="15" hidden="1" customHeight="1">
      <c r="A9599" s="413"/>
      <c r="AE9599" s="414"/>
    </row>
    <row r="9600" spans="1:31" ht="15" hidden="1" customHeight="1">
      <c r="A9600" s="413"/>
      <c r="AE9600" s="414"/>
    </row>
    <row r="9601" spans="1:31" ht="15" hidden="1" customHeight="1">
      <c r="A9601" s="413"/>
      <c r="AE9601" s="414"/>
    </row>
    <row r="9602" spans="1:31" ht="15" hidden="1" customHeight="1">
      <c r="A9602" s="413"/>
      <c r="AE9602" s="414"/>
    </row>
    <row r="9603" spans="1:31" ht="15" hidden="1" customHeight="1">
      <c r="A9603" s="413"/>
      <c r="AE9603" s="414"/>
    </row>
    <row r="9604" spans="1:31" ht="15" hidden="1" customHeight="1">
      <c r="A9604" s="413"/>
      <c r="AE9604" s="414"/>
    </row>
    <row r="9605" spans="1:31" ht="15" hidden="1" customHeight="1">
      <c r="A9605" s="413"/>
      <c r="AE9605" s="414"/>
    </row>
    <row r="9606" spans="1:31" ht="15" hidden="1" customHeight="1">
      <c r="A9606" s="413"/>
      <c r="AE9606" s="414"/>
    </row>
    <row r="9607" spans="1:31" ht="15" hidden="1" customHeight="1">
      <c r="A9607" s="413"/>
      <c r="AE9607" s="414"/>
    </row>
    <row r="9608" spans="1:31" ht="15" hidden="1" customHeight="1">
      <c r="A9608" s="413"/>
      <c r="AE9608" s="414"/>
    </row>
    <row r="9609" spans="1:31" ht="15" hidden="1" customHeight="1">
      <c r="A9609" s="413"/>
      <c r="AE9609" s="414"/>
    </row>
    <row r="9610" spans="1:31" ht="15" hidden="1" customHeight="1">
      <c r="A9610" s="413"/>
      <c r="AE9610" s="414"/>
    </row>
    <row r="9611" spans="1:31" ht="15" hidden="1" customHeight="1">
      <c r="A9611" s="413"/>
      <c r="AE9611" s="414"/>
    </row>
    <row r="9612" spans="1:31" ht="15" hidden="1" customHeight="1">
      <c r="A9612" s="413"/>
      <c r="AE9612" s="414"/>
    </row>
    <row r="9613" spans="1:31" ht="15" hidden="1" customHeight="1">
      <c r="A9613" s="413"/>
      <c r="AE9613" s="414"/>
    </row>
    <row r="9614" spans="1:31" ht="15" hidden="1" customHeight="1">
      <c r="A9614" s="413"/>
      <c r="AE9614" s="414"/>
    </row>
    <row r="9615" spans="1:31" ht="15" hidden="1" customHeight="1">
      <c r="A9615" s="413"/>
      <c r="AE9615" s="414"/>
    </row>
    <row r="9616" spans="1:31" ht="15" hidden="1" customHeight="1">
      <c r="A9616" s="413"/>
      <c r="AE9616" s="414"/>
    </row>
    <row r="9617" spans="1:31" ht="15" hidden="1" customHeight="1">
      <c r="A9617" s="413"/>
      <c r="AE9617" s="414"/>
    </row>
    <row r="9618" spans="1:31" ht="15" hidden="1" customHeight="1">
      <c r="A9618" s="413"/>
      <c r="AE9618" s="414"/>
    </row>
    <row r="9619" spans="1:31" ht="15" hidden="1" customHeight="1">
      <c r="A9619" s="413"/>
      <c r="AE9619" s="414"/>
    </row>
    <row r="9620" spans="1:31" ht="15" hidden="1" customHeight="1">
      <c r="A9620" s="413"/>
      <c r="AE9620" s="414"/>
    </row>
    <row r="9621" spans="1:31" ht="15" hidden="1" customHeight="1">
      <c r="A9621" s="413"/>
      <c r="AE9621" s="414"/>
    </row>
    <row r="9622" spans="1:31" ht="15" hidden="1" customHeight="1">
      <c r="A9622" s="413"/>
      <c r="AE9622" s="414"/>
    </row>
    <row r="9623" spans="1:31" ht="15" hidden="1" customHeight="1">
      <c r="A9623" s="413"/>
      <c r="AE9623" s="414"/>
    </row>
    <row r="9624" spans="1:31" ht="15" hidden="1" customHeight="1">
      <c r="A9624" s="413"/>
      <c r="AE9624" s="414"/>
    </row>
    <row r="9625" spans="1:31" ht="15" hidden="1" customHeight="1">
      <c r="A9625" s="413"/>
      <c r="AE9625" s="414"/>
    </row>
    <row r="9626" spans="1:31" ht="15" hidden="1" customHeight="1">
      <c r="A9626" s="413"/>
      <c r="AE9626" s="414"/>
    </row>
    <row r="9627" spans="1:31" ht="15" hidden="1" customHeight="1">
      <c r="A9627" s="413"/>
      <c r="AE9627" s="414"/>
    </row>
    <row r="9628" spans="1:31" ht="15" hidden="1" customHeight="1">
      <c r="A9628" s="413"/>
      <c r="AE9628" s="414"/>
    </row>
    <row r="9629" spans="1:31" ht="15" hidden="1" customHeight="1">
      <c r="A9629" s="413"/>
      <c r="AE9629" s="414"/>
    </row>
    <row r="9630" spans="1:31" ht="15" hidden="1" customHeight="1">
      <c r="A9630" s="413"/>
      <c r="AE9630" s="414"/>
    </row>
    <row r="9631" spans="1:31" ht="15" hidden="1" customHeight="1">
      <c r="A9631" s="413"/>
      <c r="AE9631" s="414"/>
    </row>
    <row r="9632" spans="1:31" ht="15" hidden="1" customHeight="1">
      <c r="A9632" s="413"/>
      <c r="AE9632" s="414"/>
    </row>
    <row r="9633" spans="1:31" ht="15" hidden="1" customHeight="1">
      <c r="A9633" s="413"/>
      <c r="AE9633" s="414"/>
    </row>
    <row r="9634" spans="1:31" ht="15" hidden="1" customHeight="1">
      <c r="A9634" s="413"/>
      <c r="AE9634" s="414"/>
    </row>
    <row r="9635" spans="1:31" ht="15" hidden="1" customHeight="1">
      <c r="A9635" s="413"/>
      <c r="AE9635" s="414"/>
    </row>
    <row r="9636" spans="1:31" ht="15" hidden="1" customHeight="1">
      <c r="A9636" s="413"/>
      <c r="AE9636" s="414"/>
    </row>
    <row r="9637" spans="1:31" ht="15" hidden="1" customHeight="1">
      <c r="A9637" s="413"/>
      <c r="AE9637" s="414"/>
    </row>
    <row r="9638" spans="1:31" ht="15" hidden="1" customHeight="1">
      <c r="A9638" s="413"/>
      <c r="AE9638" s="414"/>
    </row>
    <row r="9639" spans="1:31" ht="15" hidden="1" customHeight="1">
      <c r="A9639" s="413"/>
      <c r="AE9639" s="414"/>
    </row>
    <row r="9640" spans="1:31" ht="15" hidden="1" customHeight="1">
      <c r="A9640" s="413"/>
      <c r="AE9640" s="414"/>
    </row>
    <row r="9641" spans="1:31" ht="15" hidden="1" customHeight="1">
      <c r="A9641" s="413"/>
      <c r="AE9641" s="414"/>
    </row>
    <row r="9642" spans="1:31" ht="15" hidden="1" customHeight="1">
      <c r="A9642" s="413"/>
      <c r="AE9642" s="414"/>
    </row>
    <row r="9643" spans="1:31" ht="15" hidden="1" customHeight="1">
      <c r="A9643" s="413"/>
      <c r="AE9643" s="414"/>
    </row>
    <row r="9644" spans="1:31" ht="15" hidden="1" customHeight="1">
      <c r="A9644" s="413"/>
      <c r="AE9644" s="414"/>
    </row>
    <row r="9645" spans="1:31" ht="15" hidden="1" customHeight="1">
      <c r="A9645" s="413"/>
      <c r="AE9645" s="414"/>
    </row>
    <row r="9646" spans="1:31" ht="15" hidden="1" customHeight="1">
      <c r="A9646" s="413"/>
      <c r="AE9646" s="414"/>
    </row>
    <row r="9647" spans="1:31" ht="15" hidden="1" customHeight="1">
      <c r="A9647" s="413"/>
      <c r="AE9647" s="414"/>
    </row>
    <row r="9648" spans="1:31" ht="15" hidden="1" customHeight="1">
      <c r="A9648" s="413"/>
      <c r="AE9648" s="414"/>
    </row>
    <row r="9649" spans="1:31" ht="15" hidden="1" customHeight="1">
      <c r="A9649" s="413"/>
      <c r="AE9649" s="414"/>
    </row>
    <row r="9650" spans="1:31" ht="15" hidden="1" customHeight="1">
      <c r="A9650" s="413"/>
      <c r="AE9650" s="414"/>
    </row>
    <row r="9651" spans="1:31" ht="15" hidden="1" customHeight="1">
      <c r="A9651" s="413"/>
      <c r="AE9651" s="414"/>
    </row>
    <row r="9652" spans="1:31" ht="15" hidden="1" customHeight="1">
      <c r="A9652" s="413"/>
      <c r="AE9652" s="414"/>
    </row>
    <row r="9653" spans="1:31" ht="15" hidden="1" customHeight="1">
      <c r="A9653" s="413"/>
      <c r="AE9653" s="414"/>
    </row>
    <row r="9654" spans="1:31" ht="15" hidden="1" customHeight="1">
      <c r="A9654" s="413"/>
      <c r="AE9654" s="414"/>
    </row>
    <row r="9655" spans="1:31" ht="15" hidden="1" customHeight="1">
      <c r="A9655" s="413"/>
      <c r="AE9655" s="414"/>
    </row>
    <row r="9656" spans="1:31" ht="15" hidden="1" customHeight="1">
      <c r="A9656" s="413"/>
      <c r="AE9656" s="414"/>
    </row>
    <row r="9657" spans="1:31" ht="15" hidden="1" customHeight="1">
      <c r="A9657" s="413"/>
      <c r="AE9657" s="414"/>
    </row>
    <row r="9658" spans="1:31" ht="15" hidden="1" customHeight="1">
      <c r="A9658" s="413"/>
      <c r="AE9658" s="414"/>
    </row>
    <row r="9659" spans="1:31" ht="15" hidden="1" customHeight="1">
      <c r="A9659" s="413"/>
      <c r="AE9659" s="414"/>
    </row>
    <row r="9660" spans="1:31" ht="15" hidden="1" customHeight="1">
      <c r="A9660" s="413"/>
      <c r="AE9660" s="414"/>
    </row>
    <row r="9661" spans="1:31" ht="15" hidden="1" customHeight="1">
      <c r="A9661" s="413"/>
      <c r="AE9661" s="414"/>
    </row>
    <row r="9662" spans="1:31" ht="15" hidden="1" customHeight="1">
      <c r="A9662" s="413"/>
      <c r="AE9662" s="414"/>
    </row>
    <row r="9663" spans="1:31" ht="15" hidden="1" customHeight="1">
      <c r="A9663" s="413"/>
      <c r="AE9663" s="414"/>
    </row>
    <row r="9664" spans="1:31" ht="15" hidden="1" customHeight="1">
      <c r="A9664" s="413"/>
      <c r="AE9664" s="414"/>
    </row>
    <row r="9665" spans="1:31" ht="15" hidden="1" customHeight="1">
      <c r="A9665" s="413"/>
      <c r="AE9665" s="414"/>
    </row>
    <row r="9666" spans="1:31" ht="15" hidden="1" customHeight="1">
      <c r="A9666" s="413"/>
      <c r="AE9666" s="414"/>
    </row>
    <row r="9667" spans="1:31" ht="15" hidden="1" customHeight="1">
      <c r="A9667" s="413"/>
      <c r="AE9667" s="414"/>
    </row>
    <row r="9668" spans="1:31" ht="15" hidden="1" customHeight="1">
      <c r="A9668" s="413"/>
      <c r="AE9668" s="414"/>
    </row>
    <row r="9669" spans="1:31" ht="15" hidden="1" customHeight="1">
      <c r="A9669" s="413"/>
      <c r="AE9669" s="414"/>
    </row>
    <row r="9670" spans="1:31" ht="15" hidden="1" customHeight="1">
      <c r="A9670" s="413"/>
      <c r="AE9670" s="414"/>
    </row>
    <row r="9671" spans="1:31" ht="15" hidden="1" customHeight="1">
      <c r="A9671" s="413"/>
      <c r="AE9671" s="414"/>
    </row>
    <row r="9672" spans="1:31" ht="15" hidden="1" customHeight="1">
      <c r="A9672" s="413"/>
      <c r="AE9672" s="414"/>
    </row>
    <row r="9673" spans="1:31" ht="15" hidden="1" customHeight="1">
      <c r="A9673" s="413"/>
      <c r="AE9673" s="414"/>
    </row>
    <row r="9674" spans="1:31" ht="15" hidden="1" customHeight="1">
      <c r="A9674" s="413"/>
      <c r="AE9674" s="414"/>
    </row>
    <row r="9675" spans="1:31" ht="15" hidden="1" customHeight="1">
      <c r="A9675" s="413"/>
      <c r="AE9675" s="414"/>
    </row>
    <row r="9676" spans="1:31" ht="15" hidden="1" customHeight="1">
      <c r="A9676" s="413"/>
      <c r="AE9676" s="414"/>
    </row>
    <row r="9677" spans="1:31" ht="15" hidden="1" customHeight="1">
      <c r="A9677" s="413"/>
      <c r="AE9677" s="414"/>
    </row>
    <row r="9678" spans="1:31" ht="15" hidden="1" customHeight="1">
      <c r="A9678" s="413"/>
      <c r="AE9678" s="414"/>
    </row>
    <row r="9679" spans="1:31" ht="15" hidden="1" customHeight="1">
      <c r="A9679" s="413"/>
      <c r="AE9679" s="414"/>
    </row>
    <row r="9680" spans="1:31" ht="15" hidden="1" customHeight="1">
      <c r="A9680" s="413"/>
      <c r="AE9680" s="414"/>
    </row>
    <row r="9681" spans="1:31" ht="15" hidden="1" customHeight="1">
      <c r="A9681" s="413"/>
      <c r="AE9681" s="414"/>
    </row>
    <row r="9682" spans="1:31" ht="15" hidden="1" customHeight="1">
      <c r="A9682" s="413"/>
      <c r="AE9682" s="414"/>
    </row>
    <row r="9683" spans="1:31" ht="15" hidden="1" customHeight="1">
      <c r="A9683" s="413"/>
      <c r="AE9683" s="414"/>
    </row>
    <row r="9684" spans="1:31" ht="15" hidden="1" customHeight="1">
      <c r="A9684" s="413"/>
      <c r="AE9684" s="414"/>
    </row>
    <row r="9685" spans="1:31" ht="15" hidden="1" customHeight="1">
      <c r="A9685" s="413"/>
      <c r="AE9685" s="414"/>
    </row>
    <row r="9686" spans="1:31" ht="15" hidden="1" customHeight="1">
      <c r="A9686" s="413"/>
      <c r="AE9686" s="414"/>
    </row>
    <row r="9687" spans="1:31" ht="15" hidden="1" customHeight="1">
      <c r="A9687" s="413"/>
      <c r="AE9687" s="414"/>
    </row>
    <row r="9688" spans="1:31" ht="15" hidden="1" customHeight="1">
      <c r="A9688" s="413"/>
      <c r="AE9688" s="414"/>
    </row>
    <row r="9689" spans="1:31" ht="15" hidden="1" customHeight="1">
      <c r="A9689" s="413"/>
      <c r="AE9689" s="414"/>
    </row>
    <row r="9690" spans="1:31" ht="15" hidden="1" customHeight="1">
      <c r="A9690" s="413"/>
      <c r="AE9690" s="414"/>
    </row>
    <row r="9691" spans="1:31" ht="15" hidden="1" customHeight="1">
      <c r="A9691" s="413"/>
      <c r="AE9691" s="414"/>
    </row>
    <row r="9692" spans="1:31" ht="15" hidden="1" customHeight="1">
      <c r="A9692" s="413"/>
      <c r="AE9692" s="414"/>
    </row>
    <row r="9693" spans="1:31" ht="15" hidden="1" customHeight="1">
      <c r="A9693" s="413"/>
      <c r="AE9693" s="414"/>
    </row>
    <row r="9694" spans="1:31" ht="15" hidden="1" customHeight="1">
      <c r="A9694" s="413"/>
      <c r="AE9694" s="414"/>
    </row>
    <row r="9695" spans="1:31" ht="15" hidden="1" customHeight="1">
      <c r="A9695" s="413"/>
      <c r="AE9695" s="414"/>
    </row>
    <row r="9696" spans="1:31" ht="15" hidden="1" customHeight="1">
      <c r="A9696" s="413"/>
      <c r="AE9696" s="414"/>
    </row>
    <row r="9697" spans="1:31" ht="15" hidden="1" customHeight="1">
      <c r="A9697" s="413"/>
      <c r="AE9697" s="414"/>
    </row>
    <row r="9698" spans="1:31" ht="15" hidden="1" customHeight="1">
      <c r="A9698" s="413"/>
      <c r="AE9698" s="414"/>
    </row>
    <row r="9699" spans="1:31" ht="15" hidden="1" customHeight="1">
      <c r="A9699" s="413"/>
      <c r="AE9699" s="414"/>
    </row>
    <row r="9700" spans="1:31" ht="15" hidden="1" customHeight="1">
      <c r="A9700" s="413"/>
      <c r="AE9700" s="414"/>
    </row>
    <row r="9701" spans="1:31" ht="15" hidden="1" customHeight="1">
      <c r="A9701" s="413"/>
      <c r="AE9701" s="414"/>
    </row>
    <row r="9702" spans="1:31" ht="15" hidden="1" customHeight="1">
      <c r="A9702" s="413"/>
      <c r="AE9702" s="414"/>
    </row>
    <row r="9703" spans="1:31" ht="15" hidden="1" customHeight="1">
      <c r="A9703" s="413"/>
      <c r="AE9703" s="414"/>
    </row>
    <row r="9704" spans="1:31" ht="15" hidden="1" customHeight="1">
      <c r="A9704" s="413"/>
      <c r="AE9704" s="414"/>
    </row>
    <row r="9705" spans="1:31" ht="15" hidden="1" customHeight="1">
      <c r="A9705" s="413"/>
      <c r="AE9705" s="414"/>
    </row>
    <row r="9706" spans="1:31" ht="15" hidden="1" customHeight="1">
      <c r="A9706" s="413"/>
      <c r="AE9706" s="414"/>
    </row>
    <row r="9707" spans="1:31" ht="15" hidden="1" customHeight="1">
      <c r="A9707" s="413"/>
      <c r="AE9707" s="414"/>
    </row>
    <row r="9708" spans="1:31" ht="15" hidden="1" customHeight="1">
      <c r="A9708" s="413"/>
      <c r="AE9708" s="414"/>
    </row>
    <row r="9709" spans="1:31" ht="15" hidden="1" customHeight="1">
      <c r="A9709" s="413"/>
      <c r="AE9709" s="414"/>
    </row>
    <row r="9710" spans="1:31" ht="15" hidden="1" customHeight="1">
      <c r="A9710" s="413"/>
      <c r="AE9710" s="414"/>
    </row>
    <row r="9711" spans="1:31" ht="15" hidden="1" customHeight="1">
      <c r="A9711" s="413"/>
      <c r="AE9711" s="414"/>
    </row>
    <row r="9712" spans="1:31" ht="15" hidden="1" customHeight="1">
      <c r="A9712" s="413"/>
      <c r="AE9712" s="414"/>
    </row>
    <row r="9713" spans="1:31" ht="15" hidden="1" customHeight="1">
      <c r="A9713" s="413"/>
      <c r="AE9713" s="414"/>
    </row>
    <row r="9714" spans="1:31" ht="15" hidden="1" customHeight="1">
      <c r="A9714" s="413"/>
      <c r="AE9714" s="414"/>
    </row>
    <row r="9715" spans="1:31" ht="15" hidden="1" customHeight="1">
      <c r="A9715" s="413"/>
      <c r="AE9715" s="414"/>
    </row>
    <row r="9716" spans="1:31" ht="15" hidden="1" customHeight="1">
      <c r="A9716" s="413"/>
      <c r="AE9716" s="414"/>
    </row>
    <row r="9717" spans="1:31" ht="15" hidden="1" customHeight="1">
      <c r="A9717" s="413"/>
      <c r="AE9717" s="414"/>
    </row>
    <row r="9718" spans="1:31" ht="15" hidden="1" customHeight="1">
      <c r="A9718" s="413"/>
      <c r="AE9718" s="414"/>
    </row>
    <row r="9719" spans="1:31" ht="15" hidden="1" customHeight="1">
      <c r="A9719" s="413"/>
      <c r="AE9719" s="414"/>
    </row>
    <row r="9720" spans="1:31" ht="15" hidden="1" customHeight="1">
      <c r="A9720" s="413"/>
      <c r="AE9720" s="414"/>
    </row>
    <row r="9721" spans="1:31" ht="15" hidden="1" customHeight="1">
      <c r="A9721" s="413"/>
      <c r="AE9721" s="414"/>
    </row>
    <row r="9722" spans="1:31" ht="15" hidden="1" customHeight="1">
      <c r="A9722" s="413"/>
      <c r="AE9722" s="414"/>
    </row>
    <row r="9723" spans="1:31" ht="15" hidden="1" customHeight="1">
      <c r="A9723" s="413"/>
      <c r="AE9723" s="414"/>
    </row>
    <row r="9724" spans="1:31" ht="15" hidden="1" customHeight="1">
      <c r="A9724" s="413"/>
      <c r="AE9724" s="414"/>
    </row>
    <row r="9725" spans="1:31" ht="15" hidden="1" customHeight="1">
      <c r="A9725" s="413"/>
      <c r="AE9725" s="414"/>
    </row>
    <row r="9726" spans="1:31" ht="15" hidden="1" customHeight="1">
      <c r="A9726" s="413"/>
      <c r="AE9726" s="414"/>
    </row>
    <row r="9727" spans="1:31" ht="15" hidden="1" customHeight="1">
      <c r="A9727" s="413"/>
      <c r="AE9727" s="414"/>
    </row>
    <row r="9728" spans="1:31" ht="15" hidden="1" customHeight="1">
      <c r="A9728" s="413"/>
      <c r="AE9728" s="414"/>
    </row>
    <row r="9729" spans="1:31" ht="15" hidden="1" customHeight="1">
      <c r="A9729" s="413"/>
      <c r="AE9729" s="414"/>
    </row>
    <row r="9730" spans="1:31" ht="15" hidden="1" customHeight="1">
      <c r="A9730" s="413"/>
      <c r="AE9730" s="414"/>
    </row>
    <row r="9731" spans="1:31" ht="15" hidden="1" customHeight="1">
      <c r="A9731" s="413"/>
      <c r="AE9731" s="414"/>
    </row>
    <row r="9732" spans="1:31" ht="15" hidden="1" customHeight="1">
      <c r="A9732" s="413"/>
      <c r="AE9732" s="414"/>
    </row>
    <row r="9733" spans="1:31" ht="15" hidden="1" customHeight="1">
      <c r="A9733" s="413"/>
      <c r="AE9733" s="414"/>
    </row>
    <row r="9734" spans="1:31" ht="15" hidden="1" customHeight="1">
      <c r="A9734" s="413"/>
      <c r="AE9734" s="414"/>
    </row>
    <row r="9735" spans="1:31" ht="15" hidden="1" customHeight="1">
      <c r="A9735" s="413"/>
      <c r="AE9735" s="414"/>
    </row>
    <row r="9736" spans="1:31" ht="15" hidden="1" customHeight="1">
      <c r="A9736" s="413"/>
      <c r="AE9736" s="414"/>
    </row>
    <row r="9737" spans="1:31" ht="15" hidden="1" customHeight="1">
      <c r="A9737" s="413"/>
      <c r="AE9737" s="414"/>
    </row>
    <row r="9738" spans="1:31" ht="15" hidden="1" customHeight="1">
      <c r="A9738" s="413"/>
      <c r="AE9738" s="414"/>
    </row>
    <row r="9739" spans="1:31" ht="15" hidden="1" customHeight="1">
      <c r="A9739" s="413"/>
      <c r="AE9739" s="414"/>
    </row>
    <row r="9740" spans="1:31" ht="15" hidden="1" customHeight="1">
      <c r="A9740" s="413"/>
      <c r="AE9740" s="414"/>
    </row>
    <row r="9741" spans="1:31" ht="15" hidden="1" customHeight="1">
      <c r="A9741" s="413"/>
      <c r="AE9741" s="414"/>
    </row>
    <row r="9742" spans="1:31" ht="15" hidden="1" customHeight="1">
      <c r="A9742" s="413"/>
      <c r="AE9742" s="414"/>
    </row>
    <row r="9743" spans="1:31" ht="15" hidden="1" customHeight="1">
      <c r="A9743" s="413"/>
      <c r="AE9743" s="414"/>
    </row>
    <row r="9744" spans="1:31" ht="15" hidden="1" customHeight="1">
      <c r="A9744" s="413"/>
      <c r="AE9744" s="414"/>
    </row>
    <row r="9745" spans="1:31" ht="15" hidden="1" customHeight="1">
      <c r="A9745" s="413"/>
      <c r="AE9745" s="414"/>
    </row>
    <row r="9746" spans="1:31" ht="15" hidden="1" customHeight="1">
      <c r="A9746" s="413"/>
      <c r="AE9746" s="414"/>
    </row>
    <row r="9747" spans="1:31" ht="15" hidden="1" customHeight="1">
      <c r="A9747" s="413"/>
      <c r="AE9747" s="414"/>
    </row>
    <row r="9748" spans="1:31" ht="15" hidden="1" customHeight="1">
      <c r="A9748" s="413"/>
      <c r="AE9748" s="414"/>
    </row>
    <row r="9749" spans="1:31" ht="15" hidden="1" customHeight="1">
      <c r="A9749" s="413"/>
      <c r="AE9749" s="414"/>
    </row>
    <row r="9750" spans="1:31" ht="15" hidden="1" customHeight="1">
      <c r="A9750" s="413"/>
      <c r="AE9750" s="414"/>
    </row>
    <row r="9751" spans="1:31" ht="15" hidden="1" customHeight="1">
      <c r="A9751" s="413"/>
      <c r="AE9751" s="414"/>
    </row>
    <row r="9752" spans="1:31" ht="15" hidden="1" customHeight="1">
      <c r="A9752" s="413"/>
      <c r="AE9752" s="414"/>
    </row>
    <row r="9753" spans="1:31" ht="15" hidden="1" customHeight="1">
      <c r="A9753" s="413"/>
      <c r="AE9753" s="414"/>
    </row>
    <row r="9754" spans="1:31" ht="15" hidden="1" customHeight="1">
      <c r="A9754" s="413"/>
      <c r="AE9754" s="414"/>
    </row>
    <row r="9755" spans="1:31" ht="15" hidden="1" customHeight="1">
      <c r="A9755" s="413"/>
      <c r="AE9755" s="414"/>
    </row>
    <row r="9756" spans="1:31" ht="15" hidden="1" customHeight="1">
      <c r="A9756" s="413"/>
      <c r="AE9756" s="414"/>
    </row>
    <row r="9757" spans="1:31" ht="15" hidden="1" customHeight="1">
      <c r="A9757" s="413"/>
      <c r="AE9757" s="414"/>
    </row>
    <row r="9758" spans="1:31" ht="15" hidden="1" customHeight="1">
      <c r="A9758" s="413"/>
      <c r="AE9758" s="414"/>
    </row>
    <row r="9759" spans="1:31" ht="15" hidden="1" customHeight="1">
      <c r="A9759" s="413"/>
      <c r="AE9759" s="414"/>
    </row>
    <row r="9760" spans="1:31" ht="15" hidden="1" customHeight="1">
      <c r="A9760" s="413"/>
      <c r="AE9760" s="414"/>
    </row>
    <row r="9761" spans="1:31" ht="15" hidden="1" customHeight="1">
      <c r="A9761" s="413"/>
      <c r="AE9761" s="414"/>
    </row>
    <row r="9762" spans="1:31" ht="15" hidden="1" customHeight="1">
      <c r="A9762" s="413"/>
      <c r="AE9762" s="414"/>
    </row>
    <row r="9763" spans="1:31" ht="15" hidden="1" customHeight="1">
      <c r="A9763" s="413"/>
      <c r="AE9763" s="414"/>
    </row>
    <row r="9764" spans="1:31" ht="15" hidden="1" customHeight="1">
      <c r="A9764" s="413"/>
      <c r="AE9764" s="414"/>
    </row>
    <row r="9765" spans="1:31" ht="15" hidden="1" customHeight="1">
      <c r="A9765" s="413"/>
      <c r="AE9765" s="414"/>
    </row>
    <row r="9766" spans="1:31" ht="15" hidden="1" customHeight="1">
      <c r="A9766" s="413"/>
      <c r="AE9766" s="414"/>
    </row>
    <row r="9767" spans="1:31" ht="15" hidden="1" customHeight="1">
      <c r="A9767" s="413"/>
      <c r="AE9767" s="414"/>
    </row>
    <row r="9768" spans="1:31" ht="15" hidden="1" customHeight="1">
      <c r="A9768" s="413"/>
      <c r="AE9768" s="414"/>
    </row>
    <row r="9769" spans="1:31" ht="15" hidden="1" customHeight="1">
      <c r="A9769" s="413"/>
      <c r="AE9769" s="414"/>
    </row>
    <row r="9770" spans="1:31" ht="15" hidden="1" customHeight="1">
      <c r="A9770" s="413"/>
      <c r="AE9770" s="414"/>
    </row>
    <row r="9771" spans="1:31" ht="15" hidden="1" customHeight="1">
      <c r="A9771" s="413"/>
      <c r="AE9771" s="414"/>
    </row>
    <row r="9772" spans="1:31" ht="15" hidden="1" customHeight="1">
      <c r="A9772" s="413"/>
      <c r="AE9772" s="414"/>
    </row>
    <row r="9773" spans="1:31" ht="15" hidden="1" customHeight="1">
      <c r="A9773" s="413"/>
      <c r="AE9773" s="414"/>
    </row>
    <row r="9774" spans="1:31" ht="15" hidden="1" customHeight="1">
      <c r="A9774" s="413"/>
      <c r="AE9774" s="414"/>
    </row>
    <row r="9775" spans="1:31" ht="15" hidden="1" customHeight="1">
      <c r="A9775" s="413"/>
      <c r="AE9775" s="414"/>
    </row>
    <row r="9776" spans="1:31" ht="15" hidden="1" customHeight="1">
      <c r="A9776" s="413"/>
      <c r="AE9776" s="414"/>
    </row>
    <row r="9777" spans="1:31" ht="15" hidden="1" customHeight="1">
      <c r="A9777" s="413"/>
      <c r="AE9777" s="414"/>
    </row>
    <row r="9778" spans="1:31" ht="15" hidden="1" customHeight="1">
      <c r="A9778" s="413"/>
      <c r="AE9778" s="414"/>
    </row>
    <row r="9779" spans="1:31" ht="15" hidden="1" customHeight="1">
      <c r="A9779" s="413"/>
      <c r="AE9779" s="414"/>
    </row>
    <row r="9780" spans="1:31" ht="15" hidden="1" customHeight="1">
      <c r="A9780" s="413"/>
      <c r="AE9780" s="414"/>
    </row>
    <row r="9781" spans="1:31" ht="15" hidden="1" customHeight="1">
      <c r="A9781" s="413"/>
      <c r="AE9781" s="414"/>
    </row>
    <row r="9782" spans="1:31" ht="15" hidden="1" customHeight="1">
      <c r="A9782" s="413"/>
      <c r="AE9782" s="414"/>
    </row>
    <row r="9783" spans="1:31" ht="15" hidden="1" customHeight="1">
      <c r="A9783" s="413"/>
      <c r="AE9783" s="414"/>
    </row>
    <row r="9784" spans="1:31" ht="15" hidden="1" customHeight="1">
      <c r="A9784" s="413"/>
      <c r="AE9784" s="414"/>
    </row>
    <row r="9785" spans="1:31" ht="15" hidden="1" customHeight="1">
      <c r="A9785" s="413"/>
      <c r="AE9785" s="414"/>
    </row>
    <row r="9786" spans="1:31" ht="15" hidden="1" customHeight="1">
      <c r="A9786" s="413"/>
      <c r="AE9786" s="414"/>
    </row>
    <row r="9787" spans="1:31" ht="15" hidden="1" customHeight="1">
      <c r="A9787" s="413"/>
      <c r="AE9787" s="414"/>
    </row>
    <row r="9788" spans="1:31" ht="15" hidden="1" customHeight="1">
      <c r="A9788" s="413"/>
      <c r="AE9788" s="414"/>
    </row>
    <row r="9789" spans="1:31" ht="15" hidden="1" customHeight="1">
      <c r="A9789" s="413"/>
      <c r="AE9789" s="414"/>
    </row>
    <row r="9790" spans="1:31" ht="15" hidden="1" customHeight="1">
      <c r="A9790" s="413"/>
      <c r="AE9790" s="414"/>
    </row>
    <row r="9791" spans="1:31" ht="15" hidden="1" customHeight="1">
      <c r="A9791" s="413"/>
      <c r="AE9791" s="414"/>
    </row>
    <row r="9792" spans="1:31" ht="15" hidden="1" customHeight="1">
      <c r="A9792" s="413"/>
      <c r="AE9792" s="414"/>
    </row>
    <row r="9793" spans="1:31" ht="15" hidden="1" customHeight="1">
      <c r="A9793" s="413"/>
      <c r="AE9793" s="414"/>
    </row>
    <row r="9794" spans="1:31" ht="15" hidden="1" customHeight="1">
      <c r="A9794" s="413"/>
      <c r="AE9794" s="414"/>
    </row>
    <row r="9795" spans="1:31" ht="15" hidden="1" customHeight="1">
      <c r="A9795" s="413"/>
      <c r="AE9795" s="414"/>
    </row>
    <row r="9796" spans="1:31" ht="15" hidden="1" customHeight="1">
      <c r="A9796" s="413"/>
      <c r="AE9796" s="414"/>
    </row>
    <row r="9797" spans="1:31" ht="15" hidden="1" customHeight="1">
      <c r="A9797" s="413"/>
      <c r="AE9797" s="414"/>
    </row>
    <row r="9798" spans="1:31" ht="15" hidden="1" customHeight="1">
      <c r="A9798" s="413"/>
      <c r="AE9798" s="414"/>
    </row>
    <row r="9799" spans="1:31" ht="15" hidden="1" customHeight="1">
      <c r="A9799" s="413"/>
      <c r="AE9799" s="414"/>
    </row>
    <row r="9800" spans="1:31" ht="15" hidden="1" customHeight="1">
      <c r="A9800" s="413"/>
      <c r="AE9800" s="414"/>
    </row>
    <row r="9801" spans="1:31" ht="15" hidden="1" customHeight="1">
      <c r="A9801" s="413"/>
      <c r="AE9801" s="414"/>
    </row>
    <row r="9802" spans="1:31" ht="15" hidden="1" customHeight="1">
      <c r="A9802" s="413"/>
      <c r="AE9802" s="414"/>
    </row>
    <row r="9803" spans="1:31" ht="15" hidden="1" customHeight="1">
      <c r="A9803" s="413"/>
      <c r="AE9803" s="414"/>
    </row>
    <row r="9804" spans="1:31" ht="15" hidden="1" customHeight="1">
      <c r="A9804" s="413"/>
      <c r="AE9804" s="414"/>
    </row>
    <row r="9805" spans="1:31" ht="15" hidden="1" customHeight="1">
      <c r="A9805" s="413"/>
      <c r="AE9805" s="414"/>
    </row>
    <row r="9806" spans="1:31" ht="15" hidden="1" customHeight="1">
      <c r="A9806" s="413"/>
      <c r="AE9806" s="414"/>
    </row>
    <row r="9807" spans="1:31" ht="15" hidden="1" customHeight="1">
      <c r="A9807" s="413"/>
      <c r="AE9807" s="414"/>
    </row>
    <row r="9808" spans="1:31" ht="15" hidden="1" customHeight="1">
      <c r="A9808" s="413"/>
      <c r="AE9808" s="414"/>
    </row>
    <row r="9809" spans="1:31" ht="15" hidden="1" customHeight="1">
      <c r="A9809" s="413"/>
      <c r="AE9809" s="414"/>
    </row>
    <row r="9810" spans="1:31" ht="15" hidden="1" customHeight="1">
      <c r="A9810" s="413"/>
      <c r="AE9810" s="414"/>
    </row>
    <row r="9811" spans="1:31" ht="15" hidden="1" customHeight="1">
      <c r="A9811" s="413"/>
      <c r="AE9811" s="414"/>
    </row>
    <row r="9812" spans="1:31" ht="15" hidden="1" customHeight="1">
      <c r="A9812" s="413"/>
      <c r="AE9812" s="414"/>
    </row>
    <row r="9813" spans="1:31" ht="15" hidden="1" customHeight="1">
      <c r="A9813" s="413"/>
      <c r="AE9813" s="414"/>
    </row>
    <row r="9814" spans="1:31" ht="15" hidden="1" customHeight="1">
      <c r="A9814" s="413"/>
      <c r="AE9814" s="414"/>
    </row>
    <row r="9815" spans="1:31" ht="15" hidden="1" customHeight="1">
      <c r="A9815" s="413"/>
      <c r="AE9815" s="414"/>
    </row>
    <row r="9816" spans="1:31" ht="15" hidden="1" customHeight="1">
      <c r="A9816" s="413"/>
      <c r="AE9816" s="414"/>
    </row>
    <row r="9817" spans="1:31" ht="15" hidden="1" customHeight="1">
      <c r="A9817" s="413"/>
      <c r="AE9817" s="414"/>
    </row>
    <row r="9818" spans="1:31" ht="15" hidden="1" customHeight="1">
      <c r="A9818" s="413"/>
      <c r="AE9818" s="414"/>
    </row>
    <row r="9819" spans="1:31" ht="15" hidden="1" customHeight="1">
      <c r="A9819" s="413"/>
      <c r="AE9819" s="414"/>
    </row>
    <row r="9820" spans="1:31" ht="15" hidden="1" customHeight="1">
      <c r="A9820" s="413"/>
      <c r="AE9820" s="414"/>
    </row>
    <row r="9821" spans="1:31" ht="15" hidden="1" customHeight="1">
      <c r="A9821" s="413"/>
      <c r="AE9821" s="414"/>
    </row>
    <row r="9822" spans="1:31" ht="15" hidden="1" customHeight="1">
      <c r="A9822" s="413"/>
      <c r="AE9822" s="414"/>
    </row>
    <row r="9823" spans="1:31" ht="15" hidden="1" customHeight="1">
      <c r="A9823" s="413"/>
      <c r="AE9823" s="414"/>
    </row>
    <row r="9824" spans="1:31" ht="15" hidden="1" customHeight="1">
      <c r="A9824" s="413"/>
      <c r="AE9824" s="414"/>
    </row>
    <row r="9825" spans="1:31" ht="15" hidden="1" customHeight="1">
      <c r="A9825" s="413"/>
      <c r="AE9825" s="414"/>
    </row>
    <row r="9826" spans="1:31" ht="15" hidden="1" customHeight="1">
      <c r="A9826" s="413"/>
      <c r="AE9826" s="414"/>
    </row>
    <row r="9827" spans="1:31" ht="15" hidden="1" customHeight="1">
      <c r="A9827" s="413"/>
      <c r="AE9827" s="414"/>
    </row>
    <row r="9828" spans="1:31" ht="15" hidden="1" customHeight="1">
      <c r="A9828" s="413"/>
      <c r="AE9828" s="414"/>
    </row>
    <row r="9829" spans="1:31" ht="15" hidden="1" customHeight="1">
      <c r="A9829" s="413"/>
      <c r="AE9829" s="414"/>
    </row>
    <row r="9830" spans="1:31" ht="15" hidden="1" customHeight="1">
      <c r="A9830" s="413"/>
      <c r="AE9830" s="414"/>
    </row>
    <row r="9831" spans="1:31" ht="15" hidden="1" customHeight="1">
      <c r="A9831" s="413"/>
      <c r="AE9831" s="414"/>
    </row>
    <row r="9832" spans="1:31" ht="15" hidden="1" customHeight="1">
      <c r="A9832" s="413"/>
      <c r="AE9832" s="414"/>
    </row>
    <row r="9833" spans="1:31" ht="15" hidden="1" customHeight="1">
      <c r="A9833" s="413"/>
      <c r="AE9833" s="414"/>
    </row>
    <row r="9834" spans="1:31" ht="15" hidden="1" customHeight="1">
      <c r="A9834" s="413"/>
      <c r="AE9834" s="414"/>
    </row>
    <row r="9835" spans="1:31" ht="15" hidden="1" customHeight="1">
      <c r="A9835" s="413"/>
      <c r="AE9835" s="414"/>
    </row>
    <row r="9836" spans="1:31" ht="15" hidden="1" customHeight="1">
      <c r="A9836" s="413"/>
      <c r="AE9836" s="414"/>
    </row>
    <row r="9837" spans="1:31" ht="15" hidden="1" customHeight="1">
      <c r="A9837" s="413"/>
      <c r="AE9837" s="414"/>
    </row>
    <row r="9838" spans="1:31" ht="15" hidden="1" customHeight="1">
      <c r="A9838" s="413"/>
      <c r="AE9838" s="414"/>
    </row>
    <row r="9839" spans="1:31" ht="15" hidden="1" customHeight="1">
      <c r="A9839" s="413"/>
      <c r="AE9839" s="414"/>
    </row>
    <row r="9840" spans="1:31" ht="15" hidden="1" customHeight="1">
      <c r="A9840" s="413"/>
      <c r="AE9840" s="414"/>
    </row>
    <row r="9841" spans="1:31" ht="15" hidden="1" customHeight="1">
      <c r="A9841" s="413"/>
      <c r="AE9841" s="414"/>
    </row>
    <row r="9842" spans="1:31" ht="15" hidden="1" customHeight="1">
      <c r="A9842" s="413"/>
      <c r="AE9842" s="414"/>
    </row>
    <row r="9843" spans="1:31" ht="15" hidden="1" customHeight="1">
      <c r="A9843" s="413"/>
      <c r="AE9843" s="414"/>
    </row>
    <row r="9844" spans="1:31" ht="15" hidden="1" customHeight="1">
      <c r="A9844" s="413"/>
      <c r="AE9844" s="414"/>
    </row>
    <row r="9845" spans="1:31" ht="15" hidden="1" customHeight="1">
      <c r="A9845" s="413"/>
      <c r="AE9845" s="414"/>
    </row>
    <row r="9846" spans="1:31" ht="15" hidden="1" customHeight="1">
      <c r="A9846" s="413"/>
      <c r="AE9846" s="414"/>
    </row>
    <row r="9847" spans="1:31" ht="15" hidden="1" customHeight="1">
      <c r="A9847" s="413"/>
      <c r="AE9847" s="414"/>
    </row>
    <row r="9848" spans="1:31" ht="15" hidden="1" customHeight="1">
      <c r="A9848" s="413"/>
      <c r="AE9848" s="414"/>
    </row>
    <row r="9849" spans="1:31" ht="15" hidden="1" customHeight="1">
      <c r="A9849" s="413"/>
      <c r="AE9849" s="414"/>
    </row>
    <row r="9850" spans="1:31" ht="15" hidden="1" customHeight="1">
      <c r="A9850" s="413"/>
      <c r="AE9850" s="414"/>
    </row>
    <row r="9851" spans="1:31" ht="15" hidden="1" customHeight="1">
      <c r="A9851" s="413"/>
      <c r="AE9851" s="414"/>
    </row>
    <row r="9852" spans="1:31" ht="15" hidden="1" customHeight="1">
      <c r="A9852" s="413"/>
      <c r="AE9852" s="414"/>
    </row>
    <row r="9853" spans="1:31" ht="15" hidden="1" customHeight="1">
      <c r="A9853" s="413"/>
      <c r="AE9853" s="414"/>
    </row>
    <row r="9854" spans="1:31" ht="15" hidden="1" customHeight="1">
      <c r="A9854" s="413"/>
      <c r="AE9854" s="414"/>
    </row>
    <row r="9855" spans="1:31" ht="15" hidden="1" customHeight="1">
      <c r="A9855" s="413"/>
      <c r="AE9855" s="414"/>
    </row>
    <row r="9856" spans="1:31" ht="15" hidden="1" customHeight="1">
      <c r="A9856" s="413"/>
      <c r="AE9856" s="414"/>
    </row>
    <row r="9857" spans="1:31" ht="15" hidden="1" customHeight="1">
      <c r="A9857" s="413"/>
      <c r="AE9857" s="414"/>
    </row>
    <row r="9858" spans="1:31" ht="15" hidden="1" customHeight="1">
      <c r="A9858" s="413"/>
      <c r="AE9858" s="414"/>
    </row>
    <row r="9859" spans="1:31" ht="15" hidden="1" customHeight="1">
      <c r="A9859" s="413"/>
      <c r="AE9859" s="414"/>
    </row>
    <row r="9860" spans="1:31" ht="15" hidden="1" customHeight="1">
      <c r="A9860" s="413"/>
      <c r="AE9860" s="414"/>
    </row>
    <row r="9861" spans="1:31" ht="15" hidden="1" customHeight="1">
      <c r="A9861" s="413"/>
      <c r="AE9861" s="414"/>
    </row>
    <row r="9862" spans="1:31" ht="15" hidden="1" customHeight="1">
      <c r="A9862" s="413"/>
      <c r="AE9862" s="414"/>
    </row>
    <row r="9863" spans="1:31" ht="15" hidden="1" customHeight="1">
      <c r="A9863" s="413"/>
      <c r="AE9863" s="414"/>
    </row>
    <row r="9864" spans="1:31" ht="15" hidden="1" customHeight="1">
      <c r="A9864" s="413"/>
      <c r="AE9864" s="414"/>
    </row>
    <row r="9865" spans="1:31" ht="15" hidden="1" customHeight="1">
      <c r="A9865" s="413"/>
      <c r="AE9865" s="414"/>
    </row>
    <row r="9866" spans="1:31" ht="15" hidden="1" customHeight="1">
      <c r="A9866" s="413"/>
      <c r="AE9866" s="414"/>
    </row>
    <row r="9867" spans="1:31" ht="15" hidden="1" customHeight="1">
      <c r="A9867" s="413"/>
      <c r="AE9867" s="414"/>
    </row>
    <row r="9868" spans="1:31" ht="15" hidden="1" customHeight="1">
      <c r="A9868" s="413"/>
      <c r="AE9868" s="414"/>
    </row>
    <row r="9869" spans="1:31" ht="15" hidden="1" customHeight="1">
      <c r="A9869" s="413"/>
      <c r="AE9869" s="414"/>
    </row>
    <row r="9870" spans="1:31" ht="15" hidden="1" customHeight="1">
      <c r="A9870" s="413"/>
      <c r="AE9870" s="414"/>
    </row>
    <row r="9871" spans="1:31" ht="15" hidden="1" customHeight="1">
      <c r="A9871" s="413"/>
      <c r="AE9871" s="414"/>
    </row>
    <row r="9872" spans="1:31" ht="15" hidden="1" customHeight="1">
      <c r="A9872" s="413"/>
      <c r="AE9872" s="414"/>
    </row>
    <row r="9873" spans="1:31" ht="15" hidden="1" customHeight="1">
      <c r="A9873" s="413"/>
      <c r="AE9873" s="414"/>
    </row>
    <row r="9874" spans="1:31" ht="15" hidden="1" customHeight="1">
      <c r="A9874" s="413"/>
      <c r="AE9874" s="414"/>
    </row>
    <row r="9875" spans="1:31" ht="15" hidden="1" customHeight="1">
      <c r="A9875" s="413"/>
      <c r="AE9875" s="414"/>
    </row>
    <row r="9876" spans="1:31" ht="15" hidden="1" customHeight="1">
      <c r="A9876" s="413"/>
      <c r="AE9876" s="414"/>
    </row>
    <row r="9877" spans="1:31" ht="15" hidden="1" customHeight="1">
      <c r="A9877" s="413"/>
      <c r="AE9877" s="414"/>
    </row>
    <row r="9878" spans="1:31" ht="15" hidden="1" customHeight="1">
      <c r="A9878" s="413"/>
      <c r="AE9878" s="414"/>
    </row>
    <row r="9879" spans="1:31" ht="15" hidden="1" customHeight="1">
      <c r="A9879" s="413"/>
      <c r="AE9879" s="414"/>
    </row>
    <row r="9880" spans="1:31" ht="15" hidden="1" customHeight="1">
      <c r="A9880" s="413"/>
      <c r="AE9880" s="414"/>
    </row>
    <row r="9881" spans="1:31" ht="15" hidden="1" customHeight="1">
      <c r="A9881" s="413"/>
      <c r="AE9881" s="414"/>
    </row>
    <row r="9882" spans="1:31" ht="15" hidden="1" customHeight="1">
      <c r="A9882" s="413"/>
      <c r="AE9882" s="414"/>
    </row>
    <row r="9883" spans="1:31" ht="15" hidden="1" customHeight="1">
      <c r="A9883" s="413"/>
      <c r="AE9883" s="414"/>
    </row>
    <row r="9884" spans="1:31" ht="15" hidden="1" customHeight="1">
      <c r="A9884" s="413"/>
      <c r="AE9884" s="414"/>
    </row>
    <row r="9885" spans="1:31" ht="15" hidden="1" customHeight="1">
      <c r="A9885" s="413"/>
      <c r="AE9885" s="414"/>
    </row>
    <row r="9886" spans="1:31" ht="15" hidden="1" customHeight="1">
      <c r="A9886" s="413"/>
      <c r="AE9886" s="414"/>
    </row>
    <row r="9887" spans="1:31" ht="15" hidden="1" customHeight="1">
      <c r="A9887" s="413"/>
      <c r="AE9887" s="414"/>
    </row>
    <row r="9888" spans="1:31" ht="15" hidden="1" customHeight="1">
      <c r="A9888" s="413"/>
      <c r="AE9888" s="414"/>
    </row>
    <row r="9889" spans="1:31" ht="15" hidden="1" customHeight="1">
      <c r="A9889" s="413"/>
      <c r="AE9889" s="414"/>
    </row>
    <row r="9890" spans="1:31" ht="15" hidden="1" customHeight="1">
      <c r="A9890" s="413"/>
      <c r="AE9890" s="414"/>
    </row>
    <row r="9891" spans="1:31" ht="15" hidden="1" customHeight="1">
      <c r="A9891" s="413"/>
      <c r="AE9891" s="414"/>
    </row>
    <row r="9892" spans="1:31" ht="15" hidden="1" customHeight="1">
      <c r="A9892" s="413"/>
      <c r="AE9892" s="414"/>
    </row>
    <row r="9893" spans="1:31" ht="15" hidden="1" customHeight="1">
      <c r="A9893" s="413"/>
      <c r="AE9893" s="414"/>
    </row>
    <row r="9894" spans="1:31" ht="15" hidden="1" customHeight="1">
      <c r="A9894" s="413"/>
      <c r="AE9894" s="414"/>
    </row>
    <row r="9895" spans="1:31" ht="15" hidden="1" customHeight="1">
      <c r="A9895" s="413"/>
      <c r="AE9895" s="414"/>
    </row>
    <row r="9896" spans="1:31" ht="15" hidden="1" customHeight="1">
      <c r="A9896" s="413"/>
      <c r="AE9896" s="414"/>
    </row>
    <row r="9897" spans="1:31" ht="15" hidden="1" customHeight="1">
      <c r="A9897" s="413"/>
      <c r="AE9897" s="414"/>
    </row>
    <row r="9898" spans="1:31" ht="15" hidden="1" customHeight="1">
      <c r="A9898" s="413"/>
      <c r="AE9898" s="414"/>
    </row>
    <row r="9899" spans="1:31" ht="15" hidden="1" customHeight="1">
      <c r="A9899" s="413"/>
      <c r="AE9899" s="414"/>
    </row>
    <row r="9900" spans="1:31" ht="15" hidden="1" customHeight="1">
      <c r="A9900" s="413"/>
      <c r="AE9900" s="414"/>
    </row>
    <row r="9901" spans="1:31" ht="15" hidden="1" customHeight="1">
      <c r="A9901" s="413"/>
      <c r="AE9901" s="414"/>
    </row>
    <row r="9902" spans="1:31" ht="15" hidden="1" customHeight="1">
      <c r="A9902" s="413"/>
      <c r="AE9902" s="414"/>
    </row>
    <row r="9903" spans="1:31" ht="15" hidden="1" customHeight="1">
      <c r="A9903" s="413"/>
      <c r="AE9903" s="414"/>
    </row>
    <row r="9904" spans="1:31" ht="15" hidden="1" customHeight="1">
      <c r="A9904" s="413"/>
      <c r="AE9904" s="414"/>
    </row>
    <row r="9905" spans="1:31" ht="15" hidden="1" customHeight="1">
      <c r="A9905" s="413"/>
      <c r="AE9905" s="414"/>
    </row>
    <row r="9906" spans="1:31" ht="15" hidden="1" customHeight="1">
      <c r="A9906" s="413"/>
      <c r="AE9906" s="414"/>
    </row>
    <row r="9907" spans="1:31" ht="15" hidden="1" customHeight="1">
      <c r="A9907" s="413"/>
      <c r="AE9907" s="414"/>
    </row>
    <row r="9908" spans="1:31" ht="15" hidden="1" customHeight="1">
      <c r="A9908" s="413"/>
      <c r="AE9908" s="414"/>
    </row>
    <row r="9909" spans="1:31" ht="15" hidden="1" customHeight="1">
      <c r="A9909" s="413"/>
      <c r="AE9909" s="414"/>
    </row>
    <row r="9910" spans="1:31" ht="15" hidden="1" customHeight="1">
      <c r="A9910" s="413"/>
      <c r="AE9910" s="414"/>
    </row>
    <row r="9911" spans="1:31" ht="15" hidden="1" customHeight="1">
      <c r="A9911" s="413"/>
      <c r="AE9911" s="414"/>
    </row>
    <row r="9912" spans="1:31" ht="15" hidden="1" customHeight="1">
      <c r="A9912" s="413"/>
      <c r="AE9912" s="414"/>
    </row>
    <row r="9913" spans="1:31" ht="15" hidden="1" customHeight="1">
      <c r="A9913" s="413"/>
      <c r="AE9913" s="414"/>
    </row>
    <row r="9914" spans="1:31" ht="15" hidden="1" customHeight="1">
      <c r="A9914" s="413"/>
      <c r="AE9914" s="414"/>
    </row>
    <row r="9915" spans="1:31" ht="15" hidden="1" customHeight="1">
      <c r="A9915" s="413"/>
      <c r="AE9915" s="414"/>
    </row>
    <row r="9916" spans="1:31" ht="15" hidden="1" customHeight="1">
      <c r="A9916" s="413"/>
      <c r="AE9916" s="414"/>
    </row>
    <row r="9917" spans="1:31" ht="15" hidden="1" customHeight="1">
      <c r="A9917" s="413"/>
      <c r="AE9917" s="414"/>
    </row>
    <row r="9918" spans="1:31" ht="15" hidden="1" customHeight="1">
      <c r="A9918" s="413"/>
      <c r="AE9918" s="414"/>
    </row>
    <row r="9919" spans="1:31" ht="15" hidden="1" customHeight="1">
      <c r="A9919" s="413"/>
      <c r="AE9919" s="414"/>
    </row>
    <row r="9920" spans="1:31" ht="15" hidden="1" customHeight="1">
      <c r="A9920" s="413"/>
      <c r="AE9920" s="414"/>
    </row>
    <row r="9921" spans="1:31" ht="15" hidden="1" customHeight="1">
      <c r="A9921" s="413"/>
      <c r="AE9921" s="414"/>
    </row>
    <row r="9922" spans="1:31" ht="15" hidden="1" customHeight="1">
      <c r="A9922" s="413"/>
      <c r="AE9922" s="414"/>
    </row>
    <row r="9923" spans="1:31" ht="15" hidden="1" customHeight="1">
      <c r="A9923" s="413"/>
      <c r="AE9923" s="414"/>
    </row>
    <row r="9924" spans="1:31" ht="15" hidden="1" customHeight="1">
      <c r="A9924" s="413"/>
      <c r="AE9924" s="414"/>
    </row>
    <row r="9925" spans="1:31" ht="15" hidden="1" customHeight="1">
      <c r="A9925" s="413"/>
      <c r="AE9925" s="414"/>
    </row>
    <row r="9926" spans="1:31" ht="15" hidden="1" customHeight="1">
      <c r="A9926" s="413"/>
      <c r="AE9926" s="414"/>
    </row>
    <row r="9927" spans="1:31" ht="15" hidden="1" customHeight="1">
      <c r="A9927" s="413"/>
      <c r="AE9927" s="414"/>
    </row>
    <row r="9928" spans="1:31" ht="15" hidden="1" customHeight="1">
      <c r="A9928" s="413"/>
      <c r="AE9928" s="414"/>
    </row>
    <row r="9929" spans="1:31" ht="15" hidden="1" customHeight="1">
      <c r="A9929" s="413"/>
      <c r="AE9929" s="414"/>
    </row>
    <row r="9930" spans="1:31" ht="15" hidden="1" customHeight="1">
      <c r="A9930" s="413"/>
      <c r="AE9930" s="414"/>
    </row>
    <row r="9931" spans="1:31" ht="15" hidden="1" customHeight="1">
      <c r="A9931" s="413"/>
      <c r="AE9931" s="414"/>
    </row>
    <row r="9932" spans="1:31" ht="15" hidden="1" customHeight="1">
      <c r="A9932" s="413"/>
      <c r="AE9932" s="414"/>
    </row>
    <row r="9933" spans="1:31" ht="15" hidden="1" customHeight="1">
      <c r="A9933" s="413"/>
      <c r="AE9933" s="414"/>
    </row>
    <row r="9934" spans="1:31" ht="15" hidden="1" customHeight="1">
      <c r="A9934" s="413"/>
      <c r="AE9934" s="414"/>
    </row>
    <row r="9935" spans="1:31" ht="15" hidden="1" customHeight="1">
      <c r="A9935" s="413"/>
      <c r="AE9935" s="414"/>
    </row>
    <row r="9936" spans="1:31" ht="15" hidden="1" customHeight="1">
      <c r="A9936" s="413"/>
      <c r="AE9936" s="414"/>
    </row>
    <row r="9937" spans="1:31" ht="15" hidden="1" customHeight="1">
      <c r="A9937" s="413"/>
      <c r="AE9937" s="414"/>
    </row>
    <row r="9938" spans="1:31" ht="15" hidden="1" customHeight="1">
      <c r="A9938" s="413"/>
      <c r="AE9938" s="414"/>
    </row>
    <row r="9939" spans="1:31" ht="15" hidden="1" customHeight="1">
      <c r="A9939" s="413"/>
      <c r="AE9939" s="414"/>
    </row>
    <row r="9940" spans="1:31" ht="15" hidden="1" customHeight="1">
      <c r="A9940" s="413"/>
      <c r="AE9940" s="414"/>
    </row>
    <row r="9941" spans="1:31" ht="15" hidden="1" customHeight="1">
      <c r="A9941" s="413"/>
      <c r="AE9941" s="414"/>
    </row>
    <row r="9942" spans="1:31" ht="15" hidden="1" customHeight="1">
      <c r="A9942" s="413"/>
      <c r="AE9942" s="414"/>
    </row>
    <row r="9943" spans="1:31" ht="15" hidden="1" customHeight="1">
      <c r="A9943" s="413"/>
      <c r="AE9943" s="414"/>
    </row>
    <row r="9944" spans="1:31" ht="15" hidden="1" customHeight="1">
      <c r="A9944" s="413"/>
      <c r="AE9944" s="414"/>
    </row>
    <row r="9945" spans="1:31" ht="15" hidden="1" customHeight="1">
      <c r="A9945" s="413"/>
      <c r="AE9945" s="414"/>
    </row>
    <row r="9946" spans="1:31" ht="15" hidden="1" customHeight="1">
      <c r="A9946" s="413"/>
      <c r="AE9946" s="414"/>
    </row>
    <row r="9947" spans="1:31" ht="15" hidden="1" customHeight="1">
      <c r="A9947" s="413"/>
      <c r="AE9947" s="414"/>
    </row>
    <row r="9948" spans="1:31" ht="15" hidden="1" customHeight="1">
      <c r="A9948" s="413"/>
      <c r="AE9948" s="414"/>
    </row>
    <row r="9949" spans="1:31" ht="15" hidden="1" customHeight="1">
      <c r="A9949" s="413"/>
      <c r="AE9949" s="414"/>
    </row>
    <row r="9950" spans="1:31" ht="15" hidden="1" customHeight="1">
      <c r="A9950" s="413"/>
      <c r="AE9950" s="414"/>
    </row>
    <row r="9951" spans="1:31" ht="15" hidden="1" customHeight="1">
      <c r="A9951" s="413"/>
      <c r="AE9951" s="414"/>
    </row>
    <row r="9952" spans="1:31" ht="15" hidden="1" customHeight="1">
      <c r="A9952" s="413"/>
      <c r="AE9952" s="414"/>
    </row>
    <row r="9953" spans="1:31" ht="15" hidden="1" customHeight="1">
      <c r="A9953" s="413"/>
      <c r="AE9953" s="414"/>
    </row>
    <row r="9954" spans="1:31" ht="15" hidden="1" customHeight="1">
      <c r="A9954" s="413"/>
      <c r="AE9954" s="414"/>
    </row>
    <row r="9955" spans="1:31" ht="15" hidden="1" customHeight="1">
      <c r="A9955" s="413"/>
      <c r="AE9955" s="414"/>
    </row>
    <row r="9956" spans="1:31" ht="15" hidden="1" customHeight="1">
      <c r="A9956" s="413"/>
      <c r="AE9956" s="414"/>
    </row>
    <row r="9957" spans="1:31" ht="15" hidden="1" customHeight="1">
      <c r="A9957" s="413"/>
      <c r="AE9957" s="414"/>
    </row>
    <row r="9958" spans="1:31" ht="15" hidden="1" customHeight="1">
      <c r="A9958" s="413"/>
      <c r="AE9958" s="414"/>
    </row>
    <row r="9959" spans="1:31" ht="15" hidden="1" customHeight="1">
      <c r="A9959" s="413"/>
      <c r="AE9959" s="414"/>
    </row>
    <row r="9960" spans="1:31" ht="15" hidden="1" customHeight="1">
      <c r="A9960" s="413"/>
      <c r="AE9960" s="414"/>
    </row>
    <row r="9961" spans="1:31" ht="15" hidden="1" customHeight="1">
      <c r="A9961" s="413"/>
      <c r="AE9961" s="414"/>
    </row>
    <row r="9962" spans="1:31" ht="15" hidden="1" customHeight="1">
      <c r="A9962" s="413"/>
      <c r="AE9962" s="414"/>
    </row>
    <row r="9963" spans="1:31" ht="15" hidden="1" customHeight="1">
      <c r="A9963" s="413"/>
      <c r="AE9963" s="414"/>
    </row>
    <row r="9964" spans="1:31" ht="15" hidden="1" customHeight="1">
      <c r="A9964" s="413"/>
      <c r="AE9964" s="414"/>
    </row>
    <row r="9965" spans="1:31" ht="15" hidden="1" customHeight="1">
      <c r="A9965" s="413"/>
      <c r="AE9965" s="414"/>
    </row>
    <row r="9966" spans="1:31" ht="15" hidden="1" customHeight="1">
      <c r="A9966" s="413"/>
      <c r="AE9966" s="414"/>
    </row>
    <row r="9967" spans="1:31" ht="15" hidden="1" customHeight="1">
      <c r="A9967" s="413"/>
      <c r="AE9967" s="414"/>
    </row>
    <row r="9968" spans="1:31" ht="15" hidden="1" customHeight="1">
      <c r="A9968" s="413"/>
      <c r="AE9968" s="414"/>
    </row>
    <row r="9969" spans="1:31" ht="15" hidden="1" customHeight="1">
      <c r="A9969" s="413"/>
      <c r="AE9969" s="414"/>
    </row>
    <row r="9970" spans="1:31" ht="15" hidden="1" customHeight="1">
      <c r="A9970" s="413"/>
      <c r="AE9970" s="414"/>
    </row>
    <row r="9971" spans="1:31" ht="15" hidden="1" customHeight="1">
      <c r="A9971" s="413"/>
      <c r="AE9971" s="414"/>
    </row>
    <row r="9972" spans="1:31" ht="15" hidden="1" customHeight="1">
      <c r="A9972" s="413"/>
      <c r="AE9972" s="414"/>
    </row>
    <row r="9973" spans="1:31" ht="15" hidden="1" customHeight="1">
      <c r="A9973" s="413"/>
      <c r="AE9973" s="414"/>
    </row>
    <row r="9974" spans="1:31" ht="15" hidden="1" customHeight="1">
      <c r="A9974" s="413"/>
      <c r="AE9974" s="414"/>
    </row>
    <row r="9975" spans="1:31" ht="15" hidden="1" customHeight="1">
      <c r="A9975" s="413"/>
      <c r="AE9975" s="414"/>
    </row>
    <row r="9976" spans="1:31" ht="15" hidden="1" customHeight="1">
      <c r="A9976" s="413"/>
      <c r="AE9976" s="414"/>
    </row>
    <row r="9977" spans="1:31" ht="15" hidden="1" customHeight="1">
      <c r="A9977" s="413"/>
      <c r="AE9977" s="414"/>
    </row>
    <row r="9978" spans="1:31" ht="15" hidden="1" customHeight="1">
      <c r="A9978" s="413"/>
      <c r="AE9978" s="414"/>
    </row>
    <row r="9979" spans="1:31" ht="15" hidden="1" customHeight="1">
      <c r="A9979" s="413"/>
      <c r="AE9979" s="414"/>
    </row>
    <row r="9980" spans="1:31" ht="15" hidden="1" customHeight="1">
      <c r="A9980" s="413"/>
      <c r="AE9980" s="414"/>
    </row>
    <row r="9981" spans="1:31" ht="15" hidden="1" customHeight="1">
      <c r="A9981" s="413"/>
      <c r="AE9981" s="414"/>
    </row>
    <row r="9982" spans="1:31" ht="15" hidden="1" customHeight="1">
      <c r="A9982" s="413"/>
      <c r="AE9982" s="414"/>
    </row>
    <row r="9983" spans="1:31" ht="15" hidden="1" customHeight="1">
      <c r="A9983" s="413"/>
      <c r="AE9983" s="414"/>
    </row>
    <row r="9984" spans="1:31" ht="15" hidden="1" customHeight="1">
      <c r="A9984" s="413"/>
      <c r="AE9984" s="414"/>
    </row>
    <row r="9985" spans="1:31" ht="15" hidden="1" customHeight="1">
      <c r="A9985" s="413"/>
      <c r="AE9985" s="414"/>
    </row>
    <row r="9986" spans="1:31" ht="15" hidden="1" customHeight="1">
      <c r="A9986" s="413"/>
      <c r="AE9986" s="414"/>
    </row>
    <row r="9987" spans="1:31" ht="15" hidden="1" customHeight="1">
      <c r="A9987" s="413"/>
      <c r="AE9987" s="414"/>
    </row>
    <row r="9988" spans="1:31" ht="15" hidden="1" customHeight="1">
      <c r="A9988" s="413"/>
      <c r="AE9988" s="414"/>
    </row>
    <row r="9989" spans="1:31" ht="15" hidden="1" customHeight="1">
      <c r="A9989" s="413"/>
      <c r="AE9989" s="414"/>
    </row>
    <row r="9990" spans="1:31" ht="15" hidden="1" customHeight="1">
      <c r="A9990" s="413"/>
      <c r="AE9990" s="414"/>
    </row>
    <row r="9991" spans="1:31" ht="15" hidden="1" customHeight="1">
      <c r="A9991" s="413"/>
      <c r="AE9991" s="414"/>
    </row>
    <row r="9992" spans="1:31" ht="15" hidden="1" customHeight="1">
      <c r="A9992" s="413"/>
      <c r="AE9992" s="414"/>
    </row>
    <row r="9993" spans="1:31" ht="15" hidden="1" customHeight="1">
      <c r="A9993" s="413"/>
      <c r="AE9993" s="414"/>
    </row>
    <row r="9994" spans="1:31" ht="15" hidden="1" customHeight="1">
      <c r="A9994" s="413"/>
      <c r="AE9994" s="414"/>
    </row>
    <row r="9995" spans="1:31" ht="15" hidden="1" customHeight="1">
      <c r="A9995" s="413"/>
      <c r="AE9995" s="414"/>
    </row>
    <row r="9996" spans="1:31" ht="15" hidden="1" customHeight="1">
      <c r="A9996" s="413"/>
      <c r="AE9996" s="414"/>
    </row>
    <row r="9997" spans="1:31" ht="15" hidden="1" customHeight="1">
      <c r="A9997" s="413"/>
      <c r="AE9997" s="414"/>
    </row>
    <row r="9998" spans="1:31" ht="15" hidden="1" customHeight="1">
      <c r="A9998" s="413"/>
      <c r="AE9998" s="414"/>
    </row>
    <row r="9999" spans="1:31" ht="15" hidden="1" customHeight="1">
      <c r="A9999" s="413"/>
      <c r="AE9999" s="414"/>
    </row>
    <row r="10000" spans="1:31" ht="15" hidden="1" customHeight="1">
      <c r="A10000" s="425"/>
      <c r="B10000" s="426"/>
      <c r="C10000" s="427"/>
      <c r="D10000" s="428"/>
      <c r="E10000" s="426"/>
      <c r="F10000" s="429"/>
      <c r="G10000" s="430"/>
      <c r="H10000" s="430"/>
      <c r="I10000" s="409"/>
      <c r="J10000" s="409"/>
      <c r="K10000" s="409"/>
      <c r="L10000" s="427"/>
      <c r="M10000" s="431"/>
      <c r="N10000" s="432"/>
      <c r="O10000" s="433"/>
      <c r="P10000" s="433"/>
      <c r="Q10000" s="433"/>
      <c r="R10000" s="433"/>
      <c r="S10000" s="433"/>
      <c r="T10000" s="409"/>
      <c r="U10000" s="409"/>
      <c r="V10000" s="409"/>
      <c r="W10000" s="433"/>
      <c r="X10000" s="433"/>
      <c r="Y10000" s="433"/>
      <c r="Z10000" s="433"/>
      <c r="AA10000" s="433"/>
      <c r="AB10000" s="427"/>
      <c r="AC10000" s="434"/>
      <c r="AD10000" s="435"/>
      <c r="AE10000" s="414"/>
    </row>
  </sheetData>
  <phoneticPr fontId="27" type="noConversion"/>
  <pageMargins left="0.7" right="0.7" top="0.75" bottom="0.75" header="0" footer="0"/>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ErrorMessage="1" xr:uid="{00000000-0002-0000-0300-000000000000}">
          <x14:formula1>
            <xm:f>'Menus déroulants'!$A$8:$A$17</xm:f>
          </x14:formula1>
          <xm:sqref>Q31 Q33:Q57 Q17 Q22:Q23 Q1:Q13 Q60:Q67 Q69:Q79 Q82:Q83 Q87:Q89 Q94:Q96 Q99:Q150 Q153:Q189 Q274:Q275 Q209:Q211 Q226 Q214:Q218 Q269 Q278 Q281:Q282 Q284:Q617</xm:sqref>
        </x14:dataValidation>
        <x14:dataValidation type="list" allowBlank="1" showErrorMessage="1" xr:uid="{00000000-0002-0000-0300-000002000000}">
          <x14:formula1>
            <xm:f>'Menus déroulants'!$A$20:$A$25</xm:f>
          </x14:formula1>
          <xm:sqref>R33:R57 R17 R22:R23 R31 R1:R13 R60:R67 R69:R79 R82:R83 R87:R89 R94:R96 R99:R150 R153:R189 R274:R275 R209:R211 R226 R214:R218 R269 R278 R281:R282 R284:R617</xm:sqref>
        </x14:dataValidation>
        <x14:dataValidation type="list" allowBlank="1" showErrorMessage="1" xr:uid="{00000000-0002-0000-0300-000003000000}">
          <x14:formula1>
            <xm:f>'Menus déroulants'!$A$3:$A$4</xm:f>
          </x14:formula1>
          <xm:sqref>P33:P57 P17 P22:P23 P31 P1:P13 P60:P67 P69:P79 P82:P83 P87:P89 P94:P96 P99:P150 P153:P189 P274:P275 P209:P211 P226 P214:P218 P269 P278 P281:P282 P284:P636</xm:sqref>
        </x14:dataValidation>
        <x14:dataValidation type="list" allowBlank="1" showErrorMessage="1" xr:uid="{57D5B8E4-7B7D-43A3-A86E-42249FF4E32B}">
          <x14:formula1>
            <xm:f>'Menus déroulants'!$A$29:$A$37</xm:f>
          </x14:formula1>
          <xm:sqref>S1</xm:sqref>
        </x14:dataValidation>
        <x14:dataValidation type="list" allowBlank="1" showErrorMessage="1" xr:uid="{54A26BA3-A15D-4AD0-8A39-229262C8F912}">
          <x14:formula1>
            <xm:f>'Menus déroulants'!$A$29:$A$40</xm:f>
          </x14:formula1>
          <xm:sqref>S2:S617</xm:sqref>
        </x14:dataValidation>
        <x14:dataValidation type="list" allowBlank="1" showErrorMessage="1" xr:uid="{00000000-0002-0000-0300-000001000000}">
          <x14:formula1>
            <xm:f>'Menus déroulants'!$A$44:$A$51</xm:f>
          </x14:formula1>
          <xm:sqref>L1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0FEB5-BE5C-4D55-9847-BA9264D445CA}">
  <sheetPr codeName="Sheet15">
    <tabColor rgb="FF00B0F0"/>
  </sheetPr>
  <dimension ref="A1:AM173"/>
  <sheetViews>
    <sheetView tabSelected="1" workbookViewId="0">
      <selection activeCell="I32" sqref="I32"/>
    </sheetView>
  </sheetViews>
  <sheetFormatPr defaultRowHeight="15"/>
  <cols>
    <col min="1" max="1" width="2.7109375" style="587" customWidth="1"/>
    <col min="2" max="2" width="20.85546875" style="560" customWidth="1"/>
    <col min="3" max="3" width="8.85546875" style="560" customWidth="1"/>
    <col min="4" max="4" width="7.5703125" style="560" customWidth="1"/>
    <col min="5" max="5" width="20.28515625" style="560" customWidth="1"/>
    <col min="6" max="6" width="9.42578125" style="560" customWidth="1"/>
    <col min="7" max="7" width="8.42578125" style="560" customWidth="1"/>
    <col min="8" max="8" width="9.140625" style="560"/>
    <col min="9" max="15" width="9.140625" style="587"/>
    <col min="16" max="16" width="28.28515625" style="587" customWidth="1"/>
    <col min="17" max="17" width="16.42578125" style="587" customWidth="1"/>
    <col min="18" max="18" width="11.5703125" style="560" customWidth="1"/>
    <col min="19" max="19" width="7.28515625" style="560" customWidth="1"/>
    <col min="20" max="21" width="9.140625" style="560"/>
    <col min="22" max="22" width="9.7109375" style="560" customWidth="1"/>
    <col min="23" max="36" width="9.140625" style="451"/>
  </cols>
  <sheetData>
    <row r="1" spans="2:39" ht="21.6" customHeight="1" thickBot="1">
      <c r="B1" s="935" t="str">
        <f ca="1">"On est semaine "&amp;_xlfn.ISOWEEKNUM(TODAY())</f>
        <v>On est semaine 10</v>
      </c>
      <c r="C1" s="936"/>
      <c r="D1" s="586"/>
      <c r="E1" s="585"/>
      <c r="F1" s="917" t="s">
        <v>3079</v>
      </c>
      <c r="G1" s="918"/>
      <c r="H1" s="918"/>
      <c r="I1" s="918"/>
      <c r="J1" s="918"/>
      <c r="K1" s="918"/>
      <c r="L1" s="918"/>
      <c r="M1" s="918"/>
      <c r="N1" s="918"/>
      <c r="O1" s="918"/>
      <c r="P1" s="918"/>
      <c r="Q1" s="919"/>
      <c r="R1" s="587"/>
      <c r="S1" s="587"/>
      <c r="T1" s="587"/>
      <c r="U1" s="587"/>
      <c r="V1" s="587"/>
      <c r="AK1" s="451"/>
      <c r="AL1" s="451"/>
      <c r="AM1" s="451"/>
    </row>
    <row r="2" spans="2:39" ht="21.6" customHeight="1" thickBot="1">
      <c r="B2" s="926">
        <f ca="1">TODAY()</f>
        <v>46084</v>
      </c>
      <c r="C2" s="927"/>
      <c r="D2" s="588"/>
      <c r="E2" s="587"/>
      <c r="F2" s="920"/>
      <c r="G2" s="921"/>
      <c r="H2" s="921"/>
      <c r="I2" s="921"/>
      <c r="J2" s="921"/>
      <c r="K2" s="921"/>
      <c r="L2" s="921"/>
      <c r="M2" s="921"/>
      <c r="N2" s="921"/>
      <c r="O2" s="921"/>
      <c r="P2" s="921"/>
      <c r="Q2" s="922"/>
      <c r="R2" s="587"/>
      <c r="S2" s="587"/>
      <c r="T2" s="587"/>
      <c r="U2" s="587"/>
      <c r="V2" s="587"/>
      <c r="AK2" s="451"/>
      <c r="AL2" s="451"/>
      <c r="AM2" s="451"/>
    </row>
    <row r="3" spans="2:39">
      <c r="B3" s="587"/>
      <c r="C3" s="587"/>
      <c r="D3" s="587"/>
      <c r="E3" s="587"/>
      <c r="F3" s="928"/>
      <c r="G3" s="928"/>
      <c r="H3" s="928"/>
      <c r="R3" s="587"/>
      <c r="S3" s="587"/>
      <c r="T3" s="587"/>
      <c r="U3" s="587"/>
      <c r="V3" s="587"/>
      <c r="AK3" s="451"/>
      <c r="AL3" s="451"/>
      <c r="AM3" s="451"/>
    </row>
    <row r="4" spans="2:39" ht="15.75" thickBot="1">
      <c r="B4" s="587"/>
      <c r="C4" s="587"/>
      <c r="D4" s="587"/>
      <c r="E4" s="587"/>
      <c r="F4" s="587"/>
      <c r="G4" s="587"/>
      <c r="H4" s="587"/>
      <c r="R4" s="587"/>
      <c r="S4" s="587"/>
      <c r="T4" s="587"/>
      <c r="U4" s="587"/>
      <c r="V4" s="587"/>
      <c r="AK4" s="451"/>
      <c r="AL4" s="451"/>
      <c r="AM4" s="451"/>
    </row>
    <row r="5" spans="2:39" ht="19.5" thickBot="1">
      <c r="B5" s="923" t="s">
        <v>3080</v>
      </c>
      <c r="C5" s="924"/>
      <c r="D5" s="924"/>
      <c r="E5" s="924"/>
      <c r="F5" s="924"/>
      <c r="G5" s="925"/>
      <c r="H5" s="587"/>
      <c r="R5" s="587"/>
      <c r="S5" s="587"/>
      <c r="T5" s="587"/>
      <c r="U5" s="587"/>
      <c r="V5" s="587"/>
      <c r="AK5" s="451"/>
      <c r="AL5" s="451"/>
      <c r="AM5" s="451"/>
    </row>
    <row r="6" spans="2:39" ht="16.5" thickBot="1">
      <c r="B6" s="929" t="s">
        <v>2512</v>
      </c>
      <c r="C6" s="930"/>
      <c r="D6" s="931"/>
      <c r="E6" s="932" t="s">
        <v>2447</v>
      </c>
      <c r="F6" s="933"/>
      <c r="G6" s="934"/>
      <c r="H6" s="587"/>
      <c r="R6" s="587"/>
      <c r="S6" s="587"/>
      <c r="T6" s="587"/>
      <c r="U6" s="587"/>
      <c r="V6" s="587"/>
      <c r="AK6" s="451"/>
      <c r="AL6" s="451"/>
      <c r="AM6" s="451"/>
    </row>
    <row r="7" spans="2:39" ht="15.75" thickBot="1">
      <c r="B7" s="639" t="s">
        <v>2513</v>
      </c>
      <c r="C7" s="640" t="s">
        <v>1399</v>
      </c>
      <c r="D7" s="640" t="s">
        <v>2477</v>
      </c>
      <c r="E7" s="641" t="s">
        <v>2513</v>
      </c>
      <c r="F7" s="640" t="s">
        <v>1399</v>
      </c>
      <c r="G7" s="642" t="s">
        <v>2477</v>
      </c>
      <c r="H7" s="587"/>
      <c r="R7" s="587"/>
      <c r="S7" s="587"/>
      <c r="T7" s="587"/>
      <c r="U7" s="587"/>
      <c r="V7" s="587"/>
      <c r="AK7" s="451"/>
      <c r="AL7" s="451"/>
      <c r="AM7" s="451"/>
    </row>
    <row r="8" spans="2:39">
      <c r="B8" s="629" t="s">
        <v>2514</v>
      </c>
      <c r="C8" s="636" t="str">
        <f ca="1">'Association Importante'!E7</f>
        <v>S15</v>
      </c>
      <c r="D8" s="636">
        <f ca="1">'Association Importante'!F7</f>
        <v>184</v>
      </c>
      <c r="E8" s="637" t="s">
        <v>2515</v>
      </c>
      <c r="F8" s="638" t="str">
        <f ca="1">'Association Importante'!E11</f>
        <v>S15</v>
      </c>
      <c r="G8" s="643">
        <f ca="1">'Association Importante'!F11</f>
        <v>159.19999999999999</v>
      </c>
      <c r="H8" s="587"/>
      <c r="R8" s="587"/>
      <c r="S8" s="587"/>
      <c r="T8" s="587"/>
      <c r="U8" s="587"/>
      <c r="V8" s="587"/>
      <c r="AK8" s="451"/>
      <c r="AL8" s="451"/>
      <c r="AM8" s="451"/>
    </row>
    <row r="9" spans="2:39">
      <c r="B9" s="644" t="s">
        <v>2516</v>
      </c>
      <c r="C9" s="613" t="str">
        <f ca="1">'Association Importante'!E8</f>
        <v>S15</v>
      </c>
      <c r="D9" s="613">
        <f ca="1">'Association Importante'!F8</f>
        <v>39.4</v>
      </c>
      <c r="E9" s="612" t="s">
        <v>2517</v>
      </c>
      <c r="F9" s="615" t="str">
        <f ca="1">'Association Importante'!E12</f>
        <v>S15</v>
      </c>
      <c r="G9" s="645">
        <f ca="1">'Association Importante'!F12</f>
        <v>87.5</v>
      </c>
      <c r="H9" s="587"/>
      <c r="R9" s="587"/>
      <c r="S9" s="587"/>
      <c r="T9" s="587"/>
      <c r="U9" s="587"/>
      <c r="V9" s="587"/>
      <c r="AK9" s="451"/>
      <c r="AL9" s="451"/>
      <c r="AM9" s="451"/>
    </row>
    <row r="10" spans="2:39">
      <c r="B10" s="646" t="s">
        <v>2518</v>
      </c>
      <c r="C10" s="613" t="str">
        <f ca="1">'Association Importante'!E9</f>
        <v>S14</v>
      </c>
      <c r="D10" s="613">
        <f ca="1">'Association Importante'!F9</f>
        <v>321.39999999999998</v>
      </c>
      <c r="E10" s="614" t="s">
        <v>2428</v>
      </c>
      <c r="F10" s="615" t="str">
        <f ca="1">'Association Importante'!E13</f>
        <v>S13</v>
      </c>
      <c r="G10" s="645">
        <f ca="1">'Association Importante'!F13</f>
        <v>40.4</v>
      </c>
      <c r="H10" s="587"/>
      <c r="R10" s="587"/>
      <c r="S10" s="587"/>
      <c r="T10" s="587"/>
      <c r="U10" s="587"/>
      <c r="V10" s="587"/>
      <c r="AK10" s="451"/>
      <c r="AL10" s="451"/>
      <c r="AM10" s="451"/>
    </row>
    <row r="11" spans="2:39">
      <c r="B11" s="647"/>
      <c r="C11" s="620"/>
      <c r="D11" s="621"/>
      <c r="E11" s="616" t="s">
        <v>660</v>
      </c>
      <c r="F11" s="615" t="str">
        <f ca="1">'Association Importante'!E14</f>
        <v>S14</v>
      </c>
      <c r="G11" s="645">
        <f ca="1">'Association Importante'!F14</f>
        <v>129.4</v>
      </c>
      <c r="H11" s="585"/>
      <c r="R11" s="587"/>
      <c r="S11" s="587"/>
      <c r="T11" s="587"/>
      <c r="U11" s="587"/>
      <c r="V11" s="587"/>
      <c r="AK11" s="451"/>
      <c r="AL11" s="451"/>
      <c r="AM11" s="451"/>
    </row>
    <row r="12" spans="2:39">
      <c r="B12" s="648"/>
      <c r="C12" s="622"/>
      <c r="D12" s="623"/>
      <c r="E12" s="617" t="s">
        <v>2519</v>
      </c>
      <c r="F12" s="615" t="str">
        <f ca="1">'Association Importante'!E15</f>
        <v>S15</v>
      </c>
      <c r="G12" s="645">
        <f ca="1">'Association Importante'!F15</f>
        <v>180</v>
      </c>
      <c r="H12" s="585"/>
      <c r="R12" s="587"/>
      <c r="S12" s="587"/>
      <c r="T12" s="587"/>
      <c r="U12" s="587"/>
      <c r="V12" s="587"/>
      <c r="AK12" s="451"/>
      <c r="AL12" s="451"/>
      <c r="AM12" s="451"/>
    </row>
    <row r="13" spans="2:39">
      <c r="B13" s="648"/>
      <c r="C13" s="622"/>
      <c r="D13" s="623"/>
      <c r="E13" s="616" t="s">
        <v>2520</v>
      </c>
      <c r="F13" s="615" t="str">
        <f ca="1">'Association Importante'!E16</f>
        <v>S14</v>
      </c>
      <c r="G13" s="645">
        <f ca="1">'Association Importante'!F16</f>
        <v>114.8</v>
      </c>
      <c r="H13" s="585"/>
      <c r="R13" s="587"/>
      <c r="S13" s="587"/>
      <c r="T13" s="587"/>
      <c r="U13" s="587"/>
      <c r="V13" s="587"/>
      <c r="AK13" s="451"/>
      <c r="AL13" s="451"/>
      <c r="AM13" s="451"/>
    </row>
    <row r="14" spans="2:39">
      <c r="B14" s="648"/>
      <c r="C14" s="622"/>
      <c r="D14" s="623"/>
      <c r="E14" s="618" t="s">
        <v>1249</v>
      </c>
      <c r="F14" s="619" t="str">
        <f ca="1">'Association Importante'!E17</f>
        <v>S13</v>
      </c>
      <c r="G14" s="649">
        <f ca="1">'Association Importante'!F17</f>
        <v>24.05</v>
      </c>
      <c r="H14" s="585"/>
      <c r="R14" s="587"/>
      <c r="S14" s="587"/>
      <c r="T14" s="587"/>
      <c r="U14" s="587"/>
      <c r="V14" s="587"/>
      <c r="AK14" s="451"/>
      <c r="AL14" s="451"/>
      <c r="AM14" s="451"/>
    </row>
    <row r="15" spans="2:39">
      <c r="B15" s="648"/>
      <c r="C15" s="622"/>
      <c r="D15" s="623"/>
      <c r="E15" s="612" t="s">
        <v>2521</v>
      </c>
      <c r="F15" s="615" t="str">
        <f ca="1">'Association Importante'!E18</f>
        <v>S15</v>
      </c>
      <c r="G15" s="645">
        <f ca="1">'Association Importante'!F18</f>
        <v>287.88</v>
      </c>
      <c r="H15" s="585"/>
      <c r="R15" s="587"/>
      <c r="S15" s="587"/>
      <c r="T15" s="587"/>
      <c r="U15" s="587"/>
      <c r="V15" s="587"/>
      <c r="AK15" s="451"/>
      <c r="AL15" s="451"/>
      <c r="AM15" s="451"/>
    </row>
    <row r="16" spans="2:39" ht="15.75" thickBot="1">
      <c r="B16" s="650"/>
      <c r="C16" s="651"/>
      <c r="D16" s="652"/>
      <c r="E16" s="627"/>
      <c r="F16" s="653"/>
      <c r="G16" s="654"/>
      <c r="H16" s="585"/>
      <c r="R16" s="587"/>
      <c r="S16" s="587"/>
      <c r="T16" s="587"/>
      <c r="U16" s="587"/>
      <c r="V16" s="587"/>
      <c r="AK16" s="451"/>
      <c r="AL16" s="451"/>
      <c r="AM16" s="451"/>
    </row>
    <row r="17" spans="2:39" ht="15.75" thickBot="1">
      <c r="B17" s="585"/>
      <c r="C17" s="585"/>
      <c r="D17" s="585"/>
      <c r="E17" s="589"/>
      <c r="F17" s="589"/>
      <c r="G17" s="585"/>
      <c r="H17" s="585"/>
      <c r="R17" s="587"/>
      <c r="S17" s="587"/>
      <c r="T17" s="587"/>
      <c r="U17" s="587"/>
      <c r="V17" s="587"/>
      <c r="AK17" s="451"/>
      <c r="AL17" s="451"/>
      <c r="AM17" s="451"/>
    </row>
    <row r="18" spans="2:39" ht="19.5" thickBot="1">
      <c r="B18" s="923" t="s">
        <v>3094</v>
      </c>
      <c r="C18" s="924"/>
      <c r="D18" s="924"/>
      <c r="E18" s="924"/>
      <c r="F18" s="924"/>
      <c r="G18" s="925"/>
      <c r="H18" s="587"/>
      <c r="Q18" s="937" t="s">
        <v>2533</v>
      </c>
      <c r="R18" s="938"/>
      <c r="S18" s="938"/>
      <c r="T18" s="938"/>
      <c r="U18" s="938"/>
      <c r="V18" s="938"/>
      <c r="W18" s="939"/>
    </row>
    <row r="19" spans="2:39" ht="15.75" thickBot="1">
      <c r="B19" s="632" t="s">
        <v>2513</v>
      </c>
      <c r="C19" s="633" t="s">
        <v>1399</v>
      </c>
      <c r="D19" s="633" t="s">
        <v>2477</v>
      </c>
      <c r="E19" s="634" t="s">
        <v>2513</v>
      </c>
      <c r="F19" s="633" t="s">
        <v>1399</v>
      </c>
      <c r="G19" s="635" t="s">
        <v>2477</v>
      </c>
      <c r="H19" s="585"/>
      <c r="Q19" s="944" t="s">
        <v>2534</v>
      </c>
      <c r="R19" s="945"/>
      <c r="S19" s="945"/>
      <c r="T19" s="634">
        <f>'Data Tbd'!I5</f>
        <v>13</v>
      </c>
      <c r="U19" s="634">
        <f>'Data Tbd'!J5</f>
        <v>14</v>
      </c>
      <c r="V19" s="634">
        <f>'Data Tbd'!K5</f>
        <v>15</v>
      </c>
      <c r="W19" s="755" t="s">
        <v>1844</v>
      </c>
    </row>
    <row r="20" spans="2:39" ht="15" customHeight="1">
      <c r="B20" s="629" t="s">
        <v>2522</v>
      </c>
      <c r="C20" s="630" t="str">
        <f ca="1">'Professionnel Important'!E7</f>
        <v>S15</v>
      </c>
      <c r="D20" s="630">
        <f ca="1">'Professionnel Important'!F7</f>
        <v>149.75</v>
      </c>
      <c r="E20" s="630" t="s">
        <v>1231</v>
      </c>
      <c r="F20" s="630" t="str">
        <f ca="1">'Professionnel Important'!E17</f>
        <v>S13</v>
      </c>
      <c r="G20" s="631">
        <f ca="1">'Professionnel Important'!F17</f>
        <v>73.599999999999994</v>
      </c>
      <c r="H20" s="585"/>
      <c r="Q20" s="953" t="str">
        <f>IF('Data Tbd'!H6="","",'Data Tbd'!H6)</f>
        <v>Levy Restaurants - AccorHotels Arena Bercy</v>
      </c>
      <c r="R20" s="954"/>
      <c r="S20" s="954"/>
      <c r="T20" s="630">
        <f>IF('Data Tbd'!I6="","",'Data Tbd'!I6)</f>
        <v>1</v>
      </c>
      <c r="U20" s="630">
        <f>IF('Data Tbd'!J6="","",'Data Tbd'!J6)</f>
        <v>3</v>
      </c>
      <c r="V20" s="630">
        <f>IF('Data Tbd'!K6="","",'Data Tbd'!K6)</f>
        <v>2</v>
      </c>
      <c r="W20" s="655">
        <f>IF('Data Tbd'!L6="","",'Data Tbd'!L6)</f>
        <v>6</v>
      </c>
    </row>
    <row r="21" spans="2:39" ht="15" customHeight="1">
      <c r="B21" s="624" t="s">
        <v>2523</v>
      </c>
      <c r="C21" s="612" t="str">
        <f ca="1">'Professionnel Important'!E8</f>
        <v>S15</v>
      </c>
      <c r="D21" s="612">
        <f ca="1">'Professionnel Important'!F8</f>
        <v>179.85</v>
      </c>
      <c r="E21" s="612" t="s">
        <v>2524</v>
      </c>
      <c r="F21" s="612" t="str">
        <f ca="1">'Professionnel Important'!E18</f>
        <v>S15</v>
      </c>
      <c r="G21" s="625">
        <f ca="1">'Professionnel Important'!F18</f>
        <v>20</v>
      </c>
      <c r="H21" s="587"/>
      <c r="Q21" s="946" t="str">
        <f>IF('Data Tbd'!H7="","",'Data Tbd'!H7)</f>
        <v>MRS - Ipsen Khapa</v>
      </c>
      <c r="R21" s="947"/>
      <c r="S21" s="947"/>
      <c r="T21" s="612">
        <f>IF('Data Tbd'!I7="","",'Data Tbd'!I7)</f>
        <v>1</v>
      </c>
      <c r="U21" s="612">
        <f>IF('Data Tbd'!J7="","",'Data Tbd'!J7)</f>
        <v>1</v>
      </c>
      <c r="V21" s="612">
        <f>IF('Data Tbd'!K7="","",'Data Tbd'!K7)</f>
        <v>1</v>
      </c>
      <c r="W21" s="656">
        <f>IF('Data Tbd'!L7="","",'Data Tbd'!L7)</f>
        <v>3</v>
      </c>
    </row>
    <row r="22" spans="2:39">
      <c r="B22" s="624" t="s">
        <v>1209</v>
      </c>
      <c r="C22" s="612" t="str">
        <f ca="1">'Professionnel Important'!E9</f>
        <v>S15</v>
      </c>
      <c r="D22" s="612">
        <f ca="1">'Professionnel Important'!F9</f>
        <v>115.8</v>
      </c>
      <c r="E22" s="612" t="s">
        <v>2525</v>
      </c>
      <c r="F22" s="612" t="str">
        <f ca="1">'Professionnel Important'!E19</f>
        <v>S9</v>
      </c>
      <c r="G22" s="625">
        <f ca="1">'Professionnel Important'!F19</f>
        <v>0</v>
      </c>
      <c r="H22" s="585"/>
      <c r="Q22" s="946" t="str">
        <f>IF('Data Tbd'!H8="","",'Data Tbd'!H8)</f>
        <v>Arpège - L'Oréal Clichy CAPI</v>
      </c>
      <c r="R22" s="947"/>
      <c r="S22" s="947"/>
      <c r="T22" s="612">
        <f>IF('Data Tbd'!I8="","",'Data Tbd'!I8)</f>
        <v>1</v>
      </c>
      <c r="U22" s="612">
        <f>IF('Data Tbd'!J8="","",'Data Tbd'!J8)</f>
        <v>1</v>
      </c>
      <c r="V22" s="612">
        <f>IF('Data Tbd'!K8="","",'Data Tbd'!K8)</f>
        <v>1</v>
      </c>
      <c r="W22" s="656">
        <f>IF('Data Tbd'!L8="","",'Data Tbd'!L8)</f>
        <v>3</v>
      </c>
    </row>
    <row r="23" spans="2:39">
      <c r="B23" s="624" t="s">
        <v>2526</v>
      </c>
      <c r="C23" s="612" t="str">
        <f ca="1">'Professionnel Important'!E10</f>
        <v>S14</v>
      </c>
      <c r="D23" s="612">
        <f ca="1">'Professionnel Important'!F10</f>
        <v>13</v>
      </c>
      <c r="E23" s="612" t="s">
        <v>2527</v>
      </c>
      <c r="F23" s="612" t="str">
        <f ca="1">'Professionnel Important'!E20</f>
        <v>S6</v>
      </c>
      <c r="G23" s="625">
        <f ca="1">'Professionnel Important'!F20</f>
        <v>15</v>
      </c>
      <c r="H23" s="585"/>
      <c r="Q23" s="955" t="str">
        <f>IF('Data Tbd'!H9="","",'Data Tbd'!H9)</f>
        <v>Arpège - Mazars</v>
      </c>
      <c r="R23" s="956"/>
      <c r="S23" s="957"/>
      <c r="T23" s="612">
        <f>IF('Data Tbd'!I9="","",'Data Tbd'!I9)</f>
        <v>1</v>
      </c>
      <c r="U23" s="612">
        <f>IF('Data Tbd'!J9="","",'Data Tbd'!J9)</f>
        <v>1</v>
      </c>
      <c r="V23" s="612">
        <f>IF('Data Tbd'!K9="","",'Data Tbd'!K9)</f>
        <v>1</v>
      </c>
      <c r="W23" s="656">
        <f>IF('Data Tbd'!L9="","",'Data Tbd'!L9)</f>
        <v>3</v>
      </c>
    </row>
    <row r="24" spans="2:39">
      <c r="B24" s="624" t="s">
        <v>2528</v>
      </c>
      <c r="C24" s="612" t="str">
        <f ca="1">'Professionnel Important'!E11</f>
        <v>S14</v>
      </c>
      <c r="D24" s="612">
        <f ca="1">'Professionnel Important'!F11</f>
        <v>50.49</v>
      </c>
      <c r="E24" s="612" t="s">
        <v>835</v>
      </c>
      <c r="F24" s="612" t="str">
        <f ca="1">'Professionnel Important'!E21</f>
        <v/>
      </c>
      <c r="G24" s="625" t="str">
        <f ca="1">'Professionnel Important'!F21</f>
        <v/>
      </c>
      <c r="H24" s="587"/>
      <c r="Q24" s="946" t="str">
        <f>IF('Data Tbd'!H10="","",'Data Tbd'!H10)</f>
        <v>Sodexo Porte d'Issy - DGA (Balard)</v>
      </c>
      <c r="R24" s="947"/>
      <c r="S24" s="947"/>
      <c r="T24" s="612" t="str">
        <f>IF('Data Tbd'!I10="","",'Data Tbd'!I10)</f>
        <v/>
      </c>
      <c r="U24" s="612">
        <f>IF('Data Tbd'!J10="","",'Data Tbd'!J10)</f>
        <v>1</v>
      </c>
      <c r="V24" s="612">
        <f>IF('Data Tbd'!K10="","",'Data Tbd'!K10)</f>
        <v>2</v>
      </c>
      <c r="W24" s="656">
        <f>IF('Data Tbd'!L10="","",'Data Tbd'!L10)</f>
        <v>3</v>
      </c>
    </row>
    <row r="25" spans="2:39">
      <c r="B25" s="624" t="s">
        <v>332</v>
      </c>
      <c r="C25" s="612" t="str">
        <f ca="1">'Professionnel Important'!E12</f>
        <v>S15</v>
      </c>
      <c r="D25" s="612">
        <f ca="1">'Professionnel Important'!F12</f>
        <v>803</v>
      </c>
      <c r="E25" s="612" t="s">
        <v>2529</v>
      </c>
      <c r="F25" s="612" t="str">
        <f ca="1">'Professionnel Important'!E22</f>
        <v>S14</v>
      </c>
      <c r="G25" s="625">
        <f ca="1">'Professionnel Important'!F22</f>
        <v>43.15</v>
      </c>
      <c r="H25" s="587"/>
      <c r="Q25" s="946" t="str">
        <f>IF('Data Tbd'!H11="","",'Data Tbd'!H11)</f>
        <v>Compass - L'Oréal Levallois SO France</v>
      </c>
      <c r="R25" s="947"/>
      <c r="S25" s="947"/>
      <c r="T25" s="612">
        <f>IF('Data Tbd'!I11="","",'Data Tbd'!I11)</f>
        <v>1</v>
      </c>
      <c r="U25" s="612">
        <f>IF('Data Tbd'!J11="","",'Data Tbd'!J11)</f>
        <v>1</v>
      </c>
      <c r="V25" s="612">
        <f>IF('Data Tbd'!K11="","",'Data Tbd'!K11)</f>
        <v>1</v>
      </c>
      <c r="W25" s="656">
        <f>IF('Data Tbd'!L11="","",'Data Tbd'!L11)</f>
        <v>3</v>
      </c>
    </row>
    <row r="26" spans="2:39">
      <c r="B26" s="624" t="s">
        <v>2530</v>
      </c>
      <c r="C26" s="612" t="str">
        <f ca="1">'Professionnel Important'!E13</f>
        <v>S15</v>
      </c>
      <c r="D26" s="612">
        <f ca="1">'Professionnel Important'!F13</f>
        <v>161.79</v>
      </c>
      <c r="E26" s="612" t="s">
        <v>2531</v>
      </c>
      <c r="F26" s="612" t="str">
        <f ca="1">'Professionnel Important'!E23</f>
        <v/>
      </c>
      <c r="G26" s="625" t="str">
        <f ca="1">'Professionnel Important'!F23</f>
        <v/>
      </c>
      <c r="H26" s="587"/>
      <c r="Q26" s="946" t="str">
        <f>IF('Data Tbd'!H12="","",'Data Tbd'!H12)</f>
        <v>Sogeres - Microsoft EOS</v>
      </c>
      <c r="R26" s="947"/>
      <c r="S26" s="947"/>
      <c r="T26" s="612">
        <f>IF('Data Tbd'!I12="","",'Data Tbd'!I12)</f>
        <v>1</v>
      </c>
      <c r="U26" s="612">
        <f>IF('Data Tbd'!J12="","",'Data Tbd'!J12)</f>
        <v>1</v>
      </c>
      <c r="V26" s="612">
        <f>IF('Data Tbd'!K12="","",'Data Tbd'!K12)</f>
        <v>1</v>
      </c>
      <c r="W26" s="656">
        <f>IF('Data Tbd'!L12="","",'Data Tbd'!L12)</f>
        <v>3</v>
      </c>
    </row>
    <row r="27" spans="2:39">
      <c r="B27" s="624" t="s">
        <v>2532</v>
      </c>
      <c r="C27" s="612" t="str">
        <f ca="1">'Professionnel Important'!E14</f>
        <v>S15</v>
      </c>
      <c r="D27" s="612">
        <f ca="1">'Professionnel Important'!F14</f>
        <v>73.400000000000006</v>
      </c>
      <c r="E27" s="612" t="s">
        <v>1392</v>
      </c>
      <c r="F27" s="612" t="str">
        <f ca="1">'Professionnel Important'!E24</f>
        <v>S15</v>
      </c>
      <c r="G27" s="625">
        <f ca="1">'Professionnel Important'!F24</f>
        <v>159.19999999999999</v>
      </c>
      <c r="H27" s="587"/>
      <c r="Q27" s="946" t="str">
        <f>IF('Data Tbd'!H13="","",'Data Tbd'!H13)</f>
        <v>Sogeres - Gecina Défense Ouest</v>
      </c>
      <c r="R27" s="947"/>
      <c r="S27" s="947"/>
      <c r="T27" s="612" t="str">
        <f>IF('Data Tbd'!I13="","",'Data Tbd'!I13)</f>
        <v/>
      </c>
      <c r="U27" s="612">
        <f>IF('Data Tbd'!J13="","",'Data Tbd'!J13)</f>
        <v>1</v>
      </c>
      <c r="V27" s="612">
        <f>IF('Data Tbd'!K13="","",'Data Tbd'!K13)</f>
        <v>1</v>
      </c>
      <c r="W27" s="656">
        <f>IF('Data Tbd'!L13="","",'Data Tbd'!L13)</f>
        <v>2</v>
      </c>
    </row>
    <row r="28" spans="2:39">
      <c r="B28" s="624" t="s">
        <v>1244</v>
      </c>
      <c r="C28" s="612" t="str">
        <f ca="1">'Professionnel Important'!E15</f>
        <v>S15</v>
      </c>
      <c r="D28" s="612">
        <f ca="1">'Professionnel Important'!F15</f>
        <v>87.5</v>
      </c>
      <c r="E28" s="612" t="s">
        <v>792</v>
      </c>
      <c r="F28" s="612" t="str">
        <f ca="1">'Professionnel Important'!E25</f>
        <v>S14</v>
      </c>
      <c r="G28" s="625">
        <f ca="1">'Professionnel Important'!F25</f>
        <v>30.5</v>
      </c>
      <c r="H28" s="587"/>
      <c r="Q28" s="946" t="str">
        <f>IF('Data Tbd'!H14="","",'Data Tbd'!H14)</f>
        <v>L'Oréal Campus Clichy</v>
      </c>
      <c r="R28" s="947"/>
      <c r="S28" s="947"/>
      <c r="T28" s="612" t="str">
        <f>IF('Data Tbd'!I14="","",'Data Tbd'!I14)</f>
        <v/>
      </c>
      <c r="U28" s="612">
        <f>IF('Data Tbd'!J14="","",'Data Tbd'!J14)</f>
        <v>1</v>
      </c>
      <c r="V28" s="612">
        <f>IF('Data Tbd'!K14="","",'Data Tbd'!K14)</f>
        <v>1</v>
      </c>
      <c r="W28" s="656">
        <f>IF('Data Tbd'!L14="","",'Data Tbd'!L14)</f>
        <v>2</v>
      </c>
    </row>
    <row r="29" spans="2:39" ht="15.75" thickBot="1">
      <c r="B29" s="626" t="s">
        <v>603</v>
      </c>
      <c r="C29" s="627" t="str">
        <f ca="1">'Professionnel Important'!E16</f>
        <v>S14</v>
      </c>
      <c r="D29" s="627">
        <f ca="1">'Professionnel Important'!F16</f>
        <v>75.400000000000006</v>
      </c>
      <c r="E29" s="627" t="s">
        <v>788</v>
      </c>
      <c r="F29" s="627" t="str">
        <f ca="1">'Professionnel Important'!E26</f>
        <v>S14</v>
      </c>
      <c r="G29" s="628">
        <f ca="1">'Professionnel Important'!F26</f>
        <v>98.9</v>
      </c>
      <c r="H29" s="587"/>
      <c r="Q29" s="946" t="str">
        <f>IF('Data Tbd'!H15="","",'Data Tbd'!H15)</f>
        <v>Arpège - L'Oréal Clichy RIO</v>
      </c>
      <c r="R29" s="947"/>
      <c r="S29" s="947"/>
      <c r="T29" s="612">
        <f>IF('Data Tbd'!I15="","",'Data Tbd'!I15)</f>
        <v>1</v>
      </c>
      <c r="U29" s="612" t="str">
        <f>IF('Data Tbd'!J15="","",'Data Tbd'!J15)</f>
        <v/>
      </c>
      <c r="V29" s="612" t="str">
        <f>IF('Data Tbd'!K15="","",'Data Tbd'!K15)</f>
        <v/>
      </c>
      <c r="W29" s="656">
        <f>IF('Data Tbd'!L15="","",'Data Tbd'!L15)</f>
        <v>1</v>
      </c>
    </row>
    <row r="30" spans="2:39">
      <c r="B30" s="587"/>
      <c r="C30" s="587"/>
      <c r="D30" s="587"/>
      <c r="E30" s="587"/>
      <c r="F30" s="587"/>
      <c r="G30" s="587"/>
      <c r="H30" s="587"/>
      <c r="Q30" s="946" t="str">
        <f>IF('Data Tbd'!H16="","",'Data Tbd'!H16)</f>
        <v>Compass - Société Générale Basalte</v>
      </c>
      <c r="R30" s="947"/>
      <c r="S30" s="947"/>
      <c r="T30" s="612" t="str">
        <f>IF('Data Tbd'!I16="","",'Data Tbd'!I16)</f>
        <v/>
      </c>
      <c r="U30" s="612" t="str">
        <f>IF('Data Tbd'!J16="","",'Data Tbd'!J16)</f>
        <v/>
      </c>
      <c r="V30" s="612">
        <f>IF('Data Tbd'!K16="","",'Data Tbd'!K16)</f>
        <v>1</v>
      </c>
      <c r="W30" s="656">
        <f>IF('Data Tbd'!L16="","",'Data Tbd'!L16)</f>
        <v>1</v>
      </c>
    </row>
    <row r="31" spans="2:39">
      <c r="B31" s="940" t="str">
        <f>IF(E31="","","Noms introuvables dans la base    --------&gt;")</f>
        <v>Noms introuvables dans la base    --------&gt;</v>
      </c>
      <c r="C31" s="940"/>
      <c r="D31" s="941"/>
      <c r="E31" s="680" t="str" cm="1">
        <f t="array" ref="E31:E32">IFERROR(_xlfn._xlws.FILTER('Tableau de Suivi'!K:K,'Tableau de Suivi'!P:P="Introuvable dans la base"),"")</f>
        <v>Le Bristol Paris</v>
      </c>
      <c r="F31" s="683"/>
      <c r="G31" s="587"/>
      <c r="H31" s="587"/>
      <c r="Q31" s="946" t="str">
        <f>IF('Data Tbd'!H17="","",'Data Tbd'!H17)</f>
        <v>Le Bristol Paris</v>
      </c>
      <c r="R31" s="947"/>
      <c r="S31" s="947"/>
      <c r="T31" s="612" t="str">
        <f>IF('Data Tbd'!I17="","",'Data Tbd'!I17)</f>
        <v/>
      </c>
      <c r="U31" s="612" t="str">
        <f>IF('Data Tbd'!J17="","",'Data Tbd'!J17)</f>
        <v/>
      </c>
      <c r="V31" s="612">
        <f>IF('Data Tbd'!K17="","",'Data Tbd'!K17)</f>
        <v>1</v>
      </c>
      <c r="W31" s="656">
        <f>IF('Data Tbd'!L17="","",'Data Tbd'!L17)</f>
        <v>1</v>
      </c>
    </row>
    <row r="32" spans="2:39" ht="15.75" customHeight="1">
      <c r="B32" s="948" t="str">
        <f>IF(E31="","","- Vérifier orthographe/majuscule")</f>
        <v>- Vérifier orthographe/majuscule</v>
      </c>
      <c r="C32" s="948"/>
      <c r="D32" s="949"/>
      <c r="E32" s="681" t="str">
        <v>Le Bristol Paris</v>
      </c>
      <c r="F32" s="684"/>
      <c r="G32" s="587"/>
      <c r="H32" s="587"/>
      <c r="Q32" s="946" t="str">
        <f>IF('Data Tbd'!H18="","",'Data Tbd'!H18)</f>
        <v>Le Figuier / Au panier des Halles / Jelo</v>
      </c>
      <c r="R32" s="947"/>
      <c r="S32" s="947"/>
      <c r="T32" s="612" t="str">
        <f>IF('Data Tbd'!I18="","",'Data Tbd'!I18)</f>
        <v/>
      </c>
      <c r="U32" s="612" t="str">
        <f>IF('Data Tbd'!J18="","",'Data Tbd'!J18)</f>
        <v/>
      </c>
      <c r="V32" s="612">
        <f>IF('Data Tbd'!K18="","",'Data Tbd'!K18)</f>
        <v>1</v>
      </c>
      <c r="W32" s="656">
        <f>IF('Data Tbd'!L18="","",'Data Tbd'!L18)</f>
        <v>1</v>
      </c>
    </row>
    <row r="33" spans="1:23">
      <c r="B33" s="950" t="str">
        <f>IF(E31="","","- Vérifier s'ils existent dans la base")</f>
        <v>- Vérifier s'ils existent dans la base</v>
      </c>
      <c r="C33" s="951"/>
      <c r="D33" s="952"/>
      <c r="E33" s="682"/>
      <c r="F33" s="685"/>
      <c r="G33" s="587"/>
      <c r="H33" s="587"/>
      <c r="Q33" s="946" t="str">
        <f>IF('Data Tbd'!H19="","",'Data Tbd'!H19)</f>
        <v>Total</v>
      </c>
      <c r="R33" s="947"/>
      <c r="S33" s="947"/>
      <c r="T33" s="612">
        <f>IF('Data Tbd'!I19="","",'Data Tbd'!I19)</f>
        <v>7</v>
      </c>
      <c r="U33" s="612">
        <f>IF('Data Tbd'!J19="","",'Data Tbd'!J19)</f>
        <v>11</v>
      </c>
      <c r="V33" s="612">
        <f>IF('Data Tbd'!K19="","",'Data Tbd'!K19)</f>
        <v>14</v>
      </c>
      <c r="W33" s="656">
        <f>IF('Data Tbd'!L19="","",'Data Tbd'!L19)</f>
        <v>32</v>
      </c>
    </row>
    <row r="34" spans="1:23">
      <c r="B34" s="611"/>
      <c r="C34" s="611"/>
      <c r="D34" s="611"/>
      <c r="E34" s="611"/>
      <c r="F34" s="587"/>
      <c r="G34" s="587"/>
      <c r="H34" s="587"/>
      <c r="Q34" s="946" t="str">
        <f>IF('Data Tbd'!H20="","",'Data Tbd'!H20)</f>
        <v/>
      </c>
      <c r="R34" s="947"/>
      <c r="S34" s="947"/>
      <c r="T34" s="612" t="str">
        <f>IF('Data Tbd'!I20="","",'Data Tbd'!I20)</f>
        <v/>
      </c>
      <c r="U34" s="612" t="str">
        <f>IF('Data Tbd'!J20="","",'Data Tbd'!J20)</f>
        <v/>
      </c>
      <c r="V34" s="612" t="str">
        <f>IF('Data Tbd'!K20="","",'Data Tbd'!K20)</f>
        <v/>
      </c>
      <c r="W34" s="656" t="str">
        <f>IF('Data Tbd'!L20="","",'Data Tbd'!L20)</f>
        <v/>
      </c>
    </row>
    <row r="35" spans="1:23">
      <c r="B35" s="587"/>
      <c r="C35" s="587"/>
      <c r="D35" s="587"/>
      <c r="E35" s="587"/>
      <c r="F35" s="587"/>
      <c r="G35" s="587"/>
      <c r="H35" s="587"/>
      <c r="Q35" s="946" t="str">
        <f>IF('Data Tbd'!H21="","",'Data Tbd'!H21)</f>
        <v/>
      </c>
      <c r="R35" s="947"/>
      <c r="S35" s="947"/>
      <c r="T35" s="612" t="str">
        <f>IF('Data Tbd'!I21="","",'Data Tbd'!I21)</f>
        <v/>
      </c>
      <c r="U35" s="612" t="str">
        <f>IF('Data Tbd'!J21="","",'Data Tbd'!J21)</f>
        <v/>
      </c>
      <c r="V35" s="612" t="str">
        <f>IF('Data Tbd'!K21="","",'Data Tbd'!K21)</f>
        <v/>
      </c>
      <c r="W35" s="656" t="str">
        <f>IF('Data Tbd'!L21="","",'Data Tbd'!L21)</f>
        <v/>
      </c>
    </row>
    <row r="36" spans="1:23">
      <c r="B36" s="587"/>
      <c r="C36" s="587"/>
      <c r="D36" s="587"/>
      <c r="E36" s="587"/>
      <c r="F36" s="587"/>
      <c r="G36" s="587"/>
      <c r="H36" s="587"/>
      <c r="Q36" s="946" t="str">
        <f>IF('Data Tbd'!H22="","",'Data Tbd'!H22)</f>
        <v/>
      </c>
      <c r="R36" s="947"/>
      <c r="S36" s="947"/>
      <c r="T36" s="612" t="str">
        <f>IF('Data Tbd'!I22="","",'Data Tbd'!I22)</f>
        <v/>
      </c>
      <c r="U36" s="612" t="str">
        <f>IF('Data Tbd'!J22="","",'Data Tbd'!J22)</f>
        <v/>
      </c>
      <c r="V36" s="612" t="str">
        <f>IF('Data Tbd'!K22="","",'Data Tbd'!K22)</f>
        <v/>
      </c>
      <c r="W36" s="656" t="str">
        <f>IF('Data Tbd'!L22="","",'Data Tbd'!L22)</f>
        <v/>
      </c>
    </row>
    <row r="37" spans="1:23">
      <c r="B37" s="587"/>
      <c r="C37" s="587"/>
      <c r="D37" s="587"/>
      <c r="E37" s="587"/>
      <c r="F37" s="587"/>
      <c r="G37" s="587"/>
      <c r="H37" s="587"/>
      <c r="Q37" s="946" t="str">
        <f>IF('Data Tbd'!H23="","",'Data Tbd'!H23)</f>
        <v/>
      </c>
      <c r="R37" s="947"/>
      <c r="S37" s="947"/>
      <c r="T37" s="612" t="str">
        <f>IF('Data Tbd'!I23="","",'Data Tbd'!I23)</f>
        <v/>
      </c>
      <c r="U37" s="612" t="str">
        <f>IF('Data Tbd'!J23="","",'Data Tbd'!J23)</f>
        <v/>
      </c>
      <c r="V37" s="612" t="str">
        <f>IF('Data Tbd'!K23="","",'Data Tbd'!K23)</f>
        <v/>
      </c>
      <c r="W37" s="656" t="str">
        <f>IF('Data Tbd'!L23="","",'Data Tbd'!L23)</f>
        <v/>
      </c>
    </row>
    <row r="38" spans="1:23">
      <c r="B38" s="587"/>
      <c r="C38" s="587"/>
      <c r="D38" s="587"/>
      <c r="E38" s="587"/>
      <c r="F38" s="587"/>
      <c r="G38" s="587"/>
      <c r="H38" s="587"/>
      <c r="Q38" s="946" t="str">
        <f>IF('Data Tbd'!H24="","",'Data Tbd'!H24)</f>
        <v/>
      </c>
      <c r="R38" s="947"/>
      <c r="S38" s="947"/>
      <c r="T38" s="612" t="str">
        <f>IF('Data Tbd'!I24="","",'Data Tbd'!I24)</f>
        <v/>
      </c>
      <c r="U38" s="612" t="str">
        <f>IF('Data Tbd'!J24="","",'Data Tbd'!J24)</f>
        <v/>
      </c>
      <c r="V38" s="612" t="str">
        <f>IF('Data Tbd'!K24="","",'Data Tbd'!K24)</f>
        <v/>
      </c>
      <c r="W38" s="656" t="str">
        <f>IF('Data Tbd'!L24="","",'Data Tbd'!L24)</f>
        <v/>
      </c>
    </row>
    <row r="39" spans="1:23" ht="15.75" thickBot="1">
      <c r="B39" s="587"/>
      <c r="C39" s="587"/>
      <c r="D39" s="587"/>
      <c r="E39" s="587"/>
      <c r="F39" s="587"/>
      <c r="G39" s="587"/>
      <c r="H39" s="587"/>
      <c r="Q39" s="942" t="str">
        <f>IF('Data Tbd'!H25="","",'Data Tbd'!H25)</f>
        <v/>
      </c>
      <c r="R39" s="943"/>
      <c r="S39" s="943"/>
      <c r="T39" s="627" t="str">
        <f>IF('Data Tbd'!I25="","",'Data Tbd'!I25)</f>
        <v/>
      </c>
      <c r="U39" s="627" t="str">
        <f>IF('Data Tbd'!J25="","",'Data Tbd'!J25)</f>
        <v/>
      </c>
      <c r="V39" s="627" t="str">
        <f>IF('Data Tbd'!K25="","",'Data Tbd'!K25)</f>
        <v/>
      </c>
      <c r="W39" s="657" t="str">
        <f>IF('Data Tbd'!L25="","",'Data Tbd'!L25)</f>
        <v/>
      </c>
    </row>
    <row r="40" spans="1:23" s="451" customFormat="1">
      <c r="A40" s="587"/>
      <c r="B40" s="587"/>
      <c r="C40" s="587"/>
      <c r="D40" s="587"/>
      <c r="E40" s="587"/>
      <c r="F40" s="587"/>
      <c r="G40" s="587"/>
      <c r="H40" s="587"/>
      <c r="I40" s="587"/>
      <c r="J40" s="587"/>
      <c r="K40" s="587"/>
      <c r="L40" s="587"/>
      <c r="M40" s="587"/>
      <c r="N40" s="587"/>
      <c r="O40" s="587"/>
      <c r="P40" s="587"/>
      <c r="Q40" s="587"/>
      <c r="R40" s="587"/>
      <c r="S40" s="587"/>
      <c r="T40" s="587"/>
      <c r="U40" s="587"/>
      <c r="V40" s="587"/>
    </row>
    <row r="41" spans="1:23" s="451" customFormat="1">
      <c r="A41" s="587"/>
      <c r="B41" s="587"/>
      <c r="C41" s="587"/>
      <c r="D41" s="587"/>
      <c r="E41" s="587"/>
      <c r="F41" s="587"/>
      <c r="G41" s="587"/>
      <c r="H41" s="587"/>
      <c r="I41" s="587"/>
      <c r="J41" s="587"/>
      <c r="K41" s="587"/>
      <c r="L41" s="587"/>
      <c r="M41" s="587"/>
      <c r="N41" s="587"/>
      <c r="O41" s="587"/>
      <c r="P41" s="587"/>
      <c r="Q41" s="587"/>
      <c r="R41" s="587"/>
      <c r="S41" s="587"/>
      <c r="T41" s="587"/>
      <c r="U41" s="587"/>
      <c r="V41" s="587"/>
    </row>
    <row r="42" spans="1:23" s="451" customFormat="1">
      <c r="A42" s="587"/>
      <c r="B42" s="587"/>
      <c r="C42" s="587"/>
      <c r="D42" s="587"/>
      <c r="E42" s="587"/>
      <c r="F42" s="587"/>
      <c r="G42" s="587"/>
      <c r="H42" s="587"/>
      <c r="I42" s="587"/>
      <c r="J42" s="587"/>
      <c r="K42" s="587"/>
      <c r="L42" s="587"/>
      <c r="M42" s="587"/>
      <c r="N42" s="587"/>
      <c r="O42" s="587"/>
      <c r="P42" s="587"/>
      <c r="Q42" s="587"/>
      <c r="R42" s="587"/>
      <c r="S42" s="587"/>
      <c r="T42" s="587"/>
      <c r="U42" s="587"/>
      <c r="V42" s="587"/>
    </row>
    <row r="43" spans="1:23" s="451" customFormat="1">
      <c r="A43" s="587"/>
      <c r="B43" s="587"/>
      <c r="C43" s="587"/>
      <c r="D43" s="587"/>
      <c r="E43" s="587"/>
      <c r="F43" s="587"/>
      <c r="G43" s="587"/>
      <c r="H43" s="587"/>
      <c r="I43" s="587"/>
      <c r="J43" s="587"/>
      <c r="K43" s="587"/>
      <c r="L43" s="587"/>
      <c r="M43" s="587"/>
      <c r="N43" s="587"/>
      <c r="O43" s="587"/>
      <c r="P43" s="587"/>
      <c r="Q43" s="587"/>
      <c r="R43" s="587"/>
      <c r="S43" s="587"/>
      <c r="T43" s="587"/>
      <c r="U43" s="587"/>
      <c r="V43" s="587"/>
    </row>
    <row r="44" spans="1:23" s="451" customFormat="1">
      <c r="A44" s="587"/>
      <c r="B44" s="587"/>
      <c r="C44" s="587"/>
      <c r="D44" s="587"/>
      <c r="E44" s="587"/>
      <c r="F44" s="587"/>
      <c r="G44" s="587"/>
      <c r="H44" s="587"/>
      <c r="I44" s="587"/>
      <c r="J44" s="587"/>
      <c r="K44" s="587"/>
      <c r="L44" s="587"/>
      <c r="M44" s="587"/>
      <c r="N44" s="587"/>
      <c r="O44" s="587"/>
      <c r="P44" s="587"/>
      <c r="Q44" s="587"/>
      <c r="R44" s="587"/>
      <c r="S44" s="587"/>
      <c r="T44" s="587"/>
      <c r="U44" s="587"/>
      <c r="V44" s="587"/>
    </row>
    <row r="45" spans="1:23" s="451" customFormat="1">
      <c r="A45" s="587"/>
      <c r="B45" s="587"/>
      <c r="C45" s="587"/>
      <c r="D45" s="587"/>
      <c r="E45" s="587"/>
      <c r="F45" s="587"/>
      <c r="G45" s="587"/>
      <c r="H45" s="587"/>
      <c r="I45" s="587"/>
      <c r="J45" s="587"/>
      <c r="K45" s="587"/>
      <c r="L45" s="587"/>
      <c r="M45" s="587"/>
      <c r="N45" s="587"/>
      <c r="O45" s="587"/>
      <c r="P45" s="587"/>
      <c r="Q45" s="587"/>
      <c r="R45" s="587"/>
      <c r="S45" s="587"/>
      <c r="T45" s="587"/>
      <c r="U45" s="587"/>
      <c r="V45" s="587"/>
    </row>
    <row r="46" spans="1:23" s="451" customFormat="1">
      <c r="A46" s="587"/>
      <c r="B46" s="587"/>
      <c r="C46" s="587"/>
      <c r="D46" s="587"/>
      <c r="E46" s="587"/>
      <c r="F46" s="587"/>
      <c r="G46" s="587"/>
      <c r="H46" s="587"/>
      <c r="I46" s="587"/>
      <c r="J46" s="587"/>
      <c r="K46" s="587"/>
      <c r="L46" s="587"/>
      <c r="M46" s="587"/>
      <c r="N46" s="587"/>
      <c r="O46" s="587"/>
      <c r="P46" s="587"/>
      <c r="Q46" s="587"/>
      <c r="R46" s="587"/>
      <c r="S46" s="587"/>
      <c r="T46" s="587"/>
      <c r="U46" s="587"/>
      <c r="V46" s="587"/>
    </row>
    <row r="47" spans="1:23" s="451" customFormat="1">
      <c r="A47" s="587"/>
      <c r="B47" s="587"/>
      <c r="C47" s="587"/>
      <c r="D47" s="587"/>
      <c r="E47" s="587"/>
      <c r="F47" s="587"/>
      <c r="G47" s="587"/>
      <c r="H47" s="587"/>
      <c r="I47" s="587"/>
      <c r="J47" s="587"/>
      <c r="K47" s="587"/>
      <c r="L47" s="587"/>
      <c r="M47" s="587"/>
      <c r="N47" s="587"/>
      <c r="O47" s="587"/>
      <c r="P47" s="587"/>
      <c r="Q47" s="587"/>
      <c r="R47" s="587"/>
      <c r="S47" s="587"/>
      <c r="T47" s="587"/>
      <c r="U47" s="587"/>
      <c r="V47" s="587"/>
    </row>
    <row r="48" spans="1:23" s="451" customFormat="1">
      <c r="A48" s="587"/>
      <c r="B48" s="587"/>
      <c r="C48" s="587"/>
      <c r="D48" s="587"/>
      <c r="E48" s="587"/>
      <c r="F48" s="587"/>
      <c r="G48" s="587"/>
      <c r="H48" s="587"/>
      <c r="I48" s="587"/>
      <c r="J48" s="587"/>
      <c r="K48" s="587"/>
      <c r="L48" s="587"/>
      <c r="M48" s="587"/>
      <c r="N48" s="587"/>
      <c r="O48" s="587"/>
      <c r="P48" s="587"/>
      <c r="Q48" s="587"/>
      <c r="R48" s="587"/>
      <c r="S48" s="587"/>
      <c r="T48" s="587"/>
      <c r="U48" s="587"/>
      <c r="V48" s="587"/>
    </row>
    <row r="49" spans="1:22" s="451" customFormat="1">
      <c r="A49" s="587"/>
      <c r="B49" s="587"/>
      <c r="C49" s="587"/>
      <c r="D49" s="587"/>
      <c r="E49" s="587"/>
      <c r="F49" s="587"/>
      <c r="G49" s="587"/>
      <c r="H49" s="587"/>
      <c r="I49" s="587"/>
      <c r="J49" s="587"/>
      <c r="K49" s="587"/>
      <c r="L49" s="587"/>
      <c r="M49" s="587"/>
      <c r="N49" s="587"/>
      <c r="O49" s="587"/>
      <c r="P49" s="587"/>
      <c r="Q49" s="587"/>
      <c r="R49" s="587"/>
      <c r="S49" s="587"/>
      <c r="T49" s="587"/>
      <c r="U49" s="587"/>
      <c r="V49" s="587"/>
    </row>
    <row r="50" spans="1:22" s="451" customFormat="1">
      <c r="A50" s="587"/>
      <c r="B50" s="587"/>
      <c r="C50" s="587"/>
      <c r="D50" s="587"/>
      <c r="E50" s="587"/>
      <c r="F50" s="587"/>
      <c r="G50" s="587"/>
      <c r="H50" s="587"/>
      <c r="I50" s="587"/>
      <c r="J50" s="587"/>
      <c r="K50" s="587"/>
      <c r="L50" s="587"/>
      <c r="M50" s="587"/>
      <c r="N50" s="587"/>
      <c r="O50" s="587"/>
      <c r="P50" s="587"/>
      <c r="Q50" s="587"/>
      <c r="R50" s="587"/>
      <c r="S50" s="587"/>
      <c r="T50" s="587"/>
      <c r="U50" s="587"/>
      <c r="V50" s="587"/>
    </row>
    <row r="51" spans="1:22" s="451" customFormat="1">
      <c r="A51" s="587"/>
      <c r="B51" s="587"/>
      <c r="C51" s="587"/>
      <c r="D51" s="587"/>
      <c r="E51" s="587"/>
      <c r="F51" s="587"/>
      <c r="G51" s="587"/>
      <c r="H51" s="587"/>
      <c r="I51" s="587"/>
      <c r="J51" s="587"/>
      <c r="K51" s="587"/>
      <c r="L51" s="587"/>
      <c r="M51" s="587"/>
      <c r="N51" s="587"/>
      <c r="O51" s="587"/>
      <c r="P51" s="587"/>
      <c r="Q51" s="587"/>
      <c r="R51" s="587"/>
      <c r="S51" s="587"/>
      <c r="T51" s="587"/>
      <c r="U51" s="587"/>
      <c r="V51" s="587"/>
    </row>
    <row r="52" spans="1:22" s="451" customFormat="1">
      <c r="A52" s="587"/>
      <c r="B52" s="587"/>
      <c r="C52" s="587"/>
      <c r="D52" s="587"/>
      <c r="E52" s="587"/>
      <c r="F52" s="587"/>
      <c r="G52" s="587"/>
      <c r="H52" s="587"/>
      <c r="I52" s="587"/>
      <c r="J52" s="587"/>
      <c r="K52" s="587"/>
      <c r="L52" s="587"/>
      <c r="M52" s="587"/>
      <c r="N52" s="587"/>
      <c r="O52" s="587"/>
      <c r="P52" s="587"/>
      <c r="Q52" s="587"/>
      <c r="R52" s="587"/>
      <c r="S52" s="587"/>
      <c r="T52" s="587"/>
      <c r="U52" s="587"/>
      <c r="V52" s="587"/>
    </row>
    <row r="53" spans="1:22" s="451" customFormat="1">
      <c r="A53" s="587"/>
      <c r="B53" s="587"/>
      <c r="C53" s="587"/>
      <c r="D53" s="587"/>
      <c r="E53" s="587"/>
      <c r="F53" s="587"/>
      <c r="G53" s="587"/>
      <c r="H53" s="587"/>
      <c r="I53" s="587"/>
      <c r="J53" s="587"/>
      <c r="K53" s="587"/>
      <c r="L53" s="587"/>
      <c r="M53" s="587"/>
      <c r="N53" s="587"/>
      <c r="O53" s="587"/>
      <c r="P53" s="587"/>
      <c r="Q53" s="587"/>
      <c r="R53" s="587"/>
      <c r="S53" s="587"/>
      <c r="T53" s="587"/>
      <c r="U53" s="587"/>
      <c r="V53" s="587"/>
    </row>
    <row r="54" spans="1:22" s="451" customFormat="1">
      <c r="A54" s="587"/>
      <c r="B54" s="587"/>
      <c r="C54" s="587"/>
      <c r="D54" s="587"/>
      <c r="E54" s="587"/>
      <c r="F54" s="587"/>
      <c r="G54" s="587"/>
      <c r="H54" s="587"/>
      <c r="I54" s="587"/>
      <c r="J54" s="587"/>
      <c r="K54" s="587"/>
      <c r="L54" s="587"/>
      <c r="M54" s="587"/>
      <c r="N54" s="587"/>
      <c r="O54" s="587"/>
      <c r="P54" s="587"/>
      <c r="Q54" s="587"/>
      <c r="R54" s="587"/>
      <c r="S54" s="587"/>
      <c r="T54" s="587"/>
      <c r="U54" s="587"/>
      <c r="V54" s="587"/>
    </row>
    <row r="55" spans="1:22" s="451" customFormat="1">
      <c r="A55" s="587"/>
      <c r="B55" s="587"/>
      <c r="C55" s="587"/>
      <c r="D55" s="587"/>
      <c r="E55" s="587"/>
      <c r="F55" s="587"/>
      <c r="G55" s="587"/>
      <c r="H55" s="587"/>
      <c r="I55" s="587"/>
      <c r="J55" s="587"/>
      <c r="K55" s="587"/>
      <c r="L55" s="587"/>
      <c r="M55" s="587"/>
      <c r="N55" s="587"/>
      <c r="O55" s="587"/>
      <c r="P55" s="587"/>
      <c r="Q55" s="587"/>
      <c r="R55" s="587"/>
      <c r="S55" s="587"/>
      <c r="T55" s="587"/>
      <c r="U55" s="587"/>
      <c r="V55" s="587"/>
    </row>
    <row r="56" spans="1:22" s="451" customFormat="1">
      <c r="A56" s="587"/>
      <c r="B56" s="587"/>
      <c r="C56" s="587"/>
      <c r="D56" s="587"/>
      <c r="E56" s="587"/>
      <c r="F56" s="587"/>
      <c r="G56" s="587"/>
      <c r="H56" s="587"/>
      <c r="I56" s="587"/>
      <c r="J56" s="587"/>
      <c r="K56" s="587"/>
      <c r="L56" s="587"/>
      <c r="M56" s="587"/>
      <c r="N56" s="587"/>
      <c r="O56" s="587"/>
      <c r="P56" s="587"/>
      <c r="Q56" s="587"/>
      <c r="R56" s="587"/>
      <c r="S56" s="587"/>
      <c r="T56" s="587"/>
      <c r="U56" s="587"/>
      <c r="V56" s="587"/>
    </row>
    <row r="57" spans="1:22" s="451" customFormat="1">
      <c r="A57" s="587"/>
      <c r="B57" s="587"/>
      <c r="C57" s="587"/>
      <c r="D57" s="587"/>
      <c r="E57" s="587"/>
      <c r="F57" s="587"/>
      <c r="G57" s="587"/>
      <c r="H57" s="587"/>
      <c r="I57" s="587"/>
      <c r="J57" s="587"/>
      <c r="K57" s="587"/>
      <c r="L57" s="587"/>
      <c r="M57" s="587"/>
      <c r="N57" s="587"/>
      <c r="O57" s="587"/>
      <c r="P57" s="587"/>
      <c r="Q57" s="587"/>
      <c r="R57" s="587"/>
      <c r="S57" s="587"/>
      <c r="T57" s="587"/>
      <c r="U57" s="587"/>
      <c r="V57" s="587"/>
    </row>
    <row r="58" spans="1:22" s="451" customFormat="1">
      <c r="A58" s="587"/>
      <c r="B58" s="587"/>
      <c r="C58" s="587"/>
      <c r="D58" s="587"/>
      <c r="E58" s="587"/>
      <c r="F58" s="587"/>
      <c r="G58" s="587"/>
      <c r="H58" s="587"/>
      <c r="I58" s="587"/>
      <c r="J58" s="587"/>
      <c r="K58" s="587"/>
      <c r="L58" s="587"/>
      <c r="M58" s="587"/>
      <c r="N58" s="587"/>
      <c r="O58" s="587"/>
      <c r="P58" s="587"/>
      <c r="Q58" s="587"/>
      <c r="R58" s="587"/>
      <c r="S58" s="587"/>
      <c r="T58" s="587"/>
      <c r="U58" s="587"/>
      <c r="V58" s="587"/>
    </row>
    <row r="59" spans="1:22" s="451" customFormat="1">
      <c r="A59" s="587"/>
      <c r="B59" s="587"/>
      <c r="C59" s="587"/>
      <c r="D59" s="587"/>
      <c r="E59" s="587"/>
      <c r="F59" s="587"/>
      <c r="G59" s="587"/>
      <c r="H59" s="587"/>
      <c r="I59" s="587"/>
      <c r="J59" s="587"/>
      <c r="K59" s="587"/>
      <c r="L59" s="587"/>
      <c r="M59" s="587"/>
      <c r="N59" s="587"/>
      <c r="O59" s="587"/>
      <c r="P59" s="587"/>
      <c r="Q59" s="587"/>
      <c r="R59" s="587"/>
      <c r="S59" s="587"/>
      <c r="T59" s="587"/>
      <c r="U59" s="587"/>
      <c r="V59" s="587"/>
    </row>
    <row r="60" spans="1:22" s="451" customFormat="1">
      <c r="A60" s="587"/>
      <c r="B60" s="587"/>
      <c r="C60" s="587"/>
      <c r="D60" s="587"/>
      <c r="E60" s="587"/>
      <c r="F60" s="587"/>
      <c r="G60" s="587"/>
      <c r="H60" s="587"/>
      <c r="I60" s="587"/>
      <c r="J60" s="587"/>
      <c r="K60" s="587"/>
      <c r="L60" s="587"/>
      <c r="M60" s="587"/>
      <c r="N60" s="587"/>
      <c r="O60" s="587"/>
      <c r="P60" s="587"/>
      <c r="Q60" s="587"/>
      <c r="R60" s="587"/>
      <c r="S60" s="587"/>
      <c r="T60" s="587"/>
      <c r="U60" s="587"/>
      <c r="V60" s="587"/>
    </row>
    <row r="61" spans="1:22" s="451" customFormat="1">
      <c r="A61" s="587"/>
      <c r="B61" s="587"/>
      <c r="C61" s="587"/>
      <c r="D61" s="587"/>
      <c r="E61" s="587"/>
      <c r="F61" s="587"/>
      <c r="G61" s="587"/>
      <c r="H61" s="587"/>
      <c r="I61" s="587"/>
      <c r="J61" s="587"/>
      <c r="K61" s="587"/>
      <c r="L61" s="587"/>
      <c r="M61" s="587"/>
      <c r="N61" s="587"/>
      <c r="O61" s="587"/>
      <c r="P61" s="587"/>
      <c r="Q61" s="587"/>
      <c r="R61" s="587"/>
      <c r="S61" s="587"/>
      <c r="T61" s="587"/>
      <c r="U61" s="587"/>
      <c r="V61" s="587"/>
    </row>
    <row r="62" spans="1:22" s="451" customFormat="1">
      <c r="A62" s="587"/>
      <c r="B62" s="587"/>
      <c r="C62" s="587"/>
      <c r="D62" s="587"/>
      <c r="E62" s="587"/>
      <c r="F62" s="587"/>
      <c r="G62" s="587"/>
      <c r="H62" s="587"/>
      <c r="I62" s="587"/>
      <c r="J62" s="587"/>
      <c r="K62" s="587"/>
      <c r="L62" s="587"/>
      <c r="M62" s="587"/>
      <c r="N62" s="587"/>
      <c r="O62" s="587"/>
      <c r="P62" s="587"/>
      <c r="Q62" s="587"/>
      <c r="R62" s="587"/>
      <c r="S62" s="587"/>
      <c r="T62" s="587"/>
      <c r="U62" s="587"/>
      <c r="V62" s="587"/>
    </row>
    <row r="63" spans="1:22" s="451" customFormat="1">
      <c r="A63" s="587"/>
      <c r="B63" s="587"/>
      <c r="C63" s="587"/>
      <c r="D63" s="587"/>
      <c r="E63" s="587"/>
      <c r="F63" s="587"/>
      <c r="G63" s="587"/>
      <c r="H63" s="587"/>
      <c r="I63" s="587"/>
      <c r="J63" s="587"/>
      <c r="K63" s="587"/>
      <c r="L63" s="587"/>
      <c r="M63" s="587"/>
      <c r="N63" s="587"/>
      <c r="O63" s="587"/>
      <c r="P63" s="587"/>
      <c r="Q63" s="587"/>
      <c r="R63" s="587"/>
      <c r="S63" s="587"/>
      <c r="T63" s="587"/>
      <c r="U63" s="587"/>
      <c r="V63" s="587"/>
    </row>
    <row r="64" spans="1:22" s="451" customFormat="1">
      <c r="A64" s="587"/>
      <c r="B64" s="587"/>
      <c r="C64" s="587"/>
      <c r="D64" s="587"/>
      <c r="E64" s="587"/>
      <c r="F64" s="587"/>
      <c r="G64" s="587"/>
      <c r="H64" s="587"/>
      <c r="I64" s="587"/>
      <c r="J64" s="587"/>
      <c r="K64" s="587"/>
      <c r="L64" s="587"/>
      <c r="M64" s="587"/>
      <c r="N64" s="587"/>
      <c r="O64" s="587"/>
      <c r="P64" s="587"/>
      <c r="Q64" s="587"/>
      <c r="R64" s="587"/>
      <c r="S64" s="587"/>
      <c r="T64" s="587"/>
      <c r="U64" s="587"/>
      <c r="V64" s="587"/>
    </row>
    <row r="65" spans="1:22" s="451" customFormat="1">
      <c r="A65" s="587"/>
      <c r="B65" s="587"/>
      <c r="C65" s="587"/>
      <c r="D65" s="587"/>
      <c r="E65" s="587"/>
      <c r="F65" s="587"/>
      <c r="G65" s="587"/>
      <c r="H65" s="587"/>
      <c r="I65" s="587"/>
      <c r="J65" s="587"/>
      <c r="K65" s="587"/>
      <c r="L65" s="587"/>
      <c r="M65" s="587"/>
      <c r="N65" s="587"/>
      <c r="O65" s="587"/>
      <c r="P65" s="587"/>
      <c r="Q65" s="587"/>
      <c r="R65" s="587"/>
      <c r="S65" s="587"/>
      <c r="T65" s="587"/>
      <c r="U65" s="587"/>
      <c r="V65" s="587"/>
    </row>
    <row r="66" spans="1:22" s="451" customFormat="1">
      <c r="A66" s="587"/>
      <c r="B66" s="587"/>
      <c r="C66" s="587"/>
      <c r="D66" s="587"/>
      <c r="E66" s="587"/>
      <c r="F66" s="587"/>
      <c r="G66" s="587"/>
      <c r="H66" s="587"/>
      <c r="I66" s="587"/>
      <c r="J66" s="587"/>
      <c r="K66" s="587"/>
      <c r="L66" s="587"/>
      <c r="M66" s="587"/>
      <c r="N66" s="587"/>
      <c r="O66" s="587"/>
      <c r="P66" s="587"/>
      <c r="Q66" s="587"/>
      <c r="R66" s="587"/>
      <c r="S66" s="587"/>
      <c r="T66" s="587"/>
      <c r="U66" s="587"/>
      <c r="V66" s="587"/>
    </row>
    <row r="67" spans="1:22" s="451" customFormat="1">
      <c r="A67" s="587"/>
      <c r="B67" s="587"/>
      <c r="C67" s="587"/>
      <c r="D67" s="587"/>
      <c r="E67" s="587"/>
      <c r="F67" s="587"/>
      <c r="G67" s="587"/>
      <c r="H67" s="587"/>
      <c r="I67" s="587"/>
      <c r="J67" s="587"/>
      <c r="K67" s="587"/>
      <c r="L67" s="587"/>
      <c r="M67" s="587"/>
      <c r="N67" s="587"/>
      <c r="O67" s="587"/>
      <c r="P67" s="587"/>
      <c r="Q67" s="587"/>
      <c r="R67" s="587"/>
      <c r="S67" s="587"/>
      <c r="T67" s="587"/>
      <c r="U67" s="587"/>
      <c r="V67" s="587"/>
    </row>
    <row r="68" spans="1:22" s="451" customFormat="1">
      <c r="A68" s="587"/>
      <c r="B68" s="587"/>
      <c r="C68" s="587"/>
      <c r="D68" s="587"/>
      <c r="E68" s="587"/>
      <c r="F68" s="587"/>
      <c r="G68" s="587"/>
      <c r="H68" s="587"/>
      <c r="I68" s="587"/>
      <c r="J68" s="587"/>
      <c r="K68" s="587"/>
      <c r="L68" s="587"/>
      <c r="M68" s="587"/>
      <c r="N68" s="587"/>
      <c r="O68" s="587"/>
      <c r="P68" s="587"/>
      <c r="Q68" s="587"/>
      <c r="R68" s="587"/>
      <c r="S68" s="587"/>
      <c r="T68" s="587"/>
      <c r="U68" s="587"/>
      <c r="V68" s="587"/>
    </row>
    <row r="69" spans="1:22" s="451" customFormat="1">
      <c r="A69" s="587"/>
      <c r="B69" s="587"/>
      <c r="C69" s="587"/>
      <c r="D69" s="587"/>
      <c r="E69" s="587"/>
      <c r="F69" s="587"/>
      <c r="G69" s="587"/>
      <c r="H69" s="587"/>
      <c r="I69" s="587"/>
      <c r="J69" s="587"/>
      <c r="K69" s="587"/>
      <c r="L69" s="587"/>
      <c r="M69" s="587"/>
      <c r="N69" s="587"/>
      <c r="O69" s="587"/>
      <c r="P69" s="587"/>
      <c r="Q69" s="587"/>
      <c r="R69" s="587"/>
      <c r="S69" s="587"/>
      <c r="T69" s="587"/>
      <c r="U69" s="587"/>
      <c r="V69" s="587"/>
    </row>
    <row r="70" spans="1:22" s="451" customFormat="1">
      <c r="A70" s="587"/>
      <c r="B70" s="587"/>
      <c r="C70" s="587"/>
      <c r="D70" s="587"/>
      <c r="E70" s="587"/>
      <c r="F70" s="587"/>
      <c r="G70" s="587"/>
      <c r="H70" s="587"/>
      <c r="I70" s="587"/>
      <c r="J70" s="587"/>
      <c r="K70" s="587"/>
      <c r="L70" s="587"/>
      <c r="M70" s="587"/>
      <c r="N70" s="587"/>
      <c r="O70" s="587"/>
      <c r="P70" s="587"/>
      <c r="Q70" s="587"/>
      <c r="R70" s="587"/>
      <c r="S70" s="587"/>
      <c r="T70" s="587"/>
      <c r="U70" s="587"/>
      <c r="V70" s="587"/>
    </row>
    <row r="71" spans="1:22" s="451" customFormat="1">
      <c r="A71" s="587"/>
      <c r="B71" s="587"/>
      <c r="C71" s="587"/>
      <c r="D71" s="587"/>
      <c r="E71" s="587"/>
      <c r="F71" s="587"/>
      <c r="G71" s="587"/>
      <c r="H71" s="587"/>
      <c r="I71" s="587"/>
      <c r="J71" s="587"/>
      <c r="K71" s="587"/>
      <c r="L71" s="587"/>
      <c r="M71" s="587"/>
      <c r="N71" s="587"/>
      <c r="O71" s="587"/>
      <c r="P71" s="587"/>
      <c r="Q71" s="587"/>
      <c r="R71" s="587"/>
      <c r="S71" s="587"/>
      <c r="T71" s="587"/>
      <c r="U71" s="587"/>
      <c r="V71" s="587"/>
    </row>
    <row r="72" spans="1:22" s="451" customFormat="1">
      <c r="A72" s="587"/>
      <c r="B72" s="587"/>
      <c r="C72" s="587"/>
      <c r="D72" s="587"/>
      <c r="E72" s="587"/>
      <c r="F72" s="587"/>
      <c r="G72" s="587"/>
      <c r="H72" s="587"/>
      <c r="I72" s="587"/>
      <c r="J72" s="587"/>
      <c r="K72" s="587"/>
      <c r="L72" s="587"/>
      <c r="M72" s="587"/>
      <c r="N72" s="587"/>
      <c r="O72" s="587"/>
      <c r="P72" s="587"/>
      <c r="Q72" s="587"/>
      <c r="R72" s="587"/>
      <c r="S72" s="587"/>
      <c r="T72" s="587"/>
      <c r="U72" s="587"/>
      <c r="V72" s="587"/>
    </row>
    <row r="73" spans="1:22" s="451" customFormat="1">
      <c r="A73" s="587"/>
      <c r="B73" s="587"/>
      <c r="C73" s="587"/>
      <c r="D73" s="587"/>
      <c r="E73" s="587"/>
      <c r="F73" s="587"/>
      <c r="G73" s="587"/>
      <c r="H73" s="587"/>
      <c r="I73" s="587"/>
      <c r="J73" s="587"/>
      <c r="K73" s="587"/>
      <c r="L73" s="587"/>
      <c r="M73" s="587"/>
      <c r="N73" s="587"/>
      <c r="O73" s="587"/>
      <c r="P73" s="587"/>
      <c r="Q73" s="587"/>
      <c r="R73" s="587"/>
      <c r="S73" s="587"/>
      <c r="T73" s="587"/>
      <c r="U73" s="587"/>
      <c r="V73" s="587"/>
    </row>
    <row r="74" spans="1:22" s="451" customFormat="1">
      <c r="A74" s="587"/>
      <c r="B74" s="587"/>
      <c r="C74" s="587"/>
      <c r="D74" s="587"/>
      <c r="E74" s="587"/>
      <c r="F74" s="587"/>
      <c r="G74" s="587"/>
      <c r="H74" s="587"/>
      <c r="I74" s="587"/>
      <c r="J74" s="587"/>
      <c r="K74" s="587"/>
      <c r="L74" s="587"/>
      <c r="M74" s="587"/>
      <c r="N74" s="587"/>
      <c r="O74" s="587"/>
      <c r="P74" s="587"/>
      <c r="Q74" s="587"/>
      <c r="R74" s="587"/>
      <c r="S74" s="587"/>
      <c r="T74" s="587"/>
      <c r="U74" s="587"/>
      <c r="V74" s="587"/>
    </row>
    <row r="75" spans="1:22" s="451" customFormat="1">
      <c r="A75" s="587"/>
      <c r="B75" s="587"/>
      <c r="C75" s="587"/>
      <c r="D75" s="587"/>
      <c r="E75" s="587"/>
      <c r="F75" s="587"/>
      <c r="G75" s="587"/>
      <c r="H75" s="587"/>
      <c r="I75" s="587"/>
      <c r="J75" s="587"/>
      <c r="K75" s="587"/>
      <c r="L75" s="587"/>
      <c r="M75" s="587"/>
      <c r="N75" s="587"/>
      <c r="O75" s="587"/>
      <c r="P75" s="587"/>
      <c r="Q75" s="587"/>
      <c r="R75" s="587"/>
      <c r="S75" s="587"/>
      <c r="T75" s="587"/>
      <c r="U75" s="587"/>
      <c r="V75" s="587"/>
    </row>
    <row r="76" spans="1:22" s="451" customFormat="1">
      <c r="A76" s="587"/>
      <c r="B76" s="587"/>
      <c r="C76" s="587"/>
      <c r="D76" s="587"/>
      <c r="E76" s="587"/>
      <c r="F76" s="587"/>
      <c r="G76" s="587"/>
      <c r="H76" s="587"/>
      <c r="I76" s="587"/>
      <c r="J76" s="587"/>
      <c r="K76" s="587"/>
      <c r="L76" s="587"/>
      <c r="M76" s="587"/>
      <c r="N76" s="587"/>
      <c r="O76" s="587"/>
      <c r="P76" s="587"/>
      <c r="Q76" s="587"/>
      <c r="R76" s="587"/>
      <c r="S76" s="587"/>
      <c r="T76" s="587"/>
      <c r="U76" s="587"/>
      <c r="V76" s="587"/>
    </row>
    <row r="77" spans="1:22" s="451" customFormat="1">
      <c r="A77" s="587"/>
      <c r="B77" s="587"/>
      <c r="C77" s="587"/>
      <c r="D77" s="587"/>
      <c r="E77" s="587"/>
      <c r="F77" s="587"/>
      <c r="G77" s="587"/>
      <c r="H77" s="587"/>
      <c r="I77" s="587"/>
      <c r="J77" s="587"/>
      <c r="K77" s="587"/>
      <c r="L77" s="587"/>
      <c r="M77" s="587"/>
      <c r="N77" s="587"/>
      <c r="O77" s="587"/>
      <c r="P77" s="587"/>
      <c r="Q77" s="587"/>
      <c r="R77" s="587"/>
      <c r="S77" s="587"/>
      <c r="T77" s="587"/>
      <c r="U77" s="587"/>
      <c r="V77" s="587"/>
    </row>
    <row r="78" spans="1:22" s="451" customFormat="1">
      <c r="A78" s="587"/>
      <c r="B78" s="587"/>
      <c r="C78" s="587"/>
      <c r="D78" s="587"/>
      <c r="E78" s="587"/>
      <c r="F78" s="587"/>
      <c r="G78" s="587"/>
      <c r="H78" s="587"/>
      <c r="I78" s="587"/>
      <c r="J78" s="587"/>
      <c r="K78" s="587"/>
      <c r="L78" s="587"/>
      <c r="M78" s="587"/>
      <c r="N78" s="587"/>
      <c r="O78" s="587"/>
      <c r="P78" s="587"/>
      <c r="Q78" s="587"/>
      <c r="R78" s="587"/>
      <c r="S78" s="587"/>
      <c r="T78" s="587"/>
      <c r="U78" s="587"/>
      <c r="V78" s="587"/>
    </row>
    <row r="79" spans="1:22" s="451" customFormat="1">
      <c r="A79" s="587"/>
      <c r="B79" s="587"/>
      <c r="C79" s="587"/>
      <c r="D79" s="587"/>
      <c r="E79" s="587"/>
      <c r="F79" s="587"/>
      <c r="G79" s="587"/>
      <c r="H79" s="587"/>
      <c r="I79" s="587"/>
      <c r="J79" s="587"/>
      <c r="K79" s="587"/>
      <c r="L79" s="587"/>
      <c r="M79" s="587"/>
      <c r="N79" s="587"/>
      <c r="O79" s="587"/>
      <c r="P79" s="587"/>
      <c r="Q79" s="587"/>
      <c r="R79" s="587"/>
      <c r="S79" s="587"/>
      <c r="T79" s="587"/>
      <c r="U79" s="587"/>
      <c r="V79" s="587"/>
    </row>
    <row r="80" spans="1:22" s="451" customFormat="1">
      <c r="A80" s="587"/>
      <c r="B80" s="587"/>
      <c r="C80" s="587"/>
      <c r="D80" s="587"/>
      <c r="E80" s="587"/>
      <c r="F80" s="587"/>
      <c r="G80" s="587"/>
      <c r="H80" s="587"/>
      <c r="I80" s="587"/>
      <c r="J80" s="587"/>
      <c r="K80" s="587"/>
      <c r="L80" s="587"/>
      <c r="M80" s="587"/>
      <c r="N80" s="587"/>
      <c r="O80" s="587"/>
      <c r="P80" s="587"/>
      <c r="Q80" s="587"/>
      <c r="R80" s="587"/>
      <c r="S80" s="587"/>
      <c r="T80" s="587"/>
      <c r="U80" s="587"/>
      <c r="V80" s="587"/>
    </row>
    <row r="81" spans="1:22" s="451" customFormat="1">
      <c r="A81" s="587"/>
      <c r="B81" s="587"/>
      <c r="C81" s="587"/>
      <c r="D81" s="587"/>
      <c r="E81" s="587"/>
      <c r="F81" s="587"/>
      <c r="G81" s="587"/>
      <c r="H81" s="587"/>
      <c r="I81" s="587"/>
      <c r="J81" s="587"/>
      <c r="K81" s="587"/>
      <c r="L81" s="587"/>
      <c r="M81" s="587"/>
      <c r="N81" s="587"/>
      <c r="O81" s="587"/>
      <c r="P81" s="587"/>
      <c r="Q81" s="587"/>
      <c r="R81" s="587"/>
      <c r="S81" s="587"/>
      <c r="T81" s="587"/>
      <c r="U81" s="587"/>
      <c r="V81" s="587"/>
    </row>
    <row r="82" spans="1:22" s="451" customFormat="1">
      <c r="A82" s="587"/>
      <c r="B82" s="587"/>
      <c r="C82" s="587"/>
      <c r="D82" s="587"/>
      <c r="E82" s="587"/>
      <c r="F82" s="587"/>
      <c r="G82" s="587"/>
      <c r="H82" s="587"/>
      <c r="I82" s="587"/>
      <c r="J82" s="587"/>
      <c r="K82" s="587"/>
      <c r="L82" s="587"/>
      <c r="M82" s="587"/>
      <c r="N82" s="587"/>
      <c r="O82" s="587"/>
      <c r="P82" s="587"/>
      <c r="Q82" s="587"/>
      <c r="R82" s="587"/>
      <c r="S82" s="587"/>
      <c r="T82" s="587"/>
      <c r="U82" s="587"/>
      <c r="V82" s="587"/>
    </row>
    <row r="83" spans="1:22" s="451" customFormat="1">
      <c r="A83" s="587"/>
      <c r="B83" s="587"/>
      <c r="C83" s="587"/>
      <c r="D83" s="587"/>
      <c r="E83" s="587"/>
      <c r="F83" s="587"/>
      <c r="G83" s="587"/>
      <c r="H83" s="587"/>
      <c r="I83" s="587"/>
      <c r="J83" s="587"/>
      <c r="K83" s="587"/>
      <c r="L83" s="587"/>
      <c r="M83" s="587"/>
      <c r="N83" s="587"/>
      <c r="O83" s="587"/>
      <c r="P83" s="587"/>
      <c r="Q83" s="587"/>
      <c r="R83" s="587"/>
      <c r="S83" s="587"/>
      <c r="T83" s="587"/>
      <c r="U83" s="587"/>
      <c r="V83" s="587"/>
    </row>
    <row r="84" spans="1:22" s="451" customFormat="1">
      <c r="A84" s="587"/>
      <c r="B84" s="587"/>
      <c r="C84" s="587"/>
      <c r="D84" s="587"/>
      <c r="E84" s="587"/>
      <c r="F84" s="587"/>
      <c r="G84" s="587"/>
      <c r="H84" s="587"/>
      <c r="I84" s="587"/>
      <c r="J84" s="587"/>
      <c r="K84" s="587"/>
      <c r="L84" s="587"/>
      <c r="M84" s="587"/>
      <c r="N84" s="587"/>
      <c r="O84" s="587"/>
      <c r="P84" s="587"/>
      <c r="Q84" s="587"/>
      <c r="R84" s="587"/>
      <c r="S84" s="587"/>
      <c r="T84" s="587"/>
      <c r="U84" s="587"/>
      <c r="V84" s="587"/>
    </row>
    <row r="85" spans="1:22" s="451" customFormat="1">
      <c r="A85" s="587"/>
      <c r="B85" s="587"/>
      <c r="C85" s="587"/>
      <c r="D85" s="587"/>
      <c r="E85" s="587"/>
      <c r="F85" s="587"/>
      <c r="G85" s="587"/>
      <c r="H85" s="587"/>
      <c r="I85" s="587"/>
      <c r="J85" s="587"/>
      <c r="K85" s="587"/>
      <c r="L85" s="587"/>
      <c r="M85" s="587"/>
      <c r="N85" s="587"/>
      <c r="O85" s="587"/>
      <c r="P85" s="587"/>
      <c r="Q85" s="587"/>
      <c r="R85" s="587"/>
      <c r="S85" s="587"/>
      <c r="T85" s="587"/>
      <c r="U85" s="587"/>
      <c r="V85" s="587"/>
    </row>
    <row r="86" spans="1:22" s="451" customFormat="1">
      <c r="A86" s="587"/>
      <c r="B86" s="587"/>
      <c r="C86" s="587"/>
      <c r="D86" s="587"/>
      <c r="E86" s="587"/>
      <c r="F86" s="587"/>
      <c r="G86" s="587"/>
      <c r="H86" s="587"/>
      <c r="I86" s="587"/>
      <c r="J86" s="587"/>
      <c r="K86" s="587"/>
      <c r="L86" s="587"/>
      <c r="M86" s="587"/>
      <c r="N86" s="587"/>
      <c r="O86" s="587"/>
      <c r="P86" s="587"/>
      <c r="Q86" s="587"/>
      <c r="R86" s="587"/>
      <c r="S86" s="587"/>
      <c r="T86" s="587"/>
      <c r="U86" s="587"/>
      <c r="V86" s="587"/>
    </row>
    <row r="87" spans="1:22" s="451" customFormat="1">
      <c r="A87" s="587"/>
      <c r="B87" s="587"/>
      <c r="C87" s="587"/>
      <c r="D87" s="587"/>
      <c r="E87" s="587"/>
      <c r="F87" s="587"/>
      <c r="G87" s="587"/>
      <c r="H87" s="587"/>
      <c r="I87" s="587"/>
      <c r="J87" s="587"/>
      <c r="K87" s="587"/>
      <c r="L87" s="587"/>
      <c r="M87" s="587"/>
      <c r="N87" s="587"/>
      <c r="O87" s="587"/>
      <c r="P87" s="587"/>
      <c r="Q87" s="587"/>
      <c r="R87" s="587"/>
      <c r="S87" s="587"/>
      <c r="T87" s="587"/>
      <c r="U87" s="587"/>
      <c r="V87" s="587"/>
    </row>
    <row r="88" spans="1:22" s="451" customFormat="1">
      <c r="A88" s="587"/>
      <c r="B88" s="587"/>
      <c r="C88" s="587"/>
      <c r="D88" s="587"/>
      <c r="E88" s="587"/>
      <c r="F88" s="587"/>
      <c r="G88" s="587"/>
      <c r="H88" s="587"/>
      <c r="I88" s="587"/>
      <c r="J88" s="587"/>
      <c r="K88" s="587"/>
      <c r="L88" s="587"/>
      <c r="M88" s="587"/>
      <c r="N88" s="587"/>
      <c r="O88" s="587"/>
      <c r="P88" s="587"/>
      <c r="Q88" s="587"/>
      <c r="R88" s="587"/>
      <c r="S88" s="587"/>
      <c r="T88" s="587"/>
      <c r="U88" s="587"/>
      <c r="V88" s="587"/>
    </row>
    <row r="89" spans="1:22" s="451" customFormat="1">
      <c r="A89" s="587"/>
      <c r="B89" s="587"/>
      <c r="C89" s="587"/>
      <c r="D89" s="587"/>
      <c r="E89" s="587"/>
      <c r="F89" s="587"/>
      <c r="G89" s="587"/>
      <c r="H89" s="587"/>
      <c r="I89" s="587"/>
      <c r="J89" s="587"/>
      <c r="K89" s="587"/>
      <c r="L89" s="587"/>
      <c r="M89" s="587"/>
      <c r="N89" s="587"/>
      <c r="O89" s="587"/>
      <c r="P89" s="587"/>
      <c r="Q89" s="587"/>
      <c r="R89" s="587"/>
      <c r="S89" s="587"/>
      <c r="T89" s="587"/>
      <c r="U89" s="587"/>
      <c r="V89" s="587"/>
    </row>
    <row r="90" spans="1:22" s="451" customFormat="1">
      <c r="A90" s="587"/>
      <c r="B90" s="587"/>
      <c r="C90" s="587"/>
      <c r="D90" s="587"/>
      <c r="E90" s="587"/>
      <c r="F90" s="587"/>
      <c r="G90" s="587"/>
      <c r="H90" s="587"/>
      <c r="I90" s="587"/>
      <c r="J90" s="587"/>
      <c r="K90" s="587"/>
      <c r="L90" s="587"/>
      <c r="M90" s="587"/>
      <c r="N90" s="587"/>
      <c r="O90" s="587"/>
      <c r="P90" s="587"/>
      <c r="Q90" s="587"/>
      <c r="R90" s="587"/>
      <c r="S90" s="587"/>
      <c r="T90" s="587"/>
      <c r="U90" s="587"/>
      <c r="V90" s="587"/>
    </row>
    <row r="91" spans="1:22" s="451" customFormat="1">
      <c r="A91" s="587"/>
      <c r="B91" s="587"/>
      <c r="C91" s="587"/>
      <c r="D91" s="587"/>
      <c r="E91" s="587"/>
      <c r="F91" s="587"/>
      <c r="G91" s="587"/>
      <c r="H91" s="587"/>
      <c r="I91" s="587"/>
      <c r="J91" s="587"/>
      <c r="K91" s="587"/>
      <c r="L91" s="587"/>
      <c r="M91" s="587"/>
      <c r="N91" s="587"/>
      <c r="O91" s="587"/>
      <c r="P91" s="587"/>
      <c r="Q91" s="587"/>
      <c r="R91" s="587"/>
      <c r="S91" s="587"/>
      <c r="T91" s="587"/>
      <c r="U91" s="587"/>
      <c r="V91" s="587"/>
    </row>
    <row r="92" spans="1:22" s="451" customFormat="1">
      <c r="A92" s="587"/>
      <c r="B92" s="587"/>
      <c r="C92" s="587"/>
      <c r="D92" s="587"/>
      <c r="E92" s="587"/>
      <c r="F92" s="587"/>
      <c r="G92" s="587"/>
      <c r="H92" s="587"/>
      <c r="I92" s="587"/>
      <c r="J92" s="587"/>
      <c r="K92" s="587"/>
      <c r="L92" s="587"/>
      <c r="M92" s="587"/>
      <c r="N92" s="587"/>
      <c r="O92" s="587"/>
      <c r="P92" s="587"/>
      <c r="Q92" s="587"/>
      <c r="R92" s="587"/>
      <c r="S92" s="587"/>
      <c r="T92" s="587"/>
      <c r="U92" s="587"/>
      <c r="V92" s="587"/>
    </row>
    <row r="93" spans="1:22" s="451" customFormat="1">
      <c r="A93" s="587"/>
      <c r="B93" s="587"/>
      <c r="C93" s="587"/>
      <c r="D93" s="587"/>
      <c r="E93" s="587"/>
      <c r="F93" s="587"/>
      <c r="G93" s="587"/>
      <c r="H93" s="587"/>
      <c r="I93" s="587"/>
      <c r="J93" s="587"/>
      <c r="K93" s="587"/>
      <c r="L93" s="587"/>
      <c r="M93" s="587"/>
      <c r="N93" s="587"/>
      <c r="O93" s="587"/>
      <c r="P93" s="587"/>
      <c r="Q93" s="587"/>
      <c r="R93" s="587"/>
      <c r="S93" s="587"/>
      <c r="T93" s="587"/>
      <c r="U93" s="587"/>
      <c r="V93" s="587"/>
    </row>
    <row r="94" spans="1:22" s="451" customFormat="1">
      <c r="A94" s="587"/>
      <c r="B94" s="587"/>
      <c r="C94" s="587"/>
      <c r="D94" s="587"/>
      <c r="E94" s="587"/>
      <c r="F94" s="587"/>
      <c r="G94" s="587"/>
      <c r="H94" s="587"/>
      <c r="I94" s="587"/>
      <c r="J94" s="587"/>
      <c r="K94" s="587"/>
      <c r="L94" s="587"/>
      <c r="M94" s="587"/>
      <c r="N94" s="587"/>
      <c r="O94" s="587"/>
      <c r="P94" s="587"/>
      <c r="Q94" s="587"/>
      <c r="R94" s="587"/>
      <c r="S94" s="587"/>
      <c r="T94" s="587"/>
      <c r="U94" s="587"/>
      <c r="V94" s="587"/>
    </row>
    <row r="95" spans="1:22" s="451" customFormat="1">
      <c r="A95" s="587"/>
      <c r="B95" s="587"/>
      <c r="C95" s="587"/>
      <c r="D95" s="587"/>
      <c r="E95" s="587"/>
      <c r="F95" s="587"/>
      <c r="G95" s="587"/>
      <c r="H95" s="587"/>
      <c r="I95" s="587"/>
      <c r="J95" s="587"/>
      <c r="K95" s="587"/>
      <c r="L95" s="587"/>
      <c r="M95" s="587"/>
      <c r="N95" s="587"/>
      <c r="O95" s="587"/>
      <c r="P95" s="587"/>
      <c r="Q95" s="587"/>
      <c r="R95" s="587"/>
      <c r="S95" s="587"/>
      <c r="T95" s="587"/>
      <c r="U95" s="587"/>
      <c r="V95" s="587"/>
    </row>
    <row r="96" spans="1:22" s="451" customFormat="1">
      <c r="A96" s="587"/>
      <c r="B96" s="587"/>
      <c r="C96" s="587"/>
      <c r="D96" s="587"/>
      <c r="E96" s="587"/>
      <c r="F96" s="587"/>
      <c r="G96" s="587"/>
      <c r="H96" s="587"/>
      <c r="I96" s="587"/>
      <c r="J96" s="587"/>
      <c r="K96" s="587"/>
      <c r="L96" s="587"/>
      <c r="M96" s="587"/>
      <c r="N96" s="587"/>
      <c r="O96" s="587"/>
      <c r="P96" s="587"/>
      <c r="Q96" s="587"/>
      <c r="R96" s="587"/>
      <c r="S96" s="587"/>
      <c r="T96" s="587"/>
      <c r="U96" s="587"/>
      <c r="V96" s="587"/>
    </row>
    <row r="97" spans="1:22" s="451" customFormat="1">
      <c r="A97" s="587"/>
      <c r="B97" s="587"/>
      <c r="C97" s="587"/>
      <c r="D97" s="587"/>
      <c r="E97" s="587"/>
      <c r="F97" s="587"/>
      <c r="G97" s="587"/>
      <c r="H97" s="587"/>
      <c r="I97" s="587"/>
      <c r="J97" s="587"/>
      <c r="K97" s="587"/>
      <c r="L97" s="587"/>
      <c r="M97" s="587"/>
      <c r="N97" s="587"/>
      <c r="O97" s="587"/>
      <c r="P97" s="587"/>
      <c r="Q97" s="587"/>
      <c r="R97" s="587"/>
      <c r="S97" s="587"/>
      <c r="T97" s="587"/>
      <c r="U97" s="587"/>
      <c r="V97" s="587"/>
    </row>
    <row r="98" spans="1:22" s="451" customFormat="1">
      <c r="A98" s="587"/>
      <c r="B98" s="587"/>
      <c r="C98" s="587"/>
      <c r="D98" s="587"/>
      <c r="E98" s="587"/>
      <c r="F98" s="587"/>
      <c r="G98" s="587"/>
      <c r="H98" s="587"/>
      <c r="I98" s="587"/>
      <c r="J98" s="587"/>
      <c r="K98" s="587"/>
      <c r="L98" s="587"/>
      <c r="M98" s="587"/>
      <c r="N98" s="587"/>
      <c r="O98" s="587"/>
      <c r="P98" s="587"/>
      <c r="Q98" s="587"/>
      <c r="R98" s="587"/>
      <c r="S98" s="587"/>
      <c r="T98" s="587"/>
      <c r="U98" s="587"/>
      <c r="V98" s="587"/>
    </row>
    <row r="99" spans="1:22" s="451" customFormat="1">
      <c r="A99" s="587"/>
      <c r="B99" s="587"/>
      <c r="C99" s="587"/>
      <c r="D99" s="587"/>
      <c r="E99" s="587"/>
      <c r="F99" s="587"/>
      <c r="G99" s="587"/>
      <c r="H99" s="587"/>
      <c r="I99" s="587"/>
      <c r="J99" s="587"/>
      <c r="K99" s="587"/>
      <c r="L99" s="587"/>
      <c r="M99" s="587"/>
      <c r="N99" s="587"/>
      <c r="O99" s="587"/>
      <c r="P99" s="587"/>
      <c r="Q99" s="587"/>
      <c r="R99" s="587"/>
      <c r="S99" s="587"/>
      <c r="T99" s="587"/>
      <c r="U99" s="587"/>
      <c r="V99" s="587"/>
    </row>
    <row r="100" spans="1:22" s="451" customFormat="1">
      <c r="A100" s="587"/>
      <c r="B100" s="587"/>
      <c r="C100" s="587"/>
      <c r="D100" s="587"/>
      <c r="E100" s="587"/>
      <c r="F100" s="587"/>
      <c r="G100" s="587"/>
      <c r="H100" s="587"/>
      <c r="I100" s="587"/>
      <c r="J100" s="587"/>
      <c r="K100" s="587"/>
      <c r="L100" s="587"/>
      <c r="M100" s="587"/>
      <c r="N100" s="587"/>
      <c r="O100" s="587"/>
      <c r="P100" s="587"/>
      <c r="Q100" s="587"/>
      <c r="R100" s="587"/>
      <c r="S100" s="587"/>
      <c r="T100" s="587"/>
      <c r="U100" s="587"/>
      <c r="V100" s="587"/>
    </row>
    <row r="101" spans="1:22" s="451" customFormat="1">
      <c r="A101" s="587"/>
      <c r="B101" s="587"/>
      <c r="C101" s="587"/>
      <c r="D101" s="587"/>
      <c r="E101" s="587"/>
      <c r="F101" s="587"/>
      <c r="G101" s="587"/>
      <c r="H101" s="587"/>
      <c r="I101" s="587"/>
      <c r="J101" s="587"/>
      <c r="K101" s="587"/>
      <c r="L101" s="587"/>
      <c r="M101" s="587"/>
      <c r="N101" s="587"/>
      <c r="O101" s="587"/>
      <c r="P101" s="587"/>
      <c r="Q101" s="587"/>
      <c r="R101" s="587"/>
      <c r="S101" s="587"/>
      <c r="T101" s="587"/>
      <c r="U101" s="587"/>
      <c r="V101" s="587"/>
    </row>
    <row r="102" spans="1:22" s="451" customFormat="1">
      <c r="A102" s="587"/>
      <c r="B102" s="587"/>
      <c r="C102" s="587"/>
      <c r="D102" s="587"/>
      <c r="E102" s="587"/>
      <c r="F102" s="587"/>
      <c r="G102" s="587"/>
      <c r="H102" s="587"/>
      <c r="I102" s="587"/>
      <c r="J102" s="587"/>
      <c r="K102" s="587"/>
      <c r="L102" s="587"/>
      <c r="M102" s="587"/>
      <c r="N102" s="587"/>
      <c r="O102" s="587"/>
      <c r="P102" s="587"/>
      <c r="Q102" s="587"/>
      <c r="R102" s="587"/>
      <c r="S102" s="587"/>
      <c r="T102" s="587"/>
      <c r="U102" s="587"/>
      <c r="V102" s="587"/>
    </row>
    <row r="103" spans="1:22" s="451" customFormat="1">
      <c r="A103" s="587"/>
      <c r="B103" s="587"/>
      <c r="C103" s="587"/>
      <c r="D103" s="587"/>
      <c r="E103" s="587"/>
      <c r="F103" s="587"/>
      <c r="G103" s="587"/>
      <c r="H103" s="587"/>
      <c r="I103" s="587"/>
      <c r="J103" s="587"/>
      <c r="K103" s="587"/>
      <c r="L103" s="587"/>
      <c r="M103" s="587"/>
      <c r="N103" s="587"/>
      <c r="O103" s="587"/>
      <c r="P103" s="587"/>
      <c r="Q103" s="587"/>
      <c r="R103" s="587"/>
      <c r="S103" s="587"/>
      <c r="T103" s="587"/>
      <c r="U103" s="587"/>
      <c r="V103" s="587"/>
    </row>
    <row r="104" spans="1:22" s="451" customFormat="1">
      <c r="A104" s="587"/>
      <c r="B104" s="587"/>
      <c r="C104" s="587"/>
      <c r="D104" s="587"/>
      <c r="E104" s="587"/>
      <c r="F104" s="587"/>
      <c r="G104" s="587"/>
      <c r="H104" s="587"/>
      <c r="I104" s="587"/>
      <c r="J104" s="587"/>
      <c r="K104" s="587"/>
      <c r="L104" s="587"/>
      <c r="M104" s="587"/>
      <c r="N104" s="587"/>
      <c r="O104" s="587"/>
      <c r="P104" s="587"/>
      <c r="Q104" s="587"/>
      <c r="R104" s="587"/>
      <c r="S104" s="587"/>
      <c r="T104" s="587"/>
      <c r="U104" s="587"/>
      <c r="V104" s="587"/>
    </row>
    <row r="105" spans="1:22" s="451" customFormat="1">
      <c r="A105" s="587"/>
      <c r="B105" s="587"/>
      <c r="C105" s="587"/>
      <c r="D105" s="587"/>
      <c r="E105" s="587"/>
      <c r="F105" s="587"/>
      <c r="G105" s="587"/>
      <c r="H105" s="587"/>
      <c r="I105" s="587"/>
      <c r="J105" s="587"/>
      <c r="K105" s="587"/>
      <c r="L105" s="587"/>
      <c r="M105" s="587"/>
      <c r="N105" s="587"/>
      <c r="O105" s="587"/>
      <c r="P105" s="587"/>
      <c r="Q105" s="587"/>
      <c r="R105" s="587"/>
      <c r="S105" s="587"/>
      <c r="T105" s="587"/>
      <c r="U105" s="587"/>
      <c r="V105" s="587"/>
    </row>
    <row r="106" spans="1:22" s="451" customFormat="1">
      <c r="A106" s="587"/>
      <c r="B106" s="587"/>
      <c r="C106" s="587"/>
      <c r="D106" s="587"/>
      <c r="E106" s="587"/>
      <c r="F106" s="587"/>
      <c r="G106" s="587"/>
      <c r="H106" s="587"/>
      <c r="I106" s="587"/>
      <c r="J106" s="587"/>
      <c r="K106" s="587"/>
      <c r="L106" s="587"/>
      <c r="M106" s="587"/>
      <c r="N106" s="587"/>
      <c r="O106" s="587"/>
      <c r="P106" s="587"/>
      <c r="Q106" s="587"/>
      <c r="R106" s="587"/>
      <c r="S106" s="587"/>
      <c r="T106" s="587"/>
      <c r="U106" s="587"/>
      <c r="V106" s="587"/>
    </row>
    <row r="107" spans="1:22" s="451" customFormat="1">
      <c r="A107" s="587"/>
      <c r="B107" s="587"/>
      <c r="C107" s="587"/>
      <c r="D107" s="587"/>
      <c r="E107" s="587"/>
      <c r="F107" s="587"/>
      <c r="G107" s="587"/>
      <c r="H107" s="587"/>
      <c r="I107" s="587"/>
      <c r="J107" s="587"/>
      <c r="K107" s="587"/>
      <c r="L107" s="587"/>
      <c r="M107" s="587"/>
      <c r="N107" s="587"/>
      <c r="O107" s="587"/>
      <c r="P107" s="587"/>
      <c r="Q107" s="587"/>
      <c r="R107" s="587"/>
      <c r="S107" s="587"/>
      <c r="T107" s="587"/>
      <c r="U107" s="587"/>
      <c r="V107" s="587"/>
    </row>
    <row r="108" spans="1:22" s="451" customFormat="1">
      <c r="A108" s="587"/>
      <c r="B108" s="587"/>
      <c r="C108" s="587"/>
      <c r="D108" s="587"/>
      <c r="E108" s="587"/>
      <c r="F108" s="587"/>
      <c r="G108" s="587"/>
      <c r="H108" s="587"/>
      <c r="I108" s="587"/>
      <c r="J108" s="587"/>
      <c r="K108" s="587"/>
      <c r="L108" s="587"/>
      <c r="M108" s="587"/>
      <c r="N108" s="587"/>
      <c r="O108" s="587"/>
      <c r="P108" s="587"/>
      <c r="Q108" s="587"/>
      <c r="R108" s="587"/>
      <c r="S108" s="587"/>
      <c r="T108" s="587"/>
      <c r="U108" s="587"/>
      <c r="V108" s="587"/>
    </row>
    <row r="109" spans="1:22" s="451" customFormat="1">
      <c r="A109" s="587"/>
      <c r="B109" s="587"/>
      <c r="C109" s="587"/>
      <c r="D109" s="587"/>
      <c r="E109" s="587"/>
      <c r="F109" s="587"/>
      <c r="G109" s="587"/>
      <c r="H109" s="587"/>
      <c r="I109" s="587"/>
      <c r="J109" s="587"/>
      <c r="K109" s="587"/>
      <c r="L109" s="587"/>
      <c r="M109" s="587"/>
      <c r="N109" s="587"/>
      <c r="O109" s="587"/>
      <c r="P109" s="587"/>
      <c r="Q109" s="587"/>
      <c r="R109" s="587"/>
      <c r="S109" s="587"/>
      <c r="T109" s="587"/>
      <c r="U109" s="587"/>
      <c r="V109" s="587"/>
    </row>
    <row r="110" spans="1:22" s="451" customFormat="1">
      <c r="A110" s="587"/>
      <c r="B110" s="587"/>
      <c r="C110" s="587"/>
      <c r="D110" s="587"/>
      <c r="E110" s="587"/>
      <c r="F110" s="587"/>
      <c r="G110" s="587"/>
      <c r="H110" s="587"/>
      <c r="I110" s="587"/>
      <c r="J110" s="587"/>
      <c r="K110" s="587"/>
      <c r="L110" s="587"/>
      <c r="M110" s="587"/>
      <c r="N110" s="587"/>
      <c r="O110" s="587"/>
      <c r="P110" s="587"/>
      <c r="Q110" s="587"/>
      <c r="R110" s="587"/>
      <c r="S110" s="587"/>
      <c r="T110" s="587"/>
      <c r="U110" s="587"/>
      <c r="V110" s="587"/>
    </row>
    <row r="111" spans="1:22" s="451" customFormat="1">
      <c r="A111" s="587"/>
      <c r="B111" s="587"/>
      <c r="C111" s="587"/>
      <c r="D111" s="587"/>
      <c r="E111" s="587"/>
      <c r="F111" s="587"/>
      <c r="G111" s="587"/>
      <c r="H111" s="587"/>
      <c r="I111" s="587"/>
      <c r="J111" s="587"/>
      <c r="K111" s="587"/>
      <c r="L111" s="587"/>
      <c r="M111" s="587"/>
      <c r="N111" s="587"/>
      <c r="O111" s="587"/>
      <c r="P111" s="587"/>
      <c r="Q111" s="587"/>
      <c r="R111" s="587"/>
      <c r="S111" s="587"/>
      <c r="T111" s="587"/>
      <c r="U111" s="587"/>
      <c r="V111" s="587"/>
    </row>
    <row r="112" spans="1:22" s="451" customFormat="1">
      <c r="A112" s="587"/>
      <c r="B112" s="587"/>
      <c r="C112" s="587"/>
      <c r="D112" s="587"/>
      <c r="E112" s="587"/>
      <c r="F112" s="587"/>
      <c r="G112" s="587"/>
      <c r="H112" s="587"/>
      <c r="I112" s="587"/>
      <c r="J112" s="587"/>
      <c r="K112" s="587"/>
      <c r="L112" s="587"/>
      <c r="M112" s="587"/>
      <c r="N112" s="587"/>
      <c r="O112" s="587"/>
      <c r="P112" s="587"/>
      <c r="Q112" s="587"/>
      <c r="R112" s="587"/>
      <c r="S112" s="587"/>
      <c r="T112" s="587"/>
      <c r="U112" s="587"/>
      <c r="V112" s="587"/>
    </row>
    <row r="113" spans="1:22" s="451" customFormat="1">
      <c r="A113" s="587"/>
      <c r="B113" s="587"/>
      <c r="C113" s="587"/>
      <c r="D113" s="587"/>
      <c r="E113" s="587"/>
      <c r="F113" s="587"/>
      <c r="G113" s="587"/>
      <c r="H113" s="587"/>
      <c r="I113" s="587"/>
      <c r="J113" s="587"/>
      <c r="K113" s="587"/>
      <c r="L113" s="587"/>
      <c r="M113" s="587"/>
      <c r="N113" s="587"/>
      <c r="O113" s="587"/>
      <c r="P113" s="587"/>
      <c r="Q113" s="587"/>
      <c r="R113" s="587"/>
      <c r="S113" s="587"/>
      <c r="T113" s="587"/>
      <c r="U113" s="587"/>
      <c r="V113" s="587"/>
    </row>
    <row r="114" spans="1:22" s="451" customFormat="1">
      <c r="A114" s="587"/>
      <c r="B114" s="587"/>
      <c r="C114" s="587"/>
      <c r="D114" s="587"/>
      <c r="E114" s="587"/>
      <c r="F114" s="587"/>
      <c r="G114" s="587"/>
      <c r="H114" s="587"/>
      <c r="I114" s="587"/>
      <c r="J114" s="587"/>
      <c r="K114" s="587"/>
      <c r="L114" s="587"/>
      <c r="M114" s="587"/>
      <c r="N114" s="587"/>
      <c r="O114" s="587"/>
      <c r="P114" s="587"/>
      <c r="Q114" s="587"/>
      <c r="R114" s="587"/>
      <c r="S114" s="587"/>
      <c r="T114" s="587"/>
      <c r="U114" s="587"/>
      <c r="V114" s="587"/>
    </row>
    <row r="115" spans="1:22" s="451" customFormat="1">
      <c r="A115" s="587"/>
      <c r="B115" s="587"/>
      <c r="C115" s="587"/>
      <c r="D115" s="587"/>
      <c r="E115" s="587"/>
      <c r="F115" s="587"/>
      <c r="G115" s="587"/>
      <c r="H115" s="587"/>
      <c r="I115" s="587"/>
      <c r="J115" s="587"/>
      <c r="K115" s="587"/>
      <c r="L115" s="587"/>
      <c r="M115" s="587"/>
      <c r="N115" s="587"/>
      <c r="O115" s="587"/>
      <c r="P115" s="587"/>
      <c r="Q115" s="587"/>
      <c r="R115" s="587"/>
      <c r="S115" s="587"/>
      <c r="T115" s="587"/>
      <c r="U115" s="587"/>
      <c r="V115" s="587"/>
    </row>
    <row r="116" spans="1:22" s="451" customFormat="1">
      <c r="A116" s="587"/>
      <c r="B116" s="587"/>
      <c r="C116" s="587"/>
      <c r="D116" s="587"/>
      <c r="E116" s="587"/>
      <c r="F116" s="587"/>
      <c r="G116" s="587"/>
      <c r="H116" s="587"/>
      <c r="I116" s="587"/>
      <c r="J116" s="587"/>
      <c r="K116" s="587"/>
      <c r="L116" s="587"/>
      <c r="M116" s="587"/>
      <c r="N116" s="587"/>
      <c r="O116" s="587"/>
      <c r="P116" s="587"/>
      <c r="Q116" s="587"/>
      <c r="R116" s="587"/>
      <c r="S116" s="587"/>
      <c r="T116" s="587"/>
      <c r="U116" s="587"/>
      <c r="V116" s="587"/>
    </row>
    <row r="117" spans="1:22" s="451" customFormat="1">
      <c r="A117" s="587"/>
      <c r="B117" s="587"/>
      <c r="C117" s="587"/>
      <c r="D117" s="587"/>
      <c r="E117" s="587"/>
      <c r="F117" s="587"/>
      <c r="G117" s="587"/>
      <c r="H117" s="587"/>
      <c r="I117" s="587"/>
      <c r="J117" s="587"/>
      <c r="K117" s="587"/>
      <c r="L117" s="587"/>
      <c r="M117" s="587"/>
      <c r="N117" s="587"/>
      <c r="O117" s="587"/>
      <c r="P117" s="587"/>
      <c r="Q117" s="587"/>
      <c r="R117" s="587"/>
      <c r="S117" s="587"/>
      <c r="T117" s="587"/>
      <c r="U117" s="587"/>
      <c r="V117" s="587"/>
    </row>
    <row r="118" spans="1:22" s="451" customFormat="1">
      <c r="A118" s="587"/>
      <c r="B118" s="587"/>
      <c r="C118" s="587"/>
      <c r="D118" s="587"/>
      <c r="E118" s="587"/>
      <c r="F118" s="587"/>
      <c r="G118" s="587"/>
      <c r="H118" s="587"/>
      <c r="I118" s="587"/>
      <c r="J118" s="587"/>
      <c r="K118" s="587"/>
      <c r="L118" s="587"/>
      <c r="M118" s="587"/>
      <c r="N118" s="587"/>
      <c r="O118" s="587"/>
      <c r="P118" s="587"/>
      <c r="Q118" s="587"/>
      <c r="R118" s="587"/>
      <c r="S118" s="587"/>
      <c r="T118" s="587"/>
      <c r="U118" s="587"/>
      <c r="V118" s="587"/>
    </row>
    <row r="119" spans="1:22" s="451" customFormat="1">
      <c r="A119" s="587"/>
      <c r="B119" s="587"/>
      <c r="C119" s="587"/>
      <c r="D119" s="587"/>
      <c r="E119" s="587"/>
      <c r="F119" s="587"/>
      <c r="G119" s="587"/>
      <c r="H119" s="587"/>
      <c r="I119" s="587"/>
      <c r="J119" s="587"/>
      <c r="K119" s="587"/>
      <c r="L119" s="587"/>
      <c r="M119" s="587"/>
      <c r="N119" s="587"/>
      <c r="O119" s="587"/>
      <c r="P119" s="587"/>
      <c r="Q119" s="587"/>
      <c r="R119" s="587"/>
      <c r="S119" s="587"/>
      <c r="T119" s="587"/>
      <c r="U119" s="587"/>
      <c r="V119" s="587"/>
    </row>
    <row r="120" spans="1:22" s="451" customFormat="1">
      <c r="A120" s="587"/>
      <c r="B120" s="587"/>
      <c r="C120" s="587"/>
      <c r="D120" s="587"/>
      <c r="E120" s="587"/>
      <c r="F120" s="587"/>
      <c r="G120" s="587"/>
      <c r="H120" s="587"/>
      <c r="I120" s="587"/>
      <c r="J120" s="587"/>
      <c r="K120" s="587"/>
      <c r="L120" s="587"/>
      <c r="M120" s="587"/>
      <c r="N120" s="587"/>
      <c r="O120" s="587"/>
      <c r="P120" s="587"/>
      <c r="Q120" s="587"/>
      <c r="R120" s="587"/>
      <c r="S120" s="587"/>
      <c r="T120" s="587"/>
      <c r="U120" s="587"/>
      <c r="V120" s="587"/>
    </row>
    <row r="121" spans="1:22" s="451" customFormat="1">
      <c r="A121" s="587"/>
      <c r="B121" s="587"/>
      <c r="C121" s="587"/>
      <c r="D121" s="587"/>
      <c r="E121" s="587"/>
      <c r="F121" s="587"/>
      <c r="G121" s="587"/>
      <c r="H121" s="587"/>
      <c r="I121" s="587"/>
      <c r="J121" s="587"/>
      <c r="K121" s="587"/>
      <c r="L121" s="587"/>
      <c r="M121" s="587"/>
      <c r="N121" s="587"/>
      <c r="O121" s="587"/>
      <c r="P121" s="587"/>
      <c r="Q121" s="587"/>
      <c r="R121" s="587"/>
      <c r="S121" s="587"/>
      <c r="T121" s="587"/>
      <c r="U121" s="587"/>
      <c r="V121" s="587"/>
    </row>
    <row r="122" spans="1:22" s="451" customFormat="1">
      <c r="A122" s="587"/>
      <c r="B122" s="587"/>
      <c r="C122" s="587"/>
      <c r="D122" s="587"/>
      <c r="E122" s="587"/>
      <c r="F122" s="587"/>
      <c r="G122" s="587"/>
      <c r="H122" s="587"/>
      <c r="I122" s="587"/>
      <c r="J122" s="587"/>
      <c r="K122" s="587"/>
      <c r="L122" s="587"/>
      <c r="M122" s="587"/>
      <c r="N122" s="587"/>
      <c r="O122" s="587"/>
      <c r="P122" s="587"/>
      <c r="Q122" s="587"/>
      <c r="R122" s="587"/>
      <c r="S122" s="587"/>
      <c r="T122" s="587"/>
      <c r="U122" s="587"/>
      <c r="V122" s="587"/>
    </row>
    <row r="123" spans="1:22" s="451" customFormat="1">
      <c r="A123" s="587"/>
      <c r="B123" s="587"/>
      <c r="C123" s="587"/>
      <c r="D123" s="587"/>
      <c r="E123" s="587"/>
      <c r="F123" s="587"/>
      <c r="G123" s="587"/>
      <c r="H123" s="587"/>
      <c r="I123" s="587"/>
      <c r="J123" s="587"/>
      <c r="K123" s="587"/>
      <c r="L123" s="587"/>
      <c r="M123" s="587"/>
      <c r="N123" s="587"/>
      <c r="O123" s="587"/>
      <c r="P123" s="587"/>
      <c r="Q123" s="587"/>
      <c r="R123" s="587"/>
      <c r="S123" s="587"/>
      <c r="T123" s="587"/>
      <c r="U123" s="587"/>
      <c r="V123" s="587"/>
    </row>
    <row r="124" spans="1:22" s="451" customFormat="1">
      <c r="A124" s="587"/>
      <c r="B124" s="587"/>
      <c r="C124" s="587"/>
      <c r="D124" s="587"/>
      <c r="E124" s="587"/>
      <c r="F124" s="587"/>
      <c r="G124" s="587"/>
      <c r="H124" s="587"/>
      <c r="I124" s="587"/>
      <c r="J124" s="587"/>
      <c r="K124" s="587"/>
      <c r="L124" s="587"/>
      <c r="M124" s="587"/>
      <c r="N124" s="587"/>
      <c r="O124" s="587"/>
      <c r="P124" s="587"/>
      <c r="Q124" s="587"/>
      <c r="R124" s="587"/>
      <c r="S124" s="587"/>
      <c r="T124" s="587"/>
      <c r="U124" s="587"/>
      <c r="V124" s="587"/>
    </row>
    <row r="125" spans="1:22" s="451" customFormat="1">
      <c r="A125" s="587"/>
      <c r="B125" s="587"/>
      <c r="C125" s="587"/>
      <c r="D125" s="587"/>
      <c r="E125" s="587"/>
      <c r="F125" s="587"/>
      <c r="G125" s="587"/>
      <c r="H125" s="587"/>
      <c r="I125" s="587"/>
      <c r="J125" s="587"/>
      <c r="K125" s="587"/>
      <c r="L125" s="587"/>
      <c r="M125" s="587"/>
      <c r="N125" s="587"/>
      <c r="O125" s="587"/>
      <c r="P125" s="587"/>
      <c r="Q125" s="587"/>
      <c r="R125" s="587"/>
      <c r="S125" s="587"/>
      <c r="T125" s="587"/>
      <c r="U125" s="587"/>
      <c r="V125" s="587"/>
    </row>
    <row r="126" spans="1:22" s="451" customFormat="1">
      <c r="A126" s="587"/>
      <c r="B126" s="587"/>
      <c r="C126" s="587"/>
      <c r="D126" s="587"/>
      <c r="E126" s="587"/>
      <c r="F126" s="587"/>
      <c r="G126" s="587"/>
      <c r="H126" s="587"/>
      <c r="I126" s="587"/>
      <c r="J126" s="587"/>
      <c r="K126" s="587"/>
      <c r="L126" s="587"/>
      <c r="M126" s="587"/>
      <c r="N126" s="587"/>
      <c r="O126" s="587"/>
      <c r="P126" s="587"/>
      <c r="Q126" s="587"/>
      <c r="R126" s="587"/>
      <c r="S126" s="587"/>
      <c r="T126" s="587"/>
      <c r="U126" s="587"/>
      <c r="V126" s="587"/>
    </row>
    <row r="127" spans="1:22" s="451" customFormat="1">
      <c r="A127" s="587"/>
      <c r="B127" s="587"/>
      <c r="C127" s="587"/>
      <c r="D127" s="587"/>
      <c r="E127" s="587"/>
      <c r="F127" s="587"/>
      <c r="G127" s="587"/>
      <c r="H127" s="587"/>
      <c r="I127" s="587"/>
      <c r="J127" s="587"/>
      <c r="K127" s="587"/>
      <c r="L127" s="587"/>
      <c r="M127" s="587"/>
      <c r="N127" s="587"/>
      <c r="O127" s="587"/>
      <c r="P127" s="587"/>
      <c r="Q127" s="587"/>
      <c r="R127" s="587"/>
      <c r="S127" s="587"/>
      <c r="T127" s="587"/>
      <c r="U127" s="587"/>
      <c r="V127" s="587"/>
    </row>
    <row r="128" spans="1:22" s="451" customFormat="1">
      <c r="A128" s="587"/>
      <c r="B128" s="587"/>
      <c r="C128" s="587"/>
      <c r="D128" s="587"/>
      <c r="E128" s="587"/>
      <c r="F128" s="587"/>
      <c r="G128" s="587"/>
      <c r="H128" s="587"/>
      <c r="I128" s="587"/>
      <c r="J128" s="587"/>
      <c r="K128" s="587"/>
      <c r="L128" s="587"/>
      <c r="M128" s="587"/>
      <c r="N128" s="587"/>
      <c r="O128" s="587"/>
      <c r="P128" s="587"/>
      <c r="Q128" s="587"/>
      <c r="R128" s="587"/>
      <c r="S128" s="587"/>
      <c r="T128" s="587"/>
      <c r="U128" s="587"/>
      <c r="V128" s="587"/>
    </row>
    <row r="129" spans="1:22" s="451" customFormat="1">
      <c r="A129" s="587"/>
      <c r="B129" s="587"/>
      <c r="C129" s="587"/>
      <c r="D129" s="587"/>
      <c r="E129" s="587"/>
      <c r="F129" s="587"/>
      <c r="G129" s="587"/>
      <c r="H129" s="587"/>
      <c r="I129" s="587"/>
      <c r="J129" s="587"/>
      <c r="K129" s="587"/>
      <c r="L129" s="587"/>
      <c r="M129" s="587"/>
      <c r="N129" s="587"/>
      <c r="O129" s="587"/>
      <c r="P129" s="587"/>
      <c r="Q129" s="587"/>
      <c r="R129" s="587"/>
      <c r="S129" s="587"/>
      <c r="T129" s="587"/>
      <c r="U129" s="587"/>
      <c r="V129" s="587"/>
    </row>
    <row r="130" spans="1:22" s="451" customFormat="1">
      <c r="A130" s="587"/>
      <c r="B130" s="587"/>
      <c r="C130" s="587"/>
      <c r="D130" s="587"/>
      <c r="E130" s="587"/>
      <c r="F130" s="587"/>
      <c r="G130" s="587"/>
      <c r="H130" s="587"/>
      <c r="I130" s="587"/>
      <c r="J130" s="587"/>
      <c r="K130" s="587"/>
      <c r="L130" s="587"/>
      <c r="M130" s="587"/>
      <c r="N130" s="587"/>
      <c r="O130" s="587"/>
      <c r="P130" s="587"/>
      <c r="Q130" s="587"/>
      <c r="R130" s="587"/>
      <c r="S130" s="587"/>
      <c r="T130" s="587"/>
      <c r="U130" s="587"/>
      <c r="V130" s="587"/>
    </row>
    <row r="131" spans="1:22" s="451" customFormat="1">
      <c r="A131" s="587"/>
      <c r="B131" s="587"/>
      <c r="C131" s="587"/>
      <c r="D131" s="587"/>
      <c r="E131" s="587"/>
      <c r="F131" s="587"/>
      <c r="G131" s="587"/>
      <c r="H131" s="587"/>
      <c r="I131" s="587"/>
      <c r="J131" s="587"/>
      <c r="K131" s="587"/>
      <c r="L131" s="587"/>
      <c r="M131" s="587"/>
      <c r="N131" s="587"/>
      <c r="O131" s="587"/>
      <c r="P131" s="587"/>
      <c r="Q131" s="587"/>
      <c r="R131" s="587"/>
      <c r="S131" s="587"/>
      <c r="T131" s="587"/>
      <c r="U131" s="587"/>
      <c r="V131" s="587"/>
    </row>
    <row r="132" spans="1:22" s="451" customFormat="1">
      <c r="A132" s="587"/>
      <c r="B132" s="587"/>
      <c r="C132" s="587"/>
      <c r="D132" s="587"/>
      <c r="E132" s="587"/>
      <c r="F132" s="587"/>
      <c r="G132" s="587"/>
      <c r="H132" s="587"/>
      <c r="I132" s="587"/>
      <c r="J132" s="587"/>
      <c r="K132" s="587"/>
      <c r="L132" s="587"/>
      <c r="M132" s="587"/>
      <c r="N132" s="587"/>
      <c r="O132" s="587"/>
      <c r="P132" s="587"/>
      <c r="Q132" s="587"/>
      <c r="R132" s="587"/>
      <c r="S132" s="587"/>
      <c r="T132" s="587"/>
      <c r="U132" s="587"/>
      <c r="V132" s="587"/>
    </row>
    <row r="133" spans="1:22" s="451" customFormat="1">
      <c r="A133" s="587"/>
      <c r="B133" s="587"/>
      <c r="C133" s="587"/>
      <c r="D133" s="587"/>
      <c r="E133" s="587"/>
      <c r="F133" s="587"/>
      <c r="G133" s="587"/>
      <c r="H133" s="587"/>
      <c r="I133" s="587"/>
      <c r="J133" s="587"/>
      <c r="K133" s="587"/>
      <c r="L133" s="587"/>
      <c r="M133" s="587"/>
      <c r="N133" s="587"/>
      <c r="O133" s="587"/>
      <c r="P133" s="587"/>
      <c r="Q133" s="587"/>
      <c r="R133" s="587"/>
      <c r="S133" s="587"/>
      <c r="T133" s="587"/>
      <c r="U133" s="587"/>
      <c r="V133" s="587"/>
    </row>
    <row r="134" spans="1:22" s="451" customFormat="1">
      <c r="A134" s="587"/>
      <c r="B134" s="587"/>
      <c r="C134" s="587"/>
      <c r="D134" s="587"/>
      <c r="E134" s="587"/>
      <c r="F134" s="587"/>
      <c r="G134" s="587"/>
      <c r="H134" s="587"/>
      <c r="I134" s="587"/>
      <c r="J134" s="587"/>
      <c r="K134" s="587"/>
      <c r="L134" s="587"/>
      <c r="M134" s="587"/>
      <c r="N134" s="587"/>
      <c r="O134" s="587"/>
      <c r="P134" s="587"/>
      <c r="Q134" s="587"/>
      <c r="R134" s="587"/>
      <c r="S134" s="587"/>
      <c r="T134" s="587"/>
      <c r="U134" s="587"/>
      <c r="V134" s="587"/>
    </row>
    <row r="135" spans="1:22" s="451" customFormat="1">
      <c r="A135" s="587"/>
      <c r="B135" s="587"/>
      <c r="C135" s="587"/>
      <c r="D135" s="587"/>
      <c r="E135" s="587"/>
      <c r="F135" s="587"/>
      <c r="G135" s="587"/>
      <c r="H135" s="587"/>
      <c r="I135" s="587"/>
      <c r="J135" s="587"/>
      <c r="K135" s="587"/>
      <c r="L135" s="587"/>
      <c r="M135" s="587"/>
      <c r="N135" s="587"/>
      <c r="O135" s="587"/>
      <c r="P135" s="587"/>
      <c r="Q135" s="587"/>
      <c r="R135" s="587"/>
      <c r="S135" s="587"/>
      <c r="T135" s="587"/>
      <c r="U135" s="587"/>
      <c r="V135" s="587"/>
    </row>
    <row r="136" spans="1:22" s="451" customFormat="1">
      <c r="A136" s="587"/>
      <c r="B136" s="587"/>
      <c r="C136" s="587"/>
      <c r="D136" s="587"/>
      <c r="E136" s="587"/>
      <c r="F136" s="587"/>
      <c r="G136" s="587"/>
      <c r="H136" s="587"/>
      <c r="I136" s="587"/>
      <c r="J136" s="587"/>
      <c r="K136" s="587"/>
      <c r="L136" s="587"/>
      <c r="M136" s="587"/>
      <c r="N136" s="587"/>
      <c r="O136" s="587"/>
      <c r="P136" s="587"/>
      <c r="Q136" s="587"/>
      <c r="R136" s="587"/>
      <c r="S136" s="587"/>
      <c r="T136" s="587"/>
      <c r="U136" s="587"/>
      <c r="V136" s="587"/>
    </row>
    <row r="137" spans="1:22" s="451" customFormat="1">
      <c r="A137" s="587"/>
      <c r="B137" s="587"/>
      <c r="C137" s="587"/>
      <c r="D137" s="587"/>
      <c r="E137" s="587"/>
      <c r="F137" s="587"/>
      <c r="G137" s="587"/>
      <c r="H137" s="587"/>
      <c r="I137" s="587"/>
      <c r="J137" s="587"/>
      <c r="K137" s="587"/>
      <c r="L137" s="587"/>
      <c r="M137" s="587"/>
      <c r="N137" s="587"/>
      <c r="O137" s="587"/>
      <c r="P137" s="587"/>
      <c r="Q137" s="587"/>
      <c r="R137" s="587"/>
      <c r="S137" s="587"/>
      <c r="T137" s="587"/>
      <c r="U137" s="587"/>
      <c r="V137" s="587"/>
    </row>
    <row r="138" spans="1:22" s="451" customFormat="1">
      <c r="A138" s="587"/>
      <c r="B138" s="587"/>
      <c r="C138" s="587"/>
      <c r="D138" s="587"/>
      <c r="E138" s="587"/>
      <c r="F138" s="587"/>
      <c r="G138" s="587"/>
      <c r="H138" s="587"/>
      <c r="I138" s="587"/>
      <c r="J138" s="587"/>
      <c r="K138" s="587"/>
      <c r="L138" s="587"/>
      <c r="M138" s="587"/>
      <c r="N138" s="587"/>
      <c r="O138" s="587"/>
      <c r="P138" s="587"/>
      <c r="Q138" s="587"/>
      <c r="R138" s="587"/>
      <c r="S138" s="587"/>
      <c r="T138" s="587"/>
      <c r="U138" s="587"/>
      <c r="V138" s="587"/>
    </row>
    <row r="139" spans="1:22" s="451" customFormat="1">
      <c r="A139" s="587"/>
      <c r="B139" s="587"/>
      <c r="C139" s="587"/>
      <c r="D139" s="587"/>
      <c r="E139" s="587"/>
      <c r="F139" s="587"/>
      <c r="G139" s="587"/>
      <c r="H139" s="587"/>
      <c r="I139" s="587"/>
      <c r="J139" s="587"/>
      <c r="K139" s="587"/>
      <c r="L139" s="587"/>
      <c r="M139" s="587"/>
      <c r="N139" s="587"/>
      <c r="O139" s="587"/>
      <c r="P139" s="587"/>
      <c r="Q139" s="587"/>
      <c r="R139" s="587"/>
      <c r="S139" s="587"/>
      <c r="T139" s="587"/>
      <c r="U139" s="587"/>
      <c r="V139" s="587"/>
    </row>
    <row r="140" spans="1:22" s="451" customFormat="1">
      <c r="A140" s="587"/>
      <c r="B140" s="587"/>
      <c r="C140" s="587"/>
      <c r="D140" s="587"/>
      <c r="E140" s="587"/>
      <c r="F140" s="587"/>
      <c r="G140" s="587"/>
      <c r="H140" s="587"/>
      <c r="I140" s="587"/>
      <c r="J140" s="587"/>
      <c r="K140" s="587"/>
      <c r="L140" s="587"/>
      <c r="M140" s="587"/>
      <c r="N140" s="587"/>
      <c r="O140" s="587"/>
      <c r="P140" s="587"/>
      <c r="Q140" s="587"/>
      <c r="R140" s="587"/>
      <c r="S140" s="587"/>
      <c r="T140" s="587"/>
      <c r="U140" s="587"/>
      <c r="V140" s="587"/>
    </row>
    <row r="141" spans="1:22" s="451" customFormat="1">
      <c r="A141" s="587"/>
      <c r="B141" s="587"/>
      <c r="C141" s="587"/>
      <c r="D141" s="587"/>
      <c r="E141" s="587"/>
      <c r="F141" s="587"/>
      <c r="G141" s="587"/>
      <c r="H141" s="587"/>
      <c r="I141" s="587"/>
      <c r="J141" s="587"/>
      <c r="K141" s="587"/>
      <c r="L141" s="587"/>
      <c r="M141" s="587"/>
      <c r="N141" s="587"/>
      <c r="O141" s="587"/>
      <c r="P141" s="587"/>
      <c r="Q141" s="587"/>
      <c r="R141" s="587"/>
      <c r="S141" s="587"/>
      <c r="T141" s="587"/>
      <c r="U141" s="587"/>
      <c r="V141" s="587"/>
    </row>
    <row r="142" spans="1:22" s="451" customFormat="1">
      <c r="A142" s="587"/>
      <c r="B142" s="587"/>
      <c r="C142" s="587"/>
      <c r="D142" s="587"/>
      <c r="E142" s="587"/>
      <c r="F142" s="587"/>
      <c r="G142" s="587"/>
      <c r="H142" s="587"/>
      <c r="I142" s="587"/>
      <c r="J142" s="587"/>
      <c r="K142" s="587"/>
      <c r="L142" s="587"/>
      <c r="M142" s="587"/>
      <c r="N142" s="587"/>
      <c r="O142" s="587"/>
      <c r="P142" s="587"/>
      <c r="Q142" s="587"/>
      <c r="R142" s="587"/>
      <c r="S142" s="587"/>
      <c r="T142" s="587"/>
      <c r="U142" s="587"/>
      <c r="V142" s="587"/>
    </row>
    <row r="143" spans="1:22" s="451" customFormat="1">
      <c r="A143" s="587"/>
      <c r="B143" s="587"/>
      <c r="C143" s="587"/>
      <c r="D143" s="587"/>
      <c r="E143" s="587"/>
      <c r="F143" s="587"/>
      <c r="G143" s="587"/>
      <c r="H143" s="587"/>
      <c r="I143" s="587"/>
      <c r="J143" s="587"/>
      <c r="K143" s="587"/>
      <c r="L143" s="587"/>
      <c r="M143" s="587"/>
      <c r="N143" s="587"/>
      <c r="O143" s="587"/>
      <c r="P143" s="587"/>
      <c r="Q143" s="587"/>
      <c r="R143" s="587"/>
      <c r="S143" s="587"/>
      <c r="T143" s="587"/>
      <c r="U143" s="587"/>
      <c r="V143" s="587"/>
    </row>
    <row r="144" spans="1:22" s="451" customFormat="1">
      <c r="A144" s="587"/>
      <c r="B144" s="587"/>
      <c r="C144" s="587"/>
      <c r="D144" s="587"/>
      <c r="E144" s="587"/>
      <c r="F144" s="587"/>
      <c r="G144" s="587"/>
      <c r="H144" s="587"/>
      <c r="I144" s="587"/>
      <c r="J144" s="587"/>
      <c r="K144" s="587"/>
      <c r="L144" s="587"/>
      <c r="M144" s="587"/>
      <c r="N144" s="587"/>
      <c r="O144" s="587"/>
      <c r="P144" s="587"/>
      <c r="Q144" s="587"/>
      <c r="R144" s="587"/>
      <c r="S144" s="587"/>
      <c r="T144" s="587"/>
      <c r="U144" s="587"/>
      <c r="V144" s="587"/>
    </row>
    <row r="145" spans="1:22" s="451" customFormat="1">
      <c r="A145" s="587"/>
      <c r="B145" s="587"/>
      <c r="C145" s="587"/>
      <c r="D145" s="587"/>
      <c r="E145" s="587"/>
      <c r="F145" s="587"/>
      <c r="G145" s="587"/>
      <c r="H145" s="587"/>
      <c r="I145" s="587"/>
      <c r="J145" s="587"/>
      <c r="K145" s="587"/>
      <c r="L145" s="587"/>
      <c r="M145" s="587"/>
      <c r="N145" s="587"/>
      <c r="O145" s="587"/>
      <c r="P145" s="587"/>
      <c r="Q145" s="587"/>
      <c r="R145" s="587"/>
      <c r="S145" s="587"/>
      <c r="T145" s="587"/>
      <c r="U145" s="587"/>
      <c r="V145" s="587"/>
    </row>
    <row r="146" spans="1:22" s="451" customFormat="1">
      <c r="A146" s="587"/>
      <c r="B146" s="587"/>
      <c r="C146" s="587"/>
      <c r="D146" s="587"/>
      <c r="E146" s="587"/>
      <c r="F146" s="587"/>
      <c r="G146" s="587"/>
      <c r="H146" s="587"/>
      <c r="I146" s="587"/>
      <c r="J146" s="587"/>
      <c r="K146" s="587"/>
      <c r="L146" s="587"/>
      <c r="M146" s="587"/>
      <c r="N146" s="587"/>
      <c r="O146" s="587"/>
      <c r="P146" s="587"/>
      <c r="Q146" s="587"/>
      <c r="R146" s="587"/>
      <c r="S146" s="587"/>
      <c r="T146" s="587"/>
      <c r="U146" s="587"/>
      <c r="V146" s="587"/>
    </row>
    <row r="147" spans="1:22" s="451" customFormat="1">
      <c r="A147" s="587"/>
      <c r="B147" s="587"/>
      <c r="C147" s="587"/>
      <c r="D147" s="587"/>
      <c r="E147" s="587"/>
      <c r="F147" s="587"/>
      <c r="G147" s="587"/>
      <c r="H147" s="587"/>
      <c r="I147" s="587"/>
      <c r="J147" s="587"/>
      <c r="K147" s="587"/>
      <c r="L147" s="587"/>
      <c r="M147" s="587"/>
      <c r="N147" s="587"/>
      <c r="O147" s="587"/>
      <c r="P147" s="587"/>
      <c r="Q147" s="587"/>
      <c r="R147" s="587"/>
      <c r="S147" s="587"/>
      <c r="T147" s="587"/>
      <c r="U147" s="587"/>
      <c r="V147" s="587"/>
    </row>
    <row r="148" spans="1:22" s="451" customFormat="1">
      <c r="A148" s="587"/>
      <c r="B148" s="587"/>
      <c r="C148" s="587"/>
      <c r="D148" s="587"/>
      <c r="E148" s="587"/>
      <c r="F148" s="587"/>
      <c r="G148" s="587"/>
      <c r="H148" s="587"/>
      <c r="I148" s="587"/>
      <c r="J148" s="587"/>
      <c r="K148" s="587"/>
      <c r="L148" s="587"/>
      <c r="M148" s="587"/>
      <c r="N148" s="587"/>
      <c r="O148" s="587"/>
      <c r="P148" s="587"/>
      <c r="Q148" s="587"/>
      <c r="R148" s="587"/>
      <c r="S148" s="587"/>
      <c r="T148" s="587"/>
      <c r="U148" s="587"/>
      <c r="V148" s="587"/>
    </row>
    <row r="149" spans="1:22" s="451" customFormat="1">
      <c r="A149" s="587"/>
      <c r="B149" s="587"/>
      <c r="C149" s="587"/>
      <c r="D149" s="587"/>
      <c r="E149" s="587"/>
      <c r="F149" s="587"/>
      <c r="G149" s="587"/>
      <c r="H149" s="587"/>
      <c r="I149" s="587"/>
      <c r="J149" s="587"/>
      <c r="K149" s="587"/>
      <c r="L149" s="587"/>
      <c r="M149" s="587"/>
      <c r="N149" s="587"/>
      <c r="O149" s="587"/>
      <c r="P149" s="587"/>
      <c r="Q149" s="587"/>
      <c r="R149" s="587"/>
      <c r="S149" s="587"/>
      <c r="T149" s="587"/>
      <c r="U149" s="587"/>
      <c r="V149" s="587"/>
    </row>
    <row r="150" spans="1:22" s="451" customFormat="1">
      <c r="A150" s="587"/>
      <c r="B150" s="587"/>
      <c r="C150" s="587"/>
      <c r="D150" s="587"/>
      <c r="E150" s="587"/>
      <c r="F150" s="587"/>
      <c r="G150" s="587"/>
      <c r="H150" s="587"/>
      <c r="I150" s="587"/>
      <c r="J150" s="587"/>
      <c r="K150" s="587"/>
      <c r="L150" s="587"/>
      <c r="M150" s="587"/>
      <c r="N150" s="587"/>
      <c r="O150" s="587"/>
      <c r="P150" s="587"/>
      <c r="Q150" s="587"/>
      <c r="R150" s="587"/>
      <c r="S150" s="587"/>
      <c r="T150" s="587"/>
      <c r="U150" s="587"/>
      <c r="V150" s="587"/>
    </row>
    <row r="151" spans="1:22" s="451" customFormat="1">
      <c r="A151" s="587"/>
      <c r="B151" s="587"/>
      <c r="C151" s="587"/>
      <c r="D151" s="587"/>
      <c r="E151" s="587"/>
      <c r="F151" s="587"/>
      <c r="G151" s="587"/>
      <c r="H151" s="587"/>
      <c r="I151" s="587"/>
      <c r="J151" s="587"/>
      <c r="K151" s="587"/>
      <c r="L151" s="587"/>
      <c r="M151" s="587"/>
      <c r="N151" s="587"/>
      <c r="O151" s="587"/>
      <c r="P151" s="587"/>
      <c r="Q151" s="587"/>
      <c r="R151" s="587"/>
      <c r="S151" s="587"/>
      <c r="T151" s="587"/>
      <c r="U151" s="587"/>
      <c r="V151" s="587"/>
    </row>
    <row r="152" spans="1:22" s="451" customFormat="1">
      <c r="A152" s="587"/>
      <c r="B152" s="587"/>
      <c r="C152" s="587"/>
      <c r="D152" s="587"/>
      <c r="E152" s="587"/>
      <c r="F152" s="587"/>
      <c r="G152" s="587"/>
      <c r="H152" s="587"/>
      <c r="I152" s="587"/>
      <c r="J152" s="587"/>
      <c r="K152" s="587"/>
      <c r="L152" s="587"/>
      <c r="M152" s="587"/>
      <c r="N152" s="587"/>
      <c r="O152" s="587"/>
      <c r="P152" s="587"/>
      <c r="Q152" s="587"/>
      <c r="R152" s="587"/>
      <c r="S152" s="587"/>
      <c r="T152" s="587"/>
      <c r="U152" s="587"/>
      <c r="V152" s="587"/>
    </row>
    <row r="153" spans="1:22" s="451" customFormat="1">
      <c r="A153" s="587"/>
      <c r="B153" s="587"/>
      <c r="C153" s="587"/>
      <c r="D153" s="587"/>
      <c r="E153" s="587"/>
      <c r="F153" s="587"/>
      <c r="G153" s="587"/>
      <c r="H153" s="587"/>
      <c r="I153" s="587"/>
      <c r="J153" s="587"/>
      <c r="K153" s="587"/>
      <c r="L153" s="587"/>
      <c r="M153" s="587"/>
      <c r="N153" s="587"/>
      <c r="O153" s="587"/>
      <c r="P153" s="587"/>
      <c r="Q153" s="587"/>
      <c r="R153" s="587"/>
      <c r="S153" s="587"/>
      <c r="T153" s="587"/>
      <c r="U153" s="587"/>
      <c r="V153" s="587"/>
    </row>
    <row r="154" spans="1:22" s="451" customFormat="1">
      <c r="A154" s="587"/>
      <c r="B154" s="587"/>
      <c r="C154" s="587"/>
      <c r="D154" s="587"/>
      <c r="E154" s="587"/>
      <c r="F154" s="587"/>
      <c r="G154" s="587"/>
      <c r="H154" s="587"/>
      <c r="I154" s="587"/>
      <c r="J154" s="587"/>
      <c r="K154" s="587"/>
      <c r="L154" s="587"/>
      <c r="M154" s="587"/>
      <c r="N154" s="587"/>
      <c r="O154" s="587"/>
      <c r="P154" s="587"/>
      <c r="Q154" s="587"/>
      <c r="R154" s="587"/>
      <c r="S154" s="587"/>
      <c r="T154" s="587"/>
      <c r="U154" s="587"/>
      <c r="V154" s="587"/>
    </row>
    <row r="155" spans="1:22" s="451" customFormat="1">
      <c r="A155" s="587"/>
      <c r="B155" s="587"/>
      <c r="C155" s="587"/>
      <c r="D155" s="587"/>
      <c r="E155" s="587"/>
      <c r="F155" s="587"/>
      <c r="G155" s="587"/>
      <c r="H155" s="587"/>
      <c r="I155" s="587"/>
      <c r="J155" s="587"/>
      <c r="K155" s="587"/>
      <c r="L155" s="587"/>
      <c r="M155" s="587"/>
      <c r="N155" s="587"/>
      <c r="O155" s="587"/>
      <c r="P155" s="587"/>
      <c r="Q155" s="587"/>
      <c r="R155" s="587"/>
      <c r="S155" s="587"/>
      <c r="T155" s="587"/>
      <c r="U155" s="587"/>
      <c r="V155" s="587"/>
    </row>
    <row r="156" spans="1:22" s="451" customFormat="1">
      <c r="A156" s="587"/>
      <c r="B156" s="587"/>
      <c r="C156" s="587"/>
      <c r="D156" s="587"/>
      <c r="E156" s="587"/>
      <c r="F156" s="587"/>
      <c r="G156" s="587"/>
      <c r="H156" s="587"/>
      <c r="I156" s="587"/>
      <c r="J156" s="587"/>
      <c r="K156" s="587"/>
      <c r="L156" s="587"/>
      <c r="M156" s="587"/>
      <c r="N156" s="587"/>
      <c r="O156" s="587"/>
      <c r="P156" s="587"/>
      <c r="Q156" s="587"/>
      <c r="R156" s="587"/>
      <c r="S156" s="587"/>
      <c r="T156" s="587"/>
      <c r="U156" s="587"/>
      <c r="V156" s="587"/>
    </row>
    <row r="157" spans="1:22" s="451" customFormat="1">
      <c r="A157" s="587"/>
      <c r="B157" s="587"/>
      <c r="C157" s="587"/>
      <c r="D157" s="587"/>
      <c r="E157" s="587"/>
      <c r="F157" s="587"/>
      <c r="G157" s="587"/>
      <c r="H157" s="587"/>
      <c r="I157" s="587"/>
      <c r="J157" s="587"/>
      <c r="K157" s="587"/>
      <c r="L157" s="587"/>
      <c r="M157" s="587"/>
      <c r="N157" s="587"/>
      <c r="O157" s="587"/>
      <c r="P157" s="587"/>
      <c r="Q157" s="587"/>
      <c r="R157" s="587"/>
      <c r="S157" s="587"/>
      <c r="T157" s="587"/>
      <c r="U157" s="587"/>
      <c r="V157" s="587"/>
    </row>
    <row r="158" spans="1:22" s="451" customFormat="1">
      <c r="A158" s="587"/>
      <c r="B158" s="587"/>
      <c r="C158" s="587"/>
      <c r="D158" s="587"/>
      <c r="E158" s="587"/>
      <c r="F158" s="587"/>
      <c r="G158" s="587"/>
      <c r="H158" s="587"/>
      <c r="I158" s="587"/>
      <c r="J158" s="587"/>
      <c r="K158" s="587"/>
      <c r="L158" s="587"/>
      <c r="M158" s="587"/>
      <c r="N158" s="587"/>
      <c r="O158" s="587"/>
      <c r="P158" s="587"/>
      <c r="Q158" s="587"/>
      <c r="R158" s="587"/>
      <c r="S158" s="587"/>
      <c r="T158" s="587"/>
      <c r="U158" s="587"/>
      <c r="V158" s="587"/>
    </row>
    <row r="159" spans="1:22" s="451" customFormat="1">
      <c r="A159" s="587"/>
      <c r="B159" s="587"/>
      <c r="C159" s="587"/>
      <c r="D159" s="587"/>
      <c r="E159" s="587"/>
      <c r="F159" s="587"/>
      <c r="G159" s="587"/>
      <c r="H159" s="587"/>
      <c r="I159" s="587"/>
      <c r="J159" s="587"/>
      <c r="K159" s="587"/>
      <c r="L159" s="587"/>
      <c r="M159" s="587"/>
      <c r="N159" s="587"/>
      <c r="O159" s="587"/>
      <c r="P159" s="587"/>
      <c r="Q159" s="587"/>
      <c r="R159" s="587"/>
      <c r="S159" s="587"/>
      <c r="T159" s="587"/>
      <c r="U159" s="587"/>
      <c r="V159" s="587"/>
    </row>
    <row r="160" spans="1:22" s="451" customFormat="1">
      <c r="A160" s="587"/>
      <c r="B160" s="587"/>
      <c r="C160" s="587"/>
      <c r="D160" s="587"/>
      <c r="E160" s="587"/>
      <c r="F160" s="587"/>
      <c r="G160" s="587"/>
      <c r="H160" s="587"/>
      <c r="I160" s="587"/>
      <c r="J160" s="587"/>
      <c r="K160" s="587"/>
      <c r="L160" s="587"/>
      <c r="M160" s="587"/>
      <c r="N160" s="587"/>
      <c r="O160" s="587"/>
      <c r="P160" s="587"/>
      <c r="Q160" s="587"/>
      <c r="R160" s="587"/>
      <c r="S160" s="587"/>
      <c r="T160" s="587"/>
      <c r="U160" s="587"/>
      <c r="V160" s="587"/>
    </row>
    <row r="161" spans="1:22" s="451" customFormat="1">
      <c r="A161" s="587"/>
      <c r="B161" s="587"/>
      <c r="C161" s="587"/>
      <c r="D161" s="587"/>
      <c r="E161" s="587"/>
      <c r="F161" s="587"/>
      <c r="G161" s="587"/>
      <c r="H161" s="587"/>
      <c r="I161" s="587"/>
      <c r="J161" s="587"/>
      <c r="K161" s="587"/>
      <c r="L161" s="587"/>
      <c r="M161" s="587"/>
      <c r="N161" s="587"/>
      <c r="O161" s="587"/>
      <c r="P161" s="587"/>
      <c r="Q161" s="587"/>
      <c r="R161" s="587"/>
      <c r="S161" s="587"/>
      <c r="T161" s="587"/>
      <c r="U161" s="587"/>
      <c r="V161" s="587"/>
    </row>
    <row r="162" spans="1:22" s="451" customFormat="1">
      <c r="A162" s="587"/>
      <c r="B162" s="587"/>
      <c r="C162" s="587"/>
      <c r="D162" s="587"/>
      <c r="E162" s="587"/>
      <c r="F162" s="587"/>
      <c r="G162" s="587"/>
      <c r="H162" s="587"/>
      <c r="I162" s="587"/>
      <c r="J162" s="587"/>
      <c r="K162" s="587"/>
      <c r="L162" s="587"/>
      <c r="M162" s="587"/>
      <c r="N162" s="587"/>
      <c r="O162" s="587"/>
      <c r="P162" s="587"/>
      <c r="Q162" s="587"/>
      <c r="R162" s="587"/>
      <c r="S162" s="587"/>
      <c r="T162" s="587"/>
      <c r="U162" s="587"/>
      <c r="V162" s="587"/>
    </row>
    <row r="163" spans="1:22" s="451" customFormat="1">
      <c r="A163" s="587"/>
      <c r="B163" s="587"/>
      <c r="C163" s="587"/>
      <c r="D163" s="587"/>
      <c r="E163" s="587"/>
      <c r="F163" s="587"/>
      <c r="G163" s="587"/>
      <c r="H163" s="587"/>
      <c r="I163" s="587"/>
      <c r="J163" s="587"/>
      <c r="K163" s="587"/>
      <c r="L163" s="587"/>
      <c r="M163" s="587"/>
      <c r="N163" s="587"/>
      <c r="O163" s="587"/>
      <c r="P163" s="587"/>
      <c r="Q163" s="587"/>
      <c r="R163" s="587"/>
      <c r="S163" s="587"/>
      <c r="T163" s="587"/>
      <c r="U163" s="587"/>
      <c r="V163" s="587"/>
    </row>
    <row r="164" spans="1:22" s="451" customFormat="1">
      <c r="A164" s="587"/>
      <c r="B164" s="587"/>
      <c r="C164" s="587"/>
      <c r="D164" s="587"/>
      <c r="E164" s="587"/>
      <c r="F164" s="587"/>
      <c r="G164" s="587"/>
      <c r="H164" s="587"/>
      <c r="I164" s="587"/>
      <c r="J164" s="587"/>
      <c r="K164" s="587"/>
      <c r="L164" s="587"/>
      <c r="M164" s="587"/>
      <c r="N164" s="587"/>
      <c r="O164" s="587"/>
      <c r="P164" s="587"/>
      <c r="Q164" s="587"/>
      <c r="R164" s="587"/>
      <c r="S164" s="587"/>
      <c r="T164" s="587"/>
      <c r="U164" s="587"/>
      <c r="V164" s="587"/>
    </row>
    <row r="165" spans="1:22" s="451" customFormat="1">
      <c r="A165" s="587"/>
      <c r="B165" s="587"/>
      <c r="C165" s="587"/>
      <c r="D165" s="587"/>
      <c r="E165" s="587"/>
      <c r="F165" s="587"/>
      <c r="G165" s="587"/>
      <c r="H165" s="587"/>
      <c r="I165" s="587"/>
      <c r="J165" s="587"/>
      <c r="K165" s="587"/>
      <c r="L165" s="587"/>
      <c r="M165" s="587"/>
      <c r="N165" s="587"/>
      <c r="O165" s="587"/>
      <c r="P165" s="587"/>
      <c r="Q165" s="587"/>
      <c r="R165" s="587"/>
      <c r="S165" s="587"/>
      <c r="T165" s="587"/>
      <c r="U165" s="587"/>
      <c r="V165" s="587"/>
    </row>
    <row r="166" spans="1:22" s="451" customFormat="1">
      <c r="A166" s="587"/>
      <c r="B166" s="587"/>
      <c r="C166" s="587"/>
      <c r="D166" s="587"/>
      <c r="E166" s="587"/>
      <c r="F166" s="587"/>
      <c r="G166" s="587"/>
      <c r="H166" s="587"/>
      <c r="I166" s="587"/>
      <c r="J166" s="587"/>
      <c r="K166" s="587"/>
      <c r="L166" s="587"/>
      <c r="M166" s="587"/>
      <c r="N166" s="587"/>
      <c r="O166" s="587"/>
      <c r="P166" s="587"/>
      <c r="Q166" s="587"/>
      <c r="R166" s="587"/>
      <c r="S166" s="587"/>
      <c r="T166" s="587"/>
      <c r="U166" s="587"/>
      <c r="V166" s="587"/>
    </row>
    <row r="167" spans="1:22" s="451" customFormat="1">
      <c r="A167" s="587"/>
      <c r="B167" s="587"/>
      <c r="C167" s="587"/>
      <c r="D167" s="587"/>
      <c r="E167" s="587"/>
      <c r="F167" s="587"/>
      <c r="G167" s="587"/>
      <c r="H167" s="587"/>
      <c r="I167" s="587"/>
      <c r="J167" s="587"/>
      <c r="K167" s="587"/>
      <c r="L167" s="587"/>
      <c r="M167" s="587"/>
      <c r="N167" s="587"/>
      <c r="O167" s="587"/>
      <c r="P167" s="587"/>
      <c r="Q167" s="587"/>
      <c r="R167" s="587"/>
      <c r="S167" s="587"/>
      <c r="T167" s="587"/>
      <c r="U167" s="587"/>
      <c r="V167" s="587"/>
    </row>
    <row r="168" spans="1:22" s="451" customFormat="1">
      <c r="A168" s="587"/>
      <c r="B168" s="587"/>
      <c r="C168" s="587"/>
      <c r="D168" s="587"/>
      <c r="E168" s="587"/>
      <c r="F168" s="587"/>
      <c r="G168" s="587"/>
      <c r="H168" s="587"/>
      <c r="I168" s="587"/>
      <c r="J168" s="587"/>
      <c r="K168" s="587"/>
      <c r="L168" s="587"/>
      <c r="M168" s="587"/>
      <c r="N168" s="587"/>
      <c r="O168" s="587"/>
      <c r="P168" s="587"/>
      <c r="Q168" s="587"/>
      <c r="R168" s="587"/>
      <c r="S168" s="587"/>
      <c r="T168" s="587"/>
      <c r="U168" s="587"/>
      <c r="V168" s="587"/>
    </row>
    <row r="169" spans="1:22" s="451" customFormat="1">
      <c r="A169" s="587"/>
      <c r="B169" s="587"/>
      <c r="C169" s="587"/>
      <c r="D169" s="587"/>
      <c r="E169" s="587"/>
      <c r="F169" s="587"/>
      <c r="G169" s="587"/>
      <c r="H169" s="587"/>
      <c r="I169" s="587"/>
      <c r="J169" s="587"/>
      <c r="K169" s="587"/>
      <c r="L169" s="587"/>
      <c r="M169" s="587"/>
      <c r="N169" s="587"/>
      <c r="O169" s="587"/>
      <c r="P169" s="587"/>
      <c r="Q169" s="587"/>
      <c r="R169" s="587"/>
      <c r="S169" s="587"/>
      <c r="T169" s="587"/>
      <c r="U169" s="587"/>
      <c r="V169" s="587"/>
    </row>
    <row r="170" spans="1:22" s="451" customFormat="1">
      <c r="A170" s="587"/>
      <c r="B170" s="587"/>
      <c r="C170" s="587"/>
      <c r="D170" s="587"/>
      <c r="E170" s="587"/>
      <c r="F170" s="587"/>
      <c r="G170" s="587"/>
      <c r="H170" s="587"/>
      <c r="I170" s="587"/>
      <c r="J170" s="587"/>
      <c r="K170" s="587"/>
      <c r="L170" s="587"/>
      <c r="M170" s="587"/>
      <c r="N170" s="587"/>
      <c r="O170" s="587"/>
      <c r="P170" s="587"/>
      <c r="Q170" s="587"/>
      <c r="R170" s="587"/>
      <c r="S170" s="587"/>
      <c r="T170" s="587"/>
      <c r="U170" s="587"/>
      <c r="V170" s="587"/>
    </row>
    <row r="171" spans="1:22" s="451" customFormat="1">
      <c r="A171" s="587"/>
      <c r="B171" s="587"/>
      <c r="C171" s="587"/>
      <c r="D171" s="587"/>
      <c r="E171" s="587"/>
      <c r="F171" s="587"/>
      <c r="G171" s="587"/>
      <c r="H171" s="587"/>
      <c r="I171" s="587"/>
      <c r="J171" s="587"/>
      <c r="K171" s="587"/>
      <c r="L171" s="587"/>
      <c r="M171" s="587"/>
      <c r="N171" s="587"/>
      <c r="O171" s="587"/>
      <c r="P171" s="587"/>
      <c r="Q171" s="587"/>
      <c r="R171" s="587"/>
      <c r="S171" s="587"/>
      <c r="T171" s="587"/>
      <c r="U171" s="587"/>
      <c r="V171" s="587"/>
    </row>
    <row r="172" spans="1:22" s="451" customFormat="1">
      <c r="A172" s="587"/>
      <c r="B172" s="587"/>
      <c r="C172" s="587"/>
      <c r="D172" s="587"/>
      <c r="E172" s="587"/>
      <c r="F172" s="587"/>
      <c r="G172" s="587"/>
      <c r="H172" s="587"/>
      <c r="I172" s="587"/>
      <c r="J172" s="587"/>
      <c r="K172" s="587"/>
      <c r="L172" s="587"/>
      <c r="M172" s="587"/>
      <c r="N172" s="587"/>
      <c r="O172" s="587"/>
      <c r="P172" s="587"/>
      <c r="Q172" s="587"/>
      <c r="R172" s="587"/>
      <c r="S172" s="587"/>
      <c r="T172" s="587"/>
      <c r="U172" s="587"/>
      <c r="V172" s="587"/>
    </row>
    <row r="173" spans="1:22" s="451" customFormat="1">
      <c r="A173" s="587"/>
      <c r="B173" s="587"/>
      <c r="C173" s="587"/>
      <c r="D173" s="587"/>
      <c r="E173" s="587"/>
      <c r="F173" s="587"/>
      <c r="G173" s="587"/>
      <c r="H173" s="587"/>
      <c r="I173" s="587"/>
      <c r="J173" s="587"/>
      <c r="K173" s="587"/>
      <c r="L173" s="587"/>
      <c r="M173" s="587"/>
      <c r="N173" s="587"/>
      <c r="O173" s="587"/>
      <c r="P173" s="587"/>
      <c r="Q173" s="587"/>
      <c r="R173" s="587"/>
      <c r="S173" s="587"/>
      <c r="T173" s="587"/>
      <c r="U173" s="587"/>
      <c r="V173" s="587"/>
    </row>
  </sheetData>
  <sheetProtection algorithmName="SHA-512" hashValue="hC7sZNCBCcPWucUNRvlpbxjmQRtkNJxSrF3sC6hkpdGz9N1SG7EbYaXbPs3+WuYMaf5WLdFo3VbDrw3uXdRSAA==" saltValue="GJWMV/A3x97QKjquIAInbw==" spinCount="100000" sheet="1" objects="1" scenarios="1"/>
  <mergeCells count="33">
    <mergeCell ref="Q28:S28"/>
    <mergeCell ref="Q25:S25"/>
    <mergeCell ref="Q36:S36"/>
    <mergeCell ref="Q29:S29"/>
    <mergeCell ref="Q30:S30"/>
    <mergeCell ref="Q31:S31"/>
    <mergeCell ref="Q32:S32"/>
    <mergeCell ref="Q33:S33"/>
    <mergeCell ref="B31:D31"/>
    <mergeCell ref="Q39:S39"/>
    <mergeCell ref="Q19:S19"/>
    <mergeCell ref="Q37:S37"/>
    <mergeCell ref="Q38:S38"/>
    <mergeCell ref="B32:D32"/>
    <mergeCell ref="Q24:S24"/>
    <mergeCell ref="B33:D33"/>
    <mergeCell ref="Q20:S20"/>
    <mergeCell ref="Q21:S21"/>
    <mergeCell ref="Q22:S22"/>
    <mergeCell ref="Q26:S26"/>
    <mergeCell ref="Q27:S27"/>
    <mergeCell ref="Q23:S23"/>
    <mergeCell ref="Q34:S34"/>
    <mergeCell ref="Q35:S35"/>
    <mergeCell ref="F1:Q2"/>
    <mergeCell ref="B18:G18"/>
    <mergeCell ref="B2:C2"/>
    <mergeCell ref="F3:H3"/>
    <mergeCell ref="B5:G5"/>
    <mergeCell ref="B6:D6"/>
    <mergeCell ref="E6:G6"/>
    <mergeCell ref="B1:C1"/>
    <mergeCell ref="Q18:W18"/>
  </mergeCells>
  <conditionalFormatting sqref="B31:D31">
    <cfRule type="expression" dxfId="203" priority="1">
      <formula>$E$31&lt;&gt;""</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MettreAJourTCD">
                <anchor moveWithCells="1" sizeWithCells="1">
                  <from>
                    <xdr:col>17</xdr:col>
                    <xdr:colOff>161925</xdr:colOff>
                    <xdr:row>2</xdr:row>
                    <xdr:rowOff>0</xdr:rowOff>
                  </from>
                  <to>
                    <xdr:col>18</xdr:col>
                    <xdr:colOff>342900</xdr:colOff>
                    <xdr:row>3</xdr:row>
                    <xdr:rowOff>123825</xdr:rowOff>
                  </to>
                </anchor>
              </controlPr>
            </control>
          </mc:Choice>
        </mc:AlternateContent>
        <mc:AlternateContent xmlns:mc="http://schemas.openxmlformats.org/markup-compatibility/2006">
          <mc:Choice Requires="x14">
            <control shapeId="6146" r:id="rId5" name="Button 2">
              <controlPr defaultSize="0" print="0" autoFill="0" autoPict="0" macro="[0]!MettreAJourToutesLesDonnees">
                <anchor moveWithCells="1" sizeWithCells="1">
                  <from>
                    <xdr:col>17</xdr:col>
                    <xdr:colOff>152400</xdr:colOff>
                    <xdr:row>0</xdr:row>
                    <xdr:rowOff>38100</xdr:rowOff>
                  </from>
                  <to>
                    <xdr:col>18</xdr:col>
                    <xdr:colOff>361950</xdr:colOff>
                    <xdr:row>1</xdr:row>
                    <xdr:rowOff>200025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9FCA0C6D-9D1F-4C08-A2C5-EB391BA6E075}">
            <xm:f>'Association Importante'!S7=TRUE</xm:f>
            <x14:dxf>
              <font>
                <b/>
                <i val="0"/>
              </font>
              <fill>
                <patternFill>
                  <bgColor rgb="FFFF0000"/>
                </patternFill>
              </fill>
            </x14:dxf>
          </x14:cfRule>
          <xm:sqref>B8:B10</xm:sqref>
        </x14:conditionalFormatting>
        <x14:conditionalFormatting xmlns:xm="http://schemas.microsoft.com/office/excel/2006/main">
          <x14:cfRule type="expression" priority="3" id="{FBB37396-08E0-4611-A74B-568F5B684230}">
            <xm:f>'Professionnel Important'!S7=TRUE</xm:f>
            <x14:dxf>
              <font>
                <b/>
                <i val="0"/>
              </font>
              <fill>
                <patternFill>
                  <bgColor rgb="FFFF0000"/>
                </patternFill>
              </fill>
            </x14:dxf>
          </x14:cfRule>
          <xm:sqref>B20:B29</xm:sqref>
        </x14:conditionalFormatting>
        <x14:conditionalFormatting xmlns:xm="http://schemas.microsoft.com/office/excel/2006/main">
          <x14:cfRule type="expression" priority="4" id="{2920D83D-DA3D-4EFC-A5FE-8F03B245D870}">
            <xm:f>'Association Importante'!S11=TRUE</xm:f>
            <x14:dxf>
              <font>
                <b/>
                <i val="0"/>
              </font>
              <fill>
                <patternFill>
                  <bgColor rgb="FFFF0000"/>
                </patternFill>
              </fill>
            </x14:dxf>
          </x14:cfRule>
          <xm:sqref>E8:E15</xm:sqref>
        </x14:conditionalFormatting>
        <x14:conditionalFormatting xmlns:xm="http://schemas.microsoft.com/office/excel/2006/main">
          <x14:cfRule type="expression" priority="2" id="{4FDE3AE9-52B7-4431-8906-A52764875359}">
            <xm:f>'Professionnel Important'!S17=TRUE</xm:f>
            <x14:dxf>
              <font>
                <b/>
                <i val="0"/>
              </font>
              <fill>
                <patternFill>
                  <bgColor rgb="FFFF0000"/>
                </patternFill>
              </fill>
            </x14:dxf>
          </x14:cfRule>
          <xm:sqref>E20:E29</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00C1F-E209-4A73-8125-A3253B0EDF99}">
  <sheetPr codeName="Sheet24"/>
  <dimension ref="A1:U19"/>
  <sheetViews>
    <sheetView workbookViewId="0">
      <selection activeCell="C8" sqref="C8"/>
    </sheetView>
  </sheetViews>
  <sheetFormatPr defaultRowHeight="15"/>
  <cols>
    <col min="1" max="1" width="16.5703125" bestFit="1" customWidth="1"/>
    <col min="2" max="2" width="19.28515625" bestFit="1" customWidth="1"/>
    <col min="3" max="3" width="20.42578125" bestFit="1" customWidth="1"/>
    <col min="4" max="4" width="20.7109375" bestFit="1" customWidth="1"/>
    <col min="5" max="6" width="11.28515625" bestFit="1" customWidth="1"/>
    <col min="8" max="8" width="40" bestFit="1" customWidth="1"/>
    <col min="9" max="9" width="17" bestFit="1" customWidth="1"/>
    <col min="10" max="11" width="3" bestFit="1" customWidth="1"/>
    <col min="12" max="13" width="5.42578125" bestFit="1" customWidth="1"/>
    <col min="14" max="15" width="3" bestFit="1" customWidth="1"/>
    <col min="16" max="16" width="53.140625" bestFit="1" customWidth="1"/>
    <col min="17" max="17" width="17.85546875" bestFit="1" customWidth="1"/>
    <col min="18" max="19" width="3" bestFit="1" customWidth="1"/>
    <col min="20" max="20" width="43.85546875" bestFit="1" customWidth="1"/>
    <col min="21" max="21" width="17.85546875" bestFit="1" customWidth="1"/>
    <col min="22" max="22" width="11.28515625" bestFit="1" customWidth="1"/>
  </cols>
  <sheetData>
    <row r="1" spans="1:21">
      <c r="A1" s="232" t="s">
        <v>2455</v>
      </c>
      <c r="B1" t="s" vm="4">
        <v>3092</v>
      </c>
      <c r="H1" s="232" t="s">
        <v>1426</v>
      </c>
      <c r="I1" t="s" vm="2">
        <v>2424</v>
      </c>
      <c r="P1" s="232" t="s">
        <v>2455</v>
      </c>
      <c r="Q1" t="s" vm="6">
        <v>2415</v>
      </c>
      <c r="T1" s="232" t="s">
        <v>74</v>
      </c>
      <c r="U1" t="s" vm="3">
        <v>13</v>
      </c>
    </row>
    <row r="2" spans="1:21">
      <c r="A2" s="232" t="s">
        <v>74</v>
      </c>
      <c r="B2" t="s" vm="1">
        <v>114</v>
      </c>
      <c r="H2" s="232" t="s">
        <v>2455</v>
      </c>
      <c r="I2" t="s" vm="5">
        <v>3093</v>
      </c>
      <c r="P2" s="232" t="s">
        <v>74</v>
      </c>
      <c r="Q2" t="s" vm="1">
        <v>114</v>
      </c>
      <c r="T2" s="232" t="s">
        <v>2455</v>
      </c>
      <c r="U2" t="s" vm="6">
        <v>2415</v>
      </c>
    </row>
    <row r="4" spans="1:21">
      <c r="A4" s="232" t="s">
        <v>2510</v>
      </c>
      <c r="B4" s="232" t="s">
        <v>2417</v>
      </c>
      <c r="H4" s="232" t="s">
        <v>2509</v>
      </c>
      <c r="I4" s="232" t="s">
        <v>2417</v>
      </c>
      <c r="P4" s="232" t="s">
        <v>2418</v>
      </c>
      <c r="Q4" t="s">
        <v>2510</v>
      </c>
      <c r="T4" s="232" t="s">
        <v>2418</v>
      </c>
      <c r="U4" t="s">
        <v>2510</v>
      </c>
    </row>
    <row r="5" spans="1:21">
      <c r="A5" s="232" t="s">
        <v>2418</v>
      </c>
      <c r="B5" t="s">
        <v>2454</v>
      </c>
      <c r="C5" t="s">
        <v>2453</v>
      </c>
      <c r="D5" t="s">
        <v>2452</v>
      </c>
      <c r="E5" t="s">
        <v>2414</v>
      </c>
      <c r="H5" s="232" t="s">
        <v>2418</v>
      </c>
      <c r="I5">
        <v>13</v>
      </c>
      <c r="J5">
        <v>14</v>
      </c>
      <c r="K5">
        <v>15</v>
      </c>
      <c r="L5" t="s">
        <v>1844</v>
      </c>
      <c r="P5" s="233" t="s">
        <v>1203</v>
      </c>
      <c r="Q5" s="756">
        <v>271.3</v>
      </c>
      <c r="T5" s="233" t="s">
        <v>485</v>
      </c>
      <c r="U5" s="756">
        <v>271.3</v>
      </c>
    </row>
    <row r="6" spans="1:21">
      <c r="A6" s="233">
        <v>13</v>
      </c>
      <c r="B6" s="450">
        <v>0.36543821103456042</v>
      </c>
      <c r="C6" s="450">
        <v>0.60556533150407099</v>
      </c>
      <c r="D6" s="450">
        <v>2.8996457461368433E-2</v>
      </c>
      <c r="E6" s="450">
        <v>1</v>
      </c>
      <c r="H6" s="233" t="s">
        <v>752</v>
      </c>
      <c r="I6" s="756">
        <v>1</v>
      </c>
      <c r="J6" s="756">
        <v>3</v>
      </c>
      <c r="K6" s="756">
        <v>2</v>
      </c>
      <c r="L6" s="756">
        <v>6</v>
      </c>
      <c r="P6" s="233" t="s">
        <v>500</v>
      </c>
      <c r="Q6" s="756">
        <v>339.09999999999997</v>
      </c>
      <c r="T6" s="233" t="s">
        <v>226</v>
      </c>
      <c r="U6" s="756">
        <v>278.2</v>
      </c>
    </row>
    <row r="7" spans="1:21">
      <c r="A7" s="233">
        <v>14</v>
      </c>
      <c r="B7" s="450">
        <v>0.39347398072978729</v>
      </c>
      <c r="C7" s="450">
        <v>0.57054848001434633</v>
      </c>
      <c r="D7" s="450">
        <v>3.5977539255866428E-2</v>
      </c>
      <c r="E7" s="450">
        <v>1</v>
      </c>
      <c r="H7" s="233" t="s">
        <v>835</v>
      </c>
      <c r="I7" s="756">
        <v>1</v>
      </c>
      <c r="J7" s="756">
        <v>1</v>
      </c>
      <c r="K7" s="756">
        <v>1</v>
      </c>
      <c r="L7" s="756">
        <v>3</v>
      </c>
      <c r="P7" s="233" t="s">
        <v>1209</v>
      </c>
      <c r="Q7" s="756">
        <v>359.26</v>
      </c>
      <c r="T7" s="233" t="s">
        <v>382</v>
      </c>
      <c r="U7" s="756">
        <v>382.5</v>
      </c>
    </row>
    <row r="8" spans="1:21">
      <c r="A8" s="233">
        <v>15</v>
      </c>
      <c r="B8" s="450">
        <v>0.47157079112132921</v>
      </c>
      <c r="C8" s="450">
        <v>0.49003804016374375</v>
      </c>
      <c r="D8" s="450">
        <v>3.8391168714926927E-2</v>
      </c>
      <c r="E8" s="450">
        <v>1</v>
      </c>
      <c r="H8" s="233" t="s">
        <v>164</v>
      </c>
      <c r="I8" s="756">
        <v>1</v>
      </c>
      <c r="J8" s="756">
        <v>1</v>
      </c>
      <c r="K8" s="756">
        <v>1</v>
      </c>
      <c r="L8" s="756">
        <v>3</v>
      </c>
      <c r="P8" s="233" t="s">
        <v>1392</v>
      </c>
      <c r="Q8" s="756">
        <v>443.44</v>
      </c>
      <c r="T8" s="233" t="s">
        <v>1243</v>
      </c>
      <c r="U8" s="756">
        <v>403.03999999999996</v>
      </c>
    </row>
    <row r="9" spans="1:21">
      <c r="A9" s="233" t="s">
        <v>2414</v>
      </c>
      <c r="B9" s="450">
        <v>0.4051872150700136</v>
      </c>
      <c r="C9" s="450">
        <v>0.56078736306115917</v>
      </c>
      <c r="D9" s="450">
        <v>3.402542186882717E-2</v>
      </c>
      <c r="E9" s="450">
        <v>1</v>
      </c>
      <c r="H9" s="233" t="s">
        <v>174</v>
      </c>
      <c r="I9" s="756">
        <v>1</v>
      </c>
      <c r="J9" s="756">
        <v>1</v>
      </c>
      <c r="K9" s="756">
        <v>1</v>
      </c>
      <c r="L9" s="756">
        <v>3</v>
      </c>
      <c r="P9" s="233" t="s">
        <v>2511</v>
      </c>
      <c r="Q9" s="756">
        <v>482.8</v>
      </c>
      <c r="T9" s="233" t="s">
        <v>1262</v>
      </c>
      <c r="U9" s="756">
        <v>427.8</v>
      </c>
    </row>
    <row r="10" spans="1:21">
      <c r="H10" s="233" t="s">
        <v>1029</v>
      </c>
      <c r="I10" s="756"/>
      <c r="J10" s="756">
        <v>1</v>
      </c>
      <c r="K10" s="756">
        <v>2</v>
      </c>
      <c r="L10" s="756">
        <v>3</v>
      </c>
      <c r="P10" s="233" t="s">
        <v>1256</v>
      </c>
      <c r="Q10" s="756">
        <v>509.4</v>
      </c>
      <c r="T10" s="233" t="s">
        <v>975</v>
      </c>
      <c r="U10" s="756">
        <v>457</v>
      </c>
    </row>
    <row r="11" spans="1:21">
      <c r="H11" s="233" t="s">
        <v>455</v>
      </c>
      <c r="I11" s="756">
        <v>1</v>
      </c>
      <c r="J11" s="756">
        <v>1</v>
      </c>
      <c r="K11" s="756">
        <v>1</v>
      </c>
      <c r="L11" s="756">
        <v>3</v>
      </c>
      <c r="P11" s="233" t="s">
        <v>809</v>
      </c>
      <c r="Q11" s="756">
        <v>607.04000000000008</v>
      </c>
      <c r="T11" s="233" t="s">
        <v>778</v>
      </c>
      <c r="U11" s="756">
        <v>676.88</v>
      </c>
    </row>
    <row r="12" spans="1:21">
      <c r="H12" s="233" t="s">
        <v>1068</v>
      </c>
      <c r="I12" s="756">
        <v>1</v>
      </c>
      <c r="J12" s="756">
        <v>1</v>
      </c>
      <c r="K12" s="756">
        <v>1</v>
      </c>
      <c r="L12" s="756">
        <v>3</v>
      </c>
      <c r="P12" s="233" t="s">
        <v>1332</v>
      </c>
      <c r="Q12" s="756">
        <v>676.88</v>
      </c>
      <c r="T12" s="233" t="s">
        <v>759</v>
      </c>
      <c r="U12" s="756">
        <v>821.69999999999993</v>
      </c>
    </row>
    <row r="13" spans="1:21">
      <c r="H13" s="233" t="s">
        <v>1061</v>
      </c>
      <c r="I13" s="756"/>
      <c r="J13" s="756">
        <v>1</v>
      </c>
      <c r="K13" s="756">
        <v>1</v>
      </c>
      <c r="L13" s="756">
        <v>2</v>
      </c>
      <c r="P13" s="233" t="s">
        <v>803</v>
      </c>
      <c r="Q13" s="756">
        <v>748.81000000000006</v>
      </c>
      <c r="T13" s="233" t="s">
        <v>1245</v>
      </c>
      <c r="U13" s="756">
        <v>951.6</v>
      </c>
    </row>
    <row r="14" spans="1:21">
      <c r="H14" s="233" t="s">
        <v>1231</v>
      </c>
      <c r="I14" s="756"/>
      <c r="J14" s="756">
        <v>1</v>
      </c>
      <c r="K14" s="756">
        <v>1</v>
      </c>
      <c r="L14" s="756">
        <v>2</v>
      </c>
      <c r="P14" s="233" t="s">
        <v>331</v>
      </c>
      <c r="Q14" s="756">
        <v>2194.9499999999998</v>
      </c>
      <c r="T14" s="233" t="s">
        <v>1212</v>
      </c>
      <c r="U14" s="756">
        <v>1068.06</v>
      </c>
    </row>
    <row r="15" spans="1:21">
      <c r="H15" s="233" t="s">
        <v>169</v>
      </c>
      <c r="I15" s="756">
        <v>1</v>
      </c>
      <c r="J15" s="756"/>
      <c r="K15" s="756"/>
      <c r="L15" s="756">
        <v>1</v>
      </c>
      <c r="P15" s="233" t="s">
        <v>2414</v>
      </c>
      <c r="Q15" s="756">
        <v>6632.9800000000014</v>
      </c>
      <c r="T15" s="233" t="s">
        <v>2414</v>
      </c>
      <c r="U15" s="756">
        <v>5738.0800000000008</v>
      </c>
    </row>
    <row r="16" spans="1:21">
      <c r="H16" s="233" t="s">
        <v>471</v>
      </c>
      <c r="I16" s="756"/>
      <c r="J16" s="756"/>
      <c r="K16" s="756">
        <v>1</v>
      </c>
      <c r="L16" s="756">
        <v>1</v>
      </c>
    </row>
    <row r="17" spans="8:12">
      <c r="H17" s="233" t="s">
        <v>3260</v>
      </c>
      <c r="I17" s="756"/>
      <c r="J17" s="756"/>
      <c r="K17" s="756">
        <v>1</v>
      </c>
      <c r="L17" s="756">
        <v>1</v>
      </c>
    </row>
    <row r="18" spans="8:12">
      <c r="H18" s="233" t="s">
        <v>704</v>
      </c>
      <c r="I18" s="756"/>
      <c r="J18" s="756"/>
      <c r="K18" s="756">
        <v>1</v>
      </c>
      <c r="L18" s="756">
        <v>1</v>
      </c>
    </row>
    <row r="19" spans="8:12">
      <c r="H19" s="233" t="s">
        <v>1844</v>
      </c>
      <c r="I19" s="756">
        <v>7</v>
      </c>
      <c r="J19" s="756">
        <v>11</v>
      </c>
      <c r="K19" s="756">
        <v>14</v>
      </c>
      <c r="L19" s="756">
        <v>32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78852E-B8C3-466D-BC72-4F0C1AA649E8}">
  <sheetPr codeName="Sheet26"/>
  <dimension ref="A1:AJ1000"/>
  <sheetViews>
    <sheetView workbookViewId="0">
      <selection activeCell="C8" sqref="C8"/>
    </sheetView>
  </sheetViews>
  <sheetFormatPr defaultRowHeight="15"/>
  <cols>
    <col min="1" max="1" width="10.7109375" customWidth="1"/>
    <col min="2" max="2" width="10.7109375" bestFit="1" customWidth="1"/>
    <col min="3" max="3" width="26.42578125" bestFit="1" customWidth="1"/>
    <col min="4" max="4" width="31.42578125" bestFit="1" customWidth="1"/>
    <col min="5" max="5" width="56.28515625" bestFit="1" customWidth="1"/>
    <col min="6" max="6" width="29.140625" bestFit="1" customWidth="1"/>
    <col min="7" max="7" width="41.42578125" bestFit="1" customWidth="1"/>
    <col min="8" max="8" width="29" bestFit="1" customWidth="1"/>
    <col min="9" max="9" width="53.5703125" bestFit="1" customWidth="1"/>
    <col min="10" max="10" width="12.140625" bestFit="1" customWidth="1"/>
    <col min="11" max="11" width="53.5703125" bestFit="1" customWidth="1"/>
    <col min="12" max="12" width="9.7109375" bestFit="1" customWidth="1"/>
    <col min="13" max="13" width="4.28515625" bestFit="1" customWidth="1"/>
    <col min="14" max="14" width="15.42578125" bestFit="1" customWidth="1"/>
    <col min="15" max="15" width="12.28515625" bestFit="1" customWidth="1"/>
    <col min="16" max="16" width="22.85546875" bestFit="1" customWidth="1"/>
    <col min="17" max="17" width="24.85546875" bestFit="1" customWidth="1"/>
    <col min="18" max="18" width="37.42578125" bestFit="1" customWidth="1"/>
    <col min="19" max="19" width="27.85546875" bestFit="1" customWidth="1"/>
    <col min="20" max="20" width="47.42578125" bestFit="1" customWidth="1"/>
    <col min="21" max="21" width="32.5703125" bestFit="1" customWidth="1"/>
    <col min="22" max="22" width="13.7109375" bestFit="1" customWidth="1"/>
    <col min="23" max="23" width="20.140625" bestFit="1" customWidth="1"/>
    <col min="24" max="24" width="15.140625" bestFit="1" customWidth="1"/>
    <col min="25" max="25" width="21.85546875" bestFit="1" customWidth="1"/>
    <col min="26" max="26" width="12.42578125" bestFit="1" customWidth="1"/>
    <col min="27" max="27" width="20.7109375" bestFit="1" customWidth="1"/>
    <col min="28" max="28" width="14.7109375" bestFit="1" customWidth="1"/>
    <col min="29" max="29" width="23.140625" bestFit="1" customWidth="1"/>
    <col min="30" max="30" width="22.85546875" bestFit="1" customWidth="1"/>
    <col min="31" max="31" width="12" bestFit="1" customWidth="1"/>
    <col min="32" max="32" width="22.7109375" bestFit="1" customWidth="1"/>
    <col min="33" max="33" width="11.28515625" bestFit="1" customWidth="1"/>
    <col min="34" max="34" width="22.140625" bestFit="1" customWidth="1"/>
    <col min="35" max="35" width="15.42578125" bestFit="1" customWidth="1"/>
    <col min="36" max="36" width="16" customWidth="1"/>
    <col min="37" max="37" width="12" bestFit="1" customWidth="1"/>
  </cols>
  <sheetData>
    <row r="1" spans="1:36">
      <c r="A1" t="s">
        <v>2506</v>
      </c>
      <c r="B1" t="s">
        <v>1402</v>
      </c>
      <c r="C1" t="s">
        <v>1403</v>
      </c>
      <c r="D1" t="s">
        <v>1404</v>
      </c>
      <c r="E1" t="s">
        <v>1405</v>
      </c>
      <c r="F1" t="s">
        <v>1406</v>
      </c>
      <c r="G1" t="s">
        <v>1407</v>
      </c>
      <c r="H1" t="s">
        <v>1408</v>
      </c>
      <c r="I1" t="s">
        <v>1409</v>
      </c>
      <c r="J1" t="s">
        <v>1410</v>
      </c>
      <c r="K1" t="s">
        <v>2423</v>
      </c>
      <c r="L1" t="s">
        <v>1426</v>
      </c>
      <c r="M1" t="s">
        <v>2424</v>
      </c>
      <c r="N1" t="s">
        <v>2425</v>
      </c>
      <c r="O1" t="s">
        <v>2426</v>
      </c>
      <c r="P1" t="s">
        <v>74</v>
      </c>
      <c r="Q1" t="s">
        <v>75</v>
      </c>
      <c r="R1" t="s">
        <v>76</v>
      </c>
      <c r="S1" t="s">
        <v>2444</v>
      </c>
      <c r="T1" t="s">
        <v>78</v>
      </c>
      <c r="U1" t="s">
        <v>80</v>
      </c>
      <c r="V1" t="s">
        <v>81</v>
      </c>
      <c r="W1" t="s">
        <v>82</v>
      </c>
      <c r="X1" t="s">
        <v>83</v>
      </c>
      <c r="Y1" t="s">
        <v>2449</v>
      </c>
      <c r="Z1" t="s">
        <v>3091</v>
      </c>
      <c r="AA1" t="s">
        <v>2451</v>
      </c>
      <c r="AB1" t="s">
        <v>2455</v>
      </c>
      <c r="AC1" t="s">
        <v>2463</v>
      </c>
      <c r="AD1" t="s">
        <v>2464</v>
      </c>
      <c r="AE1" t="s">
        <v>2460</v>
      </c>
      <c r="AF1" t="s">
        <v>2465</v>
      </c>
      <c r="AG1" t="s">
        <v>2459</v>
      </c>
      <c r="AH1" t="s">
        <v>2466</v>
      </c>
      <c r="AI1" t="s">
        <v>2461</v>
      </c>
      <c r="AJ1" t="s">
        <v>2462</v>
      </c>
    </row>
    <row r="2" spans="1:36" hidden="1">
      <c r="A2">
        <v>241</v>
      </c>
      <c r="B2" s="436">
        <v>45386</v>
      </c>
      <c r="C2" s="756" t="s">
        <v>1593</v>
      </c>
      <c r="D2" s="756"/>
      <c r="E2" s="756"/>
      <c r="F2" s="756"/>
      <c r="H2" s="756" t="s">
        <v>1465</v>
      </c>
      <c r="I2" s="756" t="s">
        <v>871</v>
      </c>
      <c r="J2">
        <v>13</v>
      </c>
      <c r="K2" s="756" t="s">
        <v>871</v>
      </c>
      <c r="L2">
        <v>0</v>
      </c>
      <c r="M2">
        <v>1</v>
      </c>
      <c r="N2">
        <v>14</v>
      </c>
      <c r="O2" s="756" t="s">
        <v>1432</v>
      </c>
      <c r="P2" s="756" t="s">
        <v>13</v>
      </c>
      <c r="Q2" s="756" t="s">
        <v>49</v>
      </c>
      <c r="R2" s="756" t="s">
        <v>86</v>
      </c>
      <c r="S2" s="756" t="s">
        <v>870</v>
      </c>
      <c r="T2" s="756" t="s">
        <v>95</v>
      </c>
      <c r="U2" s="756" t="s">
        <v>872</v>
      </c>
      <c r="V2">
        <v>92300</v>
      </c>
      <c r="W2" s="756" t="s">
        <v>235</v>
      </c>
      <c r="X2">
        <v>92</v>
      </c>
      <c r="Y2" s="756" t="s">
        <v>2448</v>
      </c>
      <c r="Z2">
        <v>15</v>
      </c>
      <c r="AA2" s="756" t="s">
        <v>3310</v>
      </c>
      <c r="AB2" t="s">
        <v>2458</v>
      </c>
      <c r="AC2">
        <v>143.61000000000001</v>
      </c>
      <c r="AD2">
        <v>4.3</v>
      </c>
      <c r="AE2">
        <v>39.126315789473679</v>
      </c>
      <c r="AF2">
        <v>61.95</v>
      </c>
      <c r="AG2">
        <v>20</v>
      </c>
      <c r="AH2">
        <v>54.65</v>
      </c>
      <c r="AI2">
        <v>65</v>
      </c>
      <c r="AJ2">
        <v>100.20453012048185</v>
      </c>
    </row>
    <row r="3" spans="1:36" hidden="1">
      <c r="B3" s="436">
        <v>45658</v>
      </c>
      <c r="C3" s="756" t="s">
        <v>1425</v>
      </c>
      <c r="D3" s="756"/>
      <c r="E3" s="756"/>
      <c r="F3" s="756"/>
      <c r="H3" s="756" t="s">
        <v>1426</v>
      </c>
      <c r="I3" s="756" t="s">
        <v>1029</v>
      </c>
      <c r="K3" s="756" t="s">
        <v>1029</v>
      </c>
      <c r="L3">
        <v>1</v>
      </c>
      <c r="M3">
        <v>1</v>
      </c>
      <c r="N3">
        <v>1</v>
      </c>
      <c r="O3" s="756" t="s">
        <v>1424</v>
      </c>
      <c r="P3" s="756" t="s">
        <v>114</v>
      </c>
      <c r="Q3" s="756" t="s">
        <v>7</v>
      </c>
      <c r="R3" s="756" t="s">
        <v>143</v>
      </c>
      <c r="S3" s="756" t="s">
        <v>483</v>
      </c>
      <c r="T3" s="756" t="s">
        <v>1030</v>
      </c>
      <c r="U3" s="756" t="s">
        <v>1031</v>
      </c>
      <c r="V3">
        <v>75015</v>
      </c>
      <c r="W3" s="756" t="s">
        <v>118</v>
      </c>
      <c r="X3">
        <v>75</v>
      </c>
      <c r="Y3" s="756" t="s">
        <v>2450</v>
      </c>
      <c r="Z3">
        <v>15</v>
      </c>
      <c r="AA3" s="756" t="s">
        <v>2453</v>
      </c>
      <c r="AB3" t="s">
        <v>2457</v>
      </c>
      <c r="AC3">
        <v>60</v>
      </c>
      <c r="AD3">
        <v>12</v>
      </c>
      <c r="AE3">
        <v>22.299999999999997</v>
      </c>
      <c r="AF3">
        <v>29.733333333333334</v>
      </c>
      <c r="AG3">
        <v>19.600000000000001</v>
      </c>
      <c r="AH3">
        <v>23.4</v>
      </c>
      <c r="AI3">
        <v>65</v>
      </c>
      <c r="AJ3">
        <v>100.20453012048185</v>
      </c>
    </row>
    <row r="4" spans="1:36" hidden="1">
      <c r="B4" s="436">
        <v>45658</v>
      </c>
      <c r="C4" s="756" t="s">
        <v>1425</v>
      </c>
      <c r="D4" s="756"/>
      <c r="E4" s="756"/>
      <c r="F4" s="756"/>
      <c r="H4" s="756" t="s">
        <v>1426</v>
      </c>
      <c r="I4" s="756" t="s">
        <v>602</v>
      </c>
      <c r="K4" s="756" t="s">
        <v>602</v>
      </c>
      <c r="L4">
        <v>1</v>
      </c>
      <c r="M4">
        <v>1</v>
      </c>
      <c r="N4">
        <v>1</v>
      </c>
      <c r="O4" s="756" t="s">
        <v>1424</v>
      </c>
      <c r="P4" s="756" t="s">
        <v>114</v>
      </c>
      <c r="Q4" s="756" t="s">
        <v>7</v>
      </c>
      <c r="R4" s="756" t="s">
        <v>143</v>
      </c>
      <c r="S4" s="756" t="s">
        <v>603</v>
      </c>
      <c r="T4" s="756" t="s">
        <v>603</v>
      </c>
      <c r="U4" s="756" t="s">
        <v>604</v>
      </c>
      <c r="V4">
        <v>93400</v>
      </c>
      <c r="W4" s="756" t="s">
        <v>385</v>
      </c>
      <c r="X4">
        <v>93</v>
      </c>
      <c r="Y4" s="756" t="s">
        <v>2450</v>
      </c>
      <c r="Z4">
        <v>15</v>
      </c>
      <c r="AA4" s="756" t="s">
        <v>2453</v>
      </c>
      <c r="AB4" t="s">
        <v>2457</v>
      </c>
      <c r="AC4">
        <v>153.4</v>
      </c>
      <c r="AD4">
        <v>43.9</v>
      </c>
      <c r="AE4">
        <v>84.566153846153838</v>
      </c>
      <c r="AF4">
        <v>84.566153846153838</v>
      </c>
      <c r="AG4">
        <v>75.400000000000006</v>
      </c>
      <c r="AH4">
        <v>75.400000000000006</v>
      </c>
      <c r="AI4">
        <v>65</v>
      </c>
      <c r="AJ4">
        <v>100.20453012048185</v>
      </c>
    </row>
    <row r="5" spans="1:36" hidden="1">
      <c r="B5" s="436">
        <v>45658</v>
      </c>
      <c r="C5" s="756" t="s">
        <v>1425</v>
      </c>
      <c r="D5" s="756"/>
      <c r="E5" s="756"/>
      <c r="F5" s="756"/>
      <c r="H5" s="756" t="s">
        <v>1426</v>
      </c>
      <c r="I5" s="756" t="s">
        <v>803</v>
      </c>
      <c r="K5" s="756" t="s">
        <v>803</v>
      </c>
      <c r="L5">
        <v>1</v>
      </c>
      <c r="M5">
        <v>1</v>
      </c>
      <c r="N5">
        <v>1</v>
      </c>
      <c r="O5" s="756" t="s">
        <v>1424</v>
      </c>
      <c r="P5" s="756" t="s">
        <v>114</v>
      </c>
      <c r="Q5" s="756" t="s">
        <v>20</v>
      </c>
      <c r="R5" s="756" t="s">
        <v>20</v>
      </c>
      <c r="S5" s="756" t="s">
        <v>616</v>
      </c>
      <c r="T5" s="756" t="s">
        <v>616</v>
      </c>
      <c r="U5" s="756" t="s">
        <v>804</v>
      </c>
      <c r="V5">
        <v>75016</v>
      </c>
      <c r="W5" s="756" t="s">
        <v>181</v>
      </c>
      <c r="X5">
        <v>75</v>
      </c>
      <c r="Y5" s="756" t="s">
        <v>2450</v>
      </c>
      <c r="Z5">
        <v>15</v>
      </c>
      <c r="AA5" s="756" t="s">
        <v>2453</v>
      </c>
      <c r="AB5" t="s">
        <v>2457</v>
      </c>
      <c r="AC5">
        <v>475.14</v>
      </c>
      <c r="AD5">
        <v>82</v>
      </c>
      <c r="AE5">
        <v>79.063448275862072</v>
      </c>
      <c r="AF5">
        <v>305.71199999999999</v>
      </c>
      <c r="AG5">
        <v>71</v>
      </c>
      <c r="AH5">
        <v>300.61</v>
      </c>
      <c r="AI5">
        <v>65</v>
      </c>
      <c r="AJ5">
        <v>100.20453012048185</v>
      </c>
    </row>
    <row r="6" spans="1:36" hidden="1">
      <c r="B6" s="436">
        <v>45658</v>
      </c>
      <c r="C6" s="756" t="s">
        <v>1425</v>
      </c>
      <c r="D6" s="756"/>
      <c r="E6" s="756"/>
      <c r="F6" s="756"/>
      <c r="H6" s="756" t="s">
        <v>1426</v>
      </c>
      <c r="I6" s="756" t="s">
        <v>809</v>
      </c>
      <c r="K6" s="756" t="s">
        <v>809</v>
      </c>
      <c r="L6">
        <v>1</v>
      </c>
      <c r="M6">
        <v>1</v>
      </c>
      <c r="N6">
        <v>1</v>
      </c>
      <c r="O6" s="756" t="s">
        <v>1424</v>
      </c>
      <c r="P6" s="756" t="s">
        <v>114</v>
      </c>
      <c r="Q6" s="756" t="s">
        <v>20</v>
      </c>
      <c r="R6" s="756" t="s">
        <v>20</v>
      </c>
      <c r="S6" s="756" t="s">
        <v>616</v>
      </c>
      <c r="T6" s="756" t="s">
        <v>616</v>
      </c>
      <c r="U6" s="756" t="s">
        <v>810</v>
      </c>
      <c r="V6">
        <v>75017</v>
      </c>
      <c r="W6" s="756" t="s">
        <v>393</v>
      </c>
      <c r="X6">
        <v>75</v>
      </c>
      <c r="Y6" s="756" t="s">
        <v>2450</v>
      </c>
      <c r="Z6">
        <v>15</v>
      </c>
      <c r="AA6" s="756" t="s">
        <v>2453</v>
      </c>
      <c r="AB6" t="s">
        <v>2457</v>
      </c>
      <c r="AC6">
        <v>411.4</v>
      </c>
      <c r="AD6">
        <v>118.37</v>
      </c>
      <c r="AE6">
        <v>68.5060465116279</v>
      </c>
      <c r="AF6">
        <v>196.38399999999999</v>
      </c>
      <c r="AG6">
        <v>60</v>
      </c>
      <c r="AH6">
        <v>179.85</v>
      </c>
      <c r="AI6">
        <v>65</v>
      </c>
      <c r="AJ6">
        <v>100.20453012048185</v>
      </c>
    </row>
    <row r="7" spans="1:36" hidden="1">
      <c r="B7" s="436">
        <v>45658</v>
      </c>
      <c r="C7" s="756" t="s">
        <v>1425</v>
      </c>
      <c r="D7" s="756"/>
      <c r="E7" s="756"/>
      <c r="F7" s="756"/>
      <c r="H7" s="756" t="s">
        <v>1426</v>
      </c>
      <c r="I7" s="756" t="s">
        <v>1209</v>
      </c>
      <c r="K7" s="756" t="s">
        <v>1209</v>
      </c>
      <c r="L7">
        <v>1</v>
      </c>
      <c r="M7">
        <v>1</v>
      </c>
      <c r="N7">
        <v>1</v>
      </c>
      <c r="O7" s="756" t="s">
        <v>1424</v>
      </c>
      <c r="P7" s="756" t="s">
        <v>114</v>
      </c>
      <c r="Q7" s="756" t="s">
        <v>35</v>
      </c>
      <c r="R7" s="756" t="s">
        <v>143</v>
      </c>
      <c r="S7" s="756"/>
      <c r="T7" s="756"/>
      <c r="U7" s="756" t="s">
        <v>1210</v>
      </c>
      <c r="V7">
        <v>93000</v>
      </c>
      <c r="W7" s="756" t="s">
        <v>1211</v>
      </c>
      <c r="X7">
        <v>93</v>
      </c>
      <c r="Y7" s="756" t="s">
        <v>2450</v>
      </c>
      <c r="Z7">
        <v>15</v>
      </c>
      <c r="AA7" s="756" t="s">
        <v>2453</v>
      </c>
      <c r="AB7" t="s">
        <v>2457</v>
      </c>
      <c r="AC7">
        <v>276</v>
      </c>
      <c r="AD7">
        <v>47.44</v>
      </c>
      <c r="AE7">
        <v>132.76266666666666</v>
      </c>
      <c r="AF7">
        <v>132.76266666666666</v>
      </c>
      <c r="AG7">
        <v>118.14</v>
      </c>
      <c r="AH7">
        <v>118.14</v>
      </c>
      <c r="AI7">
        <v>65</v>
      </c>
      <c r="AJ7">
        <v>100.20453012048185</v>
      </c>
    </row>
    <row r="8" spans="1:36" hidden="1">
      <c r="B8" s="436">
        <v>45658</v>
      </c>
      <c r="C8" s="756" t="s">
        <v>1425</v>
      </c>
      <c r="D8" s="756"/>
      <c r="E8" s="756"/>
      <c r="F8" s="756"/>
      <c r="H8" s="756" t="s">
        <v>1426</v>
      </c>
      <c r="I8" s="756" t="s">
        <v>704</v>
      </c>
      <c r="K8" s="756" t="s">
        <v>704</v>
      </c>
      <c r="L8">
        <v>1</v>
      </c>
      <c r="M8">
        <v>1</v>
      </c>
      <c r="N8">
        <v>1</v>
      </c>
      <c r="O8" s="756" t="s">
        <v>1424</v>
      </c>
      <c r="P8" s="756" t="s">
        <v>114</v>
      </c>
      <c r="Q8" s="756" t="s">
        <v>7</v>
      </c>
      <c r="R8" s="756" t="s">
        <v>705</v>
      </c>
      <c r="S8" s="756" t="s">
        <v>706</v>
      </c>
      <c r="T8" s="756" t="s">
        <v>706</v>
      </c>
      <c r="U8" s="756" t="s">
        <v>707</v>
      </c>
      <c r="V8">
        <v>94260</v>
      </c>
      <c r="W8" s="756" t="s">
        <v>708</v>
      </c>
      <c r="X8">
        <v>94</v>
      </c>
      <c r="Y8" s="756" t="s">
        <v>2450</v>
      </c>
      <c r="Z8">
        <v>15</v>
      </c>
      <c r="AA8" s="756" t="s">
        <v>2453</v>
      </c>
      <c r="AB8" t="s">
        <v>2457</v>
      </c>
      <c r="AC8">
        <v>118.84</v>
      </c>
      <c r="AD8">
        <v>34.58</v>
      </c>
      <c r="AE8">
        <v>69.284999999999997</v>
      </c>
      <c r="AF8">
        <v>69.284999999999997</v>
      </c>
      <c r="AG8">
        <v>59.745000000000005</v>
      </c>
      <c r="AH8">
        <v>59.745000000000005</v>
      </c>
      <c r="AI8">
        <v>65</v>
      </c>
      <c r="AJ8">
        <v>100.20453012048185</v>
      </c>
    </row>
    <row r="9" spans="1:36" hidden="1">
      <c r="B9" s="436">
        <v>45659</v>
      </c>
      <c r="C9" s="756" t="s">
        <v>1425</v>
      </c>
      <c r="D9" s="756"/>
      <c r="E9" s="756"/>
      <c r="F9" s="756"/>
      <c r="H9" s="756" t="s">
        <v>1426</v>
      </c>
      <c r="I9" s="756" t="s">
        <v>704</v>
      </c>
      <c r="K9" s="756" t="s">
        <v>704</v>
      </c>
      <c r="L9">
        <v>1</v>
      </c>
      <c r="M9">
        <v>1</v>
      </c>
      <c r="N9">
        <v>1</v>
      </c>
      <c r="O9" s="756" t="s">
        <v>1432</v>
      </c>
      <c r="P9" s="756" t="s">
        <v>114</v>
      </c>
      <c r="Q9" s="756" t="s">
        <v>7</v>
      </c>
      <c r="R9" s="756" t="s">
        <v>705</v>
      </c>
      <c r="S9" s="756" t="s">
        <v>706</v>
      </c>
      <c r="T9" s="756" t="s">
        <v>706</v>
      </c>
      <c r="U9" s="756" t="s">
        <v>707</v>
      </c>
      <c r="V9">
        <v>94260</v>
      </c>
      <c r="W9" s="756" t="s">
        <v>708</v>
      </c>
      <c r="X9">
        <v>94</v>
      </c>
      <c r="Y9" s="756" t="s">
        <v>2450</v>
      </c>
      <c r="Z9">
        <v>15</v>
      </c>
      <c r="AA9" s="756" t="s">
        <v>2453</v>
      </c>
      <c r="AB9" t="s">
        <v>2457</v>
      </c>
      <c r="AC9">
        <v>118.84</v>
      </c>
      <c r="AD9">
        <v>34.58</v>
      </c>
      <c r="AE9">
        <v>69.284999999999997</v>
      </c>
      <c r="AF9">
        <v>69.284999999999997</v>
      </c>
      <c r="AG9">
        <v>59.745000000000005</v>
      </c>
      <c r="AH9">
        <v>59.745000000000005</v>
      </c>
      <c r="AI9">
        <v>65</v>
      </c>
      <c r="AJ9">
        <v>100.20453012048185</v>
      </c>
    </row>
    <row r="10" spans="1:36" hidden="1">
      <c r="B10" s="436">
        <v>45659</v>
      </c>
      <c r="C10" s="756" t="s">
        <v>1425</v>
      </c>
      <c r="D10" s="756"/>
      <c r="E10" s="756"/>
      <c r="F10" s="756"/>
      <c r="H10" s="756" t="s">
        <v>1426</v>
      </c>
      <c r="I10" s="756" t="s">
        <v>1227</v>
      </c>
      <c r="K10" s="756" t="s">
        <v>1227</v>
      </c>
      <c r="L10">
        <v>1</v>
      </c>
      <c r="M10">
        <v>1</v>
      </c>
      <c r="N10">
        <v>1</v>
      </c>
      <c r="O10" s="756" t="s">
        <v>1432</v>
      </c>
      <c r="P10" s="756" t="s">
        <v>114</v>
      </c>
      <c r="Q10" s="756" t="s">
        <v>20</v>
      </c>
      <c r="R10" s="756" t="s">
        <v>20</v>
      </c>
      <c r="S10" s="756" t="s">
        <v>848</v>
      </c>
      <c r="T10" s="756" t="s">
        <v>848</v>
      </c>
      <c r="U10" s="756" t="s">
        <v>1228</v>
      </c>
      <c r="V10">
        <v>93230</v>
      </c>
      <c r="W10" s="756" t="s">
        <v>286</v>
      </c>
      <c r="X10">
        <v>93</v>
      </c>
      <c r="Y10" s="756" t="s">
        <v>2450</v>
      </c>
      <c r="Z10">
        <v>15</v>
      </c>
      <c r="AA10" s="756" t="s">
        <v>2453</v>
      </c>
      <c r="AB10" t="s">
        <v>2457</v>
      </c>
      <c r="AC10">
        <v>242</v>
      </c>
      <c r="AD10">
        <v>68.650000000000006</v>
      </c>
      <c r="AE10">
        <v>73.678620689655176</v>
      </c>
      <c r="AF10">
        <v>142.44533333333334</v>
      </c>
      <c r="AG10">
        <v>63.7</v>
      </c>
      <c r="AH10">
        <v>131</v>
      </c>
      <c r="AI10">
        <v>65</v>
      </c>
      <c r="AJ10">
        <v>100.20453012048185</v>
      </c>
    </row>
    <row r="11" spans="1:36" hidden="1">
      <c r="B11" s="436">
        <v>45659</v>
      </c>
      <c r="C11" s="756" t="s">
        <v>1425</v>
      </c>
      <c r="D11" s="756"/>
      <c r="E11" s="756"/>
      <c r="F11" s="756"/>
      <c r="H11" s="756" t="s">
        <v>1426</v>
      </c>
      <c r="I11" s="756" t="s">
        <v>500</v>
      </c>
      <c r="K11" s="756" t="s">
        <v>500</v>
      </c>
      <c r="L11">
        <v>1</v>
      </c>
      <c r="M11">
        <v>1</v>
      </c>
      <c r="N11">
        <v>1</v>
      </c>
      <c r="O11" s="756" t="s">
        <v>1432</v>
      </c>
      <c r="P11" s="756" t="s">
        <v>114</v>
      </c>
      <c r="Q11" s="756" t="s">
        <v>7</v>
      </c>
      <c r="R11" s="756" t="s">
        <v>501</v>
      </c>
      <c r="S11" s="756" t="s">
        <v>500</v>
      </c>
      <c r="T11" s="756" t="s">
        <v>500</v>
      </c>
      <c r="U11" s="756" t="s">
        <v>502</v>
      </c>
      <c r="V11">
        <v>92000</v>
      </c>
      <c r="W11" s="756" t="s">
        <v>160</v>
      </c>
      <c r="X11">
        <v>92</v>
      </c>
      <c r="Y11" s="756" t="s">
        <v>2450</v>
      </c>
      <c r="Z11">
        <v>15</v>
      </c>
      <c r="AA11" s="756" t="s">
        <v>2453</v>
      </c>
      <c r="AB11" t="s">
        <v>2457</v>
      </c>
      <c r="AC11">
        <v>458.58000000000004</v>
      </c>
      <c r="AD11">
        <v>45.85</v>
      </c>
      <c r="AE11">
        <v>71.959032258064511</v>
      </c>
      <c r="AF11">
        <v>159.33785714285716</v>
      </c>
      <c r="AG11">
        <v>53.75</v>
      </c>
      <c r="AH11">
        <v>137.535</v>
      </c>
      <c r="AI11">
        <v>65</v>
      </c>
      <c r="AJ11">
        <v>100.20453012048185</v>
      </c>
    </row>
    <row r="12" spans="1:36" hidden="1">
      <c r="B12" s="436">
        <v>45659</v>
      </c>
      <c r="C12" s="756" t="s">
        <v>1425</v>
      </c>
      <c r="D12" s="756"/>
      <c r="E12" s="756"/>
      <c r="F12" s="756"/>
      <c r="H12" s="756" t="s">
        <v>1426</v>
      </c>
      <c r="I12" s="756" t="s">
        <v>602</v>
      </c>
      <c r="K12" s="756" t="s">
        <v>602</v>
      </c>
      <c r="L12">
        <v>1</v>
      </c>
      <c r="M12">
        <v>1</v>
      </c>
      <c r="N12">
        <v>1</v>
      </c>
      <c r="O12" s="756" t="s">
        <v>1432</v>
      </c>
      <c r="P12" s="756" t="s">
        <v>114</v>
      </c>
      <c r="Q12" s="756" t="s">
        <v>7</v>
      </c>
      <c r="R12" s="756" t="s">
        <v>143</v>
      </c>
      <c r="S12" s="756" t="s">
        <v>603</v>
      </c>
      <c r="T12" s="756" t="s">
        <v>603</v>
      </c>
      <c r="U12" s="756" t="s">
        <v>604</v>
      </c>
      <c r="V12">
        <v>93400</v>
      </c>
      <c r="W12" s="756" t="s">
        <v>385</v>
      </c>
      <c r="X12">
        <v>93</v>
      </c>
      <c r="Y12" s="756" t="s">
        <v>2450</v>
      </c>
      <c r="Z12">
        <v>15</v>
      </c>
      <c r="AA12" s="756" t="s">
        <v>2453</v>
      </c>
      <c r="AB12" t="s">
        <v>2457</v>
      </c>
      <c r="AC12">
        <v>153.4</v>
      </c>
      <c r="AD12">
        <v>43.9</v>
      </c>
      <c r="AE12">
        <v>84.566153846153838</v>
      </c>
      <c r="AF12">
        <v>84.566153846153838</v>
      </c>
      <c r="AG12">
        <v>75.400000000000006</v>
      </c>
      <c r="AH12">
        <v>75.400000000000006</v>
      </c>
      <c r="AI12">
        <v>65</v>
      </c>
      <c r="AJ12">
        <v>100.20453012048185</v>
      </c>
    </row>
    <row r="13" spans="1:36" hidden="1">
      <c r="B13" s="436">
        <v>45659</v>
      </c>
      <c r="C13" s="756" t="s">
        <v>1425</v>
      </c>
      <c r="D13" s="756"/>
      <c r="E13" s="756"/>
      <c r="F13" s="756"/>
      <c r="H13" s="756" t="s">
        <v>1426</v>
      </c>
      <c r="I13" s="756" t="s">
        <v>1203</v>
      </c>
      <c r="K13" s="756" t="s">
        <v>1203</v>
      </c>
      <c r="L13">
        <v>1</v>
      </c>
      <c r="M13">
        <v>1</v>
      </c>
      <c r="N13">
        <v>1</v>
      </c>
      <c r="O13" s="756" t="s">
        <v>1432</v>
      </c>
      <c r="P13" s="756" t="s">
        <v>114</v>
      </c>
      <c r="Q13" s="756" t="s">
        <v>690</v>
      </c>
      <c r="R13" s="756" t="s">
        <v>1204</v>
      </c>
      <c r="S13" s="756"/>
      <c r="T13" s="756"/>
      <c r="U13" s="756" t="s">
        <v>1205</v>
      </c>
      <c r="V13">
        <v>75013</v>
      </c>
      <c r="W13" s="756" t="s">
        <v>127</v>
      </c>
      <c r="X13">
        <v>75</v>
      </c>
      <c r="Y13" s="756" t="s">
        <v>2450</v>
      </c>
      <c r="Z13">
        <v>15</v>
      </c>
      <c r="AA13" s="756" t="s">
        <v>2452</v>
      </c>
      <c r="AB13" t="s">
        <v>2457</v>
      </c>
      <c r="AC13">
        <v>96.3</v>
      </c>
      <c r="AD13">
        <v>70</v>
      </c>
      <c r="AE13">
        <v>80.628571428571433</v>
      </c>
      <c r="AF13">
        <v>80.628571428571433</v>
      </c>
      <c r="AG13">
        <v>87.5</v>
      </c>
      <c r="AH13">
        <v>87.5</v>
      </c>
      <c r="AI13">
        <v>65</v>
      </c>
      <c r="AJ13">
        <v>100.20453012048185</v>
      </c>
    </row>
    <row r="14" spans="1:36" hidden="1">
      <c r="A14">
        <v>1</v>
      </c>
      <c r="B14" s="436">
        <v>45659</v>
      </c>
      <c r="C14" s="756" t="s">
        <v>1435</v>
      </c>
      <c r="D14" s="756" t="s">
        <v>1436</v>
      </c>
      <c r="E14" s="756" t="s">
        <v>1437</v>
      </c>
      <c r="F14" s="756"/>
      <c r="H14" s="756" t="s">
        <v>1438</v>
      </c>
      <c r="I14" s="756" t="s">
        <v>1212</v>
      </c>
      <c r="J14">
        <v>208.25</v>
      </c>
      <c r="K14" s="756" t="s">
        <v>1212</v>
      </c>
      <c r="L14">
        <v>0</v>
      </c>
      <c r="M14">
        <v>1</v>
      </c>
      <c r="N14">
        <v>1</v>
      </c>
      <c r="O14" s="756" t="s">
        <v>1432</v>
      </c>
      <c r="P14" s="756" t="s">
        <v>13</v>
      </c>
      <c r="Q14" s="756" t="s">
        <v>49</v>
      </c>
      <c r="R14" s="756" t="s">
        <v>49</v>
      </c>
      <c r="S14" s="756" t="s">
        <v>131</v>
      </c>
      <c r="T14" s="756"/>
      <c r="U14" s="756" t="s">
        <v>1213</v>
      </c>
      <c r="V14">
        <v>75020</v>
      </c>
      <c r="W14" s="756" t="s">
        <v>138</v>
      </c>
      <c r="X14">
        <v>75</v>
      </c>
      <c r="Y14" s="756" t="s">
        <v>2448</v>
      </c>
      <c r="Z14">
        <v>15</v>
      </c>
      <c r="AA14" s="756" t="s">
        <v>3310</v>
      </c>
      <c r="AB14" t="s">
        <v>2457</v>
      </c>
      <c r="AC14">
        <v>875.78</v>
      </c>
      <c r="AD14">
        <v>47.44</v>
      </c>
      <c r="AE14">
        <v>168.76499999999999</v>
      </c>
      <c r="AF14">
        <v>180.01599999999999</v>
      </c>
      <c r="AG14">
        <v>130.27000000000001</v>
      </c>
      <c r="AH14">
        <v>118.14</v>
      </c>
      <c r="AI14">
        <v>65</v>
      </c>
      <c r="AJ14">
        <v>100.20453012048185</v>
      </c>
    </row>
    <row r="15" spans="1:36" hidden="1">
      <c r="A15">
        <v>1</v>
      </c>
      <c r="B15" s="436">
        <v>45659</v>
      </c>
      <c r="C15" s="756" t="s">
        <v>1435</v>
      </c>
      <c r="D15" s="756" t="s">
        <v>1436</v>
      </c>
      <c r="E15" s="756" t="s">
        <v>1437</v>
      </c>
      <c r="F15" s="756"/>
      <c r="H15" s="756" t="s">
        <v>1438</v>
      </c>
      <c r="I15" s="756" t="s">
        <v>1209</v>
      </c>
      <c r="J15">
        <v>208.25</v>
      </c>
      <c r="K15" s="756" t="s">
        <v>1209</v>
      </c>
      <c r="L15">
        <v>0</v>
      </c>
      <c r="M15">
        <v>1</v>
      </c>
      <c r="N15">
        <v>1</v>
      </c>
      <c r="O15" s="756" t="s">
        <v>1432</v>
      </c>
      <c r="P15" s="756" t="s">
        <v>114</v>
      </c>
      <c r="Q15" s="756" t="s">
        <v>35</v>
      </c>
      <c r="R15" s="756" t="s">
        <v>143</v>
      </c>
      <c r="S15" s="756"/>
      <c r="T15" s="756"/>
      <c r="U15" s="756" t="s">
        <v>1210</v>
      </c>
      <c r="V15">
        <v>93000</v>
      </c>
      <c r="W15" s="756" t="s">
        <v>1211</v>
      </c>
      <c r="X15">
        <v>93</v>
      </c>
      <c r="Y15" s="756" t="s">
        <v>2450</v>
      </c>
      <c r="Z15">
        <v>15</v>
      </c>
      <c r="AA15" s="756" t="s">
        <v>2453</v>
      </c>
      <c r="AB15" t="s">
        <v>2457</v>
      </c>
      <c r="AC15">
        <v>276</v>
      </c>
      <c r="AD15">
        <v>47.44</v>
      </c>
      <c r="AE15">
        <v>132.76266666666666</v>
      </c>
      <c r="AF15">
        <v>132.76266666666666</v>
      </c>
      <c r="AG15">
        <v>118.14</v>
      </c>
      <c r="AH15">
        <v>118.14</v>
      </c>
      <c r="AI15">
        <v>65</v>
      </c>
      <c r="AJ15">
        <v>100.20453012048185</v>
      </c>
    </row>
    <row r="16" spans="1:36" hidden="1">
      <c r="A16">
        <v>2</v>
      </c>
      <c r="B16" s="436">
        <v>45659</v>
      </c>
      <c r="C16" s="756" t="s">
        <v>1442</v>
      </c>
      <c r="D16" s="756" t="s">
        <v>1443</v>
      </c>
      <c r="E16" s="756"/>
      <c r="F16" s="756"/>
      <c r="H16" s="756" t="s">
        <v>1444</v>
      </c>
      <c r="I16" s="756" t="s">
        <v>682</v>
      </c>
      <c r="J16">
        <v>11.37</v>
      </c>
      <c r="K16" s="756" t="s">
        <v>682</v>
      </c>
      <c r="L16">
        <v>0</v>
      </c>
      <c r="M16">
        <v>1</v>
      </c>
      <c r="N16">
        <v>1</v>
      </c>
      <c r="O16" s="756" t="s">
        <v>1432</v>
      </c>
      <c r="P16" s="756" t="s">
        <v>13</v>
      </c>
      <c r="Q16" s="756" t="s">
        <v>43</v>
      </c>
      <c r="R16" s="756" t="s">
        <v>93</v>
      </c>
      <c r="S16" s="756" t="s">
        <v>209</v>
      </c>
      <c r="T16" s="756" t="s">
        <v>88</v>
      </c>
      <c r="U16" s="756" t="s">
        <v>683</v>
      </c>
      <c r="V16">
        <v>75016</v>
      </c>
      <c r="W16" s="756" t="s">
        <v>181</v>
      </c>
      <c r="X16">
        <v>75</v>
      </c>
      <c r="Y16" s="756" t="s">
        <v>2450</v>
      </c>
      <c r="Z16">
        <v>15</v>
      </c>
      <c r="AA16" s="756" t="s">
        <v>3310</v>
      </c>
      <c r="AB16" t="s">
        <v>2457</v>
      </c>
      <c r="AC16">
        <v>11.37</v>
      </c>
      <c r="AD16">
        <v>11.37</v>
      </c>
      <c r="AE16">
        <v>11.37</v>
      </c>
      <c r="AF16">
        <v>11.37</v>
      </c>
      <c r="AG16">
        <v>11.37</v>
      </c>
      <c r="AH16">
        <v>11.37</v>
      </c>
      <c r="AI16">
        <v>65</v>
      </c>
      <c r="AJ16">
        <v>100.20453012048185</v>
      </c>
    </row>
    <row r="17" spans="1:36" hidden="1">
      <c r="A17">
        <v>2</v>
      </c>
      <c r="B17" s="436">
        <v>45659</v>
      </c>
      <c r="C17" s="756" t="s">
        <v>1442</v>
      </c>
      <c r="D17" s="756" t="s">
        <v>1443</v>
      </c>
      <c r="E17" s="756"/>
      <c r="F17" s="756"/>
      <c r="H17" s="756" t="s">
        <v>1444</v>
      </c>
      <c r="I17" s="756" t="s">
        <v>1252</v>
      </c>
      <c r="J17">
        <v>60.17</v>
      </c>
      <c r="K17" s="756" t="s">
        <v>1252</v>
      </c>
      <c r="L17">
        <v>0</v>
      </c>
      <c r="M17">
        <v>1</v>
      </c>
      <c r="N17">
        <v>1</v>
      </c>
      <c r="O17" s="756" t="s">
        <v>1432</v>
      </c>
      <c r="P17" s="756" t="s">
        <v>13</v>
      </c>
      <c r="Q17" s="756" t="s">
        <v>43</v>
      </c>
      <c r="R17" s="756" t="s">
        <v>93</v>
      </c>
      <c r="S17" s="756" t="s">
        <v>110</v>
      </c>
      <c r="T17" s="756" t="s">
        <v>88</v>
      </c>
      <c r="U17" s="756" t="s">
        <v>1253</v>
      </c>
      <c r="V17">
        <v>93210</v>
      </c>
      <c r="W17" s="756" t="s">
        <v>1254</v>
      </c>
      <c r="X17">
        <v>93</v>
      </c>
      <c r="Y17" s="756" t="s">
        <v>2448</v>
      </c>
      <c r="Z17">
        <v>15</v>
      </c>
      <c r="AA17" s="756" t="s">
        <v>3310</v>
      </c>
      <c r="AB17" t="s">
        <v>2457</v>
      </c>
      <c r="AC17">
        <v>151.57</v>
      </c>
      <c r="AD17">
        <v>15.65</v>
      </c>
      <c r="AE17">
        <v>47.782307692307697</v>
      </c>
      <c r="AF17">
        <v>62.11699999999999</v>
      </c>
      <c r="AG17">
        <v>38.5</v>
      </c>
      <c r="AH17">
        <v>41.875</v>
      </c>
      <c r="AI17">
        <v>65</v>
      </c>
      <c r="AJ17">
        <v>100.20453012048185</v>
      </c>
    </row>
    <row r="18" spans="1:36" hidden="1">
      <c r="A18">
        <v>2</v>
      </c>
      <c r="B18" s="436">
        <v>45659</v>
      </c>
      <c r="C18" s="756" t="s">
        <v>1442</v>
      </c>
      <c r="D18" s="756" t="s">
        <v>1443</v>
      </c>
      <c r="E18" s="756"/>
      <c r="F18" s="756"/>
      <c r="H18" s="756" t="s">
        <v>1444</v>
      </c>
      <c r="I18" s="756" t="s">
        <v>809</v>
      </c>
      <c r="J18">
        <v>71.540000000000006</v>
      </c>
      <c r="K18" s="756" t="s">
        <v>809</v>
      </c>
      <c r="L18">
        <v>0</v>
      </c>
      <c r="M18">
        <v>1</v>
      </c>
      <c r="N18">
        <v>1</v>
      </c>
      <c r="O18" s="756" t="s">
        <v>1432</v>
      </c>
      <c r="P18" s="756" t="s">
        <v>114</v>
      </c>
      <c r="Q18" s="756" t="s">
        <v>20</v>
      </c>
      <c r="R18" s="756" t="s">
        <v>20</v>
      </c>
      <c r="S18" s="756" t="s">
        <v>616</v>
      </c>
      <c r="T18" s="756" t="s">
        <v>616</v>
      </c>
      <c r="U18" s="756" t="s">
        <v>810</v>
      </c>
      <c r="V18">
        <v>75017</v>
      </c>
      <c r="W18" s="756" t="s">
        <v>393</v>
      </c>
      <c r="X18">
        <v>75</v>
      </c>
      <c r="Y18" s="756" t="s">
        <v>2450</v>
      </c>
      <c r="Z18">
        <v>15</v>
      </c>
      <c r="AA18" s="756" t="s">
        <v>2453</v>
      </c>
      <c r="AB18" t="s">
        <v>2457</v>
      </c>
      <c r="AC18">
        <v>411.4</v>
      </c>
      <c r="AD18">
        <v>118.37</v>
      </c>
      <c r="AE18">
        <v>68.5060465116279</v>
      </c>
      <c r="AF18">
        <v>196.38399999999999</v>
      </c>
      <c r="AG18">
        <v>60</v>
      </c>
      <c r="AH18">
        <v>179.85</v>
      </c>
      <c r="AI18">
        <v>65</v>
      </c>
      <c r="AJ18">
        <v>100.20453012048185</v>
      </c>
    </row>
    <row r="19" spans="1:36" hidden="1">
      <c r="A19">
        <v>3</v>
      </c>
      <c r="B19" s="436">
        <v>45659</v>
      </c>
      <c r="C19" s="756" t="s">
        <v>1442</v>
      </c>
      <c r="D19" s="756" t="s">
        <v>1447</v>
      </c>
      <c r="E19" s="756"/>
      <c r="F19" s="756"/>
      <c r="H19" s="756" t="s">
        <v>1444</v>
      </c>
      <c r="I19" s="756" t="s">
        <v>1249</v>
      </c>
      <c r="J19">
        <v>307</v>
      </c>
      <c r="K19" s="756" t="s">
        <v>1249</v>
      </c>
      <c r="L19">
        <v>0</v>
      </c>
      <c r="M19">
        <v>1</v>
      </c>
      <c r="N19">
        <v>1</v>
      </c>
      <c r="O19" s="756" t="s">
        <v>1432</v>
      </c>
      <c r="P19" s="756" t="s">
        <v>13</v>
      </c>
      <c r="Q19" s="756" t="s">
        <v>45</v>
      </c>
      <c r="R19" s="756" t="s">
        <v>45</v>
      </c>
      <c r="S19" s="756"/>
      <c r="T19" s="756" t="s">
        <v>88</v>
      </c>
      <c r="U19" s="756" t="s">
        <v>1250</v>
      </c>
      <c r="V19">
        <v>93200</v>
      </c>
      <c r="W19" s="756" t="s">
        <v>744</v>
      </c>
      <c r="X19">
        <v>93</v>
      </c>
      <c r="Y19" s="756" t="s">
        <v>2447</v>
      </c>
      <c r="Z19">
        <v>15</v>
      </c>
      <c r="AA19" s="756" t="s">
        <v>3310</v>
      </c>
      <c r="AB19" t="s">
        <v>2457</v>
      </c>
      <c r="AC19">
        <v>331.2</v>
      </c>
      <c r="AD19">
        <v>24.05</v>
      </c>
      <c r="AE19">
        <v>97.699999999999989</v>
      </c>
      <c r="AF19">
        <v>170.97499999999999</v>
      </c>
      <c r="AG19">
        <v>73.45</v>
      </c>
      <c r="AH19">
        <v>166.2</v>
      </c>
      <c r="AI19">
        <v>65</v>
      </c>
      <c r="AJ19">
        <v>100.20453012048185</v>
      </c>
    </row>
    <row r="20" spans="1:36" hidden="1">
      <c r="A20">
        <v>3</v>
      </c>
      <c r="B20" s="436">
        <v>45659</v>
      </c>
      <c r="C20" s="756" t="s">
        <v>1442</v>
      </c>
      <c r="D20" s="756" t="s">
        <v>1447</v>
      </c>
      <c r="E20" s="756"/>
      <c r="F20" s="756"/>
      <c r="H20" s="756" t="s">
        <v>1444</v>
      </c>
      <c r="I20" s="756" t="s">
        <v>1265</v>
      </c>
      <c r="J20">
        <v>307</v>
      </c>
      <c r="K20" s="756" t="s">
        <v>1265</v>
      </c>
      <c r="L20">
        <v>0</v>
      </c>
      <c r="M20">
        <v>1</v>
      </c>
      <c r="N20">
        <v>1</v>
      </c>
      <c r="O20" s="756" t="s">
        <v>1432</v>
      </c>
      <c r="P20" s="756" t="s">
        <v>114</v>
      </c>
      <c r="Q20" s="756" t="s">
        <v>13</v>
      </c>
      <c r="R20" s="756" t="s">
        <v>86</v>
      </c>
      <c r="S20" s="756" t="s">
        <v>1263</v>
      </c>
      <c r="T20" s="756" t="s">
        <v>88</v>
      </c>
      <c r="U20" s="756" t="s">
        <v>1264</v>
      </c>
      <c r="V20">
        <v>93200</v>
      </c>
      <c r="W20" s="756" t="s">
        <v>744</v>
      </c>
      <c r="X20">
        <v>93</v>
      </c>
      <c r="Y20" s="756" t="s">
        <v>2450</v>
      </c>
      <c r="Z20">
        <v>15</v>
      </c>
      <c r="AA20" s="756" t="s">
        <v>2453</v>
      </c>
      <c r="AB20" t="s">
        <v>2457</v>
      </c>
      <c r="AC20">
        <v>1137.5</v>
      </c>
      <c r="AD20">
        <v>50</v>
      </c>
      <c r="AE20">
        <v>354.5</v>
      </c>
      <c r="AF20">
        <v>443.125</v>
      </c>
      <c r="AG20">
        <v>307</v>
      </c>
      <c r="AH20">
        <v>292.5</v>
      </c>
      <c r="AI20">
        <v>65</v>
      </c>
      <c r="AJ20">
        <v>100.20453012048185</v>
      </c>
    </row>
    <row r="21" spans="1:36" hidden="1">
      <c r="B21" s="436">
        <v>45660</v>
      </c>
      <c r="C21" s="756" t="s">
        <v>1425</v>
      </c>
      <c r="D21" s="756"/>
      <c r="E21" s="756"/>
      <c r="F21" s="756"/>
      <c r="H21" s="756" t="s">
        <v>1426</v>
      </c>
      <c r="I21" s="756" t="s">
        <v>164</v>
      </c>
      <c r="K21" s="756" t="s">
        <v>164</v>
      </c>
      <c r="L21">
        <v>1</v>
      </c>
      <c r="M21">
        <v>1</v>
      </c>
      <c r="N21">
        <v>1</v>
      </c>
      <c r="O21" s="756" t="s">
        <v>1440</v>
      </c>
      <c r="P21" s="756" t="s">
        <v>114</v>
      </c>
      <c r="Q21" s="756" t="s">
        <v>7</v>
      </c>
      <c r="R21" s="756" t="s">
        <v>143</v>
      </c>
      <c r="S21" s="756" t="s">
        <v>144</v>
      </c>
      <c r="T21" s="756" t="s">
        <v>165</v>
      </c>
      <c r="U21" s="756" t="s">
        <v>166</v>
      </c>
      <c r="V21">
        <v>92110</v>
      </c>
      <c r="W21" s="756" t="s">
        <v>167</v>
      </c>
      <c r="X21">
        <v>92</v>
      </c>
      <c r="Y21" s="756" t="s">
        <v>2450</v>
      </c>
      <c r="Z21">
        <v>15</v>
      </c>
      <c r="AA21" s="756" t="s">
        <v>2453</v>
      </c>
      <c r="AB21" t="s">
        <v>2457</v>
      </c>
      <c r="AC21">
        <v>15</v>
      </c>
      <c r="AD21">
        <v>15</v>
      </c>
      <c r="AE21">
        <v>15</v>
      </c>
      <c r="AF21">
        <v>15</v>
      </c>
      <c r="AG21">
        <v>15</v>
      </c>
      <c r="AH21">
        <v>15</v>
      </c>
      <c r="AI21">
        <v>65</v>
      </c>
      <c r="AJ21">
        <v>100.20453012048185</v>
      </c>
    </row>
    <row r="22" spans="1:36" hidden="1">
      <c r="B22" s="436">
        <v>45660</v>
      </c>
      <c r="C22" s="756" t="s">
        <v>1425</v>
      </c>
      <c r="D22" s="756"/>
      <c r="E22" s="756"/>
      <c r="F22" s="756"/>
      <c r="H22" s="756" t="s">
        <v>1426</v>
      </c>
      <c r="I22" s="756" t="s">
        <v>174</v>
      </c>
      <c r="K22" s="756" t="s">
        <v>174</v>
      </c>
      <c r="L22">
        <v>1</v>
      </c>
      <c r="M22">
        <v>1</v>
      </c>
      <c r="N22">
        <v>1</v>
      </c>
      <c r="O22" s="756" t="s">
        <v>1440</v>
      </c>
      <c r="P22" s="756" t="s">
        <v>114</v>
      </c>
      <c r="Q22" s="756" t="s">
        <v>7</v>
      </c>
      <c r="R22" s="756" t="s">
        <v>143</v>
      </c>
      <c r="S22" s="756" t="s">
        <v>144</v>
      </c>
      <c r="T22" s="756" t="s">
        <v>175</v>
      </c>
      <c r="U22" s="756" t="s">
        <v>176</v>
      </c>
      <c r="V22">
        <v>92400</v>
      </c>
      <c r="W22" s="756" t="s">
        <v>177</v>
      </c>
      <c r="X22">
        <v>92</v>
      </c>
      <c r="Y22" s="756" t="s">
        <v>2450</v>
      </c>
      <c r="Z22">
        <v>15</v>
      </c>
      <c r="AA22" s="756" t="s">
        <v>2453</v>
      </c>
      <c r="AB22" t="s">
        <v>2457</v>
      </c>
      <c r="AC22">
        <v>36</v>
      </c>
      <c r="AD22">
        <v>36</v>
      </c>
      <c r="AE22">
        <v>36</v>
      </c>
      <c r="AF22">
        <v>36</v>
      </c>
      <c r="AG22">
        <v>36</v>
      </c>
      <c r="AH22">
        <v>36</v>
      </c>
      <c r="AI22">
        <v>65</v>
      </c>
      <c r="AJ22">
        <v>100.20453012048185</v>
      </c>
    </row>
    <row r="23" spans="1:36" hidden="1">
      <c r="B23" s="436">
        <v>45660</v>
      </c>
      <c r="C23" s="756" t="s">
        <v>1425</v>
      </c>
      <c r="D23" s="756"/>
      <c r="E23" s="756"/>
      <c r="F23" s="756"/>
      <c r="H23" s="756" t="s">
        <v>1426</v>
      </c>
      <c r="I23" s="756" t="s">
        <v>455</v>
      </c>
      <c r="K23" s="756" t="s">
        <v>455</v>
      </c>
      <c r="L23">
        <v>1</v>
      </c>
      <c r="M23">
        <v>1</v>
      </c>
      <c r="N23">
        <v>1</v>
      </c>
      <c r="O23" s="756" t="s">
        <v>1440</v>
      </c>
      <c r="P23" s="756" t="s">
        <v>114</v>
      </c>
      <c r="Q23" s="756" t="s">
        <v>7</v>
      </c>
      <c r="R23" s="756" t="s">
        <v>143</v>
      </c>
      <c r="S23" s="756" t="s">
        <v>449</v>
      </c>
      <c r="T23" s="756" t="s">
        <v>165</v>
      </c>
      <c r="U23" s="756" t="s">
        <v>456</v>
      </c>
      <c r="V23">
        <v>92300</v>
      </c>
      <c r="W23" s="756" t="s">
        <v>172</v>
      </c>
      <c r="X23">
        <v>92</v>
      </c>
      <c r="Y23" s="756" t="s">
        <v>2450</v>
      </c>
      <c r="Z23">
        <v>15</v>
      </c>
      <c r="AA23" s="756" t="s">
        <v>2453</v>
      </c>
      <c r="AB23" t="s">
        <v>2457</v>
      </c>
      <c r="AC23">
        <v>60.57</v>
      </c>
      <c r="AD23">
        <v>29.3</v>
      </c>
      <c r="AE23">
        <v>41.696666666666665</v>
      </c>
      <c r="AF23">
        <v>41.696666666666665</v>
      </c>
      <c r="AG23">
        <v>35.22</v>
      </c>
      <c r="AH23">
        <v>35.22</v>
      </c>
      <c r="AI23">
        <v>65</v>
      </c>
      <c r="AJ23">
        <v>100.20453012048185</v>
      </c>
    </row>
    <row r="24" spans="1:36" hidden="1">
      <c r="A24">
        <v>4</v>
      </c>
      <c r="B24" s="436">
        <v>45660</v>
      </c>
      <c r="C24" s="756" t="s">
        <v>1449</v>
      </c>
      <c r="D24" s="756" t="s">
        <v>1450</v>
      </c>
      <c r="E24" s="756" t="s">
        <v>1451</v>
      </c>
      <c r="F24" s="756"/>
      <c r="H24" s="756" t="s">
        <v>1444</v>
      </c>
      <c r="I24" s="756" t="s">
        <v>1227</v>
      </c>
      <c r="J24">
        <v>84.75</v>
      </c>
      <c r="K24" s="756" t="s">
        <v>1227</v>
      </c>
      <c r="L24">
        <v>0</v>
      </c>
      <c r="M24">
        <v>1</v>
      </c>
      <c r="N24">
        <v>1</v>
      </c>
      <c r="O24" s="756" t="s">
        <v>1440</v>
      </c>
      <c r="P24" s="756" t="s">
        <v>114</v>
      </c>
      <c r="Q24" s="756" t="s">
        <v>20</v>
      </c>
      <c r="R24" s="756" t="s">
        <v>20</v>
      </c>
      <c r="S24" s="756" t="s">
        <v>848</v>
      </c>
      <c r="T24" s="756" t="s">
        <v>848</v>
      </c>
      <c r="U24" s="756" t="s">
        <v>1228</v>
      </c>
      <c r="V24">
        <v>93230</v>
      </c>
      <c r="W24" s="756" t="s">
        <v>286</v>
      </c>
      <c r="X24">
        <v>93</v>
      </c>
      <c r="Y24" s="756" t="s">
        <v>2450</v>
      </c>
      <c r="Z24">
        <v>15</v>
      </c>
      <c r="AA24" s="756" t="s">
        <v>2453</v>
      </c>
      <c r="AB24" t="s">
        <v>2457</v>
      </c>
      <c r="AC24">
        <v>242</v>
      </c>
      <c r="AD24">
        <v>68.650000000000006</v>
      </c>
      <c r="AE24">
        <v>73.678620689655176</v>
      </c>
      <c r="AF24">
        <v>142.44533333333334</v>
      </c>
      <c r="AG24">
        <v>63.7</v>
      </c>
      <c r="AH24">
        <v>131</v>
      </c>
      <c r="AI24">
        <v>65</v>
      </c>
      <c r="AJ24">
        <v>100.20453012048185</v>
      </c>
    </row>
    <row r="25" spans="1:36" hidden="1">
      <c r="A25">
        <v>4</v>
      </c>
      <c r="B25" s="436">
        <v>45660</v>
      </c>
      <c r="C25" s="756" t="s">
        <v>1449</v>
      </c>
      <c r="D25" s="756" t="s">
        <v>1450</v>
      </c>
      <c r="E25" s="756" t="s">
        <v>1451</v>
      </c>
      <c r="F25" s="756"/>
      <c r="H25" s="756" t="s">
        <v>1444</v>
      </c>
      <c r="I25" s="756" t="s">
        <v>759</v>
      </c>
      <c r="J25">
        <v>84.75</v>
      </c>
      <c r="K25" s="756" t="s">
        <v>759</v>
      </c>
      <c r="L25">
        <v>0</v>
      </c>
      <c r="M25">
        <v>1</v>
      </c>
      <c r="N25">
        <v>1</v>
      </c>
      <c r="O25" s="756" t="s">
        <v>1440</v>
      </c>
      <c r="P25" s="756" t="s">
        <v>13</v>
      </c>
      <c r="Q25" s="756" t="s">
        <v>49</v>
      </c>
      <c r="R25" s="756" t="s">
        <v>49</v>
      </c>
      <c r="S25" s="756" t="s">
        <v>760</v>
      </c>
      <c r="T25" s="756" t="s">
        <v>88</v>
      </c>
      <c r="U25" s="756" t="s">
        <v>761</v>
      </c>
      <c r="V25">
        <v>94270</v>
      </c>
      <c r="W25" s="756" t="s">
        <v>762</v>
      </c>
      <c r="X25">
        <v>94</v>
      </c>
      <c r="Y25" s="756" t="s">
        <v>2447</v>
      </c>
      <c r="Z25">
        <v>15</v>
      </c>
      <c r="AA25" s="756" t="s">
        <v>3310</v>
      </c>
      <c r="AB25" t="s">
        <v>2457</v>
      </c>
      <c r="AC25">
        <v>983.5</v>
      </c>
      <c r="AD25">
        <v>42.79</v>
      </c>
      <c r="AE25">
        <v>143.24458333333334</v>
      </c>
      <c r="AF25">
        <v>229.19133333333332</v>
      </c>
      <c r="AG25">
        <v>78.525000000000006</v>
      </c>
      <c r="AH25">
        <v>125.9</v>
      </c>
      <c r="AI25">
        <v>65</v>
      </c>
      <c r="AJ25">
        <v>100.20453012048185</v>
      </c>
    </row>
    <row r="26" spans="1:36" hidden="1">
      <c r="A26">
        <v>5</v>
      </c>
      <c r="B26" s="436">
        <v>45660</v>
      </c>
      <c r="C26" s="756" t="s">
        <v>1443</v>
      </c>
      <c r="D26" s="756" t="s">
        <v>1453</v>
      </c>
      <c r="E26" s="756"/>
      <c r="F26" s="756"/>
      <c r="H26" s="756" t="s">
        <v>1444</v>
      </c>
      <c r="I26" s="756" t="s">
        <v>500</v>
      </c>
      <c r="J26">
        <v>91.4</v>
      </c>
      <c r="K26" s="756" t="s">
        <v>500</v>
      </c>
      <c r="L26">
        <v>0</v>
      </c>
      <c r="M26">
        <v>1</v>
      </c>
      <c r="N26">
        <v>1</v>
      </c>
      <c r="O26" s="756" t="s">
        <v>1440</v>
      </c>
      <c r="P26" s="756" t="s">
        <v>114</v>
      </c>
      <c r="Q26" s="756" t="s">
        <v>7</v>
      </c>
      <c r="R26" s="756" t="s">
        <v>501</v>
      </c>
      <c r="S26" s="756" t="s">
        <v>500</v>
      </c>
      <c r="T26" s="756" t="s">
        <v>500</v>
      </c>
      <c r="U26" s="756" t="s">
        <v>502</v>
      </c>
      <c r="V26">
        <v>92000</v>
      </c>
      <c r="W26" s="756" t="s">
        <v>160</v>
      </c>
      <c r="X26">
        <v>92</v>
      </c>
      <c r="Y26" s="756" t="s">
        <v>2450</v>
      </c>
      <c r="Z26">
        <v>15</v>
      </c>
      <c r="AA26" s="756" t="s">
        <v>2453</v>
      </c>
      <c r="AB26" t="s">
        <v>2457</v>
      </c>
      <c r="AC26">
        <v>458.58000000000004</v>
      </c>
      <c r="AD26">
        <v>45.85</v>
      </c>
      <c r="AE26">
        <v>71.959032258064511</v>
      </c>
      <c r="AF26">
        <v>159.33785714285716</v>
      </c>
      <c r="AG26">
        <v>53.75</v>
      </c>
      <c r="AH26">
        <v>137.535</v>
      </c>
      <c r="AI26">
        <v>65</v>
      </c>
      <c r="AJ26">
        <v>100.20453012048185</v>
      </c>
    </row>
    <row r="27" spans="1:36" hidden="1">
      <c r="A27">
        <v>5</v>
      </c>
      <c r="B27" s="436">
        <v>45660</v>
      </c>
      <c r="C27" s="756" t="s">
        <v>1443</v>
      </c>
      <c r="D27" s="756" t="s">
        <v>1453</v>
      </c>
      <c r="E27" s="756"/>
      <c r="F27" s="756"/>
      <c r="H27" s="756" t="s">
        <v>1444</v>
      </c>
      <c r="I27" s="756" t="s">
        <v>1252</v>
      </c>
      <c r="J27">
        <v>91.4</v>
      </c>
      <c r="K27" s="756" t="s">
        <v>1252</v>
      </c>
      <c r="L27">
        <v>0</v>
      </c>
      <c r="M27">
        <v>1</v>
      </c>
      <c r="N27">
        <v>1</v>
      </c>
      <c r="O27" s="756" t="s">
        <v>1440</v>
      </c>
      <c r="P27" s="756" t="s">
        <v>13</v>
      </c>
      <c r="Q27" s="756" t="s">
        <v>43</v>
      </c>
      <c r="R27" s="756" t="s">
        <v>93</v>
      </c>
      <c r="S27" s="756" t="s">
        <v>110</v>
      </c>
      <c r="T27" s="756" t="s">
        <v>88</v>
      </c>
      <c r="U27" s="756" t="s">
        <v>1253</v>
      </c>
      <c r="V27">
        <v>93210</v>
      </c>
      <c r="W27" s="756" t="s">
        <v>1254</v>
      </c>
      <c r="X27">
        <v>93</v>
      </c>
      <c r="Y27" s="756" t="s">
        <v>2448</v>
      </c>
      <c r="Z27">
        <v>15</v>
      </c>
      <c r="AA27" s="756" t="s">
        <v>3310</v>
      </c>
      <c r="AB27" t="s">
        <v>2457</v>
      </c>
      <c r="AC27">
        <v>151.57</v>
      </c>
      <c r="AD27">
        <v>15.65</v>
      </c>
      <c r="AE27">
        <v>47.782307692307697</v>
      </c>
      <c r="AF27">
        <v>62.11699999999999</v>
      </c>
      <c r="AG27">
        <v>38.5</v>
      </c>
      <c r="AH27">
        <v>41.875</v>
      </c>
      <c r="AI27">
        <v>65</v>
      </c>
      <c r="AJ27">
        <v>100.20453012048185</v>
      </c>
    </row>
    <row r="28" spans="1:36" hidden="1">
      <c r="A28">
        <v>6</v>
      </c>
      <c r="B28" s="436">
        <v>45660</v>
      </c>
      <c r="C28" s="756" t="s">
        <v>1435</v>
      </c>
      <c r="D28" s="756" t="s">
        <v>1455</v>
      </c>
      <c r="E28" s="756" t="s">
        <v>1456</v>
      </c>
      <c r="F28" s="756"/>
      <c r="H28" s="756" t="s">
        <v>1457</v>
      </c>
      <c r="I28" s="756" t="s">
        <v>353</v>
      </c>
      <c r="J28">
        <v>70.099999999999994</v>
      </c>
      <c r="K28" s="756" t="s">
        <v>353</v>
      </c>
      <c r="L28">
        <v>0</v>
      </c>
      <c r="M28">
        <v>1</v>
      </c>
      <c r="N28">
        <v>1</v>
      </c>
      <c r="O28" s="756" t="s">
        <v>1440</v>
      </c>
      <c r="P28" s="756" t="s">
        <v>114</v>
      </c>
      <c r="Q28" s="756" t="s">
        <v>7</v>
      </c>
      <c r="R28" s="756" t="s">
        <v>32</v>
      </c>
      <c r="S28" s="756" t="s">
        <v>350</v>
      </c>
      <c r="T28" s="756" t="s">
        <v>350</v>
      </c>
      <c r="U28" s="756" t="s">
        <v>354</v>
      </c>
      <c r="V28">
        <v>75014</v>
      </c>
      <c r="W28" s="756" t="s">
        <v>211</v>
      </c>
      <c r="X28">
        <v>75</v>
      </c>
      <c r="Y28" s="756" t="s">
        <v>2450</v>
      </c>
      <c r="Z28">
        <v>15</v>
      </c>
      <c r="AA28" s="756" t="s">
        <v>2453</v>
      </c>
      <c r="AB28" t="s">
        <v>2457</v>
      </c>
      <c r="AC28">
        <v>70.099999999999994</v>
      </c>
      <c r="AD28">
        <v>4.5</v>
      </c>
      <c r="AE28">
        <v>28.9</v>
      </c>
      <c r="AF28">
        <v>28.9</v>
      </c>
      <c r="AG28">
        <v>20.5</v>
      </c>
      <c r="AH28">
        <v>20.5</v>
      </c>
      <c r="AI28">
        <v>65</v>
      </c>
      <c r="AJ28">
        <v>100.20453012048185</v>
      </c>
    </row>
    <row r="29" spans="1:36" hidden="1">
      <c r="A29">
        <v>6</v>
      </c>
      <c r="B29" s="436">
        <v>45660</v>
      </c>
      <c r="C29" s="756" t="s">
        <v>1435</v>
      </c>
      <c r="D29" s="756" t="s">
        <v>1455</v>
      </c>
      <c r="E29" s="756" t="s">
        <v>1456</v>
      </c>
      <c r="F29" s="756"/>
      <c r="H29" s="756" t="s">
        <v>1457</v>
      </c>
      <c r="I29" s="756" t="s">
        <v>1243</v>
      </c>
      <c r="J29">
        <v>70.099999999999994</v>
      </c>
      <c r="K29" s="756" t="s">
        <v>1243</v>
      </c>
      <c r="L29">
        <v>0</v>
      </c>
      <c r="M29">
        <v>1</v>
      </c>
      <c r="N29">
        <v>1</v>
      </c>
      <c r="O29" s="756" t="s">
        <v>1440</v>
      </c>
      <c r="P29" s="756" t="s">
        <v>13</v>
      </c>
      <c r="Q29" s="756" t="s">
        <v>47</v>
      </c>
      <c r="R29" s="756" t="s">
        <v>292</v>
      </c>
      <c r="S29" s="756" t="s">
        <v>1244</v>
      </c>
      <c r="T29" s="756"/>
      <c r="U29" s="756" t="s">
        <v>1205</v>
      </c>
      <c r="V29">
        <v>75013</v>
      </c>
      <c r="W29" s="756" t="s">
        <v>127</v>
      </c>
      <c r="X29">
        <v>75</v>
      </c>
      <c r="Y29" s="756" t="s">
        <v>2447</v>
      </c>
      <c r="Z29">
        <v>15</v>
      </c>
      <c r="AA29" s="756" t="s">
        <v>3310</v>
      </c>
      <c r="AB29" t="s">
        <v>2457</v>
      </c>
      <c r="AC29">
        <v>265.40999999999997</v>
      </c>
      <c r="AD29">
        <v>4.5</v>
      </c>
      <c r="AE29">
        <v>85.102000000000004</v>
      </c>
      <c r="AF29">
        <v>98.194615384615389</v>
      </c>
      <c r="AG29">
        <v>65.5</v>
      </c>
      <c r="AH29">
        <v>65.5</v>
      </c>
      <c r="AI29">
        <v>65</v>
      </c>
      <c r="AJ29">
        <v>100.20453012048185</v>
      </c>
    </row>
    <row r="30" spans="1:36" hidden="1">
      <c r="A30">
        <v>6</v>
      </c>
      <c r="B30" s="436">
        <v>45660</v>
      </c>
      <c r="C30" s="756" t="s">
        <v>1435</v>
      </c>
      <c r="D30" s="756" t="s">
        <v>1455</v>
      </c>
      <c r="E30" s="756" t="s">
        <v>1456</v>
      </c>
      <c r="F30" s="756"/>
      <c r="H30" s="756" t="s">
        <v>1457</v>
      </c>
      <c r="I30" s="756" t="s">
        <v>803</v>
      </c>
      <c r="J30">
        <v>82</v>
      </c>
      <c r="K30" s="756" t="s">
        <v>803</v>
      </c>
      <c r="L30">
        <v>0</v>
      </c>
      <c r="M30">
        <v>1</v>
      </c>
      <c r="N30">
        <v>1</v>
      </c>
      <c r="O30" s="756" t="s">
        <v>1440</v>
      </c>
      <c r="P30" s="756" t="s">
        <v>114</v>
      </c>
      <c r="Q30" s="756" t="s">
        <v>20</v>
      </c>
      <c r="R30" s="756" t="s">
        <v>20</v>
      </c>
      <c r="S30" s="756" t="s">
        <v>616</v>
      </c>
      <c r="T30" s="756" t="s">
        <v>616</v>
      </c>
      <c r="U30" s="756" t="s">
        <v>804</v>
      </c>
      <c r="V30">
        <v>75016</v>
      </c>
      <c r="W30" s="756" t="s">
        <v>181</v>
      </c>
      <c r="X30">
        <v>75</v>
      </c>
      <c r="Y30" s="756" t="s">
        <v>2450</v>
      </c>
      <c r="Z30">
        <v>15</v>
      </c>
      <c r="AA30" s="756" t="s">
        <v>2453</v>
      </c>
      <c r="AB30" t="s">
        <v>2457</v>
      </c>
      <c r="AC30">
        <v>475.14</v>
      </c>
      <c r="AD30">
        <v>82</v>
      </c>
      <c r="AE30">
        <v>79.063448275862072</v>
      </c>
      <c r="AF30">
        <v>305.71199999999999</v>
      </c>
      <c r="AG30">
        <v>71</v>
      </c>
      <c r="AH30">
        <v>300.61</v>
      </c>
      <c r="AI30">
        <v>65</v>
      </c>
      <c r="AJ30">
        <v>100.20453012048185</v>
      </c>
    </row>
    <row r="31" spans="1:36" hidden="1">
      <c r="A31">
        <v>6</v>
      </c>
      <c r="B31" s="436">
        <v>45660</v>
      </c>
      <c r="C31" s="756" t="s">
        <v>1435</v>
      </c>
      <c r="D31" s="756" t="s">
        <v>1455</v>
      </c>
      <c r="E31" s="756" t="s">
        <v>1456</v>
      </c>
      <c r="F31" s="756"/>
      <c r="H31" s="756" t="s">
        <v>1457</v>
      </c>
      <c r="I31" s="756" t="s">
        <v>809</v>
      </c>
      <c r="J31">
        <v>77</v>
      </c>
      <c r="K31" s="756" t="s">
        <v>809</v>
      </c>
      <c r="L31">
        <v>0</v>
      </c>
      <c r="M31">
        <v>1</v>
      </c>
      <c r="N31">
        <v>1</v>
      </c>
      <c r="O31" s="756" t="s">
        <v>1440</v>
      </c>
      <c r="P31" s="756" t="s">
        <v>114</v>
      </c>
      <c r="Q31" s="756" t="s">
        <v>20</v>
      </c>
      <c r="R31" s="756" t="s">
        <v>20</v>
      </c>
      <c r="S31" s="756" t="s">
        <v>616</v>
      </c>
      <c r="T31" s="756" t="s">
        <v>616</v>
      </c>
      <c r="U31" s="756" t="s">
        <v>810</v>
      </c>
      <c r="V31">
        <v>75017</v>
      </c>
      <c r="W31" s="756" t="s">
        <v>393</v>
      </c>
      <c r="X31">
        <v>75</v>
      </c>
      <c r="Y31" s="756" t="s">
        <v>2450</v>
      </c>
      <c r="Z31">
        <v>15</v>
      </c>
      <c r="AA31" s="756" t="s">
        <v>2453</v>
      </c>
      <c r="AB31" t="s">
        <v>2457</v>
      </c>
      <c r="AC31">
        <v>411.4</v>
      </c>
      <c r="AD31">
        <v>118.37</v>
      </c>
      <c r="AE31">
        <v>68.5060465116279</v>
      </c>
      <c r="AF31">
        <v>196.38399999999999</v>
      </c>
      <c r="AG31">
        <v>60</v>
      </c>
      <c r="AH31">
        <v>179.85</v>
      </c>
      <c r="AI31">
        <v>65</v>
      </c>
      <c r="AJ31">
        <v>100.20453012048185</v>
      </c>
    </row>
    <row r="32" spans="1:36" hidden="1">
      <c r="A32">
        <v>6</v>
      </c>
      <c r="B32" s="436">
        <v>45660</v>
      </c>
      <c r="C32" s="756" t="s">
        <v>1435</v>
      </c>
      <c r="D32" s="756" t="s">
        <v>1455</v>
      </c>
      <c r="E32" s="756" t="s">
        <v>1456</v>
      </c>
      <c r="F32" s="756"/>
      <c r="H32" s="756" t="s">
        <v>1457</v>
      </c>
      <c r="I32" s="756" t="s">
        <v>226</v>
      </c>
      <c r="J32">
        <v>159</v>
      </c>
      <c r="K32" s="756" t="s">
        <v>226</v>
      </c>
      <c r="L32">
        <v>0</v>
      </c>
      <c r="M32">
        <v>1</v>
      </c>
      <c r="N32">
        <v>1</v>
      </c>
      <c r="O32" s="756" t="s">
        <v>1440</v>
      </c>
      <c r="P32" s="756" t="s">
        <v>13</v>
      </c>
      <c r="Q32" s="756" t="s">
        <v>43</v>
      </c>
      <c r="R32" s="756" t="s">
        <v>93</v>
      </c>
      <c r="S32" s="756" t="s">
        <v>209</v>
      </c>
      <c r="T32" s="756" t="s">
        <v>88</v>
      </c>
      <c r="U32" s="756" t="s">
        <v>227</v>
      </c>
      <c r="V32">
        <v>75012</v>
      </c>
      <c r="W32" s="756" t="s">
        <v>151</v>
      </c>
      <c r="X32">
        <v>75</v>
      </c>
      <c r="Y32" s="756" t="s">
        <v>2448</v>
      </c>
      <c r="Z32">
        <v>15</v>
      </c>
      <c r="AA32" s="756" t="s">
        <v>3310</v>
      </c>
      <c r="AB32" t="s">
        <v>2457</v>
      </c>
      <c r="AC32">
        <v>242.2</v>
      </c>
      <c r="AD32">
        <v>37.5</v>
      </c>
      <c r="AE32">
        <v>145.446</v>
      </c>
      <c r="AF32">
        <v>145.446</v>
      </c>
      <c r="AG32">
        <v>134.69999999999999</v>
      </c>
      <c r="AH32">
        <v>134.69999999999999</v>
      </c>
      <c r="AI32">
        <v>65</v>
      </c>
      <c r="AJ32">
        <v>100.20453012048185</v>
      </c>
    </row>
    <row r="33" spans="1:36" hidden="1">
      <c r="A33">
        <v>7</v>
      </c>
      <c r="B33" s="436">
        <v>45660</v>
      </c>
      <c r="C33" s="756" t="s">
        <v>1459</v>
      </c>
      <c r="D33" s="756" t="s">
        <v>1460</v>
      </c>
      <c r="E33" s="756"/>
      <c r="F33" s="756"/>
      <c r="H33" s="756" t="s">
        <v>1461</v>
      </c>
      <c r="I33" s="756" t="s">
        <v>1061</v>
      </c>
      <c r="J33">
        <v>1</v>
      </c>
      <c r="K33" s="756" t="s">
        <v>1061</v>
      </c>
      <c r="L33">
        <v>0</v>
      </c>
      <c r="M33">
        <v>1</v>
      </c>
      <c r="N33">
        <v>1</v>
      </c>
      <c r="O33" s="756" t="s">
        <v>1440</v>
      </c>
      <c r="P33" s="756" t="s">
        <v>114</v>
      </c>
      <c r="Q33" s="756" t="s">
        <v>7</v>
      </c>
      <c r="R33" s="756" t="s">
        <v>143</v>
      </c>
      <c r="S33" s="756" t="s">
        <v>505</v>
      </c>
      <c r="T33" s="756" t="s">
        <v>1060</v>
      </c>
      <c r="U33" s="756" t="s">
        <v>1062</v>
      </c>
      <c r="V33">
        <v>92000</v>
      </c>
      <c r="W33" s="756" t="s">
        <v>160</v>
      </c>
      <c r="X33">
        <v>92</v>
      </c>
      <c r="Y33" s="756" t="s">
        <v>2450</v>
      </c>
      <c r="Z33">
        <v>15</v>
      </c>
      <c r="AA33" s="756" t="s">
        <v>2453</v>
      </c>
      <c r="AB33" t="s">
        <v>2457</v>
      </c>
      <c r="AC33">
        <v>11.6</v>
      </c>
      <c r="AD33">
        <v>1</v>
      </c>
      <c r="AE33">
        <v>6.8488888888888892</v>
      </c>
      <c r="AF33">
        <v>6.8488888888888892</v>
      </c>
      <c r="AG33">
        <v>7</v>
      </c>
      <c r="AH33">
        <v>7</v>
      </c>
      <c r="AI33">
        <v>65</v>
      </c>
      <c r="AJ33">
        <v>100.20453012048185</v>
      </c>
    </row>
    <row r="34" spans="1:36" hidden="1">
      <c r="A34">
        <v>7</v>
      </c>
      <c r="B34" s="436">
        <v>45660</v>
      </c>
      <c r="C34" s="756" t="s">
        <v>1459</v>
      </c>
      <c r="D34" s="756" t="s">
        <v>1460</v>
      </c>
      <c r="E34" s="756"/>
      <c r="F34" s="756"/>
      <c r="H34" s="756" t="s">
        <v>1461</v>
      </c>
      <c r="I34" s="756" t="s">
        <v>471</v>
      </c>
      <c r="J34">
        <v>26</v>
      </c>
      <c r="K34" s="756" t="s">
        <v>471</v>
      </c>
      <c r="L34">
        <v>0</v>
      </c>
      <c r="M34">
        <v>1</v>
      </c>
      <c r="N34">
        <v>1</v>
      </c>
      <c r="O34" s="756" t="s">
        <v>1440</v>
      </c>
      <c r="P34" s="756" t="s">
        <v>114</v>
      </c>
      <c r="Q34" s="756" t="s">
        <v>7</v>
      </c>
      <c r="R34" s="756" t="s">
        <v>143</v>
      </c>
      <c r="S34" s="756" t="s">
        <v>472</v>
      </c>
      <c r="T34" s="756" t="s">
        <v>473</v>
      </c>
      <c r="U34" s="756" t="s">
        <v>474</v>
      </c>
      <c r="V34">
        <v>92800</v>
      </c>
      <c r="W34" s="756" t="s">
        <v>475</v>
      </c>
      <c r="X34">
        <v>92</v>
      </c>
      <c r="Y34" s="756" t="s">
        <v>2450</v>
      </c>
      <c r="Z34">
        <v>15</v>
      </c>
      <c r="AA34" s="756" t="s">
        <v>2453</v>
      </c>
      <c r="AB34" t="s">
        <v>2457</v>
      </c>
      <c r="AC34">
        <v>68.8</v>
      </c>
      <c r="AD34">
        <v>12.1</v>
      </c>
      <c r="AE34">
        <v>36.945833333333333</v>
      </c>
      <c r="AF34">
        <v>36.945833333333333</v>
      </c>
      <c r="AG34">
        <v>42.125</v>
      </c>
      <c r="AH34">
        <v>42.125</v>
      </c>
      <c r="AI34">
        <v>65</v>
      </c>
      <c r="AJ34">
        <v>100.20453012048185</v>
      </c>
    </row>
    <row r="35" spans="1:36" hidden="1">
      <c r="A35">
        <v>7</v>
      </c>
      <c r="B35" s="436">
        <v>45660</v>
      </c>
      <c r="C35" s="756" t="s">
        <v>1459</v>
      </c>
      <c r="D35" s="756" t="s">
        <v>1460</v>
      </c>
      <c r="E35" s="756"/>
      <c r="F35" s="756"/>
      <c r="H35" s="756" t="s">
        <v>1461</v>
      </c>
      <c r="I35" s="756" t="s">
        <v>971</v>
      </c>
      <c r="J35">
        <v>27</v>
      </c>
      <c r="K35" s="756" t="s">
        <v>971</v>
      </c>
      <c r="L35">
        <v>0</v>
      </c>
      <c r="M35">
        <v>1</v>
      </c>
      <c r="N35">
        <v>1</v>
      </c>
      <c r="O35" s="756" t="s">
        <v>1440</v>
      </c>
      <c r="P35" s="756" t="s">
        <v>13</v>
      </c>
      <c r="Q35" s="756" t="s">
        <v>45</v>
      </c>
      <c r="R35" s="756" t="s">
        <v>93</v>
      </c>
      <c r="S35" s="756" t="s">
        <v>972</v>
      </c>
      <c r="T35" s="756" t="s">
        <v>88</v>
      </c>
      <c r="U35" s="756" t="s">
        <v>973</v>
      </c>
      <c r="V35">
        <v>92500</v>
      </c>
      <c r="W35" s="756" t="s">
        <v>974</v>
      </c>
      <c r="X35">
        <v>92</v>
      </c>
      <c r="Y35" s="756" t="s">
        <v>2448</v>
      </c>
      <c r="Z35">
        <v>15</v>
      </c>
      <c r="AA35" s="756" t="s">
        <v>3310</v>
      </c>
      <c r="AB35" t="s">
        <v>2457</v>
      </c>
      <c r="AC35">
        <v>193.8</v>
      </c>
      <c r="AD35">
        <v>12</v>
      </c>
      <c r="AE35">
        <v>47.782222222222224</v>
      </c>
      <c r="AF35">
        <v>61.434285714285714</v>
      </c>
      <c r="AG35">
        <v>41.2</v>
      </c>
      <c r="AH35">
        <v>45.14</v>
      </c>
      <c r="AI35">
        <v>65</v>
      </c>
      <c r="AJ35">
        <v>100.20453012048185</v>
      </c>
    </row>
    <row r="36" spans="1:36" hidden="1">
      <c r="A36">
        <v>8</v>
      </c>
      <c r="B36" s="436">
        <v>45660</v>
      </c>
      <c r="C36" s="756" t="s">
        <v>1463</v>
      </c>
      <c r="D36" s="756" t="s">
        <v>1464</v>
      </c>
      <c r="E36" s="756"/>
      <c r="F36" s="756"/>
      <c r="H36" s="756" t="s">
        <v>1465</v>
      </c>
      <c r="I36" s="756" t="s">
        <v>778</v>
      </c>
      <c r="J36">
        <v>75.25</v>
      </c>
      <c r="K36" s="756" t="s">
        <v>778</v>
      </c>
      <c r="L36">
        <v>0</v>
      </c>
      <c r="M36">
        <v>1</v>
      </c>
      <c r="N36">
        <v>1</v>
      </c>
      <c r="O36" s="756" t="s">
        <v>1440</v>
      </c>
      <c r="P36" s="756" t="s">
        <v>13</v>
      </c>
      <c r="Q36" s="756" t="s">
        <v>45</v>
      </c>
      <c r="R36" s="756" t="s">
        <v>45</v>
      </c>
      <c r="S36" s="756" t="s">
        <v>779</v>
      </c>
      <c r="T36" s="756" t="s">
        <v>88</v>
      </c>
      <c r="U36" s="756" t="s">
        <v>780</v>
      </c>
      <c r="V36">
        <v>92800</v>
      </c>
      <c r="W36" s="756" t="s">
        <v>475</v>
      </c>
      <c r="X36">
        <v>92</v>
      </c>
      <c r="Y36" s="756" t="s">
        <v>2447</v>
      </c>
      <c r="Z36">
        <v>15</v>
      </c>
      <c r="AA36" s="756" t="s">
        <v>3310</v>
      </c>
      <c r="AB36" t="s">
        <v>2457</v>
      </c>
      <c r="AC36">
        <v>475</v>
      </c>
      <c r="AD36">
        <v>5.1420000000000003</v>
      </c>
      <c r="AE36">
        <v>233.31524999999999</v>
      </c>
      <c r="AF36">
        <v>233.31524999999999</v>
      </c>
      <c r="AG36">
        <v>278.19</v>
      </c>
      <c r="AH36">
        <v>278.19</v>
      </c>
      <c r="AI36">
        <v>65</v>
      </c>
      <c r="AJ36">
        <v>100.20453012048185</v>
      </c>
    </row>
    <row r="37" spans="1:36" hidden="1">
      <c r="A37">
        <v>8</v>
      </c>
      <c r="B37" s="436">
        <v>45660</v>
      </c>
      <c r="C37" s="756" t="s">
        <v>1463</v>
      </c>
      <c r="D37" s="756" t="s">
        <v>1464</v>
      </c>
      <c r="E37" s="756"/>
      <c r="F37" s="756"/>
      <c r="H37" s="756" t="s">
        <v>1465</v>
      </c>
      <c r="I37" s="756" t="s">
        <v>784</v>
      </c>
      <c r="J37">
        <v>17.5</v>
      </c>
      <c r="K37" s="756" t="s">
        <v>784</v>
      </c>
      <c r="L37">
        <v>0</v>
      </c>
      <c r="M37">
        <v>1</v>
      </c>
      <c r="N37">
        <v>1</v>
      </c>
      <c r="O37" s="756" t="s">
        <v>1440</v>
      </c>
      <c r="P37" s="756" t="s">
        <v>13</v>
      </c>
      <c r="Q37" s="756" t="s">
        <v>43</v>
      </c>
      <c r="R37" s="756" t="s">
        <v>93</v>
      </c>
      <c r="S37" s="756" t="s">
        <v>209</v>
      </c>
      <c r="T37" s="756" t="s">
        <v>88</v>
      </c>
      <c r="U37" s="756" t="s">
        <v>785</v>
      </c>
      <c r="V37">
        <v>92250</v>
      </c>
      <c r="W37" s="756" t="s">
        <v>786</v>
      </c>
      <c r="X37">
        <v>92</v>
      </c>
      <c r="Y37" s="756" t="s">
        <v>2448</v>
      </c>
      <c r="Z37">
        <v>15</v>
      </c>
      <c r="AA37" s="756" t="s">
        <v>3310</v>
      </c>
      <c r="AB37" t="s">
        <v>2457</v>
      </c>
      <c r="AC37">
        <v>92.91</v>
      </c>
      <c r="AD37">
        <v>17.5</v>
      </c>
      <c r="AE37">
        <v>29.722999999999999</v>
      </c>
      <c r="AF37">
        <v>45.727692307692308</v>
      </c>
      <c r="AG37">
        <v>27.125</v>
      </c>
      <c r="AH37">
        <v>47.14</v>
      </c>
      <c r="AI37">
        <v>65</v>
      </c>
      <c r="AJ37">
        <v>100.20453012048185</v>
      </c>
    </row>
    <row r="38" spans="1:36" hidden="1">
      <c r="A38">
        <v>8</v>
      </c>
      <c r="B38" s="436">
        <v>45660</v>
      </c>
      <c r="C38" s="756" t="s">
        <v>1463</v>
      </c>
      <c r="D38" s="756" t="s">
        <v>1464</v>
      </c>
      <c r="E38" s="756"/>
      <c r="F38" s="756"/>
      <c r="H38" s="756" t="s">
        <v>1465</v>
      </c>
      <c r="I38" s="756" t="s">
        <v>1377</v>
      </c>
      <c r="J38">
        <v>92.75</v>
      </c>
      <c r="K38" s="756" t="s">
        <v>1377</v>
      </c>
      <c r="L38">
        <v>0</v>
      </c>
      <c r="M38">
        <v>1</v>
      </c>
      <c r="N38">
        <v>1</v>
      </c>
      <c r="O38" s="756" t="s">
        <v>1440</v>
      </c>
      <c r="P38" s="756" t="s">
        <v>114</v>
      </c>
      <c r="Q38" s="756" t="s">
        <v>690</v>
      </c>
      <c r="R38" s="756" t="s">
        <v>1378</v>
      </c>
      <c r="S38" s="756" t="s">
        <v>691</v>
      </c>
      <c r="T38" s="756" t="s">
        <v>691</v>
      </c>
      <c r="U38" s="756" t="s">
        <v>692</v>
      </c>
      <c r="V38">
        <v>92160</v>
      </c>
      <c r="W38" s="756" t="s">
        <v>693</v>
      </c>
      <c r="X38">
        <v>92</v>
      </c>
      <c r="Y38" s="756" t="s">
        <v>2450</v>
      </c>
      <c r="Z38">
        <v>15</v>
      </c>
      <c r="AA38" s="756" t="s">
        <v>2452</v>
      </c>
      <c r="AB38" t="s">
        <v>2457</v>
      </c>
      <c r="AC38">
        <v>199.5</v>
      </c>
      <c r="AD38">
        <v>38.5</v>
      </c>
      <c r="AE38">
        <v>110.25</v>
      </c>
      <c r="AF38">
        <v>110.25</v>
      </c>
      <c r="AG38">
        <v>92.75</v>
      </c>
      <c r="AH38">
        <v>92.75</v>
      </c>
      <c r="AI38">
        <v>65</v>
      </c>
      <c r="AJ38">
        <v>100.20453012048185</v>
      </c>
    </row>
    <row r="39" spans="1:36" hidden="1">
      <c r="A39">
        <v>9</v>
      </c>
      <c r="B39" s="436">
        <v>45662</v>
      </c>
      <c r="C39" s="756" t="s">
        <v>1468</v>
      </c>
      <c r="D39" s="756" t="s">
        <v>1469</v>
      </c>
      <c r="E39" s="756" t="s">
        <v>1470</v>
      </c>
      <c r="F39" s="756" t="s">
        <v>1471</v>
      </c>
      <c r="H39" s="756" t="s">
        <v>1457</v>
      </c>
      <c r="I39" s="756" t="s">
        <v>788</v>
      </c>
      <c r="J39">
        <v>151.5</v>
      </c>
      <c r="K39" s="756" t="s">
        <v>788</v>
      </c>
      <c r="L39">
        <v>0</v>
      </c>
      <c r="M39">
        <v>1</v>
      </c>
      <c r="N39">
        <v>1</v>
      </c>
      <c r="O39" s="756" t="s">
        <v>1466</v>
      </c>
      <c r="P39" s="756" t="s">
        <v>114</v>
      </c>
      <c r="Q39" s="756" t="s">
        <v>34</v>
      </c>
      <c r="R39" s="756" t="s">
        <v>34</v>
      </c>
      <c r="S39" s="756" t="s">
        <v>789</v>
      </c>
      <c r="T39" s="756" t="s">
        <v>790</v>
      </c>
      <c r="U39" s="756" t="s">
        <v>791</v>
      </c>
      <c r="V39">
        <v>75015</v>
      </c>
      <c r="W39" s="756" t="s">
        <v>118</v>
      </c>
      <c r="X39">
        <v>75</v>
      </c>
      <c r="Y39" s="756" t="s">
        <v>2450</v>
      </c>
      <c r="Z39">
        <v>15</v>
      </c>
      <c r="AA39" s="756" t="s">
        <v>2453</v>
      </c>
      <c r="AB39" t="s">
        <v>2457</v>
      </c>
      <c r="AC39">
        <v>151.5</v>
      </c>
      <c r="AD39">
        <v>36</v>
      </c>
      <c r="AE39">
        <v>58.899999999999991</v>
      </c>
      <c r="AF39">
        <v>58.899999999999991</v>
      </c>
      <c r="AG39">
        <v>47.8</v>
      </c>
      <c r="AH39">
        <v>47.8</v>
      </c>
      <c r="AI39">
        <v>65</v>
      </c>
      <c r="AJ39">
        <v>100.20453012048185</v>
      </c>
    </row>
    <row r="40" spans="1:36" hidden="1">
      <c r="A40">
        <v>9</v>
      </c>
      <c r="B40" s="436">
        <v>45662</v>
      </c>
      <c r="C40" s="756" t="s">
        <v>1468</v>
      </c>
      <c r="D40" s="756" t="s">
        <v>1469</v>
      </c>
      <c r="E40" s="756" t="s">
        <v>1470</v>
      </c>
      <c r="F40" s="756" t="s">
        <v>1471</v>
      </c>
      <c r="H40" s="756" t="s">
        <v>1457</v>
      </c>
      <c r="I40" s="756" t="s">
        <v>660</v>
      </c>
      <c r="J40">
        <v>259.5</v>
      </c>
      <c r="K40" s="756" t="s">
        <v>660</v>
      </c>
      <c r="L40">
        <v>0</v>
      </c>
      <c r="M40">
        <v>1</v>
      </c>
      <c r="N40">
        <v>1</v>
      </c>
      <c r="O40" s="756" t="s">
        <v>1466</v>
      </c>
      <c r="P40" s="756" t="s">
        <v>13</v>
      </c>
      <c r="Q40" s="756" t="s">
        <v>47</v>
      </c>
      <c r="R40" s="756" t="s">
        <v>292</v>
      </c>
      <c r="S40" s="756" t="s">
        <v>661</v>
      </c>
      <c r="T40" s="756" t="s">
        <v>88</v>
      </c>
      <c r="U40" s="756" t="s">
        <v>662</v>
      </c>
      <c r="V40">
        <v>75012</v>
      </c>
      <c r="W40" s="756" t="s">
        <v>151</v>
      </c>
      <c r="X40">
        <v>75</v>
      </c>
      <c r="Y40" s="756" t="s">
        <v>2447</v>
      </c>
      <c r="Z40">
        <v>15</v>
      </c>
      <c r="AA40" s="756" t="s">
        <v>3310</v>
      </c>
      <c r="AB40" t="s">
        <v>2457</v>
      </c>
      <c r="AC40">
        <v>547.45000000000005</v>
      </c>
      <c r="AD40">
        <v>87.6</v>
      </c>
      <c r="AE40">
        <v>124.50428571428571</v>
      </c>
      <c r="AF40">
        <v>186.75642857142856</v>
      </c>
      <c r="AG40">
        <v>96</v>
      </c>
      <c r="AH40">
        <v>122.2</v>
      </c>
      <c r="AI40">
        <v>65</v>
      </c>
      <c r="AJ40">
        <v>100.20453012048185</v>
      </c>
    </row>
    <row r="41" spans="1:36" hidden="1">
      <c r="A41">
        <v>9</v>
      </c>
      <c r="B41" s="436">
        <v>45662</v>
      </c>
      <c r="C41" s="756" t="s">
        <v>1468</v>
      </c>
      <c r="D41" s="756" t="s">
        <v>1469</v>
      </c>
      <c r="E41" s="756" t="s">
        <v>1470</v>
      </c>
      <c r="F41" s="756" t="s">
        <v>1471</v>
      </c>
      <c r="H41" s="756" t="s">
        <v>1457</v>
      </c>
      <c r="I41" s="756" t="s">
        <v>792</v>
      </c>
      <c r="J41">
        <v>108</v>
      </c>
      <c r="K41" s="756" t="s">
        <v>792</v>
      </c>
      <c r="L41">
        <v>0</v>
      </c>
      <c r="M41">
        <v>1</v>
      </c>
      <c r="N41">
        <v>1</v>
      </c>
      <c r="O41" s="756" t="s">
        <v>1466</v>
      </c>
      <c r="P41" s="756" t="s">
        <v>114</v>
      </c>
      <c r="Q41" s="756" t="s">
        <v>34</v>
      </c>
      <c r="R41" s="756" t="s">
        <v>34</v>
      </c>
      <c r="S41" s="756" t="s">
        <v>789</v>
      </c>
      <c r="T41" s="756" t="s">
        <v>790</v>
      </c>
      <c r="U41" s="756" t="s">
        <v>793</v>
      </c>
      <c r="V41">
        <v>75005</v>
      </c>
      <c r="W41" s="756" t="s">
        <v>294</v>
      </c>
      <c r="X41">
        <v>75</v>
      </c>
      <c r="Y41" s="756" t="s">
        <v>2450</v>
      </c>
      <c r="Z41">
        <v>15</v>
      </c>
      <c r="AA41" s="756" t="s">
        <v>2453</v>
      </c>
      <c r="AB41" t="s">
        <v>2457</v>
      </c>
      <c r="AC41">
        <v>122</v>
      </c>
      <c r="AD41">
        <v>29</v>
      </c>
      <c r="AE41">
        <v>55.767857142857146</v>
      </c>
      <c r="AF41">
        <v>55.767857142857146</v>
      </c>
      <c r="AG41">
        <v>45</v>
      </c>
      <c r="AH41">
        <v>45</v>
      </c>
      <c r="AI41">
        <v>65</v>
      </c>
      <c r="AJ41">
        <v>100.20453012048185</v>
      </c>
    </row>
    <row r="42" spans="1:36" hidden="1">
      <c r="A42">
        <v>10</v>
      </c>
      <c r="B42" s="436">
        <v>45663</v>
      </c>
      <c r="C42" s="756" t="s">
        <v>1435</v>
      </c>
      <c r="D42" s="756" t="s">
        <v>1455</v>
      </c>
      <c r="E42" s="756" t="s">
        <v>1474</v>
      </c>
      <c r="F42" s="756"/>
      <c r="H42" s="756" t="s">
        <v>1444</v>
      </c>
      <c r="I42" s="756" t="s">
        <v>975</v>
      </c>
      <c r="J42">
        <v>78</v>
      </c>
      <c r="K42" s="756" t="s">
        <v>975</v>
      </c>
      <c r="L42">
        <v>0</v>
      </c>
      <c r="M42">
        <v>1</v>
      </c>
      <c r="N42">
        <v>2</v>
      </c>
      <c r="O42" s="756" t="s">
        <v>1472</v>
      </c>
      <c r="P42" s="756" t="s">
        <v>13</v>
      </c>
      <c r="Q42" s="756" t="s">
        <v>47</v>
      </c>
      <c r="R42" s="756" t="s">
        <v>292</v>
      </c>
      <c r="S42" s="756" t="s">
        <v>976</v>
      </c>
      <c r="T42" s="756" t="s">
        <v>88</v>
      </c>
      <c r="U42" s="756" t="s">
        <v>977</v>
      </c>
      <c r="V42">
        <v>92800</v>
      </c>
      <c r="W42" s="756" t="s">
        <v>475</v>
      </c>
      <c r="X42">
        <v>92</v>
      </c>
      <c r="Y42" s="756" t="s">
        <v>2512</v>
      </c>
      <c r="Z42">
        <v>15</v>
      </c>
      <c r="AA42" s="756" t="s">
        <v>3310</v>
      </c>
      <c r="AB42" t="s">
        <v>2457</v>
      </c>
      <c r="AC42">
        <v>303.7</v>
      </c>
      <c r="AD42">
        <v>73</v>
      </c>
      <c r="AE42">
        <v>81.798823529411763</v>
      </c>
      <c r="AF42">
        <v>198.65428571428572</v>
      </c>
      <c r="AG42">
        <v>78.5</v>
      </c>
      <c r="AH42">
        <v>199</v>
      </c>
      <c r="AI42">
        <v>65</v>
      </c>
      <c r="AJ42">
        <v>100.20453012048185</v>
      </c>
    </row>
    <row r="43" spans="1:36" hidden="1">
      <c r="A43">
        <v>10</v>
      </c>
      <c r="B43" s="436">
        <v>45663</v>
      </c>
      <c r="C43" s="756" t="s">
        <v>1435</v>
      </c>
      <c r="D43" s="756" t="s">
        <v>1455</v>
      </c>
      <c r="E43" s="756" t="s">
        <v>1474</v>
      </c>
      <c r="F43" s="756"/>
      <c r="H43" s="756" t="s">
        <v>1444</v>
      </c>
      <c r="I43" s="756" t="s">
        <v>809</v>
      </c>
      <c r="J43">
        <v>88</v>
      </c>
      <c r="K43" s="756" t="s">
        <v>809</v>
      </c>
      <c r="L43">
        <v>0</v>
      </c>
      <c r="M43">
        <v>1</v>
      </c>
      <c r="N43">
        <v>2</v>
      </c>
      <c r="O43" s="756" t="s">
        <v>1472</v>
      </c>
      <c r="P43" s="756" t="s">
        <v>114</v>
      </c>
      <c r="Q43" s="756" t="s">
        <v>20</v>
      </c>
      <c r="R43" s="756" t="s">
        <v>20</v>
      </c>
      <c r="S43" s="756" t="s">
        <v>616</v>
      </c>
      <c r="T43" s="756" t="s">
        <v>616</v>
      </c>
      <c r="U43" s="756" t="s">
        <v>810</v>
      </c>
      <c r="V43">
        <v>75017</v>
      </c>
      <c r="W43" s="756" t="s">
        <v>393</v>
      </c>
      <c r="X43">
        <v>75</v>
      </c>
      <c r="Y43" s="756" t="s">
        <v>2450</v>
      </c>
      <c r="Z43">
        <v>15</v>
      </c>
      <c r="AA43" s="756" t="s">
        <v>2453</v>
      </c>
      <c r="AB43" t="s">
        <v>2457</v>
      </c>
      <c r="AC43">
        <v>411.4</v>
      </c>
      <c r="AD43">
        <v>118.37</v>
      </c>
      <c r="AE43">
        <v>68.5060465116279</v>
      </c>
      <c r="AF43">
        <v>196.38399999999999</v>
      </c>
      <c r="AG43">
        <v>60</v>
      </c>
      <c r="AH43">
        <v>179.85</v>
      </c>
      <c r="AI43">
        <v>65</v>
      </c>
      <c r="AJ43">
        <v>100.20453012048185</v>
      </c>
    </row>
    <row r="44" spans="1:36" hidden="1">
      <c r="A44">
        <v>10</v>
      </c>
      <c r="B44" s="436">
        <v>45663</v>
      </c>
      <c r="C44" s="756" t="s">
        <v>1435</v>
      </c>
      <c r="D44" s="756" t="s">
        <v>1455</v>
      </c>
      <c r="E44" s="756" t="s">
        <v>1474</v>
      </c>
      <c r="F44" s="756"/>
      <c r="H44" s="756" t="s">
        <v>1444</v>
      </c>
      <c r="I44" s="756" t="s">
        <v>803</v>
      </c>
      <c r="J44">
        <v>123</v>
      </c>
      <c r="K44" s="756" t="s">
        <v>803</v>
      </c>
      <c r="L44">
        <v>0</v>
      </c>
      <c r="M44">
        <v>1</v>
      </c>
      <c r="N44">
        <v>2</v>
      </c>
      <c r="O44" s="756" t="s">
        <v>1472</v>
      </c>
      <c r="P44" s="756" t="s">
        <v>114</v>
      </c>
      <c r="Q44" s="756" t="s">
        <v>20</v>
      </c>
      <c r="R44" s="756" t="s">
        <v>20</v>
      </c>
      <c r="S44" s="756" t="s">
        <v>616</v>
      </c>
      <c r="T44" s="756" t="s">
        <v>616</v>
      </c>
      <c r="U44" s="756" t="s">
        <v>804</v>
      </c>
      <c r="V44">
        <v>75016</v>
      </c>
      <c r="W44" s="756" t="s">
        <v>181</v>
      </c>
      <c r="X44">
        <v>75</v>
      </c>
      <c r="Y44" s="756" t="s">
        <v>2450</v>
      </c>
      <c r="Z44">
        <v>15</v>
      </c>
      <c r="AA44" s="756" t="s">
        <v>2453</v>
      </c>
      <c r="AB44" t="s">
        <v>2457</v>
      </c>
      <c r="AC44">
        <v>475.14</v>
      </c>
      <c r="AD44">
        <v>82</v>
      </c>
      <c r="AE44">
        <v>79.063448275862072</v>
      </c>
      <c r="AF44">
        <v>305.71199999999999</v>
      </c>
      <c r="AG44">
        <v>71</v>
      </c>
      <c r="AH44">
        <v>300.61</v>
      </c>
      <c r="AI44">
        <v>65</v>
      </c>
      <c r="AJ44">
        <v>100.20453012048185</v>
      </c>
    </row>
    <row r="45" spans="1:36" hidden="1">
      <c r="A45">
        <v>10</v>
      </c>
      <c r="B45" s="436">
        <v>45663</v>
      </c>
      <c r="C45" s="756" t="s">
        <v>1435</v>
      </c>
      <c r="D45" s="756" t="s">
        <v>1455</v>
      </c>
      <c r="E45" s="756" t="s">
        <v>1474</v>
      </c>
      <c r="F45" s="756"/>
      <c r="H45" s="756" t="s">
        <v>1444</v>
      </c>
      <c r="I45" s="756" t="s">
        <v>488</v>
      </c>
      <c r="J45">
        <v>133</v>
      </c>
      <c r="K45" s="756" t="s">
        <v>488</v>
      </c>
      <c r="L45">
        <v>0</v>
      </c>
      <c r="M45">
        <v>1</v>
      </c>
      <c r="N45">
        <v>2</v>
      </c>
      <c r="O45" s="756" t="s">
        <v>1472</v>
      </c>
      <c r="P45" s="756" t="s">
        <v>13</v>
      </c>
      <c r="Q45" s="756" t="s">
        <v>43</v>
      </c>
      <c r="R45" s="756" t="s">
        <v>93</v>
      </c>
      <c r="S45" s="756" t="s">
        <v>489</v>
      </c>
      <c r="T45" s="756" t="s">
        <v>88</v>
      </c>
      <c r="U45" s="756" t="s">
        <v>490</v>
      </c>
      <c r="V45">
        <v>75016</v>
      </c>
      <c r="W45" s="756" t="s">
        <v>181</v>
      </c>
      <c r="X45">
        <v>75</v>
      </c>
      <c r="Y45" s="756" t="s">
        <v>2448</v>
      </c>
      <c r="Z45">
        <v>15</v>
      </c>
      <c r="AA45" s="756" t="s">
        <v>3310</v>
      </c>
      <c r="AB45" t="s">
        <v>2457</v>
      </c>
      <c r="AC45">
        <v>272.39999999999998</v>
      </c>
      <c r="AD45">
        <v>52.8</v>
      </c>
      <c r="AE45">
        <v>60.131724137931045</v>
      </c>
      <c r="AF45">
        <v>124.55857142857143</v>
      </c>
      <c r="AG45">
        <v>54</v>
      </c>
      <c r="AH45">
        <v>117.02499999999999</v>
      </c>
      <c r="AI45">
        <v>65</v>
      </c>
      <c r="AJ45">
        <v>100.20453012048185</v>
      </c>
    </row>
    <row r="46" spans="1:36" hidden="1">
      <c r="A46">
        <v>11</v>
      </c>
      <c r="B46" s="436">
        <v>45664</v>
      </c>
      <c r="C46" s="756" t="s">
        <v>1477</v>
      </c>
      <c r="D46" s="756" t="s">
        <v>1478</v>
      </c>
      <c r="E46" s="756" t="s">
        <v>1479</v>
      </c>
      <c r="F46" s="756"/>
      <c r="H46" s="756" t="s">
        <v>1444</v>
      </c>
      <c r="I46" s="756" t="s">
        <v>975</v>
      </c>
      <c r="J46">
        <v>90.5</v>
      </c>
      <c r="K46" s="756" t="s">
        <v>975</v>
      </c>
      <c r="L46">
        <v>0</v>
      </c>
      <c r="M46">
        <v>1</v>
      </c>
      <c r="N46">
        <v>2</v>
      </c>
      <c r="O46" s="756" t="s">
        <v>1475</v>
      </c>
      <c r="P46" s="756" t="s">
        <v>13</v>
      </c>
      <c r="Q46" s="756" t="s">
        <v>47</v>
      </c>
      <c r="R46" s="756" t="s">
        <v>292</v>
      </c>
      <c r="S46" s="756" t="s">
        <v>976</v>
      </c>
      <c r="T46" s="756" t="s">
        <v>88</v>
      </c>
      <c r="U46" s="756" t="s">
        <v>977</v>
      </c>
      <c r="V46">
        <v>92800</v>
      </c>
      <c r="W46" s="756" t="s">
        <v>475</v>
      </c>
      <c r="X46">
        <v>92</v>
      </c>
      <c r="Y46" s="756" t="s">
        <v>2512</v>
      </c>
      <c r="Z46">
        <v>15</v>
      </c>
      <c r="AA46" s="756" t="s">
        <v>3310</v>
      </c>
      <c r="AB46" t="s">
        <v>2457</v>
      </c>
      <c r="AC46">
        <v>303.7</v>
      </c>
      <c r="AD46">
        <v>73</v>
      </c>
      <c r="AE46">
        <v>81.798823529411763</v>
      </c>
      <c r="AF46">
        <v>198.65428571428572</v>
      </c>
      <c r="AG46">
        <v>78.5</v>
      </c>
      <c r="AH46">
        <v>199</v>
      </c>
      <c r="AI46">
        <v>65</v>
      </c>
      <c r="AJ46">
        <v>100.20453012048185</v>
      </c>
    </row>
    <row r="47" spans="1:36" hidden="1">
      <c r="A47">
        <v>11</v>
      </c>
      <c r="B47" s="436">
        <v>45664</v>
      </c>
      <c r="C47" s="756" t="s">
        <v>1477</v>
      </c>
      <c r="D47" s="756" t="s">
        <v>1478</v>
      </c>
      <c r="E47" s="756" t="s">
        <v>1479</v>
      </c>
      <c r="F47" s="756"/>
      <c r="H47" s="756" t="s">
        <v>1444</v>
      </c>
      <c r="I47" s="756" t="s">
        <v>1227</v>
      </c>
      <c r="J47">
        <v>90.5</v>
      </c>
      <c r="K47" s="756" t="s">
        <v>1227</v>
      </c>
      <c r="L47">
        <v>0</v>
      </c>
      <c r="M47">
        <v>1</v>
      </c>
      <c r="N47">
        <v>2</v>
      </c>
      <c r="O47" s="756" t="s">
        <v>1475</v>
      </c>
      <c r="P47" s="756" t="s">
        <v>114</v>
      </c>
      <c r="Q47" s="756" t="s">
        <v>20</v>
      </c>
      <c r="R47" s="756" t="s">
        <v>20</v>
      </c>
      <c r="S47" s="756" t="s">
        <v>848</v>
      </c>
      <c r="T47" s="756" t="s">
        <v>848</v>
      </c>
      <c r="U47" s="756" t="s">
        <v>1228</v>
      </c>
      <c r="V47">
        <v>93230</v>
      </c>
      <c r="W47" s="756" t="s">
        <v>286</v>
      </c>
      <c r="X47">
        <v>93</v>
      </c>
      <c r="Y47" s="756" t="s">
        <v>2450</v>
      </c>
      <c r="Z47">
        <v>15</v>
      </c>
      <c r="AA47" s="756" t="s">
        <v>2453</v>
      </c>
      <c r="AB47" t="s">
        <v>2457</v>
      </c>
      <c r="AC47">
        <v>242</v>
      </c>
      <c r="AD47">
        <v>68.650000000000006</v>
      </c>
      <c r="AE47">
        <v>73.678620689655176</v>
      </c>
      <c r="AF47">
        <v>142.44533333333334</v>
      </c>
      <c r="AG47">
        <v>63.7</v>
      </c>
      <c r="AH47">
        <v>131</v>
      </c>
      <c r="AI47">
        <v>65</v>
      </c>
      <c r="AJ47">
        <v>100.20453012048185</v>
      </c>
    </row>
    <row r="48" spans="1:36" hidden="1">
      <c r="A48">
        <v>12</v>
      </c>
      <c r="B48" s="436">
        <v>45664</v>
      </c>
      <c r="C48" s="756" t="s">
        <v>1435</v>
      </c>
      <c r="D48" s="756" t="s">
        <v>1455</v>
      </c>
      <c r="E48" s="756"/>
      <c r="F48" s="756"/>
      <c r="H48" s="756" t="s">
        <v>1457</v>
      </c>
      <c r="I48" s="756" t="s">
        <v>752</v>
      </c>
      <c r="J48">
        <v>213.19</v>
      </c>
      <c r="K48" s="756" t="s">
        <v>752</v>
      </c>
      <c r="L48">
        <v>0</v>
      </c>
      <c r="M48">
        <v>1</v>
      </c>
      <c r="N48">
        <v>2</v>
      </c>
      <c r="O48" s="756" t="s">
        <v>1475</v>
      </c>
      <c r="P48" s="756" t="s">
        <v>114</v>
      </c>
      <c r="Q48" s="756" t="s">
        <v>3</v>
      </c>
      <c r="R48" s="756" t="s">
        <v>22</v>
      </c>
      <c r="S48" s="756" t="s">
        <v>753</v>
      </c>
      <c r="T48" s="756" t="s">
        <v>754</v>
      </c>
      <c r="U48" s="756" t="s">
        <v>755</v>
      </c>
      <c r="V48">
        <v>75012</v>
      </c>
      <c r="W48" s="756" t="s">
        <v>151</v>
      </c>
      <c r="X48">
        <v>75</v>
      </c>
      <c r="Y48" s="756" t="s">
        <v>2450</v>
      </c>
      <c r="Z48">
        <v>15</v>
      </c>
      <c r="AA48" s="756" t="s">
        <v>2454</v>
      </c>
      <c r="AB48" t="s">
        <v>2457</v>
      </c>
      <c r="AC48">
        <v>213.19</v>
      </c>
      <c r="AD48">
        <v>23.4</v>
      </c>
      <c r="AE48">
        <v>53.110666666666702</v>
      </c>
      <c r="AF48">
        <v>79.665999999999997</v>
      </c>
      <c r="AG48">
        <v>23.43</v>
      </c>
      <c r="AH48">
        <v>37.245000000000005</v>
      </c>
      <c r="AI48">
        <v>65</v>
      </c>
      <c r="AJ48">
        <v>100.20453012048185</v>
      </c>
    </row>
    <row r="49" spans="1:36" hidden="1">
      <c r="A49">
        <v>12</v>
      </c>
      <c r="B49" s="436">
        <v>45664</v>
      </c>
      <c r="C49" s="756" t="s">
        <v>1435</v>
      </c>
      <c r="D49" s="756" t="s">
        <v>1455</v>
      </c>
      <c r="E49" s="756"/>
      <c r="F49" s="756"/>
      <c r="H49" s="756" t="s">
        <v>1457</v>
      </c>
      <c r="I49" s="756" t="s">
        <v>775</v>
      </c>
      <c r="J49">
        <v>273.19</v>
      </c>
      <c r="K49" s="756" t="s">
        <v>775</v>
      </c>
      <c r="L49">
        <v>0</v>
      </c>
      <c r="M49">
        <v>1</v>
      </c>
      <c r="N49">
        <v>2</v>
      </c>
      <c r="O49" s="756" t="s">
        <v>1475</v>
      </c>
      <c r="P49" s="756" t="s">
        <v>13</v>
      </c>
      <c r="Q49" s="756" t="s">
        <v>49</v>
      </c>
      <c r="R49" s="756" t="s">
        <v>86</v>
      </c>
      <c r="S49" s="756" t="s">
        <v>776</v>
      </c>
      <c r="T49" s="756" t="s">
        <v>367</v>
      </c>
      <c r="U49" s="756" t="s">
        <v>777</v>
      </c>
      <c r="V49">
        <v>75014</v>
      </c>
      <c r="W49" s="756" t="s">
        <v>211</v>
      </c>
      <c r="X49">
        <v>75</v>
      </c>
      <c r="Y49" s="756" t="s">
        <v>2448</v>
      </c>
      <c r="Z49">
        <v>15</v>
      </c>
      <c r="AA49" s="756" t="s">
        <v>3310</v>
      </c>
      <c r="AB49" t="s">
        <v>2457</v>
      </c>
      <c r="AC49">
        <v>273.19</v>
      </c>
      <c r="AD49">
        <v>60</v>
      </c>
      <c r="AE49">
        <v>115.65642857142856</v>
      </c>
      <c r="AF49">
        <v>115.65642857142856</v>
      </c>
      <c r="AG49">
        <v>105</v>
      </c>
      <c r="AH49">
        <v>105</v>
      </c>
      <c r="AI49">
        <v>65</v>
      </c>
      <c r="AJ49">
        <v>100.20453012048185</v>
      </c>
    </row>
    <row r="50" spans="1:36" hidden="1">
      <c r="A50">
        <v>12</v>
      </c>
      <c r="B50" s="436">
        <v>45664</v>
      </c>
      <c r="C50" s="756" t="s">
        <v>1435</v>
      </c>
      <c r="D50" s="756" t="s">
        <v>1455</v>
      </c>
      <c r="E50" s="756"/>
      <c r="F50" s="756"/>
      <c r="H50" s="756" t="s">
        <v>1457</v>
      </c>
      <c r="I50" s="756" t="s">
        <v>803</v>
      </c>
      <c r="J50">
        <v>60</v>
      </c>
      <c r="K50" s="756" t="s">
        <v>803</v>
      </c>
      <c r="L50">
        <v>0</v>
      </c>
      <c r="M50">
        <v>1</v>
      </c>
      <c r="N50">
        <v>2</v>
      </c>
      <c r="O50" s="756" t="s">
        <v>1475</v>
      </c>
      <c r="P50" s="756" t="s">
        <v>114</v>
      </c>
      <c r="Q50" s="756" t="s">
        <v>20</v>
      </c>
      <c r="R50" s="756" t="s">
        <v>20</v>
      </c>
      <c r="S50" s="756" t="s">
        <v>616</v>
      </c>
      <c r="T50" s="756" t="s">
        <v>616</v>
      </c>
      <c r="U50" s="756" t="s">
        <v>804</v>
      </c>
      <c r="V50">
        <v>75016</v>
      </c>
      <c r="W50" s="756" t="s">
        <v>181</v>
      </c>
      <c r="X50">
        <v>75</v>
      </c>
      <c r="Y50" s="756" t="s">
        <v>2450</v>
      </c>
      <c r="Z50">
        <v>15</v>
      </c>
      <c r="AA50" s="756" t="s">
        <v>2453</v>
      </c>
      <c r="AB50" t="s">
        <v>2457</v>
      </c>
      <c r="AC50">
        <v>475.14</v>
      </c>
      <c r="AD50">
        <v>82</v>
      </c>
      <c r="AE50">
        <v>79.063448275862072</v>
      </c>
      <c r="AF50">
        <v>305.71199999999999</v>
      </c>
      <c r="AG50">
        <v>71</v>
      </c>
      <c r="AH50">
        <v>300.61</v>
      </c>
      <c r="AI50">
        <v>65</v>
      </c>
      <c r="AJ50">
        <v>100.20453012048185</v>
      </c>
    </row>
    <row r="51" spans="1:36" hidden="1">
      <c r="A51">
        <v>13</v>
      </c>
      <c r="B51" s="436">
        <v>45664</v>
      </c>
      <c r="C51" s="756" t="s">
        <v>1484</v>
      </c>
      <c r="D51" s="756"/>
      <c r="E51" s="756"/>
      <c r="F51" s="756"/>
      <c r="H51" s="756" t="s">
        <v>1461</v>
      </c>
      <c r="I51" s="756" t="s">
        <v>1375</v>
      </c>
      <c r="J51">
        <v>5.1420000000000003</v>
      </c>
      <c r="K51" s="756" t="s">
        <v>1375</v>
      </c>
      <c r="L51">
        <v>0</v>
      </c>
      <c r="M51">
        <v>1</v>
      </c>
      <c r="N51">
        <v>2</v>
      </c>
      <c r="O51" s="756" t="s">
        <v>1475</v>
      </c>
      <c r="P51" s="756" t="s">
        <v>114</v>
      </c>
      <c r="Q51" s="756" t="s">
        <v>3</v>
      </c>
      <c r="R51" s="756" t="s">
        <v>1371</v>
      </c>
      <c r="S51" s="756" t="s">
        <v>1375</v>
      </c>
      <c r="T51" s="756" t="s">
        <v>1375</v>
      </c>
      <c r="U51" s="756" t="s">
        <v>1376</v>
      </c>
      <c r="V51">
        <v>92800</v>
      </c>
      <c r="W51" s="756" t="s">
        <v>475</v>
      </c>
      <c r="X51">
        <v>92</v>
      </c>
      <c r="Y51" s="756" t="s">
        <v>2450</v>
      </c>
      <c r="Z51">
        <v>15</v>
      </c>
      <c r="AA51" s="756" t="s">
        <v>2454</v>
      </c>
      <c r="AB51" t="s">
        <v>2457</v>
      </c>
      <c r="AC51">
        <v>5.1420000000000003</v>
      </c>
      <c r="AD51">
        <v>5.1420000000000003</v>
      </c>
      <c r="AE51">
        <v>5.1420000000000003</v>
      </c>
      <c r="AF51">
        <v>5.1420000000000003</v>
      </c>
      <c r="AG51">
        <v>5.1420000000000003</v>
      </c>
      <c r="AH51">
        <v>5.1420000000000003</v>
      </c>
      <c r="AI51">
        <v>65</v>
      </c>
      <c r="AJ51">
        <v>100.20453012048185</v>
      </c>
    </row>
    <row r="52" spans="1:36" hidden="1">
      <c r="A52">
        <v>13</v>
      </c>
      <c r="B52" s="436">
        <v>45664</v>
      </c>
      <c r="C52" s="756" t="s">
        <v>1484</v>
      </c>
      <c r="D52" s="756"/>
      <c r="E52" s="756"/>
      <c r="F52" s="756"/>
      <c r="H52" s="756" t="s">
        <v>1461</v>
      </c>
      <c r="I52" s="756" t="s">
        <v>778</v>
      </c>
      <c r="J52">
        <v>5.1420000000000003</v>
      </c>
      <c r="K52" s="756" t="s">
        <v>778</v>
      </c>
      <c r="L52">
        <v>0</v>
      </c>
      <c r="M52">
        <v>1</v>
      </c>
      <c r="N52">
        <v>2</v>
      </c>
      <c r="O52" s="756" t="s">
        <v>1475</v>
      </c>
      <c r="P52" s="756" t="s">
        <v>13</v>
      </c>
      <c r="Q52" s="756" t="s">
        <v>45</v>
      </c>
      <c r="R52" s="756" t="s">
        <v>45</v>
      </c>
      <c r="S52" s="756" t="s">
        <v>779</v>
      </c>
      <c r="T52" s="756" t="s">
        <v>88</v>
      </c>
      <c r="U52" s="756" t="s">
        <v>780</v>
      </c>
      <c r="V52">
        <v>92800</v>
      </c>
      <c r="W52" s="756" t="s">
        <v>475</v>
      </c>
      <c r="X52">
        <v>92</v>
      </c>
      <c r="Y52" s="756" t="s">
        <v>2447</v>
      </c>
      <c r="Z52">
        <v>15</v>
      </c>
      <c r="AA52" s="756" t="s">
        <v>3310</v>
      </c>
      <c r="AB52" t="s">
        <v>2457</v>
      </c>
      <c r="AC52">
        <v>475</v>
      </c>
      <c r="AD52">
        <v>5.1420000000000003</v>
      </c>
      <c r="AE52">
        <v>233.31524999999999</v>
      </c>
      <c r="AF52">
        <v>233.31524999999999</v>
      </c>
      <c r="AG52">
        <v>278.19</v>
      </c>
      <c r="AH52">
        <v>278.19</v>
      </c>
      <c r="AI52">
        <v>65</v>
      </c>
      <c r="AJ52">
        <v>100.20453012048185</v>
      </c>
    </row>
    <row r="53" spans="1:36" hidden="1">
      <c r="B53" s="436">
        <v>45665</v>
      </c>
      <c r="C53" s="756" t="s">
        <v>1425</v>
      </c>
      <c r="D53" s="756"/>
      <c r="E53" s="756"/>
      <c r="F53" s="756"/>
      <c r="H53" s="756" t="s">
        <v>1426</v>
      </c>
      <c r="I53" s="756" t="s">
        <v>1029</v>
      </c>
      <c r="K53" s="756" t="s">
        <v>1029</v>
      </c>
      <c r="L53">
        <v>1</v>
      </c>
      <c r="M53">
        <v>1</v>
      </c>
      <c r="N53">
        <v>2</v>
      </c>
      <c r="O53" s="756" t="s">
        <v>1424</v>
      </c>
      <c r="P53" s="756" t="s">
        <v>114</v>
      </c>
      <c r="Q53" s="756" t="s">
        <v>7</v>
      </c>
      <c r="R53" s="756" t="s">
        <v>143</v>
      </c>
      <c r="S53" s="756" t="s">
        <v>483</v>
      </c>
      <c r="T53" s="756" t="s">
        <v>1030</v>
      </c>
      <c r="U53" s="756" t="s">
        <v>1031</v>
      </c>
      <c r="V53">
        <v>75015</v>
      </c>
      <c r="W53" s="756" t="s">
        <v>118</v>
      </c>
      <c r="X53">
        <v>75</v>
      </c>
      <c r="Y53" s="756" t="s">
        <v>2450</v>
      </c>
      <c r="Z53">
        <v>15</v>
      </c>
      <c r="AA53" s="756" t="s">
        <v>2453</v>
      </c>
      <c r="AB53" t="s">
        <v>2457</v>
      </c>
      <c r="AC53">
        <v>60</v>
      </c>
      <c r="AD53">
        <v>12</v>
      </c>
      <c r="AE53">
        <v>22.299999999999997</v>
      </c>
      <c r="AF53">
        <v>29.733333333333334</v>
      </c>
      <c r="AG53">
        <v>19.600000000000001</v>
      </c>
      <c r="AH53">
        <v>23.4</v>
      </c>
      <c r="AI53">
        <v>65</v>
      </c>
      <c r="AJ53">
        <v>100.20453012048185</v>
      </c>
    </row>
    <row r="54" spans="1:36" hidden="1">
      <c r="B54" s="436">
        <v>45665</v>
      </c>
      <c r="C54" s="756" t="s">
        <v>1425</v>
      </c>
      <c r="D54" s="756"/>
      <c r="E54" s="756"/>
      <c r="F54" s="756"/>
      <c r="H54" s="756" t="s">
        <v>1426</v>
      </c>
      <c r="I54" s="756" t="s">
        <v>704</v>
      </c>
      <c r="K54" s="756" t="s">
        <v>704</v>
      </c>
      <c r="L54">
        <v>1</v>
      </c>
      <c r="M54">
        <v>1</v>
      </c>
      <c r="N54">
        <v>2</v>
      </c>
      <c r="O54" s="756" t="s">
        <v>1424</v>
      </c>
      <c r="P54" s="756" t="s">
        <v>114</v>
      </c>
      <c r="Q54" s="756" t="s">
        <v>7</v>
      </c>
      <c r="R54" s="756" t="s">
        <v>705</v>
      </c>
      <c r="S54" s="756" t="s">
        <v>706</v>
      </c>
      <c r="T54" s="756" t="s">
        <v>706</v>
      </c>
      <c r="U54" s="756" t="s">
        <v>707</v>
      </c>
      <c r="V54">
        <v>94260</v>
      </c>
      <c r="W54" s="756" t="s">
        <v>708</v>
      </c>
      <c r="X54">
        <v>94</v>
      </c>
      <c r="Y54" s="756" t="s">
        <v>2450</v>
      </c>
      <c r="Z54">
        <v>15</v>
      </c>
      <c r="AA54" s="756" t="s">
        <v>2453</v>
      </c>
      <c r="AB54" t="s">
        <v>2457</v>
      </c>
      <c r="AC54">
        <v>118.84</v>
      </c>
      <c r="AD54">
        <v>34.58</v>
      </c>
      <c r="AE54">
        <v>69.284999999999997</v>
      </c>
      <c r="AF54">
        <v>69.284999999999997</v>
      </c>
      <c r="AG54">
        <v>59.745000000000005</v>
      </c>
      <c r="AH54">
        <v>59.745000000000005</v>
      </c>
      <c r="AI54">
        <v>65</v>
      </c>
      <c r="AJ54">
        <v>100.20453012048185</v>
      </c>
    </row>
    <row r="55" spans="1:36" hidden="1">
      <c r="A55">
        <v>14</v>
      </c>
      <c r="B55" s="436">
        <v>45665</v>
      </c>
      <c r="C55" s="756" t="s">
        <v>1487</v>
      </c>
      <c r="D55" s="756" t="s">
        <v>1447</v>
      </c>
      <c r="E55" s="756"/>
      <c r="F55" s="756"/>
      <c r="H55" s="756" t="s">
        <v>1461</v>
      </c>
      <c r="I55" s="756" t="s">
        <v>803</v>
      </c>
      <c r="J55">
        <v>46</v>
      </c>
      <c r="K55" s="756" t="s">
        <v>803</v>
      </c>
      <c r="L55">
        <v>0</v>
      </c>
      <c r="M55">
        <v>1</v>
      </c>
      <c r="N55">
        <v>2</v>
      </c>
      <c r="O55" s="756" t="s">
        <v>1424</v>
      </c>
      <c r="P55" s="756" t="s">
        <v>114</v>
      </c>
      <c r="Q55" s="756" t="s">
        <v>20</v>
      </c>
      <c r="R55" s="756" t="s">
        <v>20</v>
      </c>
      <c r="S55" s="756" t="s">
        <v>616</v>
      </c>
      <c r="T55" s="756" t="s">
        <v>616</v>
      </c>
      <c r="U55" s="756" t="s">
        <v>804</v>
      </c>
      <c r="V55">
        <v>75016</v>
      </c>
      <c r="W55" s="756" t="s">
        <v>181</v>
      </c>
      <c r="X55">
        <v>75</v>
      </c>
      <c r="Y55" s="756" t="s">
        <v>2450</v>
      </c>
      <c r="Z55">
        <v>15</v>
      </c>
      <c r="AA55" s="756" t="s">
        <v>2453</v>
      </c>
      <c r="AB55" t="s">
        <v>2457</v>
      </c>
      <c r="AC55">
        <v>475.14</v>
      </c>
      <c r="AD55">
        <v>82</v>
      </c>
      <c r="AE55">
        <v>79.063448275862072</v>
      </c>
      <c r="AF55">
        <v>305.71199999999999</v>
      </c>
      <c r="AG55">
        <v>71</v>
      </c>
      <c r="AH55">
        <v>300.61</v>
      </c>
      <c r="AI55">
        <v>65</v>
      </c>
      <c r="AJ55">
        <v>100.20453012048185</v>
      </c>
    </row>
    <row r="56" spans="1:36" hidden="1">
      <c r="A56">
        <v>14</v>
      </c>
      <c r="B56" s="436">
        <v>45665</v>
      </c>
      <c r="C56" s="756" t="s">
        <v>1487</v>
      </c>
      <c r="D56" s="756" t="s">
        <v>1447</v>
      </c>
      <c r="E56" s="756"/>
      <c r="F56" s="756"/>
      <c r="H56" s="756" t="s">
        <v>1461</v>
      </c>
      <c r="I56" s="756" t="s">
        <v>488</v>
      </c>
      <c r="J56">
        <v>54</v>
      </c>
      <c r="K56" s="756" t="s">
        <v>488</v>
      </c>
      <c r="L56">
        <v>0</v>
      </c>
      <c r="M56">
        <v>1</v>
      </c>
      <c r="N56">
        <v>2</v>
      </c>
      <c r="O56" s="756" t="s">
        <v>1424</v>
      </c>
      <c r="P56" s="756" t="s">
        <v>13</v>
      </c>
      <c r="Q56" s="756" t="s">
        <v>43</v>
      </c>
      <c r="R56" s="756" t="s">
        <v>93</v>
      </c>
      <c r="S56" s="756" t="s">
        <v>489</v>
      </c>
      <c r="T56" s="756" t="s">
        <v>88</v>
      </c>
      <c r="U56" s="756" t="s">
        <v>490</v>
      </c>
      <c r="V56">
        <v>75016</v>
      </c>
      <c r="W56" s="756" t="s">
        <v>181</v>
      </c>
      <c r="X56">
        <v>75</v>
      </c>
      <c r="Y56" s="756" t="s">
        <v>2448</v>
      </c>
      <c r="Z56">
        <v>15</v>
      </c>
      <c r="AA56" s="756" t="s">
        <v>3310</v>
      </c>
      <c r="AB56" t="s">
        <v>2457</v>
      </c>
      <c r="AC56">
        <v>272.39999999999998</v>
      </c>
      <c r="AD56">
        <v>52.8</v>
      </c>
      <c r="AE56">
        <v>60.131724137931045</v>
      </c>
      <c r="AF56">
        <v>124.55857142857143</v>
      </c>
      <c r="AG56">
        <v>54</v>
      </c>
      <c r="AH56">
        <v>117.02499999999999</v>
      </c>
      <c r="AI56">
        <v>65</v>
      </c>
      <c r="AJ56">
        <v>100.20453012048185</v>
      </c>
    </row>
    <row r="57" spans="1:36" hidden="1">
      <c r="A57">
        <v>14</v>
      </c>
      <c r="B57" s="436">
        <v>45665</v>
      </c>
      <c r="C57" s="756" t="s">
        <v>1487</v>
      </c>
      <c r="D57" s="756" t="s">
        <v>1447</v>
      </c>
      <c r="E57" s="756"/>
      <c r="F57" s="756"/>
      <c r="H57" s="756" t="s">
        <v>1461</v>
      </c>
      <c r="I57" s="756" t="s">
        <v>975</v>
      </c>
      <c r="J57">
        <v>14</v>
      </c>
      <c r="K57" s="756" t="s">
        <v>975</v>
      </c>
      <c r="L57">
        <v>0</v>
      </c>
      <c r="M57">
        <v>1</v>
      </c>
      <c r="N57">
        <v>2</v>
      </c>
      <c r="O57" s="756" t="s">
        <v>1424</v>
      </c>
      <c r="P57" s="756" t="s">
        <v>13</v>
      </c>
      <c r="Q57" s="756" t="s">
        <v>47</v>
      </c>
      <c r="R57" s="756" t="s">
        <v>292</v>
      </c>
      <c r="S57" s="756" t="s">
        <v>976</v>
      </c>
      <c r="T57" s="756" t="s">
        <v>88</v>
      </c>
      <c r="U57" s="756" t="s">
        <v>977</v>
      </c>
      <c r="V57">
        <v>92800</v>
      </c>
      <c r="W57" s="756" t="s">
        <v>475</v>
      </c>
      <c r="X57">
        <v>92</v>
      </c>
      <c r="Y57" s="756" t="s">
        <v>2512</v>
      </c>
      <c r="Z57">
        <v>15</v>
      </c>
      <c r="AA57" s="756" t="s">
        <v>3310</v>
      </c>
      <c r="AB57" t="s">
        <v>2457</v>
      </c>
      <c r="AC57">
        <v>303.7</v>
      </c>
      <c r="AD57">
        <v>73</v>
      </c>
      <c r="AE57">
        <v>81.798823529411763</v>
      </c>
      <c r="AF57">
        <v>198.65428571428572</v>
      </c>
      <c r="AG57">
        <v>78.5</v>
      </c>
      <c r="AH57">
        <v>199</v>
      </c>
      <c r="AI57">
        <v>65</v>
      </c>
      <c r="AJ57">
        <v>100.20453012048185</v>
      </c>
    </row>
    <row r="58" spans="1:36" hidden="1">
      <c r="A58">
        <v>14</v>
      </c>
      <c r="B58" s="436">
        <v>45665</v>
      </c>
      <c r="C58" s="756" t="s">
        <v>1487</v>
      </c>
      <c r="D58" s="756" t="s">
        <v>1447</v>
      </c>
      <c r="E58" s="756"/>
      <c r="F58" s="756"/>
      <c r="H58" s="756" t="s">
        <v>1461</v>
      </c>
      <c r="I58" s="756" t="s">
        <v>809</v>
      </c>
      <c r="J58">
        <v>22</v>
      </c>
      <c r="K58" s="756" t="s">
        <v>809</v>
      </c>
      <c r="L58">
        <v>0</v>
      </c>
      <c r="M58">
        <v>1</v>
      </c>
      <c r="N58">
        <v>2</v>
      </c>
      <c r="O58" s="756" t="s">
        <v>1424</v>
      </c>
      <c r="P58" s="756" t="s">
        <v>114</v>
      </c>
      <c r="Q58" s="756" t="s">
        <v>20</v>
      </c>
      <c r="R58" s="756" t="s">
        <v>20</v>
      </c>
      <c r="S58" s="756" t="s">
        <v>616</v>
      </c>
      <c r="T58" s="756" t="s">
        <v>616</v>
      </c>
      <c r="U58" s="756" t="s">
        <v>810</v>
      </c>
      <c r="V58">
        <v>75017</v>
      </c>
      <c r="W58" s="756" t="s">
        <v>393</v>
      </c>
      <c r="X58">
        <v>75</v>
      </c>
      <c r="Y58" s="756" t="s">
        <v>2450</v>
      </c>
      <c r="Z58">
        <v>15</v>
      </c>
      <c r="AA58" s="756" t="s">
        <v>2453</v>
      </c>
      <c r="AB58" t="s">
        <v>2457</v>
      </c>
      <c r="AC58">
        <v>411.4</v>
      </c>
      <c r="AD58">
        <v>118.37</v>
      </c>
      <c r="AE58">
        <v>68.5060465116279</v>
      </c>
      <c r="AF58">
        <v>196.38399999999999</v>
      </c>
      <c r="AG58">
        <v>60</v>
      </c>
      <c r="AH58">
        <v>179.85</v>
      </c>
      <c r="AI58">
        <v>65</v>
      </c>
      <c r="AJ58">
        <v>100.20453012048185</v>
      </c>
    </row>
    <row r="59" spans="1:36" hidden="1">
      <c r="A59">
        <v>15</v>
      </c>
      <c r="B59" s="436">
        <v>45665</v>
      </c>
      <c r="C59" s="756" t="s">
        <v>1435</v>
      </c>
      <c r="D59" s="756" t="s">
        <v>1479</v>
      </c>
      <c r="E59" s="756" t="s">
        <v>1489</v>
      </c>
      <c r="F59" s="756"/>
      <c r="H59" s="756" t="s">
        <v>1444</v>
      </c>
      <c r="I59" s="756" t="s">
        <v>1209</v>
      </c>
      <c r="J59">
        <v>142.4</v>
      </c>
      <c r="K59" s="756" t="s">
        <v>1209</v>
      </c>
      <c r="L59">
        <v>0</v>
      </c>
      <c r="M59">
        <v>1</v>
      </c>
      <c r="N59">
        <v>2</v>
      </c>
      <c r="O59" s="756" t="s">
        <v>1424</v>
      </c>
      <c r="P59" s="756" t="s">
        <v>114</v>
      </c>
      <c r="Q59" s="756" t="s">
        <v>35</v>
      </c>
      <c r="R59" s="756" t="s">
        <v>143</v>
      </c>
      <c r="S59" s="756"/>
      <c r="T59" s="756"/>
      <c r="U59" s="756" t="s">
        <v>1210</v>
      </c>
      <c r="V59">
        <v>93000</v>
      </c>
      <c r="W59" s="756" t="s">
        <v>1211</v>
      </c>
      <c r="X59">
        <v>93</v>
      </c>
      <c r="Y59" s="756" t="s">
        <v>2450</v>
      </c>
      <c r="Z59">
        <v>15</v>
      </c>
      <c r="AA59" s="756" t="s">
        <v>2453</v>
      </c>
      <c r="AB59" t="s">
        <v>2457</v>
      </c>
      <c r="AC59">
        <v>276</v>
      </c>
      <c r="AD59">
        <v>47.44</v>
      </c>
      <c r="AE59">
        <v>132.76266666666666</v>
      </c>
      <c r="AF59">
        <v>132.76266666666666</v>
      </c>
      <c r="AG59">
        <v>118.14</v>
      </c>
      <c r="AH59">
        <v>118.14</v>
      </c>
      <c r="AI59">
        <v>65</v>
      </c>
      <c r="AJ59">
        <v>100.20453012048185</v>
      </c>
    </row>
    <row r="60" spans="1:36" hidden="1">
      <c r="A60">
        <v>15</v>
      </c>
      <c r="B60" s="436">
        <v>45665</v>
      </c>
      <c r="C60" s="756" t="s">
        <v>1435</v>
      </c>
      <c r="D60" s="756" t="s">
        <v>1479</v>
      </c>
      <c r="E60" s="756" t="s">
        <v>1489</v>
      </c>
      <c r="F60" s="756"/>
      <c r="H60" s="756" t="s">
        <v>1444</v>
      </c>
      <c r="I60" s="756" t="s">
        <v>1212</v>
      </c>
      <c r="J60">
        <v>142.4</v>
      </c>
      <c r="K60" s="756" t="s">
        <v>1212</v>
      </c>
      <c r="L60">
        <v>0</v>
      </c>
      <c r="M60">
        <v>1</v>
      </c>
      <c r="N60">
        <v>2</v>
      </c>
      <c r="O60" s="756" t="s">
        <v>1424</v>
      </c>
      <c r="P60" s="756" t="s">
        <v>13</v>
      </c>
      <c r="Q60" s="756" t="s">
        <v>49</v>
      </c>
      <c r="R60" s="756" t="s">
        <v>49</v>
      </c>
      <c r="S60" s="756" t="s">
        <v>131</v>
      </c>
      <c r="T60" s="756"/>
      <c r="U60" s="756" t="s">
        <v>1213</v>
      </c>
      <c r="V60">
        <v>75020</v>
      </c>
      <c r="W60" s="756" t="s">
        <v>138</v>
      </c>
      <c r="X60">
        <v>75</v>
      </c>
      <c r="Y60" s="756" t="s">
        <v>2448</v>
      </c>
      <c r="Z60">
        <v>15</v>
      </c>
      <c r="AA60" s="756" t="s">
        <v>3310</v>
      </c>
      <c r="AB60" t="s">
        <v>2457</v>
      </c>
      <c r="AC60">
        <v>875.78</v>
      </c>
      <c r="AD60">
        <v>47.44</v>
      </c>
      <c r="AE60">
        <v>168.76499999999999</v>
      </c>
      <c r="AF60">
        <v>180.01599999999999</v>
      </c>
      <c r="AG60">
        <v>130.27000000000001</v>
      </c>
      <c r="AH60">
        <v>118.14</v>
      </c>
      <c r="AI60">
        <v>65</v>
      </c>
      <c r="AJ60">
        <v>100.20453012048185</v>
      </c>
    </row>
    <row r="61" spans="1:36" hidden="1">
      <c r="A61">
        <v>16</v>
      </c>
      <c r="B61" s="436">
        <v>45665</v>
      </c>
      <c r="C61" s="756" t="s">
        <v>1443</v>
      </c>
      <c r="D61" s="756" t="s">
        <v>1491</v>
      </c>
      <c r="E61" s="756"/>
      <c r="F61" s="756"/>
      <c r="H61" s="756" t="s">
        <v>1465</v>
      </c>
      <c r="I61" s="756" t="s">
        <v>331</v>
      </c>
      <c r="J61">
        <v>187.5</v>
      </c>
      <c r="K61" s="756" t="s">
        <v>331</v>
      </c>
      <c r="L61">
        <v>0</v>
      </c>
      <c r="M61">
        <v>1</v>
      </c>
      <c r="N61">
        <v>2</v>
      </c>
      <c r="O61" s="756" t="s">
        <v>1424</v>
      </c>
      <c r="P61" s="756" t="s">
        <v>114</v>
      </c>
      <c r="Q61" s="756" t="s">
        <v>3</v>
      </c>
      <c r="R61" s="756" t="s">
        <v>3</v>
      </c>
      <c r="S61" s="756" t="s">
        <v>332</v>
      </c>
      <c r="T61" s="756" t="s">
        <v>332</v>
      </c>
      <c r="U61" s="756" t="s">
        <v>333</v>
      </c>
      <c r="V61">
        <v>93200</v>
      </c>
      <c r="W61" s="756" t="s">
        <v>330</v>
      </c>
      <c r="X61">
        <v>93</v>
      </c>
      <c r="Y61" s="756" t="s">
        <v>2450</v>
      </c>
      <c r="Z61">
        <v>15</v>
      </c>
      <c r="AA61" s="756" t="s">
        <v>2454</v>
      </c>
      <c r="AB61" t="s">
        <v>2457</v>
      </c>
      <c r="AC61">
        <v>1408</v>
      </c>
      <c r="AD61">
        <v>16</v>
      </c>
      <c r="AE61">
        <v>433.81812500000001</v>
      </c>
      <c r="AF61">
        <v>631.00818181818181</v>
      </c>
      <c r="AG61">
        <v>416.39</v>
      </c>
      <c r="AH61">
        <v>630.5</v>
      </c>
      <c r="AI61">
        <v>65</v>
      </c>
      <c r="AJ61">
        <v>100.20453012048185</v>
      </c>
    </row>
    <row r="62" spans="1:36" hidden="1">
      <c r="A62">
        <v>16</v>
      </c>
      <c r="B62" s="436">
        <v>45665</v>
      </c>
      <c r="C62" s="756" t="s">
        <v>1443</v>
      </c>
      <c r="D62" s="756" t="s">
        <v>1491</v>
      </c>
      <c r="E62" s="756"/>
      <c r="F62" s="756"/>
      <c r="H62" s="756" t="s">
        <v>1465</v>
      </c>
      <c r="I62" s="756" t="s">
        <v>1245</v>
      </c>
      <c r="J62">
        <v>187.5</v>
      </c>
      <c r="K62" s="756" t="s">
        <v>1245</v>
      </c>
      <c r="L62">
        <v>0</v>
      </c>
      <c r="M62">
        <v>1</v>
      </c>
      <c r="N62">
        <v>2</v>
      </c>
      <c r="O62" s="756" t="s">
        <v>1424</v>
      </c>
      <c r="P62" s="756" t="s">
        <v>13</v>
      </c>
      <c r="Q62" s="756" t="s">
        <v>49</v>
      </c>
      <c r="R62" s="756" t="s">
        <v>86</v>
      </c>
      <c r="S62" s="756" t="s">
        <v>1245</v>
      </c>
      <c r="T62" s="756" t="s">
        <v>88</v>
      </c>
      <c r="U62" s="756" t="s">
        <v>1246</v>
      </c>
      <c r="V62">
        <v>93022</v>
      </c>
      <c r="W62" s="756" t="s">
        <v>1211</v>
      </c>
      <c r="X62">
        <v>93</v>
      </c>
      <c r="Y62" s="756" t="s">
        <v>2450</v>
      </c>
      <c r="Z62">
        <v>15</v>
      </c>
      <c r="AA62" s="756" t="s">
        <v>3310</v>
      </c>
      <c r="AB62" t="s">
        <v>2457</v>
      </c>
      <c r="AC62">
        <v>1408</v>
      </c>
      <c r="AD62">
        <v>0</v>
      </c>
      <c r="AE62">
        <v>436.70933333333335</v>
      </c>
      <c r="AF62">
        <v>655.06400000000008</v>
      </c>
      <c r="AG62">
        <v>425</v>
      </c>
      <c r="AH62">
        <v>831.75</v>
      </c>
      <c r="AI62">
        <v>65</v>
      </c>
      <c r="AJ62">
        <v>100.20453012048185</v>
      </c>
    </row>
    <row r="63" spans="1:36" hidden="1">
      <c r="A63">
        <v>17</v>
      </c>
      <c r="B63" s="436">
        <v>45665</v>
      </c>
      <c r="C63" s="756" t="s">
        <v>1493</v>
      </c>
      <c r="D63" s="756" t="s">
        <v>1494</v>
      </c>
      <c r="E63" s="756"/>
      <c r="F63" s="756"/>
      <c r="H63" s="756" t="s">
        <v>1444</v>
      </c>
      <c r="I63" s="756" t="s">
        <v>772</v>
      </c>
      <c r="J63">
        <v>44</v>
      </c>
      <c r="K63" s="756" t="s">
        <v>772</v>
      </c>
      <c r="L63">
        <v>0</v>
      </c>
      <c r="M63">
        <v>1</v>
      </c>
      <c r="N63">
        <v>2</v>
      </c>
      <c r="O63" s="756" t="s">
        <v>1424</v>
      </c>
      <c r="P63" s="756" t="s">
        <v>13</v>
      </c>
      <c r="Q63" s="756" t="s">
        <v>47</v>
      </c>
      <c r="R63" s="756" t="s">
        <v>47</v>
      </c>
      <c r="S63" s="756" t="s">
        <v>773</v>
      </c>
      <c r="T63" s="756" t="s">
        <v>88</v>
      </c>
      <c r="U63" s="756" t="s">
        <v>774</v>
      </c>
      <c r="V63">
        <v>92100</v>
      </c>
      <c r="W63" s="756" t="s">
        <v>235</v>
      </c>
      <c r="X63">
        <v>92</v>
      </c>
      <c r="Y63" s="756" t="s">
        <v>2448</v>
      </c>
      <c r="Z63">
        <v>15</v>
      </c>
      <c r="AA63" s="756" t="s">
        <v>3310</v>
      </c>
      <c r="AB63" t="s">
        <v>2457</v>
      </c>
      <c r="AC63">
        <v>79</v>
      </c>
      <c r="AD63">
        <v>5.8</v>
      </c>
      <c r="AE63">
        <v>36.027500000000003</v>
      </c>
      <c r="AF63">
        <v>36.027500000000003</v>
      </c>
      <c r="AG63">
        <v>34.200000000000003</v>
      </c>
      <c r="AH63">
        <v>34.200000000000003</v>
      </c>
      <c r="AI63">
        <v>65</v>
      </c>
      <c r="AJ63">
        <v>100.20453012048185</v>
      </c>
    </row>
    <row r="64" spans="1:36">
      <c r="A64">
        <v>17</v>
      </c>
      <c r="B64" s="436">
        <v>45665</v>
      </c>
      <c r="C64" s="756" t="s">
        <v>1493</v>
      </c>
      <c r="D64" s="756" t="s">
        <v>1494</v>
      </c>
      <c r="E64" s="756"/>
      <c r="F64" s="756"/>
      <c r="H64" s="756" t="s">
        <v>1444</v>
      </c>
      <c r="I64" s="756" t="s">
        <v>382</v>
      </c>
      <c r="J64">
        <v>119</v>
      </c>
      <c r="K64" s="756" t="s">
        <v>382</v>
      </c>
      <c r="L64">
        <v>0</v>
      </c>
      <c r="M64">
        <v>1</v>
      </c>
      <c r="N64">
        <v>2</v>
      </c>
      <c r="O64" s="756" t="s">
        <v>1424</v>
      </c>
      <c r="P64" s="756" t="s">
        <v>13</v>
      </c>
      <c r="Q64" s="756" t="s">
        <v>49</v>
      </c>
      <c r="R64" s="756" t="s">
        <v>86</v>
      </c>
      <c r="S64" s="756" t="s">
        <v>383</v>
      </c>
      <c r="T64" s="756" t="s">
        <v>88</v>
      </c>
      <c r="U64" s="756" t="s">
        <v>384</v>
      </c>
      <c r="V64">
        <v>93400</v>
      </c>
      <c r="W64" s="756" t="s">
        <v>385</v>
      </c>
      <c r="X64">
        <v>93</v>
      </c>
      <c r="Y64" s="756" t="s">
        <v>2512</v>
      </c>
      <c r="Z64">
        <v>15</v>
      </c>
      <c r="AA64" s="756" t="s">
        <v>3310</v>
      </c>
      <c r="AB64" t="s">
        <v>2457</v>
      </c>
      <c r="AC64">
        <v>458.6</v>
      </c>
      <c r="AD64">
        <v>6.8</v>
      </c>
      <c r="AE64">
        <v>82.842083333333335</v>
      </c>
      <c r="AF64">
        <v>165.68416666666667</v>
      </c>
      <c r="AG64">
        <v>67.674999999999997</v>
      </c>
      <c r="AH64">
        <v>131.97499999999999</v>
      </c>
      <c r="AI64">
        <v>65</v>
      </c>
      <c r="AJ64">
        <v>100.20453012048185</v>
      </c>
    </row>
    <row r="65" spans="1:36" hidden="1">
      <c r="A65">
        <v>17</v>
      </c>
      <c r="B65" s="436">
        <v>45665</v>
      </c>
      <c r="C65" s="756" t="s">
        <v>1493</v>
      </c>
      <c r="D65" s="756" t="s">
        <v>1494</v>
      </c>
      <c r="E65" s="756"/>
      <c r="F65" s="756"/>
      <c r="H65" s="756" t="s">
        <v>1444</v>
      </c>
      <c r="I65" s="756" t="s">
        <v>1377</v>
      </c>
      <c r="J65">
        <v>199.5</v>
      </c>
      <c r="K65" s="756" t="s">
        <v>1377</v>
      </c>
      <c r="L65">
        <v>0</v>
      </c>
      <c r="M65">
        <v>1</v>
      </c>
      <c r="N65">
        <v>2</v>
      </c>
      <c r="O65" s="756" t="s">
        <v>1424</v>
      </c>
      <c r="P65" s="756" t="s">
        <v>114</v>
      </c>
      <c r="Q65" s="756" t="s">
        <v>690</v>
      </c>
      <c r="R65" s="756" t="s">
        <v>1378</v>
      </c>
      <c r="S65" s="756" t="s">
        <v>691</v>
      </c>
      <c r="T65" s="756" t="s">
        <v>691</v>
      </c>
      <c r="U65" s="756" t="s">
        <v>692</v>
      </c>
      <c r="V65">
        <v>92160</v>
      </c>
      <c r="W65" s="756" t="s">
        <v>693</v>
      </c>
      <c r="X65">
        <v>92</v>
      </c>
      <c r="Y65" s="756" t="s">
        <v>2450</v>
      </c>
      <c r="Z65">
        <v>15</v>
      </c>
      <c r="AA65" s="756" t="s">
        <v>2452</v>
      </c>
      <c r="AB65" t="s">
        <v>2457</v>
      </c>
      <c r="AC65">
        <v>199.5</v>
      </c>
      <c r="AD65">
        <v>38.5</v>
      </c>
      <c r="AE65">
        <v>110.25</v>
      </c>
      <c r="AF65">
        <v>110.25</v>
      </c>
      <c r="AG65">
        <v>92.75</v>
      </c>
      <c r="AH65">
        <v>92.75</v>
      </c>
      <c r="AI65">
        <v>65</v>
      </c>
      <c r="AJ65">
        <v>100.20453012048185</v>
      </c>
    </row>
    <row r="66" spans="1:36" hidden="1">
      <c r="A66">
        <v>17</v>
      </c>
      <c r="B66" s="436">
        <v>45665</v>
      </c>
      <c r="C66" s="756" t="s">
        <v>1493</v>
      </c>
      <c r="D66" s="756" t="s">
        <v>1494</v>
      </c>
      <c r="E66" s="756"/>
      <c r="F66" s="756"/>
      <c r="H66" s="756" t="s">
        <v>1444</v>
      </c>
      <c r="I66" s="756" t="s">
        <v>784</v>
      </c>
      <c r="J66">
        <v>36.5</v>
      </c>
      <c r="K66" s="756" t="s">
        <v>784</v>
      </c>
      <c r="L66">
        <v>0</v>
      </c>
      <c r="M66">
        <v>1</v>
      </c>
      <c r="N66">
        <v>2</v>
      </c>
      <c r="O66" s="756" t="s">
        <v>1424</v>
      </c>
      <c r="P66" s="756" t="s">
        <v>13</v>
      </c>
      <c r="Q66" s="756" t="s">
        <v>43</v>
      </c>
      <c r="R66" s="756" t="s">
        <v>93</v>
      </c>
      <c r="S66" s="756" t="s">
        <v>209</v>
      </c>
      <c r="T66" s="756" t="s">
        <v>88</v>
      </c>
      <c r="U66" s="756" t="s">
        <v>785</v>
      </c>
      <c r="V66">
        <v>92250</v>
      </c>
      <c r="W66" s="756" t="s">
        <v>786</v>
      </c>
      <c r="X66">
        <v>92</v>
      </c>
      <c r="Y66" s="756" t="s">
        <v>2448</v>
      </c>
      <c r="Z66">
        <v>15</v>
      </c>
      <c r="AA66" s="756" t="s">
        <v>3310</v>
      </c>
      <c r="AB66" t="s">
        <v>2457</v>
      </c>
      <c r="AC66">
        <v>92.91</v>
      </c>
      <c r="AD66">
        <v>17.5</v>
      </c>
      <c r="AE66">
        <v>29.722999999999999</v>
      </c>
      <c r="AF66">
        <v>45.727692307692308</v>
      </c>
      <c r="AG66">
        <v>27.125</v>
      </c>
      <c r="AH66">
        <v>47.14</v>
      </c>
      <c r="AI66">
        <v>65</v>
      </c>
      <c r="AJ66">
        <v>100.20453012048185</v>
      </c>
    </row>
    <row r="67" spans="1:36" hidden="1">
      <c r="B67" s="436">
        <v>45666</v>
      </c>
      <c r="C67" s="756" t="s">
        <v>1425</v>
      </c>
      <c r="D67" s="756"/>
      <c r="E67" s="756"/>
      <c r="F67" s="756"/>
      <c r="H67" s="756" t="s">
        <v>1426</v>
      </c>
      <c r="I67" s="756" t="s">
        <v>752</v>
      </c>
      <c r="K67" s="756" t="s">
        <v>752</v>
      </c>
      <c r="L67">
        <v>1</v>
      </c>
      <c r="M67">
        <v>1</v>
      </c>
      <c r="N67">
        <v>2</v>
      </c>
      <c r="O67" s="756" t="s">
        <v>1432</v>
      </c>
      <c r="P67" s="756" t="s">
        <v>114</v>
      </c>
      <c r="Q67" s="756" t="s">
        <v>3</v>
      </c>
      <c r="R67" s="756" t="s">
        <v>22</v>
      </c>
      <c r="S67" s="756" t="s">
        <v>753</v>
      </c>
      <c r="T67" s="756" t="s">
        <v>754</v>
      </c>
      <c r="U67" s="756" t="s">
        <v>755</v>
      </c>
      <c r="V67">
        <v>75012</v>
      </c>
      <c r="W67" s="756" t="s">
        <v>151</v>
      </c>
      <c r="X67">
        <v>75</v>
      </c>
      <c r="Y67" s="756" t="s">
        <v>2450</v>
      </c>
      <c r="Z67">
        <v>15</v>
      </c>
      <c r="AA67" s="756" t="s">
        <v>2454</v>
      </c>
      <c r="AB67" t="s">
        <v>2457</v>
      </c>
      <c r="AC67">
        <v>213.19</v>
      </c>
      <c r="AD67">
        <v>23.4</v>
      </c>
      <c r="AE67">
        <v>53.110666666666702</v>
      </c>
      <c r="AF67">
        <v>79.665999999999997</v>
      </c>
      <c r="AG67">
        <v>23.43</v>
      </c>
      <c r="AH67">
        <v>37.245000000000005</v>
      </c>
      <c r="AI67">
        <v>65</v>
      </c>
      <c r="AJ67">
        <v>100.20453012048185</v>
      </c>
    </row>
    <row r="68" spans="1:36" hidden="1">
      <c r="A68">
        <v>18</v>
      </c>
      <c r="B68" s="436">
        <v>45666</v>
      </c>
      <c r="C68" s="756" t="s">
        <v>1487</v>
      </c>
      <c r="D68" s="756" t="s">
        <v>1497</v>
      </c>
      <c r="E68" s="756" t="s">
        <v>1498</v>
      </c>
      <c r="F68" s="756"/>
      <c r="H68" s="756" t="s">
        <v>1444</v>
      </c>
      <c r="I68" s="756" t="s">
        <v>759</v>
      </c>
      <c r="J68">
        <v>125.9</v>
      </c>
      <c r="K68" s="756" t="s">
        <v>759</v>
      </c>
      <c r="L68">
        <v>0</v>
      </c>
      <c r="M68">
        <v>1</v>
      </c>
      <c r="N68">
        <v>2</v>
      </c>
      <c r="O68" s="756" t="s">
        <v>1432</v>
      </c>
      <c r="P68" s="756" t="s">
        <v>13</v>
      </c>
      <c r="Q68" s="756" t="s">
        <v>49</v>
      </c>
      <c r="R68" s="756" t="s">
        <v>49</v>
      </c>
      <c r="S68" s="756" t="s">
        <v>760</v>
      </c>
      <c r="T68" s="756" t="s">
        <v>88</v>
      </c>
      <c r="U68" s="756" t="s">
        <v>761</v>
      </c>
      <c r="V68">
        <v>94270</v>
      </c>
      <c r="W68" s="756" t="s">
        <v>762</v>
      </c>
      <c r="X68">
        <v>94</v>
      </c>
      <c r="Y68" s="756" t="s">
        <v>2447</v>
      </c>
      <c r="Z68">
        <v>15</v>
      </c>
      <c r="AA68" s="756" t="s">
        <v>3310</v>
      </c>
      <c r="AB68" t="s">
        <v>2457</v>
      </c>
      <c r="AC68">
        <v>983.5</v>
      </c>
      <c r="AD68">
        <v>42.79</v>
      </c>
      <c r="AE68">
        <v>143.24458333333334</v>
      </c>
      <c r="AF68">
        <v>229.19133333333332</v>
      </c>
      <c r="AG68">
        <v>78.525000000000006</v>
      </c>
      <c r="AH68">
        <v>125.9</v>
      </c>
      <c r="AI68">
        <v>65</v>
      </c>
      <c r="AJ68">
        <v>100.20453012048185</v>
      </c>
    </row>
    <row r="69" spans="1:36" hidden="1">
      <c r="A69">
        <v>18</v>
      </c>
      <c r="B69" s="436">
        <v>45666</v>
      </c>
      <c r="C69" s="756" t="s">
        <v>1487</v>
      </c>
      <c r="D69" s="756" t="s">
        <v>1497</v>
      </c>
      <c r="E69" s="756" t="s">
        <v>1498</v>
      </c>
      <c r="F69" s="756"/>
      <c r="H69" s="756" t="s">
        <v>1444</v>
      </c>
      <c r="I69" s="756" t="s">
        <v>1227</v>
      </c>
      <c r="J69">
        <v>125.9</v>
      </c>
      <c r="K69" s="756" t="s">
        <v>1227</v>
      </c>
      <c r="L69">
        <v>0</v>
      </c>
      <c r="M69">
        <v>1</v>
      </c>
      <c r="N69">
        <v>2</v>
      </c>
      <c r="O69" s="756" t="s">
        <v>1432</v>
      </c>
      <c r="P69" s="756" t="s">
        <v>114</v>
      </c>
      <c r="Q69" s="756" t="s">
        <v>20</v>
      </c>
      <c r="R69" s="756" t="s">
        <v>20</v>
      </c>
      <c r="S69" s="756" t="s">
        <v>848</v>
      </c>
      <c r="T69" s="756" t="s">
        <v>848</v>
      </c>
      <c r="U69" s="756" t="s">
        <v>1228</v>
      </c>
      <c r="V69">
        <v>93230</v>
      </c>
      <c r="W69" s="756" t="s">
        <v>286</v>
      </c>
      <c r="X69">
        <v>93</v>
      </c>
      <c r="Y69" s="756" t="s">
        <v>2450</v>
      </c>
      <c r="Z69">
        <v>15</v>
      </c>
      <c r="AA69" s="756" t="s">
        <v>2453</v>
      </c>
      <c r="AB69" t="s">
        <v>2457</v>
      </c>
      <c r="AC69">
        <v>242</v>
      </c>
      <c r="AD69">
        <v>68.650000000000006</v>
      </c>
      <c r="AE69">
        <v>73.678620689655176</v>
      </c>
      <c r="AF69">
        <v>142.44533333333334</v>
      </c>
      <c r="AG69">
        <v>63.7</v>
      </c>
      <c r="AH69">
        <v>131</v>
      </c>
      <c r="AI69">
        <v>65</v>
      </c>
      <c r="AJ69">
        <v>100.20453012048185</v>
      </c>
    </row>
    <row r="70" spans="1:36" hidden="1">
      <c r="A70">
        <v>19</v>
      </c>
      <c r="B70" s="436">
        <v>45666</v>
      </c>
      <c r="C70" s="756" t="s">
        <v>1500</v>
      </c>
      <c r="D70" s="756" t="s">
        <v>1501</v>
      </c>
      <c r="E70" s="756" t="s">
        <v>1502</v>
      </c>
      <c r="F70" s="756"/>
      <c r="H70" s="756" t="s">
        <v>1457</v>
      </c>
      <c r="I70" s="756" t="s">
        <v>485</v>
      </c>
      <c r="J70">
        <v>70</v>
      </c>
      <c r="K70" s="756" t="s">
        <v>485</v>
      </c>
      <c r="L70">
        <v>0</v>
      </c>
      <c r="M70">
        <v>1</v>
      </c>
      <c r="N70">
        <v>2</v>
      </c>
      <c r="O70" s="756" t="s">
        <v>1432</v>
      </c>
      <c r="P70" s="756" t="s">
        <v>13</v>
      </c>
      <c r="Q70" s="756" t="s">
        <v>49</v>
      </c>
      <c r="R70" s="756" t="s">
        <v>86</v>
      </c>
      <c r="S70" s="756" t="s">
        <v>486</v>
      </c>
      <c r="T70" s="756" t="s">
        <v>88</v>
      </c>
      <c r="U70" s="756" t="s">
        <v>487</v>
      </c>
      <c r="V70">
        <v>75003</v>
      </c>
      <c r="W70" s="756" t="s">
        <v>315</v>
      </c>
      <c r="X70">
        <v>75</v>
      </c>
      <c r="Y70" s="756" t="s">
        <v>2447</v>
      </c>
      <c r="Z70">
        <v>15</v>
      </c>
      <c r="AA70" s="756" t="s">
        <v>3310</v>
      </c>
      <c r="AB70" t="s">
        <v>2457</v>
      </c>
      <c r="AC70">
        <v>96.3</v>
      </c>
      <c r="AD70">
        <v>70</v>
      </c>
      <c r="AE70">
        <v>80.628571428571433</v>
      </c>
      <c r="AF70">
        <v>80.628571428571433</v>
      </c>
      <c r="AG70">
        <v>87.5</v>
      </c>
      <c r="AH70">
        <v>87.5</v>
      </c>
      <c r="AI70">
        <v>65</v>
      </c>
      <c r="AJ70">
        <v>100.20453012048185</v>
      </c>
    </row>
    <row r="71" spans="1:36" hidden="1">
      <c r="A71">
        <v>19</v>
      </c>
      <c r="B71" s="436">
        <v>45666</v>
      </c>
      <c r="C71" s="756" t="s">
        <v>1500</v>
      </c>
      <c r="D71" s="756" t="s">
        <v>1501</v>
      </c>
      <c r="E71" s="756" t="s">
        <v>1502</v>
      </c>
      <c r="F71" s="756"/>
      <c r="H71" s="756" t="s">
        <v>1457</v>
      </c>
      <c r="I71" s="756" t="s">
        <v>1203</v>
      </c>
      <c r="J71">
        <v>70</v>
      </c>
      <c r="K71" s="756" t="s">
        <v>1203</v>
      </c>
      <c r="L71">
        <v>0</v>
      </c>
      <c r="M71">
        <v>1</v>
      </c>
      <c r="N71">
        <v>2</v>
      </c>
      <c r="O71" s="756" t="s">
        <v>1432</v>
      </c>
      <c r="P71" s="756" t="s">
        <v>114</v>
      </c>
      <c r="Q71" s="756" t="s">
        <v>690</v>
      </c>
      <c r="R71" s="756" t="s">
        <v>1204</v>
      </c>
      <c r="S71" s="756"/>
      <c r="T71" s="756"/>
      <c r="U71" s="756" t="s">
        <v>1205</v>
      </c>
      <c r="V71">
        <v>75013</v>
      </c>
      <c r="W71" s="756" t="s">
        <v>127</v>
      </c>
      <c r="X71">
        <v>75</v>
      </c>
      <c r="Y71" s="756" t="s">
        <v>2450</v>
      </c>
      <c r="Z71">
        <v>15</v>
      </c>
      <c r="AA71" s="756" t="s">
        <v>2452</v>
      </c>
      <c r="AB71" t="s">
        <v>2457</v>
      </c>
      <c r="AC71">
        <v>96.3</v>
      </c>
      <c r="AD71">
        <v>70</v>
      </c>
      <c r="AE71">
        <v>80.628571428571433</v>
      </c>
      <c r="AF71">
        <v>80.628571428571433</v>
      </c>
      <c r="AG71">
        <v>87.5</v>
      </c>
      <c r="AH71">
        <v>87.5</v>
      </c>
      <c r="AI71">
        <v>65</v>
      </c>
      <c r="AJ71">
        <v>100.20453012048185</v>
      </c>
    </row>
    <row r="72" spans="1:36" hidden="1">
      <c r="A72">
        <v>20</v>
      </c>
      <c r="B72" s="436">
        <v>45666</v>
      </c>
      <c r="C72" s="756" t="s">
        <v>1477</v>
      </c>
      <c r="D72" s="756" t="s">
        <v>1478</v>
      </c>
      <c r="E72" s="756"/>
      <c r="F72" s="756"/>
      <c r="H72" s="756" t="s">
        <v>1461</v>
      </c>
      <c r="I72" s="756" t="s">
        <v>370</v>
      </c>
      <c r="J72">
        <v>82</v>
      </c>
      <c r="K72" s="756" t="s">
        <v>370</v>
      </c>
      <c r="L72">
        <v>0</v>
      </c>
      <c r="M72">
        <v>1</v>
      </c>
      <c r="N72">
        <v>2</v>
      </c>
      <c r="O72" s="756" t="s">
        <v>1432</v>
      </c>
      <c r="P72" s="756" t="s">
        <v>13</v>
      </c>
      <c r="Q72" s="756" t="s">
        <v>43</v>
      </c>
      <c r="R72" s="756" t="s">
        <v>93</v>
      </c>
      <c r="S72" s="756" t="s">
        <v>371</v>
      </c>
      <c r="T72" s="756" t="s">
        <v>95</v>
      </c>
      <c r="U72" s="756" t="s">
        <v>373</v>
      </c>
      <c r="V72">
        <v>92000</v>
      </c>
      <c r="W72" s="756" t="s">
        <v>160</v>
      </c>
      <c r="X72">
        <v>92</v>
      </c>
      <c r="Y72" s="756" t="s">
        <v>2512</v>
      </c>
      <c r="Z72">
        <v>15</v>
      </c>
      <c r="AA72" s="756" t="s">
        <v>3310</v>
      </c>
      <c r="AB72" t="s">
        <v>2457</v>
      </c>
      <c r="AC72">
        <v>106.98</v>
      </c>
      <c r="AD72">
        <v>18</v>
      </c>
      <c r="AE72">
        <v>59.938333333333333</v>
      </c>
      <c r="AF72">
        <v>59.938333333333333</v>
      </c>
      <c r="AG72">
        <v>50.814999999999998</v>
      </c>
      <c r="AH72">
        <v>50.814999999999998</v>
      </c>
      <c r="AI72">
        <v>65</v>
      </c>
      <c r="AJ72">
        <v>100.20453012048185</v>
      </c>
    </row>
    <row r="73" spans="1:36" hidden="1">
      <c r="A73">
        <v>20</v>
      </c>
      <c r="B73" s="436">
        <v>45666</v>
      </c>
      <c r="C73" s="756" t="s">
        <v>1477</v>
      </c>
      <c r="D73" s="756" t="s">
        <v>1478</v>
      </c>
      <c r="E73" s="756"/>
      <c r="F73" s="756"/>
      <c r="H73" s="756" t="s">
        <v>1461</v>
      </c>
      <c r="I73" s="756" t="s">
        <v>500</v>
      </c>
      <c r="J73">
        <v>82</v>
      </c>
      <c r="K73" s="756" t="s">
        <v>500</v>
      </c>
      <c r="L73">
        <v>0</v>
      </c>
      <c r="M73">
        <v>1</v>
      </c>
      <c r="N73">
        <v>2</v>
      </c>
      <c r="O73" s="756" t="s">
        <v>1432</v>
      </c>
      <c r="P73" s="756" t="s">
        <v>114</v>
      </c>
      <c r="Q73" s="756" t="s">
        <v>7</v>
      </c>
      <c r="R73" s="756" t="s">
        <v>501</v>
      </c>
      <c r="S73" s="756" t="s">
        <v>500</v>
      </c>
      <c r="T73" s="756" t="s">
        <v>500</v>
      </c>
      <c r="U73" s="756" t="s">
        <v>502</v>
      </c>
      <c r="V73">
        <v>92000</v>
      </c>
      <c r="W73" s="756" t="s">
        <v>160</v>
      </c>
      <c r="X73">
        <v>92</v>
      </c>
      <c r="Y73" s="756" t="s">
        <v>2450</v>
      </c>
      <c r="Z73">
        <v>15</v>
      </c>
      <c r="AA73" s="756" t="s">
        <v>2453</v>
      </c>
      <c r="AB73" t="s">
        <v>2457</v>
      </c>
      <c r="AC73">
        <v>458.58000000000004</v>
      </c>
      <c r="AD73">
        <v>45.85</v>
      </c>
      <c r="AE73">
        <v>71.959032258064511</v>
      </c>
      <c r="AF73">
        <v>159.33785714285716</v>
      </c>
      <c r="AG73">
        <v>53.75</v>
      </c>
      <c r="AH73">
        <v>137.535</v>
      </c>
      <c r="AI73">
        <v>65</v>
      </c>
      <c r="AJ73">
        <v>100.20453012048185</v>
      </c>
    </row>
    <row r="74" spans="1:36" hidden="1">
      <c r="A74">
        <v>21</v>
      </c>
      <c r="B74" s="436">
        <v>45666</v>
      </c>
      <c r="C74" s="756" t="s">
        <v>1479</v>
      </c>
      <c r="D74" s="756" t="s">
        <v>1505</v>
      </c>
      <c r="E74" s="756" t="s">
        <v>1506</v>
      </c>
      <c r="F74" s="756"/>
      <c r="H74" s="756" t="s">
        <v>1444</v>
      </c>
      <c r="I74" s="756" t="s">
        <v>1245</v>
      </c>
      <c r="J74">
        <v>468.5</v>
      </c>
      <c r="K74" s="756" t="s">
        <v>1245</v>
      </c>
      <c r="L74">
        <v>0</v>
      </c>
      <c r="M74">
        <v>1</v>
      </c>
      <c r="N74">
        <v>2</v>
      </c>
      <c r="O74" s="756" t="s">
        <v>1432</v>
      </c>
      <c r="P74" s="756" t="s">
        <v>13</v>
      </c>
      <c r="Q74" s="756" t="s">
        <v>49</v>
      </c>
      <c r="R74" s="756" t="s">
        <v>86</v>
      </c>
      <c r="S74" s="756" t="s">
        <v>1245</v>
      </c>
      <c r="T74" s="756" t="s">
        <v>88</v>
      </c>
      <c r="U74" s="756" t="s">
        <v>1246</v>
      </c>
      <c r="V74">
        <v>93022</v>
      </c>
      <c r="W74" s="756" t="s">
        <v>1211</v>
      </c>
      <c r="X74">
        <v>93</v>
      </c>
      <c r="Y74" s="756" t="s">
        <v>2450</v>
      </c>
      <c r="Z74">
        <v>15</v>
      </c>
      <c r="AA74" s="756" t="s">
        <v>3310</v>
      </c>
      <c r="AB74" t="s">
        <v>2457</v>
      </c>
      <c r="AC74">
        <v>1408</v>
      </c>
      <c r="AD74">
        <v>0</v>
      </c>
      <c r="AE74">
        <v>436.70933333333335</v>
      </c>
      <c r="AF74">
        <v>655.06400000000008</v>
      </c>
      <c r="AG74">
        <v>425</v>
      </c>
      <c r="AH74">
        <v>831.75</v>
      </c>
      <c r="AI74">
        <v>65</v>
      </c>
      <c r="AJ74">
        <v>100.20453012048185</v>
      </c>
    </row>
    <row r="75" spans="1:36" hidden="1">
      <c r="A75">
        <v>21</v>
      </c>
      <c r="B75" s="436">
        <v>45666</v>
      </c>
      <c r="C75" s="756" t="s">
        <v>1479</v>
      </c>
      <c r="D75" s="756" t="s">
        <v>1505</v>
      </c>
      <c r="E75" s="756" t="s">
        <v>1506</v>
      </c>
      <c r="F75" s="756"/>
      <c r="H75" s="756" t="s">
        <v>1444</v>
      </c>
      <c r="I75" s="756" t="s">
        <v>331</v>
      </c>
      <c r="J75">
        <v>468.5</v>
      </c>
      <c r="K75" s="756" t="s">
        <v>331</v>
      </c>
      <c r="L75">
        <v>0</v>
      </c>
      <c r="M75">
        <v>1</v>
      </c>
      <c r="N75">
        <v>2</v>
      </c>
      <c r="O75" s="756" t="s">
        <v>1432</v>
      </c>
      <c r="P75" s="756" t="s">
        <v>114</v>
      </c>
      <c r="Q75" s="756" t="s">
        <v>3</v>
      </c>
      <c r="R75" s="756" t="s">
        <v>3</v>
      </c>
      <c r="S75" s="756" t="s">
        <v>332</v>
      </c>
      <c r="T75" s="756" t="s">
        <v>332</v>
      </c>
      <c r="U75" s="756" t="s">
        <v>333</v>
      </c>
      <c r="V75">
        <v>93200</v>
      </c>
      <c r="W75" s="756" t="s">
        <v>330</v>
      </c>
      <c r="X75">
        <v>93</v>
      </c>
      <c r="Y75" s="756" t="s">
        <v>2450</v>
      </c>
      <c r="Z75">
        <v>15</v>
      </c>
      <c r="AA75" s="756" t="s">
        <v>2454</v>
      </c>
      <c r="AB75" t="s">
        <v>2457</v>
      </c>
      <c r="AC75">
        <v>1408</v>
      </c>
      <c r="AD75">
        <v>16</v>
      </c>
      <c r="AE75">
        <v>433.81812500000001</v>
      </c>
      <c r="AF75">
        <v>631.00818181818181</v>
      </c>
      <c r="AG75">
        <v>416.39</v>
      </c>
      <c r="AH75">
        <v>630.5</v>
      </c>
      <c r="AI75">
        <v>65</v>
      </c>
      <c r="AJ75">
        <v>100.20453012048185</v>
      </c>
    </row>
    <row r="76" spans="1:36" hidden="1">
      <c r="B76" s="436">
        <v>45667</v>
      </c>
      <c r="C76" s="756" t="s">
        <v>1425</v>
      </c>
      <c r="D76" s="756"/>
      <c r="E76" s="756"/>
      <c r="F76" s="756"/>
      <c r="H76" s="756" t="s">
        <v>1426</v>
      </c>
      <c r="I76" s="756" t="s">
        <v>835</v>
      </c>
      <c r="K76" s="756" t="s">
        <v>835</v>
      </c>
      <c r="L76">
        <v>1</v>
      </c>
      <c r="M76">
        <v>1</v>
      </c>
      <c r="N76">
        <v>2</v>
      </c>
      <c r="O76" s="756" t="s">
        <v>1440</v>
      </c>
      <c r="P76" s="756" t="s">
        <v>114</v>
      </c>
      <c r="Q76" s="756" t="s">
        <v>7</v>
      </c>
      <c r="R76" s="756" t="s">
        <v>143</v>
      </c>
      <c r="S76" s="756" t="s">
        <v>836</v>
      </c>
      <c r="T76" s="756" t="s">
        <v>837</v>
      </c>
      <c r="U76" s="756" t="s">
        <v>838</v>
      </c>
      <c r="V76">
        <v>92100</v>
      </c>
      <c r="W76" s="756" t="s">
        <v>839</v>
      </c>
      <c r="X76">
        <v>92</v>
      </c>
      <c r="Y76" s="756" t="s">
        <v>2450</v>
      </c>
      <c r="Z76">
        <v>15</v>
      </c>
      <c r="AA76" s="756" t="s">
        <v>2453</v>
      </c>
      <c r="AB76" t="s">
        <v>2457</v>
      </c>
      <c r="AI76">
        <v>65</v>
      </c>
      <c r="AJ76">
        <v>100.20453012048185</v>
      </c>
    </row>
    <row r="77" spans="1:36" hidden="1">
      <c r="B77" s="436">
        <v>45667</v>
      </c>
      <c r="C77" s="756" t="s">
        <v>1425</v>
      </c>
      <c r="D77" s="756"/>
      <c r="E77" s="756"/>
      <c r="F77" s="756"/>
      <c r="H77" s="756" t="s">
        <v>1426</v>
      </c>
      <c r="I77" s="756" t="s">
        <v>174</v>
      </c>
      <c r="K77" s="756" t="s">
        <v>174</v>
      </c>
      <c r="L77">
        <v>1</v>
      </c>
      <c r="M77">
        <v>1</v>
      </c>
      <c r="N77">
        <v>2</v>
      </c>
      <c r="O77" s="756" t="s">
        <v>1440</v>
      </c>
      <c r="P77" s="756" t="s">
        <v>114</v>
      </c>
      <c r="Q77" s="756" t="s">
        <v>7</v>
      </c>
      <c r="R77" s="756" t="s">
        <v>143</v>
      </c>
      <c r="S77" s="756" t="s">
        <v>144</v>
      </c>
      <c r="T77" s="756" t="s">
        <v>175</v>
      </c>
      <c r="U77" s="756" t="s">
        <v>176</v>
      </c>
      <c r="V77">
        <v>92400</v>
      </c>
      <c r="W77" s="756" t="s">
        <v>177</v>
      </c>
      <c r="X77">
        <v>92</v>
      </c>
      <c r="Y77" s="756" t="s">
        <v>2450</v>
      </c>
      <c r="Z77">
        <v>15</v>
      </c>
      <c r="AA77" s="756" t="s">
        <v>2453</v>
      </c>
      <c r="AB77" t="s">
        <v>2457</v>
      </c>
      <c r="AC77">
        <v>36</v>
      </c>
      <c r="AD77">
        <v>36</v>
      </c>
      <c r="AE77">
        <v>36</v>
      </c>
      <c r="AF77">
        <v>36</v>
      </c>
      <c r="AG77">
        <v>36</v>
      </c>
      <c r="AH77">
        <v>36</v>
      </c>
      <c r="AI77">
        <v>65</v>
      </c>
      <c r="AJ77">
        <v>100.20453012048185</v>
      </c>
    </row>
    <row r="78" spans="1:36" hidden="1">
      <c r="B78" s="436">
        <v>45667</v>
      </c>
      <c r="C78" s="756" t="s">
        <v>1425</v>
      </c>
      <c r="D78" s="756"/>
      <c r="E78" s="756"/>
      <c r="F78" s="756"/>
      <c r="H78" s="756" t="s">
        <v>1426</v>
      </c>
      <c r="I78" s="756" t="s">
        <v>1029</v>
      </c>
      <c r="K78" s="756" t="s">
        <v>1029</v>
      </c>
      <c r="L78">
        <v>1</v>
      </c>
      <c r="M78">
        <v>1</v>
      </c>
      <c r="N78">
        <v>2</v>
      </c>
      <c r="O78" s="756" t="s">
        <v>1440</v>
      </c>
      <c r="P78" s="756" t="s">
        <v>114</v>
      </c>
      <c r="Q78" s="756" t="s">
        <v>7</v>
      </c>
      <c r="R78" s="756" t="s">
        <v>143</v>
      </c>
      <c r="S78" s="756" t="s">
        <v>483</v>
      </c>
      <c r="T78" s="756" t="s">
        <v>1030</v>
      </c>
      <c r="U78" s="756" t="s">
        <v>1031</v>
      </c>
      <c r="V78">
        <v>75015</v>
      </c>
      <c r="W78" s="756" t="s">
        <v>118</v>
      </c>
      <c r="X78">
        <v>75</v>
      </c>
      <c r="Y78" s="756" t="s">
        <v>2450</v>
      </c>
      <c r="Z78">
        <v>15</v>
      </c>
      <c r="AA78" s="756" t="s">
        <v>2453</v>
      </c>
      <c r="AB78" t="s">
        <v>2457</v>
      </c>
      <c r="AC78">
        <v>60</v>
      </c>
      <c r="AD78">
        <v>12</v>
      </c>
      <c r="AE78">
        <v>22.299999999999997</v>
      </c>
      <c r="AF78">
        <v>29.733333333333334</v>
      </c>
      <c r="AG78">
        <v>19.600000000000001</v>
      </c>
      <c r="AH78">
        <v>23.4</v>
      </c>
      <c r="AI78">
        <v>65</v>
      </c>
      <c r="AJ78">
        <v>100.20453012048185</v>
      </c>
    </row>
    <row r="79" spans="1:36" hidden="1">
      <c r="B79" s="436">
        <v>45667</v>
      </c>
      <c r="C79" s="756" t="s">
        <v>1425</v>
      </c>
      <c r="D79" s="756"/>
      <c r="E79" s="756"/>
      <c r="F79" s="756"/>
      <c r="H79" s="756" t="s">
        <v>1426</v>
      </c>
      <c r="I79" s="756" t="s">
        <v>500</v>
      </c>
      <c r="K79" s="756" t="s">
        <v>500</v>
      </c>
      <c r="L79">
        <v>1</v>
      </c>
      <c r="M79">
        <v>1</v>
      </c>
      <c r="N79">
        <v>2</v>
      </c>
      <c r="O79" s="756" t="s">
        <v>1440</v>
      </c>
      <c r="P79" s="756" t="s">
        <v>114</v>
      </c>
      <c r="Q79" s="756" t="s">
        <v>7</v>
      </c>
      <c r="R79" s="756" t="s">
        <v>501</v>
      </c>
      <c r="S79" s="756" t="s">
        <v>500</v>
      </c>
      <c r="T79" s="756" t="s">
        <v>500</v>
      </c>
      <c r="U79" s="756" t="s">
        <v>502</v>
      </c>
      <c r="V79">
        <v>92000</v>
      </c>
      <c r="W79" s="756" t="s">
        <v>160</v>
      </c>
      <c r="X79">
        <v>92</v>
      </c>
      <c r="Y79" s="756" t="s">
        <v>2450</v>
      </c>
      <c r="Z79">
        <v>15</v>
      </c>
      <c r="AA79" s="756" t="s">
        <v>2453</v>
      </c>
      <c r="AB79" t="s">
        <v>2457</v>
      </c>
      <c r="AC79">
        <v>458.58000000000004</v>
      </c>
      <c r="AD79">
        <v>45.85</v>
      </c>
      <c r="AE79">
        <v>71.959032258064511</v>
      </c>
      <c r="AF79">
        <v>159.33785714285716</v>
      </c>
      <c r="AG79">
        <v>53.75</v>
      </c>
      <c r="AH79">
        <v>137.535</v>
      </c>
      <c r="AI79">
        <v>65</v>
      </c>
      <c r="AJ79">
        <v>100.20453012048185</v>
      </c>
    </row>
    <row r="80" spans="1:36" hidden="1">
      <c r="B80" s="436">
        <v>45667</v>
      </c>
      <c r="C80" s="756" t="s">
        <v>1425</v>
      </c>
      <c r="D80" s="756"/>
      <c r="E80" s="756"/>
      <c r="F80" s="756"/>
      <c r="H80" s="756" t="s">
        <v>1426</v>
      </c>
      <c r="I80" s="756" t="s">
        <v>164</v>
      </c>
      <c r="K80" s="756" t="s">
        <v>164</v>
      </c>
      <c r="L80">
        <v>1</v>
      </c>
      <c r="M80">
        <v>1</v>
      </c>
      <c r="N80">
        <v>2</v>
      </c>
      <c r="O80" s="756" t="s">
        <v>1440</v>
      </c>
      <c r="P80" s="756" t="s">
        <v>114</v>
      </c>
      <c r="Q80" s="756" t="s">
        <v>7</v>
      </c>
      <c r="R80" s="756" t="s">
        <v>143</v>
      </c>
      <c r="S80" s="756" t="s">
        <v>144</v>
      </c>
      <c r="T80" s="756" t="s">
        <v>165</v>
      </c>
      <c r="U80" s="756" t="s">
        <v>166</v>
      </c>
      <c r="V80">
        <v>92110</v>
      </c>
      <c r="W80" s="756" t="s">
        <v>167</v>
      </c>
      <c r="X80">
        <v>92</v>
      </c>
      <c r="Y80" s="756" t="s">
        <v>2450</v>
      </c>
      <c r="Z80">
        <v>15</v>
      </c>
      <c r="AA80" s="756" t="s">
        <v>2453</v>
      </c>
      <c r="AB80" t="s">
        <v>2457</v>
      </c>
      <c r="AC80">
        <v>15</v>
      </c>
      <c r="AD80">
        <v>15</v>
      </c>
      <c r="AE80">
        <v>15</v>
      </c>
      <c r="AF80">
        <v>15</v>
      </c>
      <c r="AG80">
        <v>15</v>
      </c>
      <c r="AH80">
        <v>15</v>
      </c>
      <c r="AI80">
        <v>65</v>
      </c>
      <c r="AJ80">
        <v>100.20453012048185</v>
      </c>
    </row>
    <row r="81" spans="1:36" hidden="1">
      <c r="B81" s="436">
        <v>45667</v>
      </c>
      <c r="C81" s="756" t="s">
        <v>1425</v>
      </c>
      <c r="D81" s="756"/>
      <c r="E81" s="756"/>
      <c r="F81" s="756"/>
      <c r="H81" s="756" t="s">
        <v>1426</v>
      </c>
      <c r="I81" s="756" t="s">
        <v>752</v>
      </c>
      <c r="K81" s="756" t="s">
        <v>752</v>
      </c>
      <c r="L81">
        <v>1</v>
      </c>
      <c r="M81">
        <v>1</v>
      </c>
      <c r="N81">
        <v>2</v>
      </c>
      <c r="O81" s="756" t="s">
        <v>1440</v>
      </c>
      <c r="P81" s="756" t="s">
        <v>114</v>
      </c>
      <c r="Q81" s="756" t="s">
        <v>3</v>
      </c>
      <c r="R81" s="756" t="s">
        <v>22</v>
      </c>
      <c r="S81" s="756" t="s">
        <v>753</v>
      </c>
      <c r="T81" s="756" t="s">
        <v>754</v>
      </c>
      <c r="U81" s="756" t="s">
        <v>755</v>
      </c>
      <c r="V81">
        <v>75012</v>
      </c>
      <c r="W81" s="756" t="s">
        <v>151</v>
      </c>
      <c r="X81">
        <v>75</v>
      </c>
      <c r="Y81" s="756" t="s">
        <v>2450</v>
      </c>
      <c r="Z81">
        <v>15</v>
      </c>
      <c r="AA81" s="756" t="s">
        <v>2454</v>
      </c>
      <c r="AB81" t="s">
        <v>2457</v>
      </c>
      <c r="AC81">
        <v>213.19</v>
      </c>
      <c r="AD81">
        <v>23.4</v>
      </c>
      <c r="AE81">
        <v>53.110666666666702</v>
      </c>
      <c r="AF81">
        <v>79.665999999999997</v>
      </c>
      <c r="AG81">
        <v>23.43</v>
      </c>
      <c r="AH81">
        <v>37.245000000000005</v>
      </c>
      <c r="AI81">
        <v>65</v>
      </c>
      <c r="AJ81">
        <v>100.20453012048185</v>
      </c>
    </row>
    <row r="82" spans="1:36" hidden="1">
      <c r="B82" s="436">
        <v>45667</v>
      </c>
      <c r="C82" s="756" t="s">
        <v>1425</v>
      </c>
      <c r="D82" s="756"/>
      <c r="E82" s="756"/>
      <c r="F82" s="756"/>
      <c r="H82" s="756" t="s">
        <v>1426</v>
      </c>
      <c r="I82" s="756" t="s">
        <v>169</v>
      </c>
      <c r="K82" s="756" t="s">
        <v>169</v>
      </c>
      <c r="L82">
        <v>1</v>
      </c>
      <c r="M82">
        <v>1</v>
      </c>
      <c r="N82">
        <v>2</v>
      </c>
      <c r="O82" s="756" t="s">
        <v>1440</v>
      </c>
      <c r="P82" s="756" t="s">
        <v>114</v>
      </c>
      <c r="Q82" s="756" t="s">
        <v>7</v>
      </c>
      <c r="R82" s="756" t="s">
        <v>143</v>
      </c>
      <c r="S82" s="756" t="s">
        <v>144</v>
      </c>
      <c r="T82" s="756" t="s">
        <v>165</v>
      </c>
      <c r="U82" s="756" t="s">
        <v>170</v>
      </c>
      <c r="V82">
        <v>92110</v>
      </c>
      <c r="W82" s="756" t="s">
        <v>167</v>
      </c>
      <c r="X82">
        <v>92</v>
      </c>
      <c r="Y82" s="756" t="s">
        <v>2450</v>
      </c>
      <c r="Z82">
        <v>15</v>
      </c>
      <c r="AA82" s="756" t="s">
        <v>2453</v>
      </c>
      <c r="AB82" t="s">
        <v>2457</v>
      </c>
      <c r="AC82">
        <v>65</v>
      </c>
      <c r="AD82">
        <v>20</v>
      </c>
      <c r="AE82">
        <v>39.571428571428569</v>
      </c>
      <c r="AF82">
        <v>39.571428571428569</v>
      </c>
      <c r="AG82">
        <v>45</v>
      </c>
      <c r="AH82">
        <v>45</v>
      </c>
      <c r="AI82">
        <v>65</v>
      </c>
      <c r="AJ82">
        <v>100.20453012048185</v>
      </c>
    </row>
    <row r="83" spans="1:36" hidden="1">
      <c r="B83" s="436">
        <v>45667</v>
      </c>
      <c r="C83" s="756" t="s">
        <v>1425</v>
      </c>
      <c r="D83" s="756"/>
      <c r="E83" s="756"/>
      <c r="F83" s="756"/>
      <c r="H83" s="756" t="s">
        <v>1426</v>
      </c>
      <c r="I83" s="756" t="s">
        <v>1068</v>
      </c>
      <c r="K83" s="756" t="s">
        <v>1068</v>
      </c>
      <c r="L83">
        <v>1</v>
      </c>
      <c r="M83">
        <v>1</v>
      </c>
      <c r="N83">
        <v>2</v>
      </c>
      <c r="O83" s="756" t="s">
        <v>1440</v>
      </c>
      <c r="P83" s="756" t="s">
        <v>114</v>
      </c>
      <c r="Q83" s="756" t="s">
        <v>7</v>
      </c>
      <c r="R83" s="756" t="s">
        <v>143</v>
      </c>
      <c r="S83" s="756" t="s">
        <v>505</v>
      </c>
      <c r="T83" s="756" t="s">
        <v>1069</v>
      </c>
      <c r="U83" s="756" t="s">
        <v>1070</v>
      </c>
      <c r="V83">
        <v>92130</v>
      </c>
      <c r="W83" s="756" t="s">
        <v>147</v>
      </c>
      <c r="X83">
        <v>92</v>
      </c>
      <c r="Y83" s="756" t="s">
        <v>2450</v>
      </c>
      <c r="Z83">
        <v>15</v>
      </c>
      <c r="AA83" s="756" t="s">
        <v>2453</v>
      </c>
      <c r="AB83" t="s">
        <v>2457</v>
      </c>
      <c r="AI83">
        <v>65</v>
      </c>
      <c r="AJ83">
        <v>100.20453012048185</v>
      </c>
    </row>
    <row r="84" spans="1:36" hidden="1">
      <c r="B84" s="436">
        <v>45667</v>
      </c>
      <c r="C84" s="756" t="s">
        <v>1425</v>
      </c>
      <c r="D84" s="756"/>
      <c r="E84" s="756"/>
      <c r="F84" s="756"/>
      <c r="H84" s="756" t="s">
        <v>1426</v>
      </c>
      <c r="I84" s="756" t="s">
        <v>455</v>
      </c>
      <c r="K84" s="756" t="s">
        <v>455</v>
      </c>
      <c r="L84">
        <v>1</v>
      </c>
      <c r="M84">
        <v>1</v>
      </c>
      <c r="N84">
        <v>2</v>
      </c>
      <c r="O84" s="756" t="s">
        <v>1440</v>
      </c>
      <c r="P84" s="756" t="s">
        <v>114</v>
      </c>
      <c r="Q84" s="756" t="s">
        <v>7</v>
      </c>
      <c r="R84" s="756" t="s">
        <v>143</v>
      </c>
      <c r="S84" s="756" t="s">
        <v>449</v>
      </c>
      <c r="T84" s="756" t="s">
        <v>165</v>
      </c>
      <c r="U84" s="756" t="s">
        <v>456</v>
      </c>
      <c r="V84">
        <v>92300</v>
      </c>
      <c r="W84" s="756" t="s">
        <v>172</v>
      </c>
      <c r="X84">
        <v>92</v>
      </c>
      <c r="Y84" s="756" t="s">
        <v>2450</v>
      </c>
      <c r="Z84">
        <v>15</v>
      </c>
      <c r="AA84" s="756" t="s">
        <v>2453</v>
      </c>
      <c r="AB84" t="s">
        <v>2457</v>
      </c>
      <c r="AC84">
        <v>60.57</v>
      </c>
      <c r="AD84">
        <v>29.3</v>
      </c>
      <c r="AE84">
        <v>41.696666666666665</v>
      </c>
      <c r="AF84">
        <v>41.696666666666665</v>
      </c>
      <c r="AG84">
        <v>35.22</v>
      </c>
      <c r="AH84">
        <v>35.22</v>
      </c>
      <c r="AI84">
        <v>65</v>
      </c>
      <c r="AJ84">
        <v>100.20453012048185</v>
      </c>
    </row>
    <row r="85" spans="1:36" hidden="1">
      <c r="A85">
        <v>22</v>
      </c>
      <c r="B85" s="436">
        <v>45667</v>
      </c>
      <c r="C85" s="756" t="s">
        <v>1435</v>
      </c>
      <c r="D85" s="756" t="s">
        <v>1455</v>
      </c>
      <c r="E85" s="756" t="s">
        <v>1509</v>
      </c>
      <c r="F85" s="756"/>
      <c r="H85" s="756" t="s">
        <v>1444</v>
      </c>
      <c r="I85" s="756" t="s">
        <v>809</v>
      </c>
      <c r="J85">
        <v>80</v>
      </c>
      <c r="K85" s="756" t="s">
        <v>809</v>
      </c>
      <c r="L85">
        <v>0</v>
      </c>
      <c r="M85">
        <v>1</v>
      </c>
      <c r="N85">
        <v>2</v>
      </c>
      <c r="O85" s="756" t="s">
        <v>1440</v>
      </c>
      <c r="P85" s="756" t="s">
        <v>114</v>
      </c>
      <c r="Q85" s="756" t="s">
        <v>20</v>
      </c>
      <c r="R85" s="756" t="s">
        <v>20</v>
      </c>
      <c r="S85" s="756" t="s">
        <v>616</v>
      </c>
      <c r="T85" s="756" t="s">
        <v>616</v>
      </c>
      <c r="U85" s="756" t="s">
        <v>810</v>
      </c>
      <c r="V85">
        <v>75017</v>
      </c>
      <c r="W85" s="756" t="s">
        <v>393</v>
      </c>
      <c r="X85">
        <v>75</v>
      </c>
      <c r="Y85" s="756" t="s">
        <v>2450</v>
      </c>
      <c r="Z85">
        <v>15</v>
      </c>
      <c r="AA85" s="756" t="s">
        <v>2453</v>
      </c>
      <c r="AB85" t="s">
        <v>2457</v>
      </c>
      <c r="AC85">
        <v>411.4</v>
      </c>
      <c r="AD85">
        <v>118.37</v>
      </c>
      <c r="AE85">
        <v>68.5060465116279</v>
      </c>
      <c r="AF85">
        <v>196.38399999999999</v>
      </c>
      <c r="AG85">
        <v>60</v>
      </c>
      <c r="AH85">
        <v>179.85</v>
      </c>
      <c r="AI85">
        <v>65</v>
      </c>
      <c r="AJ85">
        <v>100.20453012048185</v>
      </c>
    </row>
    <row r="86" spans="1:36" hidden="1">
      <c r="A86">
        <v>22</v>
      </c>
      <c r="B86" s="436">
        <v>45667</v>
      </c>
      <c r="C86" s="756" t="s">
        <v>1435</v>
      </c>
      <c r="D86" s="756" t="s">
        <v>1455</v>
      </c>
      <c r="E86" s="756" t="s">
        <v>1509</v>
      </c>
      <c r="F86" s="756"/>
      <c r="H86" s="756" t="s">
        <v>1444</v>
      </c>
      <c r="I86" s="756" t="s">
        <v>226</v>
      </c>
      <c r="J86">
        <v>129</v>
      </c>
      <c r="K86" s="756" t="s">
        <v>226</v>
      </c>
      <c r="L86">
        <v>0</v>
      </c>
      <c r="M86">
        <v>1</v>
      </c>
      <c r="N86">
        <v>2</v>
      </c>
      <c r="O86" s="756" t="s">
        <v>1440</v>
      </c>
      <c r="P86" s="756" t="s">
        <v>13</v>
      </c>
      <c r="Q86" s="756" t="s">
        <v>43</v>
      </c>
      <c r="R86" s="756" t="s">
        <v>93</v>
      </c>
      <c r="S86" s="756" t="s">
        <v>209</v>
      </c>
      <c r="T86" s="756" t="s">
        <v>88</v>
      </c>
      <c r="U86" s="756" t="s">
        <v>227</v>
      </c>
      <c r="V86">
        <v>75012</v>
      </c>
      <c r="W86" s="756" t="s">
        <v>151</v>
      </c>
      <c r="X86">
        <v>75</v>
      </c>
      <c r="Y86" s="756" t="s">
        <v>2448</v>
      </c>
      <c r="Z86">
        <v>15</v>
      </c>
      <c r="AA86" s="756" t="s">
        <v>3310</v>
      </c>
      <c r="AB86" t="s">
        <v>2457</v>
      </c>
      <c r="AC86">
        <v>242.2</v>
      </c>
      <c r="AD86">
        <v>37.5</v>
      </c>
      <c r="AE86">
        <v>145.446</v>
      </c>
      <c r="AF86">
        <v>145.446</v>
      </c>
      <c r="AG86">
        <v>134.69999999999999</v>
      </c>
      <c r="AH86">
        <v>134.69999999999999</v>
      </c>
      <c r="AI86">
        <v>65</v>
      </c>
      <c r="AJ86">
        <v>100.20453012048185</v>
      </c>
    </row>
    <row r="87" spans="1:36" hidden="1">
      <c r="A87">
        <v>22</v>
      </c>
      <c r="B87" s="436">
        <v>45667</v>
      </c>
      <c r="C87" s="756" t="s">
        <v>1435</v>
      </c>
      <c r="D87" s="756" t="s">
        <v>1455</v>
      </c>
      <c r="E87" s="756" t="s">
        <v>1509</v>
      </c>
      <c r="F87" s="756"/>
      <c r="H87" s="756" t="s">
        <v>1444</v>
      </c>
      <c r="I87" s="756" t="s">
        <v>803</v>
      </c>
      <c r="J87">
        <v>49</v>
      </c>
      <c r="K87" s="756" t="s">
        <v>803</v>
      </c>
      <c r="L87">
        <v>0</v>
      </c>
      <c r="M87">
        <v>1</v>
      </c>
      <c r="N87">
        <v>2</v>
      </c>
      <c r="O87" s="756" t="s">
        <v>1440</v>
      </c>
      <c r="P87" s="756" t="s">
        <v>114</v>
      </c>
      <c r="Q87" s="756" t="s">
        <v>20</v>
      </c>
      <c r="R87" s="756" t="s">
        <v>20</v>
      </c>
      <c r="S87" s="756" t="s">
        <v>616</v>
      </c>
      <c r="T87" s="756" t="s">
        <v>616</v>
      </c>
      <c r="U87" s="756" t="s">
        <v>804</v>
      </c>
      <c r="V87">
        <v>75016</v>
      </c>
      <c r="W87" s="756" t="s">
        <v>181</v>
      </c>
      <c r="X87">
        <v>75</v>
      </c>
      <c r="Y87" s="756" t="s">
        <v>2450</v>
      </c>
      <c r="Z87">
        <v>15</v>
      </c>
      <c r="AA87" s="756" t="s">
        <v>2453</v>
      </c>
      <c r="AB87" t="s">
        <v>2457</v>
      </c>
      <c r="AC87">
        <v>475.14</v>
      </c>
      <c r="AD87">
        <v>82</v>
      </c>
      <c r="AE87">
        <v>79.063448275862072</v>
      </c>
      <c r="AF87">
        <v>305.71199999999999</v>
      </c>
      <c r="AG87">
        <v>71</v>
      </c>
      <c r="AH87">
        <v>300.61</v>
      </c>
      <c r="AI87">
        <v>65</v>
      </c>
      <c r="AJ87">
        <v>100.20453012048185</v>
      </c>
    </row>
    <row r="88" spans="1:36">
      <c r="A88">
        <v>23</v>
      </c>
      <c r="B88" s="436">
        <v>45667</v>
      </c>
      <c r="C88" s="756" t="s">
        <v>1477</v>
      </c>
      <c r="D88" s="756" t="s">
        <v>1511</v>
      </c>
      <c r="E88" s="756" t="s">
        <v>1512</v>
      </c>
      <c r="F88" s="756"/>
      <c r="H88" s="756" t="s">
        <v>1457</v>
      </c>
      <c r="I88" s="756" t="s">
        <v>382</v>
      </c>
      <c r="J88">
        <v>123.76</v>
      </c>
      <c r="K88" s="756" t="s">
        <v>382</v>
      </c>
      <c r="L88">
        <v>0</v>
      </c>
      <c r="M88">
        <v>1</v>
      </c>
      <c r="N88">
        <v>2</v>
      </c>
      <c r="O88" s="756" t="s">
        <v>1440</v>
      </c>
      <c r="P88" s="756" t="s">
        <v>13</v>
      </c>
      <c r="Q88" s="756" t="s">
        <v>49</v>
      </c>
      <c r="R88" s="756" t="s">
        <v>86</v>
      </c>
      <c r="S88" s="756" t="s">
        <v>383</v>
      </c>
      <c r="T88" s="756" t="s">
        <v>88</v>
      </c>
      <c r="U88" s="756" t="s">
        <v>384</v>
      </c>
      <c r="V88">
        <v>93400</v>
      </c>
      <c r="W88" s="756" t="s">
        <v>385</v>
      </c>
      <c r="X88">
        <v>93</v>
      </c>
      <c r="Y88" s="756" t="s">
        <v>2512</v>
      </c>
      <c r="Z88">
        <v>15</v>
      </c>
      <c r="AA88" s="756" t="s">
        <v>3310</v>
      </c>
      <c r="AB88" t="s">
        <v>2457</v>
      </c>
      <c r="AC88">
        <v>458.6</v>
      </c>
      <c r="AD88">
        <v>6.8</v>
      </c>
      <c r="AE88">
        <v>82.842083333333335</v>
      </c>
      <c r="AF88">
        <v>165.68416666666667</v>
      </c>
      <c r="AG88">
        <v>67.674999999999997</v>
      </c>
      <c r="AH88">
        <v>131.97499999999999</v>
      </c>
      <c r="AI88">
        <v>65</v>
      </c>
      <c r="AJ88">
        <v>100.20453012048185</v>
      </c>
    </row>
    <row r="89" spans="1:36" hidden="1">
      <c r="A89">
        <v>23</v>
      </c>
      <c r="B89" s="436">
        <v>45667</v>
      </c>
      <c r="C89" s="756" t="s">
        <v>1477</v>
      </c>
      <c r="D89" s="756" t="s">
        <v>1511</v>
      </c>
      <c r="E89" s="756" t="s">
        <v>1512</v>
      </c>
      <c r="F89" s="756"/>
      <c r="H89" s="756" t="s">
        <v>1457</v>
      </c>
      <c r="I89" s="756" t="s">
        <v>602</v>
      </c>
      <c r="J89">
        <v>123.76</v>
      </c>
      <c r="K89" s="756" t="s">
        <v>602</v>
      </c>
      <c r="L89">
        <v>0</v>
      </c>
      <c r="M89">
        <v>1</v>
      </c>
      <c r="N89">
        <v>2</v>
      </c>
      <c r="O89" s="756" t="s">
        <v>1440</v>
      </c>
      <c r="P89" s="756" t="s">
        <v>114</v>
      </c>
      <c r="Q89" s="756" t="s">
        <v>7</v>
      </c>
      <c r="R89" s="756" t="s">
        <v>143</v>
      </c>
      <c r="S89" s="756" t="s">
        <v>603</v>
      </c>
      <c r="T89" s="756" t="s">
        <v>603</v>
      </c>
      <c r="U89" s="756" t="s">
        <v>604</v>
      </c>
      <c r="V89">
        <v>93400</v>
      </c>
      <c r="W89" s="756" t="s">
        <v>385</v>
      </c>
      <c r="X89">
        <v>93</v>
      </c>
      <c r="Y89" s="756" t="s">
        <v>2450</v>
      </c>
      <c r="Z89">
        <v>15</v>
      </c>
      <c r="AA89" s="756" t="s">
        <v>2453</v>
      </c>
      <c r="AB89" t="s">
        <v>2457</v>
      </c>
      <c r="AC89">
        <v>153.4</v>
      </c>
      <c r="AD89">
        <v>43.9</v>
      </c>
      <c r="AE89">
        <v>84.566153846153838</v>
      </c>
      <c r="AF89">
        <v>84.566153846153838</v>
      </c>
      <c r="AG89">
        <v>75.400000000000006</v>
      </c>
      <c r="AH89">
        <v>75.400000000000006</v>
      </c>
      <c r="AI89">
        <v>65</v>
      </c>
      <c r="AJ89">
        <v>100.20453012048185</v>
      </c>
    </row>
    <row r="90" spans="1:36" hidden="1">
      <c r="A90">
        <v>24</v>
      </c>
      <c r="B90" s="436">
        <v>45667</v>
      </c>
      <c r="C90" s="756" t="s">
        <v>1489</v>
      </c>
      <c r="D90" s="756" t="s">
        <v>1514</v>
      </c>
      <c r="E90" s="756"/>
      <c r="F90" s="756"/>
      <c r="H90" s="756" t="s">
        <v>1444</v>
      </c>
      <c r="I90" s="756" t="s">
        <v>1245</v>
      </c>
      <c r="J90">
        <v>752</v>
      </c>
      <c r="K90" s="756" t="s">
        <v>1245</v>
      </c>
      <c r="L90">
        <v>0</v>
      </c>
      <c r="M90">
        <v>1</v>
      </c>
      <c r="N90">
        <v>2</v>
      </c>
      <c r="O90" s="756" t="s">
        <v>1440</v>
      </c>
      <c r="P90" s="756" t="s">
        <v>13</v>
      </c>
      <c r="Q90" s="756" t="s">
        <v>49</v>
      </c>
      <c r="R90" s="756" t="s">
        <v>86</v>
      </c>
      <c r="S90" s="756" t="s">
        <v>1245</v>
      </c>
      <c r="T90" s="756" t="s">
        <v>88</v>
      </c>
      <c r="U90" s="756" t="s">
        <v>1246</v>
      </c>
      <c r="V90">
        <v>93022</v>
      </c>
      <c r="W90" s="756" t="s">
        <v>1211</v>
      </c>
      <c r="X90">
        <v>93</v>
      </c>
      <c r="Y90" s="756" t="s">
        <v>2450</v>
      </c>
      <c r="Z90">
        <v>15</v>
      </c>
      <c r="AA90" s="756" t="s">
        <v>3310</v>
      </c>
      <c r="AB90" t="s">
        <v>2457</v>
      </c>
      <c r="AC90">
        <v>1408</v>
      </c>
      <c r="AD90">
        <v>0</v>
      </c>
      <c r="AE90">
        <v>436.70933333333335</v>
      </c>
      <c r="AF90">
        <v>655.06400000000008</v>
      </c>
      <c r="AG90">
        <v>425</v>
      </c>
      <c r="AH90">
        <v>831.75</v>
      </c>
      <c r="AI90">
        <v>65</v>
      </c>
      <c r="AJ90">
        <v>100.20453012048185</v>
      </c>
    </row>
    <row r="91" spans="1:36" hidden="1">
      <c r="A91">
        <v>24</v>
      </c>
      <c r="B91" s="436">
        <v>45667</v>
      </c>
      <c r="C91" s="756" t="s">
        <v>1489</v>
      </c>
      <c r="D91" s="756" t="s">
        <v>1514</v>
      </c>
      <c r="E91" s="756"/>
      <c r="F91" s="756"/>
      <c r="H91" s="756" t="s">
        <v>1444</v>
      </c>
      <c r="I91" s="756" t="s">
        <v>331</v>
      </c>
      <c r="J91">
        <v>752</v>
      </c>
      <c r="K91" s="756" t="s">
        <v>331</v>
      </c>
      <c r="L91">
        <v>0</v>
      </c>
      <c r="M91">
        <v>1</v>
      </c>
      <c r="N91">
        <v>2</v>
      </c>
      <c r="O91" s="756" t="s">
        <v>1440</v>
      </c>
      <c r="P91" s="756" t="s">
        <v>114</v>
      </c>
      <c r="Q91" s="756" t="s">
        <v>3</v>
      </c>
      <c r="R91" s="756" t="s">
        <v>3</v>
      </c>
      <c r="S91" s="756" t="s">
        <v>332</v>
      </c>
      <c r="T91" s="756" t="s">
        <v>332</v>
      </c>
      <c r="U91" s="756" t="s">
        <v>333</v>
      </c>
      <c r="V91">
        <v>93200</v>
      </c>
      <c r="W91" s="756" t="s">
        <v>330</v>
      </c>
      <c r="X91">
        <v>93</v>
      </c>
      <c r="Y91" s="756" t="s">
        <v>2450</v>
      </c>
      <c r="Z91">
        <v>15</v>
      </c>
      <c r="AA91" s="756" t="s">
        <v>2454</v>
      </c>
      <c r="AB91" t="s">
        <v>2457</v>
      </c>
      <c r="AC91">
        <v>1408</v>
      </c>
      <c r="AD91">
        <v>16</v>
      </c>
      <c r="AE91">
        <v>433.81812500000001</v>
      </c>
      <c r="AF91">
        <v>631.00818181818181</v>
      </c>
      <c r="AG91">
        <v>416.39</v>
      </c>
      <c r="AH91">
        <v>630.5</v>
      </c>
      <c r="AI91">
        <v>65</v>
      </c>
      <c r="AJ91">
        <v>100.20453012048185</v>
      </c>
    </row>
    <row r="92" spans="1:36" hidden="1">
      <c r="A92">
        <v>25</v>
      </c>
      <c r="B92" s="436">
        <v>45667</v>
      </c>
      <c r="C92" s="756" t="s">
        <v>1516</v>
      </c>
      <c r="D92" s="756" t="s">
        <v>1436</v>
      </c>
      <c r="E92" s="756"/>
      <c r="F92" s="756"/>
      <c r="H92" s="756" t="s">
        <v>1461</v>
      </c>
      <c r="I92" s="756" t="s">
        <v>1231</v>
      </c>
      <c r="J92">
        <v>106.55</v>
      </c>
      <c r="K92" s="756" t="s">
        <v>1231</v>
      </c>
      <c r="L92">
        <v>0</v>
      </c>
      <c r="M92">
        <v>1</v>
      </c>
      <c r="N92">
        <v>2</v>
      </c>
      <c r="O92" s="756" t="s">
        <v>1440</v>
      </c>
      <c r="P92" s="756" t="s">
        <v>114</v>
      </c>
      <c r="Q92" s="756" t="s">
        <v>7</v>
      </c>
      <c r="R92" s="756" t="s">
        <v>143</v>
      </c>
      <c r="S92" s="756"/>
      <c r="T92" s="756" t="s">
        <v>1232</v>
      </c>
      <c r="U92" s="756" t="s">
        <v>1233</v>
      </c>
      <c r="V92">
        <v>92110</v>
      </c>
      <c r="W92" s="756" t="s">
        <v>167</v>
      </c>
      <c r="X92">
        <v>92</v>
      </c>
      <c r="Y92" s="756" t="s">
        <v>2450</v>
      </c>
      <c r="Z92">
        <v>15</v>
      </c>
      <c r="AA92" s="756" t="s">
        <v>2453</v>
      </c>
      <c r="AB92" t="s">
        <v>2457</v>
      </c>
      <c r="AC92">
        <v>106.55</v>
      </c>
      <c r="AD92">
        <v>60.5</v>
      </c>
      <c r="AE92">
        <v>80.216666666666669</v>
      </c>
      <c r="AF92">
        <v>80.216666666666669</v>
      </c>
      <c r="AG92">
        <v>73.599999999999994</v>
      </c>
      <c r="AH92">
        <v>73.599999999999994</v>
      </c>
      <c r="AI92">
        <v>65</v>
      </c>
      <c r="AJ92">
        <v>100.20453012048185</v>
      </c>
    </row>
    <row r="93" spans="1:36" hidden="1">
      <c r="A93">
        <v>25</v>
      </c>
      <c r="B93" s="436">
        <v>45667</v>
      </c>
      <c r="C93" s="756" t="s">
        <v>1516</v>
      </c>
      <c r="D93" s="756" t="s">
        <v>1436</v>
      </c>
      <c r="E93" s="756"/>
      <c r="F93" s="756"/>
      <c r="H93" s="756" t="s">
        <v>1461</v>
      </c>
      <c r="I93" s="756" t="s">
        <v>471</v>
      </c>
      <c r="J93">
        <v>13.75</v>
      </c>
      <c r="K93" s="756" t="s">
        <v>471</v>
      </c>
      <c r="L93">
        <v>0</v>
      </c>
      <c r="M93">
        <v>1</v>
      </c>
      <c r="N93">
        <v>2</v>
      </c>
      <c r="O93" s="756" t="s">
        <v>1440</v>
      </c>
      <c r="P93" s="756" t="s">
        <v>114</v>
      </c>
      <c r="Q93" s="756" t="s">
        <v>7</v>
      </c>
      <c r="R93" s="756" t="s">
        <v>143</v>
      </c>
      <c r="S93" s="756" t="s">
        <v>472</v>
      </c>
      <c r="T93" s="756" t="s">
        <v>473</v>
      </c>
      <c r="U93" s="756" t="s">
        <v>474</v>
      </c>
      <c r="V93">
        <v>92800</v>
      </c>
      <c r="W93" s="756" t="s">
        <v>475</v>
      </c>
      <c r="X93">
        <v>92</v>
      </c>
      <c r="Y93" s="756" t="s">
        <v>2450</v>
      </c>
      <c r="Z93">
        <v>15</v>
      </c>
      <c r="AA93" s="756" t="s">
        <v>2453</v>
      </c>
      <c r="AB93" t="s">
        <v>2457</v>
      </c>
      <c r="AC93">
        <v>68.8</v>
      </c>
      <c r="AD93">
        <v>12.1</v>
      </c>
      <c r="AE93">
        <v>36.945833333333333</v>
      </c>
      <c r="AF93">
        <v>36.945833333333333</v>
      </c>
      <c r="AG93">
        <v>42.125</v>
      </c>
      <c r="AH93">
        <v>42.125</v>
      </c>
      <c r="AI93">
        <v>65</v>
      </c>
      <c r="AJ93">
        <v>100.20453012048185</v>
      </c>
    </row>
    <row r="94" spans="1:36" hidden="1">
      <c r="A94">
        <v>25</v>
      </c>
      <c r="B94" s="436">
        <v>45667</v>
      </c>
      <c r="C94" s="756" t="s">
        <v>1516</v>
      </c>
      <c r="D94" s="756" t="s">
        <v>1436</v>
      </c>
      <c r="E94" s="756"/>
      <c r="F94" s="756"/>
      <c r="H94" s="756" t="s">
        <v>1461</v>
      </c>
      <c r="I94" s="756" t="s">
        <v>1381</v>
      </c>
      <c r="J94">
        <v>57</v>
      </c>
      <c r="K94" s="756" t="s">
        <v>1381</v>
      </c>
      <c r="L94">
        <v>0</v>
      </c>
      <c r="M94">
        <v>1</v>
      </c>
      <c r="N94">
        <v>2</v>
      </c>
      <c r="O94" s="756" t="s">
        <v>1440</v>
      </c>
      <c r="P94" s="756" t="s">
        <v>114</v>
      </c>
      <c r="Q94" s="756" t="s">
        <v>13</v>
      </c>
      <c r="R94" s="756"/>
      <c r="S94" s="756"/>
      <c r="T94" s="756"/>
      <c r="U94" s="756" t="s">
        <v>1382</v>
      </c>
      <c r="V94">
        <v>75008</v>
      </c>
      <c r="W94" s="756" t="s">
        <v>1067</v>
      </c>
      <c r="X94">
        <v>75</v>
      </c>
      <c r="Y94" s="756" t="s">
        <v>2450</v>
      </c>
      <c r="Z94">
        <v>15</v>
      </c>
      <c r="AA94" s="756" t="s">
        <v>2453</v>
      </c>
      <c r="AB94" t="s">
        <v>2457</v>
      </c>
      <c r="AC94">
        <v>57</v>
      </c>
      <c r="AD94">
        <v>57</v>
      </c>
      <c r="AE94">
        <v>57</v>
      </c>
      <c r="AF94">
        <v>57</v>
      </c>
      <c r="AG94">
        <v>57</v>
      </c>
      <c r="AH94">
        <v>57</v>
      </c>
      <c r="AI94">
        <v>65</v>
      </c>
      <c r="AJ94">
        <v>100.20453012048185</v>
      </c>
    </row>
    <row r="95" spans="1:36" hidden="1">
      <c r="A95">
        <v>25</v>
      </c>
      <c r="B95" s="436">
        <v>45667</v>
      </c>
      <c r="C95" s="756" t="s">
        <v>1516</v>
      </c>
      <c r="D95" s="756" t="s">
        <v>1436</v>
      </c>
      <c r="E95" s="756"/>
      <c r="F95" s="756"/>
      <c r="H95" s="756" t="s">
        <v>1461</v>
      </c>
      <c r="I95" s="756" t="s">
        <v>1061</v>
      </c>
      <c r="J95">
        <v>6.5</v>
      </c>
      <c r="K95" s="756" t="s">
        <v>1061</v>
      </c>
      <c r="L95">
        <v>0</v>
      </c>
      <c r="M95">
        <v>1</v>
      </c>
      <c r="N95">
        <v>2</v>
      </c>
      <c r="O95" s="756" t="s">
        <v>1440</v>
      </c>
      <c r="P95" s="756" t="s">
        <v>114</v>
      </c>
      <c r="Q95" s="756" t="s">
        <v>7</v>
      </c>
      <c r="R95" s="756" t="s">
        <v>143</v>
      </c>
      <c r="S95" s="756" t="s">
        <v>505</v>
      </c>
      <c r="T95" s="756" t="s">
        <v>1060</v>
      </c>
      <c r="U95" s="756" t="s">
        <v>1062</v>
      </c>
      <c r="V95">
        <v>92000</v>
      </c>
      <c r="W95" s="756" t="s">
        <v>160</v>
      </c>
      <c r="X95">
        <v>92</v>
      </c>
      <c r="Y95" s="756" t="s">
        <v>2450</v>
      </c>
      <c r="Z95">
        <v>15</v>
      </c>
      <c r="AA95" s="756" t="s">
        <v>2453</v>
      </c>
      <c r="AB95" t="s">
        <v>2457</v>
      </c>
      <c r="AC95">
        <v>11.6</v>
      </c>
      <c r="AD95">
        <v>1</v>
      </c>
      <c r="AE95">
        <v>6.8488888888888892</v>
      </c>
      <c r="AF95">
        <v>6.8488888888888892</v>
      </c>
      <c r="AG95">
        <v>7</v>
      </c>
      <c r="AH95">
        <v>7</v>
      </c>
      <c r="AI95">
        <v>65</v>
      </c>
      <c r="AJ95">
        <v>100.20453012048185</v>
      </c>
    </row>
    <row r="96" spans="1:36" hidden="1">
      <c r="A96">
        <v>25</v>
      </c>
      <c r="B96" s="436">
        <v>45667</v>
      </c>
      <c r="C96" s="756" t="s">
        <v>1516</v>
      </c>
      <c r="D96" s="756" t="s">
        <v>1436</v>
      </c>
      <c r="E96" s="756"/>
      <c r="F96" s="756"/>
      <c r="H96" s="756" t="s">
        <v>1461</v>
      </c>
      <c r="I96" s="756" t="s">
        <v>1243</v>
      </c>
      <c r="J96">
        <v>142.6</v>
      </c>
      <c r="K96" s="756" t="s">
        <v>1243</v>
      </c>
      <c r="L96">
        <v>0</v>
      </c>
      <c r="M96">
        <v>1</v>
      </c>
      <c r="N96">
        <v>2</v>
      </c>
      <c r="O96" s="756" t="s">
        <v>1440</v>
      </c>
      <c r="P96" s="756" t="s">
        <v>13</v>
      </c>
      <c r="Q96" s="756" t="s">
        <v>47</v>
      </c>
      <c r="R96" s="756" t="s">
        <v>292</v>
      </c>
      <c r="S96" s="756" t="s">
        <v>1244</v>
      </c>
      <c r="T96" s="756"/>
      <c r="U96" s="756" t="s">
        <v>1205</v>
      </c>
      <c r="V96">
        <v>75013</v>
      </c>
      <c r="W96" s="756" t="s">
        <v>127</v>
      </c>
      <c r="X96">
        <v>75</v>
      </c>
      <c r="Y96" s="756" t="s">
        <v>2447</v>
      </c>
      <c r="Z96">
        <v>15</v>
      </c>
      <c r="AA96" s="756" t="s">
        <v>3310</v>
      </c>
      <c r="AB96" t="s">
        <v>2457</v>
      </c>
      <c r="AC96">
        <v>265.40999999999997</v>
      </c>
      <c r="AD96">
        <v>4.5</v>
      </c>
      <c r="AE96">
        <v>85.102000000000004</v>
      </c>
      <c r="AF96">
        <v>98.194615384615389</v>
      </c>
      <c r="AG96">
        <v>65.5</v>
      </c>
      <c r="AH96">
        <v>65.5</v>
      </c>
      <c r="AI96">
        <v>65</v>
      </c>
      <c r="AJ96">
        <v>100.20453012048185</v>
      </c>
    </row>
    <row r="97" spans="1:36" hidden="1">
      <c r="A97">
        <v>25</v>
      </c>
      <c r="B97" s="436">
        <v>45667</v>
      </c>
      <c r="C97" s="756" t="s">
        <v>1516</v>
      </c>
      <c r="D97" s="756" t="s">
        <v>1436</v>
      </c>
      <c r="E97" s="756"/>
      <c r="F97" s="756"/>
      <c r="H97" s="756" t="s">
        <v>1461</v>
      </c>
      <c r="I97" s="756" t="s">
        <v>971</v>
      </c>
      <c r="J97">
        <v>41.2</v>
      </c>
      <c r="K97" s="756" t="s">
        <v>971</v>
      </c>
      <c r="L97">
        <v>0</v>
      </c>
      <c r="M97">
        <v>1</v>
      </c>
      <c r="N97">
        <v>2</v>
      </c>
      <c r="O97" s="756" t="s">
        <v>1440</v>
      </c>
      <c r="P97" s="756" t="s">
        <v>13</v>
      </c>
      <c r="Q97" s="756" t="s">
        <v>45</v>
      </c>
      <c r="R97" s="756" t="s">
        <v>93</v>
      </c>
      <c r="S97" s="756" t="s">
        <v>972</v>
      </c>
      <c r="T97" s="756" t="s">
        <v>88</v>
      </c>
      <c r="U97" s="756" t="s">
        <v>973</v>
      </c>
      <c r="V97">
        <v>92500</v>
      </c>
      <c r="W97" s="756" t="s">
        <v>974</v>
      </c>
      <c r="X97">
        <v>92</v>
      </c>
      <c r="Y97" s="756" t="s">
        <v>2448</v>
      </c>
      <c r="Z97">
        <v>15</v>
      </c>
      <c r="AA97" s="756" t="s">
        <v>3310</v>
      </c>
      <c r="AB97" t="s">
        <v>2457</v>
      </c>
      <c r="AC97">
        <v>193.8</v>
      </c>
      <c r="AD97">
        <v>12</v>
      </c>
      <c r="AE97">
        <v>47.782222222222224</v>
      </c>
      <c r="AF97">
        <v>61.434285714285714</v>
      </c>
      <c r="AG97">
        <v>41.2</v>
      </c>
      <c r="AH97">
        <v>45.14</v>
      </c>
      <c r="AI97">
        <v>65</v>
      </c>
      <c r="AJ97">
        <v>100.20453012048185</v>
      </c>
    </row>
    <row r="98" spans="1:36" hidden="1">
      <c r="B98" s="436">
        <v>45668</v>
      </c>
      <c r="C98" s="756" t="s">
        <v>1425</v>
      </c>
      <c r="D98" s="756"/>
      <c r="E98" s="756"/>
      <c r="F98" s="756"/>
      <c r="H98" s="756" t="s">
        <v>1426</v>
      </c>
      <c r="I98" s="756" t="s">
        <v>752</v>
      </c>
      <c r="K98" s="756" t="s">
        <v>752</v>
      </c>
      <c r="L98">
        <v>1</v>
      </c>
      <c r="M98">
        <v>1</v>
      </c>
      <c r="N98">
        <v>2</v>
      </c>
      <c r="O98" s="756" t="s">
        <v>1517</v>
      </c>
      <c r="P98" s="756" t="s">
        <v>114</v>
      </c>
      <c r="Q98" s="756" t="s">
        <v>3</v>
      </c>
      <c r="R98" s="756" t="s">
        <v>22</v>
      </c>
      <c r="S98" s="756" t="s">
        <v>753</v>
      </c>
      <c r="T98" s="756" t="s">
        <v>754</v>
      </c>
      <c r="U98" s="756" t="s">
        <v>755</v>
      </c>
      <c r="V98">
        <v>75012</v>
      </c>
      <c r="W98" s="756" t="s">
        <v>151</v>
      </c>
      <c r="X98">
        <v>75</v>
      </c>
      <c r="Y98" s="756" t="s">
        <v>2450</v>
      </c>
      <c r="Z98">
        <v>15</v>
      </c>
      <c r="AA98" s="756" t="s">
        <v>2454</v>
      </c>
      <c r="AB98" t="s">
        <v>2457</v>
      </c>
      <c r="AC98">
        <v>213.19</v>
      </c>
      <c r="AD98">
        <v>23.4</v>
      </c>
      <c r="AE98">
        <v>53.110666666666702</v>
      </c>
      <c r="AF98">
        <v>79.665999999999997</v>
      </c>
      <c r="AG98">
        <v>23.43</v>
      </c>
      <c r="AH98">
        <v>37.245000000000005</v>
      </c>
      <c r="AI98">
        <v>65</v>
      </c>
      <c r="AJ98">
        <v>100.20453012048185</v>
      </c>
    </row>
    <row r="99" spans="1:36" hidden="1">
      <c r="B99" s="436">
        <v>45669</v>
      </c>
      <c r="C99" s="756" t="s">
        <v>1425</v>
      </c>
      <c r="D99" s="756"/>
      <c r="E99" s="756"/>
      <c r="F99" s="756"/>
      <c r="H99" s="756" t="s">
        <v>1426</v>
      </c>
      <c r="I99" s="756" t="s">
        <v>752</v>
      </c>
      <c r="K99" s="756" t="s">
        <v>752</v>
      </c>
      <c r="L99">
        <v>1</v>
      </c>
      <c r="M99">
        <v>1</v>
      </c>
      <c r="N99">
        <v>2</v>
      </c>
      <c r="O99" s="756" t="s">
        <v>1466</v>
      </c>
      <c r="P99" s="756" t="s">
        <v>114</v>
      </c>
      <c r="Q99" s="756" t="s">
        <v>3</v>
      </c>
      <c r="R99" s="756" t="s">
        <v>22</v>
      </c>
      <c r="S99" s="756" t="s">
        <v>753</v>
      </c>
      <c r="T99" s="756" t="s">
        <v>754</v>
      </c>
      <c r="U99" s="756" t="s">
        <v>755</v>
      </c>
      <c r="V99">
        <v>75012</v>
      </c>
      <c r="W99" s="756" t="s">
        <v>151</v>
      </c>
      <c r="X99">
        <v>75</v>
      </c>
      <c r="Y99" s="756" t="s">
        <v>2450</v>
      </c>
      <c r="Z99">
        <v>15</v>
      </c>
      <c r="AA99" s="756" t="s">
        <v>2454</v>
      </c>
      <c r="AB99" t="s">
        <v>2457</v>
      </c>
      <c r="AC99">
        <v>213.19</v>
      </c>
      <c r="AD99">
        <v>23.4</v>
      </c>
      <c r="AE99">
        <v>53.110666666666702</v>
      </c>
      <c r="AF99">
        <v>79.665999999999997</v>
      </c>
      <c r="AG99">
        <v>23.43</v>
      </c>
      <c r="AH99">
        <v>37.245000000000005</v>
      </c>
      <c r="AI99">
        <v>65</v>
      </c>
      <c r="AJ99">
        <v>100.20453012048185</v>
      </c>
    </row>
    <row r="100" spans="1:36" hidden="1">
      <c r="A100">
        <v>26</v>
      </c>
      <c r="B100" s="436">
        <v>45669</v>
      </c>
      <c r="C100" s="756" t="s">
        <v>1477</v>
      </c>
      <c r="D100" s="756" t="s">
        <v>1471</v>
      </c>
      <c r="E100" s="756" t="s">
        <v>1519</v>
      </c>
      <c r="F100" s="756" t="s">
        <v>1520</v>
      </c>
      <c r="H100" s="756" t="s">
        <v>1457</v>
      </c>
      <c r="I100" s="756" t="s">
        <v>660</v>
      </c>
      <c r="J100">
        <v>96</v>
      </c>
      <c r="K100" s="756" t="s">
        <v>660</v>
      </c>
      <c r="L100">
        <v>0</v>
      </c>
      <c r="M100">
        <v>1</v>
      </c>
      <c r="N100">
        <v>2</v>
      </c>
      <c r="O100" s="756" t="s">
        <v>1466</v>
      </c>
      <c r="P100" s="756" t="s">
        <v>13</v>
      </c>
      <c r="Q100" s="756" t="s">
        <v>47</v>
      </c>
      <c r="R100" s="756" t="s">
        <v>292</v>
      </c>
      <c r="S100" s="756" t="s">
        <v>661</v>
      </c>
      <c r="T100" s="756" t="s">
        <v>88</v>
      </c>
      <c r="U100" s="756" t="s">
        <v>662</v>
      </c>
      <c r="V100">
        <v>75012</v>
      </c>
      <c r="W100" s="756" t="s">
        <v>151</v>
      </c>
      <c r="X100">
        <v>75</v>
      </c>
      <c r="Y100" s="756" t="s">
        <v>2447</v>
      </c>
      <c r="Z100">
        <v>15</v>
      </c>
      <c r="AA100" s="756" t="s">
        <v>3310</v>
      </c>
      <c r="AB100" t="s">
        <v>2457</v>
      </c>
      <c r="AC100">
        <v>547.45000000000005</v>
      </c>
      <c r="AD100">
        <v>87.6</v>
      </c>
      <c r="AE100">
        <v>124.50428571428571</v>
      </c>
      <c r="AF100">
        <v>186.75642857142856</v>
      </c>
      <c r="AG100">
        <v>96</v>
      </c>
      <c r="AH100">
        <v>122.2</v>
      </c>
      <c r="AI100">
        <v>65</v>
      </c>
      <c r="AJ100">
        <v>100.20453012048185</v>
      </c>
    </row>
    <row r="101" spans="1:36" hidden="1">
      <c r="A101">
        <v>26</v>
      </c>
      <c r="B101" s="436">
        <v>45669</v>
      </c>
      <c r="C101" s="756" t="s">
        <v>1477</v>
      </c>
      <c r="D101" s="756" t="s">
        <v>1471</v>
      </c>
      <c r="E101" s="756" t="s">
        <v>1519</v>
      </c>
      <c r="F101" s="756" t="s">
        <v>1520</v>
      </c>
      <c r="H101" s="756" t="s">
        <v>1457</v>
      </c>
      <c r="I101" s="756" t="s">
        <v>788</v>
      </c>
      <c r="J101">
        <v>37</v>
      </c>
      <c r="K101" s="756" t="s">
        <v>788</v>
      </c>
      <c r="L101">
        <v>0</v>
      </c>
      <c r="M101">
        <v>1</v>
      </c>
      <c r="N101">
        <v>2</v>
      </c>
      <c r="O101" s="756" t="s">
        <v>1466</v>
      </c>
      <c r="P101" s="756" t="s">
        <v>114</v>
      </c>
      <c r="Q101" s="756" t="s">
        <v>34</v>
      </c>
      <c r="R101" s="756" t="s">
        <v>34</v>
      </c>
      <c r="S101" s="756" t="s">
        <v>789</v>
      </c>
      <c r="T101" s="756" t="s">
        <v>790</v>
      </c>
      <c r="U101" s="756" t="s">
        <v>791</v>
      </c>
      <c r="V101">
        <v>75015</v>
      </c>
      <c r="W101" s="756" t="s">
        <v>118</v>
      </c>
      <c r="X101">
        <v>75</v>
      </c>
      <c r="Y101" s="756" t="s">
        <v>2450</v>
      </c>
      <c r="Z101">
        <v>15</v>
      </c>
      <c r="AA101" s="756" t="s">
        <v>2453</v>
      </c>
      <c r="AB101" t="s">
        <v>2457</v>
      </c>
      <c r="AC101">
        <v>151.5</v>
      </c>
      <c r="AD101">
        <v>36</v>
      </c>
      <c r="AE101">
        <v>58.899999999999991</v>
      </c>
      <c r="AF101">
        <v>58.899999999999991</v>
      </c>
      <c r="AG101">
        <v>47.8</v>
      </c>
      <c r="AH101">
        <v>47.8</v>
      </c>
      <c r="AI101">
        <v>65</v>
      </c>
      <c r="AJ101">
        <v>100.20453012048185</v>
      </c>
    </row>
    <row r="102" spans="1:36" hidden="1">
      <c r="A102">
        <v>26</v>
      </c>
      <c r="B102" s="436">
        <v>45669</v>
      </c>
      <c r="C102" s="756" t="s">
        <v>1477</v>
      </c>
      <c r="D102" s="756" t="s">
        <v>1471</v>
      </c>
      <c r="E102" s="756" t="s">
        <v>1519</v>
      </c>
      <c r="F102" s="756" t="s">
        <v>1520</v>
      </c>
      <c r="H102" s="756" t="s">
        <v>1457</v>
      </c>
      <c r="I102" s="756" t="s">
        <v>792</v>
      </c>
      <c r="J102">
        <v>59</v>
      </c>
      <c r="K102" s="756" t="s">
        <v>792</v>
      </c>
      <c r="L102">
        <v>0</v>
      </c>
      <c r="M102">
        <v>1</v>
      </c>
      <c r="N102">
        <v>2</v>
      </c>
      <c r="O102" s="756" t="s">
        <v>1466</v>
      </c>
      <c r="P102" s="756" t="s">
        <v>114</v>
      </c>
      <c r="Q102" s="756" t="s">
        <v>34</v>
      </c>
      <c r="R102" s="756" t="s">
        <v>34</v>
      </c>
      <c r="S102" s="756" t="s">
        <v>789</v>
      </c>
      <c r="T102" s="756" t="s">
        <v>790</v>
      </c>
      <c r="U102" s="756" t="s">
        <v>793</v>
      </c>
      <c r="V102">
        <v>75005</v>
      </c>
      <c r="W102" s="756" t="s">
        <v>294</v>
      </c>
      <c r="X102">
        <v>75</v>
      </c>
      <c r="Y102" s="756" t="s">
        <v>2450</v>
      </c>
      <c r="Z102">
        <v>15</v>
      </c>
      <c r="AA102" s="756" t="s">
        <v>2453</v>
      </c>
      <c r="AB102" t="s">
        <v>2457</v>
      </c>
      <c r="AC102">
        <v>122</v>
      </c>
      <c r="AD102">
        <v>29</v>
      </c>
      <c r="AE102">
        <v>55.767857142857146</v>
      </c>
      <c r="AF102">
        <v>55.767857142857146</v>
      </c>
      <c r="AG102">
        <v>45</v>
      </c>
      <c r="AH102">
        <v>45</v>
      </c>
      <c r="AI102">
        <v>65</v>
      </c>
      <c r="AJ102">
        <v>100.20453012048185</v>
      </c>
    </row>
    <row r="103" spans="1:36" hidden="1">
      <c r="A103">
        <v>27</v>
      </c>
      <c r="B103" s="436">
        <v>45670</v>
      </c>
      <c r="C103" s="756" t="s">
        <v>1435</v>
      </c>
      <c r="D103" s="756" t="s">
        <v>1509</v>
      </c>
      <c r="E103" s="756"/>
      <c r="F103" s="756"/>
      <c r="H103" s="756" t="s">
        <v>1457</v>
      </c>
      <c r="I103" s="756" t="s">
        <v>803</v>
      </c>
      <c r="J103">
        <v>86</v>
      </c>
      <c r="K103" s="756" t="s">
        <v>803</v>
      </c>
      <c r="L103">
        <v>0</v>
      </c>
      <c r="M103">
        <v>1</v>
      </c>
      <c r="N103">
        <v>3</v>
      </c>
      <c r="O103" s="756" t="s">
        <v>1472</v>
      </c>
      <c r="P103" s="756" t="s">
        <v>114</v>
      </c>
      <c r="Q103" s="756" t="s">
        <v>20</v>
      </c>
      <c r="R103" s="756" t="s">
        <v>20</v>
      </c>
      <c r="S103" s="756" t="s">
        <v>616</v>
      </c>
      <c r="T103" s="756" t="s">
        <v>616</v>
      </c>
      <c r="U103" s="756" t="s">
        <v>804</v>
      </c>
      <c r="V103">
        <v>75016</v>
      </c>
      <c r="W103" s="756" t="s">
        <v>181</v>
      </c>
      <c r="X103">
        <v>75</v>
      </c>
      <c r="Y103" s="756" t="s">
        <v>2450</v>
      </c>
      <c r="Z103">
        <v>15</v>
      </c>
      <c r="AA103" s="756" t="s">
        <v>2453</v>
      </c>
      <c r="AB103" t="s">
        <v>2457</v>
      </c>
      <c r="AC103">
        <v>475.14</v>
      </c>
      <c r="AD103">
        <v>82</v>
      </c>
      <c r="AE103">
        <v>79.063448275862072</v>
      </c>
      <c r="AF103">
        <v>305.71199999999999</v>
      </c>
      <c r="AG103">
        <v>71</v>
      </c>
      <c r="AH103">
        <v>300.61</v>
      </c>
      <c r="AI103">
        <v>65</v>
      </c>
      <c r="AJ103">
        <v>100.20453012048185</v>
      </c>
    </row>
    <row r="104" spans="1:36" hidden="1">
      <c r="A104">
        <v>27</v>
      </c>
      <c r="B104" s="436">
        <v>45670</v>
      </c>
      <c r="C104" s="756" t="s">
        <v>1435</v>
      </c>
      <c r="D104" s="756" t="s">
        <v>1509</v>
      </c>
      <c r="E104" s="756"/>
      <c r="F104" s="756"/>
      <c r="H104" s="756" t="s">
        <v>1457</v>
      </c>
      <c r="I104" s="756" t="s">
        <v>488</v>
      </c>
      <c r="J104">
        <v>68</v>
      </c>
      <c r="K104" s="756" t="s">
        <v>488</v>
      </c>
      <c r="L104">
        <v>0</v>
      </c>
      <c r="M104">
        <v>1</v>
      </c>
      <c r="N104">
        <v>3</v>
      </c>
      <c r="O104" s="756" t="s">
        <v>1472</v>
      </c>
      <c r="P104" s="756" t="s">
        <v>13</v>
      </c>
      <c r="Q104" s="756" t="s">
        <v>43</v>
      </c>
      <c r="R104" s="756" t="s">
        <v>93</v>
      </c>
      <c r="S104" s="756" t="s">
        <v>489</v>
      </c>
      <c r="T104" s="756" t="s">
        <v>88</v>
      </c>
      <c r="U104" s="756" t="s">
        <v>490</v>
      </c>
      <c r="V104">
        <v>75016</v>
      </c>
      <c r="W104" s="756" t="s">
        <v>181</v>
      </c>
      <c r="X104">
        <v>75</v>
      </c>
      <c r="Y104" s="756" t="s">
        <v>2448</v>
      </c>
      <c r="Z104">
        <v>15</v>
      </c>
      <c r="AA104" s="756" t="s">
        <v>3310</v>
      </c>
      <c r="AB104" t="s">
        <v>2457</v>
      </c>
      <c r="AC104">
        <v>272.39999999999998</v>
      </c>
      <c r="AD104">
        <v>52.8</v>
      </c>
      <c r="AE104">
        <v>60.131724137931045</v>
      </c>
      <c r="AF104">
        <v>124.55857142857143</v>
      </c>
      <c r="AG104">
        <v>54</v>
      </c>
      <c r="AH104">
        <v>117.02499999999999</v>
      </c>
      <c r="AI104">
        <v>65</v>
      </c>
      <c r="AJ104">
        <v>100.20453012048185</v>
      </c>
    </row>
    <row r="105" spans="1:36" hidden="1">
      <c r="A105">
        <v>27</v>
      </c>
      <c r="B105" s="436">
        <v>45670</v>
      </c>
      <c r="C105" s="756" t="s">
        <v>1435</v>
      </c>
      <c r="D105" s="756" t="s">
        <v>1509</v>
      </c>
      <c r="E105" s="756"/>
      <c r="F105" s="756"/>
      <c r="H105" s="756" t="s">
        <v>1457</v>
      </c>
      <c r="I105" s="756" t="s">
        <v>1243</v>
      </c>
      <c r="J105">
        <v>110.72</v>
      </c>
      <c r="K105" s="756" t="s">
        <v>1243</v>
      </c>
      <c r="L105">
        <v>0</v>
      </c>
      <c r="M105">
        <v>1</v>
      </c>
      <c r="N105">
        <v>3</v>
      </c>
      <c r="O105" s="756" t="s">
        <v>1472</v>
      </c>
      <c r="P105" s="756" t="s">
        <v>13</v>
      </c>
      <c r="Q105" s="756" t="s">
        <v>47</v>
      </c>
      <c r="R105" s="756" t="s">
        <v>292</v>
      </c>
      <c r="S105" s="756" t="s">
        <v>1244</v>
      </c>
      <c r="T105" s="756"/>
      <c r="U105" s="756" t="s">
        <v>1205</v>
      </c>
      <c r="V105">
        <v>75013</v>
      </c>
      <c r="W105" s="756" t="s">
        <v>127</v>
      </c>
      <c r="X105">
        <v>75</v>
      </c>
      <c r="Y105" s="756" t="s">
        <v>2447</v>
      </c>
      <c r="Z105">
        <v>15</v>
      </c>
      <c r="AA105" s="756" t="s">
        <v>3310</v>
      </c>
      <c r="AB105" t="s">
        <v>2457</v>
      </c>
      <c r="AC105">
        <v>265.40999999999997</v>
      </c>
      <c r="AD105">
        <v>4.5</v>
      </c>
      <c r="AE105">
        <v>85.102000000000004</v>
      </c>
      <c r="AF105">
        <v>98.194615384615389</v>
      </c>
      <c r="AG105">
        <v>65.5</v>
      </c>
      <c r="AH105">
        <v>65.5</v>
      </c>
      <c r="AI105">
        <v>65</v>
      </c>
      <c r="AJ105">
        <v>100.20453012048185</v>
      </c>
    </row>
    <row r="106" spans="1:36" hidden="1">
      <c r="A106">
        <v>27</v>
      </c>
      <c r="B106" s="436">
        <v>45670</v>
      </c>
      <c r="C106" s="756" t="s">
        <v>1435</v>
      </c>
      <c r="D106" s="756" t="s">
        <v>1509</v>
      </c>
      <c r="E106" s="756"/>
      <c r="F106" s="756"/>
      <c r="H106" s="756" t="s">
        <v>1457</v>
      </c>
      <c r="I106" s="756" t="s">
        <v>291</v>
      </c>
      <c r="J106">
        <v>34.08</v>
      </c>
      <c r="K106" s="756" t="s">
        <v>291</v>
      </c>
      <c r="L106">
        <v>0</v>
      </c>
      <c r="M106">
        <v>1</v>
      </c>
      <c r="N106">
        <v>3</v>
      </c>
      <c r="O106" s="756" t="s">
        <v>1472</v>
      </c>
      <c r="P106" s="756" t="s">
        <v>13</v>
      </c>
      <c r="Q106" s="756" t="s">
        <v>47</v>
      </c>
      <c r="R106" s="756" t="s">
        <v>292</v>
      </c>
      <c r="S106" s="756" t="s">
        <v>209</v>
      </c>
      <c r="T106" s="756" t="s">
        <v>88</v>
      </c>
      <c r="U106" s="756" t="s">
        <v>293</v>
      </c>
      <c r="V106">
        <v>75005</v>
      </c>
      <c r="W106" s="756" t="s">
        <v>294</v>
      </c>
      <c r="X106">
        <v>75</v>
      </c>
      <c r="Y106" s="756" t="s">
        <v>2448</v>
      </c>
      <c r="Z106">
        <v>15</v>
      </c>
      <c r="AA106" s="756" t="s">
        <v>3310</v>
      </c>
      <c r="AB106" t="s">
        <v>2457</v>
      </c>
      <c r="AC106">
        <v>510</v>
      </c>
      <c r="AD106">
        <v>23.4</v>
      </c>
      <c r="AE106">
        <v>74.385000000000005</v>
      </c>
      <c r="AF106">
        <v>127.51714285714286</v>
      </c>
      <c r="AG106">
        <v>27.29</v>
      </c>
      <c r="AH106">
        <v>36</v>
      </c>
      <c r="AI106">
        <v>65</v>
      </c>
      <c r="AJ106">
        <v>100.20453012048185</v>
      </c>
    </row>
    <row r="107" spans="1:36" hidden="1">
      <c r="A107">
        <v>27</v>
      </c>
      <c r="B107" s="436">
        <v>45670</v>
      </c>
      <c r="C107" s="756" t="s">
        <v>1435</v>
      </c>
      <c r="D107" s="756" t="s">
        <v>1509</v>
      </c>
      <c r="E107" s="756"/>
      <c r="F107" s="756"/>
      <c r="H107" s="756" t="s">
        <v>1457</v>
      </c>
      <c r="I107" s="756" t="s">
        <v>975</v>
      </c>
      <c r="J107">
        <v>91</v>
      </c>
      <c r="K107" s="756" t="s">
        <v>975</v>
      </c>
      <c r="L107">
        <v>0</v>
      </c>
      <c r="M107">
        <v>1</v>
      </c>
      <c r="N107">
        <v>3</v>
      </c>
      <c r="O107" s="756" t="s">
        <v>1472</v>
      </c>
      <c r="P107" s="756" t="s">
        <v>13</v>
      </c>
      <c r="Q107" s="756" t="s">
        <v>47</v>
      </c>
      <c r="R107" s="756" t="s">
        <v>292</v>
      </c>
      <c r="S107" s="756" t="s">
        <v>976</v>
      </c>
      <c r="T107" s="756" t="s">
        <v>88</v>
      </c>
      <c r="U107" s="756" t="s">
        <v>977</v>
      </c>
      <c r="V107">
        <v>92800</v>
      </c>
      <c r="W107" s="756" t="s">
        <v>475</v>
      </c>
      <c r="X107">
        <v>92</v>
      </c>
      <c r="Y107" s="756" t="s">
        <v>2512</v>
      </c>
      <c r="Z107">
        <v>15</v>
      </c>
      <c r="AA107" s="756" t="s">
        <v>3310</v>
      </c>
      <c r="AB107" t="s">
        <v>2457</v>
      </c>
      <c r="AC107">
        <v>303.7</v>
      </c>
      <c r="AD107">
        <v>73</v>
      </c>
      <c r="AE107">
        <v>81.798823529411763</v>
      </c>
      <c r="AF107">
        <v>198.65428571428572</v>
      </c>
      <c r="AG107">
        <v>78.5</v>
      </c>
      <c r="AH107">
        <v>199</v>
      </c>
      <c r="AI107">
        <v>65</v>
      </c>
      <c r="AJ107">
        <v>100.20453012048185</v>
      </c>
    </row>
    <row r="108" spans="1:36" hidden="1">
      <c r="A108">
        <v>27</v>
      </c>
      <c r="B108" s="436">
        <v>45670</v>
      </c>
      <c r="C108" s="756" t="s">
        <v>1435</v>
      </c>
      <c r="D108" s="756" t="s">
        <v>1509</v>
      </c>
      <c r="E108" s="756"/>
      <c r="F108" s="756"/>
      <c r="H108" s="756" t="s">
        <v>1457</v>
      </c>
      <c r="I108" s="756" t="s">
        <v>809</v>
      </c>
      <c r="J108">
        <v>73</v>
      </c>
      <c r="K108" s="756" t="s">
        <v>809</v>
      </c>
      <c r="L108">
        <v>0</v>
      </c>
      <c r="M108">
        <v>1</v>
      </c>
      <c r="N108">
        <v>3</v>
      </c>
      <c r="O108" s="756" t="s">
        <v>1472</v>
      </c>
      <c r="P108" s="756" t="s">
        <v>114</v>
      </c>
      <c r="Q108" s="756" t="s">
        <v>20</v>
      </c>
      <c r="R108" s="756" t="s">
        <v>20</v>
      </c>
      <c r="S108" s="756" t="s">
        <v>616</v>
      </c>
      <c r="T108" s="756" t="s">
        <v>616</v>
      </c>
      <c r="U108" s="756" t="s">
        <v>810</v>
      </c>
      <c r="V108">
        <v>75017</v>
      </c>
      <c r="W108" s="756" t="s">
        <v>393</v>
      </c>
      <c r="X108">
        <v>75</v>
      </c>
      <c r="Y108" s="756" t="s">
        <v>2450</v>
      </c>
      <c r="Z108">
        <v>15</v>
      </c>
      <c r="AA108" s="756" t="s">
        <v>2453</v>
      </c>
      <c r="AB108" t="s">
        <v>2457</v>
      </c>
      <c r="AC108">
        <v>411.4</v>
      </c>
      <c r="AD108">
        <v>118.37</v>
      </c>
      <c r="AE108">
        <v>68.5060465116279</v>
      </c>
      <c r="AF108">
        <v>196.38399999999999</v>
      </c>
      <c r="AG108">
        <v>60</v>
      </c>
      <c r="AH108">
        <v>179.85</v>
      </c>
      <c r="AI108">
        <v>65</v>
      </c>
      <c r="AJ108">
        <v>100.20453012048185</v>
      </c>
    </row>
    <row r="109" spans="1:36" hidden="1">
      <c r="A109">
        <v>27</v>
      </c>
      <c r="B109" s="436">
        <v>45670</v>
      </c>
      <c r="C109" s="756" t="s">
        <v>1435</v>
      </c>
      <c r="D109" s="756" t="s">
        <v>1509</v>
      </c>
      <c r="E109" s="756"/>
      <c r="F109" s="756"/>
      <c r="H109" s="756" t="s">
        <v>1457</v>
      </c>
      <c r="I109" s="756" t="s">
        <v>752</v>
      </c>
      <c r="J109">
        <v>144.80000000000001</v>
      </c>
      <c r="K109" s="756" t="s">
        <v>752</v>
      </c>
      <c r="L109">
        <v>0</v>
      </c>
      <c r="M109">
        <v>1</v>
      </c>
      <c r="N109">
        <v>3</v>
      </c>
      <c r="O109" s="756" t="s">
        <v>1472</v>
      </c>
      <c r="P109" s="756" t="s">
        <v>114</v>
      </c>
      <c r="Q109" s="756" t="s">
        <v>3</v>
      </c>
      <c r="R109" s="756" t="s">
        <v>22</v>
      </c>
      <c r="S109" s="756" t="s">
        <v>753</v>
      </c>
      <c r="T109" s="756" t="s">
        <v>754</v>
      </c>
      <c r="U109" s="756" t="s">
        <v>755</v>
      </c>
      <c r="V109">
        <v>75012</v>
      </c>
      <c r="W109" s="756" t="s">
        <v>151</v>
      </c>
      <c r="X109">
        <v>75</v>
      </c>
      <c r="Y109" s="756" t="s">
        <v>2450</v>
      </c>
      <c r="Z109">
        <v>15</v>
      </c>
      <c r="AA109" s="756" t="s">
        <v>2454</v>
      </c>
      <c r="AB109" t="s">
        <v>2457</v>
      </c>
      <c r="AC109">
        <v>213.19</v>
      </c>
      <c r="AD109">
        <v>23.4</v>
      </c>
      <c r="AE109">
        <v>53.110666666666702</v>
      </c>
      <c r="AF109">
        <v>79.665999999999997</v>
      </c>
      <c r="AG109">
        <v>23.43</v>
      </c>
      <c r="AH109">
        <v>37.245000000000005</v>
      </c>
      <c r="AI109">
        <v>65</v>
      </c>
      <c r="AJ109">
        <v>100.20453012048185</v>
      </c>
    </row>
    <row r="110" spans="1:36" hidden="1">
      <c r="A110">
        <v>28</v>
      </c>
      <c r="B110" s="436">
        <v>45670</v>
      </c>
      <c r="C110" s="756" t="s">
        <v>1523</v>
      </c>
      <c r="D110" s="756" t="s">
        <v>1524</v>
      </c>
      <c r="E110" s="756"/>
      <c r="F110" s="756"/>
      <c r="H110" s="756" t="s">
        <v>1465</v>
      </c>
      <c r="I110" s="756" t="s">
        <v>1285</v>
      </c>
      <c r="J110">
        <v>11</v>
      </c>
      <c r="K110" s="756" t="s">
        <v>1285</v>
      </c>
      <c r="L110">
        <v>0</v>
      </c>
      <c r="M110">
        <v>1</v>
      </c>
      <c r="N110">
        <v>3</v>
      </c>
      <c r="O110" s="756" t="s">
        <v>1472</v>
      </c>
      <c r="P110" s="756" t="s">
        <v>13</v>
      </c>
      <c r="Q110" s="756" t="s">
        <v>43</v>
      </c>
      <c r="R110" s="756" t="s">
        <v>93</v>
      </c>
      <c r="S110" s="756" t="s">
        <v>110</v>
      </c>
      <c r="T110" s="756" t="s">
        <v>88</v>
      </c>
      <c r="U110" s="756" t="s">
        <v>1286</v>
      </c>
      <c r="V110">
        <v>92700</v>
      </c>
      <c r="W110" s="756" t="s">
        <v>112</v>
      </c>
      <c r="X110">
        <v>92</v>
      </c>
      <c r="Y110" s="756" t="s">
        <v>2448</v>
      </c>
      <c r="Z110">
        <v>15</v>
      </c>
      <c r="AA110" s="756" t="s">
        <v>3310</v>
      </c>
      <c r="AB110" t="s">
        <v>2457</v>
      </c>
      <c r="AC110">
        <v>195</v>
      </c>
      <c r="AD110">
        <v>11</v>
      </c>
      <c r="AE110">
        <v>42.737499999999997</v>
      </c>
      <c r="AF110">
        <v>48.842857142857142</v>
      </c>
      <c r="AG110">
        <v>24.324999999999999</v>
      </c>
      <c r="AH110">
        <v>22</v>
      </c>
      <c r="AI110">
        <v>65</v>
      </c>
      <c r="AJ110">
        <v>100.20453012048185</v>
      </c>
    </row>
    <row r="111" spans="1:36" hidden="1">
      <c r="A111">
        <v>28</v>
      </c>
      <c r="B111" s="436">
        <v>45670</v>
      </c>
      <c r="C111" s="756" t="s">
        <v>1523</v>
      </c>
      <c r="D111" s="756" t="s">
        <v>1524</v>
      </c>
      <c r="E111" s="756"/>
      <c r="F111" s="756"/>
      <c r="H111" s="756" t="s">
        <v>1465</v>
      </c>
      <c r="I111" s="756" t="s">
        <v>784</v>
      </c>
      <c r="J111">
        <v>27.5</v>
      </c>
      <c r="K111" s="756" t="s">
        <v>784</v>
      </c>
      <c r="L111">
        <v>0</v>
      </c>
      <c r="M111">
        <v>1</v>
      </c>
      <c r="N111">
        <v>3</v>
      </c>
      <c r="O111" s="756" t="s">
        <v>1472</v>
      </c>
      <c r="P111" s="756" t="s">
        <v>13</v>
      </c>
      <c r="Q111" s="756" t="s">
        <v>43</v>
      </c>
      <c r="R111" s="756" t="s">
        <v>93</v>
      </c>
      <c r="S111" s="756" t="s">
        <v>209</v>
      </c>
      <c r="T111" s="756" t="s">
        <v>88</v>
      </c>
      <c r="U111" s="756" t="s">
        <v>785</v>
      </c>
      <c r="V111">
        <v>92250</v>
      </c>
      <c r="W111" s="756" t="s">
        <v>786</v>
      </c>
      <c r="X111">
        <v>92</v>
      </c>
      <c r="Y111" s="756" t="s">
        <v>2448</v>
      </c>
      <c r="Z111">
        <v>15</v>
      </c>
      <c r="AA111" s="756" t="s">
        <v>3310</v>
      </c>
      <c r="AB111" t="s">
        <v>2457</v>
      </c>
      <c r="AC111">
        <v>92.91</v>
      </c>
      <c r="AD111">
        <v>17.5</v>
      </c>
      <c r="AE111">
        <v>29.722999999999999</v>
      </c>
      <c r="AF111">
        <v>45.727692307692308</v>
      </c>
      <c r="AG111">
        <v>27.125</v>
      </c>
      <c r="AH111">
        <v>47.14</v>
      </c>
      <c r="AI111">
        <v>65</v>
      </c>
      <c r="AJ111">
        <v>100.20453012048185</v>
      </c>
    </row>
    <row r="112" spans="1:36" hidden="1">
      <c r="A112">
        <v>28</v>
      </c>
      <c r="B112" s="436">
        <v>45670</v>
      </c>
      <c r="C112" s="756" t="s">
        <v>1523</v>
      </c>
      <c r="D112" s="756" t="s">
        <v>1524</v>
      </c>
      <c r="E112" s="756"/>
      <c r="F112" s="756"/>
      <c r="H112" s="756" t="s">
        <v>1465</v>
      </c>
      <c r="I112" s="756" t="s">
        <v>1377</v>
      </c>
      <c r="J112">
        <v>38.5</v>
      </c>
      <c r="K112" s="756" t="s">
        <v>1377</v>
      </c>
      <c r="L112">
        <v>0</v>
      </c>
      <c r="M112">
        <v>1</v>
      </c>
      <c r="N112">
        <v>3</v>
      </c>
      <c r="O112" s="756" t="s">
        <v>1472</v>
      </c>
      <c r="P112" s="756" t="s">
        <v>114</v>
      </c>
      <c r="Q112" s="756" t="s">
        <v>690</v>
      </c>
      <c r="R112" s="756" t="s">
        <v>1378</v>
      </c>
      <c r="S112" s="756" t="s">
        <v>691</v>
      </c>
      <c r="T112" s="756" t="s">
        <v>691</v>
      </c>
      <c r="U112" s="756" t="s">
        <v>692</v>
      </c>
      <c r="V112">
        <v>92160</v>
      </c>
      <c r="W112" s="756" t="s">
        <v>693</v>
      </c>
      <c r="X112">
        <v>92</v>
      </c>
      <c r="Y112" s="756" t="s">
        <v>2450</v>
      </c>
      <c r="Z112">
        <v>15</v>
      </c>
      <c r="AA112" s="756" t="s">
        <v>2452</v>
      </c>
      <c r="AB112" t="s">
        <v>2457</v>
      </c>
      <c r="AC112">
        <v>199.5</v>
      </c>
      <c r="AD112">
        <v>38.5</v>
      </c>
      <c r="AE112">
        <v>110.25</v>
      </c>
      <c r="AF112">
        <v>110.25</v>
      </c>
      <c r="AG112">
        <v>92.75</v>
      </c>
      <c r="AH112">
        <v>92.75</v>
      </c>
      <c r="AI112">
        <v>65</v>
      </c>
      <c r="AJ112">
        <v>100.20453012048185</v>
      </c>
    </row>
    <row r="113" spans="1:36" hidden="1">
      <c r="A113">
        <v>29</v>
      </c>
      <c r="B113" s="436">
        <v>45670</v>
      </c>
      <c r="C113" s="756" t="s">
        <v>1526</v>
      </c>
      <c r="D113" s="756" t="s">
        <v>1527</v>
      </c>
      <c r="E113" s="756"/>
      <c r="F113" s="756"/>
      <c r="H113" s="756" t="s">
        <v>1444</v>
      </c>
      <c r="I113" s="756" t="s">
        <v>1265</v>
      </c>
      <c r="J113">
        <v>700</v>
      </c>
      <c r="K113" s="756" t="s">
        <v>1265</v>
      </c>
      <c r="L113">
        <v>0</v>
      </c>
      <c r="M113">
        <v>1</v>
      </c>
      <c r="N113">
        <v>3</v>
      </c>
      <c r="O113" s="756" t="s">
        <v>1472</v>
      </c>
      <c r="P113" s="756" t="s">
        <v>114</v>
      </c>
      <c r="Q113" s="756" t="s">
        <v>13</v>
      </c>
      <c r="R113" s="756" t="s">
        <v>86</v>
      </c>
      <c r="S113" s="756" t="s">
        <v>1263</v>
      </c>
      <c r="T113" s="756" t="s">
        <v>88</v>
      </c>
      <c r="U113" s="756" t="s">
        <v>1264</v>
      </c>
      <c r="V113">
        <v>93200</v>
      </c>
      <c r="W113" s="756" t="s">
        <v>744</v>
      </c>
      <c r="X113">
        <v>93</v>
      </c>
      <c r="Y113" s="756" t="s">
        <v>2450</v>
      </c>
      <c r="Z113">
        <v>15</v>
      </c>
      <c r="AA113" s="756" t="s">
        <v>2453</v>
      </c>
      <c r="AB113" t="s">
        <v>2457</v>
      </c>
      <c r="AC113">
        <v>1137.5</v>
      </c>
      <c r="AD113">
        <v>50</v>
      </c>
      <c r="AE113">
        <v>354.5</v>
      </c>
      <c r="AF113">
        <v>443.125</v>
      </c>
      <c r="AG113">
        <v>307</v>
      </c>
      <c r="AH113">
        <v>292.5</v>
      </c>
      <c r="AI113">
        <v>65</v>
      </c>
      <c r="AJ113">
        <v>100.20453012048185</v>
      </c>
    </row>
    <row r="114" spans="1:36" hidden="1">
      <c r="A114">
        <v>29</v>
      </c>
      <c r="B114" s="436">
        <v>45670</v>
      </c>
      <c r="C114" s="756" t="s">
        <v>1526</v>
      </c>
      <c r="D114" s="756" t="s">
        <v>1527</v>
      </c>
      <c r="E114" s="756"/>
      <c r="F114" s="756"/>
      <c r="H114" s="756" t="s">
        <v>1444</v>
      </c>
      <c r="I114" s="756" t="s">
        <v>1245</v>
      </c>
      <c r="J114">
        <v>537.5</v>
      </c>
      <c r="K114" s="756" t="s">
        <v>1245</v>
      </c>
      <c r="L114">
        <v>0</v>
      </c>
      <c r="M114">
        <v>1</v>
      </c>
      <c r="N114">
        <v>3</v>
      </c>
      <c r="O114" s="756" t="s">
        <v>1472</v>
      </c>
      <c r="P114" s="756" t="s">
        <v>13</v>
      </c>
      <c r="Q114" s="756" t="s">
        <v>49</v>
      </c>
      <c r="R114" s="756" t="s">
        <v>86</v>
      </c>
      <c r="S114" s="756" t="s">
        <v>1245</v>
      </c>
      <c r="T114" s="756" t="s">
        <v>88</v>
      </c>
      <c r="U114" s="756" t="s">
        <v>1246</v>
      </c>
      <c r="V114">
        <v>93022</v>
      </c>
      <c r="W114" s="756" t="s">
        <v>1211</v>
      </c>
      <c r="X114">
        <v>93</v>
      </c>
      <c r="Y114" s="756" t="s">
        <v>2450</v>
      </c>
      <c r="Z114">
        <v>15</v>
      </c>
      <c r="AA114" s="756" t="s">
        <v>3310</v>
      </c>
      <c r="AB114" t="s">
        <v>2457</v>
      </c>
      <c r="AC114">
        <v>1408</v>
      </c>
      <c r="AD114">
        <v>0</v>
      </c>
      <c r="AE114">
        <v>436.70933333333335</v>
      </c>
      <c r="AF114">
        <v>655.06400000000008</v>
      </c>
      <c r="AG114">
        <v>425</v>
      </c>
      <c r="AH114">
        <v>831.75</v>
      </c>
      <c r="AI114">
        <v>65</v>
      </c>
      <c r="AJ114">
        <v>100.20453012048185</v>
      </c>
    </row>
    <row r="115" spans="1:36" hidden="1">
      <c r="A115">
        <v>29</v>
      </c>
      <c r="B115" s="436">
        <v>45670</v>
      </c>
      <c r="C115" s="756" t="s">
        <v>1526</v>
      </c>
      <c r="D115" s="756" t="s">
        <v>1527</v>
      </c>
      <c r="E115" s="756"/>
      <c r="F115" s="756"/>
      <c r="H115" s="756" t="s">
        <v>1444</v>
      </c>
      <c r="I115" s="756" t="s">
        <v>1249</v>
      </c>
      <c r="J115">
        <v>162.5</v>
      </c>
      <c r="K115" s="756" t="s">
        <v>1249</v>
      </c>
      <c r="L115">
        <v>0</v>
      </c>
      <c r="M115">
        <v>1</v>
      </c>
      <c r="N115">
        <v>3</v>
      </c>
      <c r="O115" s="756" t="s">
        <v>1472</v>
      </c>
      <c r="P115" s="756" t="s">
        <v>13</v>
      </c>
      <c r="Q115" s="756" t="s">
        <v>45</v>
      </c>
      <c r="R115" s="756" t="s">
        <v>45</v>
      </c>
      <c r="S115" s="756"/>
      <c r="T115" s="756" t="s">
        <v>88</v>
      </c>
      <c r="U115" s="756" t="s">
        <v>1250</v>
      </c>
      <c r="V115">
        <v>93200</v>
      </c>
      <c r="W115" s="756" t="s">
        <v>744</v>
      </c>
      <c r="X115">
        <v>93</v>
      </c>
      <c r="Y115" s="756" t="s">
        <v>2447</v>
      </c>
      <c r="Z115">
        <v>15</v>
      </c>
      <c r="AA115" s="756" t="s">
        <v>3310</v>
      </c>
      <c r="AB115" t="s">
        <v>2457</v>
      </c>
      <c r="AC115">
        <v>331.2</v>
      </c>
      <c r="AD115">
        <v>24.05</v>
      </c>
      <c r="AE115">
        <v>97.699999999999989</v>
      </c>
      <c r="AF115">
        <v>170.97499999999999</v>
      </c>
      <c r="AG115">
        <v>73.45</v>
      </c>
      <c r="AH115">
        <v>166.2</v>
      </c>
      <c r="AI115">
        <v>65</v>
      </c>
      <c r="AJ115">
        <v>100.20453012048185</v>
      </c>
    </row>
    <row r="116" spans="1:36" hidden="1">
      <c r="A116">
        <v>30</v>
      </c>
      <c r="B116" s="436">
        <v>45671</v>
      </c>
      <c r="C116" s="756" t="s">
        <v>1529</v>
      </c>
      <c r="D116" s="756" t="s">
        <v>1530</v>
      </c>
      <c r="E116" s="756" t="s">
        <v>1524</v>
      </c>
      <c r="F116" s="756"/>
      <c r="H116" s="756" t="s">
        <v>1438</v>
      </c>
      <c r="I116" s="756" t="s">
        <v>1227</v>
      </c>
      <c r="J116">
        <v>49.5</v>
      </c>
      <c r="K116" s="756" t="s">
        <v>1227</v>
      </c>
      <c r="L116">
        <v>0</v>
      </c>
      <c r="M116">
        <v>1</v>
      </c>
      <c r="N116">
        <v>3</v>
      </c>
      <c r="O116" s="756" t="s">
        <v>1475</v>
      </c>
      <c r="P116" s="756" t="s">
        <v>114</v>
      </c>
      <c r="Q116" s="756" t="s">
        <v>20</v>
      </c>
      <c r="R116" s="756" t="s">
        <v>20</v>
      </c>
      <c r="S116" s="756" t="s">
        <v>848</v>
      </c>
      <c r="T116" s="756" t="s">
        <v>848</v>
      </c>
      <c r="U116" s="756" t="s">
        <v>1228</v>
      </c>
      <c r="V116">
        <v>93230</v>
      </c>
      <c r="W116" s="756" t="s">
        <v>286</v>
      </c>
      <c r="X116">
        <v>93</v>
      </c>
      <c r="Y116" s="756" t="s">
        <v>2450</v>
      </c>
      <c r="Z116">
        <v>15</v>
      </c>
      <c r="AA116" s="756" t="s">
        <v>2453</v>
      </c>
      <c r="AB116" t="s">
        <v>2457</v>
      </c>
      <c r="AC116">
        <v>242</v>
      </c>
      <c r="AD116">
        <v>68.650000000000006</v>
      </c>
      <c r="AE116">
        <v>73.678620689655176</v>
      </c>
      <c r="AF116">
        <v>142.44533333333334</v>
      </c>
      <c r="AG116">
        <v>63.7</v>
      </c>
      <c r="AH116">
        <v>131</v>
      </c>
      <c r="AI116">
        <v>65</v>
      </c>
      <c r="AJ116">
        <v>100.20453012048185</v>
      </c>
    </row>
    <row r="117" spans="1:36" hidden="1">
      <c r="A117">
        <v>30</v>
      </c>
      <c r="B117" s="436">
        <v>45671</v>
      </c>
      <c r="C117" s="756" t="s">
        <v>1529</v>
      </c>
      <c r="D117" s="756" t="s">
        <v>1530</v>
      </c>
      <c r="E117" s="756" t="s">
        <v>1524</v>
      </c>
      <c r="F117" s="756"/>
      <c r="H117" s="756" t="s">
        <v>1438</v>
      </c>
      <c r="I117" s="756" t="s">
        <v>975</v>
      </c>
      <c r="J117">
        <v>49.5</v>
      </c>
      <c r="K117" s="756" t="s">
        <v>975</v>
      </c>
      <c r="L117">
        <v>0</v>
      </c>
      <c r="M117">
        <v>1</v>
      </c>
      <c r="N117">
        <v>3</v>
      </c>
      <c r="O117" s="756" t="s">
        <v>1475</v>
      </c>
      <c r="P117" s="756" t="s">
        <v>13</v>
      </c>
      <c r="Q117" s="756" t="s">
        <v>47</v>
      </c>
      <c r="R117" s="756" t="s">
        <v>292</v>
      </c>
      <c r="S117" s="756" t="s">
        <v>976</v>
      </c>
      <c r="T117" s="756" t="s">
        <v>88</v>
      </c>
      <c r="U117" s="756" t="s">
        <v>977</v>
      </c>
      <c r="V117">
        <v>92800</v>
      </c>
      <c r="W117" s="756" t="s">
        <v>475</v>
      </c>
      <c r="X117">
        <v>92</v>
      </c>
      <c r="Y117" s="756" t="s">
        <v>2512</v>
      </c>
      <c r="Z117">
        <v>15</v>
      </c>
      <c r="AA117" s="756" t="s">
        <v>3310</v>
      </c>
      <c r="AB117" t="s">
        <v>2457</v>
      </c>
      <c r="AC117">
        <v>303.7</v>
      </c>
      <c r="AD117">
        <v>73</v>
      </c>
      <c r="AE117">
        <v>81.798823529411763</v>
      </c>
      <c r="AF117">
        <v>198.65428571428572</v>
      </c>
      <c r="AG117">
        <v>78.5</v>
      </c>
      <c r="AH117">
        <v>199</v>
      </c>
      <c r="AI117">
        <v>65</v>
      </c>
      <c r="AJ117">
        <v>100.20453012048185</v>
      </c>
    </row>
    <row r="118" spans="1:36" hidden="1">
      <c r="A118">
        <v>31</v>
      </c>
      <c r="B118" s="436">
        <v>45671</v>
      </c>
      <c r="C118" s="756" t="s">
        <v>1532</v>
      </c>
      <c r="D118" s="756" t="s">
        <v>1533</v>
      </c>
      <c r="E118" s="756" t="s">
        <v>1534</v>
      </c>
      <c r="F118" s="756"/>
      <c r="H118" s="756" t="s">
        <v>1457</v>
      </c>
      <c r="I118" s="756" t="s">
        <v>775</v>
      </c>
      <c r="J118">
        <v>60</v>
      </c>
      <c r="K118" s="756" t="s">
        <v>775</v>
      </c>
      <c r="L118">
        <v>0</v>
      </c>
      <c r="M118">
        <v>1</v>
      </c>
      <c r="N118">
        <v>3</v>
      </c>
      <c r="O118" s="756" t="s">
        <v>1475</v>
      </c>
      <c r="P118" s="756" t="s">
        <v>13</v>
      </c>
      <c r="Q118" s="756" t="s">
        <v>49</v>
      </c>
      <c r="R118" s="756" t="s">
        <v>86</v>
      </c>
      <c r="S118" s="756" t="s">
        <v>776</v>
      </c>
      <c r="T118" s="756" t="s">
        <v>367</v>
      </c>
      <c r="U118" s="756" t="s">
        <v>777</v>
      </c>
      <c r="V118">
        <v>75014</v>
      </c>
      <c r="W118" s="756" t="s">
        <v>211</v>
      </c>
      <c r="X118">
        <v>75</v>
      </c>
      <c r="Y118" s="756" t="s">
        <v>2448</v>
      </c>
      <c r="Z118">
        <v>15</v>
      </c>
      <c r="AA118" s="756" t="s">
        <v>3310</v>
      </c>
      <c r="AB118" t="s">
        <v>2457</v>
      </c>
      <c r="AC118">
        <v>273.19</v>
      </c>
      <c r="AD118">
        <v>60</v>
      </c>
      <c r="AE118">
        <v>115.65642857142856</v>
      </c>
      <c r="AF118">
        <v>115.65642857142856</v>
      </c>
      <c r="AG118">
        <v>105</v>
      </c>
      <c r="AH118">
        <v>105</v>
      </c>
      <c r="AI118">
        <v>65</v>
      </c>
      <c r="AJ118">
        <v>100.20453012048185</v>
      </c>
    </row>
    <row r="119" spans="1:36" hidden="1">
      <c r="A119">
        <v>31</v>
      </c>
      <c r="B119" s="436">
        <v>45671</v>
      </c>
      <c r="C119" s="756" t="s">
        <v>1532</v>
      </c>
      <c r="D119" s="756" t="s">
        <v>1533</v>
      </c>
      <c r="E119" s="756" t="s">
        <v>1534</v>
      </c>
      <c r="F119" s="756"/>
      <c r="H119" s="756" t="s">
        <v>1457</v>
      </c>
      <c r="I119" s="756" t="s">
        <v>803</v>
      </c>
      <c r="J119">
        <v>60</v>
      </c>
      <c r="K119" s="756" t="s">
        <v>803</v>
      </c>
      <c r="L119">
        <v>0</v>
      </c>
      <c r="M119">
        <v>1</v>
      </c>
      <c r="N119">
        <v>3</v>
      </c>
      <c r="O119" s="756" t="s">
        <v>1475</v>
      </c>
      <c r="P119" s="756" t="s">
        <v>114</v>
      </c>
      <c r="Q119" s="756" t="s">
        <v>20</v>
      </c>
      <c r="R119" s="756" t="s">
        <v>20</v>
      </c>
      <c r="S119" s="756" t="s">
        <v>616</v>
      </c>
      <c r="T119" s="756" t="s">
        <v>616</v>
      </c>
      <c r="U119" s="756" t="s">
        <v>804</v>
      </c>
      <c r="V119">
        <v>75016</v>
      </c>
      <c r="W119" s="756" t="s">
        <v>181</v>
      </c>
      <c r="X119">
        <v>75</v>
      </c>
      <c r="Y119" s="756" t="s">
        <v>2450</v>
      </c>
      <c r="Z119">
        <v>15</v>
      </c>
      <c r="AA119" s="756" t="s">
        <v>2453</v>
      </c>
      <c r="AB119" t="s">
        <v>2457</v>
      </c>
      <c r="AC119">
        <v>475.14</v>
      </c>
      <c r="AD119">
        <v>82</v>
      </c>
      <c r="AE119">
        <v>79.063448275862072</v>
      </c>
      <c r="AF119">
        <v>305.71199999999999</v>
      </c>
      <c r="AG119">
        <v>71</v>
      </c>
      <c r="AH119">
        <v>300.61</v>
      </c>
      <c r="AI119">
        <v>65</v>
      </c>
      <c r="AJ119">
        <v>100.20453012048185</v>
      </c>
    </row>
    <row r="120" spans="1:36" hidden="1">
      <c r="B120" s="436">
        <v>45672</v>
      </c>
      <c r="C120" s="756" t="s">
        <v>1425</v>
      </c>
      <c r="D120" s="756"/>
      <c r="E120" s="756"/>
      <c r="F120" s="756"/>
      <c r="H120" s="756" t="s">
        <v>1426</v>
      </c>
      <c r="I120" s="756" t="s">
        <v>1029</v>
      </c>
      <c r="K120" s="756" t="s">
        <v>1029</v>
      </c>
      <c r="L120">
        <v>1</v>
      </c>
      <c r="M120">
        <v>1</v>
      </c>
      <c r="N120">
        <v>3</v>
      </c>
      <c r="O120" s="756" t="s">
        <v>1424</v>
      </c>
      <c r="P120" s="756" t="s">
        <v>114</v>
      </c>
      <c r="Q120" s="756" t="s">
        <v>7</v>
      </c>
      <c r="R120" s="756" t="s">
        <v>143</v>
      </c>
      <c r="S120" s="756" t="s">
        <v>483</v>
      </c>
      <c r="T120" s="756" t="s">
        <v>1030</v>
      </c>
      <c r="U120" s="756" t="s">
        <v>1031</v>
      </c>
      <c r="V120">
        <v>75015</v>
      </c>
      <c r="W120" s="756" t="s">
        <v>118</v>
      </c>
      <c r="X120">
        <v>75</v>
      </c>
      <c r="Y120" s="756" t="s">
        <v>2450</v>
      </c>
      <c r="Z120">
        <v>15</v>
      </c>
      <c r="AA120" s="756" t="s">
        <v>2453</v>
      </c>
      <c r="AB120" t="s">
        <v>2457</v>
      </c>
      <c r="AC120">
        <v>60</v>
      </c>
      <c r="AD120">
        <v>12</v>
      </c>
      <c r="AE120">
        <v>22.299999999999997</v>
      </c>
      <c r="AF120">
        <v>29.733333333333334</v>
      </c>
      <c r="AG120">
        <v>19.600000000000001</v>
      </c>
      <c r="AH120">
        <v>23.4</v>
      </c>
      <c r="AI120">
        <v>65</v>
      </c>
      <c r="AJ120">
        <v>100.20453012048185</v>
      </c>
    </row>
    <row r="121" spans="1:36" hidden="1">
      <c r="B121" s="436">
        <v>45672</v>
      </c>
      <c r="C121" s="756" t="s">
        <v>1425</v>
      </c>
      <c r="D121" s="756"/>
      <c r="E121" s="756"/>
      <c r="F121" s="756"/>
      <c r="H121" s="756" t="s">
        <v>1426</v>
      </c>
      <c r="I121" s="756" t="s">
        <v>1377</v>
      </c>
      <c r="K121" s="756" t="s">
        <v>1377</v>
      </c>
      <c r="L121">
        <v>1</v>
      </c>
      <c r="M121">
        <v>1</v>
      </c>
      <c r="N121">
        <v>3</v>
      </c>
      <c r="O121" s="756" t="s">
        <v>1424</v>
      </c>
      <c r="P121" s="756" t="s">
        <v>114</v>
      </c>
      <c r="Q121" s="756" t="s">
        <v>690</v>
      </c>
      <c r="R121" s="756" t="s">
        <v>1378</v>
      </c>
      <c r="S121" s="756" t="s">
        <v>691</v>
      </c>
      <c r="T121" s="756" t="s">
        <v>691</v>
      </c>
      <c r="U121" s="756" t="s">
        <v>692</v>
      </c>
      <c r="V121">
        <v>92160</v>
      </c>
      <c r="W121" s="756" t="s">
        <v>693</v>
      </c>
      <c r="X121">
        <v>92</v>
      </c>
      <c r="Y121" s="756" t="s">
        <v>2450</v>
      </c>
      <c r="Z121">
        <v>15</v>
      </c>
      <c r="AA121" s="756" t="s">
        <v>2452</v>
      </c>
      <c r="AB121" t="s">
        <v>2457</v>
      </c>
      <c r="AC121">
        <v>199.5</v>
      </c>
      <c r="AD121">
        <v>38.5</v>
      </c>
      <c r="AE121">
        <v>110.25</v>
      </c>
      <c r="AF121">
        <v>110.25</v>
      </c>
      <c r="AG121">
        <v>92.75</v>
      </c>
      <c r="AH121">
        <v>92.75</v>
      </c>
      <c r="AI121">
        <v>65</v>
      </c>
      <c r="AJ121">
        <v>100.20453012048185</v>
      </c>
    </row>
    <row r="122" spans="1:36" hidden="1">
      <c r="A122">
        <v>32</v>
      </c>
      <c r="B122" s="436">
        <v>45672</v>
      </c>
      <c r="C122" s="756" t="s">
        <v>1449</v>
      </c>
      <c r="D122" s="756" t="s">
        <v>1536</v>
      </c>
      <c r="E122" s="756"/>
      <c r="F122" s="756"/>
      <c r="H122" s="756" t="s">
        <v>1461</v>
      </c>
      <c r="I122" s="756" t="s">
        <v>803</v>
      </c>
      <c r="J122">
        <v>54.23</v>
      </c>
      <c r="K122" s="756" t="s">
        <v>803</v>
      </c>
      <c r="L122">
        <v>0</v>
      </c>
      <c r="M122">
        <v>1</v>
      </c>
      <c r="N122">
        <v>3</v>
      </c>
      <c r="O122" s="756" t="s">
        <v>1424</v>
      </c>
      <c r="P122" s="756" t="s">
        <v>114</v>
      </c>
      <c r="Q122" s="756" t="s">
        <v>20</v>
      </c>
      <c r="R122" s="756" t="s">
        <v>20</v>
      </c>
      <c r="S122" s="756" t="s">
        <v>616</v>
      </c>
      <c r="T122" s="756" t="s">
        <v>616</v>
      </c>
      <c r="U122" s="756" t="s">
        <v>804</v>
      </c>
      <c r="V122">
        <v>75016</v>
      </c>
      <c r="W122" s="756" t="s">
        <v>181</v>
      </c>
      <c r="X122">
        <v>75</v>
      </c>
      <c r="Y122" s="756" t="s">
        <v>2450</v>
      </c>
      <c r="Z122">
        <v>15</v>
      </c>
      <c r="AA122" s="756" t="s">
        <v>2453</v>
      </c>
      <c r="AB122" t="s">
        <v>2457</v>
      </c>
      <c r="AC122">
        <v>475.14</v>
      </c>
      <c r="AD122">
        <v>82</v>
      </c>
      <c r="AE122">
        <v>79.063448275862072</v>
      </c>
      <c r="AF122">
        <v>305.71199999999999</v>
      </c>
      <c r="AG122">
        <v>71</v>
      </c>
      <c r="AH122">
        <v>300.61</v>
      </c>
      <c r="AI122">
        <v>65</v>
      </c>
      <c r="AJ122">
        <v>100.20453012048185</v>
      </c>
    </row>
    <row r="123" spans="1:36" hidden="1">
      <c r="A123">
        <v>32</v>
      </c>
      <c r="B123" s="436">
        <v>45672</v>
      </c>
      <c r="C123" s="756" t="s">
        <v>1449</v>
      </c>
      <c r="D123" s="756" t="s">
        <v>1536</v>
      </c>
      <c r="E123" s="756"/>
      <c r="F123" s="756"/>
      <c r="H123" s="756" t="s">
        <v>1461</v>
      </c>
      <c r="I123" s="756" t="s">
        <v>809</v>
      </c>
      <c r="J123">
        <v>45.73</v>
      </c>
      <c r="K123" s="756" t="s">
        <v>809</v>
      </c>
      <c r="L123">
        <v>0</v>
      </c>
      <c r="M123">
        <v>1</v>
      </c>
      <c r="N123">
        <v>3</v>
      </c>
      <c r="O123" s="756" t="s">
        <v>1424</v>
      </c>
      <c r="P123" s="756" t="s">
        <v>114</v>
      </c>
      <c r="Q123" s="756" t="s">
        <v>20</v>
      </c>
      <c r="R123" s="756" t="s">
        <v>20</v>
      </c>
      <c r="S123" s="756" t="s">
        <v>616</v>
      </c>
      <c r="T123" s="756" t="s">
        <v>616</v>
      </c>
      <c r="U123" s="756" t="s">
        <v>810</v>
      </c>
      <c r="V123">
        <v>75017</v>
      </c>
      <c r="W123" s="756" t="s">
        <v>393</v>
      </c>
      <c r="X123">
        <v>75</v>
      </c>
      <c r="Y123" s="756" t="s">
        <v>2450</v>
      </c>
      <c r="Z123">
        <v>15</v>
      </c>
      <c r="AA123" s="756" t="s">
        <v>2453</v>
      </c>
      <c r="AB123" t="s">
        <v>2457</v>
      </c>
      <c r="AC123">
        <v>411.4</v>
      </c>
      <c r="AD123">
        <v>118.37</v>
      </c>
      <c r="AE123">
        <v>68.5060465116279</v>
      </c>
      <c r="AF123">
        <v>196.38399999999999</v>
      </c>
      <c r="AG123">
        <v>60</v>
      </c>
      <c r="AH123">
        <v>179.85</v>
      </c>
      <c r="AI123">
        <v>65</v>
      </c>
      <c r="AJ123">
        <v>100.20453012048185</v>
      </c>
    </row>
    <row r="124" spans="1:36" hidden="1">
      <c r="A124">
        <v>32</v>
      </c>
      <c r="B124" s="436">
        <v>45672</v>
      </c>
      <c r="C124" s="756" t="s">
        <v>1449</v>
      </c>
      <c r="D124" s="756" t="s">
        <v>1536</v>
      </c>
      <c r="E124" s="756"/>
      <c r="F124" s="756"/>
      <c r="H124" s="756" t="s">
        <v>1461</v>
      </c>
      <c r="I124" s="756" t="s">
        <v>488</v>
      </c>
      <c r="J124">
        <v>22.73</v>
      </c>
      <c r="K124" s="756" t="s">
        <v>488</v>
      </c>
      <c r="L124">
        <v>0</v>
      </c>
      <c r="M124">
        <v>1</v>
      </c>
      <c r="N124">
        <v>3</v>
      </c>
      <c r="O124" s="756" t="s">
        <v>1424</v>
      </c>
      <c r="P124" s="756" t="s">
        <v>13</v>
      </c>
      <c r="Q124" s="756" t="s">
        <v>43</v>
      </c>
      <c r="R124" s="756" t="s">
        <v>93</v>
      </c>
      <c r="S124" s="756" t="s">
        <v>489</v>
      </c>
      <c r="T124" s="756" t="s">
        <v>88</v>
      </c>
      <c r="U124" s="756" t="s">
        <v>490</v>
      </c>
      <c r="V124">
        <v>75016</v>
      </c>
      <c r="W124" s="756" t="s">
        <v>181</v>
      </c>
      <c r="X124">
        <v>75</v>
      </c>
      <c r="Y124" s="756" t="s">
        <v>2448</v>
      </c>
      <c r="Z124">
        <v>15</v>
      </c>
      <c r="AA124" s="756" t="s">
        <v>3310</v>
      </c>
      <c r="AB124" t="s">
        <v>2457</v>
      </c>
      <c r="AC124">
        <v>272.39999999999998</v>
      </c>
      <c r="AD124">
        <v>52.8</v>
      </c>
      <c r="AE124">
        <v>60.131724137931045</v>
      </c>
      <c r="AF124">
        <v>124.55857142857143</v>
      </c>
      <c r="AG124">
        <v>54</v>
      </c>
      <c r="AH124">
        <v>117.02499999999999</v>
      </c>
      <c r="AI124">
        <v>65</v>
      </c>
      <c r="AJ124">
        <v>100.20453012048185</v>
      </c>
    </row>
    <row r="125" spans="1:36" hidden="1">
      <c r="A125">
        <v>32</v>
      </c>
      <c r="B125" s="436">
        <v>45672</v>
      </c>
      <c r="C125" s="756" t="s">
        <v>1449</v>
      </c>
      <c r="D125" s="756" t="s">
        <v>1536</v>
      </c>
      <c r="E125" s="756"/>
      <c r="F125" s="756"/>
      <c r="H125" s="756" t="s">
        <v>1461</v>
      </c>
      <c r="I125" s="756" t="s">
        <v>975</v>
      </c>
      <c r="J125">
        <v>77.23</v>
      </c>
      <c r="K125" s="756" t="s">
        <v>975</v>
      </c>
      <c r="L125">
        <v>0</v>
      </c>
      <c r="M125">
        <v>1</v>
      </c>
      <c r="N125">
        <v>3</v>
      </c>
      <c r="O125" s="756" t="s">
        <v>1424</v>
      </c>
      <c r="P125" s="756" t="s">
        <v>13</v>
      </c>
      <c r="Q125" s="756" t="s">
        <v>47</v>
      </c>
      <c r="R125" s="756" t="s">
        <v>292</v>
      </c>
      <c r="S125" s="756" t="s">
        <v>976</v>
      </c>
      <c r="T125" s="756" t="s">
        <v>88</v>
      </c>
      <c r="U125" s="756" t="s">
        <v>977</v>
      </c>
      <c r="V125">
        <v>92800</v>
      </c>
      <c r="W125" s="756" t="s">
        <v>475</v>
      </c>
      <c r="X125">
        <v>92</v>
      </c>
      <c r="Y125" s="756" t="s">
        <v>2512</v>
      </c>
      <c r="Z125">
        <v>15</v>
      </c>
      <c r="AA125" s="756" t="s">
        <v>3310</v>
      </c>
      <c r="AB125" t="s">
        <v>2457</v>
      </c>
      <c r="AC125">
        <v>303.7</v>
      </c>
      <c r="AD125">
        <v>73</v>
      </c>
      <c r="AE125">
        <v>81.798823529411763</v>
      </c>
      <c r="AF125">
        <v>198.65428571428572</v>
      </c>
      <c r="AG125">
        <v>78.5</v>
      </c>
      <c r="AH125">
        <v>199</v>
      </c>
      <c r="AI125">
        <v>65</v>
      </c>
      <c r="AJ125">
        <v>100.20453012048185</v>
      </c>
    </row>
    <row r="126" spans="1:36" hidden="1">
      <c r="A126">
        <v>33</v>
      </c>
      <c r="B126" s="436">
        <v>45672</v>
      </c>
      <c r="C126" s="756" t="s">
        <v>1435</v>
      </c>
      <c r="D126" s="756" t="s">
        <v>1524</v>
      </c>
      <c r="E126" s="756" t="s">
        <v>1538</v>
      </c>
      <c r="F126" s="756"/>
      <c r="H126" s="756" t="s">
        <v>1438</v>
      </c>
      <c r="I126" s="756" t="s">
        <v>1209</v>
      </c>
      <c r="J126">
        <v>105</v>
      </c>
      <c r="K126" s="756" t="s">
        <v>1209</v>
      </c>
      <c r="L126">
        <v>0</v>
      </c>
      <c r="M126">
        <v>1</v>
      </c>
      <c r="N126">
        <v>3</v>
      </c>
      <c r="O126" s="756" t="s">
        <v>1424</v>
      </c>
      <c r="P126" s="756" t="s">
        <v>114</v>
      </c>
      <c r="Q126" s="756" t="s">
        <v>35</v>
      </c>
      <c r="R126" s="756" t="s">
        <v>143</v>
      </c>
      <c r="S126" s="756"/>
      <c r="T126" s="756"/>
      <c r="U126" s="756" t="s">
        <v>1210</v>
      </c>
      <c r="V126">
        <v>93000</v>
      </c>
      <c r="W126" s="756" t="s">
        <v>1211</v>
      </c>
      <c r="X126">
        <v>93</v>
      </c>
      <c r="Y126" s="756" t="s">
        <v>2450</v>
      </c>
      <c r="Z126">
        <v>15</v>
      </c>
      <c r="AA126" s="756" t="s">
        <v>2453</v>
      </c>
      <c r="AB126" t="s">
        <v>2457</v>
      </c>
      <c r="AC126">
        <v>276</v>
      </c>
      <c r="AD126">
        <v>47.44</v>
      </c>
      <c r="AE126">
        <v>132.76266666666666</v>
      </c>
      <c r="AF126">
        <v>132.76266666666666</v>
      </c>
      <c r="AG126">
        <v>118.14</v>
      </c>
      <c r="AH126">
        <v>118.14</v>
      </c>
      <c r="AI126">
        <v>65</v>
      </c>
      <c r="AJ126">
        <v>100.20453012048185</v>
      </c>
    </row>
    <row r="127" spans="1:36" hidden="1">
      <c r="A127">
        <v>33</v>
      </c>
      <c r="B127" s="436">
        <v>45672</v>
      </c>
      <c r="C127" s="756" t="s">
        <v>1435</v>
      </c>
      <c r="D127" s="756" t="s">
        <v>1524</v>
      </c>
      <c r="E127" s="756" t="s">
        <v>1538</v>
      </c>
      <c r="F127" s="756"/>
      <c r="H127" s="756" t="s">
        <v>1438</v>
      </c>
      <c r="I127" s="756" t="s">
        <v>1212</v>
      </c>
      <c r="J127">
        <v>105</v>
      </c>
      <c r="K127" s="756" t="s">
        <v>1212</v>
      </c>
      <c r="L127">
        <v>0</v>
      </c>
      <c r="M127">
        <v>1</v>
      </c>
      <c r="N127">
        <v>3</v>
      </c>
      <c r="O127" s="756" t="s">
        <v>1424</v>
      </c>
      <c r="P127" s="756" t="s">
        <v>13</v>
      </c>
      <c r="Q127" s="756" t="s">
        <v>49</v>
      </c>
      <c r="R127" s="756" t="s">
        <v>49</v>
      </c>
      <c r="S127" s="756" t="s">
        <v>131</v>
      </c>
      <c r="T127" s="756"/>
      <c r="U127" s="756" t="s">
        <v>1213</v>
      </c>
      <c r="V127">
        <v>75020</v>
      </c>
      <c r="W127" s="756" t="s">
        <v>138</v>
      </c>
      <c r="X127">
        <v>75</v>
      </c>
      <c r="Y127" s="756" t="s">
        <v>2448</v>
      </c>
      <c r="Z127">
        <v>15</v>
      </c>
      <c r="AA127" s="756" t="s">
        <v>3310</v>
      </c>
      <c r="AB127" t="s">
        <v>2457</v>
      </c>
      <c r="AC127">
        <v>875.78</v>
      </c>
      <c r="AD127">
        <v>47.44</v>
      </c>
      <c r="AE127">
        <v>168.76499999999999</v>
      </c>
      <c r="AF127">
        <v>180.01599999999999</v>
      </c>
      <c r="AG127">
        <v>130.27000000000001</v>
      </c>
      <c r="AH127">
        <v>118.14</v>
      </c>
      <c r="AI127">
        <v>65</v>
      </c>
      <c r="AJ127">
        <v>100.20453012048185</v>
      </c>
    </row>
    <row r="128" spans="1:36" hidden="1">
      <c r="A128">
        <v>34</v>
      </c>
      <c r="B128" s="436">
        <v>45672</v>
      </c>
      <c r="C128" s="756" t="s">
        <v>1489</v>
      </c>
      <c r="D128" s="756" t="s">
        <v>1540</v>
      </c>
      <c r="E128" s="756"/>
      <c r="F128" s="756"/>
      <c r="H128" s="756" t="s">
        <v>1465</v>
      </c>
      <c r="I128" s="756" t="s">
        <v>871</v>
      </c>
      <c r="J128">
        <v>43.2</v>
      </c>
      <c r="K128" s="756" t="s">
        <v>871</v>
      </c>
      <c r="L128">
        <v>0</v>
      </c>
      <c r="M128">
        <v>1</v>
      </c>
      <c r="N128">
        <v>3</v>
      </c>
      <c r="O128" s="756" t="s">
        <v>1424</v>
      </c>
      <c r="P128" s="756" t="s">
        <v>13</v>
      </c>
      <c r="Q128" s="756" t="s">
        <v>49</v>
      </c>
      <c r="R128" s="756" t="s">
        <v>86</v>
      </c>
      <c r="S128" s="756" t="s">
        <v>870</v>
      </c>
      <c r="T128" s="756" t="s">
        <v>95</v>
      </c>
      <c r="U128" s="756" t="s">
        <v>872</v>
      </c>
      <c r="V128">
        <v>92300</v>
      </c>
      <c r="W128" s="756" t="s">
        <v>235</v>
      </c>
      <c r="X128">
        <v>92</v>
      </c>
      <c r="Y128" s="756" t="s">
        <v>2448</v>
      </c>
      <c r="Z128">
        <v>15</v>
      </c>
      <c r="AA128" s="756" t="s">
        <v>3310</v>
      </c>
      <c r="AB128" t="s">
        <v>2457</v>
      </c>
      <c r="AC128">
        <v>143.61000000000001</v>
      </c>
      <c r="AD128">
        <v>4.3</v>
      </c>
      <c r="AE128">
        <v>39.126315789473679</v>
      </c>
      <c r="AF128">
        <v>61.95</v>
      </c>
      <c r="AG128">
        <v>20</v>
      </c>
      <c r="AH128">
        <v>54.65</v>
      </c>
      <c r="AI128">
        <v>65</v>
      </c>
      <c r="AJ128">
        <v>100.20453012048185</v>
      </c>
    </row>
    <row r="129" spans="1:36" hidden="1">
      <c r="A129">
        <v>34</v>
      </c>
      <c r="B129" s="436">
        <v>45672</v>
      </c>
      <c r="C129" s="756" t="s">
        <v>1489</v>
      </c>
      <c r="D129" s="756" t="s">
        <v>1540</v>
      </c>
      <c r="E129" s="756"/>
      <c r="F129" s="756"/>
      <c r="H129" s="756" t="s">
        <v>1465</v>
      </c>
      <c r="I129" s="756" t="s">
        <v>772</v>
      </c>
      <c r="J129">
        <v>40.049999999999997</v>
      </c>
      <c r="K129" s="756" t="s">
        <v>772</v>
      </c>
      <c r="L129">
        <v>0</v>
      </c>
      <c r="M129">
        <v>1</v>
      </c>
      <c r="N129">
        <v>3</v>
      </c>
      <c r="O129" s="756" t="s">
        <v>1424</v>
      </c>
      <c r="P129" s="756" t="s">
        <v>13</v>
      </c>
      <c r="Q129" s="756" t="s">
        <v>47</v>
      </c>
      <c r="R129" s="756" t="s">
        <v>47</v>
      </c>
      <c r="S129" s="756" t="s">
        <v>773</v>
      </c>
      <c r="T129" s="756" t="s">
        <v>88</v>
      </c>
      <c r="U129" s="756" t="s">
        <v>774</v>
      </c>
      <c r="V129">
        <v>92100</v>
      </c>
      <c r="W129" s="756" t="s">
        <v>235</v>
      </c>
      <c r="X129">
        <v>92</v>
      </c>
      <c r="Y129" s="756" t="s">
        <v>2448</v>
      </c>
      <c r="Z129">
        <v>15</v>
      </c>
      <c r="AA129" s="756" t="s">
        <v>3310</v>
      </c>
      <c r="AB129" t="s">
        <v>2457</v>
      </c>
      <c r="AC129">
        <v>79</v>
      </c>
      <c r="AD129">
        <v>5.8</v>
      </c>
      <c r="AE129">
        <v>36.027500000000003</v>
      </c>
      <c r="AF129">
        <v>36.027500000000003</v>
      </c>
      <c r="AG129">
        <v>34.200000000000003</v>
      </c>
      <c r="AH129">
        <v>34.200000000000003</v>
      </c>
      <c r="AI129">
        <v>65</v>
      </c>
      <c r="AJ129">
        <v>100.20453012048185</v>
      </c>
    </row>
    <row r="130" spans="1:36" hidden="1">
      <c r="A130">
        <v>34</v>
      </c>
      <c r="B130" s="436">
        <v>45672</v>
      </c>
      <c r="C130" s="756" t="s">
        <v>1489</v>
      </c>
      <c r="D130" s="756" t="s">
        <v>1540</v>
      </c>
      <c r="E130" s="756"/>
      <c r="F130" s="756"/>
      <c r="H130" s="756" t="s">
        <v>1465</v>
      </c>
      <c r="I130" s="756" t="s">
        <v>704</v>
      </c>
      <c r="J130">
        <v>83.25</v>
      </c>
      <c r="K130" s="756" t="s">
        <v>704</v>
      </c>
      <c r="L130">
        <v>0</v>
      </c>
      <c r="M130">
        <v>1</v>
      </c>
      <c r="N130">
        <v>3</v>
      </c>
      <c r="O130" s="756" t="s">
        <v>1424</v>
      </c>
      <c r="P130" s="756" t="s">
        <v>114</v>
      </c>
      <c r="Q130" s="756" t="s">
        <v>7</v>
      </c>
      <c r="R130" s="756" t="s">
        <v>705</v>
      </c>
      <c r="S130" s="756" t="s">
        <v>706</v>
      </c>
      <c r="T130" s="756" t="s">
        <v>706</v>
      </c>
      <c r="U130" s="756" t="s">
        <v>707</v>
      </c>
      <c r="V130">
        <v>94260</v>
      </c>
      <c r="W130" s="756" t="s">
        <v>708</v>
      </c>
      <c r="X130">
        <v>94</v>
      </c>
      <c r="Y130" s="756" t="s">
        <v>2450</v>
      </c>
      <c r="Z130">
        <v>15</v>
      </c>
      <c r="AA130" s="756" t="s">
        <v>2453</v>
      </c>
      <c r="AB130" t="s">
        <v>2457</v>
      </c>
      <c r="AC130">
        <v>118.84</v>
      </c>
      <c r="AD130">
        <v>34.58</v>
      </c>
      <c r="AE130">
        <v>69.284999999999997</v>
      </c>
      <c r="AF130">
        <v>69.284999999999997</v>
      </c>
      <c r="AG130">
        <v>59.745000000000005</v>
      </c>
      <c r="AH130">
        <v>59.745000000000005</v>
      </c>
      <c r="AI130">
        <v>65</v>
      </c>
      <c r="AJ130">
        <v>100.20453012048185</v>
      </c>
    </row>
    <row r="131" spans="1:36" hidden="1">
      <c r="A131">
        <v>35</v>
      </c>
      <c r="B131" s="436">
        <v>45672</v>
      </c>
      <c r="C131" s="756" t="s">
        <v>1543</v>
      </c>
      <c r="D131" s="756" t="s">
        <v>1544</v>
      </c>
      <c r="E131" s="756" t="s">
        <v>1545</v>
      </c>
      <c r="F131" s="756"/>
      <c r="H131" s="756" t="s">
        <v>1444</v>
      </c>
      <c r="I131" s="756" t="s">
        <v>1245</v>
      </c>
      <c r="J131">
        <v>323</v>
      </c>
      <c r="K131" s="756" t="s">
        <v>1245</v>
      </c>
      <c r="L131">
        <v>0</v>
      </c>
      <c r="M131">
        <v>1</v>
      </c>
      <c r="N131">
        <v>3</v>
      </c>
      <c r="O131" s="756" t="s">
        <v>1424</v>
      </c>
      <c r="P131" s="756" t="s">
        <v>13</v>
      </c>
      <c r="Q131" s="756" t="s">
        <v>49</v>
      </c>
      <c r="R131" s="756" t="s">
        <v>86</v>
      </c>
      <c r="S131" s="756" t="s">
        <v>1245</v>
      </c>
      <c r="T131" s="756" t="s">
        <v>88</v>
      </c>
      <c r="U131" s="756" t="s">
        <v>1246</v>
      </c>
      <c r="V131">
        <v>93022</v>
      </c>
      <c r="W131" s="756" t="s">
        <v>1211</v>
      </c>
      <c r="X131">
        <v>93</v>
      </c>
      <c r="Y131" s="756" t="s">
        <v>2450</v>
      </c>
      <c r="Z131">
        <v>15</v>
      </c>
      <c r="AA131" s="756" t="s">
        <v>3310</v>
      </c>
      <c r="AB131" t="s">
        <v>2457</v>
      </c>
      <c r="AC131">
        <v>1408</v>
      </c>
      <c r="AD131">
        <v>0</v>
      </c>
      <c r="AE131">
        <v>436.70933333333335</v>
      </c>
      <c r="AF131">
        <v>655.06400000000008</v>
      </c>
      <c r="AG131">
        <v>425</v>
      </c>
      <c r="AH131">
        <v>831.75</v>
      </c>
      <c r="AI131">
        <v>65</v>
      </c>
      <c r="AJ131">
        <v>100.20453012048185</v>
      </c>
    </row>
    <row r="132" spans="1:36" hidden="1">
      <c r="A132">
        <v>35</v>
      </c>
      <c r="B132" s="436">
        <v>45672</v>
      </c>
      <c r="C132" s="756" t="s">
        <v>1543</v>
      </c>
      <c r="D132" s="756" t="s">
        <v>1544</v>
      </c>
      <c r="E132" s="756" t="s">
        <v>1545</v>
      </c>
      <c r="F132" s="756"/>
      <c r="H132" s="756" t="s">
        <v>1444</v>
      </c>
      <c r="I132" s="756" t="s">
        <v>331</v>
      </c>
      <c r="J132">
        <v>323</v>
      </c>
      <c r="K132" s="756" t="s">
        <v>331</v>
      </c>
      <c r="L132">
        <v>0</v>
      </c>
      <c r="M132">
        <v>1</v>
      </c>
      <c r="N132">
        <v>3</v>
      </c>
      <c r="O132" s="756" t="s">
        <v>1424</v>
      </c>
      <c r="P132" s="756" t="s">
        <v>114</v>
      </c>
      <c r="Q132" s="756" t="s">
        <v>3</v>
      </c>
      <c r="R132" s="756" t="s">
        <v>3</v>
      </c>
      <c r="S132" s="756" t="s">
        <v>332</v>
      </c>
      <c r="T132" s="756" t="s">
        <v>332</v>
      </c>
      <c r="U132" s="756" t="s">
        <v>333</v>
      </c>
      <c r="V132">
        <v>93200</v>
      </c>
      <c r="W132" s="756" t="s">
        <v>330</v>
      </c>
      <c r="X132">
        <v>93</v>
      </c>
      <c r="Y132" s="756" t="s">
        <v>2450</v>
      </c>
      <c r="Z132">
        <v>15</v>
      </c>
      <c r="AA132" s="756" t="s">
        <v>2454</v>
      </c>
      <c r="AB132" t="s">
        <v>2457</v>
      </c>
      <c r="AC132">
        <v>1408</v>
      </c>
      <c r="AD132">
        <v>16</v>
      </c>
      <c r="AE132">
        <v>433.81812500000001</v>
      </c>
      <c r="AF132">
        <v>631.00818181818181</v>
      </c>
      <c r="AG132">
        <v>416.39</v>
      </c>
      <c r="AH132">
        <v>630.5</v>
      </c>
      <c r="AI132">
        <v>65</v>
      </c>
      <c r="AJ132">
        <v>100.20453012048185</v>
      </c>
    </row>
    <row r="133" spans="1:36" hidden="1">
      <c r="A133">
        <v>36</v>
      </c>
      <c r="B133" s="436">
        <v>45672</v>
      </c>
      <c r="C133" s="756" t="s">
        <v>1487</v>
      </c>
      <c r="D133" s="756" t="s">
        <v>1547</v>
      </c>
      <c r="E133" s="756" t="s">
        <v>1548</v>
      </c>
      <c r="F133" s="756"/>
      <c r="H133" s="756" t="s">
        <v>1444</v>
      </c>
      <c r="I133" s="756" t="s">
        <v>657</v>
      </c>
      <c r="J133">
        <v>78.7</v>
      </c>
      <c r="K133" s="756" t="s">
        <v>657</v>
      </c>
      <c r="L133">
        <v>0</v>
      </c>
      <c r="M133">
        <v>1</v>
      </c>
      <c r="N133">
        <v>3</v>
      </c>
      <c r="O133" s="756" t="s">
        <v>1424</v>
      </c>
      <c r="P133" s="756" t="s">
        <v>114</v>
      </c>
      <c r="Q133" s="756" t="s">
        <v>5</v>
      </c>
      <c r="R133" s="756" t="s">
        <v>5</v>
      </c>
      <c r="S133" s="756" t="s">
        <v>658</v>
      </c>
      <c r="T133" s="756" t="s">
        <v>658</v>
      </c>
      <c r="U133" s="756" t="s">
        <v>659</v>
      </c>
      <c r="V133">
        <v>92800</v>
      </c>
      <c r="W133" s="756" t="s">
        <v>475</v>
      </c>
      <c r="X133">
        <v>92</v>
      </c>
      <c r="Y133" s="756" t="s">
        <v>2450</v>
      </c>
      <c r="Z133">
        <v>15</v>
      </c>
      <c r="AA133" s="756" t="s">
        <v>2454</v>
      </c>
      <c r="AB133" t="s">
        <v>2457</v>
      </c>
      <c r="AC133">
        <v>111.7</v>
      </c>
      <c r="AD133">
        <v>16</v>
      </c>
      <c r="AE133">
        <v>68.8</v>
      </c>
      <c r="AF133">
        <v>68.8</v>
      </c>
      <c r="AG133">
        <v>78.7</v>
      </c>
      <c r="AH133">
        <v>78.7</v>
      </c>
      <c r="AI133">
        <v>65</v>
      </c>
      <c r="AJ133">
        <v>100.20453012048185</v>
      </c>
    </row>
    <row r="134" spans="1:36" hidden="1">
      <c r="A134">
        <v>36</v>
      </c>
      <c r="B134" s="436">
        <v>45672</v>
      </c>
      <c r="C134" s="756" t="s">
        <v>1487</v>
      </c>
      <c r="D134" s="756" t="s">
        <v>1547</v>
      </c>
      <c r="E134" s="756" t="s">
        <v>1548</v>
      </c>
      <c r="F134" s="756"/>
      <c r="H134" s="756" t="s">
        <v>1444</v>
      </c>
      <c r="I134" s="756" t="s">
        <v>1249</v>
      </c>
      <c r="J134">
        <v>78.7</v>
      </c>
      <c r="K134" s="756" t="s">
        <v>1249</v>
      </c>
      <c r="L134">
        <v>0</v>
      </c>
      <c r="M134">
        <v>1</v>
      </c>
      <c r="N134">
        <v>3</v>
      </c>
      <c r="O134" s="756" t="s">
        <v>1424</v>
      </c>
      <c r="P134" s="756" t="s">
        <v>13</v>
      </c>
      <c r="Q134" s="756" t="s">
        <v>45</v>
      </c>
      <c r="R134" s="756" t="s">
        <v>45</v>
      </c>
      <c r="S134" s="756"/>
      <c r="T134" s="756" t="s">
        <v>88</v>
      </c>
      <c r="U134" s="756" t="s">
        <v>1250</v>
      </c>
      <c r="V134">
        <v>93200</v>
      </c>
      <c r="W134" s="756" t="s">
        <v>744</v>
      </c>
      <c r="X134">
        <v>93</v>
      </c>
      <c r="Y134" s="756" t="s">
        <v>2447</v>
      </c>
      <c r="Z134">
        <v>15</v>
      </c>
      <c r="AA134" s="756" t="s">
        <v>3310</v>
      </c>
      <c r="AB134" t="s">
        <v>2457</v>
      </c>
      <c r="AC134">
        <v>331.2</v>
      </c>
      <c r="AD134">
        <v>24.05</v>
      </c>
      <c r="AE134">
        <v>97.699999999999989</v>
      </c>
      <c r="AF134">
        <v>170.97499999999999</v>
      </c>
      <c r="AG134">
        <v>73.45</v>
      </c>
      <c r="AH134">
        <v>166.2</v>
      </c>
      <c r="AI134">
        <v>65</v>
      </c>
      <c r="AJ134">
        <v>100.20453012048185</v>
      </c>
    </row>
    <row r="135" spans="1:36" hidden="1">
      <c r="A135">
        <v>37</v>
      </c>
      <c r="B135" s="436">
        <v>45673</v>
      </c>
      <c r="C135" s="756" t="s">
        <v>1487</v>
      </c>
      <c r="D135" s="756" t="s">
        <v>1550</v>
      </c>
      <c r="E135" s="756" t="s">
        <v>1551</v>
      </c>
      <c r="F135" s="756"/>
      <c r="H135" s="756" t="s">
        <v>1438</v>
      </c>
      <c r="I135" s="756" t="s">
        <v>1227</v>
      </c>
      <c r="J135">
        <v>47.3</v>
      </c>
      <c r="K135" s="756" t="s">
        <v>1227</v>
      </c>
      <c r="L135">
        <v>0</v>
      </c>
      <c r="M135">
        <v>1</v>
      </c>
      <c r="N135">
        <v>3</v>
      </c>
      <c r="O135" s="756" t="s">
        <v>1432</v>
      </c>
      <c r="P135" s="756" t="s">
        <v>114</v>
      </c>
      <c r="Q135" s="756" t="s">
        <v>20</v>
      </c>
      <c r="R135" s="756" t="s">
        <v>20</v>
      </c>
      <c r="S135" s="756" t="s">
        <v>848</v>
      </c>
      <c r="T135" s="756" t="s">
        <v>848</v>
      </c>
      <c r="U135" s="756" t="s">
        <v>1228</v>
      </c>
      <c r="V135">
        <v>93230</v>
      </c>
      <c r="W135" s="756" t="s">
        <v>286</v>
      </c>
      <c r="X135">
        <v>93</v>
      </c>
      <c r="Y135" s="756" t="s">
        <v>2450</v>
      </c>
      <c r="Z135">
        <v>15</v>
      </c>
      <c r="AA135" s="756" t="s">
        <v>2453</v>
      </c>
      <c r="AB135" t="s">
        <v>2457</v>
      </c>
      <c r="AC135">
        <v>242</v>
      </c>
      <c r="AD135">
        <v>68.650000000000006</v>
      </c>
      <c r="AE135">
        <v>73.678620689655176</v>
      </c>
      <c r="AF135">
        <v>142.44533333333334</v>
      </c>
      <c r="AG135">
        <v>63.7</v>
      </c>
      <c r="AH135">
        <v>131</v>
      </c>
      <c r="AI135">
        <v>65</v>
      </c>
      <c r="AJ135">
        <v>100.20453012048185</v>
      </c>
    </row>
    <row r="136" spans="1:36" hidden="1">
      <c r="A136">
        <v>37</v>
      </c>
      <c r="B136" s="436">
        <v>45673</v>
      </c>
      <c r="C136" s="756" t="s">
        <v>1487</v>
      </c>
      <c r="D136" s="756" t="s">
        <v>1550</v>
      </c>
      <c r="E136" s="756" t="s">
        <v>1551</v>
      </c>
      <c r="F136" s="756"/>
      <c r="H136" s="756" t="s">
        <v>1438</v>
      </c>
      <c r="I136" s="756" t="s">
        <v>759</v>
      </c>
      <c r="J136">
        <v>47.3</v>
      </c>
      <c r="K136" s="756" t="s">
        <v>759</v>
      </c>
      <c r="L136">
        <v>0</v>
      </c>
      <c r="M136">
        <v>1</v>
      </c>
      <c r="N136">
        <v>3</v>
      </c>
      <c r="O136" s="756" t="s">
        <v>1432</v>
      </c>
      <c r="P136" s="756" t="s">
        <v>13</v>
      </c>
      <c r="Q136" s="756" t="s">
        <v>49</v>
      </c>
      <c r="R136" s="756" t="s">
        <v>49</v>
      </c>
      <c r="S136" s="756" t="s">
        <v>760</v>
      </c>
      <c r="T136" s="756" t="s">
        <v>88</v>
      </c>
      <c r="U136" s="756" t="s">
        <v>761</v>
      </c>
      <c r="V136">
        <v>94270</v>
      </c>
      <c r="W136" s="756" t="s">
        <v>762</v>
      </c>
      <c r="X136">
        <v>94</v>
      </c>
      <c r="Y136" s="756" t="s">
        <v>2447</v>
      </c>
      <c r="Z136">
        <v>15</v>
      </c>
      <c r="AA136" s="756" t="s">
        <v>3310</v>
      </c>
      <c r="AB136" t="s">
        <v>2457</v>
      </c>
      <c r="AC136">
        <v>983.5</v>
      </c>
      <c r="AD136">
        <v>42.79</v>
      </c>
      <c r="AE136">
        <v>143.24458333333334</v>
      </c>
      <c r="AF136">
        <v>229.19133333333332</v>
      </c>
      <c r="AG136">
        <v>78.525000000000006</v>
      </c>
      <c r="AH136">
        <v>125.9</v>
      </c>
      <c r="AI136">
        <v>65</v>
      </c>
      <c r="AJ136">
        <v>100.20453012048185</v>
      </c>
    </row>
    <row r="137" spans="1:36" hidden="1">
      <c r="A137">
        <v>38</v>
      </c>
      <c r="B137" s="436">
        <v>45673</v>
      </c>
      <c r="C137" s="756" t="s">
        <v>1477</v>
      </c>
      <c r="D137" s="756" t="s">
        <v>1501</v>
      </c>
      <c r="E137" s="756" t="s">
        <v>1502</v>
      </c>
      <c r="F137" s="756"/>
      <c r="H137" s="756" t="s">
        <v>1457</v>
      </c>
      <c r="I137" s="756" t="s">
        <v>485</v>
      </c>
      <c r="J137">
        <v>70</v>
      </c>
      <c r="K137" s="756" t="s">
        <v>485</v>
      </c>
      <c r="L137">
        <v>0</v>
      </c>
      <c r="M137">
        <v>1</v>
      </c>
      <c r="N137">
        <v>3</v>
      </c>
      <c r="O137" s="756" t="s">
        <v>1432</v>
      </c>
      <c r="P137" s="756" t="s">
        <v>13</v>
      </c>
      <c r="Q137" s="756" t="s">
        <v>49</v>
      </c>
      <c r="R137" s="756" t="s">
        <v>86</v>
      </c>
      <c r="S137" s="756" t="s">
        <v>486</v>
      </c>
      <c r="T137" s="756" t="s">
        <v>88</v>
      </c>
      <c r="U137" s="756" t="s">
        <v>487</v>
      </c>
      <c r="V137">
        <v>75003</v>
      </c>
      <c r="W137" s="756" t="s">
        <v>315</v>
      </c>
      <c r="X137">
        <v>75</v>
      </c>
      <c r="Y137" s="756" t="s">
        <v>2447</v>
      </c>
      <c r="Z137">
        <v>15</v>
      </c>
      <c r="AA137" s="756" t="s">
        <v>3310</v>
      </c>
      <c r="AB137" t="s">
        <v>2457</v>
      </c>
      <c r="AC137">
        <v>96.3</v>
      </c>
      <c r="AD137">
        <v>70</v>
      </c>
      <c r="AE137">
        <v>80.628571428571433</v>
      </c>
      <c r="AF137">
        <v>80.628571428571433</v>
      </c>
      <c r="AG137">
        <v>87.5</v>
      </c>
      <c r="AH137">
        <v>87.5</v>
      </c>
      <c r="AI137">
        <v>65</v>
      </c>
      <c r="AJ137">
        <v>100.20453012048185</v>
      </c>
    </row>
    <row r="138" spans="1:36" hidden="1">
      <c r="A138">
        <v>38</v>
      </c>
      <c r="B138" s="436">
        <v>45673</v>
      </c>
      <c r="C138" s="756" t="s">
        <v>1477</v>
      </c>
      <c r="D138" s="756" t="s">
        <v>1501</v>
      </c>
      <c r="E138" s="756" t="s">
        <v>1502</v>
      </c>
      <c r="F138" s="756"/>
      <c r="H138" s="756" t="s">
        <v>1457</v>
      </c>
      <c r="I138" s="756" t="s">
        <v>1203</v>
      </c>
      <c r="J138">
        <v>70</v>
      </c>
      <c r="K138" s="756" t="s">
        <v>1203</v>
      </c>
      <c r="L138">
        <v>0</v>
      </c>
      <c r="M138">
        <v>1</v>
      </c>
      <c r="N138">
        <v>3</v>
      </c>
      <c r="O138" s="756" t="s">
        <v>1432</v>
      </c>
      <c r="P138" s="756" t="s">
        <v>114</v>
      </c>
      <c r="Q138" s="756" t="s">
        <v>690</v>
      </c>
      <c r="R138" s="756" t="s">
        <v>1204</v>
      </c>
      <c r="S138" s="756"/>
      <c r="T138" s="756"/>
      <c r="U138" s="756" t="s">
        <v>1205</v>
      </c>
      <c r="V138">
        <v>75013</v>
      </c>
      <c r="W138" s="756" t="s">
        <v>127</v>
      </c>
      <c r="X138">
        <v>75</v>
      </c>
      <c r="Y138" s="756" t="s">
        <v>2450</v>
      </c>
      <c r="Z138">
        <v>15</v>
      </c>
      <c r="AA138" s="756" t="s">
        <v>2452</v>
      </c>
      <c r="AB138" t="s">
        <v>2457</v>
      </c>
      <c r="AC138">
        <v>96.3</v>
      </c>
      <c r="AD138">
        <v>70</v>
      </c>
      <c r="AE138">
        <v>80.628571428571433</v>
      </c>
      <c r="AF138">
        <v>80.628571428571433</v>
      </c>
      <c r="AG138">
        <v>87.5</v>
      </c>
      <c r="AH138">
        <v>87.5</v>
      </c>
      <c r="AI138">
        <v>65</v>
      </c>
      <c r="AJ138">
        <v>100.20453012048185</v>
      </c>
    </row>
    <row r="139" spans="1:36" hidden="1">
      <c r="A139">
        <v>39</v>
      </c>
      <c r="B139" s="436">
        <v>45673</v>
      </c>
      <c r="C139" s="756" t="s">
        <v>1516</v>
      </c>
      <c r="D139" s="756" t="s">
        <v>1460</v>
      </c>
      <c r="E139" s="756"/>
      <c r="F139" s="756"/>
      <c r="H139" s="756" t="s">
        <v>1461</v>
      </c>
      <c r="I139" s="756" t="s">
        <v>500</v>
      </c>
      <c r="J139">
        <v>47.75</v>
      </c>
      <c r="K139" s="756" t="s">
        <v>500</v>
      </c>
      <c r="L139">
        <v>0</v>
      </c>
      <c r="M139">
        <v>1</v>
      </c>
      <c r="N139">
        <v>3</v>
      </c>
      <c r="O139" s="756" t="s">
        <v>1432</v>
      </c>
      <c r="P139" s="756" t="s">
        <v>114</v>
      </c>
      <c r="Q139" s="756" t="s">
        <v>7</v>
      </c>
      <c r="R139" s="756" t="s">
        <v>501</v>
      </c>
      <c r="S139" s="756" t="s">
        <v>500</v>
      </c>
      <c r="T139" s="756" t="s">
        <v>500</v>
      </c>
      <c r="U139" s="756" t="s">
        <v>502</v>
      </c>
      <c r="V139">
        <v>92000</v>
      </c>
      <c r="W139" s="756" t="s">
        <v>160</v>
      </c>
      <c r="X139">
        <v>92</v>
      </c>
      <c r="Y139" s="756" t="s">
        <v>2450</v>
      </c>
      <c r="Z139">
        <v>15</v>
      </c>
      <c r="AA139" s="756" t="s">
        <v>2453</v>
      </c>
      <c r="AB139" t="s">
        <v>2457</v>
      </c>
      <c r="AC139">
        <v>458.58000000000004</v>
      </c>
      <c r="AD139">
        <v>45.85</v>
      </c>
      <c r="AE139">
        <v>71.959032258064511</v>
      </c>
      <c r="AF139">
        <v>159.33785714285716</v>
      </c>
      <c r="AG139">
        <v>53.75</v>
      </c>
      <c r="AH139">
        <v>137.535</v>
      </c>
      <c r="AI139">
        <v>65</v>
      </c>
      <c r="AJ139">
        <v>100.20453012048185</v>
      </c>
    </row>
    <row r="140" spans="1:36" hidden="1">
      <c r="A140">
        <v>39</v>
      </c>
      <c r="B140" s="436">
        <v>45673</v>
      </c>
      <c r="C140" s="756" t="s">
        <v>1516</v>
      </c>
      <c r="D140" s="756" t="s">
        <v>1460</v>
      </c>
      <c r="E140" s="756"/>
      <c r="F140" s="756"/>
      <c r="H140" s="756" t="s">
        <v>1461</v>
      </c>
      <c r="I140" s="756" t="s">
        <v>370</v>
      </c>
      <c r="J140">
        <v>47.75</v>
      </c>
      <c r="K140" s="756" t="s">
        <v>370</v>
      </c>
      <c r="L140">
        <v>0</v>
      </c>
      <c r="M140">
        <v>1</v>
      </c>
      <c r="N140">
        <v>3</v>
      </c>
      <c r="O140" s="756" t="s">
        <v>1432</v>
      </c>
      <c r="P140" s="756" t="s">
        <v>13</v>
      </c>
      <c r="Q140" s="756" t="s">
        <v>43</v>
      </c>
      <c r="R140" s="756" t="s">
        <v>93</v>
      </c>
      <c r="S140" s="756" t="s">
        <v>371</v>
      </c>
      <c r="T140" s="756" t="s">
        <v>95</v>
      </c>
      <c r="U140" s="756" t="s">
        <v>373</v>
      </c>
      <c r="V140">
        <v>92000</v>
      </c>
      <c r="W140" s="756" t="s">
        <v>160</v>
      </c>
      <c r="X140">
        <v>92</v>
      </c>
      <c r="Y140" s="756" t="s">
        <v>2512</v>
      </c>
      <c r="Z140">
        <v>15</v>
      </c>
      <c r="AA140" s="756" t="s">
        <v>3310</v>
      </c>
      <c r="AB140" t="s">
        <v>2457</v>
      </c>
      <c r="AC140">
        <v>106.98</v>
      </c>
      <c r="AD140">
        <v>18</v>
      </c>
      <c r="AE140">
        <v>59.938333333333333</v>
      </c>
      <c r="AF140">
        <v>59.938333333333333</v>
      </c>
      <c r="AG140">
        <v>50.814999999999998</v>
      </c>
      <c r="AH140">
        <v>50.814999999999998</v>
      </c>
      <c r="AI140">
        <v>65</v>
      </c>
      <c r="AJ140">
        <v>100.20453012048185</v>
      </c>
    </row>
    <row r="141" spans="1:36" hidden="1">
      <c r="B141" s="436">
        <v>45674</v>
      </c>
      <c r="C141" s="756" t="s">
        <v>1425</v>
      </c>
      <c r="D141" s="756"/>
      <c r="E141" s="756"/>
      <c r="F141" s="756"/>
      <c r="H141" s="756" t="s">
        <v>1426</v>
      </c>
      <c r="I141" s="756" t="s">
        <v>1029</v>
      </c>
      <c r="K141" s="756" t="s">
        <v>1029</v>
      </c>
      <c r="L141">
        <v>1</v>
      </c>
      <c r="M141">
        <v>1</v>
      </c>
      <c r="N141">
        <v>3</v>
      </c>
      <c r="O141" s="756" t="s">
        <v>1440</v>
      </c>
      <c r="P141" s="756" t="s">
        <v>114</v>
      </c>
      <c r="Q141" s="756" t="s">
        <v>7</v>
      </c>
      <c r="R141" s="756" t="s">
        <v>143</v>
      </c>
      <c r="S141" s="756" t="s">
        <v>483</v>
      </c>
      <c r="T141" s="756" t="s">
        <v>1030</v>
      </c>
      <c r="U141" s="756" t="s">
        <v>1031</v>
      </c>
      <c r="V141">
        <v>75015</v>
      </c>
      <c r="W141" s="756" t="s">
        <v>118</v>
      </c>
      <c r="X141">
        <v>75</v>
      </c>
      <c r="Y141" s="756" t="s">
        <v>2450</v>
      </c>
      <c r="Z141">
        <v>15</v>
      </c>
      <c r="AA141" s="756" t="s">
        <v>2453</v>
      </c>
      <c r="AB141" t="s">
        <v>2457</v>
      </c>
      <c r="AC141">
        <v>60</v>
      </c>
      <c r="AD141">
        <v>12</v>
      </c>
      <c r="AE141">
        <v>22.299999999999997</v>
      </c>
      <c r="AF141">
        <v>29.733333333333334</v>
      </c>
      <c r="AG141">
        <v>19.600000000000001</v>
      </c>
      <c r="AH141">
        <v>23.4</v>
      </c>
      <c r="AI141">
        <v>65</v>
      </c>
      <c r="AJ141">
        <v>100.20453012048185</v>
      </c>
    </row>
    <row r="142" spans="1:36" hidden="1">
      <c r="B142" s="436">
        <v>45674</v>
      </c>
      <c r="C142" s="756" t="s">
        <v>1425</v>
      </c>
      <c r="D142" s="756"/>
      <c r="E142" s="756"/>
      <c r="F142" s="756"/>
      <c r="H142" s="756" t="s">
        <v>1426</v>
      </c>
      <c r="I142" s="756" t="s">
        <v>835</v>
      </c>
      <c r="K142" s="756" t="s">
        <v>835</v>
      </c>
      <c r="L142">
        <v>1</v>
      </c>
      <c r="M142">
        <v>1</v>
      </c>
      <c r="N142">
        <v>3</v>
      </c>
      <c r="O142" s="756" t="s">
        <v>1440</v>
      </c>
      <c r="P142" s="756" t="s">
        <v>114</v>
      </c>
      <c r="Q142" s="756" t="s">
        <v>7</v>
      </c>
      <c r="R142" s="756" t="s">
        <v>143</v>
      </c>
      <c r="S142" s="756" t="s">
        <v>836</v>
      </c>
      <c r="T142" s="756" t="s">
        <v>837</v>
      </c>
      <c r="U142" s="756" t="s">
        <v>838</v>
      </c>
      <c r="V142">
        <v>92100</v>
      </c>
      <c r="W142" s="756" t="s">
        <v>839</v>
      </c>
      <c r="X142">
        <v>92</v>
      </c>
      <c r="Y142" s="756" t="s">
        <v>2450</v>
      </c>
      <c r="Z142">
        <v>15</v>
      </c>
      <c r="AA142" s="756" t="s">
        <v>2453</v>
      </c>
      <c r="AB142" t="s">
        <v>2457</v>
      </c>
      <c r="AI142">
        <v>65</v>
      </c>
      <c r="AJ142">
        <v>100.20453012048185</v>
      </c>
    </row>
    <row r="143" spans="1:36" hidden="1">
      <c r="B143" s="436">
        <v>45674</v>
      </c>
      <c r="C143" s="756" t="s">
        <v>1425</v>
      </c>
      <c r="D143" s="756"/>
      <c r="E143" s="756"/>
      <c r="F143" s="756"/>
      <c r="H143" s="756" t="s">
        <v>1426</v>
      </c>
      <c r="I143" s="756" t="s">
        <v>1068</v>
      </c>
      <c r="K143" s="756" t="s">
        <v>1068</v>
      </c>
      <c r="L143">
        <v>1</v>
      </c>
      <c r="M143">
        <v>1</v>
      </c>
      <c r="N143">
        <v>3</v>
      </c>
      <c r="O143" s="756" t="s">
        <v>1440</v>
      </c>
      <c r="P143" s="756" t="s">
        <v>114</v>
      </c>
      <c r="Q143" s="756" t="s">
        <v>7</v>
      </c>
      <c r="R143" s="756" t="s">
        <v>143</v>
      </c>
      <c r="S143" s="756" t="s">
        <v>505</v>
      </c>
      <c r="T143" s="756" t="s">
        <v>1069</v>
      </c>
      <c r="U143" s="756" t="s">
        <v>1070</v>
      </c>
      <c r="V143">
        <v>92130</v>
      </c>
      <c r="W143" s="756" t="s">
        <v>147</v>
      </c>
      <c r="X143">
        <v>92</v>
      </c>
      <c r="Y143" s="756" t="s">
        <v>2450</v>
      </c>
      <c r="Z143">
        <v>15</v>
      </c>
      <c r="AA143" s="756" t="s">
        <v>2453</v>
      </c>
      <c r="AB143" t="s">
        <v>2457</v>
      </c>
      <c r="AI143">
        <v>65</v>
      </c>
      <c r="AJ143">
        <v>100.20453012048185</v>
      </c>
    </row>
    <row r="144" spans="1:36" hidden="1">
      <c r="B144" s="436">
        <v>45674</v>
      </c>
      <c r="C144" s="756" t="s">
        <v>1425</v>
      </c>
      <c r="D144" s="756"/>
      <c r="E144" s="756"/>
      <c r="F144" s="756"/>
      <c r="H144" s="756" t="s">
        <v>1426</v>
      </c>
      <c r="I144" s="756" t="s">
        <v>174</v>
      </c>
      <c r="K144" s="756" t="s">
        <v>174</v>
      </c>
      <c r="L144">
        <v>1</v>
      </c>
      <c r="M144">
        <v>1</v>
      </c>
      <c r="N144">
        <v>3</v>
      </c>
      <c r="O144" s="756" t="s">
        <v>1440</v>
      </c>
      <c r="P144" s="756" t="s">
        <v>114</v>
      </c>
      <c r="Q144" s="756" t="s">
        <v>7</v>
      </c>
      <c r="R144" s="756" t="s">
        <v>143</v>
      </c>
      <c r="S144" s="756" t="s">
        <v>144</v>
      </c>
      <c r="T144" s="756" t="s">
        <v>175</v>
      </c>
      <c r="U144" s="756" t="s">
        <v>176</v>
      </c>
      <c r="V144">
        <v>92400</v>
      </c>
      <c r="W144" s="756" t="s">
        <v>177</v>
      </c>
      <c r="X144">
        <v>92</v>
      </c>
      <c r="Y144" s="756" t="s">
        <v>2450</v>
      </c>
      <c r="Z144">
        <v>15</v>
      </c>
      <c r="AA144" s="756" t="s">
        <v>2453</v>
      </c>
      <c r="AB144" t="s">
        <v>2457</v>
      </c>
      <c r="AC144">
        <v>36</v>
      </c>
      <c r="AD144">
        <v>36</v>
      </c>
      <c r="AE144">
        <v>36</v>
      </c>
      <c r="AF144">
        <v>36</v>
      </c>
      <c r="AG144">
        <v>36</v>
      </c>
      <c r="AH144">
        <v>36</v>
      </c>
      <c r="AI144">
        <v>65</v>
      </c>
      <c r="AJ144">
        <v>100.20453012048185</v>
      </c>
    </row>
    <row r="145" spans="1:36" hidden="1">
      <c r="B145" s="436">
        <v>45674</v>
      </c>
      <c r="C145" s="756" t="s">
        <v>1425</v>
      </c>
      <c r="D145" s="756"/>
      <c r="E145" s="756"/>
      <c r="F145" s="756"/>
      <c r="H145" s="756" t="s">
        <v>1426</v>
      </c>
      <c r="I145" s="756" t="s">
        <v>455</v>
      </c>
      <c r="K145" s="756" t="s">
        <v>455</v>
      </c>
      <c r="L145">
        <v>1</v>
      </c>
      <c r="M145">
        <v>1</v>
      </c>
      <c r="N145">
        <v>3</v>
      </c>
      <c r="O145" s="756" t="s">
        <v>1440</v>
      </c>
      <c r="P145" s="756" t="s">
        <v>114</v>
      </c>
      <c r="Q145" s="756" t="s">
        <v>7</v>
      </c>
      <c r="R145" s="756" t="s">
        <v>143</v>
      </c>
      <c r="S145" s="756" t="s">
        <v>449</v>
      </c>
      <c r="T145" s="756" t="s">
        <v>165</v>
      </c>
      <c r="U145" s="756" t="s">
        <v>456</v>
      </c>
      <c r="V145">
        <v>92300</v>
      </c>
      <c r="W145" s="756" t="s">
        <v>172</v>
      </c>
      <c r="X145">
        <v>92</v>
      </c>
      <c r="Y145" s="756" t="s">
        <v>2450</v>
      </c>
      <c r="Z145">
        <v>15</v>
      </c>
      <c r="AA145" s="756" t="s">
        <v>2453</v>
      </c>
      <c r="AB145" t="s">
        <v>2457</v>
      </c>
      <c r="AC145">
        <v>60.57</v>
      </c>
      <c r="AD145">
        <v>29.3</v>
      </c>
      <c r="AE145">
        <v>41.696666666666665</v>
      </c>
      <c r="AF145">
        <v>41.696666666666665</v>
      </c>
      <c r="AG145">
        <v>35.22</v>
      </c>
      <c r="AH145">
        <v>35.22</v>
      </c>
      <c r="AI145">
        <v>65</v>
      </c>
      <c r="AJ145">
        <v>100.20453012048185</v>
      </c>
    </row>
    <row r="146" spans="1:36" hidden="1">
      <c r="B146" s="436">
        <v>45674</v>
      </c>
      <c r="C146" s="756" t="s">
        <v>1425</v>
      </c>
      <c r="D146" s="756"/>
      <c r="E146" s="756"/>
      <c r="F146" s="756"/>
      <c r="H146" s="756" t="s">
        <v>1426</v>
      </c>
      <c r="I146" s="756" t="s">
        <v>1231</v>
      </c>
      <c r="K146" s="756" t="s">
        <v>1231</v>
      </c>
      <c r="L146">
        <v>1</v>
      </c>
      <c r="M146">
        <v>1</v>
      </c>
      <c r="N146">
        <v>3</v>
      </c>
      <c r="O146" s="756" t="s">
        <v>1440</v>
      </c>
      <c r="P146" s="756" t="s">
        <v>114</v>
      </c>
      <c r="Q146" s="756" t="s">
        <v>7</v>
      </c>
      <c r="R146" s="756" t="s">
        <v>143</v>
      </c>
      <c r="S146" s="756"/>
      <c r="T146" s="756" t="s">
        <v>1232</v>
      </c>
      <c r="U146" s="756" t="s">
        <v>1233</v>
      </c>
      <c r="V146">
        <v>92110</v>
      </c>
      <c r="W146" s="756" t="s">
        <v>167</v>
      </c>
      <c r="X146">
        <v>92</v>
      </c>
      <c r="Y146" s="756" t="s">
        <v>2450</v>
      </c>
      <c r="Z146">
        <v>15</v>
      </c>
      <c r="AA146" s="756" t="s">
        <v>2453</v>
      </c>
      <c r="AB146" t="s">
        <v>2457</v>
      </c>
      <c r="AC146">
        <v>106.55</v>
      </c>
      <c r="AD146">
        <v>60.5</v>
      </c>
      <c r="AE146">
        <v>80.216666666666669</v>
      </c>
      <c r="AF146">
        <v>80.216666666666669</v>
      </c>
      <c r="AG146">
        <v>73.599999999999994</v>
      </c>
      <c r="AH146">
        <v>73.599999999999994</v>
      </c>
      <c r="AI146">
        <v>65</v>
      </c>
      <c r="AJ146">
        <v>100.20453012048185</v>
      </c>
    </row>
    <row r="147" spans="1:36" hidden="1">
      <c r="B147" s="436">
        <v>45674</v>
      </c>
      <c r="C147" s="756" t="s">
        <v>1425</v>
      </c>
      <c r="D147" s="756"/>
      <c r="E147" s="756"/>
      <c r="F147" s="756"/>
      <c r="H147" s="756" t="s">
        <v>1426</v>
      </c>
      <c r="I147" s="756" t="s">
        <v>164</v>
      </c>
      <c r="K147" s="756" t="s">
        <v>164</v>
      </c>
      <c r="L147">
        <v>1</v>
      </c>
      <c r="M147">
        <v>1</v>
      </c>
      <c r="N147">
        <v>3</v>
      </c>
      <c r="O147" s="756" t="s">
        <v>1440</v>
      </c>
      <c r="P147" s="756" t="s">
        <v>114</v>
      </c>
      <c r="Q147" s="756" t="s">
        <v>7</v>
      </c>
      <c r="R147" s="756" t="s">
        <v>143</v>
      </c>
      <c r="S147" s="756" t="s">
        <v>144</v>
      </c>
      <c r="T147" s="756" t="s">
        <v>165</v>
      </c>
      <c r="U147" s="756" t="s">
        <v>166</v>
      </c>
      <c r="V147">
        <v>92110</v>
      </c>
      <c r="W147" s="756" t="s">
        <v>167</v>
      </c>
      <c r="X147">
        <v>92</v>
      </c>
      <c r="Y147" s="756" t="s">
        <v>2450</v>
      </c>
      <c r="Z147">
        <v>15</v>
      </c>
      <c r="AA147" s="756" t="s">
        <v>2453</v>
      </c>
      <c r="AB147" t="s">
        <v>2457</v>
      </c>
      <c r="AC147">
        <v>15</v>
      </c>
      <c r="AD147">
        <v>15</v>
      </c>
      <c r="AE147">
        <v>15</v>
      </c>
      <c r="AF147">
        <v>15</v>
      </c>
      <c r="AG147">
        <v>15</v>
      </c>
      <c r="AH147">
        <v>15</v>
      </c>
      <c r="AI147">
        <v>65</v>
      </c>
      <c r="AJ147">
        <v>100.20453012048185</v>
      </c>
    </row>
    <row r="148" spans="1:36" hidden="1">
      <c r="A148">
        <v>40</v>
      </c>
      <c r="B148" s="436">
        <v>45674</v>
      </c>
      <c r="C148" s="756" t="s">
        <v>1435</v>
      </c>
      <c r="D148" s="756" t="s">
        <v>1455</v>
      </c>
      <c r="E148" s="756" t="s">
        <v>1530</v>
      </c>
      <c r="F148" s="756"/>
      <c r="H148" s="756" t="s">
        <v>1438</v>
      </c>
      <c r="I148" s="756" t="s">
        <v>226</v>
      </c>
      <c r="J148">
        <v>192</v>
      </c>
      <c r="K148" s="756" t="s">
        <v>226</v>
      </c>
      <c r="L148">
        <v>0</v>
      </c>
      <c r="M148">
        <v>1</v>
      </c>
      <c r="N148">
        <v>3</v>
      </c>
      <c r="O148" s="756" t="s">
        <v>1440</v>
      </c>
      <c r="P148" s="756" t="s">
        <v>13</v>
      </c>
      <c r="Q148" s="756" t="s">
        <v>43</v>
      </c>
      <c r="R148" s="756" t="s">
        <v>93</v>
      </c>
      <c r="S148" s="756" t="s">
        <v>209</v>
      </c>
      <c r="T148" s="756" t="s">
        <v>88</v>
      </c>
      <c r="U148" s="756" t="s">
        <v>227</v>
      </c>
      <c r="V148">
        <v>75012</v>
      </c>
      <c r="W148" s="756" t="s">
        <v>151</v>
      </c>
      <c r="X148">
        <v>75</v>
      </c>
      <c r="Y148" s="756" t="s">
        <v>2448</v>
      </c>
      <c r="Z148">
        <v>15</v>
      </c>
      <c r="AA148" s="756" t="s">
        <v>3310</v>
      </c>
      <c r="AB148" t="s">
        <v>2457</v>
      </c>
      <c r="AC148">
        <v>242.2</v>
      </c>
      <c r="AD148">
        <v>37.5</v>
      </c>
      <c r="AE148">
        <v>145.446</v>
      </c>
      <c r="AF148">
        <v>145.446</v>
      </c>
      <c r="AG148">
        <v>134.69999999999999</v>
      </c>
      <c r="AH148">
        <v>134.69999999999999</v>
      </c>
      <c r="AI148">
        <v>65</v>
      </c>
      <c r="AJ148">
        <v>100.20453012048185</v>
      </c>
    </row>
    <row r="149" spans="1:36" hidden="1">
      <c r="A149">
        <v>40</v>
      </c>
      <c r="B149" s="436">
        <v>45674</v>
      </c>
      <c r="C149" s="756" t="s">
        <v>1435</v>
      </c>
      <c r="D149" s="756" t="s">
        <v>1455</v>
      </c>
      <c r="E149" s="756" t="s">
        <v>1530</v>
      </c>
      <c r="F149" s="756"/>
      <c r="H149" s="756" t="s">
        <v>1438</v>
      </c>
      <c r="I149" s="756" t="s">
        <v>803</v>
      </c>
      <c r="J149">
        <v>151</v>
      </c>
      <c r="K149" s="756" t="s">
        <v>803</v>
      </c>
      <c r="L149">
        <v>0</v>
      </c>
      <c r="M149">
        <v>1</v>
      </c>
      <c r="N149">
        <v>3</v>
      </c>
      <c r="O149" s="756" t="s">
        <v>1440</v>
      </c>
      <c r="P149" s="756" t="s">
        <v>114</v>
      </c>
      <c r="Q149" s="756" t="s">
        <v>20</v>
      </c>
      <c r="R149" s="756" t="s">
        <v>20</v>
      </c>
      <c r="S149" s="756" t="s">
        <v>616</v>
      </c>
      <c r="T149" s="756" t="s">
        <v>616</v>
      </c>
      <c r="U149" s="756" t="s">
        <v>804</v>
      </c>
      <c r="V149">
        <v>75016</v>
      </c>
      <c r="W149" s="756" t="s">
        <v>181</v>
      </c>
      <c r="X149">
        <v>75</v>
      </c>
      <c r="Y149" s="756" t="s">
        <v>2450</v>
      </c>
      <c r="Z149">
        <v>15</v>
      </c>
      <c r="AA149" s="756" t="s">
        <v>2453</v>
      </c>
      <c r="AB149" t="s">
        <v>2457</v>
      </c>
      <c r="AC149">
        <v>475.14</v>
      </c>
      <c r="AD149">
        <v>82</v>
      </c>
      <c r="AE149">
        <v>79.063448275862072</v>
      </c>
      <c r="AF149">
        <v>305.71199999999999</v>
      </c>
      <c r="AG149">
        <v>71</v>
      </c>
      <c r="AH149">
        <v>300.61</v>
      </c>
      <c r="AI149">
        <v>65</v>
      </c>
      <c r="AJ149">
        <v>100.20453012048185</v>
      </c>
    </row>
    <row r="150" spans="1:36" hidden="1">
      <c r="A150">
        <v>40</v>
      </c>
      <c r="B150" s="436">
        <v>45674</v>
      </c>
      <c r="C150" s="756" t="s">
        <v>1435</v>
      </c>
      <c r="D150" s="756" t="s">
        <v>1455</v>
      </c>
      <c r="E150" s="756" t="s">
        <v>1530</v>
      </c>
      <c r="F150" s="756"/>
      <c r="H150" s="756" t="s">
        <v>1438</v>
      </c>
      <c r="I150" s="756" t="s">
        <v>809</v>
      </c>
      <c r="J150">
        <v>41</v>
      </c>
      <c r="K150" s="756" t="s">
        <v>809</v>
      </c>
      <c r="L150">
        <v>0</v>
      </c>
      <c r="M150">
        <v>1</v>
      </c>
      <c r="N150">
        <v>3</v>
      </c>
      <c r="O150" s="756" t="s">
        <v>1440</v>
      </c>
      <c r="P150" s="756" t="s">
        <v>114</v>
      </c>
      <c r="Q150" s="756" t="s">
        <v>20</v>
      </c>
      <c r="R150" s="756" t="s">
        <v>20</v>
      </c>
      <c r="S150" s="756" t="s">
        <v>616</v>
      </c>
      <c r="T150" s="756" t="s">
        <v>616</v>
      </c>
      <c r="U150" s="756" t="s">
        <v>810</v>
      </c>
      <c r="V150">
        <v>75017</v>
      </c>
      <c r="W150" s="756" t="s">
        <v>393</v>
      </c>
      <c r="X150">
        <v>75</v>
      </c>
      <c r="Y150" s="756" t="s">
        <v>2450</v>
      </c>
      <c r="Z150">
        <v>15</v>
      </c>
      <c r="AA150" s="756" t="s">
        <v>2453</v>
      </c>
      <c r="AB150" t="s">
        <v>2457</v>
      </c>
      <c r="AC150">
        <v>411.4</v>
      </c>
      <c r="AD150">
        <v>118.37</v>
      </c>
      <c r="AE150">
        <v>68.5060465116279</v>
      </c>
      <c r="AF150">
        <v>196.38399999999999</v>
      </c>
      <c r="AG150">
        <v>60</v>
      </c>
      <c r="AH150">
        <v>179.85</v>
      </c>
      <c r="AI150">
        <v>65</v>
      </c>
      <c r="AJ150">
        <v>100.20453012048185</v>
      </c>
    </row>
    <row r="151" spans="1:36" hidden="1">
      <c r="A151">
        <v>41</v>
      </c>
      <c r="B151" s="436">
        <v>45674</v>
      </c>
      <c r="C151" s="756" t="s">
        <v>1529</v>
      </c>
      <c r="D151" s="756" t="s">
        <v>1556</v>
      </c>
      <c r="E151" s="756" t="s">
        <v>1536</v>
      </c>
      <c r="F151" s="756"/>
      <c r="H151" s="756" t="s">
        <v>1457</v>
      </c>
      <c r="I151" s="756" t="s">
        <v>1243</v>
      </c>
      <c r="J151">
        <v>154.69</v>
      </c>
      <c r="K151" s="756" t="s">
        <v>1243</v>
      </c>
      <c r="L151">
        <v>0</v>
      </c>
      <c r="M151">
        <v>1</v>
      </c>
      <c r="N151">
        <v>3</v>
      </c>
      <c r="O151" s="756" t="s">
        <v>1440</v>
      </c>
      <c r="P151" s="756" t="s">
        <v>13</v>
      </c>
      <c r="Q151" s="756" t="s">
        <v>47</v>
      </c>
      <c r="R151" s="756" t="s">
        <v>292</v>
      </c>
      <c r="S151" s="756" t="s">
        <v>1244</v>
      </c>
      <c r="T151" s="756"/>
      <c r="U151" s="756" t="s">
        <v>1205</v>
      </c>
      <c r="V151">
        <v>75013</v>
      </c>
      <c r="W151" s="756" t="s">
        <v>127</v>
      </c>
      <c r="X151">
        <v>75</v>
      </c>
      <c r="Y151" s="756" t="s">
        <v>2447</v>
      </c>
      <c r="Z151">
        <v>15</v>
      </c>
      <c r="AA151" s="756" t="s">
        <v>3310</v>
      </c>
      <c r="AB151" t="s">
        <v>2457</v>
      </c>
      <c r="AC151">
        <v>265.40999999999997</v>
      </c>
      <c r="AD151">
        <v>4.5</v>
      </c>
      <c r="AE151">
        <v>85.102000000000004</v>
      </c>
      <c r="AF151">
        <v>98.194615384615389</v>
      </c>
      <c r="AG151">
        <v>65.5</v>
      </c>
      <c r="AH151">
        <v>65.5</v>
      </c>
      <c r="AI151">
        <v>65</v>
      </c>
      <c r="AJ151">
        <v>100.20453012048185</v>
      </c>
    </row>
    <row r="152" spans="1:36" hidden="1">
      <c r="A152">
        <v>41</v>
      </c>
      <c r="B152" s="436">
        <v>45674</v>
      </c>
      <c r="C152" s="756" t="s">
        <v>1529</v>
      </c>
      <c r="D152" s="756" t="s">
        <v>1556</v>
      </c>
      <c r="E152" s="756" t="s">
        <v>1536</v>
      </c>
      <c r="F152" s="756"/>
      <c r="H152" s="756" t="s">
        <v>1457</v>
      </c>
      <c r="I152" s="756" t="s">
        <v>1249</v>
      </c>
      <c r="J152">
        <v>90</v>
      </c>
      <c r="K152" s="756" t="s">
        <v>1249</v>
      </c>
      <c r="L152">
        <v>0</v>
      </c>
      <c r="M152">
        <v>1</v>
      </c>
      <c r="N152">
        <v>3</v>
      </c>
      <c r="O152" s="756" t="s">
        <v>1440</v>
      </c>
      <c r="P152" s="756" t="s">
        <v>13</v>
      </c>
      <c r="Q152" s="756" t="s">
        <v>45</v>
      </c>
      <c r="R152" s="756" t="s">
        <v>45</v>
      </c>
      <c r="S152" s="756"/>
      <c r="T152" s="756" t="s">
        <v>88</v>
      </c>
      <c r="U152" s="756" t="s">
        <v>1250</v>
      </c>
      <c r="V152">
        <v>93200</v>
      </c>
      <c r="W152" s="756" t="s">
        <v>744</v>
      </c>
      <c r="X152">
        <v>93</v>
      </c>
      <c r="Y152" s="756" t="s">
        <v>2447</v>
      </c>
      <c r="Z152">
        <v>15</v>
      </c>
      <c r="AA152" s="756" t="s">
        <v>3310</v>
      </c>
      <c r="AB152" t="s">
        <v>2457</v>
      </c>
      <c r="AC152">
        <v>331.2</v>
      </c>
      <c r="AD152">
        <v>24.05</v>
      </c>
      <c r="AE152">
        <v>97.699999999999989</v>
      </c>
      <c r="AF152">
        <v>170.97499999999999</v>
      </c>
      <c r="AG152">
        <v>73.45</v>
      </c>
      <c r="AH152">
        <v>166.2</v>
      </c>
      <c r="AI152">
        <v>65</v>
      </c>
      <c r="AJ152">
        <v>100.20453012048185</v>
      </c>
    </row>
    <row r="153" spans="1:36" hidden="1">
      <c r="A153">
        <v>41</v>
      </c>
      <c r="B153" s="436">
        <v>45674</v>
      </c>
      <c r="C153" s="756" t="s">
        <v>1529</v>
      </c>
      <c r="D153" s="756" t="s">
        <v>1556</v>
      </c>
      <c r="E153" s="756" t="s">
        <v>1536</v>
      </c>
      <c r="F153" s="756"/>
      <c r="H153" s="756" t="s">
        <v>1457</v>
      </c>
      <c r="I153" s="756" t="s">
        <v>1383</v>
      </c>
      <c r="J153">
        <v>154.69</v>
      </c>
      <c r="K153" s="756" t="s">
        <v>1383</v>
      </c>
      <c r="L153">
        <v>0</v>
      </c>
      <c r="M153">
        <v>1</v>
      </c>
      <c r="N153">
        <v>3</v>
      </c>
      <c r="O153" s="756" t="s">
        <v>1440</v>
      </c>
      <c r="P153" s="756" t="s">
        <v>114</v>
      </c>
      <c r="Q153" s="756" t="s">
        <v>34</v>
      </c>
      <c r="R153" s="756" t="s">
        <v>34</v>
      </c>
      <c r="S153" s="756"/>
      <c r="T153" s="756"/>
      <c r="U153" s="756" t="s">
        <v>1384</v>
      </c>
      <c r="V153">
        <v>75019</v>
      </c>
      <c r="W153" s="756" t="s">
        <v>135</v>
      </c>
      <c r="X153">
        <v>75</v>
      </c>
      <c r="Y153" s="756" t="s">
        <v>2450</v>
      </c>
      <c r="Z153">
        <v>15</v>
      </c>
      <c r="AA153" s="756" t="s">
        <v>2453</v>
      </c>
      <c r="AB153" t="s">
        <v>2457</v>
      </c>
      <c r="AC153">
        <v>154.69</v>
      </c>
      <c r="AD153">
        <v>154.69</v>
      </c>
      <c r="AE153">
        <v>154.69</v>
      </c>
      <c r="AF153">
        <v>154.69</v>
      </c>
      <c r="AG153">
        <v>154.69</v>
      </c>
      <c r="AH153">
        <v>154.69</v>
      </c>
      <c r="AI153">
        <v>65</v>
      </c>
      <c r="AJ153">
        <v>100.20453012048185</v>
      </c>
    </row>
    <row r="154" spans="1:36" hidden="1">
      <c r="A154">
        <v>41</v>
      </c>
      <c r="B154" s="436">
        <v>45674</v>
      </c>
      <c r="C154" s="756" t="s">
        <v>1529</v>
      </c>
      <c r="D154" s="756" t="s">
        <v>1556</v>
      </c>
      <c r="E154" s="756" t="s">
        <v>1536</v>
      </c>
      <c r="F154" s="756"/>
      <c r="H154" s="756" t="s">
        <v>1457</v>
      </c>
      <c r="I154" s="756" t="s">
        <v>602</v>
      </c>
      <c r="J154">
        <v>90</v>
      </c>
      <c r="K154" s="756" t="s">
        <v>602</v>
      </c>
      <c r="L154">
        <v>0</v>
      </c>
      <c r="M154">
        <v>1</v>
      </c>
      <c r="N154">
        <v>3</v>
      </c>
      <c r="O154" s="756" t="s">
        <v>1440</v>
      </c>
      <c r="P154" s="756" t="s">
        <v>114</v>
      </c>
      <c r="Q154" s="756" t="s">
        <v>7</v>
      </c>
      <c r="R154" s="756" t="s">
        <v>143</v>
      </c>
      <c r="S154" s="756" t="s">
        <v>603</v>
      </c>
      <c r="T154" s="756" t="s">
        <v>603</v>
      </c>
      <c r="U154" s="756" t="s">
        <v>604</v>
      </c>
      <c r="V154">
        <v>93400</v>
      </c>
      <c r="W154" s="756" t="s">
        <v>385</v>
      </c>
      <c r="X154">
        <v>93</v>
      </c>
      <c r="Y154" s="756" t="s">
        <v>2450</v>
      </c>
      <c r="Z154">
        <v>15</v>
      </c>
      <c r="AA154" s="756" t="s">
        <v>2453</v>
      </c>
      <c r="AB154" t="s">
        <v>2457</v>
      </c>
      <c r="AC154">
        <v>153.4</v>
      </c>
      <c r="AD154">
        <v>43.9</v>
      </c>
      <c r="AE154">
        <v>84.566153846153838</v>
      </c>
      <c r="AF154">
        <v>84.566153846153838</v>
      </c>
      <c r="AG154">
        <v>75.400000000000006</v>
      </c>
      <c r="AH154">
        <v>75.400000000000006</v>
      </c>
      <c r="AI154">
        <v>65</v>
      </c>
      <c r="AJ154">
        <v>100.20453012048185</v>
      </c>
    </row>
    <row r="155" spans="1:36" hidden="1">
      <c r="A155">
        <v>42</v>
      </c>
      <c r="B155" s="436">
        <v>45674</v>
      </c>
      <c r="C155" s="756" t="s">
        <v>1477</v>
      </c>
      <c r="D155" s="756" t="s">
        <v>1436</v>
      </c>
      <c r="E155" s="756" t="s">
        <v>1560</v>
      </c>
      <c r="F155" s="756"/>
      <c r="H155" s="756" t="s">
        <v>1444</v>
      </c>
      <c r="I155" s="756" t="s">
        <v>660</v>
      </c>
      <c r="J155">
        <v>477.45</v>
      </c>
      <c r="K155" s="756" t="s">
        <v>1385</v>
      </c>
      <c r="L155">
        <v>0</v>
      </c>
      <c r="M155">
        <v>1</v>
      </c>
      <c r="N155">
        <v>3</v>
      </c>
      <c r="O155" s="756" t="s">
        <v>1440</v>
      </c>
      <c r="P155" s="756" t="s">
        <v>13</v>
      </c>
      <c r="Q155" s="756" t="s">
        <v>47</v>
      </c>
      <c r="R155" s="756" t="s">
        <v>292</v>
      </c>
      <c r="S155" s="756" t="s">
        <v>661</v>
      </c>
      <c r="T155" s="756" t="s">
        <v>88</v>
      </c>
      <c r="U155" s="756" t="s">
        <v>764</v>
      </c>
      <c r="V155">
        <v>75019</v>
      </c>
      <c r="W155" s="756" t="s">
        <v>135</v>
      </c>
      <c r="X155">
        <v>75</v>
      </c>
      <c r="Y155" s="756" t="s">
        <v>2447</v>
      </c>
      <c r="Z155">
        <v>15</v>
      </c>
      <c r="AA155" s="756" t="s">
        <v>3310</v>
      </c>
      <c r="AB155" t="s">
        <v>2457</v>
      </c>
      <c r="AC155">
        <v>547.45000000000005</v>
      </c>
      <c r="AE155">
        <v>124.50428571428571</v>
      </c>
      <c r="AG155">
        <v>96</v>
      </c>
      <c r="AH155">
        <v>122.2</v>
      </c>
      <c r="AI155">
        <v>65</v>
      </c>
      <c r="AJ155">
        <v>100.20453012048185</v>
      </c>
    </row>
    <row r="156" spans="1:36" hidden="1">
      <c r="A156">
        <v>42</v>
      </c>
      <c r="B156" s="436">
        <v>45674</v>
      </c>
      <c r="C156" s="756" t="s">
        <v>1477</v>
      </c>
      <c r="D156" s="756" t="s">
        <v>1436</v>
      </c>
      <c r="E156" s="756" t="s">
        <v>1560</v>
      </c>
      <c r="F156" s="756"/>
      <c r="H156" s="756" t="s">
        <v>1444</v>
      </c>
      <c r="I156" s="756" t="s">
        <v>500</v>
      </c>
      <c r="J156">
        <v>85.2</v>
      </c>
      <c r="K156" s="756" t="s">
        <v>500</v>
      </c>
      <c r="L156">
        <v>0</v>
      </c>
      <c r="M156">
        <v>1</v>
      </c>
      <c r="N156">
        <v>3</v>
      </c>
      <c r="O156" s="756" t="s">
        <v>1440</v>
      </c>
      <c r="P156" s="756" t="s">
        <v>114</v>
      </c>
      <c r="Q156" s="756" t="s">
        <v>7</v>
      </c>
      <c r="R156" s="756" t="s">
        <v>501</v>
      </c>
      <c r="S156" s="756" t="s">
        <v>500</v>
      </c>
      <c r="T156" s="756" t="s">
        <v>500</v>
      </c>
      <c r="U156" s="756" t="s">
        <v>502</v>
      </c>
      <c r="V156">
        <v>92000</v>
      </c>
      <c r="W156" s="756" t="s">
        <v>160</v>
      </c>
      <c r="X156">
        <v>92</v>
      </c>
      <c r="Y156" s="756" t="s">
        <v>2450</v>
      </c>
      <c r="Z156">
        <v>15</v>
      </c>
      <c r="AA156" s="756" t="s">
        <v>2453</v>
      </c>
      <c r="AB156" t="s">
        <v>2457</v>
      </c>
      <c r="AC156">
        <v>458.58000000000004</v>
      </c>
      <c r="AD156">
        <v>45.85</v>
      </c>
      <c r="AE156">
        <v>71.959032258064511</v>
      </c>
      <c r="AF156">
        <v>159.33785714285716</v>
      </c>
      <c r="AG156">
        <v>53.75</v>
      </c>
      <c r="AH156">
        <v>137.535</v>
      </c>
      <c r="AI156">
        <v>65</v>
      </c>
      <c r="AJ156">
        <v>100.20453012048185</v>
      </c>
    </row>
    <row r="157" spans="1:36" hidden="1">
      <c r="A157">
        <v>42</v>
      </c>
      <c r="B157" s="436">
        <v>45674</v>
      </c>
      <c r="C157" s="756" t="s">
        <v>1477</v>
      </c>
      <c r="D157" s="756" t="s">
        <v>1436</v>
      </c>
      <c r="E157" s="756" t="s">
        <v>1560</v>
      </c>
      <c r="F157" s="756"/>
      <c r="H157" s="756" t="s">
        <v>1444</v>
      </c>
      <c r="I157" s="756" t="s">
        <v>1252</v>
      </c>
      <c r="J157">
        <v>45.25</v>
      </c>
      <c r="K157" s="756" t="s">
        <v>1252</v>
      </c>
      <c r="L157">
        <v>0</v>
      </c>
      <c r="M157">
        <v>1</v>
      </c>
      <c r="N157">
        <v>3</v>
      </c>
      <c r="O157" s="756" t="s">
        <v>1440</v>
      </c>
      <c r="P157" s="756" t="s">
        <v>13</v>
      </c>
      <c r="Q157" s="756" t="s">
        <v>43</v>
      </c>
      <c r="R157" s="756" t="s">
        <v>93</v>
      </c>
      <c r="S157" s="756" t="s">
        <v>110</v>
      </c>
      <c r="T157" s="756" t="s">
        <v>88</v>
      </c>
      <c r="U157" s="756" t="s">
        <v>1253</v>
      </c>
      <c r="V157">
        <v>93210</v>
      </c>
      <c r="W157" s="756" t="s">
        <v>1254</v>
      </c>
      <c r="X157">
        <v>93</v>
      </c>
      <c r="Y157" s="756" t="s">
        <v>2448</v>
      </c>
      <c r="Z157">
        <v>15</v>
      </c>
      <c r="AA157" s="756" t="s">
        <v>3310</v>
      </c>
      <c r="AB157" t="s">
        <v>2457</v>
      </c>
      <c r="AC157">
        <v>151.57</v>
      </c>
      <c r="AD157">
        <v>15.65</v>
      </c>
      <c r="AE157">
        <v>47.782307692307697</v>
      </c>
      <c r="AF157">
        <v>62.11699999999999</v>
      </c>
      <c r="AG157">
        <v>38.5</v>
      </c>
      <c r="AH157">
        <v>41.875</v>
      </c>
      <c r="AI157">
        <v>65</v>
      </c>
      <c r="AJ157">
        <v>100.20453012048185</v>
      </c>
    </row>
    <row r="158" spans="1:36" hidden="1">
      <c r="A158">
        <v>42</v>
      </c>
      <c r="B158" s="436">
        <v>45674</v>
      </c>
      <c r="C158" s="756" t="s">
        <v>1477</v>
      </c>
      <c r="D158" s="756" t="s">
        <v>1436</v>
      </c>
      <c r="E158" s="756" t="s">
        <v>1560</v>
      </c>
      <c r="F158" s="756"/>
      <c r="H158" s="756" t="s">
        <v>1444</v>
      </c>
      <c r="I158" s="756" t="s">
        <v>1265</v>
      </c>
      <c r="J158">
        <v>437.5</v>
      </c>
      <c r="K158" s="756" t="s">
        <v>1265</v>
      </c>
      <c r="L158">
        <v>0</v>
      </c>
      <c r="M158">
        <v>1</v>
      </c>
      <c r="N158">
        <v>3</v>
      </c>
      <c r="O158" s="756" t="s">
        <v>1440</v>
      </c>
      <c r="P158" s="756" t="s">
        <v>114</v>
      </c>
      <c r="Q158" s="756" t="s">
        <v>13</v>
      </c>
      <c r="R158" s="756" t="s">
        <v>86</v>
      </c>
      <c r="S158" s="756" t="s">
        <v>1263</v>
      </c>
      <c r="T158" s="756" t="s">
        <v>88</v>
      </c>
      <c r="U158" s="756" t="s">
        <v>1264</v>
      </c>
      <c r="V158">
        <v>93200</v>
      </c>
      <c r="W158" s="756" t="s">
        <v>744</v>
      </c>
      <c r="X158">
        <v>93</v>
      </c>
      <c r="Y158" s="756" t="s">
        <v>2450</v>
      </c>
      <c r="Z158">
        <v>15</v>
      </c>
      <c r="AA158" s="756" t="s">
        <v>2453</v>
      </c>
      <c r="AB158" t="s">
        <v>2457</v>
      </c>
      <c r="AC158">
        <v>1137.5</v>
      </c>
      <c r="AD158">
        <v>50</v>
      </c>
      <c r="AE158">
        <v>354.5</v>
      </c>
      <c r="AF158">
        <v>443.125</v>
      </c>
      <c r="AG158">
        <v>307</v>
      </c>
      <c r="AH158">
        <v>292.5</v>
      </c>
      <c r="AI158">
        <v>65</v>
      </c>
      <c r="AJ158">
        <v>100.20453012048185</v>
      </c>
    </row>
    <row r="159" spans="1:36" hidden="1">
      <c r="A159">
        <v>43</v>
      </c>
      <c r="B159" s="436">
        <v>45674</v>
      </c>
      <c r="C159" s="756" t="s">
        <v>1526</v>
      </c>
      <c r="D159" s="756" t="s">
        <v>1562</v>
      </c>
      <c r="E159" s="756"/>
      <c r="F159" s="756"/>
      <c r="H159" s="756" t="s">
        <v>1461</v>
      </c>
      <c r="I159" s="756" t="s">
        <v>471</v>
      </c>
      <c r="J159">
        <v>43.5</v>
      </c>
      <c r="K159" s="756" t="s">
        <v>471</v>
      </c>
      <c r="L159">
        <v>0</v>
      </c>
      <c r="M159">
        <v>1</v>
      </c>
      <c r="N159">
        <v>3</v>
      </c>
      <c r="O159" s="756" t="s">
        <v>1440</v>
      </c>
      <c r="P159" s="756" t="s">
        <v>114</v>
      </c>
      <c r="Q159" s="756" t="s">
        <v>7</v>
      </c>
      <c r="R159" s="756" t="s">
        <v>143</v>
      </c>
      <c r="S159" s="756" t="s">
        <v>472</v>
      </c>
      <c r="T159" s="756" t="s">
        <v>473</v>
      </c>
      <c r="U159" s="756" t="s">
        <v>474</v>
      </c>
      <c r="V159">
        <v>92800</v>
      </c>
      <c r="W159" s="756" t="s">
        <v>475</v>
      </c>
      <c r="X159">
        <v>92</v>
      </c>
      <c r="Y159" s="756" t="s">
        <v>2450</v>
      </c>
      <c r="Z159">
        <v>15</v>
      </c>
      <c r="AA159" s="756" t="s">
        <v>2453</v>
      </c>
      <c r="AB159" t="s">
        <v>2457</v>
      </c>
      <c r="AC159">
        <v>68.8</v>
      </c>
      <c r="AD159">
        <v>12.1</v>
      </c>
      <c r="AE159">
        <v>36.945833333333333</v>
      </c>
      <c r="AF159">
        <v>36.945833333333333</v>
      </c>
      <c r="AG159">
        <v>42.125</v>
      </c>
      <c r="AH159">
        <v>42.125</v>
      </c>
      <c r="AI159">
        <v>65</v>
      </c>
      <c r="AJ159">
        <v>100.20453012048185</v>
      </c>
    </row>
    <row r="160" spans="1:36" hidden="1">
      <c r="A160">
        <v>43</v>
      </c>
      <c r="B160" s="436">
        <v>45674</v>
      </c>
      <c r="C160" s="756" t="s">
        <v>1526</v>
      </c>
      <c r="D160" s="756" t="s">
        <v>1562</v>
      </c>
      <c r="E160" s="756"/>
      <c r="F160" s="756"/>
      <c r="H160" s="756" t="s">
        <v>1461</v>
      </c>
      <c r="I160" s="756" t="s">
        <v>1061</v>
      </c>
      <c r="J160">
        <v>7.64</v>
      </c>
      <c r="K160" s="756" t="s">
        <v>1061</v>
      </c>
      <c r="L160">
        <v>0</v>
      </c>
      <c r="M160">
        <v>1</v>
      </c>
      <c r="N160">
        <v>3</v>
      </c>
      <c r="O160" s="756" t="s">
        <v>1440</v>
      </c>
      <c r="P160" s="756" t="s">
        <v>114</v>
      </c>
      <c r="Q160" s="756" t="s">
        <v>7</v>
      </c>
      <c r="R160" s="756" t="s">
        <v>143</v>
      </c>
      <c r="S160" s="756" t="s">
        <v>505</v>
      </c>
      <c r="T160" s="756" t="s">
        <v>1060</v>
      </c>
      <c r="U160" s="756" t="s">
        <v>1062</v>
      </c>
      <c r="V160">
        <v>92000</v>
      </c>
      <c r="W160" s="756" t="s">
        <v>160</v>
      </c>
      <c r="X160">
        <v>92</v>
      </c>
      <c r="Y160" s="756" t="s">
        <v>2450</v>
      </c>
      <c r="Z160">
        <v>15</v>
      </c>
      <c r="AA160" s="756" t="s">
        <v>2453</v>
      </c>
      <c r="AB160" t="s">
        <v>2457</v>
      </c>
      <c r="AC160">
        <v>11.6</v>
      </c>
      <c r="AD160">
        <v>1</v>
      </c>
      <c r="AE160">
        <v>6.8488888888888892</v>
      </c>
      <c r="AF160">
        <v>6.8488888888888892</v>
      </c>
      <c r="AG160">
        <v>7</v>
      </c>
      <c r="AH160">
        <v>7</v>
      </c>
      <c r="AI160">
        <v>65</v>
      </c>
      <c r="AJ160">
        <v>100.20453012048185</v>
      </c>
    </row>
    <row r="161" spans="1:36" hidden="1">
      <c r="A161">
        <v>43</v>
      </c>
      <c r="B161" s="436">
        <v>45674</v>
      </c>
      <c r="C161" s="756" t="s">
        <v>1526</v>
      </c>
      <c r="D161" s="756" t="s">
        <v>1562</v>
      </c>
      <c r="E161" s="756"/>
      <c r="F161" s="756"/>
      <c r="H161" s="756" t="s">
        <v>1461</v>
      </c>
      <c r="I161" s="756" t="s">
        <v>784</v>
      </c>
      <c r="J161">
        <v>35</v>
      </c>
      <c r="K161" s="756" t="s">
        <v>784</v>
      </c>
      <c r="L161">
        <v>0</v>
      </c>
      <c r="M161">
        <v>1</v>
      </c>
      <c r="N161">
        <v>3</v>
      </c>
      <c r="O161" s="756" t="s">
        <v>1440</v>
      </c>
      <c r="P161" s="756" t="s">
        <v>13</v>
      </c>
      <c r="Q161" s="756" t="s">
        <v>43</v>
      </c>
      <c r="R161" s="756" t="s">
        <v>93</v>
      </c>
      <c r="S161" s="756" t="s">
        <v>209</v>
      </c>
      <c r="T161" s="756" t="s">
        <v>88</v>
      </c>
      <c r="U161" s="756" t="s">
        <v>785</v>
      </c>
      <c r="V161">
        <v>92250</v>
      </c>
      <c r="W161" s="756" t="s">
        <v>786</v>
      </c>
      <c r="X161">
        <v>92</v>
      </c>
      <c r="Y161" s="756" t="s">
        <v>2448</v>
      </c>
      <c r="Z161">
        <v>15</v>
      </c>
      <c r="AA161" s="756" t="s">
        <v>3310</v>
      </c>
      <c r="AB161" t="s">
        <v>2457</v>
      </c>
      <c r="AC161">
        <v>92.91</v>
      </c>
      <c r="AD161">
        <v>17.5</v>
      </c>
      <c r="AE161">
        <v>29.722999999999999</v>
      </c>
      <c r="AF161">
        <v>45.727692307692308</v>
      </c>
      <c r="AG161">
        <v>27.125</v>
      </c>
      <c r="AH161">
        <v>47.14</v>
      </c>
      <c r="AI161">
        <v>65</v>
      </c>
      <c r="AJ161">
        <v>100.20453012048185</v>
      </c>
    </row>
    <row r="162" spans="1:36" hidden="1">
      <c r="A162">
        <v>43</v>
      </c>
      <c r="B162" s="436">
        <v>45674</v>
      </c>
      <c r="C162" s="756" t="s">
        <v>1526</v>
      </c>
      <c r="D162" s="756" t="s">
        <v>1562</v>
      </c>
      <c r="E162" s="756"/>
      <c r="F162" s="756"/>
      <c r="H162" s="756" t="s">
        <v>1461</v>
      </c>
      <c r="I162" s="756" t="s">
        <v>971</v>
      </c>
      <c r="J162">
        <v>45.14</v>
      </c>
      <c r="K162" s="756" t="s">
        <v>971</v>
      </c>
      <c r="L162">
        <v>0</v>
      </c>
      <c r="M162">
        <v>1</v>
      </c>
      <c r="N162">
        <v>3</v>
      </c>
      <c r="O162" s="756" t="s">
        <v>1440</v>
      </c>
      <c r="P162" s="756" t="s">
        <v>13</v>
      </c>
      <c r="Q162" s="756" t="s">
        <v>45</v>
      </c>
      <c r="R162" s="756" t="s">
        <v>93</v>
      </c>
      <c r="S162" s="756" t="s">
        <v>972</v>
      </c>
      <c r="T162" s="756" t="s">
        <v>88</v>
      </c>
      <c r="U162" s="756" t="s">
        <v>973</v>
      </c>
      <c r="V162">
        <v>92500</v>
      </c>
      <c r="W162" s="756" t="s">
        <v>974</v>
      </c>
      <c r="X162">
        <v>92</v>
      </c>
      <c r="Y162" s="756" t="s">
        <v>2448</v>
      </c>
      <c r="Z162">
        <v>15</v>
      </c>
      <c r="AA162" s="756" t="s">
        <v>3310</v>
      </c>
      <c r="AB162" t="s">
        <v>2457</v>
      </c>
      <c r="AC162">
        <v>193.8</v>
      </c>
      <c r="AD162">
        <v>12</v>
      </c>
      <c r="AE162">
        <v>47.782222222222224</v>
      </c>
      <c r="AF162">
        <v>61.434285714285714</v>
      </c>
      <c r="AG162">
        <v>41.2</v>
      </c>
      <c r="AH162">
        <v>45.14</v>
      </c>
      <c r="AI162">
        <v>65</v>
      </c>
      <c r="AJ162">
        <v>100.20453012048185</v>
      </c>
    </row>
    <row r="163" spans="1:36" hidden="1">
      <c r="A163">
        <v>43</v>
      </c>
      <c r="B163" s="436">
        <v>45674</v>
      </c>
      <c r="C163" s="756" t="s">
        <v>1526</v>
      </c>
      <c r="D163" s="756" t="s">
        <v>1562</v>
      </c>
      <c r="E163" s="756"/>
      <c r="F163" s="756"/>
      <c r="H163" s="756" t="s">
        <v>1461</v>
      </c>
      <c r="I163" s="756" t="s">
        <v>169</v>
      </c>
      <c r="J163">
        <v>29</v>
      </c>
      <c r="K163" s="756" t="s">
        <v>169</v>
      </c>
      <c r="L163">
        <v>0</v>
      </c>
      <c r="M163">
        <v>1</v>
      </c>
      <c r="N163">
        <v>3</v>
      </c>
      <c r="O163" s="756" t="s">
        <v>1440</v>
      </c>
      <c r="P163" s="756" t="s">
        <v>114</v>
      </c>
      <c r="Q163" s="756" t="s">
        <v>7</v>
      </c>
      <c r="R163" s="756" t="s">
        <v>143</v>
      </c>
      <c r="S163" s="756" t="s">
        <v>144</v>
      </c>
      <c r="T163" s="756" t="s">
        <v>165</v>
      </c>
      <c r="U163" s="756" t="s">
        <v>170</v>
      </c>
      <c r="V163">
        <v>92110</v>
      </c>
      <c r="W163" s="756" t="s">
        <v>167</v>
      </c>
      <c r="X163">
        <v>92</v>
      </c>
      <c r="Y163" s="756" t="s">
        <v>2450</v>
      </c>
      <c r="Z163">
        <v>15</v>
      </c>
      <c r="AA163" s="756" t="s">
        <v>2453</v>
      </c>
      <c r="AB163" t="s">
        <v>2457</v>
      </c>
      <c r="AC163">
        <v>65</v>
      </c>
      <c r="AD163">
        <v>20</v>
      </c>
      <c r="AE163">
        <v>39.571428571428569</v>
      </c>
      <c r="AF163">
        <v>39.571428571428569</v>
      </c>
      <c r="AG163">
        <v>45</v>
      </c>
      <c r="AH163">
        <v>45</v>
      </c>
      <c r="AI163">
        <v>65</v>
      </c>
      <c r="AJ163">
        <v>100.20453012048185</v>
      </c>
    </row>
    <row r="164" spans="1:36" hidden="1">
      <c r="A164">
        <v>44</v>
      </c>
      <c r="B164" s="436">
        <v>45676</v>
      </c>
      <c r="C164" s="756" t="s">
        <v>1477</v>
      </c>
      <c r="D164" s="756" t="s">
        <v>1564</v>
      </c>
      <c r="E164" s="756" t="s">
        <v>1565</v>
      </c>
      <c r="F164" s="756" t="s">
        <v>1519</v>
      </c>
      <c r="H164" s="756" t="s">
        <v>1457</v>
      </c>
      <c r="I164" s="756" t="s">
        <v>660</v>
      </c>
      <c r="J164">
        <v>70</v>
      </c>
      <c r="K164" s="756" t="s">
        <v>660</v>
      </c>
      <c r="L164">
        <v>0</v>
      </c>
      <c r="M164">
        <v>1</v>
      </c>
      <c r="N164">
        <v>3</v>
      </c>
      <c r="O164" s="756" t="s">
        <v>1466</v>
      </c>
      <c r="P164" s="756" t="s">
        <v>13</v>
      </c>
      <c r="Q164" s="756" t="s">
        <v>47</v>
      </c>
      <c r="R164" s="756" t="s">
        <v>292</v>
      </c>
      <c r="S164" s="756" t="s">
        <v>661</v>
      </c>
      <c r="T164" s="756" t="s">
        <v>88</v>
      </c>
      <c r="U164" s="756" t="s">
        <v>662</v>
      </c>
      <c r="V164">
        <v>75012</v>
      </c>
      <c r="W164" s="756" t="s">
        <v>151</v>
      </c>
      <c r="X164">
        <v>75</v>
      </c>
      <c r="Y164" s="756" t="s">
        <v>2447</v>
      </c>
      <c r="Z164">
        <v>15</v>
      </c>
      <c r="AA164" s="756" t="s">
        <v>3310</v>
      </c>
      <c r="AB164" t="s">
        <v>2457</v>
      </c>
      <c r="AC164">
        <v>547.45000000000005</v>
      </c>
      <c r="AD164">
        <v>87.6</v>
      </c>
      <c r="AE164">
        <v>124.50428571428571</v>
      </c>
      <c r="AF164">
        <v>186.75642857142856</v>
      </c>
      <c r="AG164">
        <v>96</v>
      </c>
      <c r="AH164">
        <v>122.2</v>
      </c>
      <c r="AI164">
        <v>65</v>
      </c>
      <c r="AJ164">
        <v>100.20453012048185</v>
      </c>
    </row>
    <row r="165" spans="1:36" hidden="1">
      <c r="A165">
        <v>44</v>
      </c>
      <c r="B165" s="436">
        <v>45676</v>
      </c>
      <c r="C165" s="756" t="s">
        <v>1477</v>
      </c>
      <c r="D165" s="756" t="s">
        <v>1564</v>
      </c>
      <c r="E165" s="756" t="s">
        <v>1565</v>
      </c>
      <c r="F165" s="756" t="s">
        <v>1519</v>
      </c>
      <c r="H165" s="756" t="s">
        <v>1457</v>
      </c>
      <c r="I165" s="756" t="s">
        <v>788</v>
      </c>
      <c r="J165">
        <v>37</v>
      </c>
      <c r="K165" s="756" t="s">
        <v>788</v>
      </c>
      <c r="L165">
        <v>0</v>
      </c>
      <c r="M165">
        <v>1</v>
      </c>
      <c r="N165">
        <v>3</v>
      </c>
      <c r="O165" s="756" t="s">
        <v>1466</v>
      </c>
      <c r="P165" s="756" t="s">
        <v>114</v>
      </c>
      <c r="Q165" s="756" t="s">
        <v>34</v>
      </c>
      <c r="R165" s="756" t="s">
        <v>34</v>
      </c>
      <c r="S165" s="756" t="s">
        <v>789</v>
      </c>
      <c r="T165" s="756" t="s">
        <v>790</v>
      </c>
      <c r="U165" s="756" t="s">
        <v>791</v>
      </c>
      <c r="V165">
        <v>75015</v>
      </c>
      <c r="W165" s="756" t="s">
        <v>118</v>
      </c>
      <c r="X165">
        <v>75</v>
      </c>
      <c r="Y165" s="756" t="s">
        <v>2450</v>
      </c>
      <c r="Z165">
        <v>15</v>
      </c>
      <c r="AA165" s="756" t="s">
        <v>2453</v>
      </c>
      <c r="AB165" t="s">
        <v>2457</v>
      </c>
      <c r="AC165">
        <v>151.5</v>
      </c>
      <c r="AD165">
        <v>36</v>
      </c>
      <c r="AE165">
        <v>58.899999999999991</v>
      </c>
      <c r="AF165">
        <v>58.899999999999991</v>
      </c>
      <c r="AG165">
        <v>47.8</v>
      </c>
      <c r="AH165">
        <v>47.8</v>
      </c>
      <c r="AI165">
        <v>65</v>
      </c>
      <c r="AJ165">
        <v>100.20453012048185</v>
      </c>
    </row>
    <row r="166" spans="1:36" hidden="1">
      <c r="A166">
        <v>44</v>
      </c>
      <c r="B166" s="436">
        <v>45676</v>
      </c>
      <c r="C166" s="756" t="s">
        <v>1477</v>
      </c>
      <c r="D166" s="756" t="s">
        <v>1564</v>
      </c>
      <c r="E166" s="756" t="s">
        <v>1565</v>
      </c>
      <c r="F166" s="756" t="s">
        <v>1519</v>
      </c>
      <c r="H166" s="756" t="s">
        <v>1457</v>
      </c>
      <c r="I166" s="756" t="s">
        <v>792</v>
      </c>
      <c r="J166">
        <v>33</v>
      </c>
      <c r="K166" s="756" t="s">
        <v>792</v>
      </c>
      <c r="L166">
        <v>0</v>
      </c>
      <c r="M166">
        <v>1</v>
      </c>
      <c r="N166">
        <v>3</v>
      </c>
      <c r="O166" s="756" t="s">
        <v>1466</v>
      </c>
      <c r="P166" s="756" t="s">
        <v>114</v>
      </c>
      <c r="Q166" s="756" t="s">
        <v>34</v>
      </c>
      <c r="R166" s="756" t="s">
        <v>34</v>
      </c>
      <c r="S166" s="756" t="s">
        <v>789</v>
      </c>
      <c r="T166" s="756" t="s">
        <v>790</v>
      </c>
      <c r="U166" s="756" t="s">
        <v>793</v>
      </c>
      <c r="V166">
        <v>75005</v>
      </c>
      <c r="W166" s="756" t="s">
        <v>294</v>
      </c>
      <c r="X166">
        <v>75</v>
      </c>
      <c r="Y166" s="756" t="s">
        <v>2450</v>
      </c>
      <c r="Z166">
        <v>15</v>
      </c>
      <c r="AA166" s="756" t="s">
        <v>2453</v>
      </c>
      <c r="AB166" t="s">
        <v>2457</v>
      </c>
      <c r="AC166">
        <v>122</v>
      </c>
      <c r="AD166">
        <v>29</v>
      </c>
      <c r="AE166">
        <v>55.767857142857146</v>
      </c>
      <c r="AF166">
        <v>55.767857142857146</v>
      </c>
      <c r="AG166">
        <v>45</v>
      </c>
      <c r="AH166">
        <v>45</v>
      </c>
      <c r="AI166">
        <v>65</v>
      </c>
      <c r="AJ166">
        <v>100.20453012048185</v>
      </c>
    </row>
    <row r="167" spans="1:36" hidden="1">
      <c r="B167" s="436">
        <v>45677</v>
      </c>
      <c r="C167" s="756" t="s">
        <v>1425</v>
      </c>
      <c r="D167" s="756"/>
      <c r="E167" s="756"/>
      <c r="F167" s="756"/>
      <c r="H167" s="756" t="s">
        <v>1426</v>
      </c>
      <c r="I167" s="756" t="s">
        <v>1377</v>
      </c>
      <c r="K167" s="756" t="s">
        <v>1377</v>
      </c>
      <c r="L167">
        <v>1</v>
      </c>
      <c r="M167">
        <v>1</v>
      </c>
      <c r="N167">
        <v>4</v>
      </c>
      <c r="O167" s="756" t="s">
        <v>1472</v>
      </c>
      <c r="P167" s="756" t="s">
        <v>114</v>
      </c>
      <c r="Q167" s="756" t="s">
        <v>690</v>
      </c>
      <c r="R167" s="756" t="s">
        <v>1378</v>
      </c>
      <c r="S167" s="756" t="s">
        <v>691</v>
      </c>
      <c r="T167" s="756" t="s">
        <v>691</v>
      </c>
      <c r="U167" s="756" t="s">
        <v>692</v>
      </c>
      <c r="V167">
        <v>92160</v>
      </c>
      <c r="W167" s="756" t="s">
        <v>693</v>
      </c>
      <c r="X167">
        <v>92</v>
      </c>
      <c r="Y167" s="756" t="s">
        <v>2450</v>
      </c>
      <c r="Z167">
        <v>15</v>
      </c>
      <c r="AA167" s="756" t="s">
        <v>2452</v>
      </c>
      <c r="AB167" t="s">
        <v>2457</v>
      </c>
      <c r="AC167">
        <v>199.5</v>
      </c>
      <c r="AD167">
        <v>38.5</v>
      </c>
      <c r="AE167">
        <v>110.25</v>
      </c>
      <c r="AF167">
        <v>110.25</v>
      </c>
      <c r="AG167">
        <v>92.75</v>
      </c>
      <c r="AH167">
        <v>92.75</v>
      </c>
      <c r="AI167">
        <v>65</v>
      </c>
      <c r="AJ167">
        <v>100.20453012048185</v>
      </c>
    </row>
    <row r="168" spans="1:36" hidden="1">
      <c r="A168">
        <v>45</v>
      </c>
      <c r="B168" s="436">
        <v>45677</v>
      </c>
      <c r="C168" s="756" t="s">
        <v>1489</v>
      </c>
      <c r="D168" s="756" t="s">
        <v>1509</v>
      </c>
      <c r="E168" s="756"/>
      <c r="F168" s="756"/>
      <c r="H168" s="756" t="s">
        <v>1444</v>
      </c>
      <c r="I168" s="756" t="s">
        <v>488</v>
      </c>
      <c r="J168">
        <v>59.8</v>
      </c>
      <c r="K168" s="756" t="s">
        <v>488</v>
      </c>
      <c r="L168">
        <v>0</v>
      </c>
      <c r="M168">
        <v>1</v>
      </c>
      <c r="N168">
        <v>4</v>
      </c>
      <c r="O168" s="756" t="s">
        <v>1472</v>
      </c>
      <c r="P168" s="756" t="s">
        <v>13</v>
      </c>
      <c r="Q168" s="756" t="s">
        <v>43</v>
      </c>
      <c r="R168" s="756" t="s">
        <v>93</v>
      </c>
      <c r="S168" s="756" t="s">
        <v>489</v>
      </c>
      <c r="T168" s="756" t="s">
        <v>88</v>
      </c>
      <c r="U168" s="756" t="s">
        <v>490</v>
      </c>
      <c r="V168">
        <v>75016</v>
      </c>
      <c r="W168" s="756" t="s">
        <v>181</v>
      </c>
      <c r="X168">
        <v>75</v>
      </c>
      <c r="Y168" s="756" t="s">
        <v>2448</v>
      </c>
      <c r="Z168">
        <v>15</v>
      </c>
      <c r="AA168" s="756" t="s">
        <v>3310</v>
      </c>
      <c r="AB168" t="s">
        <v>2457</v>
      </c>
      <c r="AC168">
        <v>272.39999999999998</v>
      </c>
      <c r="AD168">
        <v>52.8</v>
      </c>
      <c r="AE168">
        <v>60.131724137931045</v>
      </c>
      <c r="AF168">
        <v>124.55857142857143</v>
      </c>
      <c r="AG168">
        <v>54</v>
      </c>
      <c r="AH168">
        <v>117.02499999999999</v>
      </c>
      <c r="AI168">
        <v>65</v>
      </c>
      <c r="AJ168">
        <v>100.20453012048185</v>
      </c>
    </row>
    <row r="169" spans="1:36" hidden="1">
      <c r="A169">
        <v>45</v>
      </c>
      <c r="B169" s="436">
        <v>45677</v>
      </c>
      <c r="C169" s="756" t="s">
        <v>1489</v>
      </c>
      <c r="D169" s="756" t="s">
        <v>1509</v>
      </c>
      <c r="E169" s="756"/>
      <c r="F169" s="756"/>
      <c r="H169" s="756" t="s">
        <v>1444</v>
      </c>
      <c r="I169" s="756" t="s">
        <v>809</v>
      </c>
      <c r="J169">
        <v>99.9</v>
      </c>
      <c r="K169" s="756" t="s">
        <v>809</v>
      </c>
      <c r="L169">
        <v>0</v>
      </c>
      <c r="M169">
        <v>1</v>
      </c>
      <c r="N169">
        <v>4</v>
      </c>
      <c r="O169" s="756" t="s">
        <v>1472</v>
      </c>
      <c r="P169" s="756" t="s">
        <v>114</v>
      </c>
      <c r="Q169" s="756" t="s">
        <v>20</v>
      </c>
      <c r="R169" s="756" t="s">
        <v>20</v>
      </c>
      <c r="S169" s="756" t="s">
        <v>616</v>
      </c>
      <c r="T169" s="756" t="s">
        <v>616</v>
      </c>
      <c r="U169" s="756" t="s">
        <v>810</v>
      </c>
      <c r="V169">
        <v>75017</v>
      </c>
      <c r="W169" s="756" t="s">
        <v>393</v>
      </c>
      <c r="X169">
        <v>75</v>
      </c>
      <c r="Y169" s="756" t="s">
        <v>2450</v>
      </c>
      <c r="Z169">
        <v>15</v>
      </c>
      <c r="AA169" s="756" t="s">
        <v>2453</v>
      </c>
      <c r="AB169" t="s">
        <v>2457</v>
      </c>
      <c r="AC169">
        <v>411.4</v>
      </c>
      <c r="AD169">
        <v>118.37</v>
      </c>
      <c r="AE169">
        <v>68.5060465116279</v>
      </c>
      <c r="AF169">
        <v>196.38399999999999</v>
      </c>
      <c r="AG169">
        <v>60</v>
      </c>
      <c r="AH169">
        <v>179.85</v>
      </c>
      <c r="AI169">
        <v>65</v>
      </c>
      <c r="AJ169">
        <v>100.20453012048185</v>
      </c>
    </row>
    <row r="170" spans="1:36" hidden="1">
      <c r="A170">
        <v>45</v>
      </c>
      <c r="B170" s="436">
        <v>45677</v>
      </c>
      <c r="C170" s="756" t="s">
        <v>1489</v>
      </c>
      <c r="D170" s="756" t="s">
        <v>1509</v>
      </c>
      <c r="E170" s="756"/>
      <c r="F170" s="756"/>
      <c r="H170" s="756" t="s">
        <v>1444</v>
      </c>
      <c r="I170" s="756" t="s">
        <v>803</v>
      </c>
      <c r="J170">
        <v>93</v>
      </c>
      <c r="K170" s="756" t="s">
        <v>803</v>
      </c>
      <c r="L170">
        <v>0</v>
      </c>
      <c r="M170">
        <v>1</v>
      </c>
      <c r="N170">
        <v>4</v>
      </c>
      <c r="O170" s="756" t="s">
        <v>1472</v>
      </c>
      <c r="P170" s="756" t="s">
        <v>114</v>
      </c>
      <c r="Q170" s="756" t="s">
        <v>20</v>
      </c>
      <c r="R170" s="756" t="s">
        <v>20</v>
      </c>
      <c r="S170" s="756" t="s">
        <v>616</v>
      </c>
      <c r="T170" s="756" t="s">
        <v>616</v>
      </c>
      <c r="U170" s="756" t="s">
        <v>804</v>
      </c>
      <c r="V170">
        <v>75016</v>
      </c>
      <c r="W170" s="756" t="s">
        <v>181</v>
      </c>
      <c r="X170">
        <v>75</v>
      </c>
      <c r="Y170" s="756" t="s">
        <v>2450</v>
      </c>
      <c r="Z170">
        <v>15</v>
      </c>
      <c r="AA170" s="756" t="s">
        <v>2453</v>
      </c>
      <c r="AB170" t="s">
        <v>2457</v>
      </c>
      <c r="AC170">
        <v>475.14</v>
      </c>
      <c r="AD170">
        <v>82</v>
      </c>
      <c r="AE170">
        <v>79.063448275862072</v>
      </c>
      <c r="AF170">
        <v>305.71199999999999</v>
      </c>
      <c r="AG170">
        <v>71</v>
      </c>
      <c r="AH170">
        <v>300.61</v>
      </c>
      <c r="AI170">
        <v>65</v>
      </c>
      <c r="AJ170">
        <v>100.20453012048185</v>
      </c>
    </row>
    <row r="171" spans="1:36" hidden="1">
      <c r="A171">
        <v>45</v>
      </c>
      <c r="B171" s="436">
        <v>45677</v>
      </c>
      <c r="C171" s="756" t="s">
        <v>1489</v>
      </c>
      <c r="D171" s="756" t="s">
        <v>1509</v>
      </c>
      <c r="E171" s="756"/>
      <c r="F171" s="756"/>
      <c r="H171" s="756" t="s">
        <v>1444</v>
      </c>
      <c r="I171" s="756" t="s">
        <v>975</v>
      </c>
      <c r="J171">
        <v>133.1</v>
      </c>
      <c r="K171" s="756" t="s">
        <v>975</v>
      </c>
      <c r="L171">
        <v>0</v>
      </c>
      <c r="M171">
        <v>1</v>
      </c>
      <c r="N171">
        <v>4</v>
      </c>
      <c r="O171" s="756" t="s">
        <v>1472</v>
      </c>
      <c r="P171" s="756" t="s">
        <v>13</v>
      </c>
      <c r="Q171" s="756" t="s">
        <v>47</v>
      </c>
      <c r="R171" s="756" t="s">
        <v>292</v>
      </c>
      <c r="S171" s="756" t="s">
        <v>976</v>
      </c>
      <c r="T171" s="756" t="s">
        <v>88</v>
      </c>
      <c r="U171" s="756" t="s">
        <v>977</v>
      </c>
      <c r="V171">
        <v>92800</v>
      </c>
      <c r="W171" s="756" t="s">
        <v>475</v>
      </c>
      <c r="X171">
        <v>92</v>
      </c>
      <c r="Y171" s="756" t="s">
        <v>2512</v>
      </c>
      <c r="Z171">
        <v>15</v>
      </c>
      <c r="AA171" s="756" t="s">
        <v>3310</v>
      </c>
      <c r="AB171" t="s">
        <v>2457</v>
      </c>
      <c r="AC171">
        <v>303.7</v>
      </c>
      <c r="AD171">
        <v>73</v>
      </c>
      <c r="AE171">
        <v>81.798823529411763</v>
      </c>
      <c r="AF171">
        <v>198.65428571428572</v>
      </c>
      <c r="AG171">
        <v>78.5</v>
      </c>
      <c r="AH171">
        <v>199</v>
      </c>
      <c r="AI171">
        <v>65</v>
      </c>
      <c r="AJ171">
        <v>100.20453012048185</v>
      </c>
    </row>
    <row r="172" spans="1:36" hidden="1">
      <c r="A172">
        <v>46</v>
      </c>
      <c r="B172" s="436">
        <v>45677</v>
      </c>
      <c r="C172" s="756" t="s">
        <v>1568</v>
      </c>
      <c r="D172" s="756" t="s">
        <v>1516</v>
      </c>
      <c r="E172" s="756"/>
      <c r="F172" s="756"/>
      <c r="H172" s="756" t="s">
        <v>1457</v>
      </c>
      <c r="I172" s="756" t="s">
        <v>331</v>
      </c>
      <c r="J172">
        <v>210</v>
      </c>
      <c r="K172" s="756" t="s">
        <v>331</v>
      </c>
      <c r="L172">
        <v>0</v>
      </c>
      <c r="M172">
        <v>1</v>
      </c>
      <c r="N172">
        <v>4</v>
      </c>
      <c r="O172" s="756" t="s">
        <v>1472</v>
      </c>
      <c r="P172" s="756" t="s">
        <v>114</v>
      </c>
      <c r="Q172" s="756" t="s">
        <v>3</v>
      </c>
      <c r="R172" s="756" t="s">
        <v>3</v>
      </c>
      <c r="S172" s="756" t="s">
        <v>332</v>
      </c>
      <c r="T172" s="756" t="s">
        <v>332</v>
      </c>
      <c r="U172" s="756" t="s">
        <v>333</v>
      </c>
      <c r="V172">
        <v>93200</v>
      </c>
      <c r="W172" s="756" t="s">
        <v>330</v>
      </c>
      <c r="X172">
        <v>93</v>
      </c>
      <c r="Y172" s="756" t="s">
        <v>2450</v>
      </c>
      <c r="Z172">
        <v>15</v>
      </c>
      <c r="AA172" s="756" t="s">
        <v>2454</v>
      </c>
      <c r="AB172" t="s">
        <v>2457</v>
      </c>
      <c r="AC172">
        <v>1408</v>
      </c>
      <c r="AD172">
        <v>16</v>
      </c>
      <c r="AE172">
        <v>433.81812500000001</v>
      </c>
      <c r="AF172">
        <v>631.00818181818181</v>
      </c>
      <c r="AG172">
        <v>416.39</v>
      </c>
      <c r="AH172">
        <v>630.5</v>
      </c>
      <c r="AI172">
        <v>65</v>
      </c>
      <c r="AJ172">
        <v>100.20453012048185</v>
      </c>
    </row>
    <row r="173" spans="1:36" hidden="1">
      <c r="A173">
        <v>46</v>
      </c>
      <c r="B173" s="436">
        <v>45677</v>
      </c>
      <c r="C173" s="756" t="s">
        <v>1568</v>
      </c>
      <c r="D173" s="756" t="s">
        <v>1516</v>
      </c>
      <c r="E173" s="756"/>
      <c r="F173" s="756"/>
      <c r="H173" s="756" t="s">
        <v>1457</v>
      </c>
      <c r="I173" s="756" t="s">
        <v>1245</v>
      </c>
      <c r="J173">
        <v>210</v>
      </c>
      <c r="K173" s="756" t="s">
        <v>1245</v>
      </c>
      <c r="L173">
        <v>0</v>
      </c>
      <c r="M173">
        <v>1</v>
      </c>
      <c r="N173">
        <v>4</v>
      </c>
      <c r="O173" s="756" t="s">
        <v>1472</v>
      </c>
      <c r="P173" s="756" t="s">
        <v>13</v>
      </c>
      <c r="Q173" s="756" t="s">
        <v>49</v>
      </c>
      <c r="R173" s="756" t="s">
        <v>86</v>
      </c>
      <c r="S173" s="756" t="s">
        <v>1245</v>
      </c>
      <c r="T173" s="756" t="s">
        <v>88</v>
      </c>
      <c r="U173" s="756" t="s">
        <v>1246</v>
      </c>
      <c r="V173">
        <v>93022</v>
      </c>
      <c r="W173" s="756" t="s">
        <v>1211</v>
      </c>
      <c r="X173">
        <v>93</v>
      </c>
      <c r="Y173" s="756" t="s">
        <v>2450</v>
      </c>
      <c r="Z173">
        <v>15</v>
      </c>
      <c r="AA173" s="756" t="s">
        <v>3310</v>
      </c>
      <c r="AB173" t="s">
        <v>2457</v>
      </c>
      <c r="AC173">
        <v>1408</v>
      </c>
      <c r="AD173">
        <v>0</v>
      </c>
      <c r="AE173">
        <v>436.70933333333335</v>
      </c>
      <c r="AF173">
        <v>655.06400000000008</v>
      </c>
      <c r="AG173">
        <v>425</v>
      </c>
      <c r="AH173">
        <v>831.75</v>
      </c>
      <c r="AI173">
        <v>65</v>
      </c>
      <c r="AJ173">
        <v>100.20453012048185</v>
      </c>
    </row>
    <row r="174" spans="1:36" hidden="1">
      <c r="A174">
        <v>47</v>
      </c>
      <c r="B174" s="436">
        <v>45678</v>
      </c>
      <c r="C174" s="756" t="s">
        <v>1487</v>
      </c>
      <c r="D174" s="756" t="s">
        <v>1570</v>
      </c>
      <c r="E174" s="756" t="s">
        <v>1524</v>
      </c>
      <c r="F174" s="756"/>
      <c r="H174" s="756" t="s">
        <v>1438</v>
      </c>
      <c r="I174" s="756" t="s">
        <v>1227</v>
      </c>
      <c r="J174">
        <v>33.75</v>
      </c>
      <c r="K174" s="756" t="s">
        <v>1227</v>
      </c>
      <c r="L174">
        <v>0</v>
      </c>
      <c r="M174">
        <v>1</v>
      </c>
      <c r="N174">
        <v>4</v>
      </c>
      <c r="O174" s="756" t="s">
        <v>1475</v>
      </c>
      <c r="P174" s="756" t="s">
        <v>114</v>
      </c>
      <c r="Q174" s="756" t="s">
        <v>20</v>
      </c>
      <c r="R174" s="756" t="s">
        <v>20</v>
      </c>
      <c r="S174" s="756" t="s">
        <v>848</v>
      </c>
      <c r="T174" s="756" t="s">
        <v>848</v>
      </c>
      <c r="U174" s="756" t="s">
        <v>1228</v>
      </c>
      <c r="V174">
        <v>93230</v>
      </c>
      <c r="W174" s="756" t="s">
        <v>286</v>
      </c>
      <c r="X174">
        <v>93</v>
      </c>
      <c r="Y174" s="756" t="s">
        <v>2450</v>
      </c>
      <c r="Z174">
        <v>15</v>
      </c>
      <c r="AA174" s="756" t="s">
        <v>2453</v>
      </c>
      <c r="AB174" t="s">
        <v>2457</v>
      </c>
      <c r="AC174">
        <v>242</v>
      </c>
      <c r="AD174">
        <v>68.650000000000006</v>
      </c>
      <c r="AE174">
        <v>73.678620689655176</v>
      </c>
      <c r="AF174">
        <v>142.44533333333334</v>
      </c>
      <c r="AG174">
        <v>63.7</v>
      </c>
      <c r="AH174">
        <v>131</v>
      </c>
      <c r="AI174">
        <v>65</v>
      </c>
      <c r="AJ174">
        <v>100.20453012048185</v>
      </c>
    </row>
    <row r="175" spans="1:36" hidden="1">
      <c r="A175">
        <v>47</v>
      </c>
      <c r="B175" s="436">
        <v>45678</v>
      </c>
      <c r="C175" s="756" t="s">
        <v>1487</v>
      </c>
      <c r="D175" s="756" t="s">
        <v>1570</v>
      </c>
      <c r="E175" s="756" t="s">
        <v>1524</v>
      </c>
      <c r="F175" s="756"/>
      <c r="H175" s="756" t="s">
        <v>1438</v>
      </c>
      <c r="I175" s="756" t="s">
        <v>975</v>
      </c>
      <c r="J175">
        <v>33.75</v>
      </c>
      <c r="K175" s="756" t="s">
        <v>975</v>
      </c>
      <c r="L175">
        <v>0</v>
      </c>
      <c r="M175">
        <v>1</v>
      </c>
      <c r="N175">
        <v>4</v>
      </c>
      <c r="O175" s="756" t="s">
        <v>1475</v>
      </c>
      <c r="P175" s="756" t="s">
        <v>13</v>
      </c>
      <c r="Q175" s="756" t="s">
        <v>47</v>
      </c>
      <c r="R175" s="756" t="s">
        <v>292</v>
      </c>
      <c r="S175" s="756" t="s">
        <v>976</v>
      </c>
      <c r="T175" s="756" t="s">
        <v>88</v>
      </c>
      <c r="U175" s="756" t="s">
        <v>977</v>
      </c>
      <c r="V175">
        <v>92800</v>
      </c>
      <c r="W175" s="756" t="s">
        <v>475</v>
      </c>
      <c r="X175">
        <v>92</v>
      </c>
      <c r="Y175" s="756" t="s">
        <v>2512</v>
      </c>
      <c r="Z175">
        <v>15</v>
      </c>
      <c r="AA175" s="756" t="s">
        <v>3310</v>
      </c>
      <c r="AB175" t="s">
        <v>2457</v>
      </c>
      <c r="AC175">
        <v>303.7</v>
      </c>
      <c r="AD175">
        <v>73</v>
      </c>
      <c r="AE175">
        <v>81.798823529411763</v>
      </c>
      <c r="AF175">
        <v>198.65428571428572</v>
      </c>
      <c r="AG175">
        <v>78.5</v>
      </c>
      <c r="AH175">
        <v>199</v>
      </c>
      <c r="AI175">
        <v>65</v>
      </c>
      <c r="AJ175">
        <v>100.20453012048185</v>
      </c>
    </row>
    <row r="176" spans="1:36" hidden="1">
      <c r="A176">
        <v>48</v>
      </c>
      <c r="B176" s="436">
        <v>45678</v>
      </c>
      <c r="C176" s="756" t="s">
        <v>1435</v>
      </c>
      <c r="D176" s="756" t="s">
        <v>1533</v>
      </c>
      <c r="E176" s="756" t="s">
        <v>1572</v>
      </c>
      <c r="F176" s="756"/>
      <c r="H176" s="756" t="s">
        <v>1457</v>
      </c>
      <c r="I176" s="756" t="s">
        <v>775</v>
      </c>
      <c r="J176">
        <v>121</v>
      </c>
      <c r="K176" s="756" t="s">
        <v>775</v>
      </c>
      <c r="L176">
        <v>0</v>
      </c>
      <c r="M176">
        <v>1</v>
      </c>
      <c r="N176">
        <v>4</v>
      </c>
      <c r="O176" s="756" t="s">
        <v>1475</v>
      </c>
      <c r="P176" s="756" t="s">
        <v>13</v>
      </c>
      <c r="Q176" s="756" t="s">
        <v>49</v>
      </c>
      <c r="R176" s="756" t="s">
        <v>86</v>
      </c>
      <c r="S176" s="756" t="s">
        <v>776</v>
      </c>
      <c r="T176" s="756" t="s">
        <v>367</v>
      </c>
      <c r="U176" s="756" t="s">
        <v>777</v>
      </c>
      <c r="V176">
        <v>75014</v>
      </c>
      <c r="W176" s="756" t="s">
        <v>211</v>
      </c>
      <c r="X176">
        <v>75</v>
      </c>
      <c r="Y176" s="756" t="s">
        <v>2448</v>
      </c>
      <c r="Z176">
        <v>15</v>
      </c>
      <c r="AA176" s="756" t="s">
        <v>3310</v>
      </c>
      <c r="AB176" t="s">
        <v>2457</v>
      </c>
      <c r="AC176">
        <v>273.19</v>
      </c>
      <c r="AD176">
        <v>60</v>
      </c>
      <c r="AE176">
        <v>115.65642857142856</v>
      </c>
      <c r="AF176">
        <v>115.65642857142856</v>
      </c>
      <c r="AG176">
        <v>105</v>
      </c>
      <c r="AH176">
        <v>105</v>
      </c>
      <c r="AI176">
        <v>65</v>
      </c>
      <c r="AJ176">
        <v>100.20453012048185</v>
      </c>
    </row>
    <row r="177" spans="1:36" hidden="1">
      <c r="A177">
        <v>48</v>
      </c>
      <c r="B177" s="436">
        <v>45678</v>
      </c>
      <c r="C177" s="756" t="s">
        <v>1435</v>
      </c>
      <c r="D177" s="756" t="s">
        <v>1533</v>
      </c>
      <c r="E177" s="756" t="s">
        <v>1572</v>
      </c>
      <c r="F177" s="756"/>
      <c r="H177" s="756" t="s">
        <v>1457</v>
      </c>
      <c r="I177" s="756" t="s">
        <v>803</v>
      </c>
      <c r="J177">
        <v>121</v>
      </c>
      <c r="K177" s="756" t="s">
        <v>803</v>
      </c>
      <c r="L177">
        <v>0</v>
      </c>
      <c r="M177">
        <v>1</v>
      </c>
      <c r="N177">
        <v>4</v>
      </c>
      <c r="O177" s="756" t="s">
        <v>1475</v>
      </c>
      <c r="P177" s="756" t="s">
        <v>114</v>
      </c>
      <c r="Q177" s="756" t="s">
        <v>20</v>
      </c>
      <c r="R177" s="756" t="s">
        <v>20</v>
      </c>
      <c r="S177" s="756" t="s">
        <v>616</v>
      </c>
      <c r="T177" s="756" t="s">
        <v>616</v>
      </c>
      <c r="U177" s="756" t="s">
        <v>804</v>
      </c>
      <c r="V177">
        <v>75016</v>
      </c>
      <c r="W177" s="756" t="s">
        <v>181</v>
      </c>
      <c r="X177">
        <v>75</v>
      </c>
      <c r="Y177" s="756" t="s">
        <v>2450</v>
      </c>
      <c r="Z177">
        <v>15</v>
      </c>
      <c r="AA177" s="756" t="s">
        <v>2453</v>
      </c>
      <c r="AB177" t="s">
        <v>2457</v>
      </c>
      <c r="AC177">
        <v>475.14</v>
      </c>
      <c r="AD177">
        <v>82</v>
      </c>
      <c r="AE177">
        <v>79.063448275862072</v>
      </c>
      <c r="AF177">
        <v>305.71199999999999</v>
      </c>
      <c r="AG177">
        <v>71</v>
      </c>
      <c r="AH177">
        <v>300.61</v>
      </c>
      <c r="AI177">
        <v>65</v>
      </c>
      <c r="AJ177">
        <v>100.20453012048185</v>
      </c>
    </row>
    <row r="178" spans="1:36" hidden="1">
      <c r="B178" s="436">
        <v>45679</v>
      </c>
      <c r="C178" s="756" t="s">
        <v>1425</v>
      </c>
      <c r="D178" s="756"/>
      <c r="E178" s="756"/>
      <c r="F178" s="756"/>
      <c r="H178" s="756" t="s">
        <v>1426</v>
      </c>
      <c r="I178" s="756" t="s">
        <v>1029</v>
      </c>
      <c r="K178" s="756" t="s">
        <v>1029</v>
      </c>
      <c r="L178">
        <v>1</v>
      </c>
      <c r="M178">
        <v>1</v>
      </c>
      <c r="N178">
        <v>4</v>
      </c>
      <c r="O178" s="756" t="s">
        <v>1424</v>
      </c>
      <c r="P178" s="756" t="s">
        <v>114</v>
      </c>
      <c r="Q178" s="756" t="s">
        <v>7</v>
      </c>
      <c r="R178" s="756" t="s">
        <v>143</v>
      </c>
      <c r="S178" s="756" t="s">
        <v>483</v>
      </c>
      <c r="T178" s="756" t="s">
        <v>1030</v>
      </c>
      <c r="U178" s="756" t="s">
        <v>1031</v>
      </c>
      <c r="V178">
        <v>75015</v>
      </c>
      <c r="W178" s="756" t="s">
        <v>118</v>
      </c>
      <c r="X178">
        <v>75</v>
      </c>
      <c r="Y178" s="756" t="s">
        <v>2450</v>
      </c>
      <c r="Z178">
        <v>15</v>
      </c>
      <c r="AA178" s="756" t="s">
        <v>2453</v>
      </c>
      <c r="AB178" t="s">
        <v>2457</v>
      </c>
      <c r="AC178">
        <v>60</v>
      </c>
      <c r="AD178">
        <v>12</v>
      </c>
      <c r="AE178">
        <v>22.299999999999997</v>
      </c>
      <c r="AF178">
        <v>29.733333333333334</v>
      </c>
      <c r="AG178">
        <v>19.600000000000001</v>
      </c>
      <c r="AH178">
        <v>23.4</v>
      </c>
      <c r="AI178">
        <v>65</v>
      </c>
      <c r="AJ178">
        <v>100.20453012048185</v>
      </c>
    </row>
    <row r="179" spans="1:36" hidden="1">
      <c r="B179" s="436">
        <v>45679</v>
      </c>
      <c r="C179" s="756" t="s">
        <v>1425</v>
      </c>
      <c r="D179" s="756"/>
      <c r="E179" s="756"/>
      <c r="F179" s="756"/>
      <c r="H179" s="756" t="s">
        <v>1426</v>
      </c>
      <c r="I179" s="756" t="s">
        <v>1377</v>
      </c>
      <c r="K179" s="756" t="s">
        <v>1377</v>
      </c>
      <c r="L179">
        <v>1</v>
      </c>
      <c r="M179">
        <v>1</v>
      </c>
      <c r="N179">
        <v>4</v>
      </c>
      <c r="O179" s="756" t="s">
        <v>1424</v>
      </c>
      <c r="P179" s="756" t="s">
        <v>114</v>
      </c>
      <c r="Q179" s="756" t="s">
        <v>690</v>
      </c>
      <c r="R179" s="756" t="s">
        <v>1378</v>
      </c>
      <c r="S179" s="756" t="s">
        <v>691</v>
      </c>
      <c r="T179" s="756" t="s">
        <v>691</v>
      </c>
      <c r="U179" s="756" t="s">
        <v>692</v>
      </c>
      <c r="V179">
        <v>92160</v>
      </c>
      <c r="W179" s="756" t="s">
        <v>693</v>
      </c>
      <c r="X179">
        <v>92</v>
      </c>
      <c r="Y179" s="756" t="s">
        <v>2450</v>
      </c>
      <c r="Z179">
        <v>15</v>
      </c>
      <c r="AA179" s="756" t="s">
        <v>2452</v>
      </c>
      <c r="AB179" t="s">
        <v>2457</v>
      </c>
      <c r="AC179">
        <v>199.5</v>
      </c>
      <c r="AD179">
        <v>38.5</v>
      </c>
      <c r="AE179">
        <v>110.25</v>
      </c>
      <c r="AF179">
        <v>110.25</v>
      </c>
      <c r="AG179">
        <v>92.75</v>
      </c>
      <c r="AH179">
        <v>92.75</v>
      </c>
      <c r="AI179">
        <v>65</v>
      </c>
      <c r="AJ179">
        <v>100.20453012048185</v>
      </c>
    </row>
    <row r="180" spans="1:36" hidden="1">
      <c r="A180">
        <v>49</v>
      </c>
      <c r="B180" s="436">
        <v>45679</v>
      </c>
      <c r="C180" s="756" t="s">
        <v>1487</v>
      </c>
      <c r="D180" s="756" t="s">
        <v>1574</v>
      </c>
      <c r="E180" s="756"/>
      <c r="F180" s="756"/>
      <c r="H180" s="756" t="s">
        <v>1461</v>
      </c>
      <c r="I180" s="756" t="s">
        <v>975</v>
      </c>
      <c r="J180">
        <v>53</v>
      </c>
      <c r="K180" s="756" t="s">
        <v>975</v>
      </c>
      <c r="L180">
        <v>0</v>
      </c>
      <c r="M180">
        <v>1</v>
      </c>
      <c r="N180">
        <v>4</v>
      </c>
      <c r="O180" s="756" t="s">
        <v>1424</v>
      </c>
      <c r="P180" s="756" t="s">
        <v>13</v>
      </c>
      <c r="Q180" s="756" t="s">
        <v>47</v>
      </c>
      <c r="R180" s="756" t="s">
        <v>292</v>
      </c>
      <c r="S180" s="756" t="s">
        <v>976</v>
      </c>
      <c r="T180" s="756" t="s">
        <v>88</v>
      </c>
      <c r="U180" s="756" t="s">
        <v>977</v>
      </c>
      <c r="V180">
        <v>92800</v>
      </c>
      <c r="W180" s="756" t="s">
        <v>475</v>
      </c>
      <c r="X180">
        <v>92</v>
      </c>
      <c r="Y180" s="756" t="s">
        <v>2512</v>
      </c>
      <c r="Z180">
        <v>15</v>
      </c>
      <c r="AA180" s="756" t="s">
        <v>3310</v>
      </c>
      <c r="AB180" t="s">
        <v>2457</v>
      </c>
      <c r="AC180">
        <v>303.7</v>
      </c>
      <c r="AD180">
        <v>73</v>
      </c>
      <c r="AE180">
        <v>81.798823529411763</v>
      </c>
      <c r="AF180">
        <v>198.65428571428572</v>
      </c>
      <c r="AG180">
        <v>78.5</v>
      </c>
      <c r="AH180">
        <v>199</v>
      </c>
      <c r="AI180">
        <v>65</v>
      </c>
      <c r="AJ180">
        <v>100.20453012048185</v>
      </c>
    </row>
    <row r="181" spans="1:36" hidden="1">
      <c r="A181">
        <v>49</v>
      </c>
      <c r="B181" s="436">
        <v>45679</v>
      </c>
      <c r="C181" s="756" t="s">
        <v>1487</v>
      </c>
      <c r="D181" s="756" t="s">
        <v>1574</v>
      </c>
      <c r="E181" s="756"/>
      <c r="F181" s="756"/>
      <c r="H181" s="756" t="s">
        <v>1461</v>
      </c>
      <c r="I181" s="756" t="s">
        <v>488</v>
      </c>
      <c r="J181">
        <v>26.8</v>
      </c>
      <c r="K181" s="756" t="s">
        <v>488</v>
      </c>
      <c r="L181">
        <v>0</v>
      </c>
      <c r="M181">
        <v>1</v>
      </c>
      <c r="N181">
        <v>4</v>
      </c>
      <c r="O181" s="756" t="s">
        <v>1424</v>
      </c>
      <c r="P181" s="756" t="s">
        <v>13</v>
      </c>
      <c r="Q181" s="756" t="s">
        <v>43</v>
      </c>
      <c r="R181" s="756" t="s">
        <v>93</v>
      </c>
      <c r="S181" s="756" t="s">
        <v>489</v>
      </c>
      <c r="T181" s="756" t="s">
        <v>88</v>
      </c>
      <c r="U181" s="756" t="s">
        <v>490</v>
      </c>
      <c r="V181">
        <v>75016</v>
      </c>
      <c r="W181" s="756" t="s">
        <v>181</v>
      </c>
      <c r="X181">
        <v>75</v>
      </c>
      <c r="Y181" s="756" t="s">
        <v>2448</v>
      </c>
      <c r="Z181">
        <v>15</v>
      </c>
      <c r="AA181" s="756" t="s">
        <v>3310</v>
      </c>
      <c r="AB181" t="s">
        <v>2457</v>
      </c>
      <c r="AC181">
        <v>272.39999999999998</v>
      </c>
      <c r="AD181">
        <v>52.8</v>
      </c>
      <c r="AE181">
        <v>60.131724137931045</v>
      </c>
      <c r="AF181">
        <v>124.55857142857143</v>
      </c>
      <c r="AG181">
        <v>54</v>
      </c>
      <c r="AH181">
        <v>117.02499999999999</v>
      </c>
      <c r="AI181">
        <v>65</v>
      </c>
      <c r="AJ181">
        <v>100.20453012048185</v>
      </c>
    </row>
    <row r="182" spans="1:36" hidden="1">
      <c r="A182">
        <v>49</v>
      </c>
      <c r="B182" s="436">
        <v>45679</v>
      </c>
      <c r="C182" s="756" t="s">
        <v>1487</v>
      </c>
      <c r="D182" s="756" t="s">
        <v>1574</v>
      </c>
      <c r="E182" s="756"/>
      <c r="F182" s="756"/>
      <c r="H182" s="756" t="s">
        <v>1461</v>
      </c>
      <c r="I182" s="756" t="s">
        <v>809</v>
      </c>
      <c r="J182">
        <v>30.8</v>
      </c>
      <c r="K182" s="756" t="s">
        <v>809</v>
      </c>
      <c r="L182">
        <v>0</v>
      </c>
      <c r="M182">
        <v>1</v>
      </c>
      <c r="N182">
        <v>4</v>
      </c>
      <c r="O182" s="756" t="s">
        <v>1424</v>
      </c>
      <c r="P182" s="756" t="s">
        <v>114</v>
      </c>
      <c r="Q182" s="756" t="s">
        <v>20</v>
      </c>
      <c r="R182" s="756" t="s">
        <v>20</v>
      </c>
      <c r="S182" s="756" t="s">
        <v>616</v>
      </c>
      <c r="T182" s="756" t="s">
        <v>616</v>
      </c>
      <c r="U182" s="756" t="s">
        <v>810</v>
      </c>
      <c r="V182">
        <v>75017</v>
      </c>
      <c r="W182" s="756" t="s">
        <v>393</v>
      </c>
      <c r="X182">
        <v>75</v>
      </c>
      <c r="Y182" s="756" t="s">
        <v>2450</v>
      </c>
      <c r="Z182">
        <v>15</v>
      </c>
      <c r="AA182" s="756" t="s">
        <v>2453</v>
      </c>
      <c r="AB182" t="s">
        <v>2457</v>
      </c>
      <c r="AC182">
        <v>411.4</v>
      </c>
      <c r="AD182">
        <v>118.37</v>
      </c>
      <c r="AE182">
        <v>68.5060465116279</v>
      </c>
      <c r="AF182">
        <v>196.38399999999999</v>
      </c>
      <c r="AG182">
        <v>60</v>
      </c>
      <c r="AH182">
        <v>179.85</v>
      </c>
      <c r="AI182">
        <v>65</v>
      </c>
      <c r="AJ182">
        <v>100.20453012048185</v>
      </c>
    </row>
    <row r="183" spans="1:36" hidden="1">
      <c r="A183">
        <v>49</v>
      </c>
      <c r="B183" s="436">
        <v>45679</v>
      </c>
      <c r="C183" s="756" t="s">
        <v>1487</v>
      </c>
      <c r="D183" s="756" t="s">
        <v>1574</v>
      </c>
      <c r="E183" s="756"/>
      <c r="F183" s="756"/>
      <c r="H183" s="756" t="s">
        <v>1461</v>
      </c>
      <c r="I183" s="756" t="s">
        <v>803</v>
      </c>
      <c r="J183">
        <v>49</v>
      </c>
      <c r="K183" s="756" t="s">
        <v>803</v>
      </c>
      <c r="L183">
        <v>0</v>
      </c>
      <c r="M183">
        <v>1</v>
      </c>
      <c r="N183">
        <v>4</v>
      </c>
      <c r="O183" s="756" t="s">
        <v>1424</v>
      </c>
      <c r="P183" s="756" t="s">
        <v>114</v>
      </c>
      <c r="Q183" s="756" t="s">
        <v>20</v>
      </c>
      <c r="R183" s="756" t="s">
        <v>20</v>
      </c>
      <c r="S183" s="756" t="s">
        <v>616</v>
      </c>
      <c r="T183" s="756" t="s">
        <v>616</v>
      </c>
      <c r="U183" s="756" t="s">
        <v>804</v>
      </c>
      <c r="V183">
        <v>75016</v>
      </c>
      <c r="W183" s="756" t="s">
        <v>181</v>
      </c>
      <c r="X183">
        <v>75</v>
      </c>
      <c r="Y183" s="756" t="s">
        <v>2450</v>
      </c>
      <c r="Z183">
        <v>15</v>
      </c>
      <c r="AA183" s="756" t="s">
        <v>2453</v>
      </c>
      <c r="AB183" t="s">
        <v>2457</v>
      </c>
      <c r="AC183">
        <v>475.14</v>
      </c>
      <c r="AD183">
        <v>82</v>
      </c>
      <c r="AE183">
        <v>79.063448275862072</v>
      </c>
      <c r="AF183">
        <v>305.71199999999999</v>
      </c>
      <c r="AG183">
        <v>71</v>
      </c>
      <c r="AH183">
        <v>300.61</v>
      </c>
      <c r="AI183">
        <v>65</v>
      </c>
      <c r="AJ183">
        <v>100.20453012048185</v>
      </c>
    </row>
    <row r="184" spans="1:36" hidden="1">
      <c r="A184">
        <v>50</v>
      </c>
      <c r="B184" s="436">
        <v>45679</v>
      </c>
      <c r="C184" s="756" t="s">
        <v>1435</v>
      </c>
      <c r="D184" s="756" t="s">
        <v>1436</v>
      </c>
      <c r="E184" s="756" t="s">
        <v>1576</v>
      </c>
      <c r="F184" s="756"/>
      <c r="H184" s="756" t="s">
        <v>1438</v>
      </c>
      <c r="I184" s="756" t="s">
        <v>1212</v>
      </c>
      <c r="J184">
        <v>191.2</v>
      </c>
      <c r="K184" s="756" t="s">
        <v>1212</v>
      </c>
      <c r="L184">
        <v>0</v>
      </c>
      <c r="M184">
        <v>1</v>
      </c>
      <c r="N184">
        <v>4</v>
      </c>
      <c r="O184" s="756" t="s">
        <v>1424</v>
      </c>
      <c r="P184" s="756" t="s">
        <v>13</v>
      </c>
      <c r="Q184" s="756" t="s">
        <v>49</v>
      </c>
      <c r="R184" s="756" t="s">
        <v>49</v>
      </c>
      <c r="S184" s="756" t="s">
        <v>131</v>
      </c>
      <c r="T184" s="756"/>
      <c r="U184" s="756" t="s">
        <v>1213</v>
      </c>
      <c r="V184">
        <v>75020</v>
      </c>
      <c r="W184" s="756" t="s">
        <v>138</v>
      </c>
      <c r="X184">
        <v>75</v>
      </c>
      <c r="Y184" s="756" t="s">
        <v>2448</v>
      </c>
      <c r="Z184">
        <v>15</v>
      </c>
      <c r="AA184" s="756" t="s">
        <v>3310</v>
      </c>
      <c r="AB184" t="s">
        <v>2457</v>
      </c>
      <c r="AC184">
        <v>875.78</v>
      </c>
      <c r="AD184">
        <v>47.44</v>
      </c>
      <c r="AE184">
        <v>168.76499999999999</v>
      </c>
      <c r="AF184">
        <v>180.01599999999999</v>
      </c>
      <c r="AG184">
        <v>130.27000000000001</v>
      </c>
      <c r="AH184">
        <v>118.14</v>
      </c>
      <c r="AI184">
        <v>65</v>
      </c>
      <c r="AJ184">
        <v>100.20453012048185</v>
      </c>
    </row>
    <row r="185" spans="1:36" hidden="1">
      <c r="A185">
        <v>50</v>
      </c>
      <c r="B185" s="436">
        <v>45679</v>
      </c>
      <c r="C185" s="756" t="s">
        <v>1435</v>
      </c>
      <c r="D185" s="756" t="s">
        <v>1436</v>
      </c>
      <c r="E185" s="756" t="s">
        <v>1576</v>
      </c>
      <c r="F185" s="756"/>
      <c r="H185" s="756" t="s">
        <v>1438</v>
      </c>
      <c r="I185" s="756" t="s">
        <v>1209</v>
      </c>
      <c r="J185">
        <v>191.2</v>
      </c>
      <c r="K185" s="756" t="s">
        <v>1209</v>
      </c>
      <c r="L185">
        <v>0</v>
      </c>
      <c r="M185">
        <v>1</v>
      </c>
      <c r="N185">
        <v>4</v>
      </c>
      <c r="O185" s="756" t="s">
        <v>1424</v>
      </c>
      <c r="P185" s="756" t="s">
        <v>114</v>
      </c>
      <c r="Q185" s="756" t="s">
        <v>35</v>
      </c>
      <c r="R185" s="756" t="s">
        <v>143</v>
      </c>
      <c r="S185" s="756"/>
      <c r="T185" s="756"/>
      <c r="U185" s="756" t="s">
        <v>1210</v>
      </c>
      <c r="V185">
        <v>93000</v>
      </c>
      <c r="W185" s="756" t="s">
        <v>1211</v>
      </c>
      <c r="X185">
        <v>93</v>
      </c>
      <c r="Y185" s="756" t="s">
        <v>2450</v>
      </c>
      <c r="Z185">
        <v>15</v>
      </c>
      <c r="AA185" s="756" t="s">
        <v>2453</v>
      </c>
      <c r="AB185" t="s">
        <v>2457</v>
      </c>
      <c r="AC185">
        <v>276</v>
      </c>
      <c r="AD185">
        <v>47.44</v>
      </c>
      <c r="AE185">
        <v>132.76266666666666</v>
      </c>
      <c r="AF185">
        <v>132.76266666666666</v>
      </c>
      <c r="AG185">
        <v>118.14</v>
      </c>
      <c r="AH185">
        <v>118.14</v>
      </c>
      <c r="AI185">
        <v>65</v>
      </c>
      <c r="AJ185">
        <v>100.20453012048185</v>
      </c>
    </row>
    <row r="186" spans="1:36" hidden="1">
      <c r="A186">
        <v>51</v>
      </c>
      <c r="B186" s="436">
        <v>45679</v>
      </c>
      <c r="C186" s="756" t="s">
        <v>1477</v>
      </c>
      <c r="D186" s="756" t="s">
        <v>1524</v>
      </c>
      <c r="E186" s="756"/>
      <c r="F186" s="756"/>
      <c r="H186" s="756" t="s">
        <v>1465</v>
      </c>
      <c r="I186" s="756" t="s">
        <v>704</v>
      </c>
      <c r="J186">
        <v>96.75</v>
      </c>
      <c r="K186" s="756" t="s">
        <v>704</v>
      </c>
      <c r="L186">
        <v>0</v>
      </c>
      <c r="M186">
        <v>1</v>
      </c>
      <c r="N186">
        <v>4</v>
      </c>
      <c r="O186" s="756" t="s">
        <v>1424</v>
      </c>
      <c r="P186" s="756" t="s">
        <v>114</v>
      </c>
      <c r="Q186" s="756" t="s">
        <v>7</v>
      </c>
      <c r="R186" s="756" t="s">
        <v>705</v>
      </c>
      <c r="S186" s="756" t="s">
        <v>706</v>
      </c>
      <c r="T186" s="756" t="s">
        <v>706</v>
      </c>
      <c r="U186" s="756" t="s">
        <v>707</v>
      </c>
      <c r="V186">
        <v>94260</v>
      </c>
      <c r="W186" s="756" t="s">
        <v>708</v>
      </c>
      <c r="X186">
        <v>94</v>
      </c>
      <c r="Y186" s="756" t="s">
        <v>2450</v>
      </c>
      <c r="Z186">
        <v>15</v>
      </c>
      <c r="AA186" s="756" t="s">
        <v>2453</v>
      </c>
      <c r="AB186" t="s">
        <v>2457</v>
      </c>
      <c r="AC186">
        <v>118.84</v>
      </c>
      <c r="AD186">
        <v>34.58</v>
      </c>
      <c r="AE186">
        <v>69.284999999999997</v>
      </c>
      <c r="AF186">
        <v>69.284999999999997</v>
      </c>
      <c r="AG186">
        <v>59.745000000000005</v>
      </c>
      <c r="AH186">
        <v>59.745000000000005</v>
      </c>
      <c r="AI186">
        <v>65</v>
      </c>
      <c r="AJ186">
        <v>100.20453012048185</v>
      </c>
    </row>
    <row r="187" spans="1:36" hidden="1">
      <c r="A187">
        <v>51</v>
      </c>
      <c r="B187" s="436">
        <v>45679</v>
      </c>
      <c r="C187" s="756" t="s">
        <v>1477</v>
      </c>
      <c r="D187" s="756" t="s">
        <v>1524</v>
      </c>
      <c r="E187" s="756"/>
      <c r="F187" s="756"/>
      <c r="H187" s="756" t="s">
        <v>1465</v>
      </c>
      <c r="I187" s="756" t="s">
        <v>772</v>
      </c>
      <c r="J187">
        <v>79</v>
      </c>
      <c r="K187" s="756" t="s">
        <v>772</v>
      </c>
      <c r="L187">
        <v>0</v>
      </c>
      <c r="M187">
        <v>1</v>
      </c>
      <c r="N187">
        <v>4</v>
      </c>
      <c r="O187" s="756" t="s">
        <v>1424</v>
      </c>
      <c r="P187" s="756" t="s">
        <v>13</v>
      </c>
      <c r="Q187" s="756" t="s">
        <v>47</v>
      </c>
      <c r="R187" s="756" t="s">
        <v>47</v>
      </c>
      <c r="S187" s="756" t="s">
        <v>773</v>
      </c>
      <c r="T187" s="756" t="s">
        <v>88</v>
      </c>
      <c r="U187" s="756" t="s">
        <v>774</v>
      </c>
      <c r="V187">
        <v>92100</v>
      </c>
      <c r="W187" s="756" t="s">
        <v>235</v>
      </c>
      <c r="X187">
        <v>92</v>
      </c>
      <c r="Y187" s="756" t="s">
        <v>2448</v>
      </c>
      <c r="Z187">
        <v>15</v>
      </c>
      <c r="AA187" s="756" t="s">
        <v>3310</v>
      </c>
      <c r="AB187" t="s">
        <v>2457</v>
      </c>
      <c r="AC187">
        <v>79</v>
      </c>
      <c r="AD187">
        <v>5.8</v>
      </c>
      <c r="AE187">
        <v>36.027500000000003</v>
      </c>
      <c r="AF187">
        <v>36.027500000000003</v>
      </c>
      <c r="AG187">
        <v>34.200000000000003</v>
      </c>
      <c r="AH187">
        <v>34.200000000000003</v>
      </c>
      <c r="AI187">
        <v>65</v>
      </c>
      <c r="AJ187">
        <v>100.20453012048185</v>
      </c>
    </row>
    <row r="188" spans="1:36" hidden="1">
      <c r="A188">
        <v>51</v>
      </c>
      <c r="B188" s="436">
        <v>45679</v>
      </c>
      <c r="C188" s="756" t="s">
        <v>1477</v>
      </c>
      <c r="D188" s="756" t="s">
        <v>1524</v>
      </c>
      <c r="E188" s="756"/>
      <c r="F188" s="756"/>
      <c r="H188" s="756" t="s">
        <v>1465</v>
      </c>
      <c r="I188" s="756" t="s">
        <v>871</v>
      </c>
      <c r="J188">
        <v>17.75</v>
      </c>
      <c r="K188" s="756" t="s">
        <v>871</v>
      </c>
      <c r="L188">
        <v>0</v>
      </c>
      <c r="M188">
        <v>1</v>
      </c>
      <c r="N188">
        <v>4</v>
      </c>
      <c r="O188" s="756" t="s">
        <v>1424</v>
      </c>
      <c r="P188" s="756" t="s">
        <v>13</v>
      </c>
      <c r="Q188" s="756" t="s">
        <v>49</v>
      </c>
      <c r="R188" s="756" t="s">
        <v>86</v>
      </c>
      <c r="S188" s="756" t="s">
        <v>870</v>
      </c>
      <c r="T188" s="756" t="s">
        <v>95</v>
      </c>
      <c r="U188" s="756" t="s">
        <v>872</v>
      </c>
      <c r="V188">
        <v>92300</v>
      </c>
      <c r="W188" s="756" t="s">
        <v>235</v>
      </c>
      <c r="X188">
        <v>92</v>
      </c>
      <c r="Y188" s="756" t="s">
        <v>2448</v>
      </c>
      <c r="Z188">
        <v>15</v>
      </c>
      <c r="AA188" s="756" t="s">
        <v>3310</v>
      </c>
      <c r="AB188" t="s">
        <v>2457</v>
      </c>
      <c r="AC188">
        <v>143.61000000000001</v>
      </c>
      <c r="AD188">
        <v>4.3</v>
      </c>
      <c r="AE188">
        <v>39.126315789473679</v>
      </c>
      <c r="AF188">
        <v>61.95</v>
      </c>
      <c r="AG188">
        <v>20</v>
      </c>
      <c r="AH188">
        <v>54.65</v>
      </c>
      <c r="AI188">
        <v>65</v>
      </c>
      <c r="AJ188">
        <v>100.20453012048185</v>
      </c>
    </row>
    <row r="189" spans="1:36" hidden="1">
      <c r="A189">
        <v>52</v>
      </c>
      <c r="B189" s="436">
        <v>45679</v>
      </c>
      <c r="C189" s="756" t="s">
        <v>1579</v>
      </c>
      <c r="D189" s="756" t="s">
        <v>1580</v>
      </c>
      <c r="E189" s="756"/>
      <c r="F189" s="756"/>
      <c r="H189" s="756" t="s">
        <v>1444</v>
      </c>
      <c r="I189" s="756" t="s">
        <v>1332</v>
      </c>
      <c r="J189">
        <v>356</v>
      </c>
      <c r="K189" s="756" t="s">
        <v>1332</v>
      </c>
      <c r="L189">
        <v>0</v>
      </c>
      <c r="M189">
        <v>1</v>
      </c>
      <c r="N189">
        <v>4</v>
      </c>
      <c r="O189" s="756" t="s">
        <v>1424</v>
      </c>
      <c r="P189" s="756" t="s">
        <v>114</v>
      </c>
      <c r="Q189" s="756" t="s">
        <v>13</v>
      </c>
      <c r="R189" s="756"/>
      <c r="S189" s="756" t="s">
        <v>1333</v>
      </c>
      <c r="T189" s="756"/>
      <c r="U189" s="756" t="s">
        <v>1334</v>
      </c>
      <c r="V189">
        <v>92230</v>
      </c>
      <c r="W189" s="756" t="s">
        <v>1335</v>
      </c>
      <c r="X189">
        <v>92</v>
      </c>
      <c r="Y189" s="756" t="s">
        <v>2450</v>
      </c>
      <c r="Z189">
        <v>15</v>
      </c>
      <c r="AA189" s="756" t="s">
        <v>2453</v>
      </c>
      <c r="AB189" t="s">
        <v>2457</v>
      </c>
      <c r="AC189">
        <v>475</v>
      </c>
      <c r="AD189">
        <v>268.5</v>
      </c>
      <c r="AE189">
        <v>355.27600000000001</v>
      </c>
      <c r="AF189">
        <v>355.27600000000001</v>
      </c>
      <c r="AG189">
        <v>356</v>
      </c>
      <c r="AH189">
        <v>356</v>
      </c>
      <c r="AI189">
        <v>65</v>
      </c>
      <c r="AJ189">
        <v>100.20453012048185</v>
      </c>
    </row>
    <row r="190" spans="1:36" hidden="1">
      <c r="A190">
        <v>52</v>
      </c>
      <c r="B190" s="436">
        <v>45679</v>
      </c>
      <c r="C190" s="756" t="s">
        <v>1579</v>
      </c>
      <c r="D190" s="756" t="s">
        <v>1580</v>
      </c>
      <c r="E190" s="756"/>
      <c r="F190" s="756"/>
      <c r="H190" s="756" t="s">
        <v>1444</v>
      </c>
      <c r="I190" s="756" t="s">
        <v>778</v>
      </c>
      <c r="J190">
        <v>356</v>
      </c>
      <c r="K190" s="756" t="s">
        <v>778</v>
      </c>
      <c r="L190">
        <v>0</v>
      </c>
      <c r="M190">
        <v>1</v>
      </c>
      <c r="N190">
        <v>4</v>
      </c>
      <c r="O190" s="756" t="s">
        <v>1424</v>
      </c>
      <c r="P190" s="756" t="s">
        <v>13</v>
      </c>
      <c r="Q190" s="756" t="s">
        <v>45</v>
      </c>
      <c r="R190" s="756" t="s">
        <v>45</v>
      </c>
      <c r="S190" s="756" t="s">
        <v>779</v>
      </c>
      <c r="T190" s="756" t="s">
        <v>88</v>
      </c>
      <c r="U190" s="756" t="s">
        <v>780</v>
      </c>
      <c r="V190">
        <v>92800</v>
      </c>
      <c r="W190" s="756" t="s">
        <v>475</v>
      </c>
      <c r="X190">
        <v>92</v>
      </c>
      <c r="Y190" s="756" t="s">
        <v>2447</v>
      </c>
      <c r="Z190">
        <v>15</v>
      </c>
      <c r="AA190" s="756" t="s">
        <v>3310</v>
      </c>
      <c r="AB190" t="s">
        <v>2457</v>
      </c>
      <c r="AC190">
        <v>475</v>
      </c>
      <c r="AD190">
        <v>5.1420000000000003</v>
      </c>
      <c r="AE190">
        <v>233.31524999999999</v>
      </c>
      <c r="AF190">
        <v>233.31524999999999</v>
      </c>
      <c r="AG190">
        <v>278.19</v>
      </c>
      <c r="AH190">
        <v>278.19</v>
      </c>
      <c r="AI190">
        <v>65</v>
      </c>
      <c r="AJ190">
        <v>100.20453012048185</v>
      </c>
    </row>
    <row r="191" spans="1:36" hidden="1">
      <c r="A191">
        <v>53</v>
      </c>
      <c r="B191" s="436">
        <v>45680</v>
      </c>
      <c r="C191" s="756" t="s">
        <v>1523</v>
      </c>
      <c r="D191" s="756" t="s">
        <v>1436</v>
      </c>
      <c r="E191" s="756" t="s">
        <v>1582</v>
      </c>
      <c r="F191" s="756"/>
      <c r="H191" s="756" t="s">
        <v>1438</v>
      </c>
      <c r="I191" s="756" t="s">
        <v>1227</v>
      </c>
      <c r="J191">
        <v>42.79</v>
      </c>
      <c r="K191" s="756" t="s">
        <v>1227</v>
      </c>
      <c r="L191">
        <v>0</v>
      </c>
      <c r="M191">
        <v>1</v>
      </c>
      <c r="N191">
        <v>4</v>
      </c>
      <c r="O191" s="756" t="s">
        <v>1432</v>
      </c>
      <c r="P191" s="756" t="s">
        <v>114</v>
      </c>
      <c r="Q191" s="756" t="s">
        <v>20</v>
      </c>
      <c r="R191" s="756" t="s">
        <v>20</v>
      </c>
      <c r="S191" s="756" t="s">
        <v>848</v>
      </c>
      <c r="T191" s="756" t="s">
        <v>848</v>
      </c>
      <c r="U191" s="756" t="s">
        <v>1228</v>
      </c>
      <c r="V191">
        <v>93230</v>
      </c>
      <c r="W191" s="756" t="s">
        <v>286</v>
      </c>
      <c r="X191">
        <v>93</v>
      </c>
      <c r="Y191" s="756" t="s">
        <v>2450</v>
      </c>
      <c r="Z191">
        <v>15</v>
      </c>
      <c r="AA191" s="756" t="s">
        <v>2453</v>
      </c>
      <c r="AB191" t="s">
        <v>2457</v>
      </c>
      <c r="AC191">
        <v>242</v>
      </c>
      <c r="AD191">
        <v>68.650000000000006</v>
      </c>
      <c r="AE191">
        <v>73.678620689655176</v>
      </c>
      <c r="AF191">
        <v>142.44533333333334</v>
      </c>
      <c r="AG191">
        <v>63.7</v>
      </c>
      <c r="AH191">
        <v>131</v>
      </c>
      <c r="AI191">
        <v>65</v>
      </c>
      <c r="AJ191">
        <v>100.20453012048185</v>
      </c>
    </row>
    <row r="192" spans="1:36" hidden="1">
      <c r="A192">
        <v>53</v>
      </c>
      <c r="B192" s="436">
        <v>45680</v>
      </c>
      <c r="C192" s="756" t="s">
        <v>1523</v>
      </c>
      <c r="D192" s="756" t="s">
        <v>1436</v>
      </c>
      <c r="E192" s="756" t="s">
        <v>1582</v>
      </c>
      <c r="F192" s="756"/>
      <c r="H192" s="756" t="s">
        <v>1438</v>
      </c>
      <c r="I192" s="756" t="s">
        <v>759</v>
      </c>
      <c r="J192">
        <v>42.79</v>
      </c>
      <c r="K192" s="756" t="s">
        <v>759</v>
      </c>
      <c r="L192">
        <v>0</v>
      </c>
      <c r="M192">
        <v>1</v>
      </c>
      <c r="N192">
        <v>4</v>
      </c>
      <c r="O192" s="756" t="s">
        <v>1432</v>
      </c>
      <c r="P192" s="756" t="s">
        <v>13</v>
      </c>
      <c r="Q192" s="756" t="s">
        <v>49</v>
      </c>
      <c r="R192" s="756" t="s">
        <v>49</v>
      </c>
      <c r="S192" s="756" t="s">
        <v>760</v>
      </c>
      <c r="T192" s="756" t="s">
        <v>88</v>
      </c>
      <c r="U192" s="756" t="s">
        <v>761</v>
      </c>
      <c r="V192">
        <v>94270</v>
      </c>
      <c r="W192" s="756" t="s">
        <v>762</v>
      </c>
      <c r="X192">
        <v>94</v>
      </c>
      <c r="Y192" s="756" t="s">
        <v>2447</v>
      </c>
      <c r="Z192">
        <v>15</v>
      </c>
      <c r="AA192" s="756" t="s">
        <v>3310</v>
      </c>
      <c r="AB192" t="s">
        <v>2457</v>
      </c>
      <c r="AC192">
        <v>983.5</v>
      </c>
      <c r="AD192">
        <v>42.79</v>
      </c>
      <c r="AE192">
        <v>143.24458333333334</v>
      </c>
      <c r="AF192">
        <v>229.19133333333332</v>
      </c>
      <c r="AG192">
        <v>78.525000000000006</v>
      </c>
      <c r="AH192">
        <v>125.9</v>
      </c>
      <c r="AI192">
        <v>65</v>
      </c>
      <c r="AJ192">
        <v>100.20453012048185</v>
      </c>
    </row>
    <row r="193" spans="1:36" hidden="1">
      <c r="A193">
        <v>54</v>
      </c>
      <c r="B193" s="436">
        <v>45680</v>
      </c>
      <c r="C193" s="756" t="s">
        <v>1435</v>
      </c>
      <c r="D193" s="756" t="s">
        <v>1501</v>
      </c>
      <c r="E193" s="756" t="s">
        <v>1502</v>
      </c>
      <c r="F193" s="756"/>
      <c r="H193" s="756" t="s">
        <v>1457</v>
      </c>
      <c r="I193" s="756" t="s">
        <v>485</v>
      </c>
      <c r="J193">
        <v>70</v>
      </c>
      <c r="K193" s="756" t="s">
        <v>485</v>
      </c>
      <c r="L193">
        <v>0</v>
      </c>
      <c r="M193">
        <v>1</v>
      </c>
      <c r="N193">
        <v>4</v>
      </c>
      <c r="O193" s="756" t="s">
        <v>1432</v>
      </c>
      <c r="P193" s="756" t="s">
        <v>13</v>
      </c>
      <c r="Q193" s="756" t="s">
        <v>49</v>
      </c>
      <c r="R193" s="756" t="s">
        <v>86</v>
      </c>
      <c r="S193" s="756" t="s">
        <v>486</v>
      </c>
      <c r="T193" s="756" t="s">
        <v>88</v>
      </c>
      <c r="U193" s="756" t="s">
        <v>487</v>
      </c>
      <c r="V193">
        <v>75003</v>
      </c>
      <c r="W193" s="756" t="s">
        <v>315</v>
      </c>
      <c r="X193">
        <v>75</v>
      </c>
      <c r="Y193" s="756" t="s">
        <v>2447</v>
      </c>
      <c r="Z193">
        <v>15</v>
      </c>
      <c r="AA193" s="756" t="s">
        <v>3310</v>
      </c>
      <c r="AB193" t="s">
        <v>2457</v>
      </c>
      <c r="AC193">
        <v>96.3</v>
      </c>
      <c r="AD193">
        <v>70</v>
      </c>
      <c r="AE193">
        <v>80.628571428571433</v>
      </c>
      <c r="AF193">
        <v>80.628571428571433</v>
      </c>
      <c r="AG193">
        <v>87.5</v>
      </c>
      <c r="AH193">
        <v>87.5</v>
      </c>
      <c r="AI193">
        <v>65</v>
      </c>
      <c r="AJ193">
        <v>100.20453012048185</v>
      </c>
    </row>
    <row r="194" spans="1:36" hidden="1">
      <c r="A194">
        <v>54</v>
      </c>
      <c r="B194" s="436">
        <v>45680</v>
      </c>
      <c r="C194" s="756" t="s">
        <v>1435</v>
      </c>
      <c r="D194" s="756" t="s">
        <v>1501</v>
      </c>
      <c r="E194" s="756" t="s">
        <v>1502</v>
      </c>
      <c r="F194" s="756"/>
      <c r="H194" s="756" t="s">
        <v>1457</v>
      </c>
      <c r="I194" s="756" t="s">
        <v>1203</v>
      </c>
      <c r="J194">
        <v>70</v>
      </c>
      <c r="K194" s="756" t="s">
        <v>1203</v>
      </c>
      <c r="L194">
        <v>0</v>
      </c>
      <c r="M194">
        <v>1</v>
      </c>
      <c r="N194">
        <v>4</v>
      </c>
      <c r="O194" s="756" t="s">
        <v>1432</v>
      </c>
      <c r="P194" s="756" t="s">
        <v>114</v>
      </c>
      <c r="Q194" s="756" t="s">
        <v>690</v>
      </c>
      <c r="R194" s="756" t="s">
        <v>1204</v>
      </c>
      <c r="S194" s="756"/>
      <c r="T194" s="756"/>
      <c r="U194" s="756" t="s">
        <v>1205</v>
      </c>
      <c r="V194">
        <v>75013</v>
      </c>
      <c r="W194" s="756" t="s">
        <v>127</v>
      </c>
      <c r="X194">
        <v>75</v>
      </c>
      <c r="Y194" s="756" t="s">
        <v>2450</v>
      </c>
      <c r="Z194">
        <v>15</v>
      </c>
      <c r="AA194" s="756" t="s">
        <v>2452</v>
      </c>
      <c r="AB194" t="s">
        <v>2457</v>
      </c>
      <c r="AC194">
        <v>96.3</v>
      </c>
      <c r="AD194">
        <v>70</v>
      </c>
      <c r="AE194">
        <v>80.628571428571433</v>
      </c>
      <c r="AF194">
        <v>80.628571428571433</v>
      </c>
      <c r="AG194">
        <v>87.5</v>
      </c>
      <c r="AH194">
        <v>87.5</v>
      </c>
      <c r="AI194">
        <v>65</v>
      </c>
      <c r="AJ194">
        <v>100.20453012048185</v>
      </c>
    </row>
    <row r="195" spans="1:36" hidden="1">
      <c r="A195">
        <v>54</v>
      </c>
      <c r="B195" s="436">
        <v>45680</v>
      </c>
      <c r="C195" s="756" t="s">
        <v>1435</v>
      </c>
      <c r="D195" s="756" t="s">
        <v>1501</v>
      </c>
      <c r="E195" s="756" t="s">
        <v>1502</v>
      </c>
      <c r="F195" s="756"/>
      <c r="H195" s="756" t="s">
        <v>1457</v>
      </c>
      <c r="I195" s="756" t="s">
        <v>1243</v>
      </c>
      <c r="J195">
        <v>4.5</v>
      </c>
      <c r="K195" s="756" t="s">
        <v>1243</v>
      </c>
      <c r="L195">
        <v>0</v>
      </c>
      <c r="M195">
        <v>1</v>
      </c>
      <c r="N195">
        <v>4</v>
      </c>
      <c r="O195" s="756" t="s">
        <v>1432</v>
      </c>
      <c r="P195" s="756" t="s">
        <v>13</v>
      </c>
      <c r="Q195" s="756" t="s">
        <v>47</v>
      </c>
      <c r="R195" s="756" t="s">
        <v>292</v>
      </c>
      <c r="S195" s="756" t="s">
        <v>1244</v>
      </c>
      <c r="T195" s="756"/>
      <c r="U195" s="756" t="s">
        <v>1205</v>
      </c>
      <c r="V195">
        <v>75013</v>
      </c>
      <c r="W195" s="756" t="s">
        <v>127</v>
      </c>
      <c r="X195">
        <v>75</v>
      </c>
      <c r="Y195" s="756" t="s">
        <v>2447</v>
      </c>
      <c r="Z195">
        <v>15</v>
      </c>
      <c r="AA195" s="756" t="s">
        <v>3310</v>
      </c>
      <c r="AB195" t="s">
        <v>2457</v>
      </c>
      <c r="AC195">
        <v>265.40999999999997</v>
      </c>
      <c r="AD195">
        <v>4.5</v>
      </c>
      <c r="AE195">
        <v>85.102000000000004</v>
      </c>
      <c r="AF195">
        <v>98.194615384615389</v>
      </c>
      <c r="AG195">
        <v>65.5</v>
      </c>
      <c r="AH195">
        <v>65.5</v>
      </c>
      <c r="AI195">
        <v>65</v>
      </c>
      <c r="AJ195">
        <v>100.20453012048185</v>
      </c>
    </row>
    <row r="196" spans="1:36" hidden="1">
      <c r="A196">
        <v>54</v>
      </c>
      <c r="B196" s="436">
        <v>45680</v>
      </c>
      <c r="C196" s="756" t="s">
        <v>1435</v>
      </c>
      <c r="D196" s="756" t="s">
        <v>1501</v>
      </c>
      <c r="E196" s="756" t="s">
        <v>1502</v>
      </c>
      <c r="F196" s="756"/>
      <c r="H196" s="756" t="s">
        <v>1457</v>
      </c>
      <c r="I196" s="756" t="s">
        <v>353</v>
      </c>
      <c r="J196">
        <v>4.5</v>
      </c>
      <c r="K196" s="756" t="s">
        <v>353</v>
      </c>
      <c r="L196">
        <v>0</v>
      </c>
      <c r="M196">
        <v>1</v>
      </c>
      <c r="N196">
        <v>4</v>
      </c>
      <c r="O196" s="756" t="s">
        <v>1432</v>
      </c>
      <c r="P196" s="756" t="s">
        <v>114</v>
      </c>
      <c r="Q196" s="756" t="s">
        <v>7</v>
      </c>
      <c r="R196" s="756" t="s">
        <v>32</v>
      </c>
      <c r="S196" s="756" t="s">
        <v>350</v>
      </c>
      <c r="T196" s="756" t="s">
        <v>350</v>
      </c>
      <c r="U196" s="756" t="s">
        <v>354</v>
      </c>
      <c r="V196">
        <v>75014</v>
      </c>
      <c r="W196" s="756" t="s">
        <v>211</v>
      </c>
      <c r="X196">
        <v>75</v>
      </c>
      <c r="Y196" s="756" t="s">
        <v>2450</v>
      </c>
      <c r="Z196">
        <v>15</v>
      </c>
      <c r="AA196" s="756" t="s">
        <v>2453</v>
      </c>
      <c r="AB196" t="s">
        <v>2457</v>
      </c>
      <c r="AC196">
        <v>70.099999999999994</v>
      </c>
      <c r="AD196">
        <v>4.5</v>
      </c>
      <c r="AE196">
        <v>28.9</v>
      </c>
      <c r="AF196">
        <v>28.9</v>
      </c>
      <c r="AG196">
        <v>20.5</v>
      </c>
      <c r="AH196">
        <v>20.5</v>
      </c>
      <c r="AI196">
        <v>65</v>
      </c>
      <c r="AJ196">
        <v>100.20453012048185</v>
      </c>
    </row>
    <row r="197" spans="1:36" hidden="1">
      <c r="A197">
        <v>55</v>
      </c>
      <c r="B197" s="436">
        <v>45680</v>
      </c>
      <c r="C197" s="756" t="s">
        <v>1529</v>
      </c>
      <c r="D197" s="756" t="s">
        <v>1544</v>
      </c>
      <c r="E197" s="756"/>
      <c r="F197" s="756"/>
      <c r="H197" s="756" t="s">
        <v>1461</v>
      </c>
      <c r="I197" s="756" t="s">
        <v>500</v>
      </c>
      <c r="J197">
        <v>102.3</v>
      </c>
      <c r="K197" s="756" t="s">
        <v>500</v>
      </c>
      <c r="L197">
        <v>0</v>
      </c>
      <c r="M197">
        <v>1</v>
      </c>
      <c r="N197">
        <v>4</v>
      </c>
      <c r="O197" s="756" t="s">
        <v>1432</v>
      </c>
      <c r="P197" s="756" t="s">
        <v>114</v>
      </c>
      <c r="Q197" s="756" t="s">
        <v>7</v>
      </c>
      <c r="R197" s="756" t="s">
        <v>501</v>
      </c>
      <c r="S197" s="756" t="s">
        <v>500</v>
      </c>
      <c r="T197" s="756" t="s">
        <v>500</v>
      </c>
      <c r="U197" s="756" t="s">
        <v>502</v>
      </c>
      <c r="V197">
        <v>92000</v>
      </c>
      <c r="W197" s="756" t="s">
        <v>160</v>
      </c>
      <c r="X197">
        <v>92</v>
      </c>
      <c r="Y197" s="756" t="s">
        <v>2450</v>
      </c>
      <c r="Z197">
        <v>15</v>
      </c>
      <c r="AA197" s="756" t="s">
        <v>2453</v>
      </c>
      <c r="AB197" t="s">
        <v>2457</v>
      </c>
      <c r="AC197">
        <v>458.58000000000004</v>
      </c>
      <c r="AD197">
        <v>45.85</v>
      </c>
      <c r="AE197">
        <v>71.959032258064511</v>
      </c>
      <c r="AF197">
        <v>159.33785714285716</v>
      </c>
      <c r="AG197">
        <v>53.75</v>
      </c>
      <c r="AH197">
        <v>137.535</v>
      </c>
      <c r="AI197">
        <v>65</v>
      </c>
      <c r="AJ197">
        <v>100.20453012048185</v>
      </c>
    </row>
    <row r="198" spans="1:36" hidden="1">
      <c r="A198">
        <v>55</v>
      </c>
      <c r="B198" s="436">
        <v>45680</v>
      </c>
      <c r="C198" s="756" t="s">
        <v>1529</v>
      </c>
      <c r="D198" s="756" t="s">
        <v>1544</v>
      </c>
      <c r="E198" s="756"/>
      <c r="F198" s="756"/>
      <c r="H198" s="756" t="s">
        <v>1461</v>
      </c>
      <c r="I198" s="756" t="s">
        <v>370</v>
      </c>
      <c r="J198">
        <v>102.3</v>
      </c>
      <c r="K198" s="756" t="s">
        <v>370</v>
      </c>
      <c r="L198">
        <v>0</v>
      </c>
      <c r="M198">
        <v>1</v>
      </c>
      <c r="N198">
        <v>4</v>
      </c>
      <c r="O198" s="756" t="s">
        <v>1432</v>
      </c>
      <c r="P198" s="756" t="s">
        <v>13</v>
      </c>
      <c r="Q198" s="756" t="s">
        <v>43</v>
      </c>
      <c r="R198" s="756" t="s">
        <v>93</v>
      </c>
      <c r="S198" s="756" t="s">
        <v>371</v>
      </c>
      <c r="T198" s="756" t="s">
        <v>95</v>
      </c>
      <c r="U198" s="756" t="s">
        <v>373</v>
      </c>
      <c r="V198">
        <v>92000</v>
      </c>
      <c r="W198" s="756" t="s">
        <v>160</v>
      </c>
      <c r="X198">
        <v>92</v>
      </c>
      <c r="Y198" s="756" t="s">
        <v>2512</v>
      </c>
      <c r="Z198">
        <v>15</v>
      </c>
      <c r="AA198" s="756" t="s">
        <v>3310</v>
      </c>
      <c r="AB198" t="s">
        <v>2457</v>
      </c>
      <c r="AC198">
        <v>106.98</v>
      </c>
      <c r="AD198">
        <v>18</v>
      </c>
      <c r="AE198">
        <v>59.938333333333333</v>
      </c>
      <c r="AF198">
        <v>59.938333333333333</v>
      </c>
      <c r="AG198">
        <v>50.814999999999998</v>
      </c>
      <c r="AH198">
        <v>50.814999999999998</v>
      </c>
      <c r="AI198">
        <v>65</v>
      </c>
      <c r="AJ198">
        <v>100.20453012048185</v>
      </c>
    </row>
    <row r="199" spans="1:36" hidden="1">
      <c r="B199" s="436">
        <v>45681</v>
      </c>
      <c r="C199" s="756" t="s">
        <v>1425</v>
      </c>
      <c r="D199" s="756"/>
      <c r="E199" s="756"/>
      <c r="F199" s="756"/>
      <c r="H199" s="756" t="s">
        <v>1426</v>
      </c>
      <c r="I199" s="756" t="s">
        <v>174</v>
      </c>
      <c r="K199" s="756" t="s">
        <v>174</v>
      </c>
      <c r="L199">
        <v>1</v>
      </c>
      <c r="M199">
        <v>1</v>
      </c>
      <c r="N199">
        <v>4</v>
      </c>
      <c r="O199" s="756" t="s">
        <v>1440</v>
      </c>
      <c r="P199" s="756" t="s">
        <v>114</v>
      </c>
      <c r="Q199" s="756" t="s">
        <v>7</v>
      </c>
      <c r="R199" s="756" t="s">
        <v>143</v>
      </c>
      <c r="S199" s="756" t="s">
        <v>144</v>
      </c>
      <c r="T199" s="756" t="s">
        <v>175</v>
      </c>
      <c r="U199" s="756" t="s">
        <v>176</v>
      </c>
      <c r="V199">
        <v>92400</v>
      </c>
      <c r="W199" s="756" t="s">
        <v>177</v>
      </c>
      <c r="X199">
        <v>92</v>
      </c>
      <c r="Y199" s="756" t="s">
        <v>2450</v>
      </c>
      <c r="Z199">
        <v>15</v>
      </c>
      <c r="AA199" s="756" t="s">
        <v>2453</v>
      </c>
      <c r="AB199" t="s">
        <v>2457</v>
      </c>
      <c r="AC199">
        <v>36</v>
      </c>
      <c r="AD199">
        <v>36</v>
      </c>
      <c r="AE199">
        <v>36</v>
      </c>
      <c r="AF199">
        <v>36</v>
      </c>
      <c r="AG199">
        <v>36</v>
      </c>
      <c r="AH199">
        <v>36</v>
      </c>
      <c r="AI199">
        <v>65</v>
      </c>
      <c r="AJ199">
        <v>100.20453012048185</v>
      </c>
    </row>
    <row r="200" spans="1:36" hidden="1">
      <c r="B200" s="436">
        <v>45681</v>
      </c>
      <c r="C200" s="756" t="s">
        <v>1425</v>
      </c>
      <c r="D200" s="756"/>
      <c r="E200" s="756"/>
      <c r="F200" s="756"/>
      <c r="H200" s="756" t="s">
        <v>1426</v>
      </c>
      <c r="I200" s="756" t="s">
        <v>1061</v>
      </c>
      <c r="K200" s="756" t="s">
        <v>1061</v>
      </c>
      <c r="L200">
        <v>1</v>
      </c>
      <c r="M200">
        <v>1</v>
      </c>
      <c r="N200">
        <v>4</v>
      </c>
      <c r="O200" s="756" t="s">
        <v>1440</v>
      </c>
      <c r="P200" s="756" t="s">
        <v>114</v>
      </c>
      <c r="Q200" s="756" t="s">
        <v>7</v>
      </c>
      <c r="R200" s="756" t="s">
        <v>143</v>
      </c>
      <c r="S200" s="756" t="s">
        <v>505</v>
      </c>
      <c r="T200" s="756" t="s">
        <v>1060</v>
      </c>
      <c r="U200" s="756" t="s">
        <v>1062</v>
      </c>
      <c r="V200">
        <v>92000</v>
      </c>
      <c r="W200" s="756" t="s">
        <v>160</v>
      </c>
      <c r="X200">
        <v>92</v>
      </c>
      <c r="Y200" s="756" t="s">
        <v>2450</v>
      </c>
      <c r="Z200">
        <v>15</v>
      </c>
      <c r="AA200" s="756" t="s">
        <v>2453</v>
      </c>
      <c r="AB200" t="s">
        <v>2457</v>
      </c>
      <c r="AC200">
        <v>11.6</v>
      </c>
      <c r="AD200">
        <v>1</v>
      </c>
      <c r="AE200">
        <v>6.8488888888888892</v>
      </c>
      <c r="AF200">
        <v>6.8488888888888892</v>
      </c>
      <c r="AG200">
        <v>7</v>
      </c>
      <c r="AH200">
        <v>7</v>
      </c>
      <c r="AI200">
        <v>65</v>
      </c>
      <c r="AJ200">
        <v>100.20453012048185</v>
      </c>
    </row>
    <row r="201" spans="1:36" hidden="1">
      <c r="B201" s="436">
        <v>45681</v>
      </c>
      <c r="C201" s="756" t="s">
        <v>1425</v>
      </c>
      <c r="D201" s="756"/>
      <c r="E201" s="756"/>
      <c r="F201" s="756"/>
      <c r="H201" s="756" t="s">
        <v>1426</v>
      </c>
      <c r="I201" s="756" t="s">
        <v>164</v>
      </c>
      <c r="K201" s="756" t="s">
        <v>164</v>
      </c>
      <c r="L201">
        <v>1</v>
      </c>
      <c r="M201">
        <v>1</v>
      </c>
      <c r="N201">
        <v>4</v>
      </c>
      <c r="O201" s="756" t="s">
        <v>1440</v>
      </c>
      <c r="P201" s="756" t="s">
        <v>114</v>
      </c>
      <c r="Q201" s="756" t="s">
        <v>7</v>
      </c>
      <c r="R201" s="756" t="s">
        <v>143</v>
      </c>
      <c r="S201" s="756" t="s">
        <v>144</v>
      </c>
      <c r="T201" s="756" t="s">
        <v>165</v>
      </c>
      <c r="U201" s="756" t="s">
        <v>166</v>
      </c>
      <c r="V201">
        <v>92110</v>
      </c>
      <c r="W201" s="756" t="s">
        <v>167</v>
      </c>
      <c r="X201">
        <v>92</v>
      </c>
      <c r="Y201" s="756" t="s">
        <v>2450</v>
      </c>
      <c r="Z201">
        <v>15</v>
      </c>
      <c r="AA201" s="756" t="s">
        <v>2453</v>
      </c>
      <c r="AB201" t="s">
        <v>2457</v>
      </c>
      <c r="AC201">
        <v>15</v>
      </c>
      <c r="AD201">
        <v>15</v>
      </c>
      <c r="AE201">
        <v>15</v>
      </c>
      <c r="AF201">
        <v>15</v>
      </c>
      <c r="AG201">
        <v>15</v>
      </c>
      <c r="AH201">
        <v>15</v>
      </c>
      <c r="AI201">
        <v>65</v>
      </c>
      <c r="AJ201">
        <v>100.20453012048185</v>
      </c>
    </row>
    <row r="202" spans="1:36" hidden="1">
      <c r="B202" s="436">
        <v>45681</v>
      </c>
      <c r="C202" s="756" t="s">
        <v>1425</v>
      </c>
      <c r="D202" s="756"/>
      <c r="E202" s="756"/>
      <c r="F202" s="756"/>
      <c r="H202" s="756" t="s">
        <v>1426</v>
      </c>
      <c r="I202" s="756" t="s">
        <v>835</v>
      </c>
      <c r="K202" s="756" t="s">
        <v>835</v>
      </c>
      <c r="L202">
        <v>1</v>
      </c>
      <c r="M202">
        <v>1</v>
      </c>
      <c r="N202">
        <v>4</v>
      </c>
      <c r="O202" s="756" t="s">
        <v>1440</v>
      </c>
      <c r="P202" s="756" t="s">
        <v>114</v>
      </c>
      <c r="Q202" s="756" t="s">
        <v>7</v>
      </c>
      <c r="R202" s="756" t="s">
        <v>143</v>
      </c>
      <c r="S202" s="756" t="s">
        <v>836</v>
      </c>
      <c r="T202" s="756" t="s">
        <v>837</v>
      </c>
      <c r="U202" s="756" t="s">
        <v>838</v>
      </c>
      <c r="V202">
        <v>92100</v>
      </c>
      <c r="W202" s="756" t="s">
        <v>839</v>
      </c>
      <c r="X202">
        <v>92</v>
      </c>
      <c r="Y202" s="756" t="s">
        <v>2450</v>
      </c>
      <c r="Z202">
        <v>15</v>
      </c>
      <c r="AA202" s="756" t="s">
        <v>2453</v>
      </c>
      <c r="AB202" t="s">
        <v>2457</v>
      </c>
      <c r="AI202">
        <v>65</v>
      </c>
      <c r="AJ202">
        <v>100.20453012048185</v>
      </c>
    </row>
    <row r="203" spans="1:36" hidden="1">
      <c r="B203" s="436">
        <v>45681</v>
      </c>
      <c r="C203" s="756" t="s">
        <v>1425</v>
      </c>
      <c r="D203" s="756"/>
      <c r="E203" s="756"/>
      <c r="F203" s="756"/>
      <c r="H203" s="756" t="s">
        <v>1426</v>
      </c>
      <c r="I203" s="756" t="s">
        <v>1231</v>
      </c>
      <c r="K203" s="756" t="s">
        <v>1231</v>
      </c>
      <c r="L203">
        <v>1</v>
      </c>
      <c r="M203">
        <v>1</v>
      </c>
      <c r="N203">
        <v>4</v>
      </c>
      <c r="O203" s="756" t="s">
        <v>1440</v>
      </c>
      <c r="P203" s="756" t="s">
        <v>114</v>
      </c>
      <c r="Q203" s="756" t="s">
        <v>7</v>
      </c>
      <c r="R203" s="756" t="s">
        <v>143</v>
      </c>
      <c r="S203" s="756"/>
      <c r="T203" s="756" t="s">
        <v>1232</v>
      </c>
      <c r="U203" s="756" t="s">
        <v>1233</v>
      </c>
      <c r="V203">
        <v>92110</v>
      </c>
      <c r="W203" s="756" t="s">
        <v>167</v>
      </c>
      <c r="X203">
        <v>92</v>
      </c>
      <c r="Y203" s="756" t="s">
        <v>2450</v>
      </c>
      <c r="Z203">
        <v>15</v>
      </c>
      <c r="AA203" s="756" t="s">
        <v>2453</v>
      </c>
      <c r="AB203" t="s">
        <v>2457</v>
      </c>
      <c r="AC203">
        <v>106.55</v>
      </c>
      <c r="AD203">
        <v>60.5</v>
      </c>
      <c r="AE203">
        <v>80.216666666666669</v>
      </c>
      <c r="AF203">
        <v>80.216666666666669</v>
      </c>
      <c r="AG203">
        <v>73.599999999999994</v>
      </c>
      <c r="AH203">
        <v>73.599999999999994</v>
      </c>
      <c r="AI203">
        <v>65</v>
      </c>
      <c r="AJ203">
        <v>100.20453012048185</v>
      </c>
    </row>
    <row r="204" spans="1:36" hidden="1">
      <c r="B204" s="436">
        <v>45681</v>
      </c>
      <c r="C204" s="756" t="s">
        <v>1425</v>
      </c>
      <c r="D204" s="756"/>
      <c r="E204" s="756"/>
      <c r="F204" s="756"/>
      <c r="H204" s="756" t="s">
        <v>1426</v>
      </c>
      <c r="I204" s="756" t="s">
        <v>1068</v>
      </c>
      <c r="K204" s="756" t="s">
        <v>1068</v>
      </c>
      <c r="L204">
        <v>1</v>
      </c>
      <c r="M204">
        <v>1</v>
      </c>
      <c r="N204">
        <v>4</v>
      </c>
      <c r="O204" s="756" t="s">
        <v>1440</v>
      </c>
      <c r="P204" s="756" t="s">
        <v>114</v>
      </c>
      <c r="Q204" s="756" t="s">
        <v>7</v>
      </c>
      <c r="R204" s="756" t="s">
        <v>143</v>
      </c>
      <c r="S204" s="756" t="s">
        <v>505</v>
      </c>
      <c r="T204" s="756" t="s">
        <v>1069</v>
      </c>
      <c r="U204" s="756" t="s">
        <v>1070</v>
      </c>
      <c r="V204">
        <v>92130</v>
      </c>
      <c r="W204" s="756" t="s">
        <v>147</v>
      </c>
      <c r="X204">
        <v>92</v>
      </c>
      <c r="Y204" s="756" t="s">
        <v>2450</v>
      </c>
      <c r="Z204">
        <v>15</v>
      </c>
      <c r="AA204" s="756" t="s">
        <v>2453</v>
      </c>
      <c r="AB204" t="s">
        <v>2457</v>
      </c>
      <c r="AI204">
        <v>65</v>
      </c>
      <c r="AJ204">
        <v>100.20453012048185</v>
      </c>
    </row>
    <row r="205" spans="1:36" hidden="1">
      <c r="B205" s="436">
        <v>45681</v>
      </c>
      <c r="C205" s="756" t="s">
        <v>1425</v>
      </c>
      <c r="D205" s="756"/>
      <c r="E205" s="756"/>
      <c r="F205" s="756"/>
      <c r="H205" s="756" t="s">
        <v>1426</v>
      </c>
      <c r="I205" s="756" t="s">
        <v>1029</v>
      </c>
      <c r="K205" s="756" t="s">
        <v>1029</v>
      </c>
      <c r="L205">
        <v>1</v>
      </c>
      <c r="M205">
        <v>1</v>
      </c>
      <c r="N205">
        <v>4</v>
      </c>
      <c r="O205" s="756" t="s">
        <v>1440</v>
      </c>
      <c r="P205" s="756" t="s">
        <v>114</v>
      </c>
      <c r="Q205" s="756" t="s">
        <v>7</v>
      </c>
      <c r="R205" s="756" t="s">
        <v>143</v>
      </c>
      <c r="S205" s="756" t="s">
        <v>483</v>
      </c>
      <c r="T205" s="756" t="s">
        <v>1030</v>
      </c>
      <c r="U205" s="756" t="s">
        <v>1031</v>
      </c>
      <c r="V205">
        <v>75015</v>
      </c>
      <c r="W205" s="756" t="s">
        <v>118</v>
      </c>
      <c r="X205">
        <v>75</v>
      </c>
      <c r="Y205" s="756" t="s">
        <v>2450</v>
      </c>
      <c r="Z205">
        <v>15</v>
      </c>
      <c r="AA205" s="756" t="s">
        <v>2453</v>
      </c>
      <c r="AB205" t="s">
        <v>2457</v>
      </c>
      <c r="AC205">
        <v>60</v>
      </c>
      <c r="AD205">
        <v>12</v>
      </c>
      <c r="AE205">
        <v>22.299999999999997</v>
      </c>
      <c r="AF205">
        <v>29.733333333333334</v>
      </c>
      <c r="AG205">
        <v>19.600000000000001</v>
      </c>
      <c r="AH205">
        <v>23.4</v>
      </c>
      <c r="AI205">
        <v>65</v>
      </c>
      <c r="AJ205">
        <v>100.20453012048185</v>
      </c>
    </row>
    <row r="206" spans="1:36" hidden="1">
      <c r="B206" s="436">
        <v>45681</v>
      </c>
      <c r="C206" s="756" t="s">
        <v>1425</v>
      </c>
      <c r="D206" s="756"/>
      <c r="E206" s="756"/>
      <c r="F206" s="756"/>
      <c r="H206" s="756" t="s">
        <v>1426</v>
      </c>
      <c r="I206" s="756" t="s">
        <v>471</v>
      </c>
      <c r="K206" s="756" t="s">
        <v>471</v>
      </c>
      <c r="L206">
        <v>1</v>
      </c>
      <c r="M206">
        <v>1</v>
      </c>
      <c r="N206">
        <v>4</v>
      </c>
      <c r="O206" s="756" t="s">
        <v>1440</v>
      </c>
      <c r="P206" s="756" t="s">
        <v>114</v>
      </c>
      <c r="Q206" s="756" t="s">
        <v>7</v>
      </c>
      <c r="R206" s="756" t="s">
        <v>143</v>
      </c>
      <c r="S206" s="756" t="s">
        <v>472</v>
      </c>
      <c r="T206" s="756" t="s">
        <v>473</v>
      </c>
      <c r="U206" s="756" t="s">
        <v>474</v>
      </c>
      <c r="V206">
        <v>92800</v>
      </c>
      <c r="W206" s="756" t="s">
        <v>475</v>
      </c>
      <c r="X206">
        <v>92</v>
      </c>
      <c r="Y206" s="756" t="s">
        <v>2450</v>
      </c>
      <c r="Z206">
        <v>15</v>
      </c>
      <c r="AA206" s="756" t="s">
        <v>2453</v>
      </c>
      <c r="AB206" t="s">
        <v>2457</v>
      </c>
      <c r="AC206">
        <v>68.8</v>
      </c>
      <c r="AD206">
        <v>12.1</v>
      </c>
      <c r="AE206">
        <v>36.945833333333333</v>
      </c>
      <c r="AF206">
        <v>36.945833333333333</v>
      </c>
      <c r="AG206">
        <v>42.125</v>
      </c>
      <c r="AH206">
        <v>42.125</v>
      </c>
      <c r="AI206">
        <v>65</v>
      </c>
      <c r="AJ206">
        <v>100.20453012048185</v>
      </c>
    </row>
    <row r="207" spans="1:36" hidden="1">
      <c r="A207">
        <v>56</v>
      </c>
      <c r="B207" s="436">
        <v>45681</v>
      </c>
      <c r="C207" s="756" t="s">
        <v>1435</v>
      </c>
      <c r="D207" s="756" t="s">
        <v>1520</v>
      </c>
      <c r="E207" s="756"/>
      <c r="F207" s="756"/>
      <c r="H207" s="756" t="s">
        <v>1438</v>
      </c>
      <c r="I207" s="756" t="s">
        <v>803</v>
      </c>
      <c r="J207">
        <v>40</v>
      </c>
      <c r="K207" s="756" t="s">
        <v>803</v>
      </c>
      <c r="L207">
        <v>0</v>
      </c>
      <c r="M207">
        <v>1</v>
      </c>
      <c r="N207">
        <v>4</v>
      </c>
      <c r="O207" s="756" t="s">
        <v>1440</v>
      </c>
      <c r="P207" s="756" t="s">
        <v>114</v>
      </c>
      <c r="Q207" s="756" t="s">
        <v>20</v>
      </c>
      <c r="R207" s="756" t="s">
        <v>20</v>
      </c>
      <c r="S207" s="756" t="s">
        <v>616</v>
      </c>
      <c r="T207" s="756" t="s">
        <v>616</v>
      </c>
      <c r="U207" s="756" t="s">
        <v>804</v>
      </c>
      <c r="V207">
        <v>75016</v>
      </c>
      <c r="W207" s="756" t="s">
        <v>181</v>
      </c>
      <c r="X207">
        <v>75</v>
      </c>
      <c r="Y207" s="756" t="s">
        <v>2450</v>
      </c>
      <c r="Z207">
        <v>15</v>
      </c>
      <c r="AA207" s="756" t="s">
        <v>2453</v>
      </c>
      <c r="AB207" t="s">
        <v>2457</v>
      </c>
      <c r="AC207">
        <v>475.14</v>
      </c>
      <c r="AD207">
        <v>82</v>
      </c>
      <c r="AE207">
        <v>79.063448275862072</v>
      </c>
      <c r="AF207">
        <v>305.71199999999999</v>
      </c>
      <c r="AG207">
        <v>71</v>
      </c>
      <c r="AH207">
        <v>300.61</v>
      </c>
      <c r="AI207">
        <v>65</v>
      </c>
      <c r="AJ207">
        <v>100.20453012048185</v>
      </c>
    </row>
    <row r="208" spans="1:36" hidden="1">
      <c r="A208">
        <v>56</v>
      </c>
      <c r="B208" s="436">
        <v>45681</v>
      </c>
      <c r="C208" s="756" t="s">
        <v>1435</v>
      </c>
      <c r="D208" s="756" t="s">
        <v>1520</v>
      </c>
      <c r="E208" s="756"/>
      <c r="F208" s="756"/>
      <c r="H208" s="756" t="s">
        <v>1438</v>
      </c>
      <c r="I208" s="756" t="s">
        <v>803</v>
      </c>
      <c r="J208">
        <v>37</v>
      </c>
      <c r="K208" s="756" t="s">
        <v>803</v>
      </c>
      <c r="L208">
        <v>0</v>
      </c>
      <c r="M208">
        <v>1</v>
      </c>
      <c r="N208">
        <v>4</v>
      </c>
      <c r="O208" s="756" t="s">
        <v>1440</v>
      </c>
      <c r="P208" s="756" t="s">
        <v>114</v>
      </c>
      <c r="Q208" s="756" t="s">
        <v>20</v>
      </c>
      <c r="R208" s="756" t="s">
        <v>20</v>
      </c>
      <c r="S208" s="756" t="s">
        <v>616</v>
      </c>
      <c r="T208" s="756" t="s">
        <v>616</v>
      </c>
      <c r="U208" s="756" t="s">
        <v>804</v>
      </c>
      <c r="V208">
        <v>75016</v>
      </c>
      <c r="W208" s="756" t="s">
        <v>181</v>
      </c>
      <c r="X208">
        <v>75</v>
      </c>
      <c r="Y208" s="756" t="s">
        <v>2450</v>
      </c>
      <c r="Z208">
        <v>15</v>
      </c>
      <c r="AA208" s="756" t="s">
        <v>2453</v>
      </c>
      <c r="AB208" t="s">
        <v>2457</v>
      </c>
      <c r="AC208">
        <v>475.14</v>
      </c>
      <c r="AD208">
        <v>82</v>
      </c>
      <c r="AE208">
        <v>79.063448275862072</v>
      </c>
      <c r="AF208">
        <v>305.71199999999999</v>
      </c>
      <c r="AG208">
        <v>71</v>
      </c>
      <c r="AH208">
        <v>300.61</v>
      </c>
      <c r="AI208">
        <v>65</v>
      </c>
      <c r="AJ208">
        <v>100.20453012048185</v>
      </c>
    </row>
    <row r="209" spans="1:36" hidden="1">
      <c r="A209">
        <v>56</v>
      </c>
      <c r="B209" s="436">
        <v>45681</v>
      </c>
      <c r="C209" s="756" t="s">
        <v>1435</v>
      </c>
      <c r="D209" s="756" t="s">
        <v>1520</v>
      </c>
      <c r="E209" s="756"/>
      <c r="F209" s="756"/>
      <c r="H209" s="756" t="s">
        <v>1438</v>
      </c>
      <c r="I209" s="756" t="s">
        <v>226</v>
      </c>
      <c r="J209">
        <v>77</v>
      </c>
      <c r="K209" s="756" t="s">
        <v>226</v>
      </c>
      <c r="L209">
        <v>0</v>
      </c>
      <c r="M209">
        <v>1</v>
      </c>
      <c r="N209">
        <v>4</v>
      </c>
      <c r="O209" s="756" t="s">
        <v>1440</v>
      </c>
      <c r="P209" s="756" t="s">
        <v>13</v>
      </c>
      <c r="Q209" s="756" t="s">
        <v>43</v>
      </c>
      <c r="R209" s="756" t="s">
        <v>93</v>
      </c>
      <c r="S209" s="756" t="s">
        <v>209</v>
      </c>
      <c r="T209" s="756" t="s">
        <v>88</v>
      </c>
      <c r="U209" s="756" t="s">
        <v>227</v>
      </c>
      <c r="V209">
        <v>75012</v>
      </c>
      <c r="W209" s="756" t="s">
        <v>151</v>
      </c>
      <c r="X209">
        <v>75</v>
      </c>
      <c r="Y209" s="756" t="s">
        <v>2448</v>
      </c>
      <c r="Z209">
        <v>15</v>
      </c>
      <c r="AA209" s="756" t="s">
        <v>3310</v>
      </c>
      <c r="AB209" t="s">
        <v>2457</v>
      </c>
      <c r="AC209">
        <v>242.2</v>
      </c>
      <c r="AD209">
        <v>37.5</v>
      </c>
      <c r="AE209">
        <v>145.446</v>
      </c>
      <c r="AF209">
        <v>145.446</v>
      </c>
      <c r="AG209">
        <v>134.69999999999999</v>
      </c>
      <c r="AH209">
        <v>134.69999999999999</v>
      </c>
      <c r="AI209">
        <v>65</v>
      </c>
      <c r="AJ209">
        <v>100.20453012048185</v>
      </c>
    </row>
    <row r="210" spans="1:36" hidden="1">
      <c r="A210">
        <v>57</v>
      </c>
      <c r="B210" s="436">
        <v>45681</v>
      </c>
      <c r="C210" s="756" t="s">
        <v>1477</v>
      </c>
      <c r="D210" s="756" t="s">
        <v>1587</v>
      </c>
      <c r="E210" s="756" t="s">
        <v>1588</v>
      </c>
      <c r="F210" s="756"/>
      <c r="H210" s="756" t="s">
        <v>1457</v>
      </c>
      <c r="I210" s="756" t="s">
        <v>291</v>
      </c>
      <c r="J210">
        <v>31.18</v>
      </c>
      <c r="K210" s="756" t="s">
        <v>291</v>
      </c>
      <c r="L210">
        <v>0</v>
      </c>
      <c r="M210">
        <v>1</v>
      </c>
      <c r="N210">
        <v>4</v>
      </c>
      <c r="O210" s="756" t="s">
        <v>1440</v>
      </c>
      <c r="P210" s="756" t="s">
        <v>13</v>
      </c>
      <c r="Q210" s="756" t="s">
        <v>47</v>
      </c>
      <c r="R210" s="756" t="s">
        <v>292</v>
      </c>
      <c r="S210" s="756" t="s">
        <v>209</v>
      </c>
      <c r="T210" s="756" t="s">
        <v>88</v>
      </c>
      <c r="U210" s="756" t="s">
        <v>293</v>
      </c>
      <c r="V210">
        <v>75005</v>
      </c>
      <c r="W210" s="756" t="s">
        <v>294</v>
      </c>
      <c r="X210">
        <v>75</v>
      </c>
      <c r="Y210" s="756" t="s">
        <v>2448</v>
      </c>
      <c r="Z210">
        <v>15</v>
      </c>
      <c r="AA210" s="756" t="s">
        <v>3310</v>
      </c>
      <c r="AB210" t="s">
        <v>2457</v>
      </c>
      <c r="AC210">
        <v>510</v>
      </c>
      <c r="AD210">
        <v>23.4</v>
      </c>
      <c r="AE210">
        <v>74.385000000000005</v>
      </c>
      <c r="AF210">
        <v>127.51714285714286</v>
      </c>
      <c r="AG210">
        <v>27.29</v>
      </c>
      <c r="AH210">
        <v>36</v>
      </c>
      <c r="AI210">
        <v>65</v>
      </c>
      <c r="AJ210">
        <v>100.20453012048185</v>
      </c>
    </row>
    <row r="211" spans="1:36">
      <c r="A211">
        <v>57</v>
      </c>
      <c r="B211" s="436">
        <v>45681</v>
      </c>
      <c r="C211" s="756" t="s">
        <v>1477</v>
      </c>
      <c r="D211" s="756" t="s">
        <v>1587</v>
      </c>
      <c r="E211" s="756" t="s">
        <v>1588</v>
      </c>
      <c r="F211" s="756"/>
      <c r="H211" s="756" t="s">
        <v>1457</v>
      </c>
      <c r="I211" s="756" t="s">
        <v>382</v>
      </c>
      <c r="J211">
        <v>122</v>
      </c>
      <c r="K211" s="756" t="s">
        <v>382</v>
      </c>
      <c r="L211">
        <v>0</v>
      </c>
      <c r="M211">
        <v>1</v>
      </c>
      <c r="N211">
        <v>4</v>
      </c>
      <c r="O211" s="756" t="s">
        <v>1440</v>
      </c>
      <c r="P211" s="756" t="s">
        <v>13</v>
      </c>
      <c r="Q211" s="756" t="s">
        <v>49</v>
      </c>
      <c r="R211" s="756" t="s">
        <v>86</v>
      </c>
      <c r="S211" s="756" t="s">
        <v>383</v>
      </c>
      <c r="T211" s="756" t="s">
        <v>88</v>
      </c>
      <c r="U211" s="756" t="s">
        <v>384</v>
      </c>
      <c r="V211">
        <v>93400</v>
      </c>
      <c r="W211" s="756" t="s">
        <v>385</v>
      </c>
      <c r="X211">
        <v>93</v>
      </c>
      <c r="Y211" s="756" t="s">
        <v>2512</v>
      </c>
      <c r="Z211">
        <v>15</v>
      </c>
      <c r="AA211" s="756" t="s">
        <v>3310</v>
      </c>
      <c r="AB211" t="s">
        <v>2457</v>
      </c>
      <c r="AC211">
        <v>458.6</v>
      </c>
      <c r="AD211">
        <v>6.8</v>
      </c>
      <c r="AE211">
        <v>82.842083333333335</v>
      </c>
      <c r="AF211">
        <v>165.68416666666667</v>
      </c>
      <c r="AG211">
        <v>67.674999999999997</v>
      </c>
      <c r="AH211">
        <v>131.97499999999999</v>
      </c>
      <c r="AI211">
        <v>65</v>
      </c>
      <c r="AJ211">
        <v>100.20453012048185</v>
      </c>
    </row>
    <row r="212" spans="1:36" hidden="1">
      <c r="A212">
        <v>57</v>
      </c>
      <c r="B212" s="436">
        <v>45681</v>
      </c>
      <c r="C212" s="756" t="s">
        <v>1477</v>
      </c>
      <c r="D212" s="756" t="s">
        <v>1587</v>
      </c>
      <c r="E212" s="756" t="s">
        <v>1588</v>
      </c>
      <c r="F212" s="756"/>
      <c r="H212" s="756" t="s">
        <v>1457</v>
      </c>
      <c r="I212" s="756" t="s">
        <v>752</v>
      </c>
      <c r="J212">
        <v>31.18</v>
      </c>
      <c r="K212" s="756" t="s">
        <v>752</v>
      </c>
      <c r="L212">
        <v>0</v>
      </c>
      <c r="M212">
        <v>1</v>
      </c>
      <c r="N212">
        <v>4</v>
      </c>
      <c r="O212" s="756" t="s">
        <v>1440</v>
      </c>
      <c r="P212" s="756" t="s">
        <v>114</v>
      </c>
      <c r="Q212" s="756" t="s">
        <v>3</v>
      </c>
      <c r="R212" s="756" t="s">
        <v>22</v>
      </c>
      <c r="S212" s="756" t="s">
        <v>753</v>
      </c>
      <c r="T212" s="756" t="s">
        <v>754</v>
      </c>
      <c r="U212" s="756" t="s">
        <v>755</v>
      </c>
      <c r="V212">
        <v>75012</v>
      </c>
      <c r="W212" s="756" t="s">
        <v>151</v>
      </c>
      <c r="X212">
        <v>75</v>
      </c>
      <c r="Y212" s="756" t="s">
        <v>2450</v>
      </c>
      <c r="Z212">
        <v>15</v>
      </c>
      <c r="AA212" s="756" t="s">
        <v>2454</v>
      </c>
      <c r="AB212" t="s">
        <v>2457</v>
      </c>
      <c r="AC212">
        <v>213.19</v>
      </c>
      <c r="AD212">
        <v>23.4</v>
      </c>
      <c r="AE212">
        <v>53.110666666666702</v>
      </c>
      <c r="AF212">
        <v>79.665999999999997</v>
      </c>
      <c r="AG212">
        <v>23.43</v>
      </c>
      <c r="AH212">
        <v>37.245000000000005</v>
      </c>
      <c r="AI212">
        <v>65</v>
      </c>
      <c r="AJ212">
        <v>100.20453012048185</v>
      </c>
    </row>
    <row r="213" spans="1:36" hidden="1">
      <c r="A213">
        <v>57</v>
      </c>
      <c r="B213" s="436">
        <v>45681</v>
      </c>
      <c r="C213" s="756" t="s">
        <v>1477</v>
      </c>
      <c r="D213" s="756" t="s">
        <v>1587</v>
      </c>
      <c r="E213" s="756" t="s">
        <v>1588</v>
      </c>
      <c r="F213" s="756"/>
      <c r="H213" s="756" t="s">
        <v>1457</v>
      </c>
      <c r="I213" s="756" t="s">
        <v>602</v>
      </c>
      <c r="J213">
        <v>122</v>
      </c>
      <c r="K213" s="756" t="s">
        <v>602</v>
      </c>
      <c r="L213">
        <v>0</v>
      </c>
      <c r="M213">
        <v>1</v>
      </c>
      <c r="N213">
        <v>4</v>
      </c>
      <c r="O213" s="756" t="s">
        <v>1440</v>
      </c>
      <c r="P213" s="756" t="s">
        <v>114</v>
      </c>
      <c r="Q213" s="756" t="s">
        <v>7</v>
      </c>
      <c r="R213" s="756" t="s">
        <v>143</v>
      </c>
      <c r="S213" s="756" t="s">
        <v>603</v>
      </c>
      <c r="T213" s="756" t="s">
        <v>603</v>
      </c>
      <c r="U213" s="756" t="s">
        <v>604</v>
      </c>
      <c r="V213">
        <v>93400</v>
      </c>
      <c r="W213" s="756" t="s">
        <v>385</v>
      </c>
      <c r="X213">
        <v>93</v>
      </c>
      <c r="Y213" s="756" t="s">
        <v>2450</v>
      </c>
      <c r="Z213">
        <v>15</v>
      </c>
      <c r="AA213" s="756" t="s">
        <v>2453</v>
      </c>
      <c r="AB213" t="s">
        <v>2457</v>
      </c>
      <c r="AC213">
        <v>153.4</v>
      </c>
      <c r="AD213">
        <v>43.9</v>
      </c>
      <c r="AE213">
        <v>84.566153846153838</v>
      </c>
      <c r="AF213">
        <v>84.566153846153838</v>
      </c>
      <c r="AG213">
        <v>75.400000000000006</v>
      </c>
      <c r="AH213">
        <v>75.400000000000006</v>
      </c>
      <c r="AI213">
        <v>65</v>
      </c>
      <c r="AJ213">
        <v>100.20453012048185</v>
      </c>
    </row>
    <row r="214" spans="1:36" hidden="1">
      <c r="A214">
        <v>58</v>
      </c>
      <c r="B214" s="436">
        <v>45681</v>
      </c>
      <c r="C214" s="756" t="s">
        <v>1526</v>
      </c>
      <c r="D214" s="756" t="s">
        <v>1590</v>
      </c>
      <c r="E214" s="756" t="s">
        <v>1591</v>
      </c>
      <c r="F214" s="756"/>
      <c r="H214" s="756" t="s">
        <v>1444</v>
      </c>
      <c r="I214" s="756" t="s">
        <v>1265</v>
      </c>
      <c r="J214">
        <v>278</v>
      </c>
      <c r="K214" s="756" t="s">
        <v>1265</v>
      </c>
      <c r="L214">
        <v>0</v>
      </c>
      <c r="M214">
        <v>1</v>
      </c>
      <c r="N214">
        <v>4</v>
      </c>
      <c r="O214" s="756" t="s">
        <v>1440</v>
      </c>
      <c r="P214" s="756" t="s">
        <v>114</v>
      </c>
      <c r="Q214" s="756" t="s">
        <v>13</v>
      </c>
      <c r="R214" s="756" t="s">
        <v>86</v>
      </c>
      <c r="S214" s="756" t="s">
        <v>1263</v>
      </c>
      <c r="T214" s="756" t="s">
        <v>88</v>
      </c>
      <c r="U214" s="756" t="s">
        <v>1264</v>
      </c>
      <c r="V214">
        <v>93200</v>
      </c>
      <c r="W214" s="756" t="s">
        <v>744</v>
      </c>
      <c r="X214">
        <v>93</v>
      </c>
      <c r="Y214" s="756" t="s">
        <v>2450</v>
      </c>
      <c r="Z214">
        <v>15</v>
      </c>
      <c r="AA214" s="756" t="s">
        <v>2453</v>
      </c>
      <c r="AB214" t="s">
        <v>2457</v>
      </c>
      <c r="AC214">
        <v>1137.5</v>
      </c>
      <c r="AD214">
        <v>50</v>
      </c>
      <c r="AE214">
        <v>354.5</v>
      </c>
      <c r="AF214">
        <v>443.125</v>
      </c>
      <c r="AG214">
        <v>307</v>
      </c>
      <c r="AH214">
        <v>292.5</v>
      </c>
      <c r="AI214">
        <v>65</v>
      </c>
      <c r="AJ214">
        <v>100.20453012048185</v>
      </c>
    </row>
    <row r="215" spans="1:36" hidden="1">
      <c r="A215">
        <v>58</v>
      </c>
      <c r="B215" s="436">
        <v>45681</v>
      </c>
      <c r="C215" s="756" t="s">
        <v>1526</v>
      </c>
      <c r="D215" s="756" t="s">
        <v>1590</v>
      </c>
      <c r="E215" s="756" t="s">
        <v>1591</v>
      </c>
      <c r="F215" s="756"/>
      <c r="H215" s="756" t="s">
        <v>1444</v>
      </c>
      <c r="I215" s="756" t="s">
        <v>660</v>
      </c>
      <c r="J215">
        <v>300.35000000000002</v>
      </c>
      <c r="K215" s="756" t="s">
        <v>660</v>
      </c>
      <c r="L215">
        <v>0</v>
      </c>
      <c r="M215">
        <v>1</v>
      </c>
      <c r="N215">
        <v>4</v>
      </c>
      <c r="O215" s="756" t="s">
        <v>1440</v>
      </c>
      <c r="P215" s="756" t="s">
        <v>13</v>
      </c>
      <c r="Q215" s="756" t="s">
        <v>47</v>
      </c>
      <c r="R215" s="756" t="s">
        <v>292</v>
      </c>
      <c r="S215" s="756" t="s">
        <v>661</v>
      </c>
      <c r="T215" s="756" t="s">
        <v>88</v>
      </c>
      <c r="U215" s="756" t="s">
        <v>662</v>
      </c>
      <c r="V215">
        <v>75012</v>
      </c>
      <c r="W215" s="756" t="s">
        <v>151</v>
      </c>
      <c r="X215">
        <v>75</v>
      </c>
      <c r="Y215" s="756" t="s">
        <v>2447</v>
      </c>
      <c r="Z215">
        <v>15</v>
      </c>
      <c r="AA215" s="756" t="s">
        <v>3310</v>
      </c>
      <c r="AB215" t="s">
        <v>2457</v>
      </c>
      <c r="AC215">
        <v>547.45000000000005</v>
      </c>
      <c r="AD215">
        <v>87.6</v>
      </c>
      <c r="AE215">
        <v>124.50428571428571</v>
      </c>
      <c r="AF215">
        <v>186.75642857142856</v>
      </c>
      <c r="AG215">
        <v>96</v>
      </c>
      <c r="AH215">
        <v>122.2</v>
      </c>
      <c r="AI215">
        <v>65</v>
      </c>
      <c r="AJ215">
        <v>100.20453012048185</v>
      </c>
    </row>
    <row r="216" spans="1:36" hidden="1">
      <c r="A216">
        <v>58</v>
      </c>
      <c r="B216" s="436">
        <v>45681</v>
      </c>
      <c r="C216" s="756" t="s">
        <v>1526</v>
      </c>
      <c r="D216" s="756" t="s">
        <v>1590</v>
      </c>
      <c r="E216" s="756" t="s">
        <v>1591</v>
      </c>
      <c r="F216" s="756"/>
      <c r="H216" s="756" t="s">
        <v>1444</v>
      </c>
      <c r="I216" s="756" t="s">
        <v>1252</v>
      </c>
      <c r="J216">
        <v>62.95</v>
      </c>
      <c r="K216" s="756" t="s">
        <v>1252</v>
      </c>
      <c r="L216">
        <v>0</v>
      </c>
      <c r="M216">
        <v>1</v>
      </c>
      <c r="N216">
        <v>4</v>
      </c>
      <c r="O216" s="756" t="s">
        <v>1440</v>
      </c>
      <c r="P216" s="756" t="s">
        <v>13</v>
      </c>
      <c r="Q216" s="756" t="s">
        <v>43</v>
      </c>
      <c r="R216" s="756" t="s">
        <v>93</v>
      </c>
      <c r="S216" s="756" t="s">
        <v>110</v>
      </c>
      <c r="T216" s="756" t="s">
        <v>88</v>
      </c>
      <c r="U216" s="756" t="s">
        <v>1253</v>
      </c>
      <c r="V216">
        <v>93210</v>
      </c>
      <c r="W216" s="756" t="s">
        <v>1254</v>
      </c>
      <c r="X216">
        <v>93</v>
      </c>
      <c r="Y216" s="756" t="s">
        <v>2448</v>
      </c>
      <c r="Z216">
        <v>15</v>
      </c>
      <c r="AA216" s="756" t="s">
        <v>3310</v>
      </c>
      <c r="AB216" t="s">
        <v>2457</v>
      </c>
      <c r="AC216">
        <v>151.57</v>
      </c>
      <c r="AD216">
        <v>15.65</v>
      </c>
      <c r="AE216">
        <v>47.782307692307697</v>
      </c>
      <c r="AF216">
        <v>62.11699999999999</v>
      </c>
      <c r="AG216">
        <v>38.5</v>
      </c>
      <c r="AH216">
        <v>41.875</v>
      </c>
      <c r="AI216">
        <v>65</v>
      </c>
      <c r="AJ216">
        <v>100.20453012048185</v>
      </c>
    </row>
    <row r="217" spans="1:36" hidden="1">
      <c r="A217">
        <v>58</v>
      </c>
      <c r="B217" s="436">
        <v>45681</v>
      </c>
      <c r="C217" s="756" t="s">
        <v>1526</v>
      </c>
      <c r="D217" s="756" t="s">
        <v>1590</v>
      </c>
      <c r="E217" s="756" t="s">
        <v>1591</v>
      </c>
      <c r="F217" s="756"/>
      <c r="H217" s="756" t="s">
        <v>1444</v>
      </c>
      <c r="I217" s="756" t="s">
        <v>500</v>
      </c>
      <c r="J217">
        <v>85.3</v>
      </c>
      <c r="K217" s="756" t="s">
        <v>500</v>
      </c>
      <c r="L217">
        <v>0</v>
      </c>
      <c r="M217">
        <v>1</v>
      </c>
      <c r="N217">
        <v>4</v>
      </c>
      <c r="O217" s="756" t="s">
        <v>1440</v>
      </c>
      <c r="P217" s="756" t="s">
        <v>114</v>
      </c>
      <c r="Q217" s="756" t="s">
        <v>7</v>
      </c>
      <c r="R217" s="756" t="s">
        <v>501</v>
      </c>
      <c r="S217" s="756" t="s">
        <v>500</v>
      </c>
      <c r="T217" s="756" t="s">
        <v>500</v>
      </c>
      <c r="U217" s="756" t="s">
        <v>502</v>
      </c>
      <c r="V217">
        <v>92000</v>
      </c>
      <c r="W217" s="756" t="s">
        <v>160</v>
      </c>
      <c r="X217">
        <v>92</v>
      </c>
      <c r="Y217" s="756" t="s">
        <v>2450</v>
      </c>
      <c r="Z217">
        <v>15</v>
      </c>
      <c r="AA217" s="756" t="s">
        <v>2453</v>
      </c>
      <c r="AB217" t="s">
        <v>2457</v>
      </c>
      <c r="AC217">
        <v>458.58000000000004</v>
      </c>
      <c r="AD217">
        <v>45.85</v>
      </c>
      <c r="AE217">
        <v>71.959032258064511</v>
      </c>
      <c r="AF217">
        <v>159.33785714285716</v>
      </c>
      <c r="AG217">
        <v>53.75</v>
      </c>
      <c r="AH217">
        <v>137.535</v>
      </c>
      <c r="AI217">
        <v>65</v>
      </c>
      <c r="AJ217">
        <v>100.20453012048185</v>
      </c>
    </row>
    <row r="218" spans="1:36" hidden="1">
      <c r="A218">
        <v>59</v>
      </c>
      <c r="B218" s="436">
        <v>45681</v>
      </c>
      <c r="C218" s="756" t="s">
        <v>1593</v>
      </c>
      <c r="D218" s="756"/>
      <c r="E218" s="756"/>
      <c r="F218" s="756"/>
      <c r="H218" s="756" t="s">
        <v>1465</v>
      </c>
      <c r="I218" s="756" t="s">
        <v>871</v>
      </c>
      <c r="J218">
        <v>109</v>
      </c>
      <c r="K218" s="756" t="s">
        <v>871</v>
      </c>
      <c r="L218">
        <v>0</v>
      </c>
      <c r="M218">
        <v>1</v>
      </c>
      <c r="N218">
        <v>4</v>
      </c>
      <c r="O218" s="756" t="s">
        <v>1440</v>
      </c>
      <c r="P218" s="756" t="s">
        <v>13</v>
      </c>
      <c r="Q218" s="756" t="s">
        <v>49</v>
      </c>
      <c r="R218" s="756" t="s">
        <v>86</v>
      </c>
      <c r="S218" s="756" t="s">
        <v>870</v>
      </c>
      <c r="T218" s="756" t="s">
        <v>95</v>
      </c>
      <c r="U218" s="756" t="s">
        <v>872</v>
      </c>
      <c r="V218">
        <v>92300</v>
      </c>
      <c r="W218" s="756" t="s">
        <v>235</v>
      </c>
      <c r="X218">
        <v>92</v>
      </c>
      <c r="Y218" s="756" t="s">
        <v>2448</v>
      </c>
      <c r="Z218">
        <v>15</v>
      </c>
      <c r="AA218" s="756" t="s">
        <v>3310</v>
      </c>
      <c r="AB218" t="s">
        <v>2457</v>
      </c>
      <c r="AC218">
        <v>143.61000000000001</v>
      </c>
      <c r="AD218">
        <v>4.3</v>
      </c>
      <c r="AE218">
        <v>39.126315789473679</v>
      </c>
      <c r="AF218">
        <v>61.95</v>
      </c>
      <c r="AG218">
        <v>20</v>
      </c>
      <c r="AH218">
        <v>54.65</v>
      </c>
      <c r="AI218">
        <v>65</v>
      </c>
      <c r="AJ218">
        <v>100.20453012048185</v>
      </c>
    </row>
    <row r="219" spans="1:36" hidden="1">
      <c r="A219">
        <v>59</v>
      </c>
      <c r="B219" s="436">
        <v>45681</v>
      </c>
      <c r="C219" s="756" t="s">
        <v>1593</v>
      </c>
      <c r="D219" s="756"/>
      <c r="E219" s="756"/>
      <c r="F219" s="756"/>
      <c r="H219" s="756" t="s">
        <v>1465</v>
      </c>
      <c r="I219" s="756" t="s">
        <v>1256</v>
      </c>
      <c r="J219">
        <v>109</v>
      </c>
      <c r="K219" s="756" t="s">
        <v>1256</v>
      </c>
      <c r="L219">
        <v>0</v>
      </c>
      <c r="M219">
        <v>1</v>
      </c>
      <c r="N219">
        <v>4</v>
      </c>
      <c r="O219" s="756" t="s">
        <v>1440</v>
      </c>
      <c r="P219" s="756" t="s">
        <v>114</v>
      </c>
      <c r="Q219" s="756" t="s">
        <v>3</v>
      </c>
      <c r="R219" s="756" t="s">
        <v>22</v>
      </c>
      <c r="S219" s="756" t="s">
        <v>483</v>
      </c>
      <c r="T219" s="756" t="s">
        <v>1046</v>
      </c>
      <c r="U219" s="756" t="s">
        <v>591</v>
      </c>
      <c r="V219">
        <v>75016</v>
      </c>
      <c r="W219" s="756" t="s">
        <v>181</v>
      </c>
      <c r="X219">
        <v>75</v>
      </c>
      <c r="Y219" s="756" t="s">
        <v>2450</v>
      </c>
      <c r="Z219">
        <v>15</v>
      </c>
      <c r="AA219" s="756" t="s">
        <v>2454</v>
      </c>
      <c r="AB219" t="s">
        <v>2457</v>
      </c>
      <c r="AC219">
        <v>961.9</v>
      </c>
      <c r="AD219">
        <v>109</v>
      </c>
      <c r="AE219">
        <v>433.46500000000003</v>
      </c>
      <c r="AF219">
        <v>433.46500000000003</v>
      </c>
      <c r="AG219">
        <v>331.48</v>
      </c>
      <c r="AH219">
        <v>331.48</v>
      </c>
      <c r="AI219">
        <v>65</v>
      </c>
      <c r="AJ219">
        <v>100.20453012048185</v>
      </c>
    </row>
    <row r="220" spans="1:36" hidden="1">
      <c r="A220">
        <v>60</v>
      </c>
      <c r="B220" s="436">
        <v>45681</v>
      </c>
      <c r="C220" s="756" t="s">
        <v>1529</v>
      </c>
      <c r="D220" s="756" t="s">
        <v>1595</v>
      </c>
      <c r="E220" s="756"/>
      <c r="F220" s="756"/>
      <c r="H220" s="756" t="s">
        <v>1461</v>
      </c>
      <c r="I220" s="756" t="s">
        <v>169</v>
      </c>
      <c r="J220">
        <v>65</v>
      </c>
      <c r="K220" s="756" t="s">
        <v>169</v>
      </c>
      <c r="L220">
        <v>0</v>
      </c>
      <c r="M220">
        <v>1</v>
      </c>
      <c r="N220">
        <v>4</v>
      </c>
      <c r="O220" s="756" t="s">
        <v>1440</v>
      </c>
      <c r="P220" s="756" t="s">
        <v>114</v>
      </c>
      <c r="Q220" s="756" t="s">
        <v>7</v>
      </c>
      <c r="R220" s="756" t="s">
        <v>143</v>
      </c>
      <c r="S220" s="756" t="s">
        <v>144</v>
      </c>
      <c r="T220" s="756" t="s">
        <v>165</v>
      </c>
      <c r="U220" s="756" t="s">
        <v>170</v>
      </c>
      <c r="V220">
        <v>92110</v>
      </c>
      <c r="W220" s="756" t="s">
        <v>167</v>
      </c>
      <c r="X220">
        <v>92</v>
      </c>
      <c r="Y220" s="756" t="s">
        <v>2450</v>
      </c>
      <c r="Z220">
        <v>15</v>
      </c>
      <c r="AA220" s="756" t="s">
        <v>2453</v>
      </c>
      <c r="AB220" t="s">
        <v>2457</v>
      </c>
      <c r="AC220">
        <v>65</v>
      </c>
      <c r="AD220">
        <v>20</v>
      </c>
      <c r="AE220">
        <v>39.571428571428569</v>
      </c>
      <c r="AF220">
        <v>39.571428571428569</v>
      </c>
      <c r="AG220">
        <v>45</v>
      </c>
      <c r="AH220">
        <v>45</v>
      </c>
      <c r="AI220">
        <v>65</v>
      </c>
      <c r="AJ220">
        <v>100.20453012048185</v>
      </c>
    </row>
    <row r="221" spans="1:36" hidden="1">
      <c r="A221">
        <v>60</v>
      </c>
      <c r="B221" s="436">
        <v>45681</v>
      </c>
      <c r="C221" s="756" t="s">
        <v>1529</v>
      </c>
      <c r="D221" s="756" t="s">
        <v>1595</v>
      </c>
      <c r="E221" s="756"/>
      <c r="F221" s="756"/>
      <c r="H221" s="756" t="s">
        <v>1461</v>
      </c>
      <c r="I221" s="756" t="s">
        <v>784</v>
      </c>
      <c r="J221">
        <v>47.14</v>
      </c>
      <c r="K221" s="756" t="s">
        <v>784</v>
      </c>
      <c r="L221">
        <v>0</v>
      </c>
      <c r="M221">
        <v>1</v>
      </c>
      <c r="N221">
        <v>4</v>
      </c>
      <c r="O221" s="756" t="s">
        <v>1440</v>
      </c>
      <c r="P221" s="756" t="s">
        <v>13</v>
      </c>
      <c r="Q221" s="756" t="s">
        <v>43</v>
      </c>
      <c r="R221" s="756" t="s">
        <v>93</v>
      </c>
      <c r="S221" s="756" t="s">
        <v>209</v>
      </c>
      <c r="T221" s="756" t="s">
        <v>88</v>
      </c>
      <c r="U221" s="756" t="s">
        <v>785</v>
      </c>
      <c r="V221">
        <v>92250</v>
      </c>
      <c r="W221" s="756" t="s">
        <v>786</v>
      </c>
      <c r="X221">
        <v>92</v>
      </c>
      <c r="Y221" s="756" t="s">
        <v>2448</v>
      </c>
      <c r="Z221">
        <v>15</v>
      </c>
      <c r="AA221" s="756" t="s">
        <v>3310</v>
      </c>
      <c r="AB221" t="s">
        <v>2457</v>
      </c>
      <c r="AC221">
        <v>92.91</v>
      </c>
      <c r="AD221">
        <v>17.5</v>
      </c>
      <c r="AE221">
        <v>29.722999999999999</v>
      </c>
      <c r="AF221">
        <v>45.727692307692308</v>
      </c>
      <c r="AG221">
        <v>27.125</v>
      </c>
      <c r="AH221">
        <v>47.14</v>
      </c>
      <c r="AI221">
        <v>65</v>
      </c>
      <c r="AJ221">
        <v>100.20453012048185</v>
      </c>
    </row>
    <row r="222" spans="1:36">
      <c r="A222">
        <v>60</v>
      </c>
      <c r="B222" s="436">
        <v>45681</v>
      </c>
      <c r="C222" s="756" t="s">
        <v>1529</v>
      </c>
      <c r="D222" s="756" t="s">
        <v>1595</v>
      </c>
      <c r="E222" s="756"/>
      <c r="F222" s="756"/>
      <c r="H222" s="756" t="s">
        <v>1461</v>
      </c>
      <c r="I222" s="756" t="s">
        <v>382</v>
      </c>
      <c r="J222">
        <v>17.45</v>
      </c>
      <c r="K222" s="756" t="s">
        <v>382</v>
      </c>
      <c r="L222">
        <v>0</v>
      </c>
      <c r="M222">
        <v>1</v>
      </c>
      <c r="N222">
        <v>4</v>
      </c>
      <c r="O222" s="756" t="s">
        <v>1440</v>
      </c>
      <c r="P222" s="756" t="s">
        <v>13</v>
      </c>
      <c r="Q222" s="756" t="s">
        <v>49</v>
      </c>
      <c r="R222" s="756" t="s">
        <v>86</v>
      </c>
      <c r="S222" s="756" t="s">
        <v>383</v>
      </c>
      <c r="T222" s="756" t="s">
        <v>88</v>
      </c>
      <c r="U222" s="756" t="s">
        <v>384</v>
      </c>
      <c r="V222">
        <v>93400</v>
      </c>
      <c r="W222" s="756" t="s">
        <v>385</v>
      </c>
      <c r="X222">
        <v>93</v>
      </c>
      <c r="Y222" s="756" t="s">
        <v>2512</v>
      </c>
      <c r="Z222">
        <v>15</v>
      </c>
      <c r="AA222" s="756" t="s">
        <v>3310</v>
      </c>
      <c r="AB222" t="s">
        <v>2457</v>
      </c>
      <c r="AC222">
        <v>458.6</v>
      </c>
      <c r="AD222">
        <v>6.8</v>
      </c>
      <c r="AE222">
        <v>82.842083333333335</v>
      </c>
      <c r="AF222">
        <v>165.68416666666667</v>
      </c>
      <c r="AG222">
        <v>67.674999999999997</v>
      </c>
      <c r="AH222">
        <v>131.97499999999999</v>
      </c>
      <c r="AI222">
        <v>65</v>
      </c>
      <c r="AJ222">
        <v>100.20453012048185</v>
      </c>
    </row>
    <row r="223" spans="1:36" hidden="1">
      <c r="A223">
        <v>60</v>
      </c>
      <c r="B223" s="436">
        <v>45681</v>
      </c>
      <c r="C223" s="756" t="s">
        <v>1529</v>
      </c>
      <c r="D223" s="756" t="s">
        <v>1595</v>
      </c>
      <c r="E223" s="756"/>
      <c r="F223" s="756"/>
      <c r="H223" s="756" t="s">
        <v>1461</v>
      </c>
      <c r="I223" s="756" t="s">
        <v>455</v>
      </c>
      <c r="J223">
        <v>35.22</v>
      </c>
      <c r="K223" s="756" t="s">
        <v>455</v>
      </c>
      <c r="L223">
        <v>0</v>
      </c>
      <c r="M223">
        <v>1</v>
      </c>
      <c r="N223">
        <v>4</v>
      </c>
      <c r="O223" s="756" t="s">
        <v>1440</v>
      </c>
      <c r="P223" s="756" t="s">
        <v>114</v>
      </c>
      <c r="Q223" s="756" t="s">
        <v>7</v>
      </c>
      <c r="R223" s="756" t="s">
        <v>143</v>
      </c>
      <c r="S223" s="756" t="s">
        <v>449</v>
      </c>
      <c r="T223" s="756" t="s">
        <v>165</v>
      </c>
      <c r="U223" s="756" t="s">
        <v>456</v>
      </c>
      <c r="V223">
        <v>92300</v>
      </c>
      <c r="W223" s="756" t="s">
        <v>172</v>
      </c>
      <c r="X223">
        <v>92</v>
      </c>
      <c r="Y223" s="756" t="s">
        <v>2450</v>
      </c>
      <c r="Z223">
        <v>15</v>
      </c>
      <c r="AA223" s="756" t="s">
        <v>2453</v>
      </c>
      <c r="AB223" t="s">
        <v>2457</v>
      </c>
      <c r="AC223">
        <v>60.57</v>
      </c>
      <c r="AD223">
        <v>29.3</v>
      </c>
      <c r="AE223">
        <v>41.696666666666665</v>
      </c>
      <c r="AF223">
        <v>41.696666666666665</v>
      </c>
      <c r="AG223">
        <v>35.22</v>
      </c>
      <c r="AH223">
        <v>35.22</v>
      </c>
      <c r="AI223">
        <v>65</v>
      </c>
      <c r="AJ223">
        <v>100.20453012048185</v>
      </c>
    </row>
    <row r="224" spans="1:36" hidden="1">
      <c r="A224">
        <v>60</v>
      </c>
      <c r="B224" s="436">
        <v>45681</v>
      </c>
      <c r="C224" s="756" t="s">
        <v>1529</v>
      </c>
      <c r="D224" s="756" t="s">
        <v>1595</v>
      </c>
      <c r="E224" s="756"/>
      <c r="F224" s="756"/>
      <c r="H224" s="756" t="s">
        <v>1461</v>
      </c>
      <c r="I224" s="756" t="s">
        <v>2427</v>
      </c>
      <c r="J224">
        <v>35.630000000000003</v>
      </c>
      <c r="K224" s="756" t="s">
        <v>268</v>
      </c>
      <c r="L224">
        <v>0</v>
      </c>
      <c r="M224">
        <v>1</v>
      </c>
      <c r="N224">
        <v>4</v>
      </c>
      <c r="O224" s="756" t="s">
        <v>1440</v>
      </c>
      <c r="P224" s="756" t="s">
        <v>13</v>
      </c>
      <c r="Q224" s="756" t="s">
        <v>43</v>
      </c>
      <c r="R224" s="756" t="s">
        <v>93</v>
      </c>
      <c r="S224" s="756" t="s">
        <v>209</v>
      </c>
      <c r="T224" s="756" t="s">
        <v>95</v>
      </c>
      <c r="U224" s="756" t="s">
        <v>269</v>
      </c>
      <c r="V224">
        <v>75018</v>
      </c>
      <c r="W224" s="756" t="s">
        <v>270</v>
      </c>
      <c r="X224">
        <v>75</v>
      </c>
      <c r="Y224" s="756" t="s">
        <v>2448</v>
      </c>
      <c r="Z224">
        <v>15</v>
      </c>
      <c r="AA224" s="756" t="s">
        <v>3310</v>
      </c>
      <c r="AB224" t="s">
        <v>2457</v>
      </c>
      <c r="AC224">
        <v>107</v>
      </c>
      <c r="AE224">
        <v>55.007272727272728</v>
      </c>
      <c r="AG224">
        <v>52.9</v>
      </c>
      <c r="AH224">
        <v>58.65</v>
      </c>
      <c r="AI224">
        <v>65</v>
      </c>
      <c r="AJ224">
        <v>100.20453012048185</v>
      </c>
    </row>
    <row r="225" spans="1:36" hidden="1">
      <c r="A225">
        <v>61</v>
      </c>
      <c r="B225" s="436">
        <v>45682</v>
      </c>
      <c r="C225" s="756" t="s">
        <v>1597</v>
      </c>
      <c r="D225" s="756" t="s">
        <v>1598</v>
      </c>
      <c r="E225" s="756" t="s">
        <v>1506</v>
      </c>
      <c r="F225" s="756"/>
      <c r="H225" s="756" t="s">
        <v>1457</v>
      </c>
      <c r="I225" s="756" t="s">
        <v>291</v>
      </c>
      <c r="J225">
        <v>67.88</v>
      </c>
      <c r="K225" s="756" t="s">
        <v>291</v>
      </c>
      <c r="L225">
        <v>0</v>
      </c>
      <c r="M225">
        <v>1</v>
      </c>
      <c r="N225">
        <v>4</v>
      </c>
      <c r="O225" s="756" t="s">
        <v>1517</v>
      </c>
      <c r="P225" s="756" t="s">
        <v>13</v>
      </c>
      <c r="Q225" s="756" t="s">
        <v>47</v>
      </c>
      <c r="R225" s="756" t="s">
        <v>292</v>
      </c>
      <c r="S225" s="756" t="s">
        <v>209</v>
      </c>
      <c r="T225" s="756" t="s">
        <v>88</v>
      </c>
      <c r="U225" s="756" t="s">
        <v>293</v>
      </c>
      <c r="V225">
        <v>75005</v>
      </c>
      <c r="W225" s="756" t="s">
        <v>294</v>
      </c>
      <c r="X225">
        <v>75</v>
      </c>
      <c r="Y225" s="756" t="s">
        <v>2448</v>
      </c>
      <c r="Z225">
        <v>15</v>
      </c>
      <c r="AA225" s="756" t="s">
        <v>3310</v>
      </c>
      <c r="AB225" t="s">
        <v>2457</v>
      </c>
      <c r="AC225">
        <v>510</v>
      </c>
      <c r="AD225">
        <v>23.4</v>
      </c>
      <c r="AE225">
        <v>74.385000000000005</v>
      </c>
      <c r="AF225">
        <v>127.51714285714286</v>
      </c>
      <c r="AG225">
        <v>27.29</v>
      </c>
      <c r="AH225">
        <v>36</v>
      </c>
      <c r="AI225">
        <v>65</v>
      </c>
      <c r="AJ225">
        <v>100.20453012048185</v>
      </c>
    </row>
    <row r="226" spans="1:36" hidden="1">
      <c r="A226">
        <v>61</v>
      </c>
      <c r="B226" s="436">
        <v>45682</v>
      </c>
      <c r="C226" s="756" t="s">
        <v>1597</v>
      </c>
      <c r="D226" s="756" t="s">
        <v>1598</v>
      </c>
      <c r="E226" s="756" t="s">
        <v>1506</v>
      </c>
      <c r="F226" s="756"/>
      <c r="H226" s="756" t="s">
        <v>1457</v>
      </c>
      <c r="I226" s="756" t="s">
        <v>752</v>
      </c>
      <c r="J226">
        <v>67.88</v>
      </c>
      <c r="K226" s="756" t="s">
        <v>752</v>
      </c>
      <c r="L226">
        <v>0</v>
      </c>
      <c r="M226">
        <v>1</v>
      </c>
      <c r="N226">
        <v>4</v>
      </c>
      <c r="O226" s="756" t="s">
        <v>1517</v>
      </c>
      <c r="P226" s="756" t="s">
        <v>114</v>
      </c>
      <c r="Q226" s="756" t="s">
        <v>3</v>
      </c>
      <c r="R226" s="756" t="s">
        <v>22</v>
      </c>
      <c r="S226" s="756" t="s">
        <v>753</v>
      </c>
      <c r="T226" s="756" t="s">
        <v>754</v>
      </c>
      <c r="U226" s="756" t="s">
        <v>755</v>
      </c>
      <c r="V226">
        <v>75012</v>
      </c>
      <c r="W226" s="756" t="s">
        <v>151</v>
      </c>
      <c r="X226">
        <v>75</v>
      </c>
      <c r="Y226" s="756" t="s">
        <v>2450</v>
      </c>
      <c r="Z226">
        <v>15</v>
      </c>
      <c r="AA226" s="756" t="s">
        <v>2454</v>
      </c>
      <c r="AB226" t="s">
        <v>2457</v>
      </c>
      <c r="AC226">
        <v>213.19</v>
      </c>
      <c r="AD226">
        <v>23.4</v>
      </c>
      <c r="AE226">
        <v>53.110666666666702</v>
      </c>
      <c r="AF226">
        <v>79.665999999999997</v>
      </c>
      <c r="AG226">
        <v>23.43</v>
      </c>
      <c r="AH226">
        <v>37.245000000000005</v>
      </c>
      <c r="AI226">
        <v>65</v>
      </c>
      <c r="AJ226">
        <v>100.20453012048185</v>
      </c>
    </row>
    <row r="227" spans="1:36" hidden="1">
      <c r="B227" s="436">
        <v>45683</v>
      </c>
      <c r="C227" s="756" t="s">
        <v>1425</v>
      </c>
      <c r="D227" s="756"/>
      <c r="E227" s="756"/>
      <c r="F227" s="756"/>
      <c r="H227" s="756" t="s">
        <v>1426</v>
      </c>
      <c r="I227" s="756" t="s">
        <v>752</v>
      </c>
      <c r="K227" s="756" t="s">
        <v>752</v>
      </c>
      <c r="L227">
        <v>1</v>
      </c>
      <c r="M227">
        <v>1</v>
      </c>
      <c r="N227">
        <v>4</v>
      </c>
      <c r="O227" s="756" t="s">
        <v>1466</v>
      </c>
      <c r="P227" s="756" t="s">
        <v>114</v>
      </c>
      <c r="Q227" s="756" t="s">
        <v>3</v>
      </c>
      <c r="R227" s="756" t="s">
        <v>22</v>
      </c>
      <c r="S227" s="756" t="s">
        <v>753</v>
      </c>
      <c r="T227" s="756" t="s">
        <v>754</v>
      </c>
      <c r="U227" s="756" t="s">
        <v>755</v>
      </c>
      <c r="V227">
        <v>75012</v>
      </c>
      <c r="W227" s="756" t="s">
        <v>151</v>
      </c>
      <c r="X227">
        <v>75</v>
      </c>
      <c r="Y227" s="756" t="s">
        <v>2450</v>
      </c>
      <c r="Z227">
        <v>15</v>
      </c>
      <c r="AA227" s="756" t="s">
        <v>2454</v>
      </c>
      <c r="AB227" t="s">
        <v>2457</v>
      </c>
      <c r="AC227">
        <v>213.19</v>
      </c>
      <c r="AD227">
        <v>23.4</v>
      </c>
      <c r="AE227">
        <v>53.110666666666702</v>
      </c>
      <c r="AF227">
        <v>79.665999999999997</v>
      </c>
      <c r="AG227">
        <v>23.43</v>
      </c>
      <c r="AH227">
        <v>37.245000000000005</v>
      </c>
      <c r="AI227">
        <v>65</v>
      </c>
      <c r="AJ227">
        <v>100.20453012048185</v>
      </c>
    </row>
    <row r="228" spans="1:36" hidden="1">
      <c r="A228">
        <v>62</v>
      </c>
      <c r="B228" s="436">
        <v>45683</v>
      </c>
      <c r="C228" s="756" t="s">
        <v>1493</v>
      </c>
      <c r="D228" s="756" t="s">
        <v>1471</v>
      </c>
      <c r="E228" s="756" t="s">
        <v>1600</v>
      </c>
      <c r="F228" s="756" t="s">
        <v>1570</v>
      </c>
      <c r="H228" s="756" t="s">
        <v>1457</v>
      </c>
      <c r="I228" s="756" t="s">
        <v>788</v>
      </c>
      <c r="J228">
        <v>43</v>
      </c>
      <c r="K228" s="756" t="s">
        <v>788</v>
      </c>
      <c r="L228">
        <v>0</v>
      </c>
      <c r="M228">
        <v>1</v>
      </c>
      <c r="N228">
        <v>4</v>
      </c>
      <c r="O228" s="756" t="s">
        <v>1466</v>
      </c>
      <c r="P228" s="756" t="s">
        <v>114</v>
      </c>
      <c r="Q228" s="756" t="s">
        <v>34</v>
      </c>
      <c r="R228" s="756" t="s">
        <v>34</v>
      </c>
      <c r="S228" s="756" t="s">
        <v>789</v>
      </c>
      <c r="T228" s="756" t="s">
        <v>790</v>
      </c>
      <c r="U228" s="756" t="s">
        <v>791</v>
      </c>
      <c r="V228">
        <v>75015</v>
      </c>
      <c r="W228" s="756" t="s">
        <v>118</v>
      </c>
      <c r="X228">
        <v>75</v>
      </c>
      <c r="Y228" s="756" t="s">
        <v>2450</v>
      </c>
      <c r="Z228">
        <v>15</v>
      </c>
      <c r="AA228" s="756" t="s">
        <v>2453</v>
      </c>
      <c r="AB228" t="s">
        <v>2457</v>
      </c>
      <c r="AC228">
        <v>151.5</v>
      </c>
      <c r="AD228">
        <v>36</v>
      </c>
      <c r="AE228">
        <v>58.899999999999991</v>
      </c>
      <c r="AF228">
        <v>58.899999999999991</v>
      </c>
      <c r="AG228">
        <v>47.8</v>
      </c>
      <c r="AH228">
        <v>47.8</v>
      </c>
      <c r="AI228">
        <v>65</v>
      </c>
      <c r="AJ228">
        <v>100.20453012048185</v>
      </c>
    </row>
    <row r="229" spans="1:36" hidden="1">
      <c r="A229">
        <v>62</v>
      </c>
      <c r="B229" s="436">
        <v>45683</v>
      </c>
      <c r="C229" s="756" t="s">
        <v>1493</v>
      </c>
      <c r="D229" s="756" t="s">
        <v>1471</v>
      </c>
      <c r="E229" s="756" t="s">
        <v>1600</v>
      </c>
      <c r="F229" s="756" t="s">
        <v>1570</v>
      </c>
      <c r="H229" s="756" t="s">
        <v>1457</v>
      </c>
      <c r="I229" s="756" t="s">
        <v>660</v>
      </c>
      <c r="J229">
        <v>74.5</v>
      </c>
      <c r="K229" s="756" t="s">
        <v>660</v>
      </c>
      <c r="L229">
        <v>0</v>
      </c>
      <c r="M229">
        <v>1</v>
      </c>
      <c r="N229">
        <v>4</v>
      </c>
      <c r="O229" s="756" t="s">
        <v>1466</v>
      </c>
      <c r="P229" s="756" t="s">
        <v>13</v>
      </c>
      <c r="Q229" s="756" t="s">
        <v>47</v>
      </c>
      <c r="R229" s="756" t="s">
        <v>292</v>
      </c>
      <c r="S229" s="756" t="s">
        <v>661</v>
      </c>
      <c r="T229" s="756" t="s">
        <v>88</v>
      </c>
      <c r="U229" s="756" t="s">
        <v>662</v>
      </c>
      <c r="V229">
        <v>75012</v>
      </c>
      <c r="W229" s="756" t="s">
        <v>151</v>
      </c>
      <c r="X229">
        <v>75</v>
      </c>
      <c r="Y229" s="756" t="s">
        <v>2447</v>
      </c>
      <c r="Z229">
        <v>15</v>
      </c>
      <c r="AA229" s="756" t="s">
        <v>3310</v>
      </c>
      <c r="AB229" t="s">
        <v>2457</v>
      </c>
      <c r="AC229">
        <v>547.45000000000005</v>
      </c>
      <c r="AD229">
        <v>87.6</v>
      </c>
      <c r="AE229">
        <v>124.50428571428571</v>
      </c>
      <c r="AF229">
        <v>186.75642857142856</v>
      </c>
      <c r="AG229">
        <v>96</v>
      </c>
      <c r="AH229">
        <v>122.2</v>
      </c>
      <c r="AI229">
        <v>65</v>
      </c>
      <c r="AJ229">
        <v>100.20453012048185</v>
      </c>
    </row>
    <row r="230" spans="1:36" hidden="1">
      <c r="A230">
        <v>62</v>
      </c>
      <c r="B230" s="436">
        <v>45683</v>
      </c>
      <c r="C230" s="756" t="s">
        <v>1493</v>
      </c>
      <c r="D230" s="756" t="s">
        <v>1471</v>
      </c>
      <c r="E230" s="756" t="s">
        <v>1600</v>
      </c>
      <c r="F230" s="756" t="s">
        <v>1570</v>
      </c>
      <c r="H230" s="756" t="s">
        <v>1457</v>
      </c>
      <c r="I230" s="756" t="s">
        <v>792</v>
      </c>
      <c r="J230">
        <v>31.5</v>
      </c>
      <c r="K230" s="756" t="s">
        <v>792</v>
      </c>
      <c r="L230">
        <v>0</v>
      </c>
      <c r="M230">
        <v>1</v>
      </c>
      <c r="N230">
        <v>4</v>
      </c>
      <c r="O230" s="756" t="s">
        <v>1466</v>
      </c>
      <c r="P230" s="756" t="s">
        <v>114</v>
      </c>
      <c r="Q230" s="756" t="s">
        <v>34</v>
      </c>
      <c r="R230" s="756" t="s">
        <v>34</v>
      </c>
      <c r="S230" s="756" t="s">
        <v>789</v>
      </c>
      <c r="T230" s="756" t="s">
        <v>790</v>
      </c>
      <c r="U230" s="756" t="s">
        <v>793</v>
      </c>
      <c r="V230">
        <v>75005</v>
      </c>
      <c r="W230" s="756" t="s">
        <v>294</v>
      </c>
      <c r="X230">
        <v>75</v>
      </c>
      <c r="Y230" s="756" t="s">
        <v>2450</v>
      </c>
      <c r="Z230">
        <v>15</v>
      </c>
      <c r="AA230" s="756" t="s">
        <v>2453</v>
      </c>
      <c r="AB230" t="s">
        <v>2457</v>
      </c>
      <c r="AC230">
        <v>122</v>
      </c>
      <c r="AD230">
        <v>29</v>
      </c>
      <c r="AE230">
        <v>55.767857142857146</v>
      </c>
      <c r="AF230">
        <v>55.767857142857146</v>
      </c>
      <c r="AG230">
        <v>45</v>
      </c>
      <c r="AH230">
        <v>45</v>
      </c>
      <c r="AI230">
        <v>65</v>
      </c>
      <c r="AJ230">
        <v>100.20453012048185</v>
      </c>
    </row>
    <row r="231" spans="1:36" hidden="1">
      <c r="A231">
        <v>63</v>
      </c>
      <c r="B231" s="436">
        <v>45684</v>
      </c>
      <c r="C231" s="756" t="s">
        <v>1505</v>
      </c>
      <c r="D231" s="756" t="s">
        <v>1506</v>
      </c>
      <c r="E231" s="756" t="s">
        <v>1551</v>
      </c>
      <c r="F231" s="756"/>
      <c r="H231" s="756" t="s">
        <v>1444</v>
      </c>
      <c r="I231" s="756" t="s">
        <v>975</v>
      </c>
      <c r="J231">
        <v>79</v>
      </c>
      <c r="K231" s="756" t="s">
        <v>975</v>
      </c>
      <c r="L231">
        <v>0</v>
      </c>
      <c r="M231">
        <v>1</v>
      </c>
      <c r="N231">
        <v>5</v>
      </c>
      <c r="O231" s="756" t="s">
        <v>1472</v>
      </c>
      <c r="P231" s="756" t="s">
        <v>13</v>
      </c>
      <c r="Q231" s="756" t="s">
        <v>47</v>
      </c>
      <c r="R231" s="756" t="s">
        <v>292</v>
      </c>
      <c r="S231" s="756" t="s">
        <v>976</v>
      </c>
      <c r="T231" s="756" t="s">
        <v>88</v>
      </c>
      <c r="U231" s="756" t="s">
        <v>977</v>
      </c>
      <c r="V231">
        <v>92800</v>
      </c>
      <c r="W231" s="756" t="s">
        <v>475</v>
      </c>
      <c r="X231">
        <v>92</v>
      </c>
      <c r="Y231" s="756" t="s">
        <v>2512</v>
      </c>
      <c r="Z231">
        <v>15</v>
      </c>
      <c r="AA231" s="756" t="s">
        <v>3310</v>
      </c>
      <c r="AB231" t="s">
        <v>2457</v>
      </c>
      <c r="AC231">
        <v>303.7</v>
      </c>
      <c r="AD231">
        <v>73</v>
      </c>
      <c r="AE231">
        <v>81.798823529411763</v>
      </c>
      <c r="AF231">
        <v>198.65428571428572</v>
      </c>
      <c r="AG231">
        <v>78.5</v>
      </c>
      <c r="AH231">
        <v>199</v>
      </c>
      <c r="AI231">
        <v>65</v>
      </c>
      <c r="AJ231">
        <v>100.20453012048185</v>
      </c>
    </row>
    <row r="232" spans="1:36" hidden="1">
      <c r="A232">
        <v>63</v>
      </c>
      <c r="B232" s="436">
        <v>45684</v>
      </c>
      <c r="C232" s="756" t="s">
        <v>1505</v>
      </c>
      <c r="D232" s="756" t="s">
        <v>1506</v>
      </c>
      <c r="E232" s="756" t="s">
        <v>1551</v>
      </c>
      <c r="F232" s="756"/>
      <c r="H232" s="756" t="s">
        <v>1444</v>
      </c>
      <c r="I232" s="756" t="s">
        <v>809</v>
      </c>
      <c r="J232">
        <v>36.369999999999997</v>
      </c>
      <c r="K232" s="756" t="s">
        <v>809</v>
      </c>
      <c r="L232">
        <v>0</v>
      </c>
      <c r="M232">
        <v>1</v>
      </c>
      <c r="N232">
        <v>5</v>
      </c>
      <c r="O232" s="756" t="s">
        <v>1472</v>
      </c>
      <c r="P232" s="756" t="s">
        <v>114</v>
      </c>
      <c r="Q232" s="756" t="s">
        <v>20</v>
      </c>
      <c r="R232" s="756" t="s">
        <v>20</v>
      </c>
      <c r="S232" s="756" t="s">
        <v>616</v>
      </c>
      <c r="T232" s="756" t="s">
        <v>616</v>
      </c>
      <c r="U232" s="756" t="s">
        <v>810</v>
      </c>
      <c r="V232">
        <v>75017</v>
      </c>
      <c r="W232" s="756" t="s">
        <v>393</v>
      </c>
      <c r="X232">
        <v>75</v>
      </c>
      <c r="Y232" s="756" t="s">
        <v>2450</v>
      </c>
      <c r="Z232">
        <v>15</v>
      </c>
      <c r="AA232" s="756" t="s">
        <v>2453</v>
      </c>
      <c r="AB232" t="s">
        <v>2457</v>
      </c>
      <c r="AC232">
        <v>411.4</v>
      </c>
      <c r="AD232">
        <v>118.37</v>
      </c>
      <c r="AE232">
        <v>68.5060465116279</v>
      </c>
      <c r="AF232">
        <v>196.38399999999999</v>
      </c>
      <c r="AG232">
        <v>60</v>
      </c>
      <c r="AH232">
        <v>179.85</v>
      </c>
      <c r="AI232">
        <v>65</v>
      </c>
      <c r="AJ232">
        <v>100.20453012048185</v>
      </c>
    </row>
    <row r="233" spans="1:36" hidden="1">
      <c r="A233">
        <v>63</v>
      </c>
      <c r="B233" s="436">
        <v>45684</v>
      </c>
      <c r="C233" s="756" t="s">
        <v>1505</v>
      </c>
      <c r="D233" s="756" t="s">
        <v>1506</v>
      </c>
      <c r="E233" s="756" t="s">
        <v>1551</v>
      </c>
      <c r="F233" s="756"/>
      <c r="H233" s="756" t="s">
        <v>1444</v>
      </c>
      <c r="I233" s="756" t="s">
        <v>803</v>
      </c>
      <c r="J233">
        <v>65</v>
      </c>
      <c r="K233" s="756" t="s">
        <v>803</v>
      </c>
      <c r="L233">
        <v>0</v>
      </c>
      <c r="M233">
        <v>1</v>
      </c>
      <c r="N233">
        <v>5</v>
      </c>
      <c r="O233" s="756" t="s">
        <v>1472</v>
      </c>
      <c r="P233" s="756" t="s">
        <v>114</v>
      </c>
      <c r="Q233" s="756" t="s">
        <v>20</v>
      </c>
      <c r="R233" s="756" t="s">
        <v>20</v>
      </c>
      <c r="S233" s="756" t="s">
        <v>616</v>
      </c>
      <c r="T233" s="756" t="s">
        <v>616</v>
      </c>
      <c r="U233" s="756" t="s">
        <v>804</v>
      </c>
      <c r="V233">
        <v>75016</v>
      </c>
      <c r="W233" s="756" t="s">
        <v>181</v>
      </c>
      <c r="X233">
        <v>75</v>
      </c>
      <c r="Y233" s="756" t="s">
        <v>2450</v>
      </c>
      <c r="Z233">
        <v>15</v>
      </c>
      <c r="AA233" s="756" t="s">
        <v>2453</v>
      </c>
      <c r="AB233" t="s">
        <v>2457</v>
      </c>
      <c r="AC233">
        <v>475.14</v>
      </c>
      <c r="AD233">
        <v>82</v>
      </c>
      <c r="AE233">
        <v>79.063448275862072</v>
      </c>
      <c r="AF233">
        <v>305.71199999999999</v>
      </c>
      <c r="AG233">
        <v>71</v>
      </c>
      <c r="AH233">
        <v>300.61</v>
      </c>
      <c r="AI233">
        <v>65</v>
      </c>
      <c r="AJ233">
        <v>100.20453012048185</v>
      </c>
    </row>
    <row r="234" spans="1:36" hidden="1">
      <c r="A234">
        <v>63</v>
      </c>
      <c r="B234" s="436">
        <v>45684</v>
      </c>
      <c r="C234" s="756" t="s">
        <v>1505</v>
      </c>
      <c r="D234" s="756" t="s">
        <v>1506</v>
      </c>
      <c r="E234" s="756" t="s">
        <v>1551</v>
      </c>
      <c r="F234" s="756"/>
      <c r="H234" s="756" t="s">
        <v>1444</v>
      </c>
      <c r="I234" s="756" t="s">
        <v>488</v>
      </c>
      <c r="J234">
        <v>22.37</v>
      </c>
      <c r="K234" s="756" t="s">
        <v>488</v>
      </c>
      <c r="L234">
        <v>0</v>
      </c>
      <c r="M234">
        <v>1</v>
      </c>
      <c r="N234">
        <v>5</v>
      </c>
      <c r="O234" s="756" t="s">
        <v>1472</v>
      </c>
      <c r="P234" s="756" t="s">
        <v>13</v>
      </c>
      <c r="Q234" s="756" t="s">
        <v>43</v>
      </c>
      <c r="R234" s="756" t="s">
        <v>93</v>
      </c>
      <c r="S234" s="756" t="s">
        <v>489</v>
      </c>
      <c r="T234" s="756" t="s">
        <v>88</v>
      </c>
      <c r="U234" s="756" t="s">
        <v>490</v>
      </c>
      <c r="V234">
        <v>75016</v>
      </c>
      <c r="W234" s="756" t="s">
        <v>181</v>
      </c>
      <c r="X234">
        <v>75</v>
      </c>
      <c r="Y234" s="756" t="s">
        <v>2448</v>
      </c>
      <c r="Z234">
        <v>15</v>
      </c>
      <c r="AA234" s="756" t="s">
        <v>3310</v>
      </c>
      <c r="AB234" t="s">
        <v>2457</v>
      </c>
      <c r="AC234">
        <v>272.39999999999998</v>
      </c>
      <c r="AD234">
        <v>52.8</v>
      </c>
      <c r="AE234">
        <v>60.131724137931045</v>
      </c>
      <c r="AF234">
        <v>124.55857142857143</v>
      </c>
      <c r="AG234">
        <v>54</v>
      </c>
      <c r="AH234">
        <v>117.02499999999999</v>
      </c>
      <c r="AI234">
        <v>65</v>
      </c>
      <c r="AJ234">
        <v>100.20453012048185</v>
      </c>
    </row>
    <row r="235" spans="1:36" hidden="1">
      <c r="A235">
        <v>64</v>
      </c>
      <c r="B235" s="436">
        <v>45685</v>
      </c>
      <c r="C235" s="756" t="s">
        <v>1489</v>
      </c>
      <c r="D235" s="756" t="s">
        <v>1603</v>
      </c>
      <c r="E235" s="756" t="s">
        <v>1570</v>
      </c>
      <c r="F235" s="756"/>
      <c r="H235" s="756" t="s">
        <v>1438</v>
      </c>
      <c r="I235" s="756" t="s">
        <v>1252</v>
      </c>
      <c r="J235">
        <v>18.8</v>
      </c>
      <c r="K235" s="756" t="s">
        <v>1252</v>
      </c>
      <c r="L235">
        <v>0</v>
      </c>
      <c r="M235">
        <v>1</v>
      </c>
      <c r="N235">
        <v>5</v>
      </c>
      <c r="O235" s="756" t="s">
        <v>1475</v>
      </c>
      <c r="P235" s="756" t="s">
        <v>13</v>
      </c>
      <c r="Q235" s="756" t="s">
        <v>43</v>
      </c>
      <c r="R235" s="756" t="s">
        <v>93</v>
      </c>
      <c r="S235" s="756" t="s">
        <v>110</v>
      </c>
      <c r="T235" s="756" t="s">
        <v>88</v>
      </c>
      <c r="U235" s="756" t="s">
        <v>1253</v>
      </c>
      <c r="V235">
        <v>93210</v>
      </c>
      <c r="W235" s="756" t="s">
        <v>1254</v>
      </c>
      <c r="X235">
        <v>93</v>
      </c>
      <c r="Y235" s="756" t="s">
        <v>2448</v>
      </c>
      <c r="Z235">
        <v>15</v>
      </c>
      <c r="AA235" s="756" t="s">
        <v>3310</v>
      </c>
      <c r="AB235" t="s">
        <v>2457</v>
      </c>
      <c r="AC235">
        <v>151.57</v>
      </c>
      <c r="AD235">
        <v>15.65</v>
      </c>
      <c r="AE235">
        <v>47.782307692307697</v>
      </c>
      <c r="AF235">
        <v>62.11699999999999</v>
      </c>
      <c r="AG235">
        <v>38.5</v>
      </c>
      <c r="AH235">
        <v>41.875</v>
      </c>
      <c r="AI235">
        <v>65</v>
      </c>
      <c r="AJ235">
        <v>100.20453012048185</v>
      </c>
    </row>
    <row r="236" spans="1:36" hidden="1">
      <c r="A236">
        <v>64</v>
      </c>
      <c r="B236" s="436">
        <v>45685</v>
      </c>
      <c r="C236" s="756" t="s">
        <v>1489</v>
      </c>
      <c r="D236" s="756" t="s">
        <v>1603</v>
      </c>
      <c r="E236" s="756" t="s">
        <v>1570</v>
      </c>
      <c r="F236" s="756"/>
      <c r="H236" s="756" t="s">
        <v>1438</v>
      </c>
      <c r="I236" s="756" t="s">
        <v>975</v>
      </c>
      <c r="J236">
        <v>86.39</v>
      </c>
      <c r="K236" s="756" t="s">
        <v>975</v>
      </c>
      <c r="L236">
        <v>0</v>
      </c>
      <c r="M236">
        <v>1</v>
      </c>
      <c r="N236">
        <v>5</v>
      </c>
      <c r="O236" s="756" t="s">
        <v>1475</v>
      </c>
      <c r="P236" s="756" t="s">
        <v>13</v>
      </c>
      <c r="Q236" s="756" t="s">
        <v>47</v>
      </c>
      <c r="R236" s="756" t="s">
        <v>292</v>
      </c>
      <c r="S236" s="756" t="s">
        <v>976</v>
      </c>
      <c r="T236" s="756" t="s">
        <v>88</v>
      </c>
      <c r="U236" s="756" t="s">
        <v>977</v>
      </c>
      <c r="V236">
        <v>92800</v>
      </c>
      <c r="W236" s="756" t="s">
        <v>475</v>
      </c>
      <c r="X236">
        <v>92</v>
      </c>
      <c r="Y236" s="756" t="s">
        <v>2512</v>
      </c>
      <c r="Z236">
        <v>15</v>
      </c>
      <c r="AA236" s="756" t="s">
        <v>3310</v>
      </c>
      <c r="AB236" t="s">
        <v>2457</v>
      </c>
      <c r="AC236">
        <v>303.7</v>
      </c>
      <c r="AD236">
        <v>73</v>
      </c>
      <c r="AE236">
        <v>81.798823529411763</v>
      </c>
      <c r="AF236">
        <v>198.65428571428572</v>
      </c>
      <c r="AG236">
        <v>78.5</v>
      </c>
      <c r="AH236">
        <v>199</v>
      </c>
      <c r="AI236">
        <v>65</v>
      </c>
      <c r="AJ236">
        <v>100.20453012048185</v>
      </c>
    </row>
    <row r="237" spans="1:36" hidden="1">
      <c r="A237">
        <v>64</v>
      </c>
      <c r="B237" s="436">
        <v>45685</v>
      </c>
      <c r="C237" s="756" t="s">
        <v>1489</v>
      </c>
      <c r="D237" s="756" t="s">
        <v>1603</v>
      </c>
      <c r="E237" s="756" t="s">
        <v>1570</v>
      </c>
      <c r="F237" s="756"/>
      <c r="H237" s="756" t="s">
        <v>1438</v>
      </c>
      <c r="I237" s="756" t="s">
        <v>1227</v>
      </c>
      <c r="J237">
        <v>105.19</v>
      </c>
      <c r="K237" s="756" t="s">
        <v>1227</v>
      </c>
      <c r="L237">
        <v>0</v>
      </c>
      <c r="M237">
        <v>1</v>
      </c>
      <c r="N237">
        <v>5</v>
      </c>
      <c r="O237" s="756" t="s">
        <v>1475</v>
      </c>
      <c r="P237" s="756" t="s">
        <v>114</v>
      </c>
      <c r="Q237" s="756" t="s">
        <v>20</v>
      </c>
      <c r="R237" s="756" t="s">
        <v>20</v>
      </c>
      <c r="S237" s="756" t="s">
        <v>848</v>
      </c>
      <c r="T237" s="756" t="s">
        <v>848</v>
      </c>
      <c r="U237" s="756" t="s">
        <v>1228</v>
      </c>
      <c r="V237">
        <v>93230</v>
      </c>
      <c r="W237" s="756" t="s">
        <v>286</v>
      </c>
      <c r="X237">
        <v>93</v>
      </c>
      <c r="Y237" s="756" t="s">
        <v>2450</v>
      </c>
      <c r="Z237">
        <v>15</v>
      </c>
      <c r="AA237" s="756" t="s">
        <v>2453</v>
      </c>
      <c r="AB237" t="s">
        <v>2457</v>
      </c>
      <c r="AC237">
        <v>242</v>
      </c>
      <c r="AD237">
        <v>68.650000000000006</v>
      </c>
      <c r="AE237">
        <v>73.678620689655176</v>
      </c>
      <c r="AF237">
        <v>142.44533333333334</v>
      </c>
      <c r="AG237">
        <v>63.7</v>
      </c>
      <c r="AH237">
        <v>131</v>
      </c>
      <c r="AI237">
        <v>65</v>
      </c>
      <c r="AJ237">
        <v>100.20453012048185</v>
      </c>
    </row>
    <row r="238" spans="1:36" hidden="1">
      <c r="A238">
        <v>65</v>
      </c>
      <c r="B238" s="436">
        <v>45685</v>
      </c>
      <c r="C238" s="756" t="s">
        <v>1435</v>
      </c>
      <c r="D238" s="756" t="s">
        <v>1533</v>
      </c>
      <c r="E238" s="756" t="s">
        <v>1605</v>
      </c>
      <c r="F238" s="756"/>
      <c r="H238" s="756" t="s">
        <v>1457</v>
      </c>
      <c r="I238" s="756" t="s">
        <v>775</v>
      </c>
      <c r="J238">
        <v>222</v>
      </c>
      <c r="K238" s="756" t="s">
        <v>775</v>
      </c>
      <c r="L238">
        <v>0</v>
      </c>
      <c r="M238">
        <v>1</v>
      </c>
      <c r="N238">
        <v>5</v>
      </c>
      <c r="O238" s="756" t="s">
        <v>1475</v>
      </c>
      <c r="P238" s="756" t="s">
        <v>13</v>
      </c>
      <c r="Q238" s="756" t="s">
        <v>49</v>
      </c>
      <c r="R238" s="756" t="s">
        <v>86</v>
      </c>
      <c r="S238" s="756" t="s">
        <v>776</v>
      </c>
      <c r="T238" s="756" t="s">
        <v>367</v>
      </c>
      <c r="U238" s="756" t="s">
        <v>777</v>
      </c>
      <c r="V238">
        <v>75014</v>
      </c>
      <c r="W238" s="756" t="s">
        <v>211</v>
      </c>
      <c r="X238">
        <v>75</v>
      </c>
      <c r="Y238" s="756" t="s">
        <v>2448</v>
      </c>
      <c r="Z238">
        <v>15</v>
      </c>
      <c r="AA238" s="756" t="s">
        <v>3310</v>
      </c>
      <c r="AB238" t="s">
        <v>2457</v>
      </c>
      <c r="AC238">
        <v>273.19</v>
      </c>
      <c r="AD238">
        <v>60</v>
      </c>
      <c r="AE238">
        <v>115.65642857142856</v>
      </c>
      <c r="AF238">
        <v>115.65642857142856</v>
      </c>
      <c r="AG238">
        <v>105</v>
      </c>
      <c r="AH238">
        <v>105</v>
      </c>
      <c r="AI238">
        <v>65</v>
      </c>
      <c r="AJ238">
        <v>100.20453012048185</v>
      </c>
    </row>
    <row r="239" spans="1:36" hidden="1">
      <c r="A239">
        <v>65</v>
      </c>
      <c r="B239" s="436">
        <v>45685</v>
      </c>
      <c r="C239" s="756" t="s">
        <v>1435</v>
      </c>
      <c r="D239" s="756" t="s">
        <v>1533</v>
      </c>
      <c r="E239" s="756" t="s">
        <v>1605</v>
      </c>
      <c r="F239" s="756"/>
      <c r="H239" s="756" t="s">
        <v>1457</v>
      </c>
      <c r="I239" s="756" t="s">
        <v>900</v>
      </c>
      <c r="J239">
        <v>150</v>
      </c>
      <c r="K239" s="756" t="s">
        <v>900</v>
      </c>
      <c r="L239">
        <v>0</v>
      </c>
      <c r="M239">
        <v>1</v>
      </c>
      <c r="N239">
        <v>5</v>
      </c>
      <c r="O239" s="756" t="s">
        <v>1475</v>
      </c>
      <c r="P239" s="756" t="s">
        <v>114</v>
      </c>
      <c r="Q239" s="756" t="s">
        <v>3</v>
      </c>
      <c r="R239" s="756" t="s">
        <v>24</v>
      </c>
      <c r="S239" s="756" t="s">
        <v>734</v>
      </c>
      <c r="T239" s="756" t="s">
        <v>734</v>
      </c>
      <c r="U239" s="756" t="s">
        <v>901</v>
      </c>
      <c r="V239">
        <v>75016</v>
      </c>
      <c r="W239" s="756" t="s">
        <v>181</v>
      </c>
      <c r="X239">
        <v>75</v>
      </c>
      <c r="Y239" s="756" t="s">
        <v>2450</v>
      </c>
      <c r="Z239">
        <v>15</v>
      </c>
      <c r="AA239" s="756" t="s">
        <v>2454</v>
      </c>
      <c r="AB239" t="s">
        <v>2457</v>
      </c>
      <c r="AC239">
        <v>360</v>
      </c>
      <c r="AD239">
        <v>50</v>
      </c>
      <c r="AE239">
        <v>134.16666666666666</v>
      </c>
      <c r="AF239">
        <v>134.16666666666666</v>
      </c>
      <c r="AG239">
        <v>90</v>
      </c>
      <c r="AH239">
        <v>90</v>
      </c>
      <c r="AI239">
        <v>65</v>
      </c>
      <c r="AJ239">
        <v>100.20453012048185</v>
      </c>
    </row>
    <row r="240" spans="1:36" hidden="1">
      <c r="A240">
        <v>65</v>
      </c>
      <c r="B240" s="436">
        <v>45685</v>
      </c>
      <c r="C240" s="756" t="s">
        <v>1435</v>
      </c>
      <c r="D240" s="756" t="s">
        <v>1533</v>
      </c>
      <c r="E240" s="756" t="s">
        <v>1605</v>
      </c>
      <c r="F240" s="756"/>
      <c r="H240" s="756" t="s">
        <v>1457</v>
      </c>
      <c r="I240" s="756" t="s">
        <v>803</v>
      </c>
      <c r="J240">
        <v>72</v>
      </c>
      <c r="K240" s="756" t="s">
        <v>803</v>
      </c>
      <c r="L240">
        <v>0</v>
      </c>
      <c r="M240">
        <v>1</v>
      </c>
      <c r="N240">
        <v>5</v>
      </c>
      <c r="O240" s="756" t="s">
        <v>1475</v>
      </c>
      <c r="P240" s="756" t="s">
        <v>114</v>
      </c>
      <c r="Q240" s="756" t="s">
        <v>20</v>
      </c>
      <c r="R240" s="756" t="s">
        <v>20</v>
      </c>
      <c r="S240" s="756" t="s">
        <v>616</v>
      </c>
      <c r="T240" s="756" t="s">
        <v>616</v>
      </c>
      <c r="U240" s="756" t="s">
        <v>804</v>
      </c>
      <c r="V240">
        <v>75016</v>
      </c>
      <c r="W240" s="756" t="s">
        <v>181</v>
      </c>
      <c r="X240">
        <v>75</v>
      </c>
      <c r="Y240" s="756" t="s">
        <v>2450</v>
      </c>
      <c r="Z240">
        <v>15</v>
      </c>
      <c r="AA240" s="756" t="s">
        <v>2453</v>
      </c>
      <c r="AB240" t="s">
        <v>2457</v>
      </c>
      <c r="AC240">
        <v>475.14</v>
      </c>
      <c r="AD240">
        <v>82</v>
      </c>
      <c r="AE240">
        <v>79.063448275862072</v>
      </c>
      <c r="AF240">
        <v>305.71199999999999</v>
      </c>
      <c r="AG240">
        <v>71</v>
      </c>
      <c r="AH240">
        <v>300.61</v>
      </c>
      <c r="AI240">
        <v>65</v>
      </c>
      <c r="AJ240">
        <v>100.20453012048185</v>
      </c>
    </row>
    <row r="241" spans="1:36" hidden="1">
      <c r="A241">
        <v>66</v>
      </c>
      <c r="B241" s="436">
        <v>45686</v>
      </c>
      <c r="C241" s="756" t="s">
        <v>1487</v>
      </c>
      <c r="D241" s="756" t="s">
        <v>1607</v>
      </c>
      <c r="E241" s="756"/>
      <c r="F241" s="756"/>
      <c r="H241" s="756" t="s">
        <v>1461</v>
      </c>
      <c r="I241" s="756" t="s">
        <v>803</v>
      </c>
      <c r="J241">
        <v>65</v>
      </c>
      <c r="K241" s="756" t="s">
        <v>803</v>
      </c>
      <c r="L241">
        <v>0</v>
      </c>
      <c r="M241">
        <v>1</v>
      </c>
      <c r="N241">
        <v>5</v>
      </c>
      <c r="O241" s="756" t="s">
        <v>1424</v>
      </c>
      <c r="P241" s="756" t="s">
        <v>114</v>
      </c>
      <c r="Q241" s="756" t="s">
        <v>20</v>
      </c>
      <c r="R241" s="756" t="s">
        <v>20</v>
      </c>
      <c r="S241" s="756" t="s">
        <v>616</v>
      </c>
      <c r="T241" s="756" t="s">
        <v>616</v>
      </c>
      <c r="U241" s="756" t="s">
        <v>804</v>
      </c>
      <c r="V241">
        <v>75016</v>
      </c>
      <c r="W241" s="756" t="s">
        <v>181</v>
      </c>
      <c r="X241">
        <v>75</v>
      </c>
      <c r="Y241" s="756" t="s">
        <v>2450</v>
      </c>
      <c r="Z241">
        <v>15</v>
      </c>
      <c r="AA241" s="756" t="s">
        <v>2453</v>
      </c>
      <c r="AB241" t="s">
        <v>2457</v>
      </c>
      <c r="AC241">
        <v>475.14</v>
      </c>
      <c r="AD241">
        <v>82</v>
      </c>
      <c r="AE241">
        <v>79.063448275862072</v>
      </c>
      <c r="AF241">
        <v>305.71199999999999</v>
      </c>
      <c r="AG241">
        <v>71</v>
      </c>
      <c r="AH241">
        <v>300.61</v>
      </c>
      <c r="AI241">
        <v>65</v>
      </c>
      <c r="AJ241">
        <v>100.20453012048185</v>
      </c>
    </row>
    <row r="242" spans="1:36" hidden="1">
      <c r="A242">
        <v>66</v>
      </c>
      <c r="B242" s="436">
        <v>45686</v>
      </c>
      <c r="C242" s="756" t="s">
        <v>1487</v>
      </c>
      <c r="D242" s="756" t="s">
        <v>1607</v>
      </c>
      <c r="E242" s="756"/>
      <c r="F242" s="756"/>
      <c r="H242" s="756" t="s">
        <v>1461</v>
      </c>
      <c r="I242" s="756" t="s">
        <v>488</v>
      </c>
      <c r="J242">
        <v>46</v>
      </c>
      <c r="K242" s="756" t="s">
        <v>488</v>
      </c>
      <c r="L242">
        <v>0</v>
      </c>
      <c r="M242">
        <v>1</v>
      </c>
      <c r="N242">
        <v>5</v>
      </c>
      <c r="O242" s="756" t="s">
        <v>1424</v>
      </c>
      <c r="P242" s="756" t="s">
        <v>13</v>
      </c>
      <c r="Q242" s="756" t="s">
        <v>43</v>
      </c>
      <c r="R242" s="756" t="s">
        <v>93</v>
      </c>
      <c r="S242" s="756" t="s">
        <v>489</v>
      </c>
      <c r="T242" s="756" t="s">
        <v>88</v>
      </c>
      <c r="U242" s="756" t="s">
        <v>490</v>
      </c>
      <c r="V242">
        <v>75016</v>
      </c>
      <c r="W242" s="756" t="s">
        <v>181</v>
      </c>
      <c r="X242">
        <v>75</v>
      </c>
      <c r="Y242" s="756" t="s">
        <v>2448</v>
      </c>
      <c r="Z242">
        <v>15</v>
      </c>
      <c r="AA242" s="756" t="s">
        <v>3310</v>
      </c>
      <c r="AB242" t="s">
        <v>2457</v>
      </c>
      <c r="AC242">
        <v>272.39999999999998</v>
      </c>
      <c r="AD242">
        <v>52.8</v>
      </c>
      <c r="AE242">
        <v>60.131724137931045</v>
      </c>
      <c r="AF242">
        <v>124.55857142857143</v>
      </c>
      <c r="AG242">
        <v>54</v>
      </c>
      <c r="AH242">
        <v>117.02499999999999</v>
      </c>
      <c r="AI242">
        <v>65</v>
      </c>
      <c r="AJ242">
        <v>100.20453012048185</v>
      </c>
    </row>
    <row r="243" spans="1:36" hidden="1">
      <c r="A243">
        <v>66</v>
      </c>
      <c r="B243" s="436">
        <v>45686</v>
      </c>
      <c r="C243" s="756" t="s">
        <v>1487</v>
      </c>
      <c r="D243" s="756" t="s">
        <v>1607</v>
      </c>
      <c r="E243" s="756"/>
      <c r="F243" s="756"/>
      <c r="H243" s="756" t="s">
        <v>1461</v>
      </c>
      <c r="I243" s="756" t="s">
        <v>975</v>
      </c>
      <c r="J243">
        <v>61</v>
      </c>
      <c r="K243" s="756" t="s">
        <v>975</v>
      </c>
      <c r="L243">
        <v>0</v>
      </c>
      <c r="M243">
        <v>1</v>
      </c>
      <c r="N243">
        <v>5</v>
      </c>
      <c r="O243" s="756" t="s">
        <v>1424</v>
      </c>
      <c r="P243" s="756" t="s">
        <v>13</v>
      </c>
      <c r="Q243" s="756" t="s">
        <v>47</v>
      </c>
      <c r="R243" s="756" t="s">
        <v>292</v>
      </c>
      <c r="S243" s="756" t="s">
        <v>976</v>
      </c>
      <c r="T243" s="756" t="s">
        <v>88</v>
      </c>
      <c r="U243" s="756" t="s">
        <v>977</v>
      </c>
      <c r="V243">
        <v>92800</v>
      </c>
      <c r="W243" s="756" t="s">
        <v>475</v>
      </c>
      <c r="X243">
        <v>92</v>
      </c>
      <c r="Y243" s="756" t="s">
        <v>2512</v>
      </c>
      <c r="Z243">
        <v>15</v>
      </c>
      <c r="AA243" s="756" t="s">
        <v>3310</v>
      </c>
      <c r="AB243" t="s">
        <v>2457</v>
      </c>
      <c r="AC243">
        <v>303.7</v>
      </c>
      <c r="AD243">
        <v>73</v>
      </c>
      <c r="AE243">
        <v>81.798823529411763</v>
      </c>
      <c r="AF243">
        <v>198.65428571428572</v>
      </c>
      <c r="AG243">
        <v>78.5</v>
      </c>
      <c r="AH243">
        <v>199</v>
      </c>
      <c r="AI243">
        <v>65</v>
      </c>
      <c r="AJ243">
        <v>100.20453012048185</v>
      </c>
    </row>
    <row r="244" spans="1:36" hidden="1">
      <c r="A244">
        <v>66</v>
      </c>
      <c r="B244" s="436">
        <v>45686</v>
      </c>
      <c r="C244" s="756" t="s">
        <v>1487</v>
      </c>
      <c r="D244" s="756" t="s">
        <v>1607</v>
      </c>
      <c r="E244" s="756"/>
      <c r="F244" s="756"/>
      <c r="H244" s="756" t="s">
        <v>1461</v>
      </c>
      <c r="I244" s="756" t="s">
        <v>809</v>
      </c>
      <c r="J244">
        <v>42</v>
      </c>
      <c r="K244" s="756" t="s">
        <v>809</v>
      </c>
      <c r="L244">
        <v>0</v>
      </c>
      <c r="M244">
        <v>1</v>
      </c>
      <c r="N244">
        <v>5</v>
      </c>
      <c r="O244" s="756" t="s">
        <v>1424</v>
      </c>
      <c r="P244" s="756" t="s">
        <v>114</v>
      </c>
      <c r="Q244" s="756" t="s">
        <v>20</v>
      </c>
      <c r="R244" s="756" t="s">
        <v>20</v>
      </c>
      <c r="S244" s="756" t="s">
        <v>616</v>
      </c>
      <c r="T244" s="756" t="s">
        <v>616</v>
      </c>
      <c r="U244" s="756" t="s">
        <v>810</v>
      </c>
      <c r="V244">
        <v>75017</v>
      </c>
      <c r="W244" s="756" t="s">
        <v>393</v>
      </c>
      <c r="X244">
        <v>75</v>
      </c>
      <c r="Y244" s="756" t="s">
        <v>2450</v>
      </c>
      <c r="Z244">
        <v>15</v>
      </c>
      <c r="AA244" s="756" t="s">
        <v>2453</v>
      </c>
      <c r="AB244" t="s">
        <v>2457</v>
      </c>
      <c r="AC244">
        <v>411.4</v>
      </c>
      <c r="AD244">
        <v>118.37</v>
      </c>
      <c r="AE244">
        <v>68.5060465116279</v>
      </c>
      <c r="AF244">
        <v>196.38399999999999</v>
      </c>
      <c r="AG244">
        <v>60</v>
      </c>
      <c r="AH244">
        <v>179.85</v>
      </c>
      <c r="AI244">
        <v>65</v>
      </c>
      <c r="AJ244">
        <v>100.20453012048185</v>
      </c>
    </row>
    <row r="245" spans="1:36" hidden="1">
      <c r="A245">
        <v>67</v>
      </c>
      <c r="B245" s="436">
        <v>45686</v>
      </c>
      <c r="C245" s="756" t="s">
        <v>1435</v>
      </c>
      <c r="D245" s="756" t="s">
        <v>1609</v>
      </c>
      <c r="E245" s="756"/>
      <c r="F245" s="756"/>
      <c r="H245" s="756" t="s">
        <v>1438</v>
      </c>
      <c r="I245" s="756" t="s">
        <v>1209</v>
      </c>
      <c r="J245">
        <v>142.55000000000001</v>
      </c>
      <c r="K245" s="756" t="s">
        <v>1209</v>
      </c>
      <c r="L245">
        <v>0</v>
      </c>
      <c r="M245">
        <v>1</v>
      </c>
      <c r="N245">
        <v>5</v>
      </c>
      <c r="O245" s="756" t="s">
        <v>1424</v>
      </c>
      <c r="P245" s="756" t="s">
        <v>114</v>
      </c>
      <c r="Q245" s="756" t="s">
        <v>35</v>
      </c>
      <c r="R245" s="756" t="s">
        <v>143</v>
      </c>
      <c r="S245" s="756"/>
      <c r="T245" s="756"/>
      <c r="U245" s="756" t="s">
        <v>1210</v>
      </c>
      <c r="V245">
        <v>93000</v>
      </c>
      <c r="W245" s="756" t="s">
        <v>1211</v>
      </c>
      <c r="X245">
        <v>93</v>
      </c>
      <c r="Y245" s="756" t="s">
        <v>2450</v>
      </c>
      <c r="Z245">
        <v>15</v>
      </c>
      <c r="AA245" s="756" t="s">
        <v>2453</v>
      </c>
      <c r="AB245" t="s">
        <v>2457</v>
      </c>
      <c r="AC245">
        <v>276</v>
      </c>
      <c r="AD245">
        <v>47.44</v>
      </c>
      <c r="AE245">
        <v>132.76266666666666</v>
      </c>
      <c r="AF245">
        <v>132.76266666666666</v>
      </c>
      <c r="AG245">
        <v>118.14</v>
      </c>
      <c r="AH245">
        <v>118.14</v>
      </c>
      <c r="AI245">
        <v>65</v>
      </c>
      <c r="AJ245">
        <v>100.20453012048185</v>
      </c>
    </row>
    <row r="246" spans="1:36" hidden="1">
      <c r="A246">
        <v>67</v>
      </c>
      <c r="B246" s="436">
        <v>45686</v>
      </c>
      <c r="C246" s="756" t="s">
        <v>1435</v>
      </c>
      <c r="D246" s="756" t="s">
        <v>1609</v>
      </c>
      <c r="E246" s="756"/>
      <c r="F246" s="756"/>
      <c r="H246" s="756" t="s">
        <v>1438</v>
      </c>
      <c r="I246" s="756" t="s">
        <v>1212</v>
      </c>
      <c r="J246">
        <v>142.55000000000001</v>
      </c>
      <c r="K246" s="756" t="s">
        <v>1212</v>
      </c>
      <c r="L246">
        <v>0</v>
      </c>
      <c r="M246">
        <v>1</v>
      </c>
      <c r="N246">
        <v>5</v>
      </c>
      <c r="O246" s="756" t="s">
        <v>1424</v>
      </c>
      <c r="P246" s="756" t="s">
        <v>13</v>
      </c>
      <c r="Q246" s="756" t="s">
        <v>49</v>
      </c>
      <c r="R246" s="756" t="s">
        <v>49</v>
      </c>
      <c r="S246" s="756" t="s">
        <v>131</v>
      </c>
      <c r="T246" s="756"/>
      <c r="U246" s="756" t="s">
        <v>1213</v>
      </c>
      <c r="V246">
        <v>75020</v>
      </c>
      <c r="W246" s="756" t="s">
        <v>138</v>
      </c>
      <c r="X246">
        <v>75</v>
      </c>
      <c r="Y246" s="756" t="s">
        <v>2448</v>
      </c>
      <c r="Z246">
        <v>15</v>
      </c>
      <c r="AA246" s="756" t="s">
        <v>3310</v>
      </c>
      <c r="AB246" t="s">
        <v>2457</v>
      </c>
      <c r="AC246">
        <v>875.78</v>
      </c>
      <c r="AD246">
        <v>47.44</v>
      </c>
      <c r="AE246">
        <v>168.76499999999999</v>
      </c>
      <c r="AF246">
        <v>180.01599999999999</v>
      </c>
      <c r="AG246">
        <v>130.27000000000001</v>
      </c>
      <c r="AH246">
        <v>118.14</v>
      </c>
      <c r="AI246">
        <v>65</v>
      </c>
      <c r="AJ246">
        <v>100.20453012048185</v>
      </c>
    </row>
    <row r="247" spans="1:36" hidden="1">
      <c r="A247">
        <v>68</v>
      </c>
      <c r="B247" s="436">
        <v>45686</v>
      </c>
      <c r="C247" s="756" t="s">
        <v>1611</v>
      </c>
      <c r="D247" s="756" t="s">
        <v>1612</v>
      </c>
      <c r="E247" s="756" t="s">
        <v>1612</v>
      </c>
      <c r="F247" s="756"/>
      <c r="H247" s="756" t="s">
        <v>1444</v>
      </c>
      <c r="I247" s="756" t="s">
        <v>772</v>
      </c>
      <c r="J247">
        <v>16.2</v>
      </c>
      <c r="K247" s="756" t="s">
        <v>772</v>
      </c>
      <c r="L247">
        <v>0</v>
      </c>
      <c r="M247">
        <v>1</v>
      </c>
      <c r="N247">
        <v>5</v>
      </c>
      <c r="O247" s="756" t="s">
        <v>1424</v>
      </c>
      <c r="P247" s="756" t="s">
        <v>13</v>
      </c>
      <c r="Q247" s="756" t="s">
        <v>47</v>
      </c>
      <c r="R247" s="756" t="s">
        <v>47</v>
      </c>
      <c r="S247" s="756" t="s">
        <v>773</v>
      </c>
      <c r="T247" s="756" t="s">
        <v>88</v>
      </c>
      <c r="U247" s="756" t="s">
        <v>774</v>
      </c>
      <c r="V247">
        <v>92100</v>
      </c>
      <c r="W247" s="756" t="s">
        <v>235</v>
      </c>
      <c r="X247">
        <v>92</v>
      </c>
      <c r="Y247" s="756" t="s">
        <v>2448</v>
      </c>
      <c r="Z247">
        <v>15</v>
      </c>
      <c r="AA247" s="756" t="s">
        <v>3310</v>
      </c>
      <c r="AB247" t="s">
        <v>2457</v>
      </c>
      <c r="AC247">
        <v>79</v>
      </c>
      <c r="AD247">
        <v>5.8</v>
      </c>
      <c r="AE247">
        <v>36.027500000000003</v>
      </c>
      <c r="AF247">
        <v>36.027500000000003</v>
      </c>
      <c r="AG247">
        <v>34.200000000000003</v>
      </c>
      <c r="AH247">
        <v>34.200000000000003</v>
      </c>
      <c r="AI247">
        <v>65</v>
      </c>
      <c r="AJ247">
        <v>100.20453012048185</v>
      </c>
    </row>
    <row r="248" spans="1:36" hidden="1">
      <c r="A248">
        <v>68</v>
      </c>
      <c r="B248" s="436">
        <v>45686</v>
      </c>
      <c r="C248" s="756" t="s">
        <v>1611</v>
      </c>
      <c r="D248" s="756" t="s">
        <v>1612</v>
      </c>
      <c r="E248" s="756" t="s">
        <v>1612</v>
      </c>
      <c r="F248" s="756"/>
      <c r="H248" s="756" t="s">
        <v>1444</v>
      </c>
      <c r="I248" s="756" t="s">
        <v>1029</v>
      </c>
      <c r="J248">
        <v>16.2</v>
      </c>
      <c r="K248" s="756" t="s">
        <v>1029</v>
      </c>
      <c r="L248">
        <v>0</v>
      </c>
      <c r="M248">
        <v>1</v>
      </c>
      <c r="N248">
        <v>5</v>
      </c>
      <c r="O248" s="756" t="s">
        <v>1424</v>
      </c>
      <c r="P248" s="756" t="s">
        <v>114</v>
      </c>
      <c r="Q248" s="756" t="s">
        <v>7</v>
      </c>
      <c r="R248" s="756" t="s">
        <v>143</v>
      </c>
      <c r="S248" s="756" t="s">
        <v>483</v>
      </c>
      <c r="T248" s="756" t="s">
        <v>1030</v>
      </c>
      <c r="U248" s="756" t="s">
        <v>1031</v>
      </c>
      <c r="V248">
        <v>75015</v>
      </c>
      <c r="W248" s="756" t="s">
        <v>118</v>
      </c>
      <c r="X248">
        <v>75</v>
      </c>
      <c r="Y248" s="756" t="s">
        <v>2450</v>
      </c>
      <c r="Z248">
        <v>15</v>
      </c>
      <c r="AA248" s="756" t="s">
        <v>2453</v>
      </c>
      <c r="AB248" t="s">
        <v>2457</v>
      </c>
      <c r="AC248">
        <v>60</v>
      </c>
      <c r="AD248">
        <v>12</v>
      </c>
      <c r="AE248">
        <v>22.299999999999997</v>
      </c>
      <c r="AF248">
        <v>29.733333333333334</v>
      </c>
      <c r="AG248">
        <v>19.600000000000001</v>
      </c>
      <c r="AH248">
        <v>23.4</v>
      </c>
      <c r="AI248">
        <v>65</v>
      </c>
      <c r="AJ248">
        <v>100.20453012048185</v>
      </c>
    </row>
    <row r="249" spans="1:36" hidden="1">
      <c r="A249">
        <v>68</v>
      </c>
      <c r="B249" s="436">
        <v>45686</v>
      </c>
      <c r="C249" s="756" t="s">
        <v>1611</v>
      </c>
      <c r="D249" s="756" t="s">
        <v>1612</v>
      </c>
      <c r="E249" s="756" t="s">
        <v>1612</v>
      </c>
      <c r="F249" s="756"/>
      <c r="H249" s="756" t="s">
        <v>1444</v>
      </c>
      <c r="I249" s="756" t="s">
        <v>704</v>
      </c>
      <c r="J249">
        <v>34.58</v>
      </c>
      <c r="K249" s="756" t="s">
        <v>704</v>
      </c>
      <c r="L249">
        <v>0</v>
      </c>
      <c r="M249">
        <v>1</v>
      </c>
      <c r="N249">
        <v>5</v>
      </c>
      <c r="O249" s="756" t="s">
        <v>1424</v>
      </c>
      <c r="P249" s="756" t="s">
        <v>114</v>
      </c>
      <c r="Q249" s="756" t="s">
        <v>7</v>
      </c>
      <c r="R249" s="756" t="s">
        <v>705</v>
      </c>
      <c r="S249" s="756" t="s">
        <v>706</v>
      </c>
      <c r="T249" s="756" t="s">
        <v>706</v>
      </c>
      <c r="U249" s="756" t="s">
        <v>707</v>
      </c>
      <c r="V249">
        <v>94260</v>
      </c>
      <c r="W249" s="756" t="s">
        <v>708</v>
      </c>
      <c r="X249">
        <v>94</v>
      </c>
      <c r="Y249" s="756" t="s">
        <v>2450</v>
      </c>
      <c r="Z249">
        <v>15</v>
      </c>
      <c r="AA249" s="756" t="s">
        <v>2453</v>
      </c>
      <c r="AB249" t="s">
        <v>2457</v>
      </c>
      <c r="AC249">
        <v>118.84</v>
      </c>
      <c r="AD249">
        <v>34.58</v>
      </c>
      <c r="AE249">
        <v>69.284999999999997</v>
      </c>
      <c r="AF249">
        <v>69.284999999999997</v>
      </c>
      <c r="AG249">
        <v>59.745000000000005</v>
      </c>
      <c r="AH249">
        <v>59.745000000000005</v>
      </c>
      <c r="AI249">
        <v>65</v>
      </c>
      <c r="AJ249">
        <v>100.20453012048185</v>
      </c>
    </row>
    <row r="250" spans="1:36" hidden="1">
      <c r="A250">
        <v>68</v>
      </c>
      <c r="B250" s="436">
        <v>45686</v>
      </c>
      <c r="C250" s="756" t="s">
        <v>1611</v>
      </c>
      <c r="D250" s="756" t="s">
        <v>1612</v>
      </c>
      <c r="E250" s="756" t="s">
        <v>1612</v>
      </c>
      <c r="F250" s="756"/>
      <c r="H250" s="756" t="s">
        <v>1444</v>
      </c>
      <c r="I250" s="756" t="s">
        <v>784</v>
      </c>
      <c r="J250">
        <v>34.58</v>
      </c>
      <c r="K250" s="756" t="s">
        <v>784</v>
      </c>
      <c r="L250">
        <v>0</v>
      </c>
      <c r="M250">
        <v>1</v>
      </c>
      <c r="N250">
        <v>5</v>
      </c>
      <c r="O250" s="756" t="s">
        <v>1424</v>
      </c>
      <c r="P250" s="756" t="s">
        <v>13</v>
      </c>
      <c r="Q250" s="756" t="s">
        <v>43</v>
      </c>
      <c r="R250" s="756" t="s">
        <v>93</v>
      </c>
      <c r="S250" s="756" t="s">
        <v>209</v>
      </c>
      <c r="T250" s="756" t="s">
        <v>88</v>
      </c>
      <c r="U250" s="756" t="s">
        <v>785</v>
      </c>
      <c r="V250">
        <v>92250</v>
      </c>
      <c r="W250" s="756" t="s">
        <v>786</v>
      </c>
      <c r="X250">
        <v>92</v>
      </c>
      <c r="Y250" s="756" t="s">
        <v>2448</v>
      </c>
      <c r="Z250">
        <v>15</v>
      </c>
      <c r="AA250" s="756" t="s">
        <v>3310</v>
      </c>
      <c r="AB250" t="s">
        <v>2457</v>
      </c>
      <c r="AC250">
        <v>92.91</v>
      </c>
      <c r="AD250">
        <v>17.5</v>
      </c>
      <c r="AE250">
        <v>29.722999999999999</v>
      </c>
      <c r="AF250">
        <v>45.727692307692308</v>
      </c>
      <c r="AG250">
        <v>27.125</v>
      </c>
      <c r="AH250">
        <v>47.14</v>
      </c>
      <c r="AI250">
        <v>65</v>
      </c>
      <c r="AJ250">
        <v>100.20453012048185</v>
      </c>
    </row>
    <row r="251" spans="1:36" hidden="1">
      <c r="A251">
        <v>69</v>
      </c>
      <c r="B251" s="436">
        <v>45686</v>
      </c>
      <c r="C251" s="756" t="s">
        <v>1477</v>
      </c>
      <c r="D251" s="756" t="s">
        <v>1614</v>
      </c>
      <c r="E251" s="756" t="s">
        <v>1524</v>
      </c>
      <c r="F251" s="756"/>
      <c r="H251" s="756" t="s">
        <v>1457</v>
      </c>
      <c r="I251" s="756" t="s">
        <v>331</v>
      </c>
      <c r="J251">
        <v>425</v>
      </c>
      <c r="K251" s="756" t="s">
        <v>331</v>
      </c>
      <c r="L251">
        <v>0</v>
      </c>
      <c r="M251">
        <v>1</v>
      </c>
      <c r="N251">
        <v>5</v>
      </c>
      <c r="O251" s="756" t="s">
        <v>1424</v>
      </c>
      <c r="P251" s="756" t="s">
        <v>114</v>
      </c>
      <c r="Q251" s="756" t="s">
        <v>3</v>
      </c>
      <c r="R251" s="756" t="s">
        <v>3</v>
      </c>
      <c r="S251" s="756" t="s">
        <v>332</v>
      </c>
      <c r="T251" s="756" t="s">
        <v>332</v>
      </c>
      <c r="U251" s="756" t="s">
        <v>333</v>
      </c>
      <c r="V251">
        <v>93200</v>
      </c>
      <c r="W251" s="756" t="s">
        <v>330</v>
      </c>
      <c r="X251">
        <v>93</v>
      </c>
      <c r="Y251" s="756" t="s">
        <v>2450</v>
      </c>
      <c r="Z251">
        <v>15</v>
      </c>
      <c r="AA251" s="756" t="s">
        <v>2454</v>
      </c>
      <c r="AB251" t="s">
        <v>2457</v>
      </c>
      <c r="AC251">
        <v>1408</v>
      </c>
      <c r="AD251">
        <v>16</v>
      </c>
      <c r="AE251">
        <v>433.81812500000001</v>
      </c>
      <c r="AF251">
        <v>631.00818181818181</v>
      </c>
      <c r="AG251">
        <v>416.39</v>
      </c>
      <c r="AH251">
        <v>630.5</v>
      </c>
      <c r="AI251">
        <v>65</v>
      </c>
      <c r="AJ251">
        <v>100.20453012048185</v>
      </c>
    </row>
    <row r="252" spans="1:36" hidden="1">
      <c r="A252">
        <v>69</v>
      </c>
      <c r="B252" s="436">
        <v>45686</v>
      </c>
      <c r="C252" s="756" t="s">
        <v>1477</v>
      </c>
      <c r="D252" s="756" t="s">
        <v>1614</v>
      </c>
      <c r="E252" s="756" t="s">
        <v>1524</v>
      </c>
      <c r="F252" s="756"/>
      <c r="H252" s="756" t="s">
        <v>1457</v>
      </c>
      <c r="I252" s="756" t="s">
        <v>1245</v>
      </c>
      <c r="J252">
        <v>425</v>
      </c>
      <c r="K252" s="756" t="s">
        <v>1245</v>
      </c>
      <c r="L252">
        <v>0</v>
      </c>
      <c r="M252">
        <v>1</v>
      </c>
      <c r="N252">
        <v>5</v>
      </c>
      <c r="O252" s="756" t="s">
        <v>1424</v>
      </c>
      <c r="P252" s="756" t="s">
        <v>13</v>
      </c>
      <c r="Q252" s="756" t="s">
        <v>49</v>
      </c>
      <c r="R252" s="756" t="s">
        <v>86</v>
      </c>
      <c r="S252" s="756" t="s">
        <v>1245</v>
      </c>
      <c r="T252" s="756" t="s">
        <v>88</v>
      </c>
      <c r="U252" s="756" t="s">
        <v>1246</v>
      </c>
      <c r="V252">
        <v>93022</v>
      </c>
      <c r="W252" s="756" t="s">
        <v>1211</v>
      </c>
      <c r="X252">
        <v>93</v>
      </c>
      <c r="Y252" s="756" t="s">
        <v>2450</v>
      </c>
      <c r="Z252">
        <v>15</v>
      </c>
      <c r="AA252" s="756" t="s">
        <v>3310</v>
      </c>
      <c r="AB252" t="s">
        <v>2457</v>
      </c>
      <c r="AC252">
        <v>1408</v>
      </c>
      <c r="AD252">
        <v>0</v>
      </c>
      <c r="AE252">
        <v>436.70933333333335</v>
      </c>
      <c r="AF252">
        <v>655.06400000000008</v>
      </c>
      <c r="AG252">
        <v>425</v>
      </c>
      <c r="AH252">
        <v>831.75</v>
      </c>
      <c r="AI252">
        <v>65</v>
      </c>
      <c r="AJ252">
        <v>100.20453012048185</v>
      </c>
    </row>
    <row r="253" spans="1:36" hidden="1">
      <c r="A253">
        <v>70</v>
      </c>
      <c r="B253" s="436">
        <v>45687</v>
      </c>
      <c r="C253" s="756" t="s">
        <v>1435</v>
      </c>
      <c r="D253" s="756" t="s">
        <v>1616</v>
      </c>
      <c r="E253" s="756" t="s">
        <v>1560</v>
      </c>
      <c r="F253" s="756"/>
      <c r="H253" s="756" t="s">
        <v>1438</v>
      </c>
      <c r="I253" s="756" t="s">
        <v>1227</v>
      </c>
      <c r="J253">
        <v>120.93</v>
      </c>
      <c r="K253" s="756" t="s">
        <v>1227</v>
      </c>
      <c r="L253">
        <v>0</v>
      </c>
      <c r="M253">
        <v>1</v>
      </c>
      <c r="N253">
        <v>5</v>
      </c>
      <c r="O253" s="756" t="s">
        <v>1432</v>
      </c>
      <c r="P253" s="756" t="s">
        <v>114</v>
      </c>
      <c r="Q253" s="756" t="s">
        <v>20</v>
      </c>
      <c r="R253" s="756" t="s">
        <v>20</v>
      </c>
      <c r="S253" s="756" t="s">
        <v>848</v>
      </c>
      <c r="T253" s="756" t="s">
        <v>848</v>
      </c>
      <c r="U253" s="756" t="s">
        <v>1228</v>
      </c>
      <c r="V253">
        <v>93230</v>
      </c>
      <c r="W253" s="756" t="s">
        <v>286</v>
      </c>
      <c r="X253">
        <v>93</v>
      </c>
      <c r="Y253" s="756" t="s">
        <v>2450</v>
      </c>
      <c r="Z253">
        <v>15</v>
      </c>
      <c r="AA253" s="756" t="s">
        <v>2453</v>
      </c>
      <c r="AB253" t="s">
        <v>2457</v>
      </c>
      <c r="AC253">
        <v>242</v>
      </c>
      <c r="AD253">
        <v>68.650000000000006</v>
      </c>
      <c r="AE253">
        <v>73.678620689655176</v>
      </c>
      <c r="AF253">
        <v>142.44533333333334</v>
      </c>
      <c r="AG253">
        <v>63.7</v>
      </c>
      <c r="AH253">
        <v>131</v>
      </c>
      <c r="AI253">
        <v>65</v>
      </c>
      <c r="AJ253">
        <v>100.20453012048185</v>
      </c>
    </row>
    <row r="254" spans="1:36" hidden="1">
      <c r="A254">
        <v>70</v>
      </c>
      <c r="B254" s="436">
        <v>45687</v>
      </c>
      <c r="C254" s="756" t="s">
        <v>1435</v>
      </c>
      <c r="D254" s="756" t="s">
        <v>1616</v>
      </c>
      <c r="E254" s="756" t="s">
        <v>1560</v>
      </c>
      <c r="F254" s="756"/>
      <c r="H254" s="756" t="s">
        <v>1438</v>
      </c>
      <c r="I254" s="756" t="s">
        <v>759</v>
      </c>
      <c r="J254">
        <v>120.93</v>
      </c>
      <c r="K254" s="756" t="s">
        <v>759</v>
      </c>
      <c r="L254">
        <v>0</v>
      </c>
      <c r="M254">
        <v>1</v>
      </c>
      <c r="N254">
        <v>5</v>
      </c>
      <c r="O254" s="756" t="s">
        <v>1432</v>
      </c>
      <c r="P254" s="756" t="s">
        <v>13</v>
      </c>
      <c r="Q254" s="756" t="s">
        <v>49</v>
      </c>
      <c r="R254" s="756" t="s">
        <v>49</v>
      </c>
      <c r="S254" s="756" t="s">
        <v>760</v>
      </c>
      <c r="T254" s="756" t="s">
        <v>88</v>
      </c>
      <c r="U254" s="756" t="s">
        <v>761</v>
      </c>
      <c r="V254">
        <v>94270</v>
      </c>
      <c r="W254" s="756" t="s">
        <v>762</v>
      </c>
      <c r="X254">
        <v>94</v>
      </c>
      <c r="Y254" s="756" t="s">
        <v>2447</v>
      </c>
      <c r="Z254">
        <v>15</v>
      </c>
      <c r="AA254" s="756" t="s">
        <v>3310</v>
      </c>
      <c r="AB254" t="s">
        <v>2457</v>
      </c>
      <c r="AC254">
        <v>983.5</v>
      </c>
      <c r="AD254">
        <v>42.79</v>
      </c>
      <c r="AE254">
        <v>143.24458333333334</v>
      </c>
      <c r="AF254">
        <v>229.19133333333332</v>
      </c>
      <c r="AG254">
        <v>78.525000000000006</v>
      </c>
      <c r="AH254">
        <v>125.9</v>
      </c>
      <c r="AI254">
        <v>65</v>
      </c>
      <c r="AJ254">
        <v>100.20453012048185</v>
      </c>
    </row>
    <row r="255" spans="1:36" hidden="1">
      <c r="A255">
        <v>71</v>
      </c>
      <c r="B255" s="436">
        <v>45687</v>
      </c>
      <c r="C255" s="756" t="s">
        <v>1529</v>
      </c>
      <c r="D255" s="756" t="s">
        <v>1524</v>
      </c>
      <c r="E255" s="756"/>
      <c r="F255" s="756"/>
      <c r="H255" s="756" t="s">
        <v>1457</v>
      </c>
      <c r="I255" s="756" t="s">
        <v>1203</v>
      </c>
      <c r="J255">
        <v>70</v>
      </c>
      <c r="K255" s="756" t="s">
        <v>1203</v>
      </c>
      <c r="L255">
        <v>0</v>
      </c>
      <c r="M255">
        <v>1</v>
      </c>
      <c r="N255">
        <v>5</v>
      </c>
      <c r="O255" s="756" t="s">
        <v>1432</v>
      </c>
      <c r="P255" s="756" t="s">
        <v>114</v>
      </c>
      <c r="Q255" s="756" t="s">
        <v>690</v>
      </c>
      <c r="R255" s="756" t="s">
        <v>1204</v>
      </c>
      <c r="S255" s="756"/>
      <c r="T255" s="756"/>
      <c r="U255" s="756" t="s">
        <v>1205</v>
      </c>
      <c r="V255">
        <v>75013</v>
      </c>
      <c r="W255" s="756" t="s">
        <v>127</v>
      </c>
      <c r="X255">
        <v>75</v>
      </c>
      <c r="Y255" s="756" t="s">
        <v>2450</v>
      </c>
      <c r="Z255">
        <v>15</v>
      </c>
      <c r="AA255" s="756" t="s">
        <v>2452</v>
      </c>
      <c r="AB255" t="s">
        <v>2457</v>
      </c>
      <c r="AC255">
        <v>96.3</v>
      </c>
      <c r="AD255">
        <v>70</v>
      </c>
      <c r="AE255">
        <v>80.628571428571433</v>
      </c>
      <c r="AF255">
        <v>80.628571428571433</v>
      </c>
      <c r="AG255">
        <v>87.5</v>
      </c>
      <c r="AH255">
        <v>87.5</v>
      </c>
      <c r="AI255">
        <v>65</v>
      </c>
      <c r="AJ255">
        <v>100.20453012048185</v>
      </c>
    </row>
    <row r="256" spans="1:36" hidden="1">
      <c r="A256">
        <v>71</v>
      </c>
      <c r="B256" s="436">
        <v>45687</v>
      </c>
      <c r="C256" s="756" t="s">
        <v>1529</v>
      </c>
      <c r="D256" s="756" t="s">
        <v>1524</v>
      </c>
      <c r="E256" s="756"/>
      <c r="F256" s="756"/>
      <c r="H256" s="756" t="s">
        <v>1457</v>
      </c>
      <c r="I256" s="756" t="s">
        <v>485</v>
      </c>
      <c r="J256">
        <v>70</v>
      </c>
      <c r="K256" s="756" t="s">
        <v>485</v>
      </c>
      <c r="L256">
        <v>0</v>
      </c>
      <c r="M256">
        <v>1</v>
      </c>
      <c r="N256">
        <v>5</v>
      </c>
      <c r="O256" s="756" t="s">
        <v>1432</v>
      </c>
      <c r="P256" s="756" t="s">
        <v>13</v>
      </c>
      <c r="Q256" s="756" t="s">
        <v>49</v>
      </c>
      <c r="R256" s="756" t="s">
        <v>86</v>
      </c>
      <c r="S256" s="756" t="s">
        <v>486</v>
      </c>
      <c r="T256" s="756" t="s">
        <v>88</v>
      </c>
      <c r="U256" s="756" t="s">
        <v>487</v>
      </c>
      <c r="V256">
        <v>75003</v>
      </c>
      <c r="W256" s="756" t="s">
        <v>315</v>
      </c>
      <c r="X256">
        <v>75</v>
      </c>
      <c r="Y256" s="756" t="s">
        <v>2447</v>
      </c>
      <c r="Z256">
        <v>15</v>
      </c>
      <c r="AA256" s="756" t="s">
        <v>3310</v>
      </c>
      <c r="AB256" t="s">
        <v>2457</v>
      </c>
      <c r="AC256">
        <v>96.3</v>
      </c>
      <c r="AD256">
        <v>70</v>
      </c>
      <c r="AE256">
        <v>80.628571428571433</v>
      </c>
      <c r="AF256">
        <v>80.628571428571433</v>
      </c>
      <c r="AG256">
        <v>87.5</v>
      </c>
      <c r="AH256">
        <v>87.5</v>
      </c>
      <c r="AI256">
        <v>65</v>
      </c>
      <c r="AJ256">
        <v>100.20453012048185</v>
      </c>
    </row>
    <row r="257" spans="1:36" hidden="1">
      <c r="A257">
        <v>72</v>
      </c>
      <c r="B257" s="436">
        <v>45687</v>
      </c>
      <c r="C257" s="756" t="s">
        <v>1611</v>
      </c>
      <c r="D257" s="756" t="s">
        <v>1612</v>
      </c>
      <c r="E257" s="756" t="s">
        <v>1612</v>
      </c>
      <c r="F257" s="756"/>
      <c r="H257" s="756" t="s">
        <v>1444</v>
      </c>
      <c r="I257" s="756" t="s">
        <v>971</v>
      </c>
      <c r="J257">
        <v>45.85</v>
      </c>
      <c r="K257" s="756" t="s">
        <v>971</v>
      </c>
      <c r="L257">
        <v>0</v>
      </c>
      <c r="M257">
        <v>1</v>
      </c>
      <c r="N257">
        <v>5</v>
      </c>
      <c r="O257" s="756" t="s">
        <v>1432</v>
      </c>
      <c r="P257" s="756" t="s">
        <v>13</v>
      </c>
      <c r="Q257" s="756" t="s">
        <v>45</v>
      </c>
      <c r="R257" s="756" t="s">
        <v>93</v>
      </c>
      <c r="S257" s="756" t="s">
        <v>972</v>
      </c>
      <c r="T257" s="756" t="s">
        <v>88</v>
      </c>
      <c r="U257" s="756" t="s">
        <v>973</v>
      </c>
      <c r="V257">
        <v>92500</v>
      </c>
      <c r="W257" s="756" t="s">
        <v>974</v>
      </c>
      <c r="X257">
        <v>92</v>
      </c>
      <c r="Y257" s="756" t="s">
        <v>2448</v>
      </c>
      <c r="Z257">
        <v>15</v>
      </c>
      <c r="AA257" s="756" t="s">
        <v>3310</v>
      </c>
      <c r="AB257" t="s">
        <v>2457</v>
      </c>
      <c r="AC257">
        <v>193.8</v>
      </c>
      <c r="AD257">
        <v>12</v>
      </c>
      <c r="AE257">
        <v>47.782222222222224</v>
      </c>
      <c r="AF257">
        <v>61.434285714285714</v>
      </c>
      <c r="AG257">
        <v>41.2</v>
      </c>
      <c r="AH257">
        <v>45.14</v>
      </c>
      <c r="AI257">
        <v>65</v>
      </c>
      <c r="AJ257">
        <v>100.20453012048185</v>
      </c>
    </row>
    <row r="258" spans="1:36" hidden="1">
      <c r="A258">
        <v>72</v>
      </c>
      <c r="B258" s="436">
        <v>45687</v>
      </c>
      <c r="C258" s="756" t="s">
        <v>1611</v>
      </c>
      <c r="D258" s="756" t="s">
        <v>1612</v>
      </c>
      <c r="E258" s="756" t="s">
        <v>1612</v>
      </c>
      <c r="F258" s="756"/>
      <c r="H258" s="756" t="s">
        <v>1444</v>
      </c>
      <c r="I258" s="756" t="s">
        <v>500</v>
      </c>
      <c r="J258">
        <v>45.85</v>
      </c>
      <c r="K258" s="756" t="s">
        <v>500</v>
      </c>
      <c r="L258">
        <v>0</v>
      </c>
      <c r="M258">
        <v>1</v>
      </c>
      <c r="N258">
        <v>5</v>
      </c>
      <c r="O258" s="756" t="s">
        <v>1432</v>
      </c>
      <c r="P258" s="756" t="s">
        <v>114</v>
      </c>
      <c r="Q258" s="756" t="s">
        <v>7</v>
      </c>
      <c r="R258" s="756" t="s">
        <v>501</v>
      </c>
      <c r="S258" s="756" t="s">
        <v>500</v>
      </c>
      <c r="T258" s="756" t="s">
        <v>500</v>
      </c>
      <c r="U258" s="756" t="s">
        <v>502</v>
      </c>
      <c r="V258">
        <v>92000</v>
      </c>
      <c r="W258" s="756" t="s">
        <v>160</v>
      </c>
      <c r="X258">
        <v>92</v>
      </c>
      <c r="Y258" s="756" t="s">
        <v>2450</v>
      </c>
      <c r="Z258">
        <v>15</v>
      </c>
      <c r="AA258" s="756" t="s">
        <v>2453</v>
      </c>
      <c r="AB258" t="s">
        <v>2457</v>
      </c>
      <c r="AC258">
        <v>458.58000000000004</v>
      </c>
      <c r="AD258">
        <v>45.85</v>
      </c>
      <c r="AE258">
        <v>71.959032258064511</v>
      </c>
      <c r="AF258">
        <v>159.33785714285716</v>
      </c>
      <c r="AG258">
        <v>53.75</v>
      </c>
      <c r="AH258">
        <v>137.535</v>
      </c>
      <c r="AI258">
        <v>65</v>
      </c>
      <c r="AJ258">
        <v>100.20453012048185</v>
      </c>
    </row>
    <row r="259" spans="1:36" hidden="1">
      <c r="A259">
        <v>73</v>
      </c>
      <c r="B259" s="436">
        <v>45687</v>
      </c>
      <c r="C259" s="756" t="s">
        <v>1523</v>
      </c>
      <c r="D259" s="756" t="s">
        <v>1545</v>
      </c>
      <c r="E259" s="756"/>
      <c r="F259" s="756"/>
      <c r="H259" s="756" t="s">
        <v>1465</v>
      </c>
      <c r="I259" s="756" t="s">
        <v>1388</v>
      </c>
      <c r="J259">
        <v>37.9</v>
      </c>
      <c r="K259" s="756" t="s">
        <v>1388</v>
      </c>
      <c r="L259">
        <v>0</v>
      </c>
      <c r="M259">
        <v>1</v>
      </c>
      <c r="N259">
        <v>5</v>
      </c>
      <c r="O259" s="756" t="s">
        <v>1432</v>
      </c>
      <c r="P259" s="756" t="s">
        <v>114</v>
      </c>
      <c r="Q259" s="756" t="s">
        <v>3</v>
      </c>
      <c r="R259" s="756" t="s">
        <v>1389</v>
      </c>
      <c r="S259" s="756"/>
      <c r="T259" s="756"/>
      <c r="U259" s="756" t="s">
        <v>1390</v>
      </c>
      <c r="V259">
        <v>78560</v>
      </c>
      <c r="W259" s="756" t="s">
        <v>1391</v>
      </c>
      <c r="X259">
        <v>78</v>
      </c>
      <c r="Y259" s="756" t="s">
        <v>2450</v>
      </c>
      <c r="Z259">
        <v>15</v>
      </c>
      <c r="AA259" s="756" t="s">
        <v>2454</v>
      </c>
      <c r="AB259" t="s">
        <v>2457</v>
      </c>
      <c r="AC259">
        <v>37.9</v>
      </c>
      <c r="AD259">
        <v>37.9</v>
      </c>
      <c r="AE259">
        <v>37.9</v>
      </c>
      <c r="AF259">
        <v>37.9</v>
      </c>
      <c r="AG259">
        <v>37.9</v>
      </c>
      <c r="AH259">
        <v>37.9</v>
      </c>
      <c r="AI259">
        <v>65</v>
      </c>
      <c r="AJ259">
        <v>100.20453012048185</v>
      </c>
    </row>
    <row r="260" spans="1:36" hidden="1">
      <c r="A260">
        <v>73</v>
      </c>
      <c r="B260" s="436">
        <v>45687</v>
      </c>
      <c r="C260" s="756" t="s">
        <v>1523</v>
      </c>
      <c r="D260" s="756" t="s">
        <v>1545</v>
      </c>
      <c r="E260" s="756"/>
      <c r="F260" s="756"/>
      <c r="H260" s="756" t="s">
        <v>1465</v>
      </c>
      <c r="I260" s="756" t="s">
        <v>1249</v>
      </c>
      <c r="J260">
        <v>37.9</v>
      </c>
      <c r="K260" s="756" t="s">
        <v>1249</v>
      </c>
      <c r="L260">
        <v>0</v>
      </c>
      <c r="M260">
        <v>1</v>
      </c>
      <c r="N260">
        <v>5</v>
      </c>
      <c r="O260" s="756" t="s">
        <v>1432</v>
      </c>
      <c r="P260" s="756" t="s">
        <v>13</v>
      </c>
      <c r="Q260" s="756" t="s">
        <v>45</v>
      </c>
      <c r="R260" s="756" t="s">
        <v>45</v>
      </c>
      <c r="S260" s="756"/>
      <c r="T260" s="756" t="s">
        <v>88</v>
      </c>
      <c r="U260" s="756" t="s">
        <v>1250</v>
      </c>
      <c r="V260">
        <v>93200</v>
      </c>
      <c r="W260" s="756" t="s">
        <v>744</v>
      </c>
      <c r="X260">
        <v>93</v>
      </c>
      <c r="Y260" s="756" t="s">
        <v>2447</v>
      </c>
      <c r="Z260">
        <v>15</v>
      </c>
      <c r="AA260" s="756" t="s">
        <v>3310</v>
      </c>
      <c r="AB260" t="s">
        <v>2457</v>
      </c>
      <c r="AC260">
        <v>331.2</v>
      </c>
      <c r="AD260">
        <v>24.05</v>
      </c>
      <c r="AE260">
        <v>97.699999999999989</v>
      </c>
      <c r="AF260">
        <v>170.97499999999999</v>
      </c>
      <c r="AG260">
        <v>73.45</v>
      </c>
      <c r="AH260">
        <v>166.2</v>
      </c>
      <c r="AI260">
        <v>65</v>
      </c>
      <c r="AJ260">
        <v>100.20453012048185</v>
      </c>
    </row>
    <row r="261" spans="1:36" hidden="1">
      <c r="B261" s="436">
        <v>45688</v>
      </c>
      <c r="C261" s="756" t="s">
        <v>1425</v>
      </c>
      <c r="D261" s="756"/>
      <c r="E261" s="756"/>
      <c r="F261" s="756"/>
      <c r="H261" s="756" t="s">
        <v>1426</v>
      </c>
      <c r="I261" s="756" t="s">
        <v>500</v>
      </c>
      <c r="K261" s="756" t="s">
        <v>500</v>
      </c>
      <c r="L261">
        <v>1</v>
      </c>
      <c r="M261">
        <v>1</v>
      </c>
      <c r="N261">
        <v>5</v>
      </c>
      <c r="O261" s="756" t="s">
        <v>1440</v>
      </c>
      <c r="P261" s="756" t="s">
        <v>114</v>
      </c>
      <c r="Q261" s="756" t="s">
        <v>7</v>
      </c>
      <c r="R261" s="756" t="s">
        <v>501</v>
      </c>
      <c r="S261" s="756" t="s">
        <v>500</v>
      </c>
      <c r="T261" s="756" t="s">
        <v>500</v>
      </c>
      <c r="U261" s="756" t="s">
        <v>502</v>
      </c>
      <c r="V261">
        <v>92000</v>
      </c>
      <c r="W261" s="756" t="s">
        <v>160</v>
      </c>
      <c r="X261">
        <v>92</v>
      </c>
      <c r="Y261" s="756" t="s">
        <v>2450</v>
      </c>
      <c r="Z261">
        <v>15</v>
      </c>
      <c r="AA261" s="756" t="s">
        <v>2453</v>
      </c>
      <c r="AB261" t="s">
        <v>2457</v>
      </c>
      <c r="AC261">
        <v>458.58000000000004</v>
      </c>
      <c r="AD261">
        <v>45.85</v>
      </c>
      <c r="AE261">
        <v>71.959032258064511</v>
      </c>
      <c r="AF261">
        <v>159.33785714285716</v>
      </c>
      <c r="AG261">
        <v>53.75</v>
      </c>
      <c r="AH261">
        <v>137.535</v>
      </c>
      <c r="AI261">
        <v>65</v>
      </c>
      <c r="AJ261">
        <v>100.20453012048185</v>
      </c>
    </row>
    <row r="262" spans="1:36" hidden="1">
      <c r="B262" s="436">
        <v>45688</v>
      </c>
      <c r="C262" s="756" t="s">
        <v>1425</v>
      </c>
      <c r="D262" s="756"/>
      <c r="E262" s="756"/>
      <c r="F262" s="756"/>
      <c r="H262" s="756" t="s">
        <v>1426</v>
      </c>
      <c r="I262" s="756" t="s">
        <v>455</v>
      </c>
      <c r="K262" s="756" t="s">
        <v>455</v>
      </c>
      <c r="L262">
        <v>1</v>
      </c>
      <c r="M262">
        <v>1</v>
      </c>
      <c r="N262">
        <v>5</v>
      </c>
      <c r="O262" s="756" t="s">
        <v>1440</v>
      </c>
      <c r="P262" s="756" t="s">
        <v>114</v>
      </c>
      <c r="Q262" s="756" t="s">
        <v>7</v>
      </c>
      <c r="R262" s="756" t="s">
        <v>143</v>
      </c>
      <c r="S262" s="756" t="s">
        <v>449</v>
      </c>
      <c r="T262" s="756" t="s">
        <v>165</v>
      </c>
      <c r="U262" s="756" t="s">
        <v>456</v>
      </c>
      <c r="V262">
        <v>92300</v>
      </c>
      <c r="W262" s="756" t="s">
        <v>172</v>
      </c>
      <c r="X262">
        <v>92</v>
      </c>
      <c r="Y262" s="756" t="s">
        <v>2450</v>
      </c>
      <c r="Z262">
        <v>15</v>
      </c>
      <c r="AA262" s="756" t="s">
        <v>2453</v>
      </c>
      <c r="AB262" t="s">
        <v>2457</v>
      </c>
      <c r="AC262">
        <v>60.57</v>
      </c>
      <c r="AD262">
        <v>29.3</v>
      </c>
      <c r="AE262">
        <v>41.696666666666665</v>
      </c>
      <c r="AF262">
        <v>41.696666666666665</v>
      </c>
      <c r="AG262">
        <v>35.22</v>
      </c>
      <c r="AH262">
        <v>35.22</v>
      </c>
      <c r="AI262">
        <v>65</v>
      </c>
      <c r="AJ262">
        <v>100.20453012048185</v>
      </c>
    </row>
    <row r="263" spans="1:36" hidden="1">
      <c r="B263" s="436">
        <v>45688</v>
      </c>
      <c r="C263" s="756" t="s">
        <v>1425</v>
      </c>
      <c r="D263" s="756"/>
      <c r="E263" s="756"/>
      <c r="F263" s="756"/>
      <c r="H263" s="756" t="s">
        <v>1426</v>
      </c>
      <c r="I263" s="756" t="s">
        <v>1231</v>
      </c>
      <c r="K263" s="756" t="s">
        <v>1231</v>
      </c>
      <c r="L263">
        <v>1</v>
      </c>
      <c r="M263">
        <v>1</v>
      </c>
      <c r="N263">
        <v>5</v>
      </c>
      <c r="O263" s="756" t="s">
        <v>1440</v>
      </c>
      <c r="P263" s="756" t="s">
        <v>114</v>
      </c>
      <c r="Q263" s="756" t="s">
        <v>7</v>
      </c>
      <c r="R263" s="756" t="s">
        <v>143</v>
      </c>
      <c r="S263" s="756"/>
      <c r="T263" s="756" t="s">
        <v>1232</v>
      </c>
      <c r="U263" s="756" t="s">
        <v>1233</v>
      </c>
      <c r="V263">
        <v>92110</v>
      </c>
      <c r="W263" s="756" t="s">
        <v>167</v>
      </c>
      <c r="X263">
        <v>92</v>
      </c>
      <c r="Y263" s="756" t="s">
        <v>2450</v>
      </c>
      <c r="Z263">
        <v>15</v>
      </c>
      <c r="AA263" s="756" t="s">
        <v>2453</v>
      </c>
      <c r="AB263" t="s">
        <v>2457</v>
      </c>
      <c r="AC263">
        <v>106.55</v>
      </c>
      <c r="AD263">
        <v>60.5</v>
      </c>
      <c r="AE263">
        <v>80.216666666666669</v>
      </c>
      <c r="AF263">
        <v>80.216666666666669</v>
      </c>
      <c r="AG263">
        <v>73.599999999999994</v>
      </c>
      <c r="AH263">
        <v>73.599999999999994</v>
      </c>
      <c r="AI263">
        <v>65</v>
      </c>
      <c r="AJ263">
        <v>100.20453012048185</v>
      </c>
    </row>
    <row r="264" spans="1:36" hidden="1">
      <c r="B264" s="436">
        <v>45688</v>
      </c>
      <c r="C264" s="756" t="s">
        <v>1425</v>
      </c>
      <c r="D264" s="756"/>
      <c r="E264" s="756"/>
      <c r="F264" s="756"/>
      <c r="H264" s="756" t="s">
        <v>1426</v>
      </c>
      <c r="I264" s="756" t="s">
        <v>174</v>
      </c>
      <c r="K264" s="756" t="s">
        <v>174</v>
      </c>
      <c r="L264">
        <v>1</v>
      </c>
      <c r="M264">
        <v>1</v>
      </c>
      <c r="N264">
        <v>5</v>
      </c>
      <c r="O264" s="756" t="s">
        <v>1440</v>
      </c>
      <c r="P264" s="756" t="s">
        <v>114</v>
      </c>
      <c r="Q264" s="756" t="s">
        <v>7</v>
      </c>
      <c r="R264" s="756" t="s">
        <v>143</v>
      </c>
      <c r="S264" s="756" t="s">
        <v>144</v>
      </c>
      <c r="T264" s="756" t="s">
        <v>175</v>
      </c>
      <c r="U264" s="756" t="s">
        <v>176</v>
      </c>
      <c r="V264">
        <v>92400</v>
      </c>
      <c r="W264" s="756" t="s">
        <v>177</v>
      </c>
      <c r="X264">
        <v>92</v>
      </c>
      <c r="Y264" s="756" t="s">
        <v>2450</v>
      </c>
      <c r="Z264">
        <v>15</v>
      </c>
      <c r="AA264" s="756" t="s">
        <v>2453</v>
      </c>
      <c r="AB264" t="s">
        <v>2457</v>
      </c>
      <c r="AC264">
        <v>36</v>
      </c>
      <c r="AD264">
        <v>36</v>
      </c>
      <c r="AE264">
        <v>36</v>
      </c>
      <c r="AF264">
        <v>36</v>
      </c>
      <c r="AG264">
        <v>36</v>
      </c>
      <c r="AH264">
        <v>36</v>
      </c>
      <c r="AI264">
        <v>65</v>
      </c>
      <c r="AJ264">
        <v>100.20453012048185</v>
      </c>
    </row>
    <row r="265" spans="1:36" hidden="1">
      <c r="B265" s="436">
        <v>45688</v>
      </c>
      <c r="C265" s="756" t="s">
        <v>1425</v>
      </c>
      <c r="D265" s="756"/>
      <c r="E265" s="756"/>
      <c r="F265" s="756"/>
      <c r="H265" s="756" t="s">
        <v>1426</v>
      </c>
      <c r="I265" s="756" t="s">
        <v>164</v>
      </c>
      <c r="K265" s="756" t="s">
        <v>164</v>
      </c>
      <c r="L265">
        <v>1</v>
      </c>
      <c r="M265">
        <v>1</v>
      </c>
      <c r="N265">
        <v>5</v>
      </c>
      <c r="O265" s="756" t="s">
        <v>1440</v>
      </c>
      <c r="P265" s="756" t="s">
        <v>114</v>
      </c>
      <c r="Q265" s="756" t="s">
        <v>7</v>
      </c>
      <c r="R265" s="756" t="s">
        <v>143</v>
      </c>
      <c r="S265" s="756" t="s">
        <v>144</v>
      </c>
      <c r="T265" s="756" t="s">
        <v>165</v>
      </c>
      <c r="U265" s="756" t="s">
        <v>166</v>
      </c>
      <c r="V265">
        <v>92110</v>
      </c>
      <c r="W265" s="756" t="s">
        <v>167</v>
      </c>
      <c r="X265">
        <v>92</v>
      </c>
      <c r="Y265" s="756" t="s">
        <v>2450</v>
      </c>
      <c r="Z265">
        <v>15</v>
      </c>
      <c r="AA265" s="756" t="s">
        <v>2453</v>
      </c>
      <c r="AB265" t="s">
        <v>2457</v>
      </c>
      <c r="AC265">
        <v>15</v>
      </c>
      <c r="AD265">
        <v>15</v>
      </c>
      <c r="AE265">
        <v>15</v>
      </c>
      <c r="AF265">
        <v>15</v>
      </c>
      <c r="AG265">
        <v>15</v>
      </c>
      <c r="AH265">
        <v>15</v>
      </c>
      <c r="AI265">
        <v>65</v>
      </c>
      <c r="AJ265">
        <v>100.20453012048185</v>
      </c>
    </row>
    <row r="266" spans="1:36" hidden="1">
      <c r="B266" s="436">
        <v>45688</v>
      </c>
      <c r="C266" s="756" t="s">
        <v>1425</v>
      </c>
      <c r="D266" s="756"/>
      <c r="E266" s="756"/>
      <c r="F266" s="756"/>
      <c r="H266" s="756" t="s">
        <v>1426</v>
      </c>
      <c r="I266" s="756" t="s">
        <v>835</v>
      </c>
      <c r="K266" s="756" t="s">
        <v>835</v>
      </c>
      <c r="L266">
        <v>1</v>
      </c>
      <c r="M266">
        <v>1</v>
      </c>
      <c r="N266">
        <v>5</v>
      </c>
      <c r="O266" s="756" t="s">
        <v>1440</v>
      </c>
      <c r="P266" s="756" t="s">
        <v>114</v>
      </c>
      <c r="Q266" s="756" t="s">
        <v>7</v>
      </c>
      <c r="R266" s="756" t="s">
        <v>143</v>
      </c>
      <c r="S266" s="756" t="s">
        <v>836</v>
      </c>
      <c r="T266" s="756" t="s">
        <v>837</v>
      </c>
      <c r="U266" s="756" t="s">
        <v>838</v>
      </c>
      <c r="V266">
        <v>92100</v>
      </c>
      <c r="W266" s="756" t="s">
        <v>839</v>
      </c>
      <c r="X266">
        <v>92</v>
      </c>
      <c r="Y266" s="756" t="s">
        <v>2450</v>
      </c>
      <c r="Z266">
        <v>15</v>
      </c>
      <c r="AA266" s="756" t="s">
        <v>2453</v>
      </c>
      <c r="AB266" t="s">
        <v>2457</v>
      </c>
      <c r="AI266">
        <v>65</v>
      </c>
      <c r="AJ266">
        <v>100.20453012048185</v>
      </c>
    </row>
    <row r="267" spans="1:36" hidden="1">
      <c r="B267" s="436">
        <v>45688</v>
      </c>
      <c r="C267" s="756" t="s">
        <v>1425</v>
      </c>
      <c r="D267" s="756"/>
      <c r="E267" s="756"/>
      <c r="F267" s="756"/>
      <c r="H267" s="756" t="s">
        <v>1426</v>
      </c>
      <c r="I267" s="756" t="s">
        <v>1068</v>
      </c>
      <c r="K267" s="756" t="s">
        <v>1068</v>
      </c>
      <c r="L267">
        <v>1</v>
      </c>
      <c r="M267">
        <v>1</v>
      </c>
      <c r="N267">
        <v>5</v>
      </c>
      <c r="O267" s="756" t="s">
        <v>1440</v>
      </c>
      <c r="P267" s="756" t="s">
        <v>114</v>
      </c>
      <c r="Q267" s="756" t="s">
        <v>7</v>
      </c>
      <c r="R267" s="756" t="s">
        <v>143</v>
      </c>
      <c r="S267" s="756" t="s">
        <v>505</v>
      </c>
      <c r="T267" s="756" t="s">
        <v>1069</v>
      </c>
      <c r="U267" s="756" t="s">
        <v>1070</v>
      </c>
      <c r="V267">
        <v>92130</v>
      </c>
      <c r="W267" s="756" t="s">
        <v>147</v>
      </c>
      <c r="X267">
        <v>92</v>
      </c>
      <c r="Y267" s="756" t="s">
        <v>2450</v>
      </c>
      <c r="Z267">
        <v>15</v>
      </c>
      <c r="AA267" s="756" t="s">
        <v>2453</v>
      </c>
      <c r="AB267" t="s">
        <v>2457</v>
      </c>
      <c r="AI267">
        <v>65</v>
      </c>
      <c r="AJ267">
        <v>100.20453012048185</v>
      </c>
    </row>
    <row r="268" spans="1:36" hidden="1">
      <c r="A268">
        <v>74</v>
      </c>
      <c r="B268" s="436">
        <v>45688</v>
      </c>
      <c r="C268" s="756" t="s">
        <v>1449</v>
      </c>
      <c r="D268" s="756" t="s">
        <v>1455</v>
      </c>
      <c r="E268" s="756" t="s">
        <v>1622</v>
      </c>
      <c r="F268" s="756"/>
      <c r="H268" s="756" t="s">
        <v>1444</v>
      </c>
      <c r="I268" s="756" t="s">
        <v>809</v>
      </c>
      <c r="J268">
        <v>40</v>
      </c>
      <c r="K268" s="756" t="s">
        <v>809</v>
      </c>
      <c r="L268">
        <v>0</v>
      </c>
      <c r="M268">
        <v>1</v>
      </c>
      <c r="N268">
        <v>5</v>
      </c>
      <c r="O268" s="756" t="s">
        <v>1440</v>
      </c>
      <c r="P268" s="756" t="s">
        <v>114</v>
      </c>
      <c r="Q268" s="756" t="s">
        <v>20</v>
      </c>
      <c r="R268" s="756" t="s">
        <v>20</v>
      </c>
      <c r="S268" s="756" t="s">
        <v>616</v>
      </c>
      <c r="T268" s="756" t="s">
        <v>616</v>
      </c>
      <c r="U268" s="756" t="s">
        <v>810</v>
      </c>
      <c r="V268">
        <v>75017</v>
      </c>
      <c r="W268" s="756" t="s">
        <v>393</v>
      </c>
      <c r="X268">
        <v>75</v>
      </c>
      <c r="Y268" s="756" t="s">
        <v>2450</v>
      </c>
      <c r="Z268">
        <v>15</v>
      </c>
      <c r="AA268" s="756" t="s">
        <v>2453</v>
      </c>
      <c r="AB268" t="s">
        <v>2457</v>
      </c>
      <c r="AC268">
        <v>411.4</v>
      </c>
      <c r="AD268">
        <v>118.37</v>
      </c>
      <c r="AE268">
        <v>68.5060465116279</v>
      </c>
      <c r="AF268">
        <v>196.38399999999999</v>
      </c>
      <c r="AG268">
        <v>60</v>
      </c>
      <c r="AH268">
        <v>179.85</v>
      </c>
      <c r="AI268">
        <v>65</v>
      </c>
      <c r="AJ268">
        <v>100.20453012048185</v>
      </c>
    </row>
    <row r="269" spans="1:36" hidden="1">
      <c r="A269">
        <v>74</v>
      </c>
      <c r="B269" s="436">
        <v>45688</v>
      </c>
      <c r="C269" s="756" t="s">
        <v>1449</v>
      </c>
      <c r="D269" s="756" t="s">
        <v>1455</v>
      </c>
      <c r="E269" s="756" t="s">
        <v>1622</v>
      </c>
      <c r="F269" s="756"/>
      <c r="H269" s="756" t="s">
        <v>1444</v>
      </c>
      <c r="I269" s="756" t="s">
        <v>226</v>
      </c>
      <c r="J269">
        <v>120.5</v>
      </c>
      <c r="K269" s="756" t="s">
        <v>226</v>
      </c>
      <c r="L269">
        <v>0</v>
      </c>
      <c r="M269">
        <v>1</v>
      </c>
      <c r="N269">
        <v>5</v>
      </c>
      <c r="O269" s="756" t="s">
        <v>1440</v>
      </c>
      <c r="P269" s="756" t="s">
        <v>13</v>
      </c>
      <c r="Q269" s="756" t="s">
        <v>43</v>
      </c>
      <c r="R269" s="756" t="s">
        <v>93</v>
      </c>
      <c r="S269" s="756" t="s">
        <v>209</v>
      </c>
      <c r="T269" s="756" t="s">
        <v>88</v>
      </c>
      <c r="U269" s="756" t="s">
        <v>227</v>
      </c>
      <c r="V269">
        <v>75012</v>
      </c>
      <c r="W269" s="756" t="s">
        <v>151</v>
      </c>
      <c r="X269">
        <v>75</v>
      </c>
      <c r="Y269" s="756" t="s">
        <v>2448</v>
      </c>
      <c r="Z269">
        <v>15</v>
      </c>
      <c r="AA269" s="756" t="s">
        <v>3310</v>
      </c>
      <c r="AB269" t="s">
        <v>2457</v>
      </c>
      <c r="AC269">
        <v>242.2</v>
      </c>
      <c r="AD269">
        <v>37.5</v>
      </c>
      <c r="AE269">
        <v>145.446</v>
      </c>
      <c r="AF269">
        <v>145.446</v>
      </c>
      <c r="AG269">
        <v>134.69999999999999</v>
      </c>
      <c r="AH269">
        <v>134.69999999999999</v>
      </c>
      <c r="AI269">
        <v>65</v>
      </c>
      <c r="AJ269">
        <v>100.20453012048185</v>
      </c>
    </row>
    <row r="270" spans="1:36" hidden="1">
      <c r="A270">
        <v>74</v>
      </c>
      <c r="B270" s="436">
        <v>45688</v>
      </c>
      <c r="C270" s="756" t="s">
        <v>1449</v>
      </c>
      <c r="D270" s="756" t="s">
        <v>1455</v>
      </c>
      <c r="E270" s="756" t="s">
        <v>1622</v>
      </c>
      <c r="F270" s="756"/>
      <c r="H270" s="756" t="s">
        <v>1444</v>
      </c>
      <c r="I270" s="756" t="s">
        <v>1283</v>
      </c>
      <c r="J270">
        <v>20.5</v>
      </c>
      <c r="K270" s="756" t="s">
        <v>1283</v>
      </c>
      <c r="L270">
        <v>0</v>
      </c>
      <c r="M270">
        <v>1</v>
      </c>
      <c r="N270">
        <v>5</v>
      </c>
      <c r="O270" s="756" t="s">
        <v>1440</v>
      </c>
      <c r="P270" s="756" t="s">
        <v>114</v>
      </c>
      <c r="Q270" s="756" t="s">
        <v>20</v>
      </c>
      <c r="R270" s="756" t="s">
        <v>20</v>
      </c>
      <c r="S270" s="756" t="s">
        <v>615</v>
      </c>
      <c r="T270" s="756"/>
      <c r="U270" s="756" t="s">
        <v>1284</v>
      </c>
      <c r="V270">
        <v>75016</v>
      </c>
      <c r="W270" s="756" t="s">
        <v>181</v>
      </c>
      <c r="X270">
        <v>75</v>
      </c>
      <c r="Y270" s="756" t="s">
        <v>2450</v>
      </c>
      <c r="Z270">
        <v>15</v>
      </c>
      <c r="AA270" s="756" t="s">
        <v>2453</v>
      </c>
      <c r="AB270" t="s">
        <v>2457</v>
      </c>
      <c r="AC270">
        <v>20.5</v>
      </c>
      <c r="AD270">
        <v>3</v>
      </c>
      <c r="AE270">
        <v>10.833333333333334</v>
      </c>
      <c r="AF270">
        <v>10.833333333333334</v>
      </c>
      <c r="AG270">
        <v>9</v>
      </c>
      <c r="AH270">
        <v>9</v>
      </c>
      <c r="AI270">
        <v>65</v>
      </c>
      <c r="AJ270">
        <v>100.20453012048185</v>
      </c>
    </row>
    <row r="271" spans="1:36" hidden="1">
      <c r="A271">
        <v>74</v>
      </c>
      <c r="B271" s="436">
        <v>45688</v>
      </c>
      <c r="C271" s="756" t="s">
        <v>1449</v>
      </c>
      <c r="D271" s="756" t="s">
        <v>1455</v>
      </c>
      <c r="E271" s="756" t="s">
        <v>1622</v>
      </c>
      <c r="F271" s="756"/>
      <c r="H271" s="756" t="s">
        <v>1444</v>
      </c>
      <c r="I271" s="756" t="s">
        <v>803</v>
      </c>
      <c r="J271">
        <v>60</v>
      </c>
      <c r="K271" s="756" t="s">
        <v>803</v>
      </c>
      <c r="L271">
        <v>0</v>
      </c>
      <c r="M271">
        <v>1</v>
      </c>
      <c r="N271">
        <v>5</v>
      </c>
      <c r="O271" s="756" t="s">
        <v>1440</v>
      </c>
      <c r="P271" s="756" t="s">
        <v>114</v>
      </c>
      <c r="Q271" s="756" t="s">
        <v>20</v>
      </c>
      <c r="R271" s="756" t="s">
        <v>20</v>
      </c>
      <c r="S271" s="756" t="s">
        <v>616</v>
      </c>
      <c r="T271" s="756" t="s">
        <v>616</v>
      </c>
      <c r="U271" s="756" t="s">
        <v>804</v>
      </c>
      <c r="V271">
        <v>75016</v>
      </c>
      <c r="W271" s="756" t="s">
        <v>181</v>
      </c>
      <c r="X271">
        <v>75</v>
      </c>
      <c r="Y271" s="756" t="s">
        <v>2450</v>
      </c>
      <c r="Z271">
        <v>15</v>
      </c>
      <c r="AA271" s="756" t="s">
        <v>2453</v>
      </c>
      <c r="AB271" t="s">
        <v>2457</v>
      </c>
      <c r="AC271">
        <v>475.14</v>
      </c>
      <c r="AD271">
        <v>82</v>
      </c>
      <c r="AE271">
        <v>79.063448275862072</v>
      </c>
      <c r="AF271">
        <v>305.71199999999999</v>
      </c>
      <c r="AG271">
        <v>71</v>
      </c>
      <c r="AH271">
        <v>300.61</v>
      </c>
      <c r="AI271">
        <v>65</v>
      </c>
      <c r="AJ271">
        <v>100.20453012048185</v>
      </c>
    </row>
    <row r="272" spans="1:36" hidden="1">
      <c r="A272">
        <v>75</v>
      </c>
      <c r="B272" s="436">
        <v>45688</v>
      </c>
      <c r="C272" s="756" t="s">
        <v>1435</v>
      </c>
      <c r="D272" s="756" t="s">
        <v>1624</v>
      </c>
      <c r="E272" s="756" t="s">
        <v>1625</v>
      </c>
      <c r="F272" s="756"/>
      <c r="H272" s="756" t="s">
        <v>1457</v>
      </c>
      <c r="I272" s="756" t="s">
        <v>1252</v>
      </c>
      <c r="J272">
        <v>73.3</v>
      </c>
      <c r="K272" s="756" t="s">
        <v>1252</v>
      </c>
      <c r="L272">
        <v>0</v>
      </c>
      <c r="M272">
        <v>1</v>
      </c>
      <c r="N272">
        <v>5</v>
      </c>
      <c r="O272" s="756" t="s">
        <v>1440</v>
      </c>
      <c r="P272" s="756" t="s">
        <v>13</v>
      </c>
      <c r="Q272" s="756" t="s">
        <v>43</v>
      </c>
      <c r="R272" s="756" t="s">
        <v>93</v>
      </c>
      <c r="S272" s="756" t="s">
        <v>110</v>
      </c>
      <c r="T272" s="756" t="s">
        <v>88</v>
      </c>
      <c r="U272" s="756" t="s">
        <v>1253</v>
      </c>
      <c r="V272">
        <v>93210</v>
      </c>
      <c r="W272" s="756" t="s">
        <v>1254</v>
      </c>
      <c r="X272">
        <v>93</v>
      </c>
      <c r="Y272" s="756" t="s">
        <v>2448</v>
      </c>
      <c r="Z272">
        <v>15</v>
      </c>
      <c r="AA272" s="756" t="s">
        <v>3310</v>
      </c>
      <c r="AB272" t="s">
        <v>2457</v>
      </c>
      <c r="AC272">
        <v>151.57</v>
      </c>
      <c r="AD272">
        <v>15.65</v>
      </c>
      <c r="AE272">
        <v>47.782307692307697</v>
      </c>
      <c r="AF272">
        <v>62.11699999999999</v>
      </c>
      <c r="AG272">
        <v>38.5</v>
      </c>
      <c r="AH272">
        <v>41.875</v>
      </c>
      <c r="AI272">
        <v>65</v>
      </c>
      <c r="AJ272">
        <v>100.20453012048185</v>
      </c>
    </row>
    <row r="273" spans="1:36" hidden="1">
      <c r="A273">
        <v>75</v>
      </c>
      <c r="B273" s="436">
        <v>45688</v>
      </c>
      <c r="C273" s="756" t="s">
        <v>1435</v>
      </c>
      <c r="D273" s="756" t="s">
        <v>1624</v>
      </c>
      <c r="E273" s="756" t="s">
        <v>1625</v>
      </c>
      <c r="F273" s="756"/>
      <c r="H273" s="756" t="s">
        <v>1457</v>
      </c>
      <c r="I273" s="756" t="s">
        <v>602</v>
      </c>
      <c r="J273">
        <v>96.95</v>
      </c>
      <c r="K273" s="756" t="s">
        <v>602</v>
      </c>
      <c r="L273">
        <v>0</v>
      </c>
      <c r="M273">
        <v>1</v>
      </c>
      <c r="N273">
        <v>5</v>
      </c>
      <c r="O273" s="756" t="s">
        <v>1440</v>
      </c>
      <c r="P273" s="756" t="s">
        <v>114</v>
      </c>
      <c r="Q273" s="756" t="s">
        <v>7</v>
      </c>
      <c r="R273" s="756" t="s">
        <v>143</v>
      </c>
      <c r="S273" s="756" t="s">
        <v>603</v>
      </c>
      <c r="T273" s="756" t="s">
        <v>603</v>
      </c>
      <c r="U273" s="756" t="s">
        <v>604</v>
      </c>
      <c r="V273">
        <v>93400</v>
      </c>
      <c r="W273" s="756" t="s">
        <v>385</v>
      </c>
      <c r="X273">
        <v>93</v>
      </c>
      <c r="Y273" s="756" t="s">
        <v>2450</v>
      </c>
      <c r="Z273">
        <v>15</v>
      </c>
      <c r="AA273" s="756" t="s">
        <v>2453</v>
      </c>
      <c r="AB273" t="s">
        <v>2457</v>
      </c>
      <c r="AC273">
        <v>153.4</v>
      </c>
      <c r="AD273">
        <v>43.9</v>
      </c>
      <c r="AE273">
        <v>84.566153846153838</v>
      </c>
      <c r="AF273">
        <v>84.566153846153838</v>
      </c>
      <c r="AG273">
        <v>75.400000000000006</v>
      </c>
      <c r="AH273">
        <v>75.400000000000006</v>
      </c>
      <c r="AI273">
        <v>65</v>
      </c>
      <c r="AJ273">
        <v>100.20453012048185</v>
      </c>
    </row>
    <row r="274" spans="1:36">
      <c r="A274">
        <v>75</v>
      </c>
      <c r="B274" s="436">
        <v>45688</v>
      </c>
      <c r="C274" s="756" t="s">
        <v>1435</v>
      </c>
      <c r="D274" s="756" t="s">
        <v>1624</v>
      </c>
      <c r="E274" s="756" t="s">
        <v>1625</v>
      </c>
      <c r="F274" s="756"/>
      <c r="H274" s="756" t="s">
        <v>1457</v>
      </c>
      <c r="I274" s="756" t="s">
        <v>382</v>
      </c>
      <c r="J274">
        <v>23.65</v>
      </c>
      <c r="K274" s="756" t="s">
        <v>382</v>
      </c>
      <c r="L274">
        <v>0</v>
      </c>
      <c r="M274">
        <v>1</v>
      </c>
      <c r="N274">
        <v>5</v>
      </c>
      <c r="O274" s="756" t="s">
        <v>1440</v>
      </c>
      <c r="P274" s="756" t="s">
        <v>13</v>
      </c>
      <c r="Q274" s="756" t="s">
        <v>49</v>
      </c>
      <c r="R274" s="756" t="s">
        <v>86</v>
      </c>
      <c r="S274" s="756" t="s">
        <v>383</v>
      </c>
      <c r="T274" s="756" t="s">
        <v>88</v>
      </c>
      <c r="U274" s="756" t="s">
        <v>384</v>
      </c>
      <c r="V274">
        <v>93400</v>
      </c>
      <c r="W274" s="756" t="s">
        <v>385</v>
      </c>
      <c r="X274">
        <v>93</v>
      </c>
      <c r="Y274" s="756" t="s">
        <v>2512</v>
      </c>
      <c r="Z274">
        <v>15</v>
      </c>
      <c r="AA274" s="756" t="s">
        <v>3310</v>
      </c>
      <c r="AB274" t="s">
        <v>2457</v>
      </c>
      <c r="AC274">
        <v>458.6</v>
      </c>
      <c r="AD274">
        <v>6.8</v>
      </c>
      <c r="AE274">
        <v>82.842083333333335</v>
      </c>
      <c r="AF274">
        <v>165.68416666666667</v>
      </c>
      <c r="AG274">
        <v>67.674999999999997</v>
      </c>
      <c r="AH274">
        <v>131.97499999999999</v>
      </c>
      <c r="AI274">
        <v>65</v>
      </c>
      <c r="AJ274">
        <v>100.20453012048185</v>
      </c>
    </row>
    <row r="275" spans="1:36" hidden="1">
      <c r="A275">
        <v>75</v>
      </c>
      <c r="B275" s="436">
        <v>45688</v>
      </c>
      <c r="C275" s="756" t="s">
        <v>1435</v>
      </c>
      <c r="D275" s="756" t="s">
        <v>1624</v>
      </c>
      <c r="E275" s="756" t="s">
        <v>1625</v>
      </c>
      <c r="F275" s="756"/>
      <c r="H275" s="756" t="s">
        <v>1457</v>
      </c>
      <c r="I275" s="756" t="s">
        <v>1249</v>
      </c>
      <c r="J275">
        <v>50</v>
      </c>
      <c r="K275" s="756" t="s">
        <v>1249</v>
      </c>
      <c r="L275">
        <v>0</v>
      </c>
      <c r="M275">
        <v>1</v>
      </c>
      <c r="N275">
        <v>5</v>
      </c>
      <c r="O275" s="756" t="s">
        <v>1440</v>
      </c>
      <c r="P275" s="756" t="s">
        <v>13</v>
      </c>
      <c r="Q275" s="756" t="s">
        <v>45</v>
      </c>
      <c r="R275" s="756" t="s">
        <v>45</v>
      </c>
      <c r="S275" s="756"/>
      <c r="T275" s="756" t="s">
        <v>88</v>
      </c>
      <c r="U275" s="756" t="s">
        <v>1250</v>
      </c>
      <c r="V275">
        <v>93200</v>
      </c>
      <c r="W275" s="756" t="s">
        <v>744</v>
      </c>
      <c r="X275">
        <v>93</v>
      </c>
      <c r="Y275" s="756" t="s">
        <v>2447</v>
      </c>
      <c r="Z275">
        <v>15</v>
      </c>
      <c r="AA275" s="756" t="s">
        <v>3310</v>
      </c>
      <c r="AB275" t="s">
        <v>2457</v>
      </c>
      <c r="AC275">
        <v>331.2</v>
      </c>
      <c r="AD275">
        <v>24.05</v>
      </c>
      <c r="AE275">
        <v>97.699999999999989</v>
      </c>
      <c r="AF275">
        <v>170.97499999999999</v>
      </c>
      <c r="AG275">
        <v>73.45</v>
      </c>
      <c r="AH275">
        <v>166.2</v>
      </c>
      <c r="AI275">
        <v>65</v>
      </c>
      <c r="AJ275">
        <v>100.20453012048185</v>
      </c>
    </row>
    <row r="276" spans="1:36" hidden="1">
      <c r="A276">
        <v>75</v>
      </c>
      <c r="B276" s="436">
        <v>45688</v>
      </c>
      <c r="C276" s="756" t="s">
        <v>1435</v>
      </c>
      <c r="D276" s="756" t="s">
        <v>1624</v>
      </c>
      <c r="E276" s="756" t="s">
        <v>1625</v>
      </c>
      <c r="F276" s="756"/>
      <c r="H276" s="756" t="s">
        <v>1457</v>
      </c>
      <c r="I276" s="756" t="s">
        <v>1265</v>
      </c>
      <c r="J276">
        <v>50</v>
      </c>
      <c r="K276" s="756" t="s">
        <v>1265</v>
      </c>
      <c r="L276">
        <v>0</v>
      </c>
      <c r="M276">
        <v>1</v>
      </c>
      <c r="N276">
        <v>5</v>
      </c>
      <c r="O276" s="756" t="s">
        <v>1440</v>
      </c>
      <c r="P276" s="756" t="s">
        <v>114</v>
      </c>
      <c r="Q276" s="756" t="s">
        <v>13</v>
      </c>
      <c r="R276" s="756" t="s">
        <v>86</v>
      </c>
      <c r="S276" s="756" t="s">
        <v>1263</v>
      </c>
      <c r="T276" s="756" t="s">
        <v>88</v>
      </c>
      <c r="U276" s="756" t="s">
        <v>1264</v>
      </c>
      <c r="V276">
        <v>93200</v>
      </c>
      <c r="W276" s="756" t="s">
        <v>744</v>
      </c>
      <c r="X276">
        <v>93</v>
      </c>
      <c r="Y276" s="756" t="s">
        <v>2450</v>
      </c>
      <c r="Z276">
        <v>15</v>
      </c>
      <c r="AA276" s="756" t="s">
        <v>2453</v>
      </c>
      <c r="AB276" t="s">
        <v>2457</v>
      </c>
      <c r="AC276">
        <v>1137.5</v>
      </c>
      <c r="AD276">
        <v>50</v>
      </c>
      <c r="AE276">
        <v>354.5</v>
      </c>
      <c r="AF276">
        <v>443.125</v>
      </c>
      <c r="AG276">
        <v>307</v>
      </c>
      <c r="AH276">
        <v>292.5</v>
      </c>
      <c r="AI276">
        <v>65</v>
      </c>
      <c r="AJ276">
        <v>100.20453012048185</v>
      </c>
    </row>
    <row r="277" spans="1:36" hidden="1">
      <c r="A277">
        <v>76</v>
      </c>
      <c r="B277" s="436">
        <v>45688</v>
      </c>
      <c r="C277" s="756" t="s">
        <v>1477</v>
      </c>
      <c r="D277" s="756" t="s">
        <v>1590</v>
      </c>
      <c r="E277" s="756"/>
      <c r="F277" s="756"/>
      <c r="H277" s="756" t="s">
        <v>1444</v>
      </c>
      <c r="I277" s="756" t="s">
        <v>784</v>
      </c>
      <c r="J277">
        <v>18.75</v>
      </c>
      <c r="K277" s="756" t="s">
        <v>784</v>
      </c>
      <c r="L277">
        <v>0</v>
      </c>
      <c r="M277">
        <v>1</v>
      </c>
      <c r="N277">
        <v>5</v>
      </c>
      <c r="O277" s="756" t="s">
        <v>1440</v>
      </c>
      <c r="P277" s="756" t="s">
        <v>13</v>
      </c>
      <c r="Q277" s="756" t="s">
        <v>43</v>
      </c>
      <c r="R277" s="756" t="s">
        <v>93</v>
      </c>
      <c r="S277" s="756" t="s">
        <v>209</v>
      </c>
      <c r="T277" s="756" t="s">
        <v>88</v>
      </c>
      <c r="U277" s="756" t="s">
        <v>785</v>
      </c>
      <c r="V277">
        <v>92250</v>
      </c>
      <c r="W277" s="756" t="s">
        <v>786</v>
      </c>
      <c r="X277">
        <v>92</v>
      </c>
      <c r="Y277" s="756" t="s">
        <v>2448</v>
      </c>
      <c r="Z277">
        <v>15</v>
      </c>
      <c r="AA277" s="756" t="s">
        <v>3310</v>
      </c>
      <c r="AB277" t="s">
        <v>2457</v>
      </c>
      <c r="AC277">
        <v>92.91</v>
      </c>
      <c r="AD277">
        <v>17.5</v>
      </c>
      <c r="AE277">
        <v>29.722999999999999</v>
      </c>
      <c r="AF277">
        <v>45.727692307692308</v>
      </c>
      <c r="AG277">
        <v>27.125</v>
      </c>
      <c r="AH277">
        <v>47.14</v>
      </c>
      <c r="AI277">
        <v>65</v>
      </c>
      <c r="AJ277">
        <v>100.20453012048185</v>
      </c>
    </row>
    <row r="278" spans="1:36" hidden="1">
      <c r="A278">
        <v>76</v>
      </c>
      <c r="B278" s="436">
        <v>45688</v>
      </c>
      <c r="C278" s="756" t="s">
        <v>1477</v>
      </c>
      <c r="D278" s="756" t="s">
        <v>1590</v>
      </c>
      <c r="E278" s="756"/>
      <c r="F278" s="756"/>
      <c r="H278" s="756" t="s">
        <v>1444</v>
      </c>
      <c r="I278" s="756" t="s">
        <v>778</v>
      </c>
      <c r="J278">
        <v>9.75</v>
      </c>
      <c r="K278" s="756" t="s">
        <v>778</v>
      </c>
      <c r="L278">
        <v>0</v>
      </c>
      <c r="M278">
        <v>1</v>
      </c>
      <c r="N278">
        <v>5</v>
      </c>
      <c r="O278" s="756" t="s">
        <v>1440</v>
      </c>
      <c r="P278" s="756" t="s">
        <v>13</v>
      </c>
      <c r="Q278" s="756" t="s">
        <v>45</v>
      </c>
      <c r="R278" s="756" t="s">
        <v>45</v>
      </c>
      <c r="S278" s="756" t="s">
        <v>779</v>
      </c>
      <c r="T278" s="756" t="s">
        <v>88</v>
      </c>
      <c r="U278" s="756" t="s">
        <v>780</v>
      </c>
      <c r="V278">
        <v>92800</v>
      </c>
      <c r="W278" s="756" t="s">
        <v>475</v>
      </c>
      <c r="X278">
        <v>92</v>
      </c>
      <c r="Y278" s="756" t="s">
        <v>2447</v>
      </c>
      <c r="Z278">
        <v>15</v>
      </c>
      <c r="AA278" s="756" t="s">
        <v>3310</v>
      </c>
      <c r="AB278" t="s">
        <v>2457</v>
      </c>
      <c r="AC278">
        <v>475</v>
      </c>
      <c r="AD278">
        <v>5.1420000000000003</v>
      </c>
      <c r="AE278">
        <v>233.31524999999999</v>
      </c>
      <c r="AF278">
        <v>233.31524999999999</v>
      </c>
      <c r="AG278">
        <v>278.19</v>
      </c>
      <c r="AH278">
        <v>278.19</v>
      </c>
      <c r="AI278">
        <v>65</v>
      </c>
      <c r="AJ278">
        <v>100.20453012048185</v>
      </c>
    </row>
    <row r="279" spans="1:36" hidden="1">
      <c r="A279">
        <v>76</v>
      </c>
      <c r="B279" s="436">
        <v>45688</v>
      </c>
      <c r="C279" s="756" t="s">
        <v>1477</v>
      </c>
      <c r="D279" s="756" t="s">
        <v>1590</v>
      </c>
      <c r="E279" s="756"/>
      <c r="F279" s="756"/>
      <c r="H279" s="756" t="s">
        <v>1444</v>
      </c>
      <c r="I279" s="756" t="s">
        <v>971</v>
      </c>
      <c r="J279">
        <v>7.5</v>
      </c>
      <c r="K279" s="756" t="s">
        <v>971</v>
      </c>
      <c r="L279">
        <v>0</v>
      </c>
      <c r="M279">
        <v>1</v>
      </c>
      <c r="N279">
        <v>5</v>
      </c>
      <c r="O279" s="756" t="s">
        <v>1440</v>
      </c>
      <c r="P279" s="756" t="s">
        <v>13</v>
      </c>
      <c r="Q279" s="756" t="s">
        <v>45</v>
      </c>
      <c r="R279" s="756" t="s">
        <v>93</v>
      </c>
      <c r="S279" s="756" t="s">
        <v>972</v>
      </c>
      <c r="T279" s="756" t="s">
        <v>88</v>
      </c>
      <c r="U279" s="756" t="s">
        <v>973</v>
      </c>
      <c r="V279">
        <v>92500</v>
      </c>
      <c r="W279" s="756" t="s">
        <v>974</v>
      </c>
      <c r="X279">
        <v>92</v>
      </c>
      <c r="Y279" s="756" t="s">
        <v>2448</v>
      </c>
      <c r="Z279">
        <v>15</v>
      </c>
      <c r="AA279" s="756" t="s">
        <v>3310</v>
      </c>
      <c r="AB279" t="s">
        <v>2457</v>
      </c>
      <c r="AC279">
        <v>193.8</v>
      </c>
      <c r="AD279">
        <v>12</v>
      </c>
      <c r="AE279">
        <v>47.782222222222224</v>
      </c>
      <c r="AF279">
        <v>61.434285714285714</v>
      </c>
      <c r="AG279">
        <v>41.2</v>
      </c>
      <c r="AH279">
        <v>45.14</v>
      </c>
      <c r="AI279">
        <v>65</v>
      </c>
      <c r="AJ279">
        <v>100.20453012048185</v>
      </c>
    </row>
    <row r="280" spans="1:36" hidden="1">
      <c r="A280">
        <v>76</v>
      </c>
      <c r="B280" s="436">
        <v>45688</v>
      </c>
      <c r="C280" s="756" t="s">
        <v>1477</v>
      </c>
      <c r="D280" s="756" t="s">
        <v>1590</v>
      </c>
      <c r="E280" s="756"/>
      <c r="F280" s="756"/>
      <c r="H280" s="756" t="s">
        <v>1444</v>
      </c>
      <c r="I280" s="756" t="s">
        <v>174</v>
      </c>
      <c r="J280">
        <v>36</v>
      </c>
      <c r="K280" s="756" t="s">
        <v>174</v>
      </c>
      <c r="L280">
        <v>0</v>
      </c>
      <c r="M280">
        <v>1</v>
      </c>
      <c r="N280">
        <v>5</v>
      </c>
      <c r="O280" s="756" t="s">
        <v>1440</v>
      </c>
      <c r="P280" s="756" t="s">
        <v>114</v>
      </c>
      <c r="Q280" s="756" t="s">
        <v>7</v>
      </c>
      <c r="R280" s="756" t="s">
        <v>143</v>
      </c>
      <c r="S280" s="756" t="s">
        <v>144</v>
      </c>
      <c r="T280" s="756" t="s">
        <v>175</v>
      </c>
      <c r="U280" s="756" t="s">
        <v>176</v>
      </c>
      <c r="V280">
        <v>92400</v>
      </c>
      <c r="W280" s="756" t="s">
        <v>177</v>
      </c>
      <c r="X280">
        <v>92</v>
      </c>
      <c r="Y280" s="756" t="s">
        <v>2450</v>
      </c>
      <c r="Z280">
        <v>15</v>
      </c>
      <c r="AA280" s="756" t="s">
        <v>2453</v>
      </c>
      <c r="AB280" t="s">
        <v>2457</v>
      </c>
      <c r="AC280">
        <v>36</v>
      </c>
      <c r="AD280">
        <v>36</v>
      </c>
      <c r="AE280">
        <v>36</v>
      </c>
      <c r="AF280">
        <v>36</v>
      </c>
      <c r="AG280">
        <v>36</v>
      </c>
      <c r="AH280">
        <v>36</v>
      </c>
      <c r="AI280">
        <v>65</v>
      </c>
      <c r="AJ280">
        <v>100.20453012048185</v>
      </c>
    </row>
    <row r="281" spans="1:36" hidden="1">
      <c r="A281">
        <v>77</v>
      </c>
      <c r="B281" s="436">
        <v>45688</v>
      </c>
      <c r="C281" s="756" t="s">
        <v>1593</v>
      </c>
      <c r="D281" s="756"/>
      <c r="E281" s="756"/>
      <c r="F281" s="756"/>
      <c r="H281" s="756" t="s">
        <v>1465</v>
      </c>
      <c r="I281" s="756" t="s">
        <v>1029</v>
      </c>
      <c r="J281">
        <v>4.3</v>
      </c>
      <c r="K281" s="756" t="s">
        <v>1029</v>
      </c>
      <c r="L281">
        <v>0</v>
      </c>
      <c r="M281">
        <v>1</v>
      </c>
      <c r="N281">
        <v>5</v>
      </c>
      <c r="O281" s="756" t="s">
        <v>1440</v>
      </c>
      <c r="P281" s="756" t="s">
        <v>114</v>
      </c>
      <c r="Q281" s="756" t="s">
        <v>7</v>
      </c>
      <c r="R281" s="756" t="s">
        <v>143</v>
      </c>
      <c r="S281" s="756" t="s">
        <v>483</v>
      </c>
      <c r="T281" s="756" t="s">
        <v>1030</v>
      </c>
      <c r="U281" s="756" t="s">
        <v>1031</v>
      </c>
      <c r="V281">
        <v>75015</v>
      </c>
      <c r="W281" s="756" t="s">
        <v>118</v>
      </c>
      <c r="X281">
        <v>75</v>
      </c>
      <c r="Y281" s="756" t="s">
        <v>2450</v>
      </c>
      <c r="Z281">
        <v>15</v>
      </c>
      <c r="AA281" s="756" t="s">
        <v>2453</v>
      </c>
      <c r="AB281" t="s">
        <v>2457</v>
      </c>
      <c r="AC281">
        <v>60</v>
      </c>
      <c r="AD281">
        <v>12</v>
      </c>
      <c r="AE281">
        <v>22.299999999999997</v>
      </c>
      <c r="AF281">
        <v>29.733333333333334</v>
      </c>
      <c r="AG281">
        <v>19.600000000000001</v>
      </c>
      <c r="AH281">
        <v>23.4</v>
      </c>
      <c r="AI281">
        <v>65</v>
      </c>
      <c r="AJ281">
        <v>100.20453012048185</v>
      </c>
    </row>
    <row r="282" spans="1:36" hidden="1">
      <c r="A282">
        <v>77</v>
      </c>
      <c r="B282" s="436">
        <v>45688</v>
      </c>
      <c r="C282" s="756" t="s">
        <v>1593</v>
      </c>
      <c r="D282" s="756"/>
      <c r="E282" s="756"/>
      <c r="F282" s="756"/>
      <c r="H282" s="756" t="s">
        <v>1465</v>
      </c>
      <c r="I282" s="756" t="s">
        <v>871</v>
      </c>
      <c r="J282">
        <v>4.3</v>
      </c>
      <c r="K282" s="756" t="s">
        <v>871</v>
      </c>
      <c r="L282">
        <v>0</v>
      </c>
      <c r="M282">
        <v>1</v>
      </c>
      <c r="N282">
        <v>5</v>
      </c>
      <c r="O282" s="756" t="s">
        <v>1440</v>
      </c>
      <c r="P282" s="756" t="s">
        <v>13</v>
      </c>
      <c r="Q282" s="756" t="s">
        <v>49</v>
      </c>
      <c r="R282" s="756" t="s">
        <v>86</v>
      </c>
      <c r="S282" s="756" t="s">
        <v>870</v>
      </c>
      <c r="T282" s="756" t="s">
        <v>95</v>
      </c>
      <c r="U282" s="756" t="s">
        <v>872</v>
      </c>
      <c r="V282">
        <v>92300</v>
      </c>
      <c r="W282" s="756" t="s">
        <v>235</v>
      </c>
      <c r="X282">
        <v>92</v>
      </c>
      <c r="Y282" s="756" t="s">
        <v>2448</v>
      </c>
      <c r="Z282">
        <v>15</v>
      </c>
      <c r="AA282" s="756" t="s">
        <v>3310</v>
      </c>
      <c r="AB282" t="s">
        <v>2457</v>
      </c>
      <c r="AC282">
        <v>143.61000000000001</v>
      </c>
      <c r="AD282">
        <v>4.3</v>
      </c>
      <c r="AE282">
        <v>39.126315789473679</v>
      </c>
      <c r="AF282">
        <v>61.95</v>
      </c>
      <c r="AG282">
        <v>20</v>
      </c>
      <c r="AH282">
        <v>54.65</v>
      </c>
      <c r="AI282">
        <v>65</v>
      </c>
      <c r="AJ282">
        <v>100.20453012048185</v>
      </c>
    </row>
    <row r="283" spans="1:36" hidden="1">
      <c r="A283">
        <v>78</v>
      </c>
      <c r="B283" s="436">
        <v>45688</v>
      </c>
      <c r="C283" s="756" t="s">
        <v>1489</v>
      </c>
      <c r="D283" s="756" t="s">
        <v>1630</v>
      </c>
      <c r="E283" s="756"/>
      <c r="F283" s="756"/>
      <c r="H283" s="756" t="s">
        <v>1461</v>
      </c>
      <c r="I283" s="756" t="s">
        <v>2427</v>
      </c>
      <c r="J283">
        <v>39.4</v>
      </c>
      <c r="K283" s="756" t="s">
        <v>278</v>
      </c>
      <c r="L283">
        <v>0</v>
      </c>
      <c r="M283">
        <v>1</v>
      </c>
      <c r="N283">
        <v>5</v>
      </c>
      <c r="O283" s="756" t="s">
        <v>1440</v>
      </c>
      <c r="P283" s="756" t="s">
        <v>13</v>
      </c>
      <c r="Q283" s="756" t="s">
        <v>43</v>
      </c>
      <c r="R283" s="756" t="s">
        <v>93</v>
      </c>
      <c r="S283" s="756" t="s">
        <v>209</v>
      </c>
      <c r="T283" s="756" t="s">
        <v>95</v>
      </c>
      <c r="U283" s="756" t="s">
        <v>279</v>
      </c>
      <c r="V283">
        <v>75018</v>
      </c>
      <c r="W283" s="756" t="s">
        <v>270</v>
      </c>
      <c r="X283">
        <v>75</v>
      </c>
      <c r="Y283" s="756" t="s">
        <v>2448</v>
      </c>
      <c r="Z283">
        <v>15</v>
      </c>
      <c r="AA283" s="756" t="s">
        <v>3310</v>
      </c>
      <c r="AB283" t="s">
        <v>2457</v>
      </c>
      <c r="AC283">
        <v>107</v>
      </c>
      <c r="AE283">
        <v>55.007272727272728</v>
      </c>
      <c r="AG283">
        <v>52.9</v>
      </c>
      <c r="AH283">
        <v>58.65</v>
      </c>
      <c r="AI283">
        <v>65</v>
      </c>
      <c r="AJ283">
        <v>100.20453012048185</v>
      </c>
    </row>
    <row r="284" spans="1:36" hidden="1">
      <c r="A284">
        <v>78</v>
      </c>
      <c r="B284" s="436">
        <v>45688</v>
      </c>
      <c r="C284" s="756" t="s">
        <v>1489</v>
      </c>
      <c r="D284" s="756" t="s">
        <v>1630</v>
      </c>
      <c r="E284" s="756"/>
      <c r="F284" s="756"/>
      <c r="H284" s="756" t="s">
        <v>1461</v>
      </c>
      <c r="I284" s="756" t="s">
        <v>471</v>
      </c>
      <c r="J284">
        <v>13</v>
      </c>
      <c r="K284" s="756" t="s">
        <v>471</v>
      </c>
      <c r="L284">
        <v>0</v>
      </c>
      <c r="M284">
        <v>1</v>
      </c>
      <c r="N284">
        <v>5</v>
      </c>
      <c r="O284" s="756" t="s">
        <v>1440</v>
      </c>
      <c r="P284" s="756" t="s">
        <v>114</v>
      </c>
      <c r="Q284" s="756" t="s">
        <v>7</v>
      </c>
      <c r="R284" s="756" t="s">
        <v>143</v>
      </c>
      <c r="S284" s="756" t="s">
        <v>472</v>
      </c>
      <c r="T284" s="756" t="s">
        <v>473</v>
      </c>
      <c r="U284" s="756" t="s">
        <v>474</v>
      </c>
      <c r="V284">
        <v>92800</v>
      </c>
      <c r="W284" s="756" t="s">
        <v>475</v>
      </c>
      <c r="X284">
        <v>92</v>
      </c>
      <c r="Y284" s="756" t="s">
        <v>2450</v>
      </c>
      <c r="Z284">
        <v>15</v>
      </c>
      <c r="AA284" s="756" t="s">
        <v>2453</v>
      </c>
      <c r="AB284" t="s">
        <v>2457</v>
      </c>
      <c r="AC284">
        <v>68.8</v>
      </c>
      <c r="AD284">
        <v>12.1</v>
      </c>
      <c r="AE284">
        <v>36.945833333333333</v>
      </c>
      <c r="AF284">
        <v>36.945833333333333</v>
      </c>
      <c r="AG284">
        <v>42.125</v>
      </c>
      <c r="AH284">
        <v>42.125</v>
      </c>
      <c r="AI284">
        <v>65</v>
      </c>
      <c r="AJ284">
        <v>100.20453012048185</v>
      </c>
    </row>
    <row r="285" spans="1:36" hidden="1">
      <c r="A285">
        <v>78</v>
      </c>
      <c r="B285" s="436">
        <v>45688</v>
      </c>
      <c r="C285" s="756" t="s">
        <v>1489</v>
      </c>
      <c r="D285" s="756" t="s">
        <v>1630</v>
      </c>
      <c r="E285" s="756"/>
      <c r="F285" s="756"/>
      <c r="H285" s="756" t="s">
        <v>1461</v>
      </c>
      <c r="I285" s="756" t="s">
        <v>169</v>
      </c>
      <c r="J285">
        <v>22</v>
      </c>
      <c r="K285" s="756" t="s">
        <v>169</v>
      </c>
      <c r="L285">
        <v>0</v>
      </c>
      <c r="M285">
        <v>1</v>
      </c>
      <c r="N285">
        <v>5</v>
      </c>
      <c r="O285" s="756" t="s">
        <v>1440</v>
      </c>
      <c r="P285" s="756" t="s">
        <v>114</v>
      </c>
      <c r="Q285" s="756" t="s">
        <v>7</v>
      </c>
      <c r="R285" s="756" t="s">
        <v>143</v>
      </c>
      <c r="S285" s="756" t="s">
        <v>144</v>
      </c>
      <c r="T285" s="756" t="s">
        <v>165</v>
      </c>
      <c r="U285" s="756" t="s">
        <v>170</v>
      </c>
      <c r="V285">
        <v>92110</v>
      </c>
      <c r="W285" s="756" t="s">
        <v>167</v>
      </c>
      <c r="X285">
        <v>92</v>
      </c>
      <c r="Y285" s="756" t="s">
        <v>2450</v>
      </c>
      <c r="Z285">
        <v>15</v>
      </c>
      <c r="AA285" s="756" t="s">
        <v>2453</v>
      </c>
      <c r="AB285" t="s">
        <v>2457</v>
      </c>
      <c r="AC285">
        <v>65</v>
      </c>
      <c r="AD285">
        <v>20</v>
      </c>
      <c r="AE285">
        <v>39.571428571428569</v>
      </c>
      <c r="AF285">
        <v>39.571428571428569</v>
      </c>
      <c r="AG285">
        <v>45</v>
      </c>
      <c r="AH285">
        <v>45</v>
      </c>
      <c r="AI285">
        <v>65</v>
      </c>
      <c r="AJ285">
        <v>100.20453012048185</v>
      </c>
    </row>
    <row r="286" spans="1:36" hidden="1">
      <c r="A286">
        <v>78</v>
      </c>
      <c r="B286" s="436">
        <v>45688</v>
      </c>
      <c r="C286" s="756" t="s">
        <v>1489</v>
      </c>
      <c r="D286" s="756" t="s">
        <v>1630</v>
      </c>
      <c r="E286" s="756"/>
      <c r="F286" s="756"/>
      <c r="H286" s="756" t="s">
        <v>1461</v>
      </c>
      <c r="I286" s="756" t="s">
        <v>1061</v>
      </c>
      <c r="J286">
        <v>4.4000000000000004</v>
      </c>
      <c r="K286" s="756" t="s">
        <v>1061</v>
      </c>
      <c r="L286">
        <v>0</v>
      </c>
      <c r="M286">
        <v>1</v>
      </c>
      <c r="N286">
        <v>5</v>
      </c>
      <c r="O286" s="756" t="s">
        <v>1440</v>
      </c>
      <c r="P286" s="756" t="s">
        <v>114</v>
      </c>
      <c r="Q286" s="756" t="s">
        <v>7</v>
      </c>
      <c r="R286" s="756" t="s">
        <v>143</v>
      </c>
      <c r="S286" s="756" t="s">
        <v>505</v>
      </c>
      <c r="T286" s="756" t="s">
        <v>1060</v>
      </c>
      <c r="U286" s="756" t="s">
        <v>1062</v>
      </c>
      <c r="V286">
        <v>92000</v>
      </c>
      <c r="W286" s="756" t="s">
        <v>160</v>
      </c>
      <c r="X286">
        <v>92</v>
      </c>
      <c r="Y286" s="756" t="s">
        <v>2450</v>
      </c>
      <c r="Z286">
        <v>15</v>
      </c>
      <c r="AA286" s="756" t="s">
        <v>2453</v>
      </c>
      <c r="AB286" t="s">
        <v>2457</v>
      </c>
      <c r="AC286">
        <v>11.6</v>
      </c>
      <c r="AD286">
        <v>1</v>
      </c>
      <c r="AE286">
        <v>6.8488888888888892</v>
      </c>
      <c r="AF286">
        <v>6.8488888888888892</v>
      </c>
      <c r="AG286">
        <v>7</v>
      </c>
      <c r="AH286">
        <v>7</v>
      </c>
      <c r="AI286">
        <v>65</v>
      </c>
      <c r="AJ286">
        <v>100.20453012048185</v>
      </c>
    </row>
    <row r="287" spans="1:36" hidden="1">
      <c r="A287">
        <v>79</v>
      </c>
      <c r="B287" s="436">
        <v>45689</v>
      </c>
      <c r="C287" s="756" t="s">
        <v>1632</v>
      </c>
      <c r="D287" s="756" t="s">
        <v>1633</v>
      </c>
      <c r="E287" s="756" t="s">
        <v>1570</v>
      </c>
      <c r="F287" s="756"/>
      <c r="H287" s="756" t="s">
        <v>1438</v>
      </c>
      <c r="I287" s="756" t="s">
        <v>331</v>
      </c>
      <c r="J287">
        <v>596.36</v>
      </c>
      <c r="K287" s="756" t="s">
        <v>331</v>
      </c>
      <c r="L287">
        <v>0</v>
      </c>
      <c r="M287">
        <v>1</v>
      </c>
      <c r="N287">
        <v>5</v>
      </c>
      <c r="O287" s="756" t="s">
        <v>1517</v>
      </c>
      <c r="P287" s="756" t="s">
        <v>114</v>
      </c>
      <c r="Q287" s="756" t="s">
        <v>3</v>
      </c>
      <c r="R287" s="756" t="s">
        <v>3</v>
      </c>
      <c r="S287" s="756" t="s">
        <v>332</v>
      </c>
      <c r="T287" s="756" t="s">
        <v>332</v>
      </c>
      <c r="U287" s="756" t="s">
        <v>333</v>
      </c>
      <c r="V287">
        <v>93200</v>
      </c>
      <c r="W287" s="756" t="s">
        <v>330</v>
      </c>
      <c r="X287">
        <v>93</v>
      </c>
      <c r="Y287" s="756" t="s">
        <v>2450</v>
      </c>
      <c r="Z287">
        <v>15</v>
      </c>
      <c r="AA287" s="756" t="s">
        <v>2454</v>
      </c>
      <c r="AB287" t="s">
        <v>2457</v>
      </c>
      <c r="AC287">
        <v>1408</v>
      </c>
      <c r="AD287">
        <v>16</v>
      </c>
      <c r="AE287">
        <v>433.81812500000001</v>
      </c>
      <c r="AF287">
        <v>631.00818181818181</v>
      </c>
      <c r="AG287">
        <v>416.39</v>
      </c>
      <c r="AH287">
        <v>630.5</v>
      </c>
      <c r="AI287">
        <v>65</v>
      </c>
      <c r="AJ287">
        <v>100.20453012048185</v>
      </c>
    </row>
    <row r="288" spans="1:36" hidden="1">
      <c r="A288">
        <v>79</v>
      </c>
      <c r="B288" s="436">
        <v>45689</v>
      </c>
      <c r="C288" s="756" t="s">
        <v>1632</v>
      </c>
      <c r="D288" s="756" t="s">
        <v>1633</v>
      </c>
      <c r="E288" s="756" t="s">
        <v>1570</v>
      </c>
      <c r="F288" s="756"/>
      <c r="H288" s="756" t="s">
        <v>1438</v>
      </c>
      <c r="I288" s="756" t="s">
        <v>1245</v>
      </c>
      <c r="J288">
        <v>596.36</v>
      </c>
      <c r="K288" s="756" t="s">
        <v>1245</v>
      </c>
      <c r="L288">
        <v>0</v>
      </c>
      <c r="M288">
        <v>1</v>
      </c>
      <c r="N288">
        <v>5</v>
      </c>
      <c r="O288" s="756" t="s">
        <v>1517</v>
      </c>
      <c r="P288" s="756" t="s">
        <v>13</v>
      </c>
      <c r="Q288" s="756" t="s">
        <v>49</v>
      </c>
      <c r="R288" s="756" t="s">
        <v>86</v>
      </c>
      <c r="S288" s="756" t="s">
        <v>1245</v>
      </c>
      <c r="T288" s="756" t="s">
        <v>88</v>
      </c>
      <c r="U288" s="756" t="s">
        <v>1246</v>
      </c>
      <c r="V288">
        <v>93022</v>
      </c>
      <c r="W288" s="756" t="s">
        <v>1211</v>
      </c>
      <c r="X288">
        <v>93</v>
      </c>
      <c r="Y288" s="756" t="s">
        <v>2450</v>
      </c>
      <c r="Z288">
        <v>15</v>
      </c>
      <c r="AA288" s="756" t="s">
        <v>3310</v>
      </c>
      <c r="AB288" t="s">
        <v>2457</v>
      </c>
      <c r="AC288">
        <v>1408</v>
      </c>
      <c r="AD288">
        <v>0</v>
      </c>
      <c r="AE288">
        <v>436.70933333333335</v>
      </c>
      <c r="AF288">
        <v>655.06400000000008</v>
      </c>
      <c r="AG288">
        <v>425</v>
      </c>
      <c r="AH288">
        <v>831.75</v>
      </c>
      <c r="AI288">
        <v>65</v>
      </c>
      <c r="AJ288">
        <v>100.20453012048185</v>
      </c>
    </row>
    <row r="289" spans="1:36" hidden="1">
      <c r="B289" s="436">
        <v>45690</v>
      </c>
      <c r="C289" s="756" t="s">
        <v>1425</v>
      </c>
      <c r="D289" s="756"/>
      <c r="E289" s="756"/>
      <c r="F289" s="756"/>
      <c r="H289" s="756" t="s">
        <v>1426</v>
      </c>
      <c r="I289" s="756" t="s">
        <v>752</v>
      </c>
      <c r="K289" s="756" t="s">
        <v>752</v>
      </c>
      <c r="L289">
        <v>1</v>
      </c>
      <c r="M289">
        <v>1</v>
      </c>
      <c r="N289">
        <v>5</v>
      </c>
      <c r="O289" s="756" t="s">
        <v>1466</v>
      </c>
      <c r="P289" s="756" t="s">
        <v>114</v>
      </c>
      <c r="Q289" s="756" t="s">
        <v>3</v>
      </c>
      <c r="R289" s="756" t="s">
        <v>22</v>
      </c>
      <c r="S289" s="756" t="s">
        <v>753</v>
      </c>
      <c r="T289" s="756" t="s">
        <v>754</v>
      </c>
      <c r="U289" s="756" t="s">
        <v>755</v>
      </c>
      <c r="V289">
        <v>75012</v>
      </c>
      <c r="W289" s="756" t="s">
        <v>151</v>
      </c>
      <c r="X289">
        <v>75</v>
      </c>
      <c r="Y289" s="756" t="s">
        <v>2450</v>
      </c>
      <c r="Z289">
        <v>15</v>
      </c>
      <c r="AA289" s="756" t="s">
        <v>2454</v>
      </c>
      <c r="AB289" t="s">
        <v>2457</v>
      </c>
      <c r="AC289">
        <v>213.19</v>
      </c>
      <c r="AD289">
        <v>23.4</v>
      </c>
      <c r="AE289">
        <v>53.110666666666702</v>
      </c>
      <c r="AF289">
        <v>79.665999999999997</v>
      </c>
      <c r="AG289">
        <v>23.43</v>
      </c>
      <c r="AH289">
        <v>37.245000000000005</v>
      </c>
      <c r="AI289">
        <v>65</v>
      </c>
      <c r="AJ289">
        <v>100.20453012048185</v>
      </c>
    </row>
    <row r="290" spans="1:36" hidden="1">
      <c r="A290">
        <v>80</v>
      </c>
      <c r="B290" s="436">
        <v>45690</v>
      </c>
      <c r="C290" s="756" t="s">
        <v>1477</v>
      </c>
      <c r="D290" s="756" t="s">
        <v>1564</v>
      </c>
      <c r="E290" s="756" t="s">
        <v>1520</v>
      </c>
      <c r="F290" s="756" t="s">
        <v>1595</v>
      </c>
      <c r="G290" t="s">
        <v>1635</v>
      </c>
      <c r="H290" s="756" t="s">
        <v>1457</v>
      </c>
      <c r="I290" s="756" t="s">
        <v>792</v>
      </c>
      <c r="J290">
        <v>42</v>
      </c>
      <c r="K290" s="756" t="s">
        <v>792</v>
      </c>
      <c r="L290">
        <v>0</v>
      </c>
      <c r="M290">
        <v>1</v>
      </c>
      <c r="N290">
        <v>5</v>
      </c>
      <c r="O290" s="756" t="s">
        <v>1466</v>
      </c>
      <c r="P290" s="756" t="s">
        <v>114</v>
      </c>
      <c r="Q290" s="756" t="s">
        <v>34</v>
      </c>
      <c r="R290" s="756" t="s">
        <v>34</v>
      </c>
      <c r="S290" s="756" t="s">
        <v>789</v>
      </c>
      <c r="T290" s="756" t="s">
        <v>790</v>
      </c>
      <c r="U290" s="756" t="s">
        <v>793</v>
      </c>
      <c r="V290">
        <v>75005</v>
      </c>
      <c r="W290" s="756" t="s">
        <v>294</v>
      </c>
      <c r="X290">
        <v>75</v>
      </c>
      <c r="Y290" s="756" t="s">
        <v>2450</v>
      </c>
      <c r="Z290">
        <v>15</v>
      </c>
      <c r="AA290" s="756" t="s">
        <v>2453</v>
      </c>
      <c r="AB290" t="s">
        <v>2457</v>
      </c>
      <c r="AC290">
        <v>122</v>
      </c>
      <c r="AD290">
        <v>29</v>
      </c>
      <c r="AE290">
        <v>55.767857142857146</v>
      </c>
      <c r="AF290">
        <v>55.767857142857146</v>
      </c>
      <c r="AG290">
        <v>45</v>
      </c>
      <c r="AH290">
        <v>45</v>
      </c>
      <c r="AI290">
        <v>65</v>
      </c>
      <c r="AJ290">
        <v>100.20453012048185</v>
      </c>
    </row>
    <row r="291" spans="1:36" hidden="1">
      <c r="A291">
        <v>80</v>
      </c>
      <c r="B291" s="436">
        <v>45690</v>
      </c>
      <c r="C291" s="756" t="s">
        <v>1477</v>
      </c>
      <c r="D291" s="756" t="s">
        <v>1564</v>
      </c>
      <c r="E291" s="756" t="s">
        <v>1520</v>
      </c>
      <c r="F291" s="756" t="s">
        <v>1595</v>
      </c>
      <c r="G291" t="s">
        <v>1635</v>
      </c>
      <c r="H291" s="756" t="s">
        <v>1457</v>
      </c>
      <c r="I291" s="756" t="s">
        <v>660</v>
      </c>
      <c r="J291">
        <v>98.5</v>
      </c>
      <c r="K291" s="756" t="s">
        <v>660</v>
      </c>
      <c r="L291">
        <v>0</v>
      </c>
      <c r="M291">
        <v>1</v>
      </c>
      <c r="N291">
        <v>5</v>
      </c>
      <c r="O291" s="756" t="s">
        <v>1466</v>
      </c>
      <c r="P291" s="756" t="s">
        <v>13</v>
      </c>
      <c r="Q291" s="756" t="s">
        <v>47</v>
      </c>
      <c r="R291" s="756" t="s">
        <v>292</v>
      </c>
      <c r="S291" s="756" t="s">
        <v>661</v>
      </c>
      <c r="T291" s="756" t="s">
        <v>88</v>
      </c>
      <c r="U291" s="756" t="s">
        <v>662</v>
      </c>
      <c r="V291">
        <v>75012</v>
      </c>
      <c r="W291" s="756" t="s">
        <v>151</v>
      </c>
      <c r="X291">
        <v>75</v>
      </c>
      <c r="Y291" s="756" t="s">
        <v>2447</v>
      </c>
      <c r="Z291">
        <v>15</v>
      </c>
      <c r="AA291" s="756" t="s">
        <v>3310</v>
      </c>
      <c r="AB291" t="s">
        <v>2457</v>
      </c>
      <c r="AC291">
        <v>547.45000000000005</v>
      </c>
      <c r="AD291">
        <v>87.6</v>
      </c>
      <c r="AE291">
        <v>124.50428571428571</v>
      </c>
      <c r="AF291">
        <v>186.75642857142856</v>
      </c>
      <c r="AG291">
        <v>96</v>
      </c>
      <c r="AH291">
        <v>122.2</v>
      </c>
      <c r="AI291">
        <v>65</v>
      </c>
      <c r="AJ291">
        <v>100.20453012048185</v>
      </c>
    </row>
    <row r="292" spans="1:36" hidden="1">
      <c r="A292">
        <v>80</v>
      </c>
      <c r="B292" s="436">
        <v>45690</v>
      </c>
      <c r="C292" s="756" t="s">
        <v>1477</v>
      </c>
      <c r="D292" s="756" t="s">
        <v>1564</v>
      </c>
      <c r="E292" s="756" t="s">
        <v>1520</v>
      </c>
      <c r="F292" s="756" t="s">
        <v>1595</v>
      </c>
      <c r="G292" t="s">
        <v>1635</v>
      </c>
      <c r="H292" s="756" t="s">
        <v>1457</v>
      </c>
      <c r="I292" s="756" t="s">
        <v>788</v>
      </c>
      <c r="J292">
        <v>56.5</v>
      </c>
      <c r="K292" s="756" t="s">
        <v>788</v>
      </c>
      <c r="L292">
        <v>0</v>
      </c>
      <c r="M292">
        <v>1</v>
      </c>
      <c r="N292">
        <v>5</v>
      </c>
      <c r="O292" s="756" t="s">
        <v>1466</v>
      </c>
      <c r="P292" s="756" t="s">
        <v>114</v>
      </c>
      <c r="Q292" s="756" t="s">
        <v>34</v>
      </c>
      <c r="R292" s="756" t="s">
        <v>34</v>
      </c>
      <c r="S292" s="756" t="s">
        <v>789</v>
      </c>
      <c r="T292" s="756" t="s">
        <v>790</v>
      </c>
      <c r="U292" s="756" t="s">
        <v>791</v>
      </c>
      <c r="V292">
        <v>75015</v>
      </c>
      <c r="W292" s="756" t="s">
        <v>118</v>
      </c>
      <c r="X292">
        <v>75</v>
      </c>
      <c r="Y292" s="756" t="s">
        <v>2450</v>
      </c>
      <c r="Z292">
        <v>15</v>
      </c>
      <c r="AA292" s="756" t="s">
        <v>2453</v>
      </c>
      <c r="AB292" t="s">
        <v>2457</v>
      </c>
      <c r="AC292">
        <v>151.5</v>
      </c>
      <c r="AD292">
        <v>36</v>
      </c>
      <c r="AE292">
        <v>58.899999999999991</v>
      </c>
      <c r="AF292">
        <v>58.899999999999991</v>
      </c>
      <c r="AG292">
        <v>47.8</v>
      </c>
      <c r="AH292">
        <v>47.8</v>
      </c>
      <c r="AI292">
        <v>65</v>
      </c>
      <c r="AJ292">
        <v>100.20453012048185</v>
      </c>
    </row>
    <row r="293" spans="1:36" hidden="1">
      <c r="B293" s="436">
        <v>45691</v>
      </c>
      <c r="C293" s="756" t="s">
        <v>1425</v>
      </c>
      <c r="D293" s="756"/>
      <c r="E293" s="756"/>
      <c r="F293" s="756"/>
      <c r="H293" s="756" t="s">
        <v>1426</v>
      </c>
      <c r="I293" s="756" t="s">
        <v>752</v>
      </c>
      <c r="K293" s="756" t="s">
        <v>752</v>
      </c>
      <c r="L293">
        <v>1</v>
      </c>
      <c r="M293">
        <v>1</v>
      </c>
      <c r="N293">
        <v>6</v>
      </c>
      <c r="O293" s="756" t="s">
        <v>1472</v>
      </c>
      <c r="P293" s="756" t="s">
        <v>114</v>
      </c>
      <c r="Q293" s="756" t="s">
        <v>3</v>
      </c>
      <c r="R293" s="756" t="s">
        <v>22</v>
      </c>
      <c r="S293" s="756" t="s">
        <v>753</v>
      </c>
      <c r="T293" s="756" t="s">
        <v>754</v>
      </c>
      <c r="U293" s="756" t="s">
        <v>755</v>
      </c>
      <c r="V293">
        <v>75012</v>
      </c>
      <c r="W293" s="756" t="s">
        <v>151</v>
      </c>
      <c r="X293">
        <v>75</v>
      </c>
      <c r="Y293" s="756" t="s">
        <v>2450</v>
      </c>
      <c r="Z293">
        <v>15</v>
      </c>
      <c r="AA293" s="756" t="s">
        <v>2454</v>
      </c>
      <c r="AB293" t="s">
        <v>2457</v>
      </c>
      <c r="AC293">
        <v>213.19</v>
      </c>
      <c r="AD293">
        <v>23.4</v>
      </c>
      <c r="AE293">
        <v>53.110666666666702</v>
      </c>
      <c r="AF293">
        <v>79.665999999999997</v>
      </c>
      <c r="AG293">
        <v>23.43</v>
      </c>
      <c r="AH293">
        <v>37.245000000000005</v>
      </c>
      <c r="AI293">
        <v>65</v>
      </c>
      <c r="AJ293">
        <v>100.20453012048185</v>
      </c>
    </row>
    <row r="294" spans="1:36" hidden="1">
      <c r="A294">
        <v>81</v>
      </c>
      <c r="B294" s="436">
        <v>45691</v>
      </c>
      <c r="C294" s="756" t="s">
        <v>1435</v>
      </c>
      <c r="D294" s="756" t="s">
        <v>1502</v>
      </c>
      <c r="E294" s="756" t="s">
        <v>1501</v>
      </c>
      <c r="F294" s="756"/>
      <c r="H294" s="756" t="s">
        <v>1444</v>
      </c>
      <c r="I294" s="756" t="s">
        <v>809</v>
      </c>
      <c r="J294">
        <v>146.4</v>
      </c>
      <c r="K294" s="756" t="s">
        <v>809</v>
      </c>
      <c r="L294">
        <v>0</v>
      </c>
      <c r="M294">
        <v>1</v>
      </c>
      <c r="N294">
        <v>6</v>
      </c>
      <c r="O294" s="756" t="s">
        <v>1472</v>
      </c>
      <c r="P294" s="756" t="s">
        <v>114</v>
      </c>
      <c r="Q294" s="756" t="s">
        <v>20</v>
      </c>
      <c r="R294" s="756" t="s">
        <v>20</v>
      </c>
      <c r="S294" s="756" t="s">
        <v>616</v>
      </c>
      <c r="T294" s="756" t="s">
        <v>616</v>
      </c>
      <c r="U294" s="756" t="s">
        <v>810</v>
      </c>
      <c r="V294">
        <v>75017</v>
      </c>
      <c r="W294" s="756" t="s">
        <v>393</v>
      </c>
      <c r="X294">
        <v>75</v>
      </c>
      <c r="Y294" s="756" t="s">
        <v>2450</v>
      </c>
      <c r="Z294">
        <v>15</v>
      </c>
      <c r="AA294" s="756" t="s">
        <v>2453</v>
      </c>
      <c r="AB294" t="s">
        <v>2457</v>
      </c>
      <c r="AC294">
        <v>411.4</v>
      </c>
      <c r="AD294">
        <v>118.37</v>
      </c>
      <c r="AE294">
        <v>68.5060465116279</v>
      </c>
      <c r="AF294">
        <v>196.38399999999999</v>
      </c>
      <c r="AG294">
        <v>60</v>
      </c>
      <c r="AH294">
        <v>179.85</v>
      </c>
      <c r="AI294">
        <v>65</v>
      </c>
      <c r="AJ294">
        <v>100.20453012048185</v>
      </c>
    </row>
    <row r="295" spans="1:36" hidden="1">
      <c r="A295">
        <v>81</v>
      </c>
      <c r="B295" s="436">
        <v>45691</v>
      </c>
      <c r="C295" s="756" t="s">
        <v>1435</v>
      </c>
      <c r="D295" s="756" t="s">
        <v>1502</v>
      </c>
      <c r="E295" s="756" t="s">
        <v>1501</v>
      </c>
      <c r="F295" s="756"/>
      <c r="H295" s="756" t="s">
        <v>1444</v>
      </c>
      <c r="I295" s="756" t="s">
        <v>803</v>
      </c>
      <c r="J295">
        <v>11.75</v>
      </c>
      <c r="K295" s="756" t="s">
        <v>803</v>
      </c>
      <c r="L295">
        <v>0</v>
      </c>
      <c r="M295">
        <v>1</v>
      </c>
      <c r="N295">
        <v>6</v>
      </c>
      <c r="O295" s="756" t="s">
        <v>1472</v>
      </c>
      <c r="P295" s="756" t="s">
        <v>114</v>
      </c>
      <c r="Q295" s="756" t="s">
        <v>20</v>
      </c>
      <c r="R295" s="756" t="s">
        <v>20</v>
      </c>
      <c r="S295" s="756" t="s">
        <v>616</v>
      </c>
      <c r="T295" s="756" t="s">
        <v>616</v>
      </c>
      <c r="U295" s="756" t="s">
        <v>804</v>
      </c>
      <c r="V295">
        <v>75016</v>
      </c>
      <c r="W295" s="756" t="s">
        <v>181</v>
      </c>
      <c r="X295">
        <v>75</v>
      </c>
      <c r="Y295" s="756" t="s">
        <v>2450</v>
      </c>
      <c r="Z295">
        <v>15</v>
      </c>
      <c r="AA295" s="756" t="s">
        <v>2453</v>
      </c>
      <c r="AB295" t="s">
        <v>2457</v>
      </c>
      <c r="AC295">
        <v>475.14</v>
      </c>
      <c r="AD295">
        <v>82</v>
      </c>
      <c r="AE295">
        <v>79.063448275862072</v>
      </c>
      <c r="AF295">
        <v>305.71199999999999</v>
      </c>
      <c r="AG295">
        <v>71</v>
      </c>
      <c r="AH295">
        <v>300.61</v>
      </c>
      <c r="AI295">
        <v>65</v>
      </c>
      <c r="AJ295">
        <v>100.20453012048185</v>
      </c>
    </row>
    <row r="296" spans="1:36" hidden="1">
      <c r="A296">
        <v>81</v>
      </c>
      <c r="B296" s="436">
        <v>45691</v>
      </c>
      <c r="C296" s="756" t="s">
        <v>1435</v>
      </c>
      <c r="D296" s="756" t="s">
        <v>1502</v>
      </c>
      <c r="E296" s="756" t="s">
        <v>1501</v>
      </c>
      <c r="F296" s="756"/>
      <c r="H296" s="756" t="s">
        <v>1444</v>
      </c>
      <c r="I296" s="756" t="s">
        <v>488</v>
      </c>
      <c r="J296">
        <v>67.150000000000006</v>
      </c>
      <c r="K296" s="756" t="s">
        <v>488</v>
      </c>
      <c r="L296">
        <v>0</v>
      </c>
      <c r="M296">
        <v>1</v>
      </c>
      <c r="N296">
        <v>6</v>
      </c>
      <c r="O296" s="756" t="s">
        <v>1472</v>
      </c>
      <c r="P296" s="756" t="s">
        <v>13</v>
      </c>
      <c r="Q296" s="756" t="s">
        <v>43</v>
      </c>
      <c r="R296" s="756" t="s">
        <v>93</v>
      </c>
      <c r="S296" s="756" t="s">
        <v>489</v>
      </c>
      <c r="T296" s="756" t="s">
        <v>88</v>
      </c>
      <c r="U296" s="756" t="s">
        <v>490</v>
      </c>
      <c r="V296">
        <v>75016</v>
      </c>
      <c r="W296" s="756" t="s">
        <v>181</v>
      </c>
      <c r="X296">
        <v>75</v>
      </c>
      <c r="Y296" s="756" t="s">
        <v>2448</v>
      </c>
      <c r="Z296">
        <v>15</v>
      </c>
      <c r="AA296" s="756" t="s">
        <v>3310</v>
      </c>
      <c r="AB296" t="s">
        <v>2457</v>
      </c>
      <c r="AC296">
        <v>272.39999999999998</v>
      </c>
      <c r="AD296">
        <v>52.8</v>
      </c>
      <c r="AE296">
        <v>60.131724137931045</v>
      </c>
      <c r="AF296">
        <v>124.55857142857143</v>
      </c>
      <c r="AG296">
        <v>54</v>
      </c>
      <c r="AH296">
        <v>117.02499999999999</v>
      </c>
      <c r="AI296">
        <v>65</v>
      </c>
      <c r="AJ296">
        <v>100.20453012048185</v>
      </c>
    </row>
    <row r="297" spans="1:36" hidden="1">
      <c r="A297">
        <v>81</v>
      </c>
      <c r="B297" s="436">
        <v>45691</v>
      </c>
      <c r="C297" s="756" t="s">
        <v>1435</v>
      </c>
      <c r="D297" s="756" t="s">
        <v>1502</v>
      </c>
      <c r="E297" s="756" t="s">
        <v>1501</v>
      </c>
      <c r="F297" s="756"/>
      <c r="H297" s="756" t="s">
        <v>1444</v>
      </c>
      <c r="I297" s="756" t="s">
        <v>975</v>
      </c>
      <c r="J297">
        <v>91</v>
      </c>
      <c r="K297" s="756" t="s">
        <v>975</v>
      </c>
      <c r="L297">
        <v>0</v>
      </c>
      <c r="M297">
        <v>1</v>
      </c>
      <c r="N297">
        <v>6</v>
      </c>
      <c r="O297" s="756" t="s">
        <v>1472</v>
      </c>
      <c r="P297" s="756" t="s">
        <v>13</v>
      </c>
      <c r="Q297" s="756" t="s">
        <v>47</v>
      </c>
      <c r="R297" s="756" t="s">
        <v>292</v>
      </c>
      <c r="S297" s="756" t="s">
        <v>976</v>
      </c>
      <c r="T297" s="756" t="s">
        <v>88</v>
      </c>
      <c r="U297" s="756" t="s">
        <v>977</v>
      </c>
      <c r="V297">
        <v>92800</v>
      </c>
      <c r="W297" s="756" t="s">
        <v>475</v>
      </c>
      <c r="X297">
        <v>92</v>
      </c>
      <c r="Y297" s="756" t="s">
        <v>2512</v>
      </c>
      <c r="Z297">
        <v>15</v>
      </c>
      <c r="AA297" s="756" t="s">
        <v>3310</v>
      </c>
      <c r="AB297" t="s">
        <v>2457</v>
      </c>
      <c r="AC297">
        <v>303.7</v>
      </c>
      <c r="AD297">
        <v>73</v>
      </c>
      <c r="AE297">
        <v>81.798823529411763</v>
      </c>
      <c r="AF297">
        <v>198.65428571428572</v>
      </c>
      <c r="AG297">
        <v>78.5</v>
      </c>
      <c r="AH297">
        <v>199</v>
      </c>
      <c r="AI297">
        <v>65</v>
      </c>
      <c r="AJ297">
        <v>100.20453012048185</v>
      </c>
    </row>
    <row r="298" spans="1:36" hidden="1">
      <c r="A298">
        <v>82</v>
      </c>
      <c r="B298" s="436">
        <v>45691</v>
      </c>
      <c r="C298" s="756" t="s">
        <v>1435</v>
      </c>
      <c r="D298" s="756"/>
      <c r="E298" s="756"/>
      <c r="F298" s="756"/>
      <c r="H298" s="756" t="s">
        <v>1444</v>
      </c>
      <c r="I298" s="756" t="s">
        <v>500</v>
      </c>
      <c r="J298">
        <v>146.9</v>
      </c>
      <c r="K298" s="756" t="s">
        <v>500</v>
      </c>
      <c r="L298">
        <v>0</v>
      </c>
      <c r="M298">
        <v>1</v>
      </c>
      <c r="N298">
        <v>6</v>
      </c>
      <c r="O298" s="756" t="s">
        <v>1472</v>
      </c>
      <c r="P298" s="756" t="s">
        <v>114</v>
      </c>
      <c r="Q298" s="756" t="s">
        <v>7</v>
      </c>
      <c r="R298" s="756" t="s">
        <v>501</v>
      </c>
      <c r="S298" s="756" t="s">
        <v>500</v>
      </c>
      <c r="T298" s="756" t="s">
        <v>500</v>
      </c>
      <c r="U298" s="756" t="s">
        <v>502</v>
      </c>
      <c r="V298">
        <v>92000</v>
      </c>
      <c r="W298" s="756" t="s">
        <v>160</v>
      </c>
      <c r="X298">
        <v>92</v>
      </c>
      <c r="Y298" s="756" t="s">
        <v>2450</v>
      </c>
      <c r="Z298">
        <v>15</v>
      </c>
      <c r="AA298" s="756" t="s">
        <v>2453</v>
      </c>
      <c r="AB298" t="s">
        <v>2457</v>
      </c>
      <c r="AC298">
        <v>458.58000000000004</v>
      </c>
      <c r="AD298">
        <v>45.85</v>
      </c>
      <c r="AE298">
        <v>71.959032258064511</v>
      </c>
      <c r="AF298">
        <v>159.33785714285716</v>
      </c>
      <c r="AG298">
        <v>53.75</v>
      </c>
      <c r="AH298">
        <v>137.535</v>
      </c>
      <c r="AI298">
        <v>65</v>
      </c>
      <c r="AJ298">
        <v>100.20453012048185</v>
      </c>
    </row>
    <row r="299" spans="1:36">
      <c r="A299">
        <v>82</v>
      </c>
      <c r="B299" s="436">
        <v>45691</v>
      </c>
      <c r="C299" s="756" t="s">
        <v>1435</v>
      </c>
      <c r="D299" s="756"/>
      <c r="E299" s="756"/>
      <c r="F299" s="756"/>
      <c r="H299" s="756" t="s">
        <v>1444</v>
      </c>
      <c r="I299" s="756" t="s">
        <v>382</v>
      </c>
      <c r="J299">
        <v>94</v>
      </c>
      <c r="K299" s="756" t="s">
        <v>382</v>
      </c>
      <c r="L299">
        <v>0</v>
      </c>
      <c r="M299">
        <v>1</v>
      </c>
      <c r="N299">
        <v>6</v>
      </c>
      <c r="O299" s="756" t="s">
        <v>1472</v>
      </c>
      <c r="P299" s="756" t="s">
        <v>13</v>
      </c>
      <c r="Q299" s="756" t="s">
        <v>49</v>
      </c>
      <c r="R299" s="756" t="s">
        <v>86</v>
      </c>
      <c r="S299" s="756" t="s">
        <v>383</v>
      </c>
      <c r="T299" s="756" t="s">
        <v>88</v>
      </c>
      <c r="U299" s="756" t="s">
        <v>384</v>
      </c>
      <c r="V299">
        <v>93400</v>
      </c>
      <c r="W299" s="756" t="s">
        <v>385</v>
      </c>
      <c r="X299">
        <v>93</v>
      </c>
      <c r="Y299" s="756" t="s">
        <v>2512</v>
      </c>
      <c r="Z299">
        <v>15</v>
      </c>
      <c r="AA299" s="756" t="s">
        <v>3310</v>
      </c>
      <c r="AB299" t="s">
        <v>2457</v>
      </c>
      <c r="AC299">
        <v>458.6</v>
      </c>
      <c r="AD299">
        <v>6.8</v>
      </c>
      <c r="AE299">
        <v>82.842083333333335</v>
      </c>
      <c r="AF299">
        <v>165.68416666666667</v>
      </c>
      <c r="AG299">
        <v>67.674999999999997</v>
      </c>
      <c r="AH299">
        <v>131.97499999999999</v>
      </c>
      <c r="AI299">
        <v>65</v>
      </c>
      <c r="AJ299">
        <v>100.20453012048185</v>
      </c>
    </row>
    <row r="300" spans="1:36" hidden="1">
      <c r="A300">
        <v>82</v>
      </c>
      <c r="B300" s="436">
        <v>45691</v>
      </c>
      <c r="C300" s="756" t="s">
        <v>1435</v>
      </c>
      <c r="D300" s="756"/>
      <c r="E300" s="756"/>
      <c r="F300" s="756"/>
      <c r="H300" s="756" t="s">
        <v>1444</v>
      </c>
      <c r="I300" s="756" t="s">
        <v>1249</v>
      </c>
      <c r="J300">
        <v>52.9</v>
      </c>
      <c r="K300" s="756" t="s">
        <v>1249</v>
      </c>
      <c r="L300">
        <v>0</v>
      </c>
      <c r="M300">
        <v>1</v>
      </c>
      <c r="N300">
        <v>6</v>
      </c>
      <c r="O300" s="756" t="s">
        <v>1472</v>
      </c>
      <c r="P300" s="756" t="s">
        <v>13</v>
      </c>
      <c r="Q300" s="756" t="s">
        <v>45</v>
      </c>
      <c r="R300" s="756" t="s">
        <v>45</v>
      </c>
      <c r="S300" s="756"/>
      <c r="T300" s="756" t="s">
        <v>88</v>
      </c>
      <c r="U300" s="756" t="s">
        <v>1250</v>
      </c>
      <c r="V300">
        <v>93200</v>
      </c>
      <c r="W300" s="756" t="s">
        <v>744</v>
      </c>
      <c r="X300">
        <v>93</v>
      </c>
      <c r="Y300" s="756" t="s">
        <v>2447</v>
      </c>
      <c r="Z300">
        <v>15</v>
      </c>
      <c r="AA300" s="756" t="s">
        <v>3310</v>
      </c>
      <c r="AB300" t="s">
        <v>2457</v>
      </c>
      <c r="AC300">
        <v>331.2</v>
      </c>
      <c r="AD300">
        <v>24.05</v>
      </c>
      <c r="AE300">
        <v>97.699999999999989</v>
      </c>
      <c r="AF300">
        <v>170.97499999999999</v>
      </c>
      <c r="AG300">
        <v>73.45</v>
      </c>
      <c r="AH300">
        <v>166.2</v>
      </c>
      <c r="AI300">
        <v>65</v>
      </c>
      <c r="AJ300">
        <v>100.20453012048185</v>
      </c>
    </row>
    <row r="301" spans="1:36" hidden="1">
      <c r="B301" s="436">
        <v>45692</v>
      </c>
      <c r="C301" s="756" t="s">
        <v>1425</v>
      </c>
      <c r="D301" s="756"/>
      <c r="E301" s="756"/>
      <c r="F301" s="756"/>
      <c r="H301" s="756" t="s">
        <v>1426</v>
      </c>
      <c r="I301" s="756" t="s">
        <v>1332</v>
      </c>
      <c r="K301" s="756" t="s">
        <v>1332</v>
      </c>
      <c r="L301">
        <v>1</v>
      </c>
      <c r="M301">
        <v>1</v>
      </c>
      <c r="N301">
        <v>6</v>
      </c>
      <c r="O301" s="756" t="s">
        <v>1475</v>
      </c>
      <c r="P301" s="756" t="s">
        <v>114</v>
      </c>
      <c r="Q301" s="756" t="s">
        <v>13</v>
      </c>
      <c r="R301" s="756"/>
      <c r="S301" s="756" t="s">
        <v>1333</v>
      </c>
      <c r="T301" s="756"/>
      <c r="U301" s="756" t="s">
        <v>1334</v>
      </c>
      <c r="V301">
        <v>92230</v>
      </c>
      <c r="W301" s="756" t="s">
        <v>1335</v>
      </c>
      <c r="X301">
        <v>92</v>
      </c>
      <c r="Y301" s="756" t="s">
        <v>2450</v>
      </c>
      <c r="Z301">
        <v>15</v>
      </c>
      <c r="AA301" s="756" t="s">
        <v>2453</v>
      </c>
      <c r="AB301" t="s">
        <v>2457</v>
      </c>
      <c r="AC301">
        <v>475</v>
      </c>
      <c r="AD301">
        <v>268.5</v>
      </c>
      <c r="AE301">
        <v>355.27600000000001</v>
      </c>
      <c r="AF301">
        <v>355.27600000000001</v>
      </c>
      <c r="AG301">
        <v>356</v>
      </c>
      <c r="AH301">
        <v>356</v>
      </c>
      <c r="AI301">
        <v>65</v>
      </c>
      <c r="AJ301">
        <v>100.20453012048185</v>
      </c>
    </row>
    <row r="302" spans="1:36" hidden="1">
      <c r="A302">
        <v>83</v>
      </c>
      <c r="B302" s="436">
        <v>45692</v>
      </c>
      <c r="C302" s="756" t="s">
        <v>1435</v>
      </c>
      <c r="D302" s="756" t="s">
        <v>1640</v>
      </c>
      <c r="E302" s="756"/>
      <c r="F302" s="756"/>
      <c r="H302" s="756" t="s">
        <v>1438</v>
      </c>
      <c r="I302" s="756" t="s">
        <v>1227</v>
      </c>
      <c r="J302">
        <v>35.299999999999997</v>
      </c>
      <c r="K302" s="756" t="s">
        <v>1227</v>
      </c>
      <c r="L302">
        <v>0</v>
      </c>
      <c r="M302">
        <v>1</v>
      </c>
      <c r="N302">
        <v>6</v>
      </c>
      <c r="O302" s="756" t="s">
        <v>1475</v>
      </c>
      <c r="P302" s="756" t="s">
        <v>114</v>
      </c>
      <c r="Q302" s="756" t="s">
        <v>20</v>
      </c>
      <c r="R302" s="756" t="s">
        <v>20</v>
      </c>
      <c r="S302" s="756" t="s">
        <v>848</v>
      </c>
      <c r="T302" s="756" t="s">
        <v>848</v>
      </c>
      <c r="U302" s="756" t="s">
        <v>1228</v>
      </c>
      <c r="V302">
        <v>93230</v>
      </c>
      <c r="W302" s="756" t="s">
        <v>286</v>
      </c>
      <c r="X302">
        <v>93</v>
      </c>
      <c r="Y302" s="756" t="s">
        <v>2450</v>
      </c>
      <c r="Z302">
        <v>15</v>
      </c>
      <c r="AA302" s="756" t="s">
        <v>2453</v>
      </c>
      <c r="AB302" t="s">
        <v>2457</v>
      </c>
      <c r="AC302">
        <v>242</v>
      </c>
      <c r="AD302">
        <v>68.650000000000006</v>
      </c>
      <c r="AE302">
        <v>73.678620689655176</v>
      </c>
      <c r="AF302">
        <v>142.44533333333334</v>
      </c>
      <c r="AG302">
        <v>63.7</v>
      </c>
      <c r="AH302">
        <v>131</v>
      </c>
      <c r="AI302">
        <v>65</v>
      </c>
      <c r="AJ302">
        <v>100.20453012048185</v>
      </c>
    </row>
    <row r="303" spans="1:36" hidden="1">
      <c r="A303">
        <v>83</v>
      </c>
      <c r="B303" s="436">
        <v>45692</v>
      </c>
      <c r="C303" s="756" t="s">
        <v>1435</v>
      </c>
      <c r="D303" s="756" t="s">
        <v>1640</v>
      </c>
      <c r="E303" s="756"/>
      <c r="F303" s="756"/>
      <c r="H303" s="756" t="s">
        <v>1438</v>
      </c>
      <c r="I303" s="756" t="s">
        <v>975</v>
      </c>
      <c r="J303">
        <v>35.299999999999997</v>
      </c>
      <c r="K303" s="756" t="s">
        <v>975</v>
      </c>
      <c r="L303">
        <v>0</v>
      </c>
      <c r="M303">
        <v>1</v>
      </c>
      <c r="N303">
        <v>6</v>
      </c>
      <c r="O303" s="756" t="s">
        <v>1475</v>
      </c>
      <c r="P303" s="756" t="s">
        <v>13</v>
      </c>
      <c r="Q303" s="756" t="s">
        <v>47</v>
      </c>
      <c r="R303" s="756" t="s">
        <v>292</v>
      </c>
      <c r="S303" s="756" t="s">
        <v>976</v>
      </c>
      <c r="T303" s="756" t="s">
        <v>88</v>
      </c>
      <c r="U303" s="756" t="s">
        <v>977</v>
      </c>
      <c r="V303">
        <v>92800</v>
      </c>
      <c r="W303" s="756" t="s">
        <v>475</v>
      </c>
      <c r="X303">
        <v>92</v>
      </c>
      <c r="Y303" s="756" t="s">
        <v>2512</v>
      </c>
      <c r="Z303">
        <v>15</v>
      </c>
      <c r="AA303" s="756" t="s">
        <v>3310</v>
      </c>
      <c r="AB303" t="s">
        <v>2457</v>
      </c>
      <c r="AC303">
        <v>303.7</v>
      </c>
      <c r="AD303">
        <v>73</v>
      </c>
      <c r="AE303">
        <v>81.798823529411763</v>
      </c>
      <c r="AF303">
        <v>198.65428571428572</v>
      </c>
      <c r="AG303">
        <v>78.5</v>
      </c>
      <c r="AH303">
        <v>199</v>
      </c>
      <c r="AI303">
        <v>65</v>
      </c>
      <c r="AJ303">
        <v>100.20453012048185</v>
      </c>
    </row>
    <row r="304" spans="1:36" hidden="1">
      <c r="A304">
        <v>84</v>
      </c>
      <c r="B304" s="436">
        <v>45692</v>
      </c>
      <c r="C304" s="756" t="s">
        <v>1477</v>
      </c>
      <c r="D304" s="756" t="s">
        <v>1533</v>
      </c>
      <c r="E304" s="756" t="s">
        <v>1642</v>
      </c>
      <c r="F304" s="756"/>
      <c r="H304" s="756" t="s">
        <v>1457</v>
      </c>
      <c r="I304" s="756" t="s">
        <v>775</v>
      </c>
      <c r="J304">
        <v>132</v>
      </c>
      <c r="K304" s="756" t="s">
        <v>775</v>
      </c>
      <c r="L304">
        <v>0</v>
      </c>
      <c r="M304">
        <v>1</v>
      </c>
      <c r="N304">
        <v>6</v>
      </c>
      <c r="O304" s="756" t="s">
        <v>1475</v>
      </c>
      <c r="P304" s="756" t="s">
        <v>13</v>
      </c>
      <c r="Q304" s="756" t="s">
        <v>49</v>
      </c>
      <c r="R304" s="756" t="s">
        <v>86</v>
      </c>
      <c r="S304" s="756" t="s">
        <v>776</v>
      </c>
      <c r="T304" s="756" t="s">
        <v>367</v>
      </c>
      <c r="U304" s="756" t="s">
        <v>777</v>
      </c>
      <c r="V304">
        <v>75014</v>
      </c>
      <c r="W304" s="756" t="s">
        <v>211</v>
      </c>
      <c r="X304">
        <v>75</v>
      </c>
      <c r="Y304" s="756" t="s">
        <v>2448</v>
      </c>
      <c r="Z304">
        <v>15</v>
      </c>
      <c r="AA304" s="756" t="s">
        <v>3310</v>
      </c>
      <c r="AB304" t="s">
        <v>2457</v>
      </c>
      <c r="AC304">
        <v>273.19</v>
      </c>
      <c r="AD304">
        <v>60</v>
      </c>
      <c r="AE304">
        <v>115.65642857142856</v>
      </c>
      <c r="AF304">
        <v>115.65642857142856</v>
      </c>
      <c r="AG304">
        <v>105</v>
      </c>
      <c r="AH304">
        <v>105</v>
      </c>
      <c r="AI304">
        <v>65</v>
      </c>
      <c r="AJ304">
        <v>100.20453012048185</v>
      </c>
    </row>
    <row r="305" spans="1:36" hidden="1">
      <c r="A305">
        <v>84</v>
      </c>
      <c r="B305" s="436">
        <v>45692</v>
      </c>
      <c r="C305" s="756" t="s">
        <v>1477</v>
      </c>
      <c r="D305" s="756" t="s">
        <v>1533</v>
      </c>
      <c r="E305" s="756" t="s">
        <v>1642</v>
      </c>
      <c r="F305" s="756"/>
      <c r="H305" s="756" t="s">
        <v>1457</v>
      </c>
      <c r="I305" s="756" t="s">
        <v>803</v>
      </c>
      <c r="J305">
        <v>132</v>
      </c>
      <c r="K305" s="756" t="s">
        <v>803</v>
      </c>
      <c r="L305">
        <v>0</v>
      </c>
      <c r="M305">
        <v>1</v>
      </c>
      <c r="N305">
        <v>6</v>
      </c>
      <c r="O305" s="756" t="s">
        <v>1475</v>
      </c>
      <c r="P305" s="756" t="s">
        <v>114</v>
      </c>
      <c r="Q305" s="756" t="s">
        <v>20</v>
      </c>
      <c r="R305" s="756" t="s">
        <v>20</v>
      </c>
      <c r="S305" s="756" t="s">
        <v>616</v>
      </c>
      <c r="T305" s="756" t="s">
        <v>616</v>
      </c>
      <c r="U305" s="756" t="s">
        <v>804</v>
      </c>
      <c r="V305">
        <v>75016</v>
      </c>
      <c r="W305" s="756" t="s">
        <v>181</v>
      </c>
      <c r="X305">
        <v>75</v>
      </c>
      <c r="Y305" s="756" t="s">
        <v>2450</v>
      </c>
      <c r="Z305">
        <v>15</v>
      </c>
      <c r="AA305" s="756" t="s">
        <v>2453</v>
      </c>
      <c r="AB305" t="s">
        <v>2457</v>
      </c>
      <c r="AC305">
        <v>475.14</v>
      </c>
      <c r="AD305">
        <v>82</v>
      </c>
      <c r="AE305">
        <v>79.063448275862072</v>
      </c>
      <c r="AF305">
        <v>305.71199999999999</v>
      </c>
      <c r="AG305">
        <v>71</v>
      </c>
      <c r="AH305">
        <v>300.61</v>
      </c>
      <c r="AI305">
        <v>65</v>
      </c>
      <c r="AJ305">
        <v>100.20453012048185</v>
      </c>
    </row>
    <row r="306" spans="1:36" hidden="1">
      <c r="A306">
        <v>85</v>
      </c>
      <c r="B306" s="436">
        <v>45692</v>
      </c>
      <c r="C306" s="756" t="s">
        <v>1526</v>
      </c>
      <c r="D306" s="756" t="s">
        <v>1509</v>
      </c>
      <c r="E306" s="756"/>
      <c r="F306" s="756"/>
      <c r="H306" s="756" t="s">
        <v>1444</v>
      </c>
      <c r="I306" s="756" t="s">
        <v>331</v>
      </c>
      <c r="J306">
        <v>16</v>
      </c>
      <c r="K306" s="756" t="s">
        <v>331</v>
      </c>
      <c r="L306">
        <v>0</v>
      </c>
      <c r="M306">
        <v>1</v>
      </c>
      <c r="N306">
        <v>6</v>
      </c>
      <c r="O306" s="756" t="s">
        <v>1475</v>
      </c>
      <c r="P306" s="756" t="s">
        <v>114</v>
      </c>
      <c r="Q306" s="756" t="s">
        <v>3</v>
      </c>
      <c r="R306" s="756" t="s">
        <v>3</v>
      </c>
      <c r="S306" s="756" t="s">
        <v>332</v>
      </c>
      <c r="T306" s="756" t="s">
        <v>332</v>
      </c>
      <c r="U306" s="756" t="s">
        <v>333</v>
      </c>
      <c r="V306">
        <v>93200</v>
      </c>
      <c r="W306" s="756" t="s">
        <v>330</v>
      </c>
      <c r="X306">
        <v>93</v>
      </c>
      <c r="Y306" s="756" t="s">
        <v>2450</v>
      </c>
      <c r="Z306">
        <v>15</v>
      </c>
      <c r="AA306" s="756" t="s">
        <v>2454</v>
      </c>
      <c r="AB306" t="s">
        <v>2457</v>
      </c>
      <c r="AC306">
        <v>1408</v>
      </c>
      <c r="AD306">
        <v>16</v>
      </c>
      <c r="AE306">
        <v>433.81812500000001</v>
      </c>
      <c r="AF306">
        <v>631.00818181818181</v>
      </c>
      <c r="AG306">
        <v>416.39</v>
      </c>
      <c r="AH306">
        <v>630.5</v>
      </c>
      <c r="AI306">
        <v>65</v>
      </c>
      <c r="AJ306">
        <v>100.20453012048185</v>
      </c>
    </row>
    <row r="307" spans="1:36" hidden="1">
      <c r="A307">
        <v>85</v>
      </c>
      <c r="B307" s="436">
        <v>45692</v>
      </c>
      <c r="C307" s="756" t="s">
        <v>1526</v>
      </c>
      <c r="D307" s="756" t="s">
        <v>1509</v>
      </c>
      <c r="E307" s="756"/>
      <c r="F307" s="756"/>
      <c r="H307" s="756" t="s">
        <v>1444</v>
      </c>
      <c r="I307" s="756" t="s">
        <v>784</v>
      </c>
      <c r="J307">
        <v>16</v>
      </c>
      <c r="K307" s="756" t="s">
        <v>784</v>
      </c>
      <c r="L307">
        <v>0</v>
      </c>
      <c r="M307">
        <v>1</v>
      </c>
      <c r="N307">
        <v>6</v>
      </c>
      <c r="O307" s="756" t="s">
        <v>1475</v>
      </c>
      <c r="P307" s="756" t="s">
        <v>13</v>
      </c>
      <c r="Q307" s="756" t="s">
        <v>43</v>
      </c>
      <c r="R307" s="756" t="s">
        <v>93</v>
      </c>
      <c r="S307" s="756" t="s">
        <v>209</v>
      </c>
      <c r="T307" s="756" t="s">
        <v>88</v>
      </c>
      <c r="U307" s="756" t="s">
        <v>785</v>
      </c>
      <c r="V307">
        <v>92250</v>
      </c>
      <c r="W307" s="756" t="s">
        <v>786</v>
      </c>
      <c r="X307">
        <v>92</v>
      </c>
      <c r="Y307" s="756" t="s">
        <v>2448</v>
      </c>
      <c r="Z307">
        <v>15</v>
      </c>
      <c r="AA307" s="756" t="s">
        <v>3310</v>
      </c>
      <c r="AB307" t="s">
        <v>2457</v>
      </c>
      <c r="AC307">
        <v>92.91</v>
      </c>
      <c r="AD307">
        <v>17.5</v>
      </c>
      <c r="AE307">
        <v>29.722999999999999</v>
      </c>
      <c r="AF307">
        <v>45.727692307692308</v>
      </c>
      <c r="AG307">
        <v>27.125</v>
      </c>
      <c r="AH307">
        <v>47.14</v>
      </c>
      <c r="AI307">
        <v>65</v>
      </c>
      <c r="AJ307">
        <v>100.20453012048185</v>
      </c>
    </row>
    <row r="308" spans="1:36" hidden="1">
      <c r="A308">
        <v>86</v>
      </c>
      <c r="B308" s="436">
        <v>45692</v>
      </c>
      <c r="C308" s="756" t="s">
        <v>1611</v>
      </c>
      <c r="D308" s="756"/>
      <c r="E308" s="756"/>
      <c r="F308" s="756"/>
      <c r="H308" s="756" t="s">
        <v>1646</v>
      </c>
      <c r="I308" s="756" t="s">
        <v>1392</v>
      </c>
      <c r="J308">
        <v>58.28</v>
      </c>
      <c r="K308" s="756" t="s">
        <v>1392</v>
      </c>
      <c r="L308">
        <v>0</v>
      </c>
      <c r="M308">
        <v>1</v>
      </c>
      <c r="N308">
        <v>6</v>
      </c>
      <c r="O308" s="756" t="s">
        <v>1475</v>
      </c>
      <c r="P308" s="756" t="s">
        <v>114</v>
      </c>
      <c r="Q308" s="756" t="s">
        <v>34</v>
      </c>
      <c r="R308" s="756" t="s">
        <v>34</v>
      </c>
      <c r="S308" s="756" t="s">
        <v>789</v>
      </c>
      <c r="T308" s="756" t="s">
        <v>790</v>
      </c>
      <c r="U308" s="756" t="s">
        <v>1393</v>
      </c>
      <c r="V308">
        <v>75012</v>
      </c>
      <c r="W308" s="756" t="s">
        <v>1394</v>
      </c>
      <c r="X308">
        <v>75</v>
      </c>
      <c r="Y308" s="756" t="s">
        <v>2450</v>
      </c>
      <c r="Z308">
        <v>15</v>
      </c>
      <c r="AA308" s="756" t="s">
        <v>2453</v>
      </c>
      <c r="AB308" t="s">
        <v>2457</v>
      </c>
      <c r="AC308">
        <v>211.4</v>
      </c>
      <c r="AD308">
        <v>26.2</v>
      </c>
      <c r="AE308">
        <v>105.80200000000001</v>
      </c>
      <c r="AF308">
        <v>105.80200000000001</v>
      </c>
      <c r="AG308">
        <v>110.55</v>
      </c>
      <c r="AH308">
        <v>110.55</v>
      </c>
      <c r="AI308">
        <v>65</v>
      </c>
      <c r="AJ308">
        <v>100.20453012048185</v>
      </c>
    </row>
    <row r="309" spans="1:36" hidden="1">
      <c r="A309">
        <v>86</v>
      </c>
      <c r="B309" s="436">
        <v>45692</v>
      </c>
      <c r="C309" s="756" t="s">
        <v>1611</v>
      </c>
      <c r="D309" s="756"/>
      <c r="E309" s="756"/>
      <c r="F309" s="756"/>
      <c r="H309" s="756" t="s">
        <v>1646</v>
      </c>
      <c r="I309" s="756" t="s">
        <v>1243</v>
      </c>
      <c r="J309">
        <v>58.28</v>
      </c>
      <c r="K309" s="756" t="s">
        <v>1243</v>
      </c>
      <c r="L309">
        <v>0</v>
      </c>
      <c r="M309">
        <v>1</v>
      </c>
      <c r="N309">
        <v>6</v>
      </c>
      <c r="O309" s="756" t="s">
        <v>1475</v>
      </c>
      <c r="P309" s="756" t="s">
        <v>13</v>
      </c>
      <c r="Q309" s="756" t="s">
        <v>47</v>
      </c>
      <c r="R309" s="756" t="s">
        <v>292</v>
      </c>
      <c r="S309" s="756" t="s">
        <v>1244</v>
      </c>
      <c r="T309" s="756"/>
      <c r="U309" s="756" t="s">
        <v>1205</v>
      </c>
      <c r="V309">
        <v>75013</v>
      </c>
      <c r="W309" s="756" t="s">
        <v>127</v>
      </c>
      <c r="X309">
        <v>75</v>
      </c>
      <c r="Y309" s="756" t="s">
        <v>2447</v>
      </c>
      <c r="Z309">
        <v>15</v>
      </c>
      <c r="AA309" s="756" t="s">
        <v>3310</v>
      </c>
      <c r="AB309" t="s">
        <v>2457</v>
      </c>
      <c r="AC309">
        <v>265.40999999999997</v>
      </c>
      <c r="AD309">
        <v>4.5</v>
      </c>
      <c r="AE309">
        <v>85.102000000000004</v>
      </c>
      <c r="AF309">
        <v>98.194615384615389</v>
      </c>
      <c r="AG309">
        <v>65.5</v>
      </c>
      <c r="AH309">
        <v>65.5</v>
      </c>
      <c r="AI309">
        <v>65</v>
      </c>
      <c r="AJ309">
        <v>100.20453012048185</v>
      </c>
    </row>
    <row r="310" spans="1:36" hidden="1">
      <c r="B310" s="436">
        <v>45693</v>
      </c>
      <c r="C310" s="756" t="s">
        <v>1425</v>
      </c>
      <c r="D310" s="756"/>
      <c r="E310" s="756"/>
      <c r="F310" s="756"/>
      <c r="H310" s="756" t="s">
        <v>1426</v>
      </c>
      <c r="I310" s="756" t="s">
        <v>1029</v>
      </c>
      <c r="K310" s="756" t="s">
        <v>1029</v>
      </c>
      <c r="L310">
        <v>1</v>
      </c>
      <c r="M310">
        <v>1</v>
      </c>
      <c r="N310">
        <v>6</v>
      </c>
      <c r="O310" s="756" t="s">
        <v>1424</v>
      </c>
      <c r="P310" s="756" t="s">
        <v>114</v>
      </c>
      <c r="Q310" s="756" t="s">
        <v>7</v>
      </c>
      <c r="R310" s="756" t="s">
        <v>143</v>
      </c>
      <c r="S310" s="756" t="s">
        <v>483</v>
      </c>
      <c r="T310" s="756" t="s">
        <v>1030</v>
      </c>
      <c r="U310" s="756" t="s">
        <v>1031</v>
      </c>
      <c r="V310">
        <v>75015</v>
      </c>
      <c r="W310" s="756" t="s">
        <v>118</v>
      </c>
      <c r="X310">
        <v>75</v>
      </c>
      <c r="Y310" s="756" t="s">
        <v>2450</v>
      </c>
      <c r="Z310">
        <v>15</v>
      </c>
      <c r="AA310" s="756" t="s">
        <v>2453</v>
      </c>
      <c r="AB310" t="s">
        <v>2457</v>
      </c>
      <c r="AC310">
        <v>60</v>
      </c>
      <c r="AD310">
        <v>12</v>
      </c>
      <c r="AE310">
        <v>22.299999999999997</v>
      </c>
      <c r="AF310">
        <v>29.733333333333334</v>
      </c>
      <c r="AG310">
        <v>19.600000000000001</v>
      </c>
      <c r="AH310">
        <v>23.4</v>
      </c>
      <c r="AI310">
        <v>65</v>
      </c>
      <c r="AJ310">
        <v>100.20453012048185</v>
      </c>
    </row>
    <row r="311" spans="1:36" hidden="1">
      <c r="A311">
        <v>87</v>
      </c>
      <c r="B311" s="436">
        <v>45693</v>
      </c>
      <c r="C311" s="756" t="s">
        <v>1435</v>
      </c>
      <c r="D311" s="756" t="s">
        <v>1648</v>
      </c>
      <c r="E311" s="756" t="s">
        <v>1649</v>
      </c>
      <c r="F311" s="756"/>
      <c r="H311" s="756" t="s">
        <v>1457</v>
      </c>
      <c r="I311" s="756" t="s">
        <v>291</v>
      </c>
      <c r="J311">
        <v>23.4</v>
      </c>
      <c r="K311" s="756" t="s">
        <v>291</v>
      </c>
      <c r="L311">
        <v>0</v>
      </c>
      <c r="M311">
        <v>1</v>
      </c>
      <c r="N311">
        <v>6</v>
      </c>
      <c r="O311" s="756" t="s">
        <v>1424</v>
      </c>
      <c r="P311" s="756" t="s">
        <v>13</v>
      </c>
      <c r="Q311" s="756" t="s">
        <v>47</v>
      </c>
      <c r="R311" s="756" t="s">
        <v>292</v>
      </c>
      <c r="S311" s="756" t="s">
        <v>209</v>
      </c>
      <c r="T311" s="756" t="s">
        <v>88</v>
      </c>
      <c r="U311" s="756" t="s">
        <v>293</v>
      </c>
      <c r="V311">
        <v>75005</v>
      </c>
      <c r="W311" s="756" t="s">
        <v>294</v>
      </c>
      <c r="X311">
        <v>75</v>
      </c>
      <c r="Y311" s="756" t="s">
        <v>2448</v>
      </c>
      <c r="Z311">
        <v>15</v>
      </c>
      <c r="AA311" s="756" t="s">
        <v>3310</v>
      </c>
      <c r="AB311" t="s">
        <v>2457</v>
      </c>
      <c r="AC311">
        <v>510</v>
      </c>
      <c r="AD311">
        <v>23.4</v>
      </c>
      <c r="AE311">
        <v>74.385000000000005</v>
      </c>
      <c r="AF311">
        <v>127.51714285714286</v>
      </c>
      <c r="AG311">
        <v>27.29</v>
      </c>
      <c r="AH311">
        <v>36</v>
      </c>
      <c r="AI311">
        <v>65</v>
      </c>
      <c r="AJ311">
        <v>100.20453012048185</v>
      </c>
    </row>
    <row r="312" spans="1:36" hidden="1">
      <c r="A312">
        <v>87</v>
      </c>
      <c r="B312" s="436">
        <v>45693</v>
      </c>
      <c r="C312" s="756" t="s">
        <v>1435</v>
      </c>
      <c r="D312" s="756" t="s">
        <v>1648</v>
      </c>
      <c r="E312" s="756" t="s">
        <v>1649</v>
      </c>
      <c r="F312" s="756"/>
      <c r="H312" s="756" t="s">
        <v>1457</v>
      </c>
      <c r="I312" s="756" t="s">
        <v>809</v>
      </c>
      <c r="J312">
        <v>112.8</v>
      </c>
      <c r="K312" s="756" t="s">
        <v>809</v>
      </c>
      <c r="L312">
        <v>0</v>
      </c>
      <c r="M312">
        <v>1</v>
      </c>
      <c r="N312">
        <v>6</v>
      </c>
      <c r="O312" s="756" t="s">
        <v>1424</v>
      </c>
      <c r="P312" s="756" t="s">
        <v>114</v>
      </c>
      <c r="Q312" s="756" t="s">
        <v>20</v>
      </c>
      <c r="R312" s="756" t="s">
        <v>20</v>
      </c>
      <c r="S312" s="756" t="s">
        <v>616</v>
      </c>
      <c r="T312" s="756" t="s">
        <v>616</v>
      </c>
      <c r="U312" s="756" t="s">
        <v>810</v>
      </c>
      <c r="V312">
        <v>75017</v>
      </c>
      <c r="W312" s="756" t="s">
        <v>393</v>
      </c>
      <c r="X312">
        <v>75</v>
      </c>
      <c r="Y312" s="756" t="s">
        <v>2450</v>
      </c>
      <c r="Z312">
        <v>15</v>
      </c>
      <c r="AA312" s="756" t="s">
        <v>2453</v>
      </c>
      <c r="AB312" t="s">
        <v>2457</v>
      </c>
      <c r="AC312">
        <v>411.4</v>
      </c>
      <c r="AD312">
        <v>118.37</v>
      </c>
      <c r="AE312">
        <v>68.5060465116279</v>
      </c>
      <c r="AF312">
        <v>196.38399999999999</v>
      </c>
      <c r="AG312">
        <v>60</v>
      </c>
      <c r="AH312">
        <v>179.85</v>
      </c>
      <c r="AI312">
        <v>65</v>
      </c>
      <c r="AJ312">
        <v>100.20453012048185</v>
      </c>
    </row>
    <row r="313" spans="1:36" hidden="1">
      <c r="A313">
        <v>87</v>
      </c>
      <c r="B313" s="436">
        <v>45693</v>
      </c>
      <c r="C313" s="756" t="s">
        <v>1435</v>
      </c>
      <c r="D313" s="756" t="s">
        <v>1648</v>
      </c>
      <c r="E313" s="756" t="s">
        <v>1649</v>
      </c>
      <c r="F313" s="756"/>
      <c r="H313" s="756" t="s">
        <v>1457</v>
      </c>
      <c r="I313" s="756" t="s">
        <v>975</v>
      </c>
      <c r="J313">
        <v>46.45</v>
      </c>
      <c r="K313" s="756" t="s">
        <v>975</v>
      </c>
      <c r="L313">
        <v>0</v>
      </c>
      <c r="M313">
        <v>1</v>
      </c>
      <c r="N313">
        <v>6</v>
      </c>
      <c r="O313" s="756" t="s">
        <v>1424</v>
      </c>
      <c r="P313" s="756" t="s">
        <v>13</v>
      </c>
      <c r="Q313" s="756" t="s">
        <v>47</v>
      </c>
      <c r="R313" s="756" t="s">
        <v>292</v>
      </c>
      <c r="S313" s="756" t="s">
        <v>976</v>
      </c>
      <c r="T313" s="756" t="s">
        <v>88</v>
      </c>
      <c r="U313" s="756" t="s">
        <v>977</v>
      </c>
      <c r="V313">
        <v>92800</v>
      </c>
      <c r="W313" s="756" t="s">
        <v>475</v>
      </c>
      <c r="X313">
        <v>92</v>
      </c>
      <c r="Y313" s="756" t="s">
        <v>2512</v>
      </c>
      <c r="Z313">
        <v>15</v>
      </c>
      <c r="AA313" s="756" t="s">
        <v>3310</v>
      </c>
      <c r="AB313" t="s">
        <v>2457</v>
      </c>
      <c r="AC313">
        <v>303.7</v>
      </c>
      <c r="AD313">
        <v>73</v>
      </c>
      <c r="AE313">
        <v>81.798823529411763</v>
      </c>
      <c r="AF313">
        <v>198.65428571428572</v>
      </c>
      <c r="AG313">
        <v>78.5</v>
      </c>
      <c r="AH313">
        <v>199</v>
      </c>
      <c r="AI313">
        <v>65</v>
      </c>
      <c r="AJ313">
        <v>100.20453012048185</v>
      </c>
    </row>
    <row r="314" spans="1:36" hidden="1">
      <c r="A314">
        <v>87</v>
      </c>
      <c r="B314" s="436">
        <v>45693</v>
      </c>
      <c r="C314" s="756" t="s">
        <v>1435</v>
      </c>
      <c r="D314" s="756" t="s">
        <v>1648</v>
      </c>
      <c r="E314" s="756" t="s">
        <v>1649</v>
      </c>
      <c r="F314" s="756"/>
      <c r="H314" s="756" t="s">
        <v>1457</v>
      </c>
      <c r="I314" s="756" t="s">
        <v>488</v>
      </c>
      <c r="J314">
        <v>91.95</v>
      </c>
      <c r="K314" s="756" t="s">
        <v>488</v>
      </c>
      <c r="L314">
        <v>0</v>
      </c>
      <c r="M314">
        <v>1</v>
      </c>
      <c r="N314">
        <v>6</v>
      </c>
      <c r="O314" s="756" t="s">
        <v>1424</v>
      </c>
      <c r="P314" s="756" t="s">
        <v>13</v>
      </c>
      <c r="Q314" s="756" t="s">
        <v>43</v>
      </c>
      <c r="R314" s="756" t="s">
        <v>93</v>
      </c>
      <c r="S314" s="756" t="s">
        <v>489</v>
      </c>
      <c r="T314" s="756" t="s">
        <v>88</v>
      </c>
      <c r="U314" s="756" t="s">
        <v>490</v>
      </c>
      <c r="V314">
        <v>75016</v>
      </c>
      <c r="W314" s="756" t="s">
        <v>181</v>
      </c>
      <c r="X314">
        <v>75</v>
      </c>
      <c r="Y314" s="756" t="s">
        <v>2448</v>
      </c>
      <c r="Z314">
        <v>15</v>
      </c>
      <c r="AA314" s="756" t="s">
        <v>3310</v>
      </c>
      <c r="AB314" t="s">
        <v>2457</v>
      </c>
      <c r="AC314">
        <v>272.39999999999998</v>
      </c>
      <c r="AD314">
        <v>52.8</v>
      </c>
      <c r="AE314">
        <v>60.131724137931045</v>
      </c>
      <c r="AF314">
        <v>124.55857142857143</v>
      </c>
      <c r="AG314">
        <v>54</v>
      </c>
      <c r="AH314">
        <v>117.02499999999999</v>
      </c>
      <c r="AI314">
        <v>65</v>
      </c>
      <c r="AJ314">
        <v>100.20453012048185</v>
      </c>
    </row>
    <row r="315" spans="1:36" hidden="1">
      <c r="A315">
        <v>87</v>
      </c>
      <c r="B315" s="436">
        <v>45693</v>
      </c>
      <c r="C315" s="756" t="s">
        <v>1435</v>
      </c>
      <c r="D315" s="756" t="s">
        <v>1648</v>
      </c>
      <c r="E315" s="756" t="s">
        <v>1649</v>
      </c>
      <c r="F315" s="756"/>
      <c r="H315" s="756" t="s">
        <v>1457</v>
      </c>
      <c r="I315" s="756" t="s">
        <v>752</v>
      </c>
      <c r="J315">
        <v>23.4</v>
      </c>
      <c r="K315" s="756" t="s">
        <v>752</v>
      </c>
      <c r="L315">
        <v>0</v>
      </c>
      <c r="M315">
        <v>1</v>
      </c>
      <c r="N315">
        <v>6</v>
      </c>
      <c r="O315" s="756" t="s">
        <v>1424</v>
      </c>
      <c r="P315" s="756" t="s">
        <v>114</v>
      </c>
      <c r="Q315" s="756" t="s">
        <v>3</v>
      </c>
      <c r="R315" s="756" t="s">
        <v>22</v>
      </c>
      <c r="S315" s="756" t="s">
        <v>753</v>
      </c>
      <c r="T315" s="756" t="s">
        <v>754</v>
      </c>
      <c r="U315" s="756" t="s">
        <v>755</v>
      </c>
      <c r="V315">
        <v>75012</v>
      </c>
      <c r="W315" s="756" t="s">
        <v>151</v>
      </c>
      <c r="X315">
        <v>75</v>
      </c>
      <c r="Y315" s="756" t="s">
        <v>2450</v>
      </c>
      <c r="Z315">
        <v>15</v>
      </c>
      <c r="AA315" s="756" t="s">
        <v>2454</v>
      </c>
      <c r="AB315" t="s">
        <v>2457</v>
      </c>
      <c r="AC315">
        <v>213.19</v>
      </c>
      <c r="AD315">
        <v>23.4</v>
      </c>
      <c r="AE315">
        <v>53.110666666666702</v>
      </c>
      <c r="AF315">
        <v>79.665999999999997</v>
      </c>
      <c r="AG315">
        <v>23.43</v>
      </c>
      <c r="AH315">
        <v>37.245000000000005</v>
      </c>
      <c r="AI315">
        <v>65</v>
      </c>
      <c r="AJ315">
        <v>100.20453012048185</v>
      </c>
    </row>
    <row r="316" spans="1:36" hidden="1">
      <c r="A316">
        <v>87</v>
      </c>
      <c r="B316" s="436">
        <v>45693</v>
      </c>
      <c r="C316" s="756" t="s">
        <v>1435</v>
      </c>
      <c r="D316" s="756" t="s">
        <v>1648</v>
      </c>
      <c r="E316" s="756" t="s">
        <v>1649</v>
      </c>
      <c r="F316" s="756"/>
      <c r="H316" s="756" t="s">
        <v>1457</v>
      </c>
      <c r="I316" s="756" t="s">
        <v>803</v>
      </c>
      <c r="J316">
        <v>25.6</v>
      </c>
      <c r="K316" s="756" t="s">
        <v>803</v>
      </c>
      <c r="L316">
        <v>0</v>
      </c>
      <c r="M316">
        <v>1</v>
      </c>
      <c r="N316">
        <v>6</v>
      </c>
      <c r="O316" s="756" t="s">
        <v>1424</v>
      </c>
      <c r="P316" s="756" t="s">
        <v>114</v>
      </c>
      <c r="Q316" s="756" t="s">
        <v>20</v>
      </c>
      <c r="R316" s="756" t="s">
        <v>20</v>
      </c>
      <c r="S316" s="756" t="s">
        <v>616</v>
      </c>
      <c r="T316" s="756" t="s">
        <v>616</v>
      </c>
      <c r="U316" s="756" t="s">
        <v>804</v>
      </c>
      <c r="V316">
        <v>75016</v>
      </c>
      <c r="W316" s="756" t="s">
        <v>181</v>
      </c>
      <c r="X316">
        <v>75</v>
      </c>
      <c r="Y316" s="756" t="s">
        <v>2450</v>
      </c>
      <c r="Z316">
        <v>15</v>
      </c>
      <c r="AA316" s="756" t="s">
        <v>2453</v>
      </c>
      <c r="AB316" t="s">
        <v>2457</v>
      </c>
      <c r="AC316">
        <v>475.14</v>
      </c>
      <c r="AD316">
        <v>82</v>
      </c>
      <c r="AE316">
        <v>79.063448275862072</v>
      </c>
      <c r="AF316">
        <v>305.71199999999999</v>
      </c>
      <c r="AG316">
        <v>71</v>
      </c>
      <c r="AH316">
        <v>300.61</v>
      </c>
      <c r="AI316">
        <v>65</v>
      </c>
      <c r="AJ316">
        <v>100.20453012048185</v>
      </c>
    </row>
    <row r="317" spans="1:36" hidden="1">
      <c r="A317">
        <v>88</v>
      </c>
      <c r="B317" s="436">
        <v>45693</v>
      </c>
      <c r="C317" s="756" t="s">
        <v>1489</v>
      </c>
      <c r="D317" s="756" t="s">
        <v>1640</v>
      </c>
      <c r="E317" s="756" t="s">
        <v>1651</v>
      </c>
      <c r="F317" s="756"/>
      <c r="H317" s="756" t="s">
        <v>1438</v>
      </c>
      <c r="I317" s="756" t="s">
        <v>1212</v>
      </c>
      <c r="J317">
        <v>99.2</v>
      </c>
      <c r="K317" s="756" t="s">
        <v>1212</v>
      </c>
      <c r="L317">
        <v>0</v>
      </c>
      <c r="M317">
        <v>1</v>
      </c>
      <c r="N317">
        <v>6</v>
      </c>
      <c r="O317" s="756" t="s">
        <v>1424</v>
      </c>
      <c r="P317" s="756" t="s">
        <v>13</v>
      </c>
      <c r="Q317" s="756" t="s">
        <v>49</v>
      </c>
      <c r="R317" s="756" t="s">
        <v>49</v>
      </c>
      <c r="S317" s="756" t="s">
        <v>131</v>
      </c>
      <c r="T317" s="756"/>
      <c r="U317" s="756" t="s">
        <v>1213</v>
      </c>
      <c r="V317">
        <v>75020</v>
      </c>
      <c r="W317" s="756" t="s">
        <v>138</v>
      </c>
      <c r="X317">
        <v>75</v>
      </c>
      <c r="Y317" s="756" t="s">
        <v>2448</v>
      </c>
      <c r="Z317">
        <v>15</v>
      </c>
      <c r="AA317" s="756" t="s">
        <v>3310</v>
      </c>
      <c r="AB317" t="s">
        <v>2457</v>
      </c>
      <c r="AC317">
        <v>875.78</v>
      </c>
      <c r="AD317">
        <v>47.44</v>
      </c>
      <c r="AE317">
        <v>168.76499999999999</v>
      </c>
      <c r="AF317">
        <v>180.01599999999999</v>
      </c>
      <c r="AG317">
        <v>130.27000000000001</v>
      </c>
      <c r="AH317">
        <v>118.14</v>
      </c>
      <c r="AI317">
        <v>65</v>
      </c>
      <c r="AJ317">
        <v>100.20453012048185</v>
      </c>
    </row>
    <row r="318" spans="1:36" hidden="1">
      <c r="A318">
        <v>88</v>
      </c>
      <c r="B318" s="436">
        <v>45693</v>
      </c>
      <c r="C318" s="756" t="s">
        <v>1489</v>
      </c>
      <c r="D318" s="756" t="s">
        <v>1640</v>
      </c>
      <c r="E318" s="756" t="s">
        <v>1651</v>
      </c>
      <c r="F318" s="756"/>
      <c r="H318" s="756" t="s">
        <v>1438</v>
      </c>
      <c r="I318" s="756" t="s">
        <v>1209</v>
      </c>
      <c r="J318">
        <v>99.2</v>
      </c>
      <c r="K318" s="756" t="s">
        <v>1209</v>
      </c>
      <c r="L318">
        <v>0</v>
      </c>
      <c r="M318">
        <v>1</v>
      </c>
      <c r="N318">
        <v>6</v>
      </c>
      <c r="O318" s="756" t="s">
        <v>1424</v>
      </c>
      <c r="P318" s="756" t="s">
        <v>114</v>
      </c>
      <c r="Q318" s="756" t="s">
        <v>35</v>
      </c>
      <c r="R318" s="756" t="s">
        <v>143</v>
      </c>
      <c r="S318" s="756"/>
      <c r="T318" s="756"/>
      <c r="U318" s="756" t="s">
        <v>1210</v>
      </c>
      <c r="V318">
        <v>93000</v>
      </c>
      <c r="W318" s="756" t="s">
        <v>1211</v>
      </c>
      <c r="X318">
        <v>93</v>
      </c>
      <c r="Y318" s="756" t="s">
        <v>2450</v>
      </c>
      <c r="Z318">
        <v>15</v>
      </c>
      <c r="AA318" s="756" t="s">
        <v>2453</v>
      </c>
      <c r="AB318" t="s">
        <v>2457</v>
      </c>
      <c r="AC318">
        <v>276</v>
      </c>
      <c r="AD318">
        <v>47.44</v>
      </c>
      <c r="AE318">
        <v>132.76266666666666</v>
      </c>
      <c r="AF318">
        <v>132.76266666666666</v>
      </c>
      <c r="AG318">
        <v>118.14</v>
      </c>
      <c r="AH318">
        <v>118.14</v>
      </c>
      <c r="AI318">
        <v>65</v>
      </c>
      <c r="AJ318">
        <v>100.20453012048185</v>
      </c>
    </row>
    <row r="319" spans="1:36" hidden="1">
      <c r="A319">
        <v>89</v>
      </c>
      <c r="B319" s="436">
        <v>45693</v>
      </c>
      <c r="C319" s="756" t="s">
        <v>1477</v>
      </c>
      <c r="D319" s="756" t="s">
        <v>1612</v>
      </c>
      <c r="E319" s="756" t="s">
        <v>1612</v>
      </c>
      <c r="F319" s="756"/>
      <c r="H319" s="756" t="s">
        <v>1444</v>
      </c>
      <c r="I319" s="756" t="s">
        <v>704</v>
      </c>
      <c r="J319">
        <v>50.88</v>
      </c>
      <c r="K319" s="756" t="s">
        <v>704</v>
      </c>
      <c r="L319">
        <v>0</v>
      </c>
      <c r="M319">
        <v>1</v>
      </c>
      <c r="N319">
        <v>6</v>
      </c>
      <c r="O319" s="756" t="s">
        <v>1424</v>
      </c>
      <c r="P319" s="756" t="s">
        <v>114</v>
      </c>
      <c r="Q319" s="756" t="s">
        <v>7</v>
      </c>
      <c r="R319" s="756" t="s">
        <v>705</v>
      </c>
      <c r="S319" s="756" t="s">
        <v>706</v>
      </c>
      <c r="T319" s="756" t="s">
        <v>706</v>
      </c>
      <c r="U319" s="756" t="s">
        <v>707</v>
      </c>
      <c r="V319">
        <v>94260</v>
      </c>
      <c r="W319" s="756" t="s">
        <v>708</v>
      </c>
      <c r="X319">
        <v>94</v>
      </c>
      <c r="Y319" s="756" t="s">
        <v>2450</v>
      </c>
      <c r="Z319">
        <v>15</v>
      </c>
      <c r="AA319" s="756" t="s">
        <v>2453</v>
      </c>
      <c r="AB319" t="s">
        <v>2457</v>
      </c>
      <c r="AC319">
        <v>118.84</v>
      </c>
      <c r="AD319">
        <v>34.58</v>
      </c>
      <c r="AE319">
        <v>69.284999999999997</v>
      </c>
      <c r="AF319">
        <v>69.284999999999997</v>
      </c>
      <c r="AG319">
        <v>59.745000000000005</v>
      </c>
      <c r="AH319">
        <v>59.745000000000005</v>
      </c>
      <c r="AI319">
        <v>65</v>
      </c>
      <c r="AJ319">
        <v>100.20453012048185</v>
      </c>
    </row>
    <row r="320" spans="1:36" hidden="1">
      <c r="A320">
        <v>89</v>
      </c>
      <c r="B320" s="436">
        <v>45693</v>
      </c>
      <c r="C320" s="756" t="s">
        <v>1477</v>
      </c>
      <c r="D320" s="756" t="s">
        <v>1612</v>
      </c>
      <c r="E320" s="756" t="s">
        <v>1612</v>
      </c>
      <c r="F320" s="756"/>
      <c r="H320" s="756" t="s">
        <v>1444</v>
      </c>
      <c r="I320" s="756" t="s">
        <v>784</v>
      </c>
      <c r="J320">
        <v>50.88</v>
      </c>
      <c r="K320" s="756" t="s">
        <v>784</v>
      </c>
      <c r="L320">
        <v>0</v>
      </c>
      <c r="M320">
        <v>1</v>
      </c>
      <c r="N320">
        <v>6</v>
      </c>
      <c r="O320" s="756" t="s">
        <v>1424</v>
      </c>
      <c r="P320" s="756" t="s">
        <v>13</v>
      </c>
      <c r="Q320" s="756" t="s">
        <v>43</v>
      </c>
      <c r="R320" s="756" t="s">
        <v>93</v>
      </c>
      <c r="S320" s="756" t="s">
        <v>209</v>
      </c>
      <c r="T320" s="756" t="s">
        <v>88</v>
      </c>
      <c r="U320" s="756" t="s">
        <v>785</v>
      </c>
      <c r="V320">
        <v>92250</v>
      </c>
      <c r="W320" s="756" t="s">
        <v>786</v>
      </c>
      <c r="X320">
        <v>92</v>
      </c>
      <c r="Y320" s="756" t="s">
        <v>2448</v>
      </c>
      <c r="Z320">
        <v>15</v>
      </c>
      <c r="AA320" s="756" t="s">
        <v>3310</v>
      </c>
      <c r="AB320" t="s">
        <v>2457</v>
      </c>
      <c r="AC320">
        <v>92.91</v>
      </c>
      <c r="AD320">
        <v>17.5</v>
      </c>
      <c r="AE320">
        <v>29.722999999999999</v>
      </c>
      <c r="AF320">
        <v>45.727692307692308</v>
      </c>
      <c r="AG320">
        <v>27.125</v>
      </c>
      <c r="AH320">
        <v>47.14</v>
      </c>
      <c r="AI320">
        <v>65</v>
      </c>
      <c r="AJ320">
        <v>100.20453012048185</v>
      </c>
    </row>
    <row r="321" spans="1:36" hidden="1">
      <c r="A321">
        <v>90</v>
      </c>
      <c r="B321" s="436">
        <v>45693</v>
      </c>
      <c r="C321" s="756" t="s">
        <v>1487</v>
      </c>
      <c r="D321" s="756" t="s">
        <v>1654</v>
      </c>
      <c r="E321" s="756" t="s">
        <v>1545</v>
      </c>
      <c r="F321" s="756"/>
      <c r="H321" s="756" t="s">
        <v>1438</v>
      </c>
      <c r="I321" s="756" t="s">
        <v>1256</v>
      </c>
      <c r="J321">
        <v>153.56</v>
      </c>
      <c r="K321" s="756" t="s">
        <v>1256</v>
      </c>
      <c r="L321">
        <v>0</v>
      </c>
      <c r="M321">
        <v>1</v>
      </c>
      <c r="N321">
        <v>6</v>
      </c>
      <c r="O321" s="756" t="s">
        <v>1424</v>
      </c>
      <c r="P321" s="756" t="s">
        <v>114</v>
      </c>
      <c r="Q321" s="756" t="s">
        <v>3</v>
      </c>
      <c r="R321" s="756" t="s">
        <v>22</v>
      </c>
      <c r="S321" s="756" t="s">
        <v>483</v>
      </c>
      <c r="T321" s="756" t="s">
        <v>1046</v>
      </c>
      <c r="U321" s="756" t="s">
        <v>591</v>
      </c>
      <c r="V321">
        <v>75016</v>
      </c>
      <c r="W321" s="756" t="s">
        <v>181</v>
      </c>
      <c r="X321">
        <v>75</v>
      </c>
      <c r="Y321" s="756" t="s">
        <v>2450</v>
      </c>
      <c r="Z321">
        <v>15</v>
      </c>
      <c r="AA321" s="756" t="s">
        <v>2454</v>
      </c>
      <c r="AB321" t="s">
        <v>2457</v>
      </c>
      <c r="AC321">
        <v>961.9</v>
      </c>
      <c r="AD321">
        <v>109</v>
      </c>
      <c r="AE321">
        <v>433.46500000000003</v>
      </c>
      <c r="AF321">
        <v>433.46500000000003</v>
      </c>
      <c r="AG321">
        <v>331.48</v>
      </c>
      <c r="AH321">
        <v>331.48</v>
      </c>
      <c r="AI321">
        <v>65</v>
      </c>
      <c r="AJ321">
        <v>100.20453012048185</v>
      </c>
    </row>
    <row r="322" spans="1:36" hidden="1">
      <c r="A322">
        <v>90</v>
      </c>
      <c r="B322" s="436">
        <v>45693</v>
      </c>
      <c r="C322" s="756" t="s">
        <v>1487</v>
      </c>
      <c r="D322" s="756" t="s">
        <v>1654</v>
      </c>
      <c r="E322" s="756" t="s">
        <v>1545</v>
      </c>
      <c r="F322" s="756"/>
      <c r="H322" s="756" t="s">
        <v>1438</v>
      </c>
      <c r="I322" s="756" t="s">
        <v>1234</v>
      </c>
      <c r="J322">
        <v>25</v>
      </c>
      <c r="K322" s="756" t="s">
        <v>1234</v>
      </c>
      <c r="L322">
        <v>0</v>
      </c>
      <c r="M322">
        <v>1</v>
      </c>
      <c r="N322">
        <v>6</v>
      </c>
      <c r="O322" s="756" t="s">
        <v>1424</v>
      </c>
      <c r="P322" s="756" t="s">
        <v>13</v>
      </c>
      <c r="Q322" s="756" t="s">
        <v>53</v>
      </c>
      <c r="R322" s="756"/>
      <c r="S322" s="756"/>
      <c r="T322" s="756"/>
      <c r="U322" s="756" t="s">
        <v>1235</v>
      </c>
      <c r="V322">
        <v>75004</v>
      </c>
      <c r="W322" s="756" t="s">
        <v>341</v>
      </c>
      <c r="X322">
        <v>75</v>
      </c>
      <c r="Y322" s="756" t="s">
        <v>2450</v>
      </c>
      <c r="Z322">
        <v>15</v>
      </c>
      <c r="AA322" s="756" t="s">
        <v>3310</v>
      </c>
      <c r="AB322" t="s">
        <v>2457</v>
      </c>
      <c r="AC322">
        <v>25</v>
      </c>
      <c r="AD322">
        <v>25</v>
      </c>
      <c r="AE322">
        <v>25</v>
      </c>
      <c r="AF322">
        <v>25</v>
      </c>
      <c r="AG322">
        <v>25</v>
      </c>
      <c r="AH322">
        <v>25</v>
      </c>
      <c r="AI322">
        <v>65</v>
      </c>
      <c r="AJ322">
        <v>100.20453012048185</v>
      </c>
    </row>
    <row r="323" spans="1:36" hidden="1">
      <c r="A323">
        <v>90</v>
      </c>
      <c r="B323" s="436">
        <v>45693</v>
      </c>
      <c r="C323" s="756" t="s">
        <v>1487</v>
      </c>
      <c r="D323" s="756" t="s">
        <v>1654</v>
      </c>
      <c r="E323" s="756" t="s">
        <v>1545</v>
      </c>
      <c r="F323" s="756"/>
      <c r="H323" s="756" t="s">
        <v>1438</v>
      </c>
      <c r="I323" s="756" t="s">
        <v>759</v>
      </c>
      <c r="J323">
        <v>128.56</v>
      </c>
      <c r="K323" s="756" t="s">
        <v>759</v>
      </c>
      <c r="L323">
        <v>0</v>
      </c>
      <c r="M323">
        <v>1</v>
      </c>
      <c r="N323">
        <v>6</v>
      </c>
      <c r="O323" s="756" t="s">
        <v>1424</v>
      </c>
      <c r="P323" s="756" t="s">
        <v>13</v>
      </c>
      <c r="Q323" s="756" t="s">
        <v>49</v>
      </c>
      <c r="R323" s="756" t="s">
        <v>49</v>
      </c>
      <c r="S323" s="756" t="s">
        <v>760</v>
      </c>
      <c r="T323" s="756" t="s">
        <v>88</v>
      </c>
      <c r="U323" s="756" t="s">
        <v>761</v>
      </c>
      <c r="V323">
        <v>94270</v>
      </c>
      <c r="W323" s="756" t="s">
        <v>762</v>
      </c>
      <c r="X323">
        <v>94</v>
      </c>
      <c r="Y323" s="756" t="s">
        <v>2447</v>
      </c>
      <c r="Z323">
        <v>15</v>
      </c>
      <c r="AA323" s="756" t="s">
        <v>3310</v>
      </c>
      <c r="AB323" t="s">
        <v>2457</v>
      </c>
      <c r="AC323">
        <v>983.5</v>
      </c>
      <c r="AD323">
        <v>42.79</v>
      </c>
      <c r="AE323">
        <v>143.24458333333334</v>
      </c>
      <c r="AF323">
        <v>229.19133333333332</v>
      </c>
      <c r="AG323">
        <v>78.525000000000006</v>
      </c>
      <c r="AH323">
        <v>125.9</v>
      </c>
      <c r="AI323">
        <v>65</v>
      </c>
      <c r="AJ323">
        <v>100.20453012048185</v>
      </c>
    </row>
    <row r="324" spans="1:36" hidden="1">
      <c r="A324">
        <v>91</v>
      </c>
      <c r="B324" s="436">
        <v>45694</v>
      </c>
      <c r="C324" s="756" t="s">
        <v>1529</v>
      </c>
      <c r="D324" s="756" t="s">
        <v>1612</v>
      </c>
      <c r="E324" s="756" t="s">
        <v>1612</v>
      </c>
      <c r="F324" s="756"/>
      <c r="H324" s="756" t="s">
        <v>1444</v>
      </c>
      <c r="I324" s="756" t="s">
        <v>1227</v>
      </c>
      <c r="J324">
        <v>61.6</v>
      </c>
      <c r="K324" s="756" t="s">
        <v>1227</v>
      </c>
      <c r="L324">
        <v>0</v>
      </c>
      <c r="M324">
        <v>1</v>
      </c>
      <c r="N324">
        <v>6</v>
      </c>
      <c r="O324" s="756" t="s">
        <v>1432</v>
      </c>
      <c r="P324" s="756" t="s">
        <v>114</v>
      </c>
      <c r="Q324" s="756" t="s">
        <v>20</v>
      </c>
      <c r="R324" s="756" t="s">
        <v>20</v>
      </c>
      <c r="S324" s="756" t="s">
        <v>848</v>
      </c>
      <c r="T324" s="756" t="s">
        <v>848</v>
      </c>
      <c r="U324" s="756" t="s">
        <v>1228</v>
      </c>
      <c r="V324">
        <v>93230</v>
      </c>
      <c r="W324" s="756" t="s">
        <v>286</v>
      </c>
      <c r="X324">
        <v>93</v>
      </c>
      <c r="Y324" s="756" t="s">
        <v>2450</v>
      </c>
      <c r="Z324">
        <v>15</v>
      </c>
      <c r="AA324" s="756" t="s">
        <v>2453</v>
      </c>
      <c r="AB324" t="s">
        <v>2457</v>
      </c>
      <c r="AC324">
        <v>242</v>
      </c>
      <c r="AD324">
        <v>68.650000000000006</v>
      </c>
      <c r="AE324">
        <v>73.678620689655176</v>
      </c>
      <c r="AF324">
        <v>142.44533333333334</v>
      </c>
      <c r="AG324">
        <v>63.7</v>
      </c>
      <c r="AH324">
        <v>131</v>
      </c>
      <c r="AI324">
        <v>65</v>
      </c>
      <c r="AJ324">
        <v>100.20453012048185</v>
      </c>
    </row>
    <row r="325" spans="1:36" hidden="1">
      <c r="A325">
        <v>91</v>
      </c>
      <c r="B325" s="436">
        <v>45694</v>
      </c>
      <c r="C325" s="756" t="s">
        <v>1529</v>
      </c>
      <c r="D325" s="756" t="s">
        <v>1612</v>
      </c>
      <c r="E325" s="756" t="s">
        <v>1612</v>
      </c>
      <c r="F325" s="756"/>
      <c r="H325" s="756" t="s">
        <v>1444</v>
      </c>
      <c r="I325" s="756" t="s">
        <v>759</v>
      </c>
      <c r="J325">
        <v>61.6</v>
      </c>
      <c r="K325" s="756" t="s">
        <v>759</v>
      </c>
      <c r="L325">
        <v>0</v>
      </c>
      <c r="M325">
        <v>1</v>
      </c>
      <c r="N325">
        <v>6</v>
      </c>
      <c r="O325" s="756" t="s">
        <v>1432</v>
      </c>
      <c r="P325" s="756" t="s">
        <v>13</v>
      </c>
      <c r="Q325" s="756" t="s">
        <v>49</v>
      </c>
      <c r="R325" s="756" t="s">
        <v>49</v>
      </c>
      <c r="S325" s="756" t="s">
        <v>760</v>
      </c>
      <c r="T325" s="756" t="s">
        <v>88</v>
      </c>
      <c r="U325" s="756" t="s">
        <v>761</v>
      </c>
      <c r="V325">
        <v>94270</v>
      </c>
      <c r="W325" s="756" t="s">
        <v>762</v>
      </c>
      <c r="X325">
        <v>94</v>
      </c>
      <c r="Y325" s="756" t="s">
        <v>2447</v>
      </c>
      <c r="Z325">
        <v>15</v>
      </c>
      <c r="AA325" s="756" t="s">
        <v>3310</v>
      </c>
      <c r="AB325" t="s">
        <v>2457</v>
      </c>
      <c r="AC325">
        <v>983.5</v>
      </c>
      <c r="AD325">
        <v>42.79</v>
      </c>
      <c r="AE325">
        <v>143.24458333333334</v>
      </c>
      <c r="AF325">
        <v>229.19133333333332</v>
      </c>
      <c r="AG325">
        <v>78.525000000000006</v>
      </c>
      <c r="AH325">
        <v>125.9</v>
      </c>
      <c r="AI325">
        <v>65</v>
      </c>
      <c r="AJ325">
        <v>100.20453012048185</v>
      </c>
    </row>
    <row r="326" spans="1:36" hidden="1">
      <c r="A326">
        <v>92</v>
      </c>
      <c r="B326" s="436">
        <v>45694</v>
      </c>
      <c r="C326" s="756" t="s">
        <v>1435</v>
      </c>
      <c r="D326" s="756" t="s">
        <v>1502</v>
      </c>
      <c r="E326" s="756" t="s">
        <v>1658</v>
      </c>
      <c r="F326" s="756"/>
      <c r="H326" s="756" t="s">
        <v>1457</v>
      </c>
      <c r="I326" s="756" t="s">
        <v>485</v>
      </c>
      <c r="J326">
        <v>70</v>
      </c>
      <c r="K326" s="756" t="s">
        <v>485</v>
      </c>
      <c r="L326">
        <v>0</v>
      </c>
      <c r="M326">
        <v>1</v>
      </c>
      <c r="N326">
        <v>6</v>
      </c>
      <c r="O326" s="756" t="s">
        <v>1432</v>
      </c>
      <c r="P326" s="756" t="s">
        <v>13</v>
      </c>
      <c r="Q326" s="756" t="s">
        <v>49</v>
      </c>
      <c r="R326" s="756" t="s">
        <v>86</v>
      </c>
      <c r="S326" s="756" t="s">
        <v>486</v>
      </c>
      <c r="T326" s="756" t="s">
        <v>88</v>
      </c>
      <c r="U326" s="756" t="s">
        <v>487</v>
      </c>
      <c r="V326">
        <v>75003</v>
      </c>
      <c r="W326" s="756" t="s">
        <v>315</v>
      </c>
      <c r="X326">
        <v>75</v>
      </c>
      <c r="Y326" s="756" t="s">
        <v>2447</v>
      </c>
      <c r="Z326">
        <v>15</v>
      </c>
      <c r="AA326" s="756" t="s">
        <v>3310</v>
      </c>
      <c r="AB326" t="s">
        <v>2457</v>
      </c>
      <c r="AC326">
        <v>96.3</v>
      </c>
      <c r="AD326">
        <v>70</v>
      </c>
      <c r="AE326">
        <v>80.628571428571433</v>
      </c>
      <c r="AF326">
        <v>80.628571428571433</v>
      </c>
      <c r="AG326">
        <v>87.5</v>
      </c>
      <c r="AH326">
        <v>87.5</v>
      </c>
      <c r="AI326">
        <v>65</v>
      </c>
      <c r="AJ326">
        <v>100.20453012048185</v>
      </c>
    </row>
    <row r="327" spans="1:36" hidden="1">
      <c r="A327">
        <v>92</v>
      </c>
      <c r="B327" s="436">
        <v>45694</v>
      </c>
      <c r="C327" s="756" t="s">
        <v>1435</v>
      </c>
      <c r="D327" s="756" t="s">
        <v>1502</v>
      </c>
      <c r="E327" s="756" t="s">
        <v>1658</v>
      </c>
      <c r="F327" s="756"/>
      <c r="H327" s="756" t="s">
        <v>1457</v>
      </c>
      <c r="I327" s="756" t="s">
        <v>1203</v>
      </c>
      <c r="J327">
        <v>70</v>
      </c>
      <c r="K327" s="756" t="s">
        <v>1203</v>
      </c>
      <c r="L327">
        <v>0</v>
      </c>
      <c r="M327">
        <v>1</v>
      </c>
      <c r="N327">
        <v>6</v>
      </c>
      <c r="O327" s="756" t="s">
        <v>1432</v>
      </c>
      <c r="P327" s="756" t="s">
        <v>114</v>
      </c>
      <c r="Q327" s="756" t="s">
        <v>690</v>
      </c>
      <c r="R327" s="756" t="s">
        <v>1204</v>
      </c>
      <c r="S327" s="756"/>
      <c r="T327" s="756"/>
      <c r="U327" s="756" t="s">
        <v>1205</v>
      </c>
      <c r="V327">
        <v>75013</v>
      </c>
      <c r="W327" s="756" t="s">
        <v>127</v>
      </c>
      <c r="X327">
        <v>75</v>
      </c>
      <c r="Y327" s="756" t="s">
        <v>2450</v>
      </c>
      <c r="Z327">
        <v>15</v>
      </c>
      <c r="AA327" s="756" t="s">
        <v>2452</v>
      </c>
      <c r="AB327" t="s">
        <v>2457</v>
      </c>
      <c r="AC327">
        <v>96.3</v>
      </c>
      <c r="AD327">
        <v>70</v>
      </c>
      <c r="AE327">
        <v>80.628571428571433</v>
      </c>
      <c r="AF327">
        <v>80.628571428571433</v>
      </c>
      <c r="AG327">
        <v>87.5</v>
      </c>
      <c r="AH327">
        <v>87.5</v>
      </c>
      <c r="AI327">
        <v>65</v>
      </c>
      <c r="AJ327">
        <v>100.20453012048185</v>
      </c>
    </row>
    <row r="328" spans="1:36" hidden="1">
      <c r="A328">
        <v>93</v>
      </c>
      <c r="B328" s="436">
        <v>45694</v>
      </c>
      <c r="C328" s="756" t="s">
        <v>1449</v>
      </c>
      <c r="D328" s="756" t="s">
        <v>1648</v>
      </c>
      <c r="E328" s="756" t="s">
        <v>1649</v>
      </c>
      <c r="F328" s="756"/>
      <c r="H328" s="756" t="s">
        <v>1444</v>
      </c>
      <c r="I328" s="756" t="s">
        <v>784</v>
      </c>
      <c r="J328">
        <v>12</v>
      </c>
      <c r="K328" s="756" t="s">
        <v>784</v>
      </c>
      <c r="L328">
        <v>0</v>
      </c>
      <c r="M328">
        <v>1</v>
      </c>
      <c r="N328">
        <v>6</v>
      </c>
      <c r="O328" s="756" t="s">
        <v>1432</v>
      </c>
      <c r="P328" s="756" t="s">
        <v>13</v>
      </c>
      <c r="Q328" s="756" t="s">
        <v>43</v>
      </c>
      <c r="R328" s="756" t="s">
        <v>93</v>
      </c>
      <c r="S328" s="756" t="s">
        <v>209</v>
      </c>
      <c r="T328" s="756" t="s">
        <v>88</v>
      </c>
      <c r="U328" s="756" t="s">
        <v>785</v>
      </c>
      <c r="V328">
        <v>92250</v>
      </c>
      <c r="W328" s="756" t="s">
        <v>786</v>
      </c>
      <c r="X328">
        <v>92</v>
      </c>
      <c r="Y328" s="756" t="s">
        <v>2448</v>
      </c>
      <c r="Z328">
        <v>15</v>
      </c>
      <c r="AA328" s="756" t="s">
        <v>3310</v>
      </c>
      <c r="AB328" t="s">
        <v>2457</v>
      </c>
      <c r="AC328">
        <v>92.91</v>
      </c>
      <c r="AD328">
        <v>17.5</v>
      </c>
      <c r="AE328">
        <v>29.722999999999999</v>
      </c>
      <c r="AF328">
        <v>45.727692307692308</v>
      </c>
      <c r="AG328">
        <v>27.125</v>
      </c>
      <c r="AH328">
        <v>47.14</v>
      </c>
      <c r="AI328">
        <v>65</v>
      </c>
      <c r="AJ328">
        <v>100.20453012048185</v>
      </c>
    </row>
    <row r="329" spans="1:36" hidden="1">
      <c r="A329">
        <v>93</v>
      </c>
      <c r="B329" s="436">
        <v>45694</v>
      </c>
      <c r="C329" s="756" t="s">
        <v>1449</v>
      </c>
      <c r="D329" s="756" t="s">
        <v>1648</v>
      </c>
      <c r="E329" s="756" t="s">
        <v>1649</v>
      </c>
      <c r="F329" s="756"/>
      <c r="H329" s="756" t="s">
        <v>1444</v>
      </c>
      <c r="I329" s="756" t="s">
        <v>370</v>
      </c>
      <c r="J329">
        <v>68.599999999999994</v>
      </c>
      <c r="K329" s="756" t="s">
        <v>370</v>
      </c>
      <c r="L329">
        <v>0</v>
      </c>
      <c r="M329">
        <v>1</v>
      </c>
      <c r="N329">
        <v>6</v>
      </c>
      <c r="O329" s="756" t="s">
        <v>1432</v>
      </c>
      <c r="P329" s="756" t="s">
        <v>13</v>
      </c>
      <c r="Q329" s="756" t="s">
        <v>43</v>
      </c>
      <c r="R329" s="756" t="s">
        <v>93</v>
      </c>
      <c r="S329" s="756" t="s">
        <v>371</v>
      </c>
      <c r="T329" s="756" t="s">
        <v>95</v>
      </c>
      <c r="U329" s="756" t="s">
        <v>373</v>
      </c>
      <c r="V329">
        <v>92000</v>
      </c>
      <c r="W329" s="756" t="s">
        <v>160</v>
      </c>
      <c r="X329">
        <v>92</v>
      </c>
      <c r="Y329" s="756" t="s">
        <v>2512</v>
      </c>
      <c r="Z329">
        <v>15</v>
      </c>
      <c r="AA329" s="756" t="s">
        <v>3310</v>
      </c>
      <c r="AB329" t="s">
        <v>2457</v>
      </c>
      <c r="AC329">
        <v>106.98</v>
      </c>
      <c r="AD329">
        <v>18</v>
      </c>
      <c r="AE329">
        <v>59.938333333333333</v>
      </c>
      <c r="AF329">
        <v>59.938333333333333</v>
      </c>
      <c r="AG329">
        <v>50.814999999999998</v>
      </c>
      <c r="AH329">
        <v>50.814999999999998</v>
      </c>
      <c r="AI329">
        <v>65</v>
      </c>
      <c r="AJ329">
        <v>100.20453012048185</v>
      </c>
    </row>
    <row r="330" spans="1:36" hidden="1">
      <c r="A330">
        <v>93</v>
      </c>
      <c r="B330" s="436">
        <v>45694</v>
      </c>
      <c r="C330" s="756" t="s">
        <v>1449</v>
      </c>
      <c r="D330" s="756" t="s">
        <v>1648</v>
      </c>
      <c r="E330" s="756" t="s">
        <v>1649</v>
      </c>
      <c r="F330" s="756"/>
      <c r="H330" s="756" t="s">
        <v>1444</v>
      </c>
      <c r="I330" s="756" t="s">
        <v>971</v>
      </c>
      <c r="J330">
        <v>12</v>
      </c>
      <c r="K330" s="756" t="s">
        <v>971</v>
      </c>
      <c r="L330">
        <v>0</v>
      </c>
      <c r="M330">
        <v>1</v>
      </c>
      <c r="N330">
        <v>6</v>
      </c>
      <c r="O330" s="756" t="s">
        <v>1432</v>
      </c>
      <c r="P330" s="756" t="s">
        <v>13</v>
      </c>
      <c r="Q330" s="756" t="s">
        <v>45</v>
      </c>
      <c r="R330" s="756" t="s">
        <v>93</v>
      </c>
      <c r="S330" s="756" t="s">
        <v>972</v>
      </c>
      <c r="T330" s="756" t="s">
        <v>88</v>
      </c>
      <c r="U330" s="756" t="s">
        <v>973</v>
      </c>
      <c r="V330">
        <v>92500</v>
      </c>
      <c r="W330" s="756" t="s">
        <v>974</v>
      </c>
      <c r="X330">
        <v>92</v>
      </c>
      <c r="Y330" s="756" t="s">
        <v>2448</v>
      </c>
      <c r="Z330">
        <v>15</v>
      </c>
      <c r="AA330" s="756" t="s">
        <v>3310</v>
      </c>
      <c r="AB330" t="s">
        <v>2457</v>
      </c>
      <c r="AC330">
        <v>193.8</v>
      </c>
      <c r="AD330">
        <v>12</v>
      </c>
      <c r="AE330">
        <v>47.782222222222224</v>
      </c>
      <c r="AF330">
        <v>61.434285714285714</v>
      </c>
      <c r="AG330">
        <v>41.2</v>
      </c>
      <c r="AH330">
        <v>45.14</v>
      </c>
      <c r="AI330">
        <v>65</v>
      </c>
      <c r="AJ330">
        <v>100.20453012048185</v>
      </c>
    </row>
    <row r="331" spans="1:36" hidden="1">
      <c r="A331">
        <v>93</v>
      </c>
      <c r="B331" s="436">
        <v>45694</v>
      </c>
      <c r="C331" s="756" t="s">
        <v>1449</v>
      </c>
      <c r="D331" s="756" t="s">
        <v>1648</v>
      </c>
      <c r="E331" s="756" t="s">
        <v>1649</v>
      </c>
      <c r="F331" s="756"/>
      <c r="H331" s="756" t="s">
        <v>1444</v>
      </c>
      <c r="I331" s="756" t="s">
        <v>500</v>
      </c>
      <c r="J331">
        <v>92.6</v>
      </c>
      <c r="K331" s="756" t="s">
        <v>500</v>
      </c>
      <c r="L331">
        <v>0</v>
      </c>
      <c r="M331">
        <v>1</v>
      </c>
      <c r="N331">
        <v>6</v>
      </c>
      <c r="O331" s="756" t="s">
        <v>1432</v>
      </c>
      <c r="P331" s="756" t="s">
        <v>114</v>
      </c>
      <c r="Q331" s="756" t="s">
        <v>7</v>
      </c>
      <c r="R331" s="756" t="s">
        <v>501</v>
      </c>
      <c r="S331" s="756" t="s">
        <v>500</v>
      </c>
      <c r="T331" s="756" t="s">
        <v>500</v>
      </c>
      <c r="U331" s="756" t="s">
        <v>502</v>
      </c>
      <c r="V331">
        <v>92000</v>
      </c>
      <c r="W331" s="756" t="s">
        <v>160</v>
      </c>
      <c r="X331">
        <v>92</v>
      </c>
      <c r="Y331" s="756" t="s">
        <v>2450</v>
      </c>
      <c r="Z331">
        <v>15</v>
      </c>
      <c r="AA331" s="756" t="s">
        <v>2453</v>
      </c>
      <c r="AB331" t="s">
        <v>2457</v>
      </c>
      <c r="AC331">
        <v>458.58000000000004</v>
      </c>
      <c r="AD331">
        <v>45.85</v>
      </c>
      <c r="AE331">
        <v>71.959032258064511</v>
      </c>
      <c r="AF331">
        <v>159.33785714285716</v>
      </c>
      <c r="AG331">
        <v>53.75</v>
      </c>
      <c r="AH331">
        <v>137.535</v>
      </c>
      <c r="AI331">
        <v>65</v>
      </c>
      <c r="AJ331">
        <v>100.20453012048185</v>
      </c>
    </row>
    <row r="332" spans="1:36" hidden="1">
      <c r="B332" s="436">
        <v>45695</v>
      </c>
      <c r="C332" s="756" t="s">
        <v>1425</v>
      </c>
      <c r="D332" s="756"/>
      <c r="E332" s="756"/>
      <c r="F332" s="756"/>
      <c r="H332" s="756" t="s">
        <v>1426</v>
      </c>
      <c r="I332" s="756" t="s">
        <v>1061</v>
      </c>
      <c r="K332" s="756" t="s">
        <v>1061</v>
      </c>
      <c r="L332">
        <v>1</v>
      </c>
      <c r="M332">
        <v>1</v>
      </c>
      <c r="N332">
        <v>6</v>
      </c>
      <c r="O332" s="756" t="s">
        <v>1440</v>
      </c>
      <c r="P332" s="756" t="s">
        <v>114</v>
      </c>
      <c r="Q332" s="756" t="s">
        <v>7</v>
      </c>
      <c r="R332" s="756" t="s">
        <v>143</v>
      </c>
      <c r="S332" s="756" t="s">
        <v>505</v>
      </c>
      <c r="T332" s="756" t="s">
        <v>1060</v>
      </c>
      <c r="U332" s="756" t="s">
        <v>1062</v>
      </c>
      <c r="V332">
        <v>92000</v>
      </c>
      <c r="W332" s="756" t="s">
        <v>160</v>
      </c>
      <c r="X332">
        <v>92</v>
      </c>
      <c r="Y332" s="756" t="s">
        <v>2450</v>
      </c>
      <c r="Z332">
        <v>15</v>
      </c>
      <c r="AA332" s="756" t="s">
        <v>2453</v>
      </c>
      <c r="AB332" t="s">
        <v>2457</v>
      </c>
      <c r="AC332">
        <v>11.6</v>
      </c>
      <c r="AD332">
        <v>1</v>
      </c>
      <c r="AE332">
        <v>6.8488888888888892</v>
      </c>
      <c r="AF332">
        <v>6.8488888888888892</v>
      </c>
      <c r="AG332">
        <v>7</v>
      </c>
      <c r="AH332">
        <v>7</v>
      </c>
      <c r="AI332">
        <v>65</v>
      </c>
      <c r="AJ332">
        <v>100.20453012048185</v>
      </c>
    </row>
    <row r="333" spans="1:36" hidden="1">
      <c r="B333" s="436">
        <v>45695</v>
      </c>
      <c r="C333" s="756" t="s">
        <v>1425</v>
      </c>
      <c r="D333" s="756"/>
      <c r="E333" s="756"/>
      <c r="F333" s="756"/>
      <c r="H333" s="756" t="s">
        <v>1426</v>
      </c>
      <c r="I333" s="756" t="s">
        <v>174</v>
      </c>
      <c r="K333" s="756" t="s">
        <v>174</v>
      </c>
      <c r="L333">
        <v>1</v>
      </c>
      <c r="M333">
        <v>1</v>
      </c>
      <c r="N333">
        <v>6</v>
      </c>
      <c r="O333" s="756" t="s">
        <v>1440</v>
      </c>
      <c r="P333" s="756" t="s">
        <v>114</v>
      </c>
      <c r="Q333" s="756" t="s">
        <v>7</v>
      </c>
      <c r="R333" s="756" t="s">
        <v>143</v>
      </c>
      <c r="S333" s="756" t="s">
        <v>144</v>
      </c>
      <c r="T333" s="756" t="s">
        <v>175</v>
      </c>
      <c r="U333" s="756" t="s">
        <v>176</v>
      </c>
      <c r="V333">
        <v>92400</v>
      </c>
      <c r="W333" s="756" t="s">
        <v>177</v>
      </c>
      <c r="X333">
        <v>92</v>
      </c>
      <c r="Y333" s="756" t="s">
        <v>2450</v>
      </c>
      <c r="Z333">
        <v>15</v>
      </c>
      <c r="AA333" s="756" t="s">
        <v>2453</v>
      </c>
      <c r="AB333" t="s">
        <v>2457</v>
      </c>
      <c r="AC333">
        <v>36</v>
      </c>
      <c r="AD333">
        <v>36</v>
      </c>
      <c r="AE333">
        <v>36</v>
      </c>
      <c r="AF333">
        <v>36</v>
      </c>
      <c r="AG333">
        <v>36</v>
      </c>
      <c r="AH333">
        <v>36</v>
      </c>
      <c r="AI333">
        <v>65</v>
      </c>
      <c r="AJ333">
        <v>100.20453012048185</v>
      </c>
    </row>
    <row r="334" spans="1:36" hidden="1">
      <c r="B334" s="436">
        <v>45695</v>
      </c>
      <c r="C334" s="756" t="s">
        <v>1425</v>
      </c>
      <c r="D334" s="756"/>
      <c r="E334" s="756"/>
      <c r="F334" s="756"/>
      <c r="H334" s="756" t="s">
        <v>1426</v>
      </c>
      <c r="I334" s="756" t="s">
        <v>1231</v>
      </c>
      <c r="K334" s="756" t="s">
        <v>1231</v>
      </c>
      <c r="L334">
        <v>1</v>
      </c>
      <c r="M334">
        <v>1</v>
      </c>
      <c r="N334">
        <v>6</v>
      </c>
      <c r="O334" s="756" t="s">
        <v>1440</v>
      </c>
      <c r="P334" s="756" t="s">
        <v>114</v>
      </c>
      <c r="Q334" s="756" t="s">
        <v>7</v>
      </c>
      <c r="R334" s="756" t="s">
        <v>143</v>
      </c>
      <c r="S334" s="756"/>
      <c r="T334" s="756" t="s">
        <v>1232</v>
      </c>
      <c r="U334" s="756" t="s">
        <v>1233</v>
      </c>
      <c r="V334">
        <v>92110</v>
      </c>
      <c r="W334" s="756" t="s">
        <v>167</v>
      </c>
      <c r="X334">
        <v>92</v>
      </c>
      <c r="Y334" s="756" t="s">
        <v>2450</v>
      </c>
      <c r="Z334">
        <v>15</v>
      </c>
      <c r="AA334" s="756" t="s">
        <v>2453</v>
      </c>
      <c r="AB334" t="s">
        <v>2457</v>
      </c>
      <c r="AC334">
        <v>106.55</v>
      </c>
      <c r="AD334">
        <v>60.5</v>
      </c>
      <c r="AE334">
        <v>80.216666666666669</v>
      </c>
      <c r="AF334">
        <v>80.216666666666669</v>
      </c>
      <c r="AG334">
        <v>73.599999999999994</v>
      </c>
      <c r="AH334">
        <v>73.599999999999994</v>
      </c>
      <c r="AI334">
        <v>65</v>
      </c>
      <c r="AJ334">
        <v>100.20453012048185</v>
      </c>
    </row>
    <row r="335" spans="1:36" hidden="1">
      <c r="B335" s="436">
        <v>45695</v>
      </c>
      <c r="C335" s="756" t="s">
        <v>1425</v>
      </c>
      <c r="D335" s="756"/>
      <c r="E335" s="756"/>
      <c r="F335" s="756"/>
      <c r="H335" s="756" t="s">
        <v>1426</v>
      </c>
      <c r="I335" s="756" t="s">
        <v>1068</v>
      </c>
      <c r="K335" s="756" t="s">
        <v>1068</v>
      </c>
      <c r="L335">
        <v>1</v>
      </c>
      <c r="M335">
        <v>1</v>
      </c>
      <c r="N335">
        <v>6</v>
      </c>
      <c r="O335" s="756" t="s">
        <v>1440</v>
      </c>
      <c r="P335" s="756" t="s">
        <v>114</v>
      </c>
      <c r="Q335" s="756" t="s">
        <v>7</v>
      </c>
      <c r="R335" s="756" t="s">
        <v>143</v>
      </c>
      <c r="S335" s="756" t="s">
        <v>505</v>
      </c>
      <c r="T335" s="756" t="s">
        <v>1069</v>
      </c>
      <c r="U335" s="756" t="s">
        <v>1070</v>
      </c>
      <c r="V335">
        <v>92130</v>
      </c>
      <c r="W335" s="756" t="s">
        <v>147</v>
      </c>
      <c r="X335">
        <v>92</v>
      </c>
      <c r="Y335" s="756" t="s">
        <v>2450</v>
      </c>
      <c r="Z335">
        <v>15</v>
      </c>
      <c r="AA335" s="756" t="s">
        <v>2453</v>
      </c>
      <c r="AB335" t="s">
        <v>2457</v>
      </c>
      <c r="AI335">
        <v>65</v>
      </c>
      <c r="AJ335">
        <v>100.20453012048185</v>
      </c>
    </row>
    <row r="336" spans="1:36" hidden="1">
      <c r="B336" s="436">
        <v>45695</v>
      </c>
      <c r="C336" s="756" t="s">
        <v>1425</v>
      </c>
      <c r="D336" s="756"/>
      <c r="E336" s="756"/>
      <c r="F336" s="756"/>
      <c r="H336" s="756" t="s">
        <v>1426</v>
      </c>
      <c r="I336" s="756" t="s">
        <v>835</v>
      </c>
      <c r="K336" s="756" t="s">
        <v>835</v>
      </c>
      <c r="L336">
        <v>1</v>
      </c>
      <c r="M336">
        <v>1</v>
      </c>
      <c r="N336">
        <v>6</v>
      </c>
      <c r="O336" s="756" t="s">
        <v>1440</v>
      </c>
      <c r="P336" s="756" t="s">
        <v>114</v>
      </c>
      <c r="Q336" s="756" t="s">
        <v>7</v>
      </c>
      <c r="R336" s="756" t="s">
        <v>143</v>
      </c>
      <c r="S336" s="756" t="s">
        <v>836</v>
      </c>
      <c r="T336" s="756" t="s">
        <v>837</v>
      </c>
      <c r="U336" s="756" t="s">
        <v>838</v>
      </c>
      <c r="V336">
        <v>92100</v>
      </c>
      <c r="W336" s="756" t="s">
        <v>839</v>
      </c>
      <c r="X336">
        <v>92</v>
      </c>
      <c r="Y336" s="756" t="s">
        <v>2450</v>
      </c>
      <c r="Z336">
        <v>15</v>
      </c>
      <c r="AA336" s="756" t="s">
        <v>2453</v>
      </c>
      <c r="AB336" t="s">
        <v>2457</v>
      </c>
      <c r="AI336">
        <v>65</v>
      </c>
      <c r="AJ336">
        <v>100.20453012048185</v>
      </c>
    </row>
    <row r="337" spans="1:36" hidden="1">
      <c r="B337" s="436">
        <v>45695</v>
      </c>
      <c r="C337" s="756" t="s">
        <v>1425</v>
      </c>
      <c r="D337" s="756"/>
      <c r="E337" s="756"/>
      <c r="F337" s="756"/>
      <c r="H337" s="756" t="s">
        <v>1426</v>
      </c>
      <c r="I337" s="756" t="s">
        <v>455</v>
      </c>
      <c r="K337" s="756" t="s">
        <v>455</v>
      </c>
      <c r="L337">
        <v>1</v>
      </c>
      <c r="M337">
        <v>1</v>
      </c>
      <c r="N337">
        <v>6</v>
      </c>
      <c r="O337" s="756" t="s">
        <v>1440</v>
      </c>
      <c r="P337" s="756" t="s">
        <v>114</v>
      </c>
      <c r="Q337" s="756" t="s">
        <v>7</v>
      </c>
      <c r="R337" s="756" t="s">
        <v>143</v>
      </c>
      <c r="S337" s="756" t="s">
        <v>449</v>
      </c>
      <c r="T337" s="756" t="s">
        <v>165</v>
      </c>
      <c r="U337" s="756" t="s">
        <v>456</v>
      </c>
      <c r="V337">
        <v>92300</v>
      </c>
      <c r="W337" s="756" t="s">
        <v>172</v>
      </c>
      <c r="X337">
        <v>92</v>
      </c>
      <c r="Y337" s="756" t="s">
        <v>2450</v>
      </c>
      <c r="Z337">
        <v>15</v>
      </c>
      <c r="AA337" s="756" t="s">
        <v>2453</v>
      </c>
      <c r="AB337" t="s">
        <v>2457</v>
      </c>
      <c r="AC337">
        <v>60.57</v>
      </c>
      <c r="AD337">
        <v>29.3</v>
      </c>
      <c r="AE337">
        <v>41.696666666666665</v>
      </c>
      <c r="AF337">
        <v>41.696666666666665</v>
      </c>
      <c r="AG337">
        <v>35.22</v>
      </c>
      <c r="AH337">
        <v>35.22</v>
      </c>
      <c r="AI337">
        <v>65</v>
      </c>
      <c r="AJ337">
        <v>100.20453012048185</v>
      </c>
    </row>
    <row r="338" spans="1:36" hidden="1">
      <c r="A338">
        <v>94</v>
      </c>
      <c r="B338" s="436">
        <v>45695</v>
      </c>
      <c r="C338" s="756" t="s">
        <v>1489</v>
      </c>
      <c r="D338" s="756" t="s">
        <v>1574</v>
      </c>
      <c r="E338" s="756" t="s">
        <v>1455</v>
      </c>
      <c r="F338" s="756"/>
      <c r="H338" s="756" t="s">
        <v>1444</v>
      </c>
      <c r="I338" s="756" t="s">
        <v>226</v>
      </c>
      <c r="J338">
        <v>242.2</v>
      </c>
      <c r="K338" s="756" t="s">
        <v>226</v>
      </c>
      <c r="L338">
        <v>0</v>
      </c>
      <c r="M338">
        <v>1</v>
      </c>
      <c r="N338">
        <v>6</v>
      </c>
      <c r="O338" s="756" t="s">
        <v>1440</v>
      </c>
      <c r="P338" s="756" t="s">
        <v>13</v>
      </c>
      <c r="Q338" s="756" t="s">
        <v>43</v>
      </c>
      <c r="R338" s="756" t="s">
        <v>93</v>
      </c>
      <c r="S338" s="756" t="s">
        <v>209</v>
      </c>
      <c r="T338" s="756" t="s">
        <v>88</v>
      </c>
      <c r="U338" s="756" t="s">
        <v>227</v>
      </c>
      <c r="V338">
        <v>75012</v>
      </c>
      <c r="W338" s="756" t="s">
        <v>151</v>
      </c>
      <c r="X338">
        <v>75</v>
      </c>
      <c r="Y338" s="756" t="s">
        <v>2448</v>
      </c>
      <c r="Z338">
        <v>15</v>
      </c>
      <c r="AA338" s="756" t="s">
        <v>3310</v>
      </c>
      <c r="AB338" t="s">
        <v>2457</v>
      </c>
      <c r="AC338">
        <v>242.2</v>
      </c>
      <c r="AD338">
        <v>37.5</v>
      </c>
      <c r="AE338">
        <v>145.446</v>
      </c>
      <c r="AF338">
        <v>145.446</v>
      </c>
      <c r="AG338">
        <v>134.69999999999999</v>
      </c>
      <c r="AH338">
        <v>134.69999999999999</v>
      </c>
      <c r="AI338">
        <v>65</v>
      </c>
      <c r="AJ338">
        <v>100.20453012048185</v>
      </c>
    </row>
    <row r="339" spans="1:36" hidden="1">
      <c r="A339">
        <v>94</v>
      </c>
      <c r="B339" s="436">
        <v>45695</v>
      </c>
      <c r="C339" s="756" t="s">
        <v>1489</v>
      </c>
      <c r="D339" s="756" t="s">
        <v>1574</v>
      </c>
      <c r="E339" s="756" t="s">
        <v>1455</v>
      </c>
      <c r="F339" s="756"/>
      <c r="H339" s="756" t="s">
        <v>1444</v>
      </c>
      <c r="I339" s="756" t="s">
        <v>803</v>
      </c>
      <c r="J339">
        <v>87</v>
      </c>
      <c r="K339" s="756" t="s">
        <v>803</v>
      </c>
      <c r="L339">
        <v>0</v>
      </c>
      <c r="M339">
        <v>1</v>
      </c>
      <c r="N339">
        <v>6</v>
      </c>
      <c r="O339" s="756" t="s">
        <v>1440</v>
      </c>
      <c r="P339" s="756" t="s">
        <v>114</v>
      </c>
      <c r="Q339" s="756" t="s">
        <v>20</v>
      </c>
      <c r="R339" s="756" t="s">
        <v>20</v>
      </c>
      <c r="S339" s="756" t="s">
        <v>616</v>
      </c>
      <c r="T339" s="756" t="s">
        <v>616</v>
      </c>
      <c r="U339" s="756" t="s">
        <v>804</v>
      </c>
      <c r="V339">
        <v>75016</v>
      </c>
      <c r="W339" s="756" t="s">
        <v>181</v>
      </c>
      <c r="X339">
        <v>75</v>
      </c>
      <c r="Y339" s="756" t="s">
        <v>2450</v>
      </c>
      <c r="Z339">
        <v>15</v>
      </c>
      <c r="AA339" s="756" t="s">
        <v>2453</v>
      </c>
      <c r="AB339" t="s">
        <v>2457</v>
      </c>
      <c r="AC339">
        <v>475.14</v>
      </c>
      <c r="AD339">
        <v>82</v>
      </c>
      <c r="AE339">
        <v>79.063448275862072</v>
      </c>
      <c r="AF339">
        <v>305.71199999999999</v>
      </c>
      <c r="AG339">
        <v>71</v>
      </c>
      <c r="AH339">
        <v>300.61</v>
      </c>
      <c r="AI339">
        <v>65</v>
      </c>
      <c r="AJ339">
        <v>100.20453012048185</v>
      </c>
    </row>
    <row r="340" spans="1:36" hidden="1">
      <c r="A340">
        <v>94</v>
      </c>
      <c r="B340" s="436">
        <v>45695</v>
      </c>
      <c r="C340" s="756" t="s">
        <v>1489</v>
      </c>
      <c r="D340" s="756" t="s">
        <v>1574</v>
      </c>
      <c r="E340" s="756" t="s">
        <v>1455</v>
      </c>
      <c r="F340" s="756"/>
      <c r="H340" s="756" t="s">
        <v>1444</v>
      </c>
      <c r="I340" s="756" t="s">
        <v>1283</v>
      </c>
      <c r="J340">
        <v>3</v>
      </c>
      <c r="K340" s="756" t="s">
        <v>1283</v>
      </c>
      <c r="L340">
        <v>0</v>
      </c>
      <c r="M340">
        <v>1</v>
      </c>
      <c r="N340">
        <v>6</v>
      </c>
      <c r="O340" s="756" t="s">
        <v>1440</v>
      </c>
      <c r="P340" s="756" t="s">
        <v>114</v>
      </c>
      <c r="Q340" s="756" t="s">
        <v>20</v>
      </c>
      <c r="R340" s="756" t="s">
        <v>20</v>
      </c>
      <c r="S340" s="756" t="s">
        <v>615</v>
      </c>
      <c r="T340" s="756"/>
      <c r="U340" s="756" t="s">
        <v>1284</v>
      </c>
      <c r="V340">
        <v>75016</v>
      </c>
      <c r="W340" s="756" t="s">
        <v>181</v>
      </c>
      <c r="X340">
        <v>75</v>
      </c>
      <c r="Y340" s="756" t="s">
        <v>2450</v>
      </c>
      <c r="Z340">
        <v>15</v>
      </c>
      <c r="AA340" s="756" t="s">
        <v>2453</v>
      </c>
      <c r="AB340" t="s">
        <v>2457</v>
      </c>
      <c r="AC340">
        <v>20.5</v>
      </c>
      <c r="AD340">
        <v>3</v>
      </c>
      <c r="AE340">
        <v>10.833333333333334</v>
      </c>
      <c r="AF340">
        <v>10.833333333333334</v>
      </c>
      <c r="AG340">
        <v>9</v>
      </c>
      <c r="AH340">
        <v>9</v>
      </c>
      <c r="AI340">
        <v>65</v>
      </c>
      <c r="AJ340">
        <v>100.20453012048185</v>
      </c>
    </row>
    <row r="341" spans="1:36" hidden="1">
      <c r="A341">
        <v>94</v>
      </c>
      <c r="B341" s="436">
        <v>45695</v>
      </c>
      <c r="C341" s="756" t="s">
        <v>1489</v>
      </c>
      <c r="D341" s="756" t="s">
        <v>1574</v>
      </c>
      <c r="E341" s="756" t="s">
        <v>1455</v>
      </c>
      <c r="F341" s="756"/>
      <c r="H341" s="756" t="s">
        <v>1444</v>
      </c>
      <c r="I341" s="756" t="s">
        <v>809</v>
      </c>
      <c r="J341">
        <v>152.19999999999999</v>
      </c>
      <c r="K341" s="756" t="s">
        <v>809</v>
      </c>
      <c r="L341">
        <v>0</v>
      </c>
      <c r="M341">
        <v>1</v>
      </c>
      <c r="N341">
        <v>6</v>
      </c>
      <c r="O341" s="756" t="s">
        <v>1440</v>
      </c>
      <c r="P341" s="756" t="s">
        <v>114</v>
      </c>
      <c r="Q341" s="756" t="s">
        <v>20</v>
      </c>
      <c r="R341" s="756" t="s">
        <v>20</v>
      </c>
      <c r="S341" s="756" t="s">
        <v>616</v>
      </c>
      <c r="T341" s="756" t="s">
        <v>616</v>
      </c>
      <c r="U341" s="756" t="s">
        <v>810</v>
      </c>
      <c r="V341">
        <v>75017</v>
      </c>
      <c r="W341" s="756" t="s">
        <v>393</v>
      </c>
      <c r="X341">
        <v>75</v>
      </c>
      <c r="Y341" s="756" t="s">
        <v>2450</v>
      </c>
      <c r="Z341">
        <v>15</v>
      </c>
      <c r="AA341" s="756" t="s">
        <v>2453</v>
      </c>
      <c r="AB341" t="s">
        <v>2457</v>
      </c>
      <c r="AC341">
        <v>411.4</v>
      </c>
      <c r="AD341">
        <v>118.37</v>
      </c>
      <c r="AE341">
        <v>68.5060465116279</v>
      </c>
      <c r="AF341">
        <v>196.38399999999999</v>
      </c>
      <c r="AG341">
        <v>60</v>
      </c>
      <c r="AH341">
        <v>179.85</v>
      </c>
      <c r="AI341">
        <v>65</v>
      </c>
      <c r="AJ341">
        <v>100.20453012048185</v>
      </c>
    </row>
    <row r="342" spans="1:36" hidden="1">
      <c r="A342">
        <v>95</v>
      </c>
      <c r="B342" s="436">
        <v>45695</v>
      </c>
      <c r="C342" s="756" t="s">
        <v>1529</v>
      </c>
      <c r="D342" s="756" t="s">
        <v>1662</v>
      </c>
      <c r="E342" s="756" t="s">
        <v>1649</v>
      </c>
      <c r="F342" s="756"/>
      <c r="H342" s="756" t="s">
        <v>1457</v>
      </c>
      <c r="I342" s="756" t="s">
        <v>1249</v>
      </c>
      <c r="J342">
        <v>99.6</v>
      </c>
      <c r="K342" s="756" t="s">
        <v>1249</v>
      </c>
      <c r="L342">
        <v>0</v>
      </c>
      <c r="M342">
        <v>1</v>
      </c>
      <c r="N342">
        <v>6</v>
      </c>
      <c r="O342" s="756" t="s">
        <v>1440</v>
      </c>
      <c r="P342" s="756" t="s">
        <v>13</v>
      </c>
      <c r="Q342" s="756" t="s">
        <v>45</v>
      </c>
      <c r="R342" s="756" t="s">
        <v>45</v>
      </c>
      <c r="S342" s="756"/>
      <c r="T342" s="756" t="s">
        <v>88</v>
      </c>
      <c r="U342" s="756" t="s">
        <v>1250</v>
      </c>
      <c r="V342">
        <v>93200</v>
      </c>
      <c r="W342" s="756" t="s">
        <v>744</v>
      </c>
      <c r="X342">
        <v>93</v>
      </c>
      <c r="Y342" s="756" t="s">
        <v>2447</v>
      </c>
      <c r="Z342">
        <v>15</v>
      </c>
      <c r="AA342" s="756" t="s">
        <v>3310</v>
      </c>
      <c r="AB342" t="s">
        <v>2457</v>
      </c>
      <c r="AC342">
        <v>331.2</v>
      </c>
      <c r="AD342">
        <v>24.05</v>
      </c>
      <c r="AE342">
        <v>97.699999999999989</v>
      </c>
      <c r="AF342">
        <v>170.97499999999999</v>
      </c>
      <c r="AG342">
        <v>73.45</v>
      </c>
      <c r="AH342">
        <v>166.2</v>
      </c>
      <c r="AI342">
        <v>65</v>
      </c>
      <c r="AJ342">
        <v>100.20453012048185</v>
      </c>
    </row>
    <row r="343" spans="1:36">
      <c r="A343">
        <v>95</v>
      </c>
      <c r="B343" s="436">
        <v>45695</v>
      </c>
      <c r="C343" s="756" t="s">
        <v>1529</v>
      </c>
      <c r="D343" s="756" t="s">
        <v>1662</v>
      </c>
      <c r="E343" s="756" t="s">
        <v>1649</v>
      </c>
      <c r="F343" s="756"/>
      <c r="H343" s="756" t="s">
        <v>1457</v>
      </c>
      <c r="I343" s="756" t="s">
        <v>382</v>
      </c>
      <c r="J343">
        <v>69.25</v>
      </c>
      <c r="K343" s="756" t="s">
        <v>382</v>
      </c>
      <c r="L343">
        <v>0</v>
      </c>
      <c r="M343">
        <v>1</v>
      </c>
      <c r="N343">
        <v>6</v>
      </c>
      <c r="O343" s="756" t="s">
        <v>1440</v>
      </c>
      <c r="P343" s="756" t="s">
        <v>13</v>
      </c>
      <c r="Q343" s="756" t="s">
        <v>49</v>
      </c>
      <c r="R343" s="756" t="s">
        <v>86</v>
      </c>
      <c r="S343" s="756" t="s">
        <v>383</v>
      </c>
      <c r="T343" s="756" t="s">
        <v>88</v>
      </c>
      <c r="U343" s="756" t="s">
        <v>384</v>
      </c>
      <c r="V343">
        <v>93400</v>
      </c>
      <c r="W343" s="756" t="s">
        <v>385</v>
      </c>
      <c r="X343">
        <v>93</v>
      </c>
      <c r="Y343" s="756" t="s">
        <v>2512</v>
      </c>
      <c r="Z343">
        <v>15</v>
      </c>
      <c r="AA343" s="756" t="s">
        <v>3310</v>
      </c>
      <c r="AB343" t="s">
        <v>2457</v>
      </c>
      <c r="AC343">
        <v>458.6</v>
      </c>
      <c r="AD343">
        <v>6.8</v>
      </c>
      <c r="AE343">
        <v>82.842083333333335</v>
      </c>
      <c r="AF343">
        <v>165.68416666666667</v>
      </c>
      <c r="AG343">
        <v>67.674999999999997</v>
      </c>
      <c r="AH343">
        <v>131.97499999999999</v>
      </c>
      <c r="AI343">
        <v>65</v>
      </c>
      <c r="AJ343">
        <v>100.20453012048185</v>
      </c>
    </row>
    <row r="344" spans="1:36" hidden="1">
      <c r="A344">
        <v>95</v>
      </c>
      <c r="B344" s="436">
        <v>45695</v>
      </c>
      <c r="C344" s="756" t="s">
        <v>1529</v>
      </c>
      <c r="D344" s="756" t="s">
        <v>1662</v>
      </c>
      <c r="E344" s="756" t="s">
        <v>1649</v>
      </c>
      <c r="F344" s="756"/>
      <c r="H344" s="756" t="s">
        <v>1457</v>
      </c>
      <c r="I344" s="756" t="s">
        <v>602</v>
      </c>
      <c r="J344">
        <v>153.4</v>
      </c>
      <c r="K344" s="756" t="s">
        <v>602</v>
      </c>
      <c r="L344">
        <v>0</v>
      </c>
      <c r="M344">
        <v>1</v>
      </c>
      <c r="N344">
        <v>6</v>
      </c>
      <c r="O344" s="756" t="s">
        <v>1440</v>
      </c>
      <c r="P344" s="756" t="s">
        <v>114</v>
      </c>
      <c r="Q344" s="756" t="s">
        <v>7</v>
      </c>
      <c r="R344" s="756" t="s">
        <v>143</v>
      </c>
      <c r="S344" s="756" t="s">
        <v>603</v>
      </c>
      <c r="T344" s="756" t="s">
        <v>603</v>
      </c>
      <c r="U344" s="756" t="s">
        <v>604</v>
      </c>
      <c r="V344">
        <v>93400</v>
      </c>
      <c r="W344" s="756" t="s">
        <v>385</v>
      </c>
      <c r="X344">
        <v>93</v>
      </c>
      <c r="Y344" s="756" t="s">
        <v>2450</v>
      </c>
      <c r="Z344">
        <v>15</v>
      </c>
      <c r="AA344" s="756" t="s">
        <v>2453</v>
      </c>
      <c r="AB344" t="s">
        <v>2457</v>
      </c>
      <c r="AC344">
        <v>153.4</v>
      </c>
      <c r="AD344">
        <v>43.9</v>
      </c>
      <c r="AE344">
        <v>84.566153846153838</v>
      </c>
      <c r="AF344">
        <v>84.566153846153838</v>
      </c>
      <c r="AG344">
        <v>75.400000000000006</v>
      </c>
      <c r="AH344">
        <v>75.400000000000006</v>
      </c>
      <c r="AI344">
        <v>65</v>
      </c>
      <c r="AJ344">
        <v>100.20453012048185</v>
      </c>
    </row>
    <row r="345" spans="1:36" hidden="1">
      <c r="A345">
        <v>95</v>
      </c>
      <c r="B345" s="436">
        <v>45695</v>
      </c>
      <c r="C345" s="756" t="s">
        <v>1529</v>
      </c>
      <c r="D345" s="756" t="s">
        <v>1662</v>
      </c>
      <c r="E345" s="756" t="s">
        <v>1649</v>
      </c>
      <c r="F345" s="756"/>
      <c r="H345" s="756" t="s">
        <v>1457</v>
      </c>
      <c r="I345" s="756" t="s">
        <v>1386</v>
      </c>
      <c r="J345">
        <v>15.45</v>
      </c>
      <c r="K345" s="756" t="s">
        <v>1386</v>
      </c>
      <c r="L345">
        <v>0</v>
      </c>
      <c r="M345">
        <v>1</v>
      </c>
      <c r="N345">
        <v>6</v>
      </c>
      <c r="O345" s="756" t="s">
        <v>1440</v>
      </c>
      <c r="P345" s="756" t="s">
        <v>114</v>
      </c>
      <c r="Q345" s="756" t="s">
        <v>7</v>
      </c>
      <c r="R345" s="756" t="s">
        <v>143</v>
      </c>
      <c r="S345" s="756" t="s">
        <v>603</v>
      </c>
      <c r="T345" s="756" t="s">
        <v>603</v>
      </c>
      <c r="U345" s="756" t="s">
        <v>1387</v>
      </c>
      <c r="V345">
        <v>92110</v>
      </c>
      <c r="W345" s="756" t="s">
        <v>167</v>
      </c>
      <c r="X345">
        <v>92</v>
      </c>
      <c r="Y345" s="756" t="s">
        <v>2450</v>
      </c>
      <c r="Z345">
        <v>15</v>
      </c>
      <c r="AA345" s="756" t="s">
        <v>2453</v>
      </c>
      <c r="AB345" t="s">
        <v>2457</v>
      </c>
      <c r="AC345">
        <v>15.45</v>
      </c>
      <c r="AD345">
        <v>15.45</v>
      </c>
      <c r="AE345">
        <v>15.45</v>
      </c>
      <c r="AF345">
        <v>15.45</v>
      </c>
      <c r="AG345">
        <v>15.45</v>
      </c>
      <c r="AH345">
        <v>15.45</v>
      </c>
      <c r="AI345">
        <v>65</v>
      </c>
      <c r="AJ345">
        <v>100.20453012048185</v>
      </c>
    </row>
    <row r="346" spans="1:36">
      <c r="A346">
        <v>96</v>
      </c>
      <c r="B346" s="436">
        <v>45695</v>
      </c>
      <c r="C346" s="756" t="s">
        <v>1477</v>
      </c>
      <c r="D346" s="756" t="s">
        <v>1665</v>
      </c>
      <c r="E346" s="756" t="s">
        <v>1666</v>
      </c>
      <c r="F346" s="756"/>
      <c r="H346" s="756" t="s">
        <v>1444</v>
      </c>
      <c r="I346" s="756" t="s">
        <v>382</v>
      </c>
      <c r="J346">
        <v>103.6</v>
      </c>
      <c r="K346" s="756" t="s">
        <v>382</v>
      </c>
      <c r="L346">
        <v>0</v>
      </c>
      <c r="M346">
        <v>1</v>
      </c>
      <c r="N346">
        <v>6</v>
      </c>
      <c r="O346" s="756" t="s">
        <v>1440</v>
      </c>
      <c r="P346" s="756" t="s">
        <v>13</v>
      </c>
      <c r="Q346" s="756" t="s">
        <v>49</v>
      </c>
      <c r="R346" s="756" t="s">
        <v>86</v>
      </c>
      <c r="S346" s="756" t="s">
        <v>383</v>
      </c>
      <c r="T346" s="756" t="s">
        <v>88</v>
      </c>
      <c r="U346" s="756" t="s">
        <v>384</v>
      </c>
      <c r="V346">
        <v>93400</v>
      </c>
      <c r="W346" s="756" t="s">
        <v>385</v>
      </c>
      <c r="X346">
        <v>93</v>
      </c>
      <c r="Y346" s="756" t="s">
        <v>2512</v>
      </c>
      <c r="Z346">
        <v>15</v>
      </c>
      <c r="AA346" s="756" t="s">
        <v>3310</v>
      </c>
      <c r="AB346" t="s">
        <v>2457</v>
      </c>
      <c r="AC346">
        <v>458.6</v>
      </c>
      <c r="AD346">
        <v>6.8</v>
      </c>
      <c r="AE346">
        <v>82.842083333333335</v>
      </c>
      <c r="AF346">
        <v>165.68416666666667</v>
      </c>
      <c r="AG346">
        <v>67.674999999999997</v>
      </c>
      <c r="AH346">
        <v>131.97499999999999</v>
      </c>
      <c r="AI346">
        <v>65</v>
      </c>
      <c r="AJ346">
        <v>100.20453012048185</v>
      </c>
    </row>
    <row r="347" spans="1:36" hidden="1">
      <c r="A347">
        <v>96</v>
      </c>
      <c r="B347" s="436">
        <v>45695</v>
      </c>
      <c r="C347" s="756" t="s">
        <v>1477</v>
      </c>
      <c r="D347" s="756" t="s">
        <v>1665</v>
      </c>
      <c r="E347" s="756" t="s">
        <v>1666</v>
      </c>
      <c r="F347" s="756"/>
      <c r="H347" s="756" t="s">
        <v>1444</v>
      </c>
      <c r="I347" s="756" t="s">
        <v>500</v>
      </c>
      <c r="J347">
        <v>103.6</v>
      </c>
      <c r="K347" s="756" t="s">
        <v>500</v>
      </c>
      <c r="L347">
        <v>0</v>
      </c>
      <c r="M347">
        <v>1</v>
      </c>
      <c r="N347">
        <v>6</v>
      </c>
      <c r="O347" s="756" t="s">
        <v>1440</v>
      </c>
      <c r="P347" s="756" t="s">
        <v>114</v>
      </c>
      <c r="Q347" s="756" t="s">
        <v>7</v>
      </c>
      <c r="R347" s="756" t="s">
        <v>501</v>
      </c>
      <c r="S347" s="756" t="s">
        <v>500</v>
      </c>
      <c r="T347" s="756" t="s">
        <v>500</v>
      </c>
      <c r="U347" s="756" t="s">
        <v>502</v>
      </c>
      <c r="V347">
        <v>92000</v>
      </c>
      <c r="W347" s="756" t="s">
        <v>160</v>
      </c>
      <c r="X347">
        <v>92</v>
      </c>
      <c r="Y347" s="756" t="s">
        <v>2450</v>
      </c>
      <c r="Z347">
        <v>15</v>
      </c>
      <c r="AA347" s="756" t="s">
        <v>2453</v>
      </c>
      <c r="AB347" t="s">
        <v>2457</v>
      </c>
      <c r="AC347">
        <v>458.58000000000004</v>
      </c>
      <c r="AD347">
        <v>45.85</v>
      </c>
      <c r="AE347">
        <v>71.959032258064511</v>
      </c>
      <c r="AF347">
        <v>159.33785714285716</v>
      </c>
      <c r="AG347">
        <v>53.75</v>
      </c>
      <c r="AH347">
        <v>137.535</v>
      </c>
      <c r="AI347">
        <v>65</v>
      </c>
      <c r="AJ347">
        <v>100.20453012048185</v>
      </c>
    </row>
    <row r="348" spans="1:36" hidden="1">
      <c r="A348">
        <v>97</v>
      </c>
      <c r="B348" s="436">
        <v>45695</v>
      </c>
      <c r="C348" s="756" t="s">
        <v>1593</v>
      </c>
      <c r="D348" s="756"/>
      <c r="E348" s="756"/>
      <c r="F348" s="756"/>
      <c r="H348" s="756" t="s">
        <v>1465</v>
      </c>
      <c r="I348" s="756" t="s">
        <v>900</v>
      </c>
      <c r="J348">
        <v>65</v>
      </c>
      <c r="K348" s="756" t="s">
        <v>900</v>
      </c>
      <c r="L348">
        <v>0</v>
      </c>
      <c r="M348">
        <v>1</v>
      </c>
      <c r="N348">
        <v>6</v>
      </c>
      <c r="O348" s="756" t="s">
        <v>1440</v>
      </c>
      <c r="P348" s="756" t="s">
        <v>114</v>
      </c>
      <c r="Q348" s="756" t="s">
        <v>3</v>
      </c>
      <c r="R348" s="756" t="s">
        <v>24</v>
      </c>
      <c r="S348" s="756" t="s">
        <v>734</v>
      </c>
      <c r="T348" s="756" t="s">
        <v>734</v>
      </c>
      <c r="U348" s="756" t="s">
        <v>901</v>
      </c>
      <c r="V348">
        <v>75016</v>
      </c>
      <c r="W348" s="756" t="s">
        <v>181</v>
      </c>
      <c r="X348">
        <v>75</v>
      </c>
      <c r="Y348" s="756" t="s">
        <v>2450</v>
      </c>
      <c r="Z348">
        <v>15</v>
      </c>
      <c r="AA348" s="756" t="s">
        <v>2454</v>
      </c>
      <c r="AB348" t="s">
        <v>2457</v>
      </c>
      <c r="AC348">
        <v>360</v>
      </c>
      <c r="AD348">
        <v>50</v>
      </c>
      <c r="AE348">
        <v>134.16666666666666</v>
      </c>
      <c r="AF348">
        <v>134.16666666666666</v>
      </c>
      <c r="AG348">
        <v>90</v>
      </c>
      <c r="AH348">
        <v>90</v>
      </c>
      <c r="AI348">
        <v>65</v>
      </c>
      <c r="AJ348">
        <v>100.20453012048185</v>
      </c>
    </row>
    <row r="349" spans="1:36" hidden="1">
      <c r="A349">
        <v>97</v>
      </c>
      <c r="B349" s="436">
        <v>45695</v>
      </c>
      <c r="C349" s="756" t="s">
        <v>1593</v>
      </c>
      <c r="D349" s="756"/>
      <c r="E349" s="756"/>
      <c r="F349" s="756"/>
      <c r="H349" s="756" t="s">
        <v>1465</v>
      </c>
      <c r="I349" s="756" t="s">
        <v>759</v>
      </c>
      <c r="J349">
        <v>63.5</v>
      </c>
      <c r="K349" s="756" t="s">
        <v>759</v>
      </c>
      <c r="L349">
        <v>0</v>
      </c>
      <c r="M349">
        <v>1</v>
      </c>
      <c r="N349">
        <v>6</v>
      </c>
      <c r="O349" s="756" t="s">
        <v>1440</v>
      </c>
      <c r="P349" s="756" t="s">
        <v>13</v>
      </c>
      <c r="Q349" s="756" t="s">
        <v>49</v>
      </c>
      <c r="R349" s="756" t="s">
        <v>49</v>
      </c>
      <c r="S349" s="756" t="s">
        <v>760</v>
      </c>
      <c r="T349" s="756" t="s">
        <v>88</v>
      </c>
      <c r="U349" s="756" t="s">
        <v>761</v>
      </c>
      <c r="V349">
        <v>94270</v>
      </c>
      <c r="W349" s="756" t="s">
        <v>762</v>
      </c>
      <c r="X349">
        <v>94</v>
      </c>
      <c r="Y349" s="756" t="s">
        <v>2447</v>
      </c>
      <c r="Z349">
        <v>15</v>
      </c>
      <c r="AA349" s="756" t="s">
        <v>3310</v>
      </c>
      <c r="AB349" t="s">
        <v>2457</v>
      </c>
      <c r="AC349">
        <v>983.5</v>
      </c>
      <c r="AD349">
        <v>42.79</v>
      </c>
      <c r="AE349">
        <v>143.24458333333334</v>
      </c>
      <c r="AF349">
        <v>229.19133333333332</v>
      </c>
      <c r="AG349">
        <v>78.525000000000006</v>
      </c>
      <c r="AH349">
        <v>125.9</v>
      </c>
      <c r="AI349">
        <v>65</v>
      </c>
      <c r="AJ349">
        <v>100.20453012048185</v>
      </c>
    </row>
    <row r="350" spans="1:36" hidden="1">
      <c r="A350">
        <v>97</v>
      </c>
      <c r="B350" s="436">
        <v>45695</v>
      </c>
      <c r="C350" s="756" t="s">
        <v>1593</v>
      </c>
      <c r="D350" s="756"/>
      <c r="E350" s="756"/>
      <c r="F350" s="756"/>
      <c r="H350" s="756" t="s">
        <v>1465</v>
      </c>
      <c r="I350" s="756" t="s">
        <v>1029</v>
      </c>
      <c r="J350">
        <v>60</v>
      </c>
      <c r="K350" s="756" t="s">
        <v>1029</v>
      </c>
      <c r="L350">
        <v>0</v>
      </c>
      <c r="M350">
        <v>1</v>
      </c>
      <c r="N350">
        <v>6</v>
      </c>
      <c r="O350" s="756" t="s">
        <v>1440</v>
      </c>
      <c r="P350" s="756" t="s">
        <v>114</v>
      </c>
      <c r="Q350" s="756" t="s">
        <v>7</v>
      </c>
      <c r="R350" s="756" t="s">
        <v>143</v>
      </c>
      <c r="S350" s="756" t="s">
        <v>483</v>
      </c>
      <c r="T350" s="756" t="s">
        <v>1030</v>
      </c>
      <c r="U350" s="756" t="s">
        <v>1031</v>
      </c>
      <c r="V350">
        <v>75015</v>
      </c>
      <c r="W350" s="756" t="s">
        <v>118</v>
      </c>
      <c r="X350">
        <v>75</v>
      </c>
      <c r="Y350" s="756" t="s">
        <v>2450</v>
      </c>
      <c r="Z350">
        <v>15</v>
      </c>
      <c r="AA350" s="756" t="s">
        <v>2453</v>
      </c>
      <c r="AB350" t="s">
        <v>2457</v>
      </c>
      <c r="AC350">
        <v>60</v>
      </c>
      <c r="AD350">
        <v>12</v>
      </c>
      <c r="AE350">
        <v>22.299999999999997</v>
      </c>
      <c r="AF350">
        <v>29.733333333333334</v>
      </c>
      <c r="AG350">
        <v>19.600000000000001</v>
      </c>
      <c r="AH350">
        <v>23.4</v>
      </c>
      <c r="AI350">
        <v>65</v>
      </c>
      <c r="AJ350">
        <v>100.20453012048185</v>
      </c>
    </row>
    <row r="351" spans="1:36" hidden="1">
      <c r="A351">
        <v>97</v>
      </c>
      <c r="B351" s="436">
        <v>45695</v>
      </c>
      <c r="C351" s="756" t="s">
        <v>1593</v>
      </c>
      <c r="D351" s="756"/>
      <c r="E351" s="756"/>
      <c r="F351" s="756"/>
      <c r="H351" s="756" t="s">
        <v>1465</v>
      </c>
      <c r="I351" s="756" t="s">
        <v>871</v>
      </c>
      <c r="J351">
        <v>61.5</v>
      </c>
      <c r="K351" s="756" t="s">
        <v>871</v>
      </c>
      <c r="L351">
        <v>0</v>
      </c>
      <c r="M351">
        <v>1</v>
      </c>
      <c r="N351">
        <v>6</v>
      </c>
      <c r="O351" s="756" t="s">
        <v>1440</v>
      </c>
      <c r="P351" s="756" t="s">
        <v>13</v>
      </c>
      <c r="Q351" s="756" t="s">
        <v>49</v>
      </c>
      <c r="R351" s="756" t="s">
        <v>86</v>
      </c>
      <c r="S351" s="756" t="s">
        <v>870</v>
      </c>
      <c r="T351" s="756" t="s">
        <v>95</v>
      </c>
      <c r="U351" s="756" t="s">
        <v>872</v>
      </c>
      <c r="V351">
        <v>92300</v>
      </c>
      <c r="W351" s="756" t="s">
        <v>235</v>
      </c>
      <c r="X351">
        <v>92</v>
      </c>
      <c r="Y351" s="756" t="s">
        <v>2448</v>
      </c>
      <c r="Z351">
        <v>15</v>
      </c>
      <c r="AA351" s="756" t="s">
        <v>3310</v>
      </c>
      <c r="AB351" t="s">
        <v>2457</v>
      </c>
      <c r="AC351">
        <v>143.61000000000001</v>
      </c>
      <c r="AD351">
        <v>4.3</v>
      </c>
      <c r="AE351">
        <v>39.126315789473679</v>
      </c>
      <c r="AF351">
        <v>61.95</v>
      </c>
      <c r="AG351">
        <v>20</v>
      </c>
      <c r="AH351">
        <v>54.65</v>
      </c>
      <c r="AI351">
        <v>65</v>
      </c>
      <c r="AJ351">
        <v>100.20453012048185</v>
      </c>
    </row>
    <row r="352" spans="1:36" hidden="1">
      <c r="A352">
        <v>98</v>
      </c>
      <c r="B352" s="436">
        <v>45695</v>
      </c>
      <c r="C352" s="756" t="s">
        <v>1640</v>
      </c>
      <c r="D352" s="756" t="s">
        <v>1670</v>
      </c>
      <c r="E352" s="756"/>
      <c r="F352" s="756"/>
      <c r="H352" s="756" t="s">
        <v>1461</v>
      </c>
      <c r="I352" s="756" t="s">
        <v>169</v>
      </c>
      <c r="J352">
        <v>46</v>
      </c>
      <c r="K352" s="756" t="s">
        <v>169</v>
      </c>
      <c r="L352">
        <v>0</v>
      </c>
      <c r="M352">
        <v>1</v>
      </c>
      <c r="N352">
        <v>6</v>
      </c>
      <c r="O352" s="756" t="s">
        <v>1440</v>
      </c>
      <c r="P352" s="756" t="s">
        <v>114</v>
      </c>
      <c r="Q352" s="756" t="s">
        <v>7</v>
      </c>
      <c r="R352" s="756" t="s">
        <v>143</v>
      </c>
      <c r="S352" s="756" t="s">
        <v>144</v>
      </c>
      <c r="T352" s="756" t="s">
        <v>165</v>
      </c>
      <c r="U352" s="756" t="s">
        <v>170</v>
      </c>
      <c r="V352">
        <v>92110</v>
      </c>
      <c r="W352" s="756" t="s">
        <v>167</v>
      </c>
      <c r="X352">
        <v>92</v>
      </c>
      <c r="Y352" s="756" t="s">
        <v>2450</v>
      </c>
      <c r="Z352">
        <v>15</v>
      </c>
      <c r="AA352" s="756" t="s">
        <v>2453</v>
      </c>
      <c r="AB352" t="s">
        <v>2457</v>
      </c>
      <c r="AC352">
        <v>65</v>
      </c>
      <c r="AD352">
        <v>20</v>
      </c>
      <c r="AE352">
        <v>39.571428571428569</v>
      </c>
      <c r="AF352">
        <v>39.571428571428569</v>
      </c>
      <c r="AG352">
        <v>45</v>
      </c>
      <c r="AH352">
        <v>45</v>
      </c>
      <c r="AI352">
        <v>65</v>
      </c>
      <c r="AJ352">
        <v>100.20453012048185</v>
      </c>
    </row>
    <row r="353" spans="1:36" hidden="1">
      <c r="A353">
        <v>98</v>
      </c>
      <c r="B353" s="436">
        <v>45695</v>
      </c>
      <c r="C353" s="756" t="s">
        <v>1640</v>
      </c>
      <c r="D353" s="756" t="s">
        <v>1670</v>
      </c>
      <c r="E353" s="756"/>
      <c r="F353" s="756"/>
      <c r="H353" s="756" t="s">
        <v>1461</v>
      </c>
      <c r="I353" s="756" t="s">
        <v>471</v>
      </c>
      <c r="J353">
        <v>46</v>
      </c>
      <c r="K353" s="756" t="s">
        <v>471</v>
      </c>
      <c r="L353">
        <v>0</v>
      </c>
      <c r="M353">
        <v>1</v>
      </c>
      <c r="N353">
        <v>6</v>
      </c>
      <c r="O353" s="756" t="s">
        <v>1440</v>
      </c>
      <c r="P353" s="756" t="s">
        <v>114</v>
      </c>
      <c r="Q353" s="756" t="s">
        <v>7</v>
      </c>
      <c r="R353" s="756" t="s">
        <v>143</v>
      </c>
      <c r="S353" s="756" t="s">
        <v>472</v>
      </c>
      <c r="T353" s="756" t="s">
        <v>473</v>
      </c>
      <c r="U353" s="756" t="s">
        <v>474</v>
      </c>
      <c r="V353">
        <v>92800</v>
      </c>
      <c r="W353" s="756" t="s">
        <v>475</v>
      </c>
      <c r="X353">
        <v>92</v>
      </c>
      <c r="Y353" s="756" t="s">
        <v>2450</v>
      </c>
      <c r="Z353">
        <v>15</v>
      </c>
      <c r="AA353" s="756" t="s">
        <v>2453</v>
      </c>
      <c r="AB353" t="s">
        <v>2457</v>
      </c>
      <c r="AC353">
        <v>68.8</v>
      </c>
      <c r="AD353">
        <v>12.1</v>
      </c>
      <c r="AE353">
        <v>36.945833333333333</v>
      </c>
      <c r="AF353">
        <v>36.945833333333333</v>
      </c>
      <c r="AG353">
        <v>42.125</v>
      </c>
      <c r="AH353">
        <v>42.125</v>
      </c>
      <c r="AI353">
        <v>65</v>
      </c>
      <c r="AJ353">
        <v>100.20453012048185</v>
      </c>
    </row>
    <row r="354" spans="1:36" hidden="1">
      <c r="A354">
        <v>98</v>
      </c>
      <c r="B354" s="436">
        <v>45695</v>
      </c>
      <c r="C354" s="756" t="s">
        <v>1640</v>
      </c>
      <c r="D354" s="756" t="s">
        <v>1670</v>
      </c>
      <c r="E354" s="756"/>
      <c r="F354" s="756"/>
      <c r="H354" s="756" t="s">
        <v>1461</v>
      </c>
      <c r="I354" s="756" t="s">
        <v>2427</v>
      </c>
      <c r="J354">
        <v>107</v>
      </c>
      <c r="K354" s="756" t="s">
        <v>278</v>
      </c>
      <c r="L354">
        <v>0</v>
      </c>
      <c r="M354">
        <v>1</v>
      </c>
      <c r="N354">
        <v>6</v>
      </c>
      <c r="O354" s="756" t="s">
        <v>1440</v>
      </c>
      <c r="P354" s="756" t="s">
        <v>13</v>
      </c>
      <c r="Q354" s="756" t="s">
        <v>43</v>
      </c>
      <c r="R354" s="756" t="s">
        <v>93</v>
      </c>
      <c r="S354" s="756" t="s">
        <v>209</v>
      </c>
      <c r="T354" s="756" t="s">
        <v>95</v>
      </c>
      <c r="U354" s="756" t="s">
        <v>279</v>
      </c>
      <c r="V354">
        <v>75018</v>
      </c>
      <c r="W354" s="756" t="s">
        <v>270</v>
      </c>
      <c r="X354">
        <v>75</v>
      </c>
      <c r="Y354" s="756" t="s">
        <v>2448</v>
      </c>
      <c r="Z354">
        <v>15</v>
      </c>
      <c r="AA354" s="756" t="s">
        <v>3310</v>
      </c>
      <c r="AB354" t="s">
        <v>2457</v>
      </c>
      <c r="AC354">
        <v>107</v>
      </c>
      <c r="AE354">
        <v>55.007272727272728</v>
      </c>
      <c r="AG354">
        <v>52.9</v>
      </c>
      <c r="AH354">
        <v>58.65</v>
      </c>
      <c r="AI354">
        <v>65</v>
      </c>
      <c r="AJ354">
        <v>100.20453012048185</v>
      </c>
    </row>
    <row r="355" spans="1:36" hidden="1">
      <c r="A355">
        <v>98</v>
      </c>
      <c r="B355" s="436">
        <v>45695</v>
      </c>
      <c r="C355" s="756" t="s">
        <v>1640</v>
      </c>
      <c r="D355" s="756" t="s">
        <v>1670</v>
      </c>
      <c r="E355" s="756"/>
      <c r="F355" s="756"/>
      <c r="H355" s="756" t="s">
        <v>1461</v>
      </c>
      <c r="I355" s="756" t="s">
        <v>164</v>
      </c>
      <c r="J355">
        <v>15</v>
      </c>
      <c r="K355" s="756" t="s">
        <v>164</v>
      </c>
      <c r="L355">
        <v>0</v>
      </c>
      <c r="M355">
        <v>1</v>
      </c>
      <c r="N355">
        <v>6</v>
      </c>
      <c r="O355" s="756" t="s">
        <v>1440</v>
      </c>
      <c r="P355" s="756" t="s">
        <v>114</v>
      </c>
      <c r="Q355" s="756" t="s">
        <v>7</v>
      </c>
      <c r="R355" s="756" t="s">
        <v>143</v>
      </c>
      <c r="S355" s="756" t="s">
        <v>144</v>
      </c>
      <c r="T355" s="756" t="s">
        <v>165</v>
      </c>
      <c r="U355" s="756" t="s">
        <v>166</v>
      </c>
      <c r="V355">
        <v>92110</v>
      </c>
      <c r="W355" s="756" t="s">
        <v>167</v>
      </c>
      <c r="X355">
        <v>92</v>
      </c>
      <c r="Y355" s="756" t="s">
        <v>2450</v>
      </c>
      <c r="Z355">
        <v>15</v>
      </c>
      <c r="AA355" s="756" t="s">
        <v>2453</v>
      </c>
      <c r="AB355" t="s">
        <v>2457</v>
      </c>
      <c r="AC355">
        <v>15</v>
      </c>
      <c r="AD355">
        <v>15</v>
      </c>
      <c r="AE355">
        <v>15</v>
      </c>
      <c r="AF355">
        <v>15</v>
      </c>
      <c r="AG355">
        <v>15</v>
      </c>
      <c r="AH355">
        <v>15</v>
      </c>
      <c r="AI355">
        <v>65</v>
      </c>
      <c r="AJ355">
        <v>100.20453012048185</v>
      </c>
    </row>
    <row r="356" spans="1:36" hidden="1">
      <c r="A356">
        <v>99</v>
      </c>
      <c r="B356" s="436">
        <v>45697</v>
      </c>
      <c r="C356" s="756" t="s">
        <v>1672</v>
      </c>
      <c r="D356" s="756" t="s">
        <v>1471</v>
      </c>
      <c r="E356" s="756" t="s">
        <v>1673</v>
      </c>
      <c r="F356" s="756" t="s">
        <v>1595</v>
      </c>
      <c r="G356" t="s">
        <v>1520</v>
      </c>
      <c r="H356" s="756" t="s">
        <v>1457</v>
      </c>
      <c r="I356" s="756" t="s">
        <v>792</v>
      </c>
      <c r="J356">
        <v>62.75</v>
      </c>
      <c r="K356" s="756" t="s">
        <v>792</v>
      </c>
      <c r="L356">
        <v>0</v>
      </c>
      <c r="M356">
        <v>1</v>
      </c>
      <c r="N356">
        <v>6</v>
      </c>
      <c r="O356" s="756" t="s">
        <v>1466</v>
      </c>
      <c r="P356" s="756" t="s">
        <v>114</v>
      </c>
      <c r="Q356" s="756" t="s">
        <v>34</v>
      </c>
      <c r="R356" s="756" t="s">
        <v>34</v>
      </c>
      <c r="S356" s="756" t="s">
        <v>789</v>
      </c>
      <c r="T356" s="756" t="s">
        <v>790</v>
      </c>
      <c r="U356" s="756" t="s">
        <v>793</v>
      </c>
      <c r="V356">
        <v>75005</v>
      </c>
      <c r="W356" s="756" t="s">
        <v>294</v>
      </c>
      <c r="X356">
        <v>75</v>
      </c>
      <c r="Y356" s="756" t="s">
        <v>2450</v>
      </c>
      <c r="Z356">
        <v>15</v>
      </c>
      <c r="AA356" s="756" t="s">
        <v>2453</v>
      </c>
      <c r="AB356" t="s">
        <v>2457</v>
      </c>
      <c r="AC356">
        <v>122</v>
      </c>
      <c r="AD356">
        <v>29</v>
      </c>
      <c r="AE356">
        <v>55.767857142857146</v>
      </c>
      <c r="AF356">
        <v>55.767857142857146</v>
      </c>
      <c r="AG356">
        <v>45</v>
      </c>
      <c r="AH356">
        <v>45</v>
      </c>
      <c r="AI356">
        <v>65</v>
      </c>
      <c r="AJ356">
        <v>100.20453012048185</v>
      </c>
    </row>
    <row r="357" spans="1:36" hidden="1">
      <c r="A357">
        <v>99</v>
      </c>
      <c r="B357" s="436">
        <v>45697</v>
      </c>
      <c r="C357" s="756" t="s">
        <v>1672</v>
      </c>
      <c r="D357" s="756" t="s">
        <v>1471</v>
      </c>
      <c r="E357" s="756" t="s">
        <v>1673</v>
      </c>
      <c r="F357" s="756" t="s">
        <v>1595</v>
      </c>
      <c r="G357" t="s">
        <v>1520</v>
      </c>
      <c r="H357" s="756" t="s">
        <v>1457</v>
      </c>
      <c r="I357" s="756" t="s">
        <v>788</v>
      </c>
      <c r="J357">
        <v>42</v>
      </c>
      <c r="K357" s="756" t="s">
        <v>788</v>
      </c>
      <c r="L357">
        <v>0</v>
      </c>
      <c r="M357">
        <v>1</v>
      </c>
      <c r="N357">
        <v>6</v>
      </c>
      <c r="O357" s="756" t="s">
        <v>1466</v>
      </c>
      <c r="P357" s="756" t="s">
        <v>114</v>
      </c>
      <c r="Q357" s="756" t="s">
        <v>34</v>
      </c>
      <c r="R357" s="756" t="s">
        <v>34</v>
      </c>
      <c r="S357" s="756" t="s">
        <v>789</v>
      </c>
      <c r="T357" s="756" t="s">
        <v>790</v>
      </c>
      <c r="U357" s="756" t="s">
        <v>791</v>
      </c>
      <c r="V357">
        <v>75015</v>
      </c>
      <c r="W357" s="756" t="s">
        <v>118</v>
      </c>
      <c r="X357">
        <v>75</v>
      </c>
      <c r="Y357" s="756" t="s">
        <v>2450</v>
      </c>
      <c r="Z357">
        <v>15</v>
      </c>
      <c r="AA357" s="756" t="s">
        <v>2453</v>
      </c>
      <c r="AB357" t="s">
        <v>2457</v>
      </c>
      <c r="AC357">
        <v>151.5</v>
      </c>
      <c r="AD357">
        <v>36</v>
      </c>
      <c r="AE357">
        <v>58.899999999999991</v>
      </c>
      <c r="AF357">
        <v>58.899999999999991</v>
      </c>
      <c r="AG357">
        <v>47.8</v>
      </c>
      <c r="AH357">
        <v>47.8</v>
      </c>
      <c r="AI357">
        <v>65</v>
      </c>
      <c r="AJ357">
        <v>100.20453012048185</v>
      </c>
    </row>
    <row r="358" spans="1:36" hidden="1">
      <c r="A358">
        <v>99</v>
      </c>
      <c r="B358" s="436">
        <v>45697</v>
      </c>
      <c r="C358" s="756" t="s">
        <v>1672</v>
      </c>
      <c r="D358" s="756" t="s">
        <v>1471</v>
      </c>
      <c r="E358" s="756" t="s">
        <v>1673</v>
      </c>
      <c r="F358" s="756" t="s">
        <v>1595</v>
      </c>
      <c r="G358" t="s">
        <v>1520</v>
      </c>
      <c r="H358" s="756" t="s">
        <v>1457</v>
      </c>
      <c r="I358" s="756" t="s">
        <v>660</v>
      </c>
      <c r="J358">
        <v>104.75</v>
      </c>
      <c r="K358" s="756" t="s">
        <v>660</v>
      </c>
      <c r="L358">
        <v>0</v>
      </c>
      <c r="M358">
        <v>1</v>
      </c>
      <c r="N358">
        <v>6</v>
      </c>
      <c r="O358" s="756" t="s">
        <v>1466</v>
      </c>
      <c r="P358" s="756" t="s">
        <v>13</v>
      </c>
      <c r="Q358" s="756" t="s">
        <v>47</v>
      </c>
      <c r="R358" s="756" t="s">
        <v>292</v>
      </c>
      <c r="S358" s="756" t="s">
        <v>661</v>
      </c>
      <c r="T358" s="756" t="s">
        <v>88</v>
      </c>
      <c r="U358" s="756" t="s">
        <v>662</v>
      </c>
      <c r="V358">
        <v>75012</v>
      </c>
      <c r="W358" s="756" t="s">
        <v>151</v>
      </c>
      <c r="X358">
        <v>75</v>
      </c>
      <c r="Y358" s="756" t="s">
        <v>2447</v>
      </c>
      <c r="Z358">
        <v>15</v>
      </c>
      <c r="AA358" s="756" t="s">
        <v>3310</v>
      </c>
      <c r="AB358" t="s">
        <v>2457</v>
      </c>
      <c r="AC358">
        <v>547.45000000000005</v>
      </c>
      <c r="AD358">
        <v>87.6</v>
      </c>
      <c r="AE358">
        <v>124.50428571428571</v>
      </c>
      <c r="AF358">
        <v>186.75642857142856</v>
      </c>
      <c r="AG358">
        <v>96</v>
      </c>
      <c r="AH358">
        <v>122.2</v>
      </c>
      <c r="AI358">
        <v>65</v>
      </c>
      <c r="AJ358">
        <v>100.20453012048185</v>
      </c>
    </row>
    <row r="359" spans="1:36" hidden="1">
      <c r="B359" s="436">
        <v>45698</v>
      </c>
      <c r="C359" s="756" t="s">
        <v>1425</v>
      </c>
      <c r="D359" s="756"/>
      <c r="E359" s="756"/>
      <c r="F359" s="756"/>
      <c r="H359" s="756" t="s">
        <v>1426</v>
      </c>
      <c r="I359" s="756" t="s">
        <v>752</v>
      </c>
      <c r="K359" s="756" t="s">
        <v>752</v>
      </c>
      <c r="L359">
        <v>1</v>
      </c>
      <c r="M359">
        <v>1</v>
      </c>
      <c r="N359">
        <v>7</v>
      </c>
      <c r="O359" s="756" t="s">
        <v>1472</v>
      </c>
      <c r="P359" s="756" t="s">
        <v>114</v>
      </c>
      <c r="Q359" s="756" t="s">
        <v>3</v>
      </c>
      <c r="R359" s="756" t="s">
        <v>22</v>
      </c>
      <c r="S359" s="756" t="s">
        <v>753</v>
      </c>
      <c r="T359" s="756" t="s">
        <v>754</v>
      </c>
      <c r="U359" s="756" t="s">
        <v>755</v>
      </c>
      <c r="V359">
        <v>75012</v>
      </c>
      <c r="W359" s="756" t="s">
        <v>151</v>
      </c>
      <c r="X359">
        <v>75</v>
      </c>
      <c r="Y359" s="756" t="s">
        <v>2450</v>
      </c>
      <c r="Z359">
        <v>15</v>
      </c>
      <c r="AA359" s="756" t="s">
        <v>2454</v>
      </c>
      <c r="AB359" t="s">
        <v>2457</v>
      </c>
      <c r="AC359">
        <v>213.19</v>
      </c>
      <c r="AD359">
        <v>23.4</v>
      </c>
      <c r="AE359">
        <v>53.110666666666702</v>
      </c>
      <c r="AF359">
        <v>79.665999999999997</v>
      </c>
      <c r="AG359">
        <v>23.43</v>
      </c>
      <c r="AH359">
        <v>37.245000000000005</v>
      </c>
      <c r="AI359">
        <v>65</v>
      </c>
      <c r="AJ359">
        <v>100.20453012048185</v>
      </c>
    </row>
    <row r="360" spans="1:36" hidden="1">
      <c r="A360">
        <v>100</v>
      </c>
      <c r="B360" s="436">
        <v>45698</v>
      </c>
      <c r="C360" s="756" t="s">
        <v>1675</v>
      </c>
      <c r="D360" s="756" t="s">
        <v>1676</v>
      </c>
      <c r="E360" s="756" t="s">
        <v>1455</v>
      </c>
      <c r="F360" s="756"/>
      <c r="H360" s="756" t="s">
        <v>1457</v>
      </c>
      <c r="I360" s="756" t="s">
        <v>975</v>
      </c>
      <c r="J360">
        <v>216</v>
      </c>
      <c r="K360" s="756" t="s">
        <v>975</v>
      </c>
      <c r="L360">
        <v>0</v>
      </c>
      <c r="M360">
        <v>1</v>
      </c>
      <c r="N360">
        <v>7</v>
      </c>
      <c r="O360" s="756" t="s">
        <v>1472</v>
      </c>
      <c r="P360" s="756" t="s">
        <v>13</v>
      </c>
      <c r="Q360" s="756" t="s">
        <v>47</v>
      </c>
      <c r="R360" s="756" t="s">
        <v>292</v>
      </c>
      <c r="S360" s="756" t="s">
        <v>976</v>
      </c>
      <c r="T360" s="756" t="s">
        <v>88</v>
      </c>
      <c r="U360" s="756" t="s">
        <v>977</v>
      </c>
      <c r="V360">
        <v>92800</v>
      </c>
      <c r="W360" s="756" t="s">
        <v>475</v>
      </c>
      <c r="X360">
        <v>92</v>
      </c>
      <c r="Y360" s="756" t="s">
        <v>2512</v>
      </c>
      <c r="Z360">
        <v>15</v>
      </c>
      <c r="AA360" s="756" t="s">
        <v>3310</v>
      </c>
      <c r="AB360" t="s">
        <v>2457</v>
      </c>
      <c r="AC360">
        <v>303.7</v>
      </c>
      <c r="AD360">
        <v>73</v>
      </c>
      <c r="AE360">
        <v>81.798823529411763</v>
      </c>
      <c r="AF360">
        <v>198.65428571428572</v>
      </c>
      <c r="AG360">
        <v>78.5</v>
      </c>
      <c r="AH360">
        <v>199</v>
      </c>
      <c r="AI360">
        <v>65</v>
      </c>
      <c r="AJ360">
        <v>100.20453012048185</v>
      </c>
    </row>
    <row r="361" spans="1:36" hidden="1">
      <c r="A361">
        <v>100</v>
      </c>
      <c r="B361" s="436">
        <v>45698</v>
      </c>
      <c r="C361" s="756" t="s">
        <v>1675</v>
      </c>
      <c r="D361" s="756" t="s">
        <v>1676</v>
      </c>
      <c r="E361" s="756" t="s">
        <v>1455</v>
      </c>
      <c r="F361" s="756"/>
      <c r="H361" s="756" t="s">
        <v>1457</v>
      </c>
      <c r="I361" s="756" t="s">
        <v>809</v>
      </c>
      <c r="J361">
        <v>116</v>
      </c>
      <c r="K361" s="756" t="s">
        <v>809</v>
      </c>
      <c r="L361">
        <v>0</v>
      </c>
      <c r="M361">
        <v>1</v>
      </c>
      <c r="N361">
        <v>7</v>
      </c>
      <c r="O361" s="756" t="s">
        <v>1472</v>
      </c>
      <c r="P361" s="756" t="s">
        <v>114</v>
      </c>
      <c r="Q361" s="756" t="s">
        <v>20</v>
      </c>
      <c r="R361" s="756" t="s">
        <v>20</v>
      </c>
      <c r="S361" s="756" t="s">
        <v>616</v>
      </c>
      <c r="T361" s="756" t="s">
        <v>616</v>
      </c>
      <c r="U361" s="756" t="s">
        <v>810</v>
      </c>
      <c r="V361">
        <v>75017</v>
      </c>
      <c r="W361" s="756" t="s">
        <v>393</v>
      </c>
      <c r="X361">
        <v>75</v>
      </c>
      <c r="Y361" s="756" t="s">
        <v>2450</v>
      </c>
      <c r="Z361">
        <v>15</v>
      </c>
      <c r="AA361" s="756" t="s">
        <v>2453</v>
      </c>
      <c r="AB361" t="s">
        <v>2457</v>
      </c>
      <c r="AC361">
        <v>411.4</v>
      </c>
      <c r="AD361">
        <v>118.37</v>
      </c>
      <c r="AE361">
        <v>68.5060465116279</v>
      </c>
      <c r="AF361">
        <v>196.38399999999999</v>
      </c>
      <c r="AG361">
        <v>60</v>
      </c>
      <c r="AH361">
        <v>179.85</v>
      </c>
      <c r="AI361">
        <v>65</v>
      </c>
      <c r="AJ361">
        <v>100.20453012048185</v>
      </c>
    </row>
    <row r="362" spans="1:36" hidden="1">
      <c r="A362">
        <v>100</v>
      </c>
      <c r="B362" s="436">
        <v>45698</v>
      </c>
      <c r="C362" s="756" t="s">
        <v>1675</v>
      </c>
      <c r="D362" s="756" t="s">
        <v>1676</v>
      </c>
      <c r="E362" s="756" t="s">
        <v>1455</v>
      </c>
      <c r="F362" s="756"/>
      <c r="H362" s="756" t="s">
        <v>1457</v>
      </c>
      <c r="I362" s="756" t="s">
        <v>1283</v>
      </c>
      <c r="J362">
        <v>9</v>
      </c>
      <c r="K362" s="756" t="s">
        <v>1283</v>
      </c>
      <c r="L362">
        <v>0</v>
      </c>
      <c r="M362">
        <v>1</v>
      </c>
      <c r="N362">
        <v>7</v>
      </c>
      <c r="O362" s="756" t="s">
        <v>1472</v>
      </c>
      <c r="P362" s="756" t="s">
        <v>114</v>
      </c>
      <c r="Q362" s="756" t="s">
        <v>20</v>
      </c>
      <c r="R362" s="756" t="s">
        <v>20</v>
      </c>
      <c r="S362" s="756" t="s">
        <v>615</v>
      </c>
      <c r="T362" s="756"/>
      <c r="U362" s="756" t="s">
        <v>1284</v>
      </c>
      <c r="V362">
        <v>75016</v>
      </c>
      <c r="W362" s="756" t="s">
        <v>181</v>
      </c>
      <c r="X362">
        <v>75</v>
      </c>
      <c r="Y362" s="756" t="s">
        <v>2450</v>
      </c>
      <c r="Z362">
        <v>15</v>
      </c>
      <c r="AA362" s="756" t="s">
        <v>2453</v>
      </c>
      <c r="AB362" t="s">
        <v>2457</v>
      </c>
      <c r="AC362">
        <v>20.5</v>
      </c>
      <c r="AD362">
        <v>3</v>
      </c>
      <c r="AE362">
        <v>10.833333333333334</v>
      </c>
      <c r="AF362">
        <v>10.833333333333334</v>
      </c>
      <c r="AG362">
        <v>9</v>
      </c>
      <c r="AH362">
        <v>9</v>
      </c>
      <c r="AI362">
        <v>65</v>
      </c>
      <c r="AJ362">
        <v>100.20453012048185</v>
      </c>
    </row>
    <row r="363" spans="1:36" hidden="1">
      <c r="A363">
        <v>100</v>
      </c>
      <c r="B363" s="436">
        <v>45698</v>
      </c>
      <c r="C363" s="756" t="s">
        <v>1675</v>
      </c>
      <c r="D363" s="756" t="s">
        <v>1676</v>
      </c>
      <c r="E363" s="756" t="s">
        <v>1455</v>
      </c>
      <c r="F363" s="756"/>
      <c r="H363" s="756" t="s">
        <v>1457</v>
      </c>
      <c r="I363" s="756" t="s">
        <v>803</v>
      </c>
      <c r="J363">
        <v>174</v>
      </c>
      <c r="K363" s="756" t="s">
        <v>803</v>
      </c>
      <c r="L363">
        <v>0</v>
      </c>
      <c r="M363">
        <v>1</v>
      </c>
      <c r="N363">
        <v>7</v>
      </c>
      <c r="O363" s="756" t="s">
        <v>1472</v>
      </c>
      <c r="P363" s="756" t="s">
        <v>114</v>
      </c>
      <c r="Q363" s="756" t="s">
        <v>20</v>
      </c>
      <c r="R363" s="756" t="s">
        <v>20</v>
      </c>
      <c r="S363" s="756" t="s">
        <v>616</v>
      </c>
      <c r="T363" s="756" t="s">
        <v>616</v>
      </c>
      <c r="U363" s="756" t="s">
        <v>804</v>
      </c>
      <c r="V363">
        <v>75016</v>
      </c>
      <c r="W363" s="756" t="s">
        <v>181</v>
      </c>
      <c r="X363">
        <v>75</v>
      </c>
      <c r="Y363" s="756" t="s">
        <v>2450</v>
      </c>
      <c r="Z363">
        <v>15</v>
      </c>
      <c r="AA363" s="756" t="s">
        <v>2453</v>
      </c>
      <c r="AB363" t="s">
        <v>2457</v>
      </c>
      <c r="AC363">
        <v>475.14</v>
      </c>
      <c r="AD363">
        <v>82</v>
      </c>
      <c r="AE363">
        <v>79.063448275862072</v>
      </c>
      <c r="AF363">
        <v>305.71199999999999</v>
      </c>
      <c r="AG363">
        <v>71</v>
      </c>
      <c r="AH363">
        <v>300.61</v>
      </c>
      <c r="AI363">
        <v>65</v>
      </c>
      <c r="AJ363">
        <v>100.20453012048185</v>
      </c>
    </row>
    <row r="364" spans="1:36" hidden="1">
      <c r="A364">
        <v>100</v>
      </c>
      <c r="B364" s="436">
        <v>45698</v>
      </c>
      <c r="C364" s="756" t="s">
        <v>1675</v>
      </c>
      <c r="D364" s="756" t="s">
        <v>1676</v>
      </c>
      <c r="E364" s="756" t="s">
        <v>1455</v>
      </c>
      <c r="F364" s="756"/>
      <c r="H364" s="756" t="s">
        <v>1457</v>
      </c>
      <c r="I364" s="756" t="s">
        <v>488</v>
      </c>
      <c r="J364">
        <v>83</v>
      </c>
      <c r="K364" s="756" t="s">
        <v>488</v>
      </c>
      <c r="L364">
        <v>0</v>
      </c>
      <c r="M364">
        <v>1</v>
      </c>
      <c r="N364">
        <v>7</v>
      </c>
      <c r="O364" s="756" t="s">
        <v>1472</v>
      </c>
      <c r="P364" s="756" t="s">
        <v>13</v>
      </c>
      <c r="Q364" s="756" t="s">
        <v>43</v>
      </c>
      <c r="R364" s="756" t="s">
        <v>93</v>
      </c>
      <c r="S364" s="756" t="s">
        <v>489</v>
      </c>
      <c r="T364" s="756" t="s">
        <v>88</v>
      </c>
      <c r="U364" s="756" t="s">
        <v>490</v>
      </c>
      <c r="V364">
        <v>75016</v>
      </c>
      <c r="W364" s="756" t="s">
        <v>181</v>
      </c>
      <c r="X364">
        <v>75</v>
      </c>
      <c r="Y364" s="756" t="s">
        <v>2448</v>
      </c>
      <c r="Z364">
        <v>15</v>
      </c>
      <c r="AA364" s="756" t="s">
        <v>3310</v>
      </c>
      <c r="AB364" t="s">
        <v>2457</v>
      </c>
      <c r="AC364">
        <v>272.39999999999998</v>
      </c>
      <c r="AD364">
        <v>52.8</v>
      </c>
      <c r="AE364">
        <v>60.131724137931045</v>
      </c>
      <c r="AF364">
        <v>124.55857142857143</v>
      </c>
      <c r="AG364">
        <v>54</v>
      </c>
      <c r="AH364">
        <v>117.02499999999999</v>
      </c>
      <c r="AI364">
        <v>65</v>
      </c>
      <c r="AJ364">
        <v>100.20453012048185</v>
      </c>
    </row>
    <row r="365" spans="1:36" hidden="1">
      <c r="A365">
        <v>101</v>
      </c>
      <c r="B365" s="436">
        <v>45698</v>
      </c>
      <c r="C365" s="756" t="s">
        <v>1678</v>
      </c>
      <c r="D365" s="756" t="s">
        <v>1607</v>
      </c>
      <c r="E365" s="756" t="s">
        <v>1679</v>
      </c>
      <c r="F365" s="756"/>
      <c r="H365" s="756" t="s">
        <v>1444</v>
      </c>
      <c r="I365" s="756" t="s">
        <v>1285</v>
      </c>
      <c r="J365">
        <v>26.65</v>
      </c>
      <c r="K365" s="756" t="s">
        <v>1285</v>
      </c>
      <c r="L365">
        <v>0</v>
      </c>
      <c r="M365">
        <v>1</v>
      </c>
      <c r="N365">
        <v>7</v>
      </c>
      <c r="O365" s="756" t="s">
        <v>1472</v>
      </c>
      <c r="P365" s="756" t="s">
        <v>13</v>
      </c>
      <c r="Q365" s="756" t="s">
        <v>43</v>
      </c>
      <c r="R365" s="756" t="s">
        <v>93</v>
      </c>
      <c r="S365" s="756" t="s">
        <v>110</v>
      </c>
      <c r="T365" s="756" t="s">
        <v>88</v>
      </c>
      <c r="U365" s="756" t="s">
        <v>1286</v>
      </c>
      <c r="V365">
        <v>92700</v>
      </c>
      <c r="W365" s="756" t="s">
        <v>112</v>
      </c>
      <c r="X365">
        <v>92</v>
      </c>
      <c r="Y365" s="756" t="s">
        <v>2448</v>
      </c>
      <c r="Z365">
        <v>15</v>
      </c>
      <c r="AA365" s="756" t="s">
        <v>3310</v>
      </c>
      <c r="AB365" t="s">
        <v>2457</v>
      </c>
      <c r="AC365">
        <v>195</v>
      </c>
      <c r="AD365">
        <v>11</v>
      </c>
      <c r="AE365">
        <v>42.737499999999997</v>
      </c>
      <c r="AF365">
        <v>48.842857142857142</v>
      </c>
      <c r="AG365">
        <v>24.324999999999999</v>
      </c>
      <c r="AH365">
        <v>22</v>
      </c>
      <c r="AI365">
        <v>65</v>
      </c>
      <c r="AJ365">
        <v>100.20453012048185</v>
      </c>
    </row>
    <row r="366" spans="1:36" hidden="1">
      <c r="A366">
        <v>101</v>
      </c>
      <c r="B366" s="436">
        <v>45698</v>
      </c>
      <c r="C366" s="756" t="s">
        <v>1678</v>
      </c>
      <c r="D366" s="756" t="s">
        <v>1607</v>
      </c>
      <c r="E366" s="756" t="s">
        <v>1679</v>
      </c>
      <c r="F366" s="756"/>
      <c r="H366" s="756" t="s">
        <v>1444</v>
      </c>
      <c r="I366" s="756" t="s">
        <v>784</v>
      </c>
      <c r="J366">
        <v>26.65</v>
      </c>
      <c r="K366" s="756" t="s">
        <v>784</v>
      </c>
      <c r="L366">
        <v>0</v>
      </c>
      <c r="M366">
        <v>1</v>
      </c>
      <c r="N366">
        <v>7</v>
      </c>
      <c r="O366" s="756" t="s">
        <v>1472</v>
      </c>
      <c r="P366" s="756" t="s">
        <v>13</v>
      </c>
      <c r="Q366" s="756" t="s">
        <v>43</v>
      </c>
      <c r="R366" s="756" t="s">
        <v>93</v>
      </c>
      <c r="S366" s="756" t="s">
        <v>209</v>
      </c>
      <c r="T366" s="756" t="s">
        <v>88</v>
      </c>
      <c r="U366" s="756" t="s">
        <v>785</v>
      </c>
      <c r="V366">
        <v>92250</v>
      </c>
      <c r="W366" s="756" t="s">
        <v>786</v>
      </c>
      <c r="X366">
        <v>92</v>
      </c>
      <c r="Y366" s="756" t="s">
        <v>2448</v>
      </c>
      <c r="Z366">
        <v>15</v>
      </c>
      <c r="AA366" s="756" t="s">
        <v>3310</v>
      </c>
      <c r="AB366" t="s">
        <v>2457</v>
      </c>
      <c r="AC366">
        <v>92.91</v>
      </c>
      <c r="AD366">
        <v>17.5</v>
      </c>
      <c r="AE366">
        <v>29.722999999999999</v>
      </c>
      <c r="AF366">
        <v>45.727692307692308</v>
      </c>
      <c r="AG366">
        <v>27.125</v>
      </c>
      <c r="AH366">
        <v>47.14</v>
      </c>
      <c r="AI366">
        <v>65</v>
      </c>
      <c r="AJ366">
        <v>100.20453012048185</v>
      </c>
    </row>
    <row r="367" spans="1:36" hidden="1">
      <c r="A367">
        <v>101</v>
      </c>
      <c r="B367" s="436">
        <v>45698</v>
      </c>
      <c r="C367" s="756" t="s">
        <v>1678</v>
      </c>
      <c r="D367" s="756" t="s">
        <v>1607</v>
      </c>
      <c r="E367" s="756" t="s">
        <v>1679</v>
      </c>
      <c r="F367" s="756"/>
      <c r="H367" s="756" t="s">
        <v>1444</v>
      </c>
      <c r="I367" s="756" t="s">
        <v>500</v>
      </c>
      <c r="J367">
        <v>53.3</v>
      </c>
      <c r="K367" s="756" t="s">
        <v>500</v>
      </c>
      <c r="L367">
        <v>0</v>
      </c>
      <c r="M367">
        <v>1</v>
      </c>
      <c r="N367">
        <v>7</v>
      </c>
      <c r="O367" s="756" t="s">
        <v>1472</v>
      </c>
      <c r="P367" s="756" t="s">
        <v>114</v>
      </c>
      <c r="Q367" s="756" t="s">
        <v>7</v>
      </c>
      <c r="R367" s="756" t="s">
        <v>501</v>
      </c>
      <c r="S367" s="756" t="s">
        <v>500</v>
      </c>
      <c r="T367" s="756" t="s">
        <v>500</v>
      </c>
      <c r="U367" s="756" t="s">
        <v>502</v>
      </c>
      <c r="V367">
        <v>92000</v>
      </c>
      <c r="W367" s="756" t="s">
        <v>160</v>
      </c>
      <c r="X367">
        <v>92</v>
      </c>
      <c r="Y367" s="756" t="s">
        <v>2450</v>
      </c>
      <c r="Z367">
        <v>15</v>
      </c>
      <c r="AA367" s="756" t="s">
        <v>2453</v>
      </c>
      <c r="AB367" t="s">
        <v>2457</v>
      </c>
      <c r="AC367">
        <v>458.58000000000004</v>
      </c>
      <c r="AD367">
        <v>45.85</v>
      </c>
      <c r="AE367">
        <v>71.959032258064511</v>
      </c>
      <c r="AF367">
        <v>159.33785714285716</v>
      </c>
      <c r="AG367">
        <v>53.75</v>
      </c>
      <c r="AH367">
        <v>137.535</v>
      </c>
      <c r="AI367">
        <v>65</v>
      </c>
      <c r="AJ367">
        <v>100.20453012048185</v>
      </c>
    </row>
    <row r="368" spans="1:36" hidden="1">
      <c r="A368">
        <v>102</v>
      </c>
      <c r="B368" s="436">
        <v>45699</v>
      </c>
      <c r="C368" s="756" t="s">
        <v>1477</v>
      </c>
      <c r="D368" s="756" t="s">
        <v>1612</v>
      </c>
      <c r="E368" s="756" t="s">
        <v>1612</v>
      </c>
      <c r="F368" s="756"/>
      <c r="H368" s="756" t="s">
        <v>1444</v>
      </c>
      <c r="I368" s="756" t="s">
        <v>1227</v>
      </c>
      <c r="J368">
        <v>41</v>
      </c>
      <c r="K368" s="756" t="s">
        <v>1227</v>
      </c>
      <c r="L368">
        <v>0</v>
      </c>
      <c r="M368">
        <v>1</v>
      </c>
      <c r="N368">
        <v>7</v>
      </c>
      <c r="O368" s="756" t="s">
        <v>1475</v>
      </c>
      <c r="P368" s="756" t="s">
        <v>114</v>
      </c>
      <c r="Q368" s="756" t="s">
        <v>20</v>
      </c>
      <c r="R368" s="756" t="s">
        <v>20</v>
      </c>
      <c r="S368" s="756" t="s">
        <v>848</v>
      </c>
      <c r="T368" s="756" t="s">
        <v>848</v>
      </c>
      <c r="U368" s="756" t="s">
        <v>1228</v>
      </c>
      <c r="V368">
        <v>93230</v>
      </c>
      <c r="W368" s="756" t="s">
        <v>286</v>
      </c>
      <c r="X368">
        <v>93</v>
      </c>
      <c r="Y368" s="756" t="s">
        <v>2450</v>
      </c>
      <c r="Z368">
        <v>15</v>
      </c>
      <c r="AA368" s="756" t="s">
        <v>2453</v>
      </c>
      <c r="AB368" t="s">
        <v>2457</v>
      </c>
      <c r="AC368">
        <v>242</v>
      </c>
      <c r="AD368">
        <v>68.650000000000006</v>
      </c>
      <c r="AE368">
        <v>73.678620689655176</v>
      </c>
      <c r="AF368">
        <v>142.44533333333334</v>
      </c>
      <c r="AG368">
        <v>63.7</v>
      </c>
      <c r="AH368">
        <v>131</v>
      </c>
      <c r="AI368">
        <v>65</v>
      </c>
      <c r="AJ368">
        <v>100.20453012048185</v>
      </c>
    </row>
    <row r="369" spans="1:36" hidden="1">
      <c r="A369">
        <v>102</v>
      </c>
      <c r="B369" s="436">
        <v>45699</v>
      </c>
      <c r="C369" s="756" t="s">
        <v>1477</v>
      </c>
      <c r="D369" s="756" t="s">
        <v>1612</v>
      </c>
      <c r="E369" s="756" t="s">
        <v>1612</v>
      </c>
      <c r="F369" s="756"/>
      <c r="H369" s="756" t="s">
        <v>1444</v>
      </c>
      <c r="I369" s="756" t="s">
        <v>975</v>
      </c>
      <c r="J369">
        <v>41</v>
      </c>
      <c r="K369" s="756" t="s">
        <v>975</v>
      </c>
      <c r="L369">
        <v>0</v>
      </c>
      <c r="M369">
        <v>1</v>
      </c>
      <c r="N369">
        <v>7</v>
      </c>
      <c r="O369" s="756" t="s">
        <v>1475</v>
      </c>
      <c r="P369" s="756" t="s">
        <v>13</v>
      </c>
      <c r="Q369" s="756" t="s">
        <v>47</v>
      </c>
      <c r="R369" s="756" t="s">
        <v>292</v>
      </c>
      <c r="S369" s="756" t="s">
        <v>976</v>
      </c>
      <c r="T369" s="756" t="s">
        <v>88</v>
      </c>
      <c r="U369" s="756" t="s">
        <v>977</v>
      </c>
      <c r="V369">
        <v>92800</v>
      </c>
      <c r="W369" s="756" t="s">
        <v>475</v>
      </c>
      <c r="X369">
        <v>92</v>
      </c>
      <c r="Y369" s="756" t="s">
        <v>2512</v>
      </c>
      <c r="Z369">
        <v>15</v>
      </c>
      <c r="AA369" s="756" t="s">
        <v>3310</v>
      </c>
      <c r="AB369" t="s">
        <v>2457</v>
      </c>
      <c r="AC369">
        <v>303.7</v>
      </c>
      <c r="AD369">
        <v>73</v>
      </c>
      <c r="AE369">
        <v>81.798823529411763</v>
      </c>
      <c r="AF369">
        <v>198.65428571428572</v>
      </c>
      <c r="AG369">
        <v>78.5</v>
      </c>
      <c r="AH369">
        <v>199</v>
      </c>
      <c r="AI369">
        <v>65</v>
      </c>
      <c r="AJ369">
        <v>100.20453012048185</v>
      </c>
    </row>
    <row r="370" spans="1:36" hidden="1">
      <c r="A370">
        <v>103</v>
      </c>
      <c r="B370" s="436">
        <v>45699</v>
      </c>
      <c r="C370" s="756" t="s">
        <v>1532</v>
      </c>
      <c r="D370" s="756" t="s">
        <v>1533</v>
      </c>
      <c r="E370" s="756" t="s">
        <v>1676</v>
      </c>
      <c r="F370" s="756"/>
      <c r="H370" s="756" t="s">
        <v>1457</v>
      </c>
      <c r="I370" s="756" t="s">
        <v>775</v>
      </c>
      <c r="J370">
        <v>61</v>
      </c>
      <c r="K370" s="756" t="s">
        <v>775</v>
      </c>
      <c r="L370">
        <v>0</v>
      </c>
      <c r="M370">
        <v>1</v>
      </c>
      <c r="N370">
        <v>7</v>
      </c>
      <c r="O370" s="756" t="s">
        <v>1475</v>
      </c>
      <c r="P370" s="756" t="s">
        <v>13</v>
      </c>
      <c r="Q370" s="756" t="s">
        <v>49</v>
      </c>
      <c r="R370" s="756" t="s">
        <v>86</v>
      </c>
      <c r="S370" s="756" t="s">
        <v>776</v>
      </c>
      <c r="T370" s="756" t="s">
        <v>367</v>
      </c>
      <c r="U370" s="756" t="s">
        <v>777</v>
      </c>
      <c r="V370">
        <v>75014</v>
      </c>
      <c r="W370" s="756" t="s">
        <v>211</v>
      </c>
      <c r="X370">
        <v>75</v>
      </c>
      <c r="Y370" s="756" t="s">
        <v>2448</v>
      </c>
      <c r="Z370">
        <v>15</v>
      </c>
      <c r="AA370" s="756" t="s">
        <v>3310</v>
      </c>
      <c r="AB370" t="s">
        <v>2457</v>
      </c>
      <c r="AC370">
        <v>273.19</v>
      </c>
      <c r="AD370">
        <v>60</v>
      </c>
      <c r="AE370">
        <v>115.65642857142856</v>
      </c>
      <c r="AF370">
        <v>115.65642857142856</v>
      </c>
      <c r="AG370">
        <v>105</v>
      </c>
      <c r="AH370">
        <v>105</v>
      </c>
      <c r="AI370">
        <v>65</v>
      </c>
      <c r="AJ370">
        <v>100.20453012048185</v>
      </c>
    </row>
    <row r="371" spans="1:36" hidden="1">
      <c r="A371">
        <v>103</v>
      </c>
      <c r="B371" s="436">
        <v>45699</v>
      </c>
      <c r="C371" s="756" t="s">
        <v>1532</v>
      </c>
      <c r="D371" s="756" t="s">
        <v>1533</v>
      </c>
      <c r="E371" s="756" t="s">
        <v>1676</v>
      </c>
      <c r="F371" s="756"/>
      <c r="H371" s="756" t="s">
        <v>1457</v>
      </c>
      <c r="I371" s="756" t="s">
        <v>803</v>
      </c>
      <c r="J371">
        <v>61</v>
      </c>
      <c r="K371" s="756" t="s">
        <v>803</v>
      </c>
      <c r="L371">
        <v>0</v>
      </c>
      <c r="M371">
        <v>1</v>
      </c>
      <c r="N371">
        <v>7</v>
      </c>
      <c r="O371" s="756" t="s">
        <v>1475</v>
      </c>
      <c r="P371" s="756" t="s">
        <v>114</v>
      </c>
      <c r="Q371" s="756" t="s">
        <v>20</v>
      </c>
      <c r="R371" s="756" t="s">
        <v>20</v>
      </c>
      <c r="S371" s="756" t="s">
        <v>616</v>
      </c>
      <c r="T371" s="756" t="s">
        <v>616</v>
      </c>
      <c r="U371" s="756" t="s">
        <v>804</v>
      </c>
      <c r="V371">
        <v>75016</v>
      </c>
      <c r="W371" s="756" t="s">
        <v>181</v>
      </c>
      <c r="X371">
        <v>75</v>
      </c>
      <c r="Y371" s="756" t="s">
        <v>2450</v>
      </c>
      <c r="Z371">
        <v>15</v>
      </c>
      <c r="AA371" s="756" t="s">
        <v>2453</v>
      </c>
      <c r="AB371" t="s">
        <v>2457</v>
      </c>
      <c r="AC371">
        <v>475.14</v>
      </c>
      <c r="AD371">
        <v>82</v>
      </c>
      <c r="AE371">
        <v>79.063448275862072</v>
      </c>
      <c r="AF371">
        <v>305.71199999999999</v>
      </c>
      <c r="AG371">
        <v>71</v>
      </c>
      <c r="AH371">
        <v>300.61</v>
      </c>
      <c r="AI371">
        <v>65</v>
      </c>
      <c r="AJ371">
        <v>100.20453012048185</v>
      </c>
    </row>
    <row r="372" spans="1:36" hidden="1">
      <c r="A372">
        <v>104</v>
      </c>
      <c r="B372" s="436">
        <v>45699</v>
      </c>
      <c r="C372" s="756" t="s">
        <v>1523</v>
      </c>
      <c r="D372" s="756" t="s">
        <v>1526</v>
      </c>
      <c r="E372" s="756" t="s">
        <v>1683</v>
      </c>
      <c r="F372" s="756" t="s">
        <v>1471</v>
      </c>
      <c r="H372" s="756" t="s">
        <v>1646</v>
      </c>
      <c r="I372" s="756" t="s">
        <v>1392</v>
      </c>
      <c r="J372">
        <v>26.2</v>
      </c>
      <c r="K372" s="756" t="s">
        <v>1392</v>
      </c>
      <c r="L372">
        <v>0</v>
      </c>
      <c r="M372">
        <v>1</v>
      </c>
      <c r="N372">
        <v>7</v>
      </c>
      <c r="O372" s="756" t="s">
        <v>1475</v>
      </c>
      <c r="P372" s="756" t="s">
        <v>114</v>
      </c>
      <c r="Q372" s="756" t="s">
        <v>34</v>
      </c>
      <c r="R372" s="756" t="s">
        <v>34</v>
      </c>
      <c r="S372" s="756" t="s">
        <v>789</v>
      </c>
      <c r="T372" s="756" t="s">
        <v>790</v>
      </c>
      <c r="U372" s="756" t="s">
        <v>1393</v>
      </c>
      <c r="V372">
        <v>75012</v>
      </c>
      <c r="W372" s="756" t="s">
        <v>1394</v>
      </c>
      <c r="X372">
        <v>75</v>
      </c>
      <c r="Y372" s="756" t="s">
        <v>2450</v>
      </c>
      <c r="Z372">
        <v>15</v>
      </c>
      <c r="AA372" s="756" t="s">
        <v>2453</v>
      </c>
      <c r="AB372" t="s">
        <v>2457</v>
      </c>
      <c r="AC372">
        <v>211.4</v>
      </c>
      <c r="AD372">
        <v>26.2</v>
      </c>
      <c r="AE372">
        <v>105.80200000000001</v>
      </c>
      <c r="AF372">
        <v>105.80200000000001</v>
      </c>
      <c r="AG372">
        <v>110.55</v>
      </c>
      <c r="AH372">
        <v>110.55</v>
      </c>
      <c r="AI372">
        <v>65</v>
      </c>
      <c r="AJ372">
        <v>100.20453012048185</v>
      </c>
    </row>
    <row r="373" spans="1:36" hidden="1">
      <c r="A373">
        <v>104</v>
      </c>
      <c r="B373" s="436">
        <v>45699</v>
      </c>
      <c r="C373" s="756" t="s">
        <v>1523</v>
      </c>
      <c r="D373" s="756" t="s">
        <v>1526</v>
      </c>
      <c r="E373" s="756" t="s">
        <v>1683</v>
      </c>
      <c r="F373" s="756" t="s">
        <v>1471</v>
      </c>
      <c r="H373" s="756" t="s">
        <v>1646</v>
      </c>
      <c r="I373" s="756" t="s">
        <v>1243</v>
      </c>
      <c r="J373">
        <v>26.2</v>
      </c>
      <c r="K373" s="756" t="s">
        <v>1243</v>
      </c>
      <c r="L373">
        <v>0</v>
      </c>
      <c r="M373">
        <v>1</v>
      </c>
      <c r="N373">
        <v>7</v>
      </c>
      <c r="O373" s="756" t="s">
        <v>1475</v>
      </c>
      <c r="P373" s="756" t="s">
        <v>13</v>
      </c>
      <c r="Q373" s="756" t="s">
        <v>47</v>
      </c>
      <c r="R373" s="756" t="s">
        <v>292</v>
      </c>
      <c r="S373" s="756" t="s">
        <v>1244</v>
      </c>
      <c r="T373" s="756"/>
      <c r="U373" s="756" t="s">
        <v>1205</v>
      </c>
      <c r="V373">
        <v>75013</v>
      </c>
      <c r="W373" s="756" t="s">
        <v>127</v>
      </c>
      <c r="X373">
        <v>75</v>
      </c>
      <c r="Y373" s="756" t="s">
        <v>2447</v>
      </c>
      <c r="Z373">
        <v>15</v>
      </c>
      <c r="AA373" s="756" t="s">
        <v>3310</v>
      </c>
      <c r="AB373" t="s">
        <v>2457</v>
      </c>
      <c r="AC373">
        <v>265.40999999999997</v>
      </c>
      <c r="AD373">
        <v>4.5</v>
      </c>
      <c r="AE373">
        <v>85.102000000000004</v>
      </c>
      <c r="AF373">
        <v>98.194615384615389</v>
      </c>
      <c r="AG373">
        <v>65.5</v>
      </c>
      <c r="AH373">
        <v>65.5</v>
      </c>
      <c r="AI373">
        <v>65</v>
      </c>
      <c r="AJ373">
        <v>100.20453012048185</v>
      </c>
    </row>
    <row r="374" spans="1:36" hidden="1">
      <c r="B374" s="436">
        <v>45700</v>
      </c>
      <c r="C374" s="756" t="s">
        <v>1425</v>
      </c>
      <c r="D374" s="756"/>
      <c r="E374" s="756"/>
      <c r="F374" s="756"/>
      <c r="H374" s="756" t="s">
        <v>1426</v>
      </c>
      <c r="I374" s="756" t="s">
        <v>704</v>
      </c>
      <c r="K374" s="756" t="s">
        <v>704</v>
      </c>
      <c r="L374">
        <v>1</v>
      </c>
      <c r="M374">
        <v>1</v>
      </c>
      <c r="N374">
        <v>7</v>
      </c>
      <c r="O374" s="756" t="s">
        <v>1424</v>
      </c>
      <c r="P374" s="756" t="s">
        <v>114</v>
      </c>
      <c r="Q374" s="756" t="s">
        <v>7</v>
      </c>
      <c r="R374" s="756" t="s">
        <v>705</v>
      </c>
      <c r="S374" s="756" t="s">
        <v>706</v>
      </c>
      <c r="T374" s="756" t="s">
        <v>706</v>
      </c>
      <c r="U374" s="756" t="s">
        <v>707</v>
      </c>
      <c r="V374">
        <v>94260</v>
      </c>
      <c r="W374" s="756" t="s">
        <v>708</v>
      </c>
      <c r="X374">
        <v>94</v>
      </c>
      <c r="Y374" s="756" t="s">
        <v>2450</v>
      </c>
      <c r="Z374">
        <v>15</v>
      </c>
      <c r="AA374" s="756" t="s">
        <v>2453</v>
      </c>
      <c r="AB374" t="s">
        <v>2457</v>
      </c>
      <c r="AC374">
        <v>118.84</v>
      </c>
      <c r="AD374">
        <v>34.58</v>
      </c>
      <c r="AE374">
        <v>69.284999999999997</v>
      </c>
      <c r="AF374">
        <v>69.284999999999997</v>
      </c>
      <c r="AG374">
        <v>59.745000000000005</v>
      </c>
      <c r="AH374">
        <v>59.745000000000005</v>
      </c>
      <c r="AI374">
        <v>65</v>
      </c>
      <c r="AJ374">
        <v>100.20453012048185</v>
      </c>
    </row>
    <row r="375" spans="1:36" hidden="1">
      <c r="A375">
        <v>105</v>
      </c>
      <c r="B375" s="436">
        <v>45700</v>
      </c>
      <c r="C375" s="756" t="s">
        <v>1678</v>
      </c>
      <c r="D375" s="756" t="s">
        <v>1676</v>
      </c>
      <c r="E375" s="756"/>
      <c r="F375" s="756"/>
      <c r="H375" s="756" t="s">
        <v>1444</v>
      </c>
      <c r="I375" s="756" t="s">
        <v>488</v>
      </c>
      <c r="J375">
        <v>45.95</v>
      </c>
      <c r="K375" s="756" t="s">
        <v>488</v>
      </c>
      <c r="L375">
        <v>0</v>
      </c>
      <c r="M375">
        <v>1</v>
      </c>
      <c r="N375">
        <v>7</v>
      </c>
      <c r="O375" s="756" t="s">
        <v>1424</v>
      </c>
      <c r="P375" s="756" t="s">
        <v>13</v>
      </c>
      <c r="Q375" s="756" t="s">
        <v>43</v>
      </c>
      <c r="R375" s="756" t="s">
        <v>93</v>
      </c>
      <c r="S375" s="756" t="s">
        <v>489</v>
      </c>
      <c r="T375" s="756" t="s">
        <v>88</v>
      </c>
      <c r="U375" s="756" t="s">
        <v>490</v>
      </c>
      <c r="V375">
        <v>75016</v>
      </c>
      <c r="W375" s="756" t="s">
        <v>181</v>
      </c>
      <c r="X375">
        <v>75</v>
      </c>
      <c r="Y375" s="756" t="s">
        <v>2448</v>
      </c>
      <c r="Z375">
        <v>15</v>
      </c>
      <c r="AA375" s="756" t="s">
        <v>3310</v>
      </c>
      <c r="AB375" t="s">
        <v>2457</v>
      </c>
      <c r="AC375">
        <v>272.39999999999998</v>
      </c>
      <c r="AD375">
        <v>52.8</v>
      </c>
      <c r="AE375">
        <v>60.131724137931045</v>
      </c>
      <c r="AF375">
        <v>124.55857142857143</v>
      </c>
      <c r="AG375">
        <v>54</v>
      </c>
      <c r="AH375">
        <v>117.02499999999999</v>
      </c>
      <c r="AI375">
        <v>65</v>
      </c>
      <c r="AJ375">
        <v>100.20453012048185</v>
      </c>
    </row>
    <row r="376" spans="1:36" hidden="1">
      <c r="A376">
        <v>105</v>
      </c>
      <c r="B376" s="436">
        <v>45700</v>
      </c>
      <c r="C376" s="756" t="s">
        <v>1678</v>
      </c>
      <c r="D376" s="756" t="s">
        <v>1676</v>
      </c>
      <c r="E376" s="756"/>
      <c r="F376" s="756"/>
      <c r="H376" s="756" t="s">
        <v>1444</v>
      </c>
      <c r="I376" s="756" t="s">
        <v>809</v>
      </c>
      <c r="J376">
        <v>36.950000000000003</v>
      </c>
      <c r="K376" s="756" t="s">
        <v>809</v>
      </c>
      <c r="L376">
        <v>0</v>
      </c>
      <c r="M376">
        <v>1</v>
      </c>
      <c r="N376">
        <v>7</v>
      </c>
      <c r="O376" s="756" t="s">
        <v>1424</v>
      </c>
      <c r="P376" s="756" t="s">
        <v>114</v>
      </c>
      <c r="Q376" s="756" t="s">
        <v>20</v>
      </c>
      <c r="R376" s="756" t="s">
        <v>20</v>
      </c>
      <c r="S376" s="756" t="s">
        <v>616</v>
      </c>
      <c r="T376" s="756" t="s">
        <v>616</v>
      </c>
      <c r="U376" s="756" t="s">
        <v>810</v>
      </c>
      <c r="V376">
        <v>75017</v>
      </c>
      <c r="W376" s="756" t="s">
        <v>393</v>
      </c>
      <c r="X376">
        <v>75</v>
      </c>
      <c r="Y376" s="756" t="s">
        <v>2450</v>
      </c>
      <c r="Z376">
        <v>15</v>
      </c>
      <c r="AA376" s="756" t="s">
        <v>2453</v>
      </c>
      <c r="AB376" t="s">
        <v>2457</v>
      </c>
      <c r="AC376">
        <v>411.4</v>
      </c>
      <c r="AD376">
        <v>118.37</v>
      </c>
      <c r="AE376">
        <v>68.5060465116279</v>
      </c>
      <c r="AF376">
        <v>196.38399999999999</v>
      </c>
      <c r="AG376">
        <v>60</v>
      </c>
      <c r="AH376">
        <v>179.85</v>
      </c>
      <c r="AI376">
        <v>65</v>
      </c>
      <c r="AJ376">
        <v>100.20453012048185</v>
      </c>
    </row>
    <row r="377" spans="1:36" hidden="1">
      <c r="A377">
        <v>105</v>
      </c>
      <c r="B377" s="436">
        <v>45700</v>
      </c>
      <c r="C377" s="756" t="s">
        <v>1678</v>
      </c>
      <c r="D377" s="756" t="s">
        <v>1676</v>
      </c>
      <c r="E377" s="756"/>
      <c r="F377" s="756"/>
      <c r="H377" s="756" t="s">
        <v>1444</v>
      </c>
      <c r="I377" s="756" t="s">
        <v>803</v>
      </c>
      <c r="J377">
        <v>55.7</v>
      </c>
      <c r="K377" s="756" t="s">
        <v>803</v>
      </c>
      <c r="L377">
        <v>0</v>
      </c>
      <c r="M377">
        <v>1</v>
      </c>
      <c r="N377">
        <v>7</v>
      </c>
      <c r="O377" s="756" t="s">
        <v>1424</v>
      </c>
      <c r="P377" s="756" t="s">
        <v>114</v>
      </c>
      <c r="Q377" s="756" t="s">
        <v>20</v>
      </c>
      <c r="R377" s="756" t="s">
        <v>20</v>
      </c>
      <c r="S377" s="756" t="s">
        <v>616</v>
      </c>
      <c r="T377" s="756" t="s">
        <v>616</v>
      </c>
      <c r="U377" s="756" t="s">
        <v>804</v>
      </c>
      <c r="V377">
        <v>75016</v>
      </c>
      <c r="W377" s="756" t="s">
        <v>181</v>
      </c>
      <c r="X377">
        <v>75</v>
      </c>
      <c r="Y377" s="756" t="s">
        <v>2450</v>
      </c>
      <c r="Z377">
        <v>15</v>
      </c>
      <c r="AA377" s="756" t="s">
        <v>2453</v>
      </c>
      <c r="AB377" t="s">
        <v>2457</v>
      </c>
      <c r="AC377">
        <v>475.14</v>
      </c>
      <c r="AD377">
        <v>82</v>
      </c>
      <c r="AE377">
        <v>79.063448275862072</v>
      </c>
      <c r="AF377">
        <v>305.71199999999999</v>
      </c>
      <c r="AG377">
        <v>71</v>
      </c>
      <c r="AH377">
        <v>300.61</v>
      </c>
      <c r="AI377">
        <v>65</v>
      </c>
      <c r="AJ377">
        <v>100.20453012048185</v>
      </c>
    </row>
    <row r="378" spans="1:36" hidden="1">
      <c r="A378">
        <v>105</v>
      </c>
      <c r="B378" s="436">
        <v>45700</v>
      </c>
      <c r="C378" s="756" t="s">
        <v>1678</v>
      </c>
      <c r="D378" s="756" t="s">
        <v>1676</v>
      </c>
      <c r="E378" s="756"/>
      <c r="F378" s="756"/>
      <c r="H378" s="756" t="s">
        <v>1444</v>
      </c>
      <c r="I378" s="756" t="s">
        <v>975</v>
      </c>
      <c r="J378">
        <v>46.7</v>
      </c>
      <c r="K378" s="756" t="s">
        <v>975</v>
      </c>
      <c r="L378">
        <v>0</v>
      </c>
      <c r="M378">
        <v>1</v>
      </c>
      <c r="N378">
        <v>7</v>
      </c>
      <c r="O378" s="756" t="s">
        <v>1424</v>
      </c>
      <c r="P378" s="756" t="s">
        <v>13</v>
      </c>
      <c r="Q378" s="756" t="s">
        <v>47</v>
      </c>
      <c r="R378" s="756" t="s">
        <v>292</v>
      </c>
      <c r="S378" s="756" t="s">
        <v>976</v>
      </c>
      <c r="T378" s="756" t="s">
        <v>88</v>
      </c>
      <c r="U378" s="756" t="s">
        <v>977</v>
      </c>
      <c r="V378">
        <v>92800</v>
      </c>
      <c r="W378" s="756" t="s">
        <v>475</v>
      </c>
      <c r="X378">
        <v>92</v>
      </c>
      <c r="Y378" s="756" t="s">
        <v>2512</v>
      </c>
      <c r="Z378">
        <v>15</v>
      </c>
      <c r="AA378" s="756" t="s">
        <v>3310</v>
      </c>
      <c r="AB378" t="s">
        <v>2457</v>
      </c>
      <c r="AC378">
        <v>303.7</v>
      </c>
      <c r="AD378">
        <v>73</v>
      </c>
      <c r="AE378">
        <v>81.798823529411763</v>
      </c>
      <c r="AF378">
        <v>198.65428571428572</v>
      </c>
      <c r="AG378">
        <v>78.5</v>
      </c>
      <c r="AH378">
        <v>199</v>
      </c>
      <c r="AI378">
        <v>65</v>
      </c>
      <c r="AJ378">
        <v>100.20453012048185</v>
      </c>
    </row>
    <row r="379" spans="1:36" hidden="1">
      <c r="A379">
        <v>106</v>
      </c>
      <c r="B379" s="436">
        <v>45700</v>
      </c>
      <c r="C379" s="756" t="s">
        <v>1489</v>
      </c>
      <c r="D379" s="756" t="s">
        <v>1436</v>
      </c>
      <c r="E379" s="756"/>
      <c r="F379" s="756"/>
      <c r="H379" s="756" t="s">
        <v>1438</v>
      </c>
      <c r="I379" s="756" t="s">
        <v>1209</v>
      </c>
      <c r="J379">
        <v>142.80000000000001</v>
      </c>
      <c r="K379" s="756" t="s">
        <v>1209</v>
      </c>
      <c r="L379">
        <v>0</v>
      </c>
      <c r="M379">
        <v>1</v>
      </c>
      <c r="N379">
        <v>7</v>
      </c>
      <c r="O379" s="756" t="s">
        <v>1424</v>
      </c>
      <c r="P379" s="756" t="s">
        <v>114</v>
      </c>
      <c r="Q379" s="756" t="s">
        <v>35</v>
      </c>
      <c r="R379" s="756" t="s">
        <v>143</v>
      </c>
      <c r="S379" s="756"/>
      <c r="T379" s="756"/>
      <c r="U379" s="756" t="s">
        <v>1210</v>
      </c>
      <c r="V379">
        <v>93000</v>
      </c>
      <c r="W379" s="756" t="s">
        <v>1211</v>
      </c>
      <c r="X379">
        <v>93</v>
      </c>
      <c r="Y379" s="756" t="s">
        <v>2450</v>
      </c>
      <c r="Z379">
        <v>15</v>
      </c>
      <c r="AA379" s="756" t="s">
        <v>2453</v>
      </c>
      <c r="AB379" t="s">
        <v>2457</v>
      </c>
      <c r="AC379">
        <v>276</v>
      </c>
      <c r="AD379">
        <v>47.44</v>
      </c>
      <c r="AE379">
        <v>132.76266666666666</v>
      </c>
      <c r="AF379">
        <v>132.76266666666666</v>
      </c>
      <c r="AG379">
        <v>118.14</v>
      </c>
      <c r="AH379">
        <v>118.14</v>
      </c>
      <c r="AI379">
        <v>65</v>
      </c>
      <c r="AJ379">
        <v>100.20453012048185</v>
      </c>
    </row>
    <row r="380" spans="1:36" hidden="1">
      <c r="A380">
        <v>106</v>
      </c>
      <c r="B380" s="436">
        <v>45700</v>
      </c>
      <c r="C380" s="756" t="s">
        <v>1489</v>
      </c>
      <c r="D380" s="756" t="s">
        <v>1436</v>
      </c>
      <c r="E380" s="756"/>
      <c r="F380" s="756"/>
      <c r="H380" s="756" t="s">
        <v>1438</v>
      </c>
      <c r="I380" s="756" t="s">
        <v>1212</v>
      </c>
      <c r="J380">
        <v>142.80000000000001</v>
      </c>
      <c r="K380" s="756" t="s">
        <v>1212</v>
      </c>
      <c r="L380">
        <v>0</v>
      </c>
      <c r="M380">
        <v>1</v>
      </c>
      <c r="N380">
        <v>7</v>
      </c>
      <c r="O380" s="756" t="s">
        <v>1424</v>
      </c>
      <c r="P380" s="756" t="s">
        <v>13</v>
      </c>
      <c r="Q380" s="756" t="s">
        <v>49</v>
      </c>
      <c r="R380" s="756" t="s">
        <v>49</v>
      </c>
      <c r="S380" s="756" t="s">
        <v>131</v>
      </c>
      <c r="T380" s="756"/>
      <c r="U380" s="756" t="s">
        <v>1213</v>
      </c>
      <c r="V380">
        <v>75020</v>
      </c>
      <c r="W380" s="756" t="s">
        <v>138</v>
      </c>
      <c r="X380">
        <v>75</v>
      </c>
      <c r="Y380" s="756" t="s">
        <v>2448</v>
      </c>
      <c r="Z380">
        <v>15</v>
      </c>
      <c r="AA380" s="756" t="s">
        <v>3310</v>
      </c>
      <c r="AB380" t="s">
        <v>2457</v>
      </c>
      <c r="AC380">
        <v>875.78</v>
      </c>
      <c r="AD380">
        <v>47.44</v>
      </c>
      <c r="AE380">
        <v>168.76499999999999</v>
      </c>
      <c r="AF380">
        <v>180.01599999999999</v>
      </c>
      <c r="AG380">
        <v>130.27000000000001</v>
      </c>
      <c r="AH380">
        <v>118.14</v>
      </c>
      <c r="AI380">
        <v>65</v>
      </c>
      <c r="AJ380">
        <v>100.20453012048185</v>
      </c>
    </row>
    <row r="381" spans="1:36" hidden="1">
      <c r="A381">
        <v>107</v>
      </c>
      <c r="B381" s="436">
        <v>45700</v>
      </c>
      <c r="C381" s="756" t="s">
        <v>1489</v>
      </c>
      <c r="D381" s="756" t="s">
        <v>1676</v>
      </c>
      <c r="E381" s="756"/>
      <c r="F381" s="756"/>
      <c r="H381" s="756" t="s">
        <v>1465</v>
      </c>
      <c r="I381" s="756" t="s">
        <v>772</v>
      </c>
      <c r="J381">
        <v>14.8</v>
      </c>
      <c r="K381" s="756" t="s">
        <v>772</v>
      </c>
      <c r="L381">
        <v>0</v>
      </c>
      <c r="M381">
        <v>1</v>
      </c>
      <c r="N381">
        <v>7</v>
      </c>
      <c r="O381" s="756" t="s">
        <v>1424</v>
      </c>
      <c r="P381" s="756" t="s">
        <v>13</v>
      </c>
      <c r="Q381" s="756" t="s">
        <v>47</v>
      </c>
      <c r="R381" s="756" t="s">
        <v>47</v>
      </c>
      <c r="S381" s="756" t="s">
        <v>773</v>
      </c>
      <c r="T381" s="756" t="s">
        <v>88</v>
      </c>
      <c r="U381" s="756" t="s">
        <v>774</v>
      </c>
      <c r="V381">
        <v>92100</v>
      </c>
      <c r="W381" s="756" t="s">
        <v>235</v>
      </c>
      <c r="X381">
        <v>92</v>
      </c>
      <c r="Y381" s="756" t="s">
        <v>2448</v>
      </c>
      <c r="Z381">
        <v>15</v>
      </c>
      <c r="AA381" s="756" t="s">
        <v>3310</v>
      </c>
      <c r="AB381" t="s">
        <v>2457</v>
      </c>
      <c r="AC381">
        <v>79</v>
      </c>
      <c r="AD381">
        <v>5.8</v>
      </c>
      <c r="AE381">
        <v>36.027500000000003</v>
      </c>
      <c r="AF381">
        <v>36.027500000000003</v>
      </c>
      <c r="AG381">
        <v>34.200000000000003</v>
      </c>
      <c r="AH381">
        <v>34.200000000000003</v>
      </c>
      <c r="AI381">
        <v>65</v>
      </c>
      <c r="AJ381">
        <v>100.20453012048185</v>
      </c>
    </row>
    <row r="382" spans="1:36" hidden="1">
      <c r="A382">
        <v>107</v>
      </c>
      <c r="B382" s="436">
        <v>45700</v>
      </c>
      <c r="C382" s="756" t="s">
        <v>1489</v>
      </c>
      <c r="D382" s="756" t="s">
        <v>1676</v>
      </c>
      <c r="E382" s="756"/>
      <c r="F382" s="756"/>
      <c r="H382" s="756" t="s">
        <v>1465</v>
      </c>
      <c r="I382" s="756" t="s">
        <v>1029</v>
      </c>
      <c r="J382">
        <v>23.4</v>
      </c>
      <c r="K382" s="756" t="s">
        <v>1029</v>
      </c>
      <c r="L382">
        <v>0</v>
      </c>
      <c r="M382">
        <v>1</v>
      </c>
      <c r="N382">
        <v>7</v>
      </c>
      <c r="O382" s="756" t="s">
        <v>1424</v>
      </c>
      <c r="P382" s="756" t="s">
        <v>114</v>
      </c>
      <c r="Q382" s="756" t="s">
        <v>7</v>
      </c>
      <c r="R382" s="756" t="s">
        <v>143</v>
      </c>
      <c r="S382" s="756" t="s">
        <v>483</v>
      </c>
      <c r="T382" s="756" t="s">
        <v>1030</v>
      </c>
      <c r="U382" s="756" t="s">
        <v>1031</v>
      </c>
      <c r="V382">
        <v>75015</v>
      </c>
      <c r="W382" s="756" t="s">
        <v>118</v>
      </c>
      <c r="X382">
        <v>75</v>
      </c>
      <c r="Y382" s="756" t="s">
        <v>2450</v>
      </c>
      <c r="Z382">
        <v>15</v>
      </c>
      <c r="AA382" s="756" t="s">
        <v>2453</v>
      </c>
      <c r="AB382" t="s">
        <v>2457</v>
      </c>
      <c r="AC382">
        <v>60</v>
      </c>
      <c r="AD382">
        <v>12</v>
      </c>
      <c r="AE382">
        <v>22.299999999999997</v>
      </c>
      <c r="AF382">
        <v>29.733333333333334</v>
      </c>
      <c r="AG382">
        <v>19.600000000000001</v>
      </c>
      <c r="AH382">
        <v>23.4</v>
      </c>
      <c r="AI382">
        <v>65</v>
      </c>
      <c r="AJ382">
        <v>100.20453012048185</v>
      </c>
    </row>
    <row r="383" spans="1:36" hidden="1">
      <c r="A383">
        <v>107</v>
      </c>
      <c r="B383" s="436">
        <v>45700</v>
      </c>
      <c r="C383" s="756" t="s">
        <v>1489</v>
      </c>
      <c r="D383" s="756" t="s">
        <v>1676</v>
      </c>
      <c r="E383" s="756"/>
      <c r="F383" s="756"/>
      <c r="H383" s="756" t="s">
        <v>1465</v>
      </c>
      <c r="I383" s="756" t="s">
        <v>871</v>
      </c>
      <c r="J383">
        <v>8.6</v>
      </c>
      <c r="K383" s="756" t="s">
        <v>871</v>
      </c>
      <c r="L383">
        <v>0</v>
      </c>
      <c r="M383">
        <v>1</v>
      </c>
      <c r="N383">
        <v>7</v>
      </c>
      <c r="O383" s="756" t="s">
        <v>1424</v>
      </c>
      <c r="P383" s="756" t="s">
        <v>13</v>
      </c>
      <c r="Q383" s="756" t="s">
        <v>49</v>
      </c>
      <c r="R383" s="756" t="s">
        <v>86</v>
      </c>
      <c r="S383" s="756" t="s">
        <v>870</v>
      </c>
      <c r="T383" s="756" t="s">
        <v>95</v>
      </c>
      <c r="U383" s="756" t="s">
        <v>872</v>
      </c>
      <c r="V383">
        <v>92300</v>
      </c>
      <c r="W383" s="756" t="s">
        <v>235</v>
      </c>
      <c r="X383">
        <v>92</v>
      </c>
      <c r="Y383" s="756" t="s">
        <v>2448</v>
      </c>
      <c r="Z383">
        <v>15</v>
      </c>
      <c r="AA383" s="756" t="s">
        <v>3310</v>
      </c>
      <c r="AB383" t="s">
        <v>2457</v>
      </c>
      <c r="AC383">
        <v>143.61000000000001</v>
      </c>
      <c r="AD383">
        <v>4.3</v>
      </c>
      <c r="AE383">
        <v>39.126315789473679</v>
      </c>
      <c r="AF383">
        <v>61.95</v>
      </c>
      <c r="AG383">
        <v>20</v>
      </c>
      <c r="AH383">
        <v>54.65</v>
      </c>
      <c r="AI383">
        <v>65</v>
      </c>
      <c r="AJ383">
        <v>100.20453012048185</v>
      </c>
    </row>
    <row r="384" spans="1:36" hidden="1">
      <c r="A384">
        <v>108</v>
      </c>
      <c r="B384" s="436">
        <v>45701</v>
      </c>
      <c r="C384" s="756" t="s">
        <v>1529</v>
      </c>
      <c r="D384" s="756" t="s">
        <v>1676</v>
      </c>
      <c r="E384" s="756" t="s">
        <v>1688</v>
      </c>
      <c r="F384" s="756"/>
      <c r="H384" s="756" t="s">
        <v>1438</v>
      </c>
      <c r="I384" s="756" t="s">
        <v>1227</v>
      </c>
      <c r="J384">
        <v>31.37</v>
      </c>
      <c r="K384" s="756" t="s">
        <v>1227</v>
      </c>
      <c r="L384">
        <v>0</v>
      </c>
      <c r="M384">
        <v>1</v>
      </c>
      <c r="N384">
        <v>7</v>
      </c>
      <c r="O384" s="756" t="s">
        <v>1432</v>
      </c>
      <c r="P384" s="756" t="s">
        <v>114</v>
      </c>
      <c r="Q384" s="756" t="s">
        <v>20</v>
      </c>
      <c r="R384" s="756" t="s">
        <v>20</v>
      </c>
      <c r="S384" s="756" t="s">
        <v>848</v>
      </c>
      <c r="T384" s="756" t="s">
        <v>848</v>
      </c>
      <c r="U384" s="756" t="s">
        <v>1228</v>
      </c>
      <c r="V384">
        <v>93230</v>
      </c>
      <c r="W384" s="756" t="s">
        <v>286</v>
      </c>
      <c r="X384">
        <v>93</v>
      </c>
      <c r="Y384" s="756" t="s">
        <v>2450</v>
      </c>
      <c r="Z384">
        <v>15</v>
      </c>
      <c r="AA384" s="756" t="s">
        <v>2453</v>
      </c>
      <c r="AB384" t="s">
        <v>2457</v>
      </c>
      <c r="AC384">
        <v>242</v>
      </c>
      <c r="AD384">
        <v>68.650000000000006</v>
      </c>
      <c r="AE384">
        <v>73.678620689655176</v>
      </c>
      <c r="AF384">
        <v>142.44533333333334</v>
      </c>
      <c r="AG384">
        <v>63.7</v>
      </c>
      <c r="AH384">
        <v>131</v>
      </c>
      <c r="AI384">
        <v>65</v>
      </c>
      <c r="AJ384">
        <v>100.20453012048185</v>
      </c>
    </row>
    <row r="385" spans="1:36" hidden="1">
      <c r="A385">
        <v>108</v>
      </c>
      <c r="B385" s="436">
        <v>45701</v>
      </c>
      <c r="C385" s="756" t="s">
        <v>1529</v>
      </c>
      <c r="D385" s="756" t="s">
        <v>1676</v>
      </c>
      <c r="E385" s="756" t="s">
        <v>1688</v>
      </c>
      <c r="F385" s="756"/>
      <c r="H385" s="756" t="s">
        <v>1438</v>
      </c>
      <c r="I385" s="756" t="s">
        <v>759</v>
      </c>
      <c r="J385">
        <v>31.37</v>
      </c>
      <c r="K385" s="756" t="s">
        <v>759</v>
      </c>
      <c r="L385">
        <v>0</v>
      </c>
      <c r="M385">
        <v>1</v>
      </c>
      <c r="N385">
        <v>7</v>
      </c>
      <c r="O385" s="756" t="s">
        <v>1432</v>
      </c>
      <c r="P385" s="756" t="s">
        <v>13</v>
      </c>
      <c r="Q385" s="756" t="s">
        <v>49</v>
      </c>
      <c r="R385" s="756" t="s">
        <v>49</v>
      </c>
      <c r="S385" s="756" t="s">
        <v>760</v>
      </c>
      <c r="T385" s="756" t="s">
        <v>88</v>
      </c>
      <c r="U385" s="756" t="s">
        <v>761</v>
      </c>
      <c r="V385">
        <v>94270</v>
      </c>
      <c r="W385" s="756" t="s">
        <v>762</v>
      </c>
      <c r="X385">
        <v>94</v>
      </c>
      <c r="Y385" s="756" t="s">
        <v>2447</v>
      </c>
      <c r="Z385">
        <v>15</v>
      </c>
      <c r="AA385" s="756" t="s">
        <v>3310</v>
      </c>
      <c r="AB385" t="s">
        <v>2457</v>
      </c>
      <c r="AC385">
        <v>983.5</v>
      </c>
      <c r="AD385">
        <v>42.79</v>
      </c>
      <c r="AE385">
        <v>143.24458333333334</v>
      </c>
      <c r="AF385">
        <v>229.19133333333332</v>
      </c>
      <c r="AG385">
        <v>78.525000000000006</v>
      </c>
      <c r="AH385">
        <v>125.9</v>
      </c>
      <c r="AI385">
        <v>65</v>
      </c>
      <c r="AJ385">
        <v>100.20453012048185</v>
      </c>
    </row>
    <row r="386" spans="1:36" hidden="1">
      <c r="A386">
        <v>109</v>
      </c>
      <c r="B386" s="436">
        <v>45701</v>
      </c>
      <c r="C386" s="756" t="s">
        <v>1477</v>
      </c>
      <c r="D386" s="756" t="s">
        <v>1690</v>
      </c>
      <c r="E386" s="756"/>
      <c r="F386" s="756"/>
      <c r="H386" s="756" t="s">
        <v>1457</v>
      </c>
      <c r="I386" s="756" t="s">
        <v>1203</v>
      </c>
      <c r="J386">
        <v>70</v>
      </c>
      <c r="K386" s="756" t="s">
        <v>1203</v>
      </c>
      <c r="L386">
        <v>0</v>
      </c>
      <c r="M386">
        <v>1</v>
      </c>
      <c r="N386">
        <v>7</v>
      </c>
      <c r="O386" s="756" t="s">
        <v>1432</v>
      </c>
      <c r="P386" s="756" t="s">
        <v>114</v>
      </c>
      <c r="Q386" s="756" t="s">
        <v>690</v>
      </c>
      <c r="R386" s="756" t="s">
        <v>1204</v>
      </c>
      <c r="S386" s="756"/>
      <c r="T386" s="756"/>
      <c r="U386" s="756" t="s">
        <v>1205</v>
      </c>
      <c r="V386">
        <v>75013</v>
      </c>
      <c r="W386" s="756" t="s">
        <v>127</v>
      </c>
      <c r="X386">
        <v>75</v>
      </c>
      <c r="Y386" s="756" t="s">
        <v>2450</v>
      </c>
      <c r="Z386">
        <v>15</v>
      </c>
      <c r="AA386" s="756" t="s">
        <v>2452</v>
      </c>
      <c r="AB386" t="s">
        <v>2457</v>
      </c>
      <c r="AC386">
        <v>96.3</v>
      </c>
      <c r="AD386">
        <v>70</v>
      </c>
      <c r="AE386">
        <v>80.628571428571433</v>
      </c>
      <c r="AF386">
        <v>80.628571428571433</v>
      </c>
      <c r="AG386">
        <v>87.5</v>
      </c>
      <c r="AH386">
        <v>87.5</v>
      </c>
      <c r="AI386">
        <v>65</v>
      </c>
      <c r="AJ386">
        <v>100.20453012048185</v>
      </c>
    </row>
    <row r="387" spans="1:36" hidden="1">
      <c r="A387">
        <v>109</v>
      </c>
      <c r="B387" s="436">
        <v>45701</v>
      </c>
      <c r="C387" s="756" t="s">
        <v>1477</v>
      </c>
      <c r="D387" s="756" t="s">
        <v>1690</v>
      </c>
      <c r="E387" s="756"/>
      <c r="F387" s="756"/>
      <c r="H387" s="756" t="s">
        <v>1457</v>
      </c>
      <c r="I387" s="756" t="s">
        <v>1243</v>
      </c>
      <c r="J387">
        <v>11</v>
      </c>
      <c r="K387" s="756" t="s">
        <v>1243</v>
      </c>
      <c r="L387">
        <v>0</v>
      </c>
      <c r="M387">
        <v>1</v>
      </c>
      <c r="N387">
        <v>7</v>
      </c>
      <c r="O387" s="756" t="s">
        <v>1432</v>
      </c>
      <c r="P387" s="756" t="s">
        <v>13</v>
      </c>
      <c r="Q387" s="756" t="s">
        <v>47</v>
      </c>
      <c r="R387" s="756" t="s">
        <v>292</v>
      </c>
      <c r="S387" s="756" t="s">
        <v>1244</v>
      </c>
      <c r="T387" s="756"/>
      <c r="U387" s="756" t="s">
        <v>1205</v>
      </c>
      <c r="V387">
        <v>75013</v>
      </c>
      <c r="W387" s="756" t="s">
        <v>127</v>
      </c>
      <c r="X387">
        <v>75</v>
      </c>
      <c r="Y387" s="756" t="s">
        <v>2447</v>
      </c>
      <c r="Z387">
        <v>15</v>
      </c>
      <c r="AA387" s="756" t="s">
        <v>3310</v>
      </c>
      <c r="AB387" t="s">
        <v>2457</v>
      </c>
      <c r="AC387">
        <v>265.40999999999997</v>
      </c>
      <c r="AD387">
        <v>4.5</v>
      </c>
      <c r="AE387">
        <v>85.102000000000004</v>
      </c>
      <c r="AF387">
        <v>98.194615384615389</v>
      </c>
      <c r="AG387">
        <v>65.5</v>
      </c>
      <c r="AH387">
        <v>65.5</v>
      </c>
      <c r="AI387">
        <v>65</v>
      </c>
      <c r="AJ387">
        <v>100.20453012048185</v>
      </c>
    </row>
    <row r="388" spans="1:36" hidden="1">
      <c r="A388">
        <v>109</v>
      </c>
      <c r="B388" s="436">
        <v>45701</v>
      </c>
      <c r="C388" s="756" t="s">
        <v>1477</v>
      </c>
      <c r="D388" s="756" t="s">
        <v>1690</v>
      </c>
      <c r="E388" s="756"/>
      <c r="F388" s="756"/>
      <c r="H388" s="756" t="s">
        <v>1457</v>
      </c>
      <c r="I388" s="756" t="s">
        <v>353</v>
      </c>
      <c r="J388">
        <v>11</v>
      </c>
      <c r="K388" s="756" t="s">
        <v>353</v>
      </c>
      <c r="L388">
        <v>0</v>
      </c>
      <c r="M388">
        <v>1</v>
      </c>
      <c r="N388">
        <v>7</v>
      </c>
      <c r="O388" s="756" t="s">
        <v>1432</v>
      </c>
      <c r="P388" s="756" t="s">
        <v>114</v>
      </c>
      <c r="Q388" s="756" t="s">
        <v>7</v>
      </c>
      <c r="R388" s="756" t="s">
        <v>32</v>
      </c>
      <c r="S388" s="756" t="s">
        <v>350</v>
      </c>
      <c r="T388" s="756" t="s">
        <v>350</v>
      </c>
      <c r="U388" s="756" t="s">
        <v>354</v>
      </c>
      <c r="V388">
        <v>75014</v>
      </c>
      <c r="W388" s="756" t="s">
        <v>211</v>
      </c>
      <c r="X388">
        <v>75</v>
      </c>
      <c r="Y388" s="756" t="s">
        <v>2450</v>
      </c>
      <c r="Z388">
        <v>15</v>
      </c>
      <c r="AA388" s="756" t="s">
        <v>2453</v>
      </c>
      <c r="AB388" t="s">
        <v>2457</v>
      </c>
      <c r="AC388">
        <v>70.099999999999994</v>
      </c>
      <c r="AD388">
        <v>4.5</v>
      </c>
      <c r="AE388">
        <v>28.9</v>
      </c>
      <c r="AF388">
        <v>28.9</v>
      </c>
      <c r="AG388">
        <v>20.5</v>
      </c>
      <c r="AH388">
        <v>20.5</v>
      </c>
      <c r="AI388">
        <v>65</v>
      </c>
      <c r="AJ388">
        <v>100.20453012048185</v>
      </c>
    </row>
    <row r="389" spans="1:36" hidden="1">
      <c r="A389">
        <v>109</v>
      </c>
      <c r="B389" s="436">
        <v>45701</v>
      </c>
      <c r="C389" s="756" t="s">
        <v>1477</v>
      </c>
      <c r="D389" s="756" t="s">
        <v>1690</v>
      </c>
      <c r="E389" s="756"/>
      <c r="F389" s="756"/>
      <c r="H389" s="756" t="s">
        <v>1457</v>
      </c>
      <c r="I389" s="756" t="s">
        <v>485</v>
      </c>
      <c r="J389">
        <v>70</v>
      </c>
      <c r="K389" s="756" t="s">
        <v>485</v>
      </c>
      <c r="L389">
        <v>0</v>
      </c>
      <c r="M389">
        <v>1</v>
      </c>
      <c r="N389">
        <v>7</v>
      </c>
      <c r="O389" s="756" t="s">
        <v>1432</v>
      </c>
      <c r="P389" s="756" t="s">
        <v>13</v>
      </c>
      <c r="Q389" s="756" t="s">
        <v>49</v>
      </c>
      <c r="R389" s="756" t="s">
        <v>86</v>
      </c>
      <c r="S389" s="756" t="s">
        <v>486</v>
      </c>
      <c r="T389" s="756" t="s">
        <v>88</v>
      </c>
      <c r="U389" s="756" t="s">
        <v>487</v>
      </c>
      <c r="V389">
        <v>75003</v>
      </c>
      <c r="W389" s="756" t="s">
        <v>315</v>
      </c>
      <c r="X389">
        <v>75</v>
      </c>
      <c r="Y389" s="756" t="s">
        <v>2447</v>
      </c>
      <c r="Z389">
        <v>15</v>
      </c>
      <c r="AA389" s="756" t="s">
        <v>3310</v>
      </c>
      <c r="AB389" t="s">
        <v>2457</v>
      </c>
      <c r="AC389">
        <v>96.3</v>
      </c>
      <c r="AD389">
        <v>70</v>
      </c>
      <c r="AE389">
        <v>80.628571428571433</v>
      </c>
      <c r="AF389">
        <v>80.628571428571433</v>
      </c>
      <c r="AG389">
        <v>87.5</v>
      </c>
      <c r="AH389">
        <v>87.5</v>
      </c>
      <c r="AI389">
        <v>65</v>
      </c>
      <c r="AJ389">
        <v>100.20453012048185</v>
      </c>
    </row>
    <row r="390" spans="1:36" hidden="1">
      <c r="A390">
        <v>110</v>
      </c>
      <c r="B390" s="436">
        <v>45701</v>
      </c>
      <c r="C390" s="756" t="s">
        <v>1526</v>
      </c>
      <c r="D390" s="756" t="s">
        <v>1676</v>
      </c>
      <c r="E390" s="756"/>
      <c r="F390" s="756"/>
      <c r="H390" s="756" t="s">
        <v>1461</v>
      </c>
      <c r="I390" s="756" t="s">
        <v>759</v>
      </c>
      <c r="J390">
        <v>133.5</v>
      </c>
      <c r="K390" s="756" t="s">
        <v>759</v>
      </c>
      <c r="L390">
        <v>0</v>
      </c>
      <c r="M390">
        <v>1</v>
      </c>
      <c r="N390">
        <v>7</v>
      </c>
      <c r="O390" s="756" t="s">
        <v>1432</v>
      </c>
      <c r="P390" s="756" t="s">
        <v>13</v>
      </c>
      <c r="Q390" s="756" t="s">
        <v>49</v>
      </c>
      <c r="R390" s="756" t="s">
        <v>49</v>
      </c>
      <c r="S390" s="756" t="s">
        <v>760</v>
      </c>
      <c r="T390" s="756" t="s">
        <v>88</v>
      </c>
      <c r="U390" s="756" t="s">
        <v>761</v>
      </c>
      <c r="V390">
        <v>94270</v>
      </c>
      <c r="W390" s="756" t="s">
        <v>762</v>
      </c>
      <c r="X390">
        <v>94</v>
      </c>
      <c r="Y390" s="756" t="s">
        <v>2447</v>
      </c>
      <c r="Z390">
        <v>15</v>
      </c>
      <c r="AA390" s="756" t="s">
        <v>3310</v>
      </c>
      <c r="AB390" t="s">
        <v>2457</v>
      </c>
      <c r="AC390">
        <v>983.5</v>
      </c>
      <c r="AD390">
        <v>42.79</v>
      </c>
      <c r="AE390">
        <v>143.24458333333334</v>
      </c>
      <c r="AF390">
        <v>229.19133333333332</v>
      </c>
      <c r="AG390">
        <v>78.525000000000006</v>
      </c>
      <c r="AH390">
        <v>125.9</v>
      </c>
      <c r="AI390">
        <v>65</v>
      </c>
      <c r="AJ390">
        <v>100.20453012048185</v>
      </c>
    </row>
    <row r="391" spans="1:36" hidden="1">
      <c r="A391">
        <v>110</v>
      </c>
      <c r="B391" s="436">
        <v>45701</v>
      </c>
      <c r="C391" s="756" t="s">
        <v>1526</v>
      </c>
      <c r="D391" s="756" t="s">
        <v>1676</v>
      </c>
      <c r="E391" s="756"/>
      <c r="F391" s="756"/>
      <c r="H391" s="756" t="s">
        <v>1461</v>
      </c>
      <c r="I391" s="756" t="s">
        <v>370</v>
      </c>
      <c r="J391">
        <v>18</v>
      </c>
      <c r="K391" s="756" t="s">
        <v>370</v>
      </c>
      <c r="L391">
        <v>0</v>
      </c>
      <c r="M391">
        <v>1</v>
      </c>
      <c r="N391">
        <v>7</v>
      </c>
      <c r="O391" s="756" t="s">
        <v>1432</v>
      </c>
      <c r="P391" s="756" t="s">
        <v>13</v>
      </c>
      <c r="Q391" s="756" t="s">
        <v>43</v>
      </c>
      <c r="R391" s="756" t="s">
        <v>93</v>
      </c>
      <c r="S391" s="756" t="s">
        <v>371</v>
      </c>
      <c r="T391" s="756" t="s">
        <v>95</v>
      </c>
      <c r="U391" s="756" t="s">
        <v>373</v>
      </c>
      <c r="V391">
        <v>92000</v>
      </c>
      <c r="W391" s="756" t="s">
        <v>160</v>
      </c>
      <c r="X391">
        <v>92</v>
      </c>
      <c r="Y391" s="756" t="s">
        <v>2512</v>
      </c>
      <c r="Z391">
        <v>15</v>
      </c>
      <c r="AA391" s="756" t="s">
        <v>3310</v>
      </c>
      <c r="AB391" t="s">
        <v>2457</v>
      </c>
      <c r="AC391">
        <v>106.98</v>
      </c>
      <c r="AD391">
        <v>18</v>
      </c>
      <c r="AE391">
        <v>59.938333333333333</v>
      </c>
      <c r="AF391">
        <v>59.938333333333333</v>
      </c>
      <c r="AG391">
        <v>50.814999999999998</v>
      </c>
      <c r="AH391">
        <v>50.814999999999998</v>
      </c>
      <c r="AI391">
        <v>65</v>
      </c>
      <c r="AJ391">
        <v>100.20453012048185</v>
      </c>
    </row>
    <row r="392" spans="1:36" hidden="1">
      <c r="A392">
        <v>110</v>
      </c>
      <c r="B392" s="436">
        <v>45701</v>
      </c>
      <c r="C392" s="756" t="s">
        <v>1526</v>
      </c>
      <c r="D392" s="756" t="s">
        <v>1676</v>
      </c>
      <c r="E392" s="756"/>
      <c r="F392" s="756"/>
      <c r="H392" s="756" t="s">
        <v>1461</v>
      </c>
      <c r="I392" s="756" t="s">
        <v>500</v>
      </c>
      <c r="J392">
        <v>18</v>
      </c>
      <c r="K392" s="756" t="s">
        <v>500</v>
      </c>
      <c r="L392">
        <v>0</v>
      </c>
      <c r="M392">
        <v>1</v>
      </c>
      <c r="N392">
        <v>7</v>
      </c>
      <c r="O392" s="756" t="s">
        <v>1432</v>
      </c>
      <c r="P392" s="756" t="s">
        <v>114</v>
      </c>
      <c r="Q392" s="756" t="s">
        <v>7</v>
      </c>
      <c r="R392" s="756" t="s">
        <v>501</v>
      </c>
      <c r="S392" s="756" t="s">
        <v>500</v>
      </c>
      <c r="T392" s="756" t="s">
        <v>500</v>
      </c>
      <c r="U392" s="756" t="s">
        <v>502</v>
      </c>
      <c r="V392">
        <v>92000</v>
      </c>
      <c r="W392" s="756" t="s">
        <v>160</v>
      </c>
      <c r="X392">
        <v>92</v>
      </c>
      <c r="Y392" s="756" t="s">
        <v>2450</v>
      </c>
      <c r="Z392">
        <v>15</v>
      </c>
      <c r="AA392" s="756" t="s">
        <v>2453</v>
      </c>
      <c r="AB392" t="s">
        <v>2457</v>
      </c>
      <c r="AC392">
        <v>458.58000000000004</v>
      </c>
      <c r="AD392">
        <v>45.85</v>
      </c>
      <c r="AE392">
        <v>71.959032258064511</v>
      </c>
      <c r="AF392">
        <v>159.33785714285716</v>
      </c>
      <c r="AG392">
        <v>53.75</v>
      </c>
      <c r="AH392">
        <v>137.535</v>
      </c>
      <c r="AI392">
        <v>65</v>
      </c>
      <c r="AJ392">
        <v>100.20453012048185</v>
      </c>
    </row>
    <row r="393" spans="1:36" hidden="1">
      <c r="A393">
        <v>110</v>
      </c>
      <c r="B393" s="436">
        <v>45701</v>
      </c>
      <c r="C393" s="756" t="s">
        <v>1526</v>
      </c>
      <c r="D393" s="756" t="s">
        <v>1676</v>
      </c>
      <c r="E393" s="756"/>
      <c r="F393" s="756"/>
      <c r="H393" s="756" t="s">
        <v>1461</v>
      </c>
      <c r="I393" s="756" t="s">
        <v>1298</v>
      </c>
      <c r="J393">
        <v>215.2</v>
      </c>
      <c r="K393" s="756" t="s">
        <v>1298</v>
      </c>
      <c r="L393">
        <v>0</v>
      </c>
      <c r="M393">
        <v>1</v>
      </c>
      <c r="N393">
        <v>7</v>
      </c>
      <c r="O393" s="756" t="s">
        <v>1432</v>
      </c>
      <c r="P393" s="756" t="s">
        <v>114</v>
      </c>
      <c r="Q393" s="756" t="s">
        <v>3</v>
      </c>
      <c r="R393" s="756" t="s">
        <v>1299</v>
      </c>
      <c r="S393" s="756" t="s">
        <v>1300</v>
      </c>
      <c r="T393" s="756" t="s">
        <v>879</v>
      </c>
      <c r="U393" s="756" t="s">
        <v>1301</v>
      </c>
      <c r="V393">
        <v>75015</v>
      </c>
      <c r="W393" s="756" t="s">
        <v>118</v>
      </c>
      <c r="X393">
        <v>75</v>
      </c>
      <c r="Y393" s="756" t="s">
        <v>2450</v>
      </c>
      <c r="Z393">
        <v>15</v>
      </c>
      <c r="AA393" s="756" t="s">
        <v>2454</v>
      </c>
      <c r="AB393" t="s">
        <v>2457</v>
      </c>
      <c r="AC393">
        <v>215.2</v>
      </c>
      <c r="AD393">
        <v>31.65</v>
      </c>
      <c r="AE393">
        <v>99.183333333333337</v>
      </c>
      <c r="AF393">
        <v>99.183333333333337</v>
      </c>
      <c r="AG393">
        <v>50.7</v>
      </c>
      <c r="AH393">
        <v>50.7</v>
      </c>
      <c r="AI393">
        <v>65</v>
      </c>
      <c r="AJ393">
        <v>100.20453012048185</v>
      </c>
    </row>
    <row r="394" spans="1:36" hidden="1">
      <c r="A394">
        <v>110</v>
      </c>
      <c r="B394" s="436">
        <v>45701</v>
      </c>
      <c r="C394" s="756" t="s">
        <v>1526</v>
      </c>
      <c r="D394" s="756" t="s">
        <v>1676</v>
      </c>
      <c r="E394" s="756"/>
      <c r="F394" s="756"/>
      <c r="H394" s="756" t="s">
        <v>1461</v>
      </c>
      <c r="I394" s="756" t="s">
        <v>871</v>
      </c>
      <c r="J394">
        <v>81.7</v>
      </c>
      <c r="K394" s="756" t="s">
        <v>871</v>
      </c>
      <c r="L394">
        <v>0</v>
      </c>
      <c r="M394">
        <v>1</v>
      </c>
      <c r="N394">
        <v>7</v>
      </c>
      <c r="O394" s="756" t="s">
        <v>1432</v>
      </c>
      <c r="P394" s="756" t="s">
        <v>13</v>
      </c>
      <c r="Q394" s="756" t="s">
        <v>49</v>
      </c>
      <c r="R394" s="756" t="s">
        <v>86</v>
      </c>
      <c r="S394" s="756" t="s">
        <v>870</v>
      </c>
      <c r="T394" s="756" t="s">
        <v>95</v>
      </c>
      <c r="U394" s="756" t="s">
        <v>872</v>
      </c>
      <c r="V394">
        <v>92300</v>
      </c>
      <c r="W394" s="756" t="s">
        <v>235</v>
      </c>
      <c r="X394">
        <v>92</v>
      </c>
      <c r="Y394" s="756" t="s">
        <v>2448</v>
      </c>
      <c r="Z394">
        <v>15</v>
      </c>
      <c r="AA394" s="756" t="s">
        <v>3310</v>
      </c>
      <c r="AB394" t="s">
        <v>2457</v>
      </c>
      <c r="AC394">
        <v>143.61000000000001</v>
      </c>
      <c r="AD394">
        <v>4.3</v>
      </c>
      <c r="AE394">
        <v>39.126315789473679</v>
      </c>
      <c r="AF394">
        <v>61.95</v>
      </c>
      <c r="AG394">
        <v>20</v>
      </c>
      <c r="AH394">
        <v>54.65</v>
      </c>
      <c r="AI394">
        <v>65</v>
      </c>
      <c r="AJ394">
        <v>100.20453012048185</v>
      </c>
    </row>
    <row r="395" spans="1:36" hidden="1">
      <c r="B395" s="436">
        <v>45702</v>
      </c>
      <c r="C395" s="756" t="s">
        <v>1425</v>
      </c>
      <c r="D395" s="756"/>
      <c r="E395" s="756"/>
      <c r="F395" s="756"/>
      <c r="H395" s="756" t="s">
        <v>1426</v>
      </c>
      <c r="I395" s="756" t="s">
        <v>174</v>
      </c>
      <c r="K395" s="756" t="s">
        <v>174</v>
      </c>
      <c r="L395">
        <v>1</v>
      </c>
      <c r="M395">
        <v>1</v>
      </c>
      <c r="N395">
        <v>7</v>
      </c>
      <c r="O395" s="756" t="s">
        <v>1440</v>
      </c>
      <c r="P395" s="756" t="s">
        <v>114</v>
      </c>
      <c r="Q395" s="756" t="s">
        <v>7</v>
      </c>
      <c r="R395" s="756" t="s">
        <v>143</v>
      </c>
      <c r="S395" s="756" t="s">
        <v>144</v>
      </c>
      <c r="T395" s="756" t="s">
        <v>175</v>
      </c>
      <c r="U395" s="756" t="s">
        <v>176</v>
      </c>
      <c r="V395">
        <v>92400</v>
      </c>
      <c r="W395" s="756" t="s">
        <v>177</v>
      </c>
      <c r="X395">
        <v>92</v>
      </c>
      <c r="Y395" s="756" t="s">
        <v>2450</v>
      </c>
      <c r="Z395">
        <v>15</v>
      </c>
      <c r="AA395" s="756" t="s">
        <v>2453</v>
      </c>
      <c r="AB395" t="s">
        <v>2457</v>
      </c>
      <c r="AC395">
        <v>36</v>
      </c>
      <c r="AD395">
        <v>36</v>
      </c>
      <c r="AE395">
        <v>36</v>
      </c>
      <c r="AF395">
        <v>36</v>
      </c>
      <c r="AG395">
        <v>36</v>
      </c>
      <c r="AH395">
        <v>36</v>
      </c>
      <c r="AI395">
        <v>65</v>
      </c>
      <c r="AJ395">
        <v>100.20453012048185</v>
      </c>
    </row>
    <row r="396" spans="1:36" hidden="1">
      <c r="B396" s="436">
        <v>45702</v>
      </c>
      <c r="C396" s="756" t="s">
        <v>1425</v>
      </c>
      <c r="D396" s="756"/>
      <c r="E396" s="756"/>
      <c r="F396" s="756"/>
      <c r="H396" s="756" t="s">
        <v>1426</v>
      </c>
      <c r="I396" s="756" t="s">
        <v>1061</v>
      </c>
      <c r="K396" s="756" t="s">
        <v>1061</v>
      </c>
      <c r="L396">
        <v>1</v>
      </c>
      <c r="M396">
        <v>1</v>
      </c>
      <c r="N396">
        <v>7</v>
      </c>
      <c r="O396" s="756" t="s">
        <v>1440</v>
      </c>
      <c r="P396" s="756" t="s">
        <v>114</v>
      </c>
      <c r="Q396" s="756" t="s">
        <v>7</v>
      </c>
      <c r="R396" s="756" t="s">
        <v>143</v>
      </c>
      <c r="S396" s="756" t="s">
        <v>505</v>
      </c>
      <c r="T396" s="756" t="s">
        <v>1060</v>
      </c>
      <c r="U396" s="756" t="s">
        <v>1062</v>
      </c>
      <c r="V396">
        <v>92000</v>
      </c>
      <c r="W396" s="756" t="s">
        <v>160</v>
      </c>
      <c r="X396">
        <v>92</v>
      </c>
      <c r="Y396" s="756" t="s">
        <v>2450</v>
      </c>
      <c r="Z396">
        <v>15</v>
      </c>
      <c r="AA396" s="756" t="s">
        <v>2453</v>
      </c>
      <c r="AB396" t="s">
        <v>2457</v>
      </c>
      <c r="AC396">
        <v>11.6</v>
      </c>
      <c r="AD396">
        <v>1</v>
      </c>
      <c r="AE396">
        <v>6.8488888888888892</v>
      </c>
      <c r="AF396">
        <v>6.8488888888888892</v>
      </c>
      <c r="AG396">
        <v>7</v>
      </c>
      <c r="AH396">
        <v>7</v>
      </c>
      <c r="AI396">
        <v>65</v>
      </c>
      <c r="AJ396">
        <v>100.20453012048185</v>
      </c>
    </row>
    <row r="397" spans="1:36" hidden="1">
      <c r="B397" s="436">
        <v>45702</v>
      </c>
      <c r="C397" s="756" t="s">
        <v>1425</v>
      </c>
      <c r="D397" s="756"/>
      <c r="E397" s="756"/>
      <c r="F397" s="756"/>
      <c r="H397" s="756" t="s">
        <v>1426</v>
      </c>
      <c r="I397" s="756" t="s">
        <v>1029</v>
      </c>
      <c r="K397" s="756" t="s">
        <v>1029</v>
      </c>
      <c r="L397">
        <v>1</v>
      </c>
      <c r="M397">
        <v>1</v>
      </c>
      <c r="N397">
        <v>7</v>
      </c>
      <c r="O397" s="756" t="s">
        <v>1440</v>
      </c>
      <c r="P397" s="756" t="s">
        <v>114</v>
      </c>
      <c r="Q397" s="756" t="s">
        <v>7</v>
      </c>
      <c r="R397" s="756" t="s">
        <v>143</v>
      </c>
      <c r="S397" s="756" t="s">
        <v>483</v>
      </c>
      <c r="T397" s="756" t="s">
        <v>1030</v>
      </c>
      <c r="U397" s="756" t="s">
        <v>1031</v>
      </c>
      <c r="V397">
        <v>75015</v>
      </c>
      <c r="W397" s="756" t="s">
        <v>118</v>
      </c>
      <c r="X397">
        <v>75</v>
      </c>
      <c r="Y397" s="756" t="s">
        <v>2450</v>
      </c>
      <c r="Z397">
        <v>15</v>
      </c>
      <c r="AA397" s="756" t="s">
        <v>2453</v>
      </c>
      <c r="AB397" t="s">
        <v>2457</v>
      </c>
      <c r="AC397">
        <v>60</v>
      </c>
      <c r="AD397">
        <v>12</v>
      </c>
      <c r="AE397">
        <v>22.299999999999997</v>
      </c>
      <c r="AF397">
        <v>29.733333333333334</v>
      </c>
      <c r="AG397">
        <v>19.600000000000001</v>
      </c>
      <c r="AH397">
        <v>23.4</v>
      </c>
      <c r="AI397">
        <v>65</v>
      </c>
      <c r="AJ397">
        <v>100.20453012048185</v>
      </c>
    </row>
    <row r="398" spans="1:36" hidden="1">
      <c r="B398" s="436">
        <v>45702</v>
      </c>
      <c r="C398" s="756" t="s">
        <v>1425</v>
      </c>
      <c r="D398" s="756"/>
      <c r="E398" s="756"/>
      <c r="F398" s="756"/>
      <c r="H398" s="756" t="s">
        <v>1426</v>
      </c>
      <c r="I398" s="756" t="s">
        <v>169</v>
      </c>
      <c r="K398" s="756" t="s">
        <v>169</v>
      </c>
      <c r="L398">
        <v>1</v>
      </c>
      <c r="M398">
        <v>1</v>
      </c>
      <c r="N398">
        <v>7</v>
      </c>
      <c r="O398" s="756" t="s">
        <v>1440</v>
      </c>
      <c r="P398" s="756" t="s">
        <v>114</v>
      </c>
      <c r="Q398" s="756" t="s">
        <v>7</v>
      </c>
      <c r="R398" s="756" t="s">
        <v>143</v>
      </c>
      <c r="S398" s="756" t="s">
        <v>144</v>
      </c>
      <c r="T398" s="756" t="s">
        <v>165</v>
      </c>
      <c r="U398" s="756" t="s">
        <v>170</v>
      </c>
      <c r="V398">
        <v>92110</v>
      </c>
      <c r="W398" s="756" t="s">
        <v>167</v>
      </c>
      <c r="X398">
        <v>92</v>
      </c>
      <c r="Y398" s="756" t="s">
        <v>2450</v>
      </c>
      <c r="Z398">
        <v>15</v>
      </c>
      <c r="AA398" s="756" t="s">
        <v>2453</v>
      </c>
      <c r="AB398" t="s">
        <v>2457</v>
      </c>
      <c r="AC398">
        <v>65</v>
      </c>
      <c r="AD398">
        <v>20</v>
      </c>
      <c r="AE398">
        <v>39.571428571428569</v>
      </c>
      <c r="AF398">
        <v>39.571428571428569</v>
      </c>
      <c r="AG398">
        <v>45</v>
      </c>
      <c r="AH398">
        <v>45</v>
      </c>
      <c r="AI398">
        <v>65</v>
      </c>
      <c r="AJ398">
        <v>100.20453012048185</v>
      </c>
    </row>
    <row r="399" spans="1:36" hidden="1">
      <c r="B399" s="436">
        <v>45702</v>
      </c>
      <c r="C399" s="756" t="s">
        <v>1425</v>
      </c>
      <c r="D399" s="756"/>
      <c r="E399" s="756"/>
      <c r="F399" s="756"/>
      <c r="H399" s="756" t="s">
        <v>1426</v>
      </c>
      <c r="I399" s="756" t="s">
        <v>1068</v>
      </c>
      <c r="K399" s="756" t="s">
        <v>1068</v>
      </c>
      <c r="L399">
        <v>1</v>
      </c>
      <c r="M399">
        <v>1</v>
      </c>
      <c r="N399">
        <v>7</v>
      </c>
      <c r="O399" s="756" t="s">
        <v>1440</v>
      </c>
      <c r="P399" s="756" t="s">
        <v>114</v>
      </c>
      <c r="Q399" s="756" t="s">
        <v>7</v>
      </c>
      <c r="R399" s="756" t="s">
        <v>143</v>
      </c>
      <c r="S399" s="756" t="s">
        <v>505</v>
      </c>
      <c r="T399" s="756" t="s">
        <v>1069</v>
      </c>
      <c r="U399" s="756" t="s">
        <v>1070</v>
      </c>
      <c r="V399">
        <v>92130</v>
      </c>
      <c r="W399" s="756" t="s">
        <v>147</v>
      </c>
      <c r="X399">
        <v>92</v>
      </c>
      <c r="Y399" s="756" t="s">
        <v>2450</v>
      </c>
      <c r="Z399">
        <v>15</v>
      </c>
      <c r="AA399" s="756" t="s">
        <v>2453</v>
      </c>
      <c r="AB399" t="s">
        <v>2457</v>
      </c>
      <c r="AI399">
        <v>65</v>
      </c>
      <c r="AJ399">
        <v>100.20453012048185</v>
      </c>
    </row>
    <row r="400" spans="1:36" hidden="1">
      <c r="B400" s="436">
        <v>45702</v>
      </c>
      <c r="C400" s="756" t="s">
        <v>1425</v>
      </c>
      <c r="D400" s="756"/>
      <c r="E400" s="756"/>
      <c r="F400" s="756"/>
      <c r="H400" s="756" t="s">
        <v>1426</v>
      </c>
      <c r="I400" s="756" t="s">
        <v>164</v>
      </c>
      <c r="K400" s="756" t="s">
        <v>164</v>
      </c>
      <c r="L400">
        <v>1</v>
      </c>
      <c r="M400">
        <v>1</v>
      </c>
      <c r="N400">
        <v>7</v>
      </c>
      <c r="O400" s="756" t="s">
        <v>1440</v>
      </c>
      <c r="P400" s="756" t="s">
        <v>114</v>
      </c>
      <c r="Q400" s="756" t="s">
        <v>7</v>
      </c>
      <c r="R400" s="756" t="s">
        <v>143</v>
      </c>
      <c r="S400" s="756" t="s">
        <v>144</v>
      </c>
      <c r="T400" s="756" t="s">
        <v>165</v>
      </c>
      <c r="U400" s="756" t="s">
        <v>166</v>
      </c>
      <c r="V400">
        <v>92110</v>
      </c>
      <c r="W400" s="756" t="s">
        <v>167</v>
      </c>
      <c r="X400">
        <v>92</v>
      </c>
      <c r="Y400" s="756" t="s">
        <v>2450</v>
      </c>
      <c r="Z400">
        <v>15</v>
      </c>
      <c r="AA400" s="756" t="s">
        <v>2453</v>
      </c>
      <c r="AB400" t="s">
        <v>2457</v>
      </c>
      <c r="AC400">
        <v>15</v>
      </c>
      <c r="AD400">
        <v>15</v>
      </c>
      <c r="AE400">
        <v>15</v>
      </c>
      <c r="AF400">
        <v>15</v>
      </c>
      <c r="AG400">
        <v>15</v>
      </c>
      <c r="AH400">
        <v>15</v>
      </c>
      <c r="AI400">
        <v>65</v>
      </c>
      <c r="AJ400">
        <v>100.20453012048185</v>
      </c>
    </row>
    <row r="401" spans="1:36" hidden="1">
      <c r="B401" s="436">
        <v>45702</v>
      </c>
      <c r="C401" s="756" t="s">
        <v>1425</v>
      </c>
      <c r="D401" s="756"/>
      <c r="E401" s="756"/>
      <c r="F401" s="756"/>
      <c r="H401" s="756" t="s">
        <v>1426</v>
      </c>
      <c r="I401" s="756" t="s">
        <v>835</v>
      </c>
      <c r="K401" s="756" t="s">
        <v>835</v>
      </c>
      <c r="L401">
        <v>1</v>
      </c>
      <c r="M401">
        <v>1</v>
      </c>
      <c r="N401">
        <v>7</v>
      </c>
      <c r="O401" s="756" t="s">
        <v>1440</v>
      </c>
      <c r="P401" s="756" t="s">
        <v>114</v>
      </c>
      <c r="Q401" s="756" t="s">
        <v>7</v>
      </c>
      <c r="R401" s="756" t="s">
        <v>143</v>
      </c>
      <c r="S401" s="756" t="s">
        <v>836</v>
      </c>
      <c r="T401" s="756" t="s">
        <v>837</v>
      </c>
      <c r="U401" s="756" t="s">
        <v>838</v>
      </c>
      <c r="V401">
        <v>92100</v>
      </c>
      <c r="W401" s="756" t="s">
        <v>839</v>
      </c>
      <c r="X401">
        <v>92</v>
      </c>
      <c r="Y401" s="756" t="s">
        <v>2450</v>
      </c>
      <c r="Z401">
        <v>15</v>
      </c>
      <c r="AA401" s="756" t="s">
        <v>2453</v>
      </c>
      <c r="AB401" t="s">
        <v>2457</v>
      </c>
      <c r="AI401">
        <v>65</v>
      </c>
      <c r="AJ401">
        <v>100.20453012048185</v>
      </c>
    </row>
    <row r="402" spans="1:36" hidden="1">
      <c r="B402" s="436">
        <v>45702</v>
      </c>
      <c r="C402" s="756" t="s">
        <v>1425</v>
      </c>
      <c r="D402" s="756"/>
      <c r="E402" s="756"/>
      <c r="F402" s="756"/>
      <c r="H402" s="756" t="s">
        <v>1426</v>
      </c>
      <c r="I402" s="756" t="s">
        <v>455</v>
      </c>
      <c r="K402" s="756" t="s">
        <v>455</v>
      </c>
      <c r="L402">
        <v>1</v>
      </c>
      <c r="M402">
        <v>1</v>
      </c>
      <c r="N402">
        <v>7</v>
      </c>
      <c r="O402" s="756" t="s">
        <v>1440</v>
      </c>
      <c r="P402" s="756" t="s">
        <v>114</v>
      </c>
      <c r="Q402" s="756" t="s">
        <v>7</v>
      </c>
      <c r="R402" s="756" t="s">
        <v>143</v>
      </c>
      <c r="S402" s="756" t="s">
        <v>449</v>
      </c>
      <c r="T402" s="756" t="s">
        <v>165</v>
      </c>
      <c r="U402" s="756" t="s">
        <v>456</v>
      </c>
      <c r="V402">
        <v>92300</v>
      </c>
      <c r="W402" s="756" t="s">
        <v>172</v>
      </c>
      <c r="X402">
        <v>92</v>
      </c>
      <c r="Y402" s="756" t="s">
        <v>2450</v>
      </c>
      <c r="Z402">
        <v>15</v>
      </c>
      <c r="AA402" s="756" t="s">
        <v>2453</v>
      </c>
      <c r="AB402" t="s">
        <v>2457</v>
      </c>
      <c r="AC402">
        <v>60.57</v>
      </c>
      <c r="AD402">
        <v>29.3</v>
      </c>
      <c r="AE402">
        <v>41.696666666666665</v>
      </c>
      <c r="AF402">
        <v>41.696666666666665</v>
      </c>
      <c r="AG402">
        <v>35.22</v>
      </c>
      <c r="AH402">
        <v>35.22</v>
      </c>
      <c r="AI402">
        <v>65</v>
      </c>
      <c r="AJ402">
        <v>100.20453012048185</v>
      </c>
    </row>
    <row r="403" spans="1:36" hidden="1">
      <c r="A403">
        <v>111</v>
      </c>
      <c r="B403" s="436">
        <v>45702</v>
      </c>
      <c r="C403" s="756" t="s">
        <v>1693</v>
      </c>
      <c r="D403" s="756" t="s">
        <v>1694</v>
      </c>
      <c r="E403" s="756" t="s">
        <v>1455</v>
      </c>
      <c r="F403" s="756"/>
      <c r="H403" s="756" t="s">
        <v>1444</v>
      </c>
      <c r="I403" s="756" t="s">
        <v>809</v>
      </c>
      <c r="J403">
        <v>60</v>
      </c>
      <c r="K403" s="756" t="s">
        <v>809</v>
      </c>
      <c r="L403">
        <v>0</v>
      </c>
      <c r="M403">
        <v>1</v>
      </c>
      <c r="N403">
        <v>7</v>
      </c>
      <c r="O403" s="756" t="s">
        <v>1440</v>
      </c>
      <c r="P403" s="756" t="s">
        <v>114</v>
      </c>
      <c r="Q403" s="756" t="s">
        <v>20</v>
      </c>
      <c r="R403" s="756" t="s">
        <v>20</v>
      </c>
      <c r="S403" s="756" t="s">
        <v>616</v>
      </c>
      <c r="T403" s="756" t="s">
        <v>616</v>
      </c>
      <c r="U403" s="756" t="s">
        <v>810</v>
      </c>
      <c r="V403">
        <v>75017</v>
      </c>
      <c r="W403" s="756" t="s">
        <v>393</v>
      </c>
      <c r="X403">
        <v>75</v>
      </c>
      <c r="Y403" s="756" t="s">
        <v>2450</v>
      </c>
      <c r="Z403">
        <v>15</v>
      </c>
      <c r="AA403" s="756" t="s">
        <v>2453</v>
      </c>
      <c r="AB403" t="s">
        <v>2457</v>
      </c>
      <c r="AC403">
        <v>411.4</v>
      </c>
      <c r="AD403">
        <v>118.37</v>
      </c>
      <c r="AE403">
        <v>68.5060465116279</v>
      </c>
      <c r="AF403">
        <v>196.38399999999999</v>
      </c>
      <c r="AG403">
        <v>60</v>
      </c>
      <c r="AH403">
        <v>179.85</v>
      </c>
      <c r="AI403">
        <v>65</v>
      </c>
      <c r="AJ403">
        <v>100.20453012048185</v>
      </c>
    </row>
    <row r="404" spans="1:36" hidden="1">
      <c r="A404">
        <v>111</v>
      </c>
      <c r="B404" s="436">
        <v>45702</v>
      </c>
      <c r="C404" s="756" t="s">
        <v>1693</v>
      </c>
      <c r="D404" s="756" t="s">
        <v>1694</v>
      </c>
      <c r="E404" s="756" t="s">
        <v>1455</v>
      </c>
      <c r="F404" s="756"/>
      <c r="H404" s="756" t="s">
        <v>1444</v>
      </c>
      <c r="I404" s="756" t="s">
        <v>803</v>
      </c>
      <c r="J404">
        <v>70</v>
      </c>
      <c r="K404" s="756" t="s">
        <v>803</v>
      </c>
      <c r="L404">
        <v>0</v>
      </c>
      <c r="M404">
        <v>1</v>
      </c>
      <c r="N404">
        <v>7</v>
      </c>
      <c r="O404" s="756" t="s">
        <v>1440</v>
      </c>
      <c r="P404" s="756" t="s">
        <v>114</v>
      </c>
      <c r="Q404" s="756" t="s">
        <v>20</v>
      </c>
      <c r="R404" s="756" t="s">
        <v>20</v>
      </c>
      <c r="S404" s="756" t="s">
        <v>616</v>
      </c>
      <c r="T404" s="756" t="s">
        <v>616</v>
      </c>
      <c r="U404" s="756" t="s">
        <v>804</v>
      </c>
      <c r="V404">
        <v>75016</v>
      </c>
      <c r="W404" s="756" t="s">
        <v>181</v>
      </c>
      <c r="X404">
        <v>75</v>
      </c>
      <c r="Y404" s="756" t="s">
        <v>2450</v>
      </c>
      <c r="Z404">
        <v>15</v>
      </c>
      <c r="AA404" s="756" t="s">
        <v>2453</v>
      </c>
      <c r="AB404" t="s">
        <v>2457</v>
      </c>
      <c r="AC404">
        <v>475.14</v>
      </c>
      <c r="AD404">
        <v>82</v>
      </c>
      <c r="AE404">
        <v>79.063448275862072</v>
      </c>
      <c r="AF404">
        <v>305.71199999999999</v>
      </c>
      <c r="AG404">
        <v>71</v>
      </c>
      <c r="AH404">
        <v>300.61</v>
      </c>
      <c r="AI404">
        <v>65</v>
      </c>
      <c r="AJ404">
        <v>100.20453012048185</v>
      </c>
    </row>
    <row r="405" spans="1:36" hidden="1">
      <c r="A405">
        <v>111</v>
      </c>
      <c r="B405" s="436">
        <v>45702</v>
      </c>
      <c r="C405" s="756" t="s">
        <v>1693</v>
      </c>
      <c r="D405" s="756" t="s">
        <v>1694</v>
      </c>
      <c r="E405" s="756" t="s">
        <v>1455</v>
      </c>
      <c r="F405" s="756"/>
      <c r="H405" s="756" t="s">
        <v>1444</v>
      </c>
      <c r="I405" s="756" t="s">
        <v>226</v>
      </c>
      <c r="J405">
        <v>130</v>
      </c>
      <c r="K405" s="756" t="s">
        <v>226</v>
      </c>
      <c r="L405">
        <v>0</v>
      </c>
      <c r="M405">
        <v>1</v>
      </c>
      <c r="N405">
        <v>7</v>
      </c>
      <c r="O405" s="756" t="s">
        <v>1440</v>
      </c>
      <c r="P405" s="756" t="s">
        <v>13</v>
      </c>
      <c r="Q405" s="756" t="s">
        <v>43</v>
      </c>
      <c r="R405" s="756" t="s">
        <v>93</v>
      </c>
      <c r="S405" s="756" t="s">
        <v>209</v>
      </c>
      <c r="T405" s="756" t="s">
        <v>88</v>
      </c>
      <c r="U405" s="756" t="s">
        <v>227</v>
      </c>
      <c r="V405">
        <v>75012</v>
      </c>
      <c r="W405" s="756" t="s">
        <v>151</v>
      </c>
      <c r="X405">
        <v>75</v>
      </c>
      <c r="Y405" s="756" t="s">
        <v>2448</v>
      </c>
      <c r="Z405">
        <v>15</v>
      </c>
      <c r="AA405" s="756" t="s">
        <v>3310</v>
      </c>
      <c r="AB405" t="s">
        <v>2457</v>
      </c>
      <c r="AC405">
        <v>242.2</v>
      </c>
      <c r="AD405">
        <v>37.5</v>
      </c>
      <c r="AE405">
        <v>145.446</v>
      </c>
      <c r="AF405">
        <v>145.446</v>
      </c>
      <c r="AG405">
        <v>134.69999999999999</v>
      </c>
      <c r="AH405">
        <v>134.69999999999999</v>
      </c>
      <c r="AI405">
        <v>65</v>
      </c>
      <c r="AJ405">
        <v>100.20453012048185</v>
      </c>
    </row>
    <row r="406" spans="1:36" hidden="1">
      <c r="A406">
        <v>112</v>
      </c>
      <c r="B406" s="436">
        <v>45702</v>
      </c>
      <c r="C406" s="756" t="s">
        <v>1696</v>
      </c>
      <c r="D406" s="756" t="s">
        <v>1697</v>
      </c>
      <c r="E406" s="756" t="s">
        <v>1511</v>
      </c>
      <c r="F406" s="756"/>
      <c r="H406" s="756" t="s">
        <v>1457</v>
      </c>
      <c r="I406" s="756" t="s">
        <v>1249</v>
      </c>
      <c r="J406">
        <v>44.25</v>
      </c>
      <c r="K406" s="756" t="s">
        <v>1249</v>
      </c>
      <c r="L406">
        <v>0</v>
      </c>
      <c r="M406">
        <v>1</v>
      </c>
      <c r="N406">
        <v>7</v>
      </c>
      <c r="O406" s="756" t="s">
        <v>1440</v>
      </c>
      <c r="P406" s="756" t="s">
        <v>13</v>
      </c>
      <c r="Q406" s="756" t="s">
        <v>45</v>
      </c>
      <c r="R406" s="756" t="s">
        <v>45</v>
      </c>
      <c r="S406" s="756"/>
      <c r="T406" s="756" t="s">
        <v>88</v>
      </c>
      <c r="U406" s="756" t="s">
        <v>1250</v>
      </c>
      <c r="V406">
        <v>93200</v>
      </c>
      <c r="W406" s="756" t="s">
        <v>744</v>
      </c>
      <c r="X406">
        <v>93</v>
      </c>
      <c r="Y406" s="756" t="s">
        <v>2447</v>
      </c>
      <c r="Z406">
        <v>15</v>
      </c>
      <c r="AA406" s="756" t="s">
        <v>3310</v>
      </c>
      <c r="AB406" t="s">
        <v>2457</v>
      </c>
      <c r="AC406">
        <v>331.2</v>
      </c>
      <c r="AD406">
        <v>24.05</v>
      </c>
      <c r="AE406">
        <v>97.699999999999989</v>
      </c>
      <c r="AF406">
        <v>170.97499999999999</v>
      </c>
      <c r="AG406">
        <v>73.45</v>
      </c>
      <c r="AH406">
        <v>166.2</v>
      </c>
      <c r="AI406">
        <v>65</v>
      </c>
      <c r="AJ406">
        <v>100.20453012048185</v>
      </c>
    </row>
    <row r="407" spans="1:36" hidden="1">
      <c r="A407">
        <v>112</v>
      </c>
      <c r="B407" s="436">
        <v>45702</v>
      </c>
      <c r="C407" s="756" t="s">
        <v>1696</v>
      </c>
      <c r="D407" s="756" t="s">
        <v>1697</v>
      </c>
      <c r="E407" s="756" t="s">
        <v>1511</v>
      </c>
      <c r="F407" s="756"/>
      <c r="H407" s="756" t="s">
        <v>1457</v>
      </c>
      <c r="I407" s="756" t="s">
        <v>602</v>
      </c>
      <c r="J407">
        <v>82.25</v>
      </c>
      <c r="K407" s="756" t="s">
        <v>602</v>
      </c>
      <c r="L407">
        <v>0</v>
      </c>
      <c r="M407">
        <v>1</v>
      </c>
      <c r="N407">
        <v>7</v>
      </c>
      <c r="O407" s="756" t="s">
        <v>1440</v>
      </c>
      <c r="P407" s="756" t="s">
        <v>114</v>
      </c>
      <c r="Q407" s="756" t="s">
        <v>7</v>
      </c>
      <c r="R407" s="756" t="s">
        <v>143</v>
      </c>
      <c r="S407" s="756" t="s">
        <v>603</v>
      </c>
      <c r="T407" s="756" t="s">
        <v>603</v>
      </c>
      <c r="U407" s="756" t="s">
        <v>604</v>
      </c>
      <c r="V407">
        <v>93400</v>
      </c>
      <c r="W407" s="756" t="s">
        <v>385</v>
      </c>
      <c r="X407">
        <v>93</v>
      </c>
      <c r="Y407" s="756" t="s">
        <v>2450</v>
      </c>
      <c r="Z407">
        <v>15</v>
      </c>
      <c r="AA407" s="756" t="s">
        <v>2453</v>
      </c>
      <c r="AB407" t="s">
        <v>2457</v>
      </c>
      <c r="AC407">
        <v>153.4</v>
      </c>
      <c r="AD407">
        <v>43.9</v>
      </c>
      <c r="AE407">
        <v>84.566153846153838</v>
      </c>
      <c r="AF407">
        <v>84.566153846153838</v>
      </c>
      <c r="AG407">
        <v>75.400000000000006</v>
      </c>
      <c r="AH407">
        <v>75.400000000000006</v>
      </c>
      <c r="AI407">
        <v>65</v>
      </c>
      <c r="AJ407">
        <v>100.20453012048185</v>
      </c>
    </row>
    <row r="408" spans="1:36">
      <c r="A408">
        <v>112</v>
      </c>
      <c r="B408" s="436">
        <v>45702</v>
      </c>
      <c r="C408" s="756" t="s">
        <v>1696</v>
      </c>
      <c r="D408" s="756" t="s">
        <v>1697</v>
      </c>
      <c r="E408" s="756" t="s">
        <v>1511</v>
      </c>
      <c r="F408" s="756"/>
      <c r="H408" s="756" t="s">
        <v>1457</v>
      </c>
      <c r="I408" s="756" t="s">
        <v>382</v>
      </c>
      <c r="J408">
        <v>38</v>
      </c>
      <c r="K408" s="756" t="s">
        <v>382</v>
      </c>
      <c r="L408">
        <v>0</v>
      </c>
      <c r="M408">
        <v>1</v>
      </c>
      <c r="N408">
        <v>7</v>
      </c>
      <c r="O408" s="756" t="s">
        <v>1440</v>
      </c>
      <c r="P408" s="756" t="s">
        <v>13</v>
      </c>
      <c r="Q408" s="756" t="s">
        <v>49</v>
      </c>
      <c r="R408" s="756" t="s">
        <v>86</v>
      </c>
      <c r="S408" s="756" t="s">
        <v>383</v>
      </c>
      <c r="T408" s="756" t="s">
        <v>88</v>
      </c>
      <c r="U408" s="756" t="s">
        <v>384</v>
      </c>
      <c r="V408">
        <v>93400</v>
      </c>
      <c r="W408" s="756" t="s">
        <v>385</v>
      </c>
      <c r="X408">
        <v>93</v>
      </c>
      <c r="Y408" s="756" t="s">
        <v>2512</v>
      </c>
      <c r="Z408">
        <v>15</v>
      </c>
      <c r="AA408" s="756" t="s">
        <v>3310</v>
      </c>
      <c r="AB408" t="s">
        <v>2457</v>
      </c>
      <c r="AC408">
        <v>458.6</v>
      </c>
      <c r="AD408">
        <v>6.8</v>
      </c>
      <c r="AE408">
        <v>82.842083333333335</v>
      </c>
      <c r="AF408">
        <v>165.68416666666667</v>
      </c>
      <c r="AG408">
        <v>67.674999999999997</v>
      </c>
      <c r="AH408">
        <v>131.97499999999999</v>
      </c>
      <c r="AI408">
        <v>65</v>
      </c>
      <c r="AJ408">
        <v>100.20453012048185</v>
      </c>
    </row>
    <row r="409" spans="1:36" hidden="1">
      <c r="A409">
        <v>113</v>
      </c>
      <c r="B409" s="436">
        <v>45702</v>
      </c>
      <c r="C409" s="756" t="s">
        <v>1612</v>
      </c>
      <c r="D409" s="756" t="s">
        <v>1612</v>
      </c>
      <c r="E409" s="756" t="s">
        <v>1612</v>
      </c>
      <c r="F409" s="756"/>
      <c r="H409" s="756" t="s">
        <v>1444</v>
      </c>
      <c r="I409" s="756" t="s">
        <v>1262</v>
      </c>
      <c r="J409">
        <v>17</v>
      </c>
      <c r="K409" s="756" t="s">
        <v>1262</v>
      </c>
      <c r="L409">
        <v>0</v>
      </c>
      <c r="M409">
        <v>1</v>
      </c>
      <c r="N409">
        <v>7</v>
      </c>
      <c r="O409" s="756" t="s">
        <v>1440</v>
      </c>
      <c r="P409" s="756" t="s">
        <v>13</v>
      </c>
      <c r="Q409" s="756" t="s">
        <v>49</v>
      </c>
      <c r="R409" s="756"/>
      <c r="S409" s="756" t="s">
        <v>1263</v>
      </c>
      <c r="T409" s="756" t="s">
        <v>88</v>
      </c>
      <c r="U409" s="756" t="s">
        <v>1264</v>
      </c>
      <c r="V409">
        <v>93200</v>
      </c>
      <c r="W409" s="756" t="s">
        <v>744</v>
      </c>
      <c r="X409">
        <v>93</v>
      </c>
      <c r="Y409" s="756" t="s">
        <v>2447</v>
      </c>
      <c r="Z409">
        <v>15</v>
      </c>
      <c r="AA409" s="756" t="s">
        <v>3310</v>
      </c>
      <c r="AB409" t="s">
        <v>2457</v>
      </c>
      <c r="AC409">
        <v>313</v>
      </c>
      <c r="AD409">
        <v>17</v>
      </c>
      <c r="AE409">
        <v>98.68</v>
      </c>
      <c r="AF409">
        <v>123.35000000000001</v>
      </c>
      <c r="AG409">
        <v>70</v>
      </c>
      <c r="AH409">
        <v>81.699999999999989</v>
      </c>
      <c r="AI409">
        <v>65</v>
      </c>
      <c r="AJ409">
        <v>100.20453012048185</v>
      </c>
    </row>
    <row r="410" spans="1:36">
      <c r="A410">
        <v>113</v>
      </c>
      <c r="B410" s="436">
        <v>45702</v>
      </c>
      <c r="C410" s="756" t="s">
        <v>1612</v>
      </c>
      <c r="D410" s="756" t="s">
        <v>1612</v>
      </c>
      <c r="E410" s="756" t="s">
        <v>1612</v>
      </c>
      <c r="F410" s="756"/>
      <c r="H410" s="756" t="s">
        <v>1444</v>
      </c>
      <c r="I410" s="756" t="s">
        <v>382</v>
      </c>
      <c r="J410">
        <v>397.5</v>
      </c>
      <c r="K410" s="756" t="s">
        <v>382</v>
      </c>
      <c r="L410">
        <v>0</v>
      </c>
      <c r="M410">
        <v>1</v>
      </c>
      <c r="N410">
        <v>7</v>
      </c>
      <c r="O410" s="756" t="s">
        <v>1440</v>
      </c>
      <c r="P410" s="756" t="s">
        <v>13</v>
      </c>
      <c r="Q410" s="756" t="s">
        <v>49</v>
      </c>
      <c r="R410" s="756" t="s">
        <v>86</v>
      </c>
      <c r="S410" s="756" t="s">
        <v>383</v>
      </c>
      <c r="T410" s="756" t="s">
        <v>88</v>
      </c>
      <c r="U410" s="756" t="s">
        <v>384</v>
      </c>
      <c r="V410">
        <v>93400</v>
      </c>
      <c r="W410" s="756" t="s">
        <v>385</v>
      </c>
      <c r="X410">
        <v>93</v>
      </c>
      <c r="Y410" s="756" t="s">
        <v>2512</v>
      </c>
      <c r="Z410">
        <v>15</v>
      </c>
      <c r="AA410" s="756" t="s">
        <v>3310</v>
      </c>
      <c r="AB410" t="s">
        <v>2457</v>
      </c>
      <c r="AC410">
        <v>458.6</v>
      </c>
      <c r="AD410">
        <v>6.8</v>
      </c>
      <c r="AE410">
        <v>82.842083333333335</v>
      </c>
      <c r="AF410">
        <v>165.68416666666667</v>
      </c>
      <c r="AG410">
        <v>67.674999999999997</v>
      </c>
      <c r="AH410">
        <v>131.97499999999999</v>
      </c>
      <c r="AI410">
        <v>65</v>
      </c>
      <c r="AJ410">
        <v>100.20453012048185</v>
      </c>
    </row>
    <row r="411" spans="1:36" hidden="1">
      <c r="A411">
        <v>113</v>
      </c>
      <c r="B411" s="436">
        <v>45702</v>
      </c>
      <c r="C411" s="756" t="s">
        <v>1612</v>
      </c>
      <c r="D411" s="756" t="s">
        <v>1612</v>
      </c>
      <c r="E411" s="756" t="s">
        <v>1612</v>
      </c>
      <c r="F411" s="756"/>
      <c r="H411" s="756" t="s">
        <v>1444</v>
      </c>
      <c r="I411" s="756" t="s">
        <v>331</v>
      </c>
      <c r="J411">
        <v>630.5</v>
      </c>
      <c r="K411" s="756" t="s">
        <v>331</v>
      </c>
      <c r="L411">
        <v>0</v>
      </c>
      <c r="M411">
        <v>1</v>
      </c>
      <c r="N411">
        <v>7</v>
      </c>
      <c r="O411" s="756" t="s">
        <v>1440</v>
      </c>
      <c r="P411" s="756" t="s">
        <v>114</v>
      </c>
      <c r="Q411" s="756" t="s">
        <v>3</v>
      </c>
      <c r="R411" s="756" t="s">
        <v>3</v>
      </c>
      <c r="S411" s="756" t="s">
        <v>332</v>
      </c>
      <c r="T411" s="756" t="s">
        <v>332</v>
      </c>
      <c r="U411" s="756" t="s">
        <v>333</v>
      </c>
      <c r="V411">
        <v>93200</v>
      </c>
      <c r="W411" s="756" t="s">
        <v>330</v>
      </c>
      <c r="X411">
        <v>93</v>
      </c>
      <c r="Y411" s="756" t="s">
        <v>2450</v>
      </c>
      <c r="Z411">
        <v>15</v>
      </c>
      <c r="AA411" s="756" t="s">
        <v>2454</v>
      </c>
      <c r="AB411" t="s">
        <v>2457</v>
      </c>
      <c r="AC411">
        <v>1408</v>
      </c>
      <c r="AD411">
        <v>16</v>
      </c>
      <c r="AE411">
        <v>433.81812500000001</v>
      </c>
      <c r="AF411">
        <v>631.00818181818181</v>
      </c>
      <c r="AG411">
        <v>416.39</v>
      </c>
      <c r="AH411">
        <v>630.5</v>
      </c>
      <c r="AI411">
        <v>65</v>
      </c>
      <c r="AJ411">
        <v>100.20453012048185</v>
      </c>
    </row>
    <row r="412" spans="1:36" hidden="1">
      <c r="A412">
        <v>113</v>
      </c>
      <c r="B412" s="436">
        <v>45702</v>
      </c>
      <c r="C412" s="756" t="s">
        <v>1612</v>
      </c>
      <c r="D412" s="756" t="s">
        <v>1612</v>
      </c>
      <c r="E412" s="756" t="s">
        <v>1612</v>
      </c>
      <c r="F412" s="756"/>
      <c r="H412" s="756" t="s">
        <v>1444</v>
      </c>
      <c r="I412" s="756" t="s">
        <v>1249</v>
      </c>
      <c r="J412">
        <v>216</v>
      </c>
      <c r="K412" s="756" t="s">
        <v>1249</v>
      </c>
      <c r="L412">
        <v>0</v>
      </c>
      <c r="M412">
        <v>1</v>
      </c>
      <c r="N412">
        <v>7</v>
      </c>
      <c r="O412" s="756" t="s">
        <v>1440</v>
      </c>
      <c r="P412" s="756" t="s">
        <v>13</v>
      </c>
      <c r="Q412" s="756" t="s">
        <v>45</v>
      </c>
      <c r="R412" s="756" t="s">
        <v>45</v>
      </c>
      <c r="S412" s="756"/>
      <c r="T412" s="756" t="s">
        <v>88</v>
      </c>
      <c r="U412" s="756" t="s">
        <v>1250</v>
      </c>
      <c r="V412">
        <v>93200</v>
      </c>
      <c r="W412" s="756" t="s">
        <v>744</v>
      </c>
      <c r="X412">
        <v>93</v>
      </c>
      <c r="Y412" s="756" t="s">
        <v>2447</v>
      </c>
      <c r="Z412">
        <v>15</v>
      </c>
      <c r="AA412" s="756" t="s">
        <v>3310</v>
      </c>
      <c r="AB412" t="s">
        <v>2457</v>
      </c>
      <c r="AC412">
        <v>331.2</v>
      </c>
      <c r="AD412">
        <v>24.05</v>
      </c>
      <c r="AE412">
        <v>97.699999999999989</v>
      </c>
      <c r="AF412">
        <v>170.97499999999999</v>
      </c>
      <c r="AG412">
        <v>73.45</v>
      </c>
      <c r="AH412">
        <v>166.2</v>
      </c>
      <c r="AI412">
        <v>65</v>
      </c>
      <c r="AJ412">
        <v>100.20453012048185</v>
      </c>
    </row>
    <row r="413" spans="1:36" hidden="1">
      <c r="A413">
        <v>114</v>
      </c>
      <c r="B413" s="436">
        <v>45702</v>
      </c>
      <c r="C413" s="756" t="s">
        <v>1593</v>
      </c>
      <c r="D413" s="756"/>
      <c r="E413" s="756"/>
      <c r="F413" s="756"/>
      <c r="H413" s="756" t="s">
        <v>1465</v>
      </c>
      <c r="I413" s="756" t="s">
        <v>759</v>
      </c>
      <c r="J413">
        <v>70.819999999999993</v>
      </c>
      <c r="K413" s="756" t="s">
        <v>759</v>
      </c>
      <c r="L413">
        <v>0</v>
      </c>
      <c r="M413">
        <v>1</v>
      </c>
      <c r="N413">
        <v>7</v>
      </c>
      <c r="O413" s="756" t="s">
        <v>1440</v>
      </c>
      <c r="P413" s="756" t="s">
        <v>13</v>
      </c>
      <c r="Q413" s="756" t="s">
        <v>49</v>
      </c>
      <c r="R413" s="756" t="s">
        <v>49</v>
      </c>
      <c r="S413" s="756" t="s">
        <v>760</v>
      </c>
      <c r="T413" s="756" t="s">
        <v>88</v>
      </c>
      <c r="U413" s="756" t="s">
        <v>761</v>
      </c>
      <c r="V413">
        <v>94270</v>
      </c>
      <c r="W413" s="756" t="s">
        <v>762</v>
      </c>
      <c r="X413">
        <v>94</v>
      </c>
      <c r="Y413" s="756" t="s">
        <v>2447</v>
      </c>
      <c r="Z413">
        <v>15</v>
      </c>
      <c r="AA413" s="756" t="s">
        <v>3310</v>
      </c>
      <c r="AB413" t="s">
        <v>2457</v>
      </c>
      <c r="AC413">
        <v>983.5</v>
      </c>
      <c r="AD413">
        <v>42.79</v>
      </c>
      <c r="AE413">
        <v>143.24458333333334</v>
      </c>
      <c r="AF413">
        <v>229.19133333333332</v>
      </c>
      <c r="AG413">
        <v>78.525000000000006</v>
      </c>
      <c r="AH413">
        <v>125.9</v>
      </c>
      <c r="AI413">
        <v>65</v>
      </c>
      <c r="AJ413">
        <v>100.20453012048185</v>
      </c>
    </row>
    <row r="414" spans="1:36" hidden="1">
      <c r="A414">
        <v>114</v>
      </c>
      <c r="B414" s="436">
        <v>45702</v>
      </c>
      <c r="C414" s="756" t="s">
        <v>1593</v>
      </c>
      <c r="D414" s="756"/>
      <c r="E414" s="756"/>
      <c r="F414" s="756"/>
      <c r="H414" s="756" t="s">
        <v>1465</v>
      </c>
      <c r="I414" s="756" t="s">
        <v>500</v>
      </c>
      <c r="J414">
        <v>70.819999999999993</v>
      </c>
      <c r="K414" s="756" t="s">
        <v>500</v>
      </c>
      <c r="L414">
        <v>0</v>
      </c>
      <c r="M414">
        <v>1</v>
      </c>
      <c r="N414">
        <v>7</v>
      </c>
      <c r="O414" s="756" t="s">
        <v>1440</v>
      </c>
      <c r="P414" s="756" t="s">
        <v>114</v>
      </c>
      <c r="Q414" s="756" t="s">
        <v>7</v>
      </c>
      <c r="R414" s="756" t="s">
        <v>501</v>
      </c>
      <c r="S414" s="756" t="s">
        <v>500</v>
      </c>
      <c r="T414" s="756" t="s">
        <v>500</v>
      </c>
      <c r="U414" s="756" t="s">
        <v>502</v>
      </c>
      <c r="V414">
        <v>92000</v>
      </c>
      <c r="W414" s="756" t="s">
        <v>160</v>
      </c>
      <c r="X414">
        <v>92</v>
      </c>
      <c r="Y414" s="756" t="s">
        <v>2450</v>
      </c>
      <c r="Z414">
        <v>15</v>
      </c>
      <c r="AA414" s="756" t="s">
        <v>2453</v>
      </c>
      <c r="AB414" t="s">
        <v>2457</v>
      </c>
      <c r="AC414">
        <v>458.58000000000004</v>
      </c>
      <c r="AD414">
        <v>45.85</v>
      </c>
      <c r="AE414">
        <v>71.959032258064511</v>
      </c>
      <c r="AF414">
        <v>159.33785714285716</v>
      </c>
      <c r="AG414">
        <v>53.75</v>
      </c>
      <c r="AH414">
        <v>137.535</v>
      </c>
      <c r="AI414">
        <v>65</v>
      </c>
      <c r="AJ414">
        <v>100.20453012048185</v>
      </c>
    </row>
    <row r="415" spans="1:36" hidden="1">
      <c r="A415">
        <v>115</v>
      </c>
      <c r="B415" s="436">
        <v>45702</v>
      </c>
      <c r="C415" s="756" t="s">
        <v>1526</v>
      </c>
      <c r="D415" s="756" t="s">
        <v>1676</v>
      </c>
      <c r="E415" s="756"/>
      <c r="F415" s="756"/>
      <c r="H415" s="756" t="s">
        <v>1461</v>
      </c>
      <c r="I415" s="756" t="s">
        <v>2427</v>
      </c>
      <c r="J415">
        <v>52.9</v>
      </c>
      <c r="K415" s="756" t="s">
        <v>268</v>
      </c>
      <c r="L415">
        <v>0</v>
      </c>
      <c r="M415">
        <v>1</v>
      </c>
      <c r="N415">
        <v>7</v>
      </c>
      <c r="O415" s="756" t="s">
        <v>1440</v>
      </c>
      <c r="P415" s="756" t="s">
        <v>13</v>
      </c>
      <c r="Q415" s="756" t="s">
        <v>43</v>
      </c>
      <c r="R415" s="756" t="s">
        <v>93</v>
      </c>
      <c r="S415" s="756" t="s">
        <v>209</v>
      </c>
      <c r="T415" s="756" t="s">
        <v>95</v>
      </c>
      <c r="U415" s="756" t="s">
        <v>269</v>
      </c>
      <c r="V415">
        <v>75018</v>
      </c>
      <c r="W415" s="756" t="s">
        <v>270</v>
      </c>
      <c r="X415">
        <v>75</v>
      </c>
      <c r="Y415" s="756" t="s">
        <v>2448</v>
      </c>
      <c r="Z415">
        <v>15</v>
      </c>
      <c r="AA415" s="756" t="s">
        <v>3310</v>
      </c>
      <c r="AB415" t="s">
        <v>2457</v>
      </c>
      <c r="AC415">
        <v>107</v>
      </c>
      <c r="AE415">
        <v>55.007272727272728</v>
      </c>
      <c r="AG415">
        <v>52.9</v>
      </c>
      <c r="AH415">
        <v>58.65</v>
      </c>
      <c r="AI415">
        <v>65</v>
      </c>
      <c r="AJ415">
        <v>100.20453012048185</v>
      </c>
    </row>
    <row r="416" spans="1:36">
      <c r="A416">
        <v>115</v>
      </c>
      <c r="B416" s="436">
        <v>45702</v>
      </c>
      <c r="C416" s="756" t="s">
        <v>1526</v>
      </c>
      <c r="D416" s="756" t="s">
        <v>1676</v>
      </c>
      <c r="E416" s="756"/>
      <c r="F416" s="756"/>
      <c r="H416" s="756" t="s">
        <v>1461</v>
      </c>
      <c r="I416" s="756" t="s">
        <v>382</v>
      </c>
      <c r="J416">
        <v>23.1</v>
      </c>
      <c r="K416" s="756" t="s">
        <v>382</v>
      </c>
      <c r="L416">
        <v>0</v>
      </c>
      <c r="M416">
        <v>1</v>
      </c>
      <c r="N416">
        <v>7</v>
      </c>
      <c r="O416" s="756" t="s">
        <v>1440</v>
      </c>
      <c r="P416" s="756" t="s">
        <v>13</v>
      </c>
      <c r="Q416" s="756" t="s">
        <v>49</v>
      </c>
      <c r="R416" s="756" t="s">
        <v>86</v>
      </c>
      <c r="S416" s="756" t="s">
        <v>383</v>
      </c>
      <c r="T416" s="756" t="s">
        <v>88</v>
      </c>
      <c r="U416" s="756" t="s">
        <v>384</v>
      </c>
      <c r="V416">
        <v>93400</v>
      </c>
      <c r="W416" s="756" t="s">
        <v>385</v>
      </c>
      <c r="X416">
        <v>93</v>
      </c>
      <c r="Y416" s="756" t="s">
        <v>2512</v>
      </c>
      <c r="Z416">
        <v>15</v>
      </c>
      <c r="AA416" s="756" t="s">
        <v>3310</v>
      </c>
      <c r="AB416" t="s">
        <v>2457</v>
      </c>
      <c r="AC416">
        <v>458.6</v>
      </c>
      <c r="AD416">
        <v>6.8</v>
      </c>
      <c r="AE416">
        <v>82.842083333333335</v>
      </c>
      <c r="AF416">
        <v>165.68416666666667</v>
      </c>
      <c r="AG416">
        <v>67.674999999999997</v>
      </c>
      <c r="AH416">
        <v>131.97499999999999</v>
      </c>
      <c r="AI416">
        <v>65</v>
      </c>
      <c r="AJ416">
        <v>100.20453012048185</v>
      </c>
    </row>
    <row r="417" spans="1:36" hidden="1">
      <c r="A417">
        <v>115</v>
      </c>
      <c r="B417" s="436">
        <v>45702</v>
      </c>
      <c r="C417" s="756" t="s">
        <v>1526</v>
      </c>
      <c r="D417" s="756" t="s">
        <v>1676</v>
      </c>
      <c r="E417" s="756"/>
      <c r="F417" s="756"/>
      <c r="H417" s="756" t="s">
        <v>1461</v>
      </c>
      <c r="I417" s="756" t="s">
        <v>2427</v>
      </c>
      <c r="J417">
        <v>25.6</v>
      </c>
      <c r="K417" s="756" t="s">
        <v>276</v>
      </c>
      <c r="L417">
        <v>0</v>
      </c>
      <c r="M417">
        <v>1</v>
      </c>
      <c r="N417">
        <v>7</v>
      </c>
      <c r="O417" s="756" t="s">
        <v>1440</v>
      </c>
      <c r="P417" s="756" t="s">
        <v>13</v>
      </c>
      <c r="Q417" s="756" t="s">
        <v>43</v>
      </c>
      <c r="R417" s="756" t="s">
        <v>93</v>
      </c>
      <c r="S417" s="756" t="s">
        <v>209</v>
      </c>
      <c r="T417" s="756" t="s">
        <v>95</v>
      </c>
      <c r="U417" s="756" t="s">
        <v>277</v>
      </c>
      <c r="V417">
        <v>75018</v>
      </c>
      <c r="W417" s="756" t="s">
        <v>270</v>
      </c>
      <c r="X417">
        <v>75</v>
      </c>
      <c r="Y417" s="756" t="s">
        <v>2448</v>
      </c>
      <c r="Z417">
        <v>15</v>
      </c>
      <c r="AA417" s="756" t="s">
        <v>3310</v>
      </c>
      <c r="AB417" t="s">
        <v>2457</v>
      </c>
      <c r="AC417">
        <v>107</v>
      </c>
      <c r="AE417">
        <v>55.007272727272728</v>
      </c>
      <c r="AG417">
        <v>52.9</v>
      </c>
      <c r="AH417">
        <v>58.65</v>
      </c>
      <c r="AI417">
        <v>65</v>
      </c>
      <c r="AJ417">
        <v>100.20453012048185</v>
      </c>
    </row>
    <row r="418" spans="1:36" hidden="1">
      <c r="A418">
        <v>115</v>
      </c>
      <c r="B418" s="436">
        <v>45702</v>
      </c>
      <c r="C418" s="756" t="s">
        <v>1526</v>
      </c>
      <c r="D418" s="756" t="s">
        <v>1676</v>
      </c>
      <c r="E418" s="756"/>
      <c r="F418" s="756"/>
      <c r="H418" s="756" t="s">
        <v>1461</v>
      </c>
      <c r="I418" s="756" t="s">
        <v>471</v>
      </c>
      <c r="J418">
        <v>41.1</v>
      </c>
      <c r="K418" s="756" t="s">
        <v>471</v>
      </c>
      <c r="L418">
        <v>0</v>
      </c>
      <c r="M418">
        <v>1</v>
      </c>
      <c r="N418">
        <v>7</v>
      </c>
      <c r="O418" s="756" t="s">
        <v>1440</v>
      </c>
      <c r="P418" s="756" t="s">
        <v>114</v>
      </c>
      <c r="Q418" s="756" t="s">
        <v>7</v>
      </c>
      <c r="R418" s="756" t="s">
        <v>143</v>
      </c>
      <c r="S418" s="756" t="s">
        <v>472</v>
      </c>
      <c r="T418" s="756" t="s">
        <v>473</v>
      </c>
      <c r="U418" s="756" t="s">
        <v>474</v>
      </c>
      <c r="V418">
        <v>92800</v>
      </c>
      <c r="W418" s="756" t="s">
        <v>475</v>
      </c>
      <c r="X418">
        <v>92</v>
      </c>
      <c r="Y418" s="756" t="s">
        <v>2450</v>
      </c>
      <c r="Z418">
        <v>15</v>
      </c>
      <c r="AA418" s="756" t="s">
        <v>2453</v>
      </c>
      <c r="AB418" t="s">
        <v>2457</v>
      </c>
      <c r="AC418">
        <v>68.8</v>
      </c>
      <c r="AD418">
        <v>12.1</v>
      </c>
      <c r="AE418">
        <v>36.945833333333333</v>
      </c>
      <c r="AF418">
        <v>36.945833333333333</v>
      </c>
      <c r="AG418">
        <v>42.125</v>
      </c>
      <c r="AH418">
        <v>42.125</v>
      </c>
      <c r="AI418">
        <v>65</v>
      </c>
      <c r="AJ418">
        <v>100.20453012048185</v>
      </c>
    </row>
    <row r="419" spans="1:36" hidden="1">
      <c r="A419">
        <v>115</v>
      </c>
      <c r="B419" s="436">
        <v>45702</v>
      </c>
      <c r="C419" s="756" t="s">
        <v>1526</v>
      </c>
      <c r="D419" s="756" t="s">
        <v>1676</v>
      </c>
      <c r="E419" s="756"/>
      <c r="F419" s="756"/>
      <c r="H419" s="756" t="s">
        <v>1461</v>
      </c>
      <c r="I419" s="756" t="s">
        <v>1231</v>
      </c>
      <c r="J419">
        <v>60.5</v>
      </c>
      <c r="K419" s="756" t="s">
        <v>1231</v>
      </c>
      <c r="L419">
        <v>0</v>
      </c>
      <c r="M419">
        <v>1</v>
      </c>
      <c r="N419">
        <v>7</v>
      </c>
      <c r="O419" s="756" t="s">
        <v>1440</v>
      </c>
      <c r="P419" s="756" t="s">
        <v>114</v>
      </c>
      <c r="Q419" s="756" t="s">
        <v>7</v>
      </c>
      <c r="R419" s="756" t="s">
        <v>143</v>
      </c>
      <c r="S419" s="756"/>
      <c r="T419" s="756" t="s">
        <v>1232</v>
      </c>
      <c r="U419" s="756" t="s">
        <v>1233</v>
      </c>
      <c r="V419">
        <v>92110</v>
      </c>
      <c r="W419" s="756" t="s">
        <v>167</v>
      </c>
      <c r="X419">
        <v>92</v>
      </c>
      <c r="Y419" s="756" t="s">
        <v>2450</v>
      </c>
      <c r="Z419">
        <v>15</v>
      </c>
      <c r="AA419" s="756" t="s">
        <v>2453</v>
      </c>
      <c r="AB419" t="s">
        <v>2457</v>
      </c>
      <c r="AC419">
        <v>106.55</v>
      </c>
      <c r="AD419">
        <v>60.5</v>
      </c>
      <c r="AE419">
        <v>80.216666666666669</v>
      </c>
      <c r="AF419">
        <v>80.216666666666669</v>
      </c>
      <c r="AG419">
        <v>73.599999999999994</v>
      </c>
      <c r="AH419">
        <v>73.599999999999994</v>
      </c>
      <c r="AI419">
        <v>65</v>
      </c>
      <c r="AJ419">
        <v>100.20453012048185</v>
      </c>
    </row>
    <row r="420" spans="1:36" hidden="1">
      <c r="A420">
        <v>116</v>
      </c>
      <c r="B420" s="436">
        <v>45704</v>
      </c>
      <c r="C420" s="756" t="s">
        <v>1477</v>
      </c>
      <c r="D420" s="756" t="s">
        <v>1600</v>
      </c>
      <c r="E420" s="756" t="s">
        <v>1702</v>
      </c>
      <c r="F420" s="756" t="s">
        <v>1658</v>
      </c>
      <c r="G420" t="s">
        <v>1703</v>
      </c>
      <c r="H420" s="756" t="s">
        <v>1457</v>
      </c>
      <c r="I420" s="756" t="s">
        <v>792</v>
      </c>
      <c r="J420">
        <v>48</v>
      </c>
      <c r="K420" s="756" t="s">
        <v>792</v>
      </c>
      <c r="L420">
        <v>0</v>
      </c>
      <c r="M420">
        <v>1</v>
      </c>
      <c r="N420">
        <v>7</v>
      </c>
      <c r="O420" s="756" t="s">
        <v>1466</v>
      </c>
      <c r="P420" s="756" t="s">
        <v>114</v>
      </c>
      <c r="Q420" s="756" t="s">
        <v>34</v>
      </c>
      <c r="R420" s="756" t="s">
        <v>34</v>
      </c>
      <c r="S420" s="756" t="s">
        <v>789</v>
      </c>
      <c r="T420" s="756" t="s">
        <v>790</v>
      </c>
      <c r="U420" s="756" t="s">
        <v>793</v>
      </c>
      <c r="V420">
        <v>75005</v>
      </c>
      <c r="W420" s="756" t="s">
        <v>294</v>
      </c>
      <c r="X420">
        <v>75</v>
      </c>
      <c r="Y420" s="756" t="s">
        <v>2450</v>
      </c>
      <c r="Z420">
        <v>15</v>
      </c>
      <c r="AA420" s="756" t="s">
        <v>2453</v>
      </c>
      <c r="AB420" t="s">
        <v>2457</v>
      </c>
      <c r="AC420">
        <v>122</v>
      </c>
      <c r="AD420">
        <v>29</v>
      </c>
      <c r="AE420">
        <v>55.767857142857146</v>
      </c>
      <c r="AF420">
        <v>55.767857142857146</v>
      </c>
      <c r="AG420">
        <v>45</v>
      </c>
      <c r="AH420">
        <v>45</v>
      </c>
      <c r="AI420">
        <v>65</v>
      </c>
      <c r="AJ420">
        <v>100.20453012048185</v>
      </c>
    </row>
    <row r="421" spans="1:36" hidden="1">
      <c r="A421">
        <v>116</v>
      </c>
      <c r="B421" s="436">
        <v>45704</v>
      </c>
      <c r="C421" s="756" t="s">
        <v>1477</v>
      </c>
      <c r="D421" s="756" t="s">
        <v>1600</v>
      </c>
      <c r="E421" s="756" t="s">
        <v>1702</v>
      </c>
      <c r="F421" s="756" t="s">
        <v>1658</v>
      </c>
      <c r="G421" t="s">
        <v>1703</v>
      </c>
      <c r="H421" s="756" t="s">
        <v>1457</v>
      </c>
      <c r="I421" s="756" t="s">
        <v>660</v>
      </c>
      <c r="J421">
        <v>115</v>
      </c>
      <c r="K421" s="756" t="s">
        <v>660</v>
      </c>
      <c r="L421">
        <v>0</v>
      </c>
      <c r="M421">
        <v>1</v>
      </c>
      <c r="N421">
        <v>7</v>
      </c>
      <c r="O421" s="756" t="s">
        <v>1466</v>
      </c>
      <c r="P421" s="756" t="s">
        <v>13</v>
      </c>
      <c r="Q421" s="756" t="s">
        <v>47</v>
      </c>
      <c r="R421" s="756" t="s">
        <v>292</v>
      </c>
      <c r="S421" s="756" t="s">
        <v>661</v>
      </c>
      <c r="T421" s="756" t="s">
        <v>88</v>
      </c>
      <c r="U421" s="756" t="s">
        <v>662</v>
      </c>
      <c r="V421">
        <v>75012</v>
      </c>
      <c r="W421" s="756" t="s">
        <v>151</v>
      </c>
      <c r="X421">
        <v>75</v>
      </c>
      <c r="Y421" s="756" t="s">
        <v>2447</v>
      </c>
      <c r="Z421">
        <v>15</v>
      </c>
      <c r="AA421" s="756" t="s">
        <v>3310</v>
      </c>
      <c r="AB421" t="s">
        <v>2457</v>
      </c>
      <c r="AC421">
        <v>547.45000000000005</v>
      </c>
      <c r="AD421">
        <v>87.6</v>
      </c>
      <c r="AE421">
        <v>124.50428571428571</v>
      </c>
      <c r="AF421">
        <v>186.75642857142856</v>
      </c>
      <c r="AG421">
        <v>96</v>
      </c>
      <c r="AH421">
        <v>122.2</v>
      </c>
      <c r="AI421">
        <v>65</v>
      </c>
      <c r="AJ421">
        <v>100.20453012048185</v>
      </c>
    </row>
    <row r="422" spans="1:36" hidden="1">
      <c r="A422">
        <v>116</v>
      </c>
      <c r="B422" s="436">
        <v>45704</v>
      </c>
      <c r="C422" s="756" t="s">
        <v>1477</v>
      </c>
      <c r="D422" s="756" t="s">
        <v>1600</v>
      </c>
      <c r="E422" s="756" t="s">
        <v>1702</v>
      </c>
      <c r="F422" s="756" t="s">
        <v>1658</v>
      </c>
      <c r="G422" t="s">
        <v>1703</v>
      </c>
      <c r="H422" s="756" t="s">
        <v>1457</v>
      </c>
      <c r="I422" s="756" t="s">
        <v>788</v>
      </c>
      <c r="J422">
        <v>67</v>
      </c>
      <c r="K422" s="756" t="s">
        <v>788</v>
      </c>
      <c r="L422">
        <v>0</v>
      </c>
      <c r="M422">
        <v>1</v>
      </c>
      <c r="N422">
        <v>7</v>
      </c>
      <c r="O422" s="756" t="s">
        <v>1466</v>
      </c>
      <c r="P422" s="756" t="s">
        <v>114</v>
      </c>
      <c r="Q422" s="756" t="s">
        <v>34</v>
      </c>
      <c r="R422" s="756" t="s">
        <v>34</v>
      </c>
      <c r="S422" s="756" t="s">
        <v>789</v>
      </c>
      <c r="T422" s="756" t="s">
        <v>790</v>
      </c>
      <c r="U422" s="756" t="s">
        <v>791</v>
      </c>
      <c r="V422">
        <v>75015</v>
      </c>
      <c r="W422" s="756" t="s">
        <v>118</v>
      </c>
      <c r="X422">
        <v>75</v>
      </c>
      <c r="Y422" s="756" t="s">
        <v>2450</v>
      </c>
      <c r="Z422">
        <v>15</v>
      </c>
      <c r="AA422" s="756" t="s">
        <v>2453</v>
      </c>
      <c r="AB422" t="s">
        <v>2457</v>
      </c>
      <c r="AC422">
        <v>151.5</v>
      </c>
      <c r="AD422">
        <v>36</v>
      </c>
      <c r="AE422">
        <v>58.899999999999991</v>
      </c>
      <c r="AF422">
        <v>58.899999999999991</v>
      </c>
      <c r="AG422">
        <v>47.8</v>
      </c>
      <c r="AH422">
        <v>47.8</v>
      </c>
      <c r="AI422">
        <v>65</v>
      </c>
      <c r="AJ422">
        <v>100.20453012048185</v>
      </c>
    </row>
    <row r="423" spans="1:36" hidden="1">
      <c r="B423" s="436">
        <v>45705</v>
      </c>
      <c r="C423" s="756" t="s">
        <v>1425</v>
      </c>
      <c r="D423" s="756"/>
      <c r="E423" s="756"/>
      <c r="F423" s="756"/>
      <c r="H423" s="756" t="s">
        <v>1426</v>
      </c>
      <c r="I423" s="756" t="s">
        <v>752</v>
      </c>
      <c r="K423" s="756" t="s">
        <v>752</v>
      </c>
      <c r="L423">
        <v>1</v>
      </c>
      <c r="M423">
        <v>1</v>
      </c>
      <c r="N423">
        <v>8</v>
      </c>
      <c r="O423" s="756" t="s">
        <v>1472</v>
      </c>
      <c r="P423" s="756" t="s">
        <v>114</v>
      </c>
      <c r="Q423" s="756" t="s">
        <v>3</v>
      </c>
      <c r="R423" s="756" t="s">
        <v>22</v>
      </c>
      <c r="S423" s="756" t="s">
        <v>753</v>
      </c>
      <c r="T423" s="756" t="s">
        <v>754</v>
      </c>
      <c r="U423" s="756" t="s">
        <v>755</v>
      </c>
      <c r="V423">
        <v>75012</v>
      </c>
      <c r="W423" s="756" t="s">
        <v>151</v>
      </c>
      <c r="X423">
        <v>75</v>
      </c>
      <c r="Y423" s="756" t="s">
        <v>2450</v>
      </c>
      <c r="Z423">
        <v>15</v>
      </c>
      <c r="AA423" s="756" t="s">
        <v>2454</v>
      </c>
      <c r="AB423" t="s">
        <v>2457</v>
      </c>
      <c r="AC423">
        <v>213.19</v>
      </c>
      <c r="AD423">
        <v>23.4</v>
      </c>
      <c r="AE423">
        <v>53.110666666666702</v>
      </c>
      <c r="AF423">
        <v>79.665999999999997</v>
      </c>
      <c r="AG423">
        <v>23.43</v>
      </c>
      <c r="AH423">
        <v>37.245000000000005</v>
      </c>
      <c r="AI423">
        <v>65</v>
      </c>
      <c r="AJ423">
        <v>100.20453012048185</v>
      </c>
    </row>
    <row r="424" spans="1:36" hidden="1">
      <c r="A424">
        <v>117</v>
      </c>
      <c r="B424" s="436">
        <v>45705</v>
      </c>
      <c r="C424" s="756" t="s">
        <v>1435</v>
      </c>
      <c r="D424" s="756" t="s">
        <v>1705</v>
      </c>
      <c r="E424" s="756" t="s">
        <v>1658</v>
      </c>
      <c r="F424" s="756"/>
      <c r="H424" s="756" t="s">
        <v>1444</v>
      </c>
      <c r="I424" s="756" t="s">
        <v>975</v>
      </c>
      <c r="J424">
        <v>141.25</v>
      </c>
      <c r="K424" s="756" t="s">
        <v>975</v>
      </c>
      <c r="L424">
        <v>0</v>
      </c>
      <c r="M424">
        <v>1</v>
      </c>
      <c r="N424">
        <v>8</v>
      </c>
      <c r="O424" s="756" t="s">
        <v>1472</v>
      </c>
      <c r="P424" s="756" t="s">
        <v>13</v>
      </c>
      <c r="Q424" s="756" t="s">
        <v>47</v>
      </c>
      <c r="R424" s="756" t="s">
        <v>292</v>
      </c>
      <c r="S424" s="756" t="s">
        <v>976</v>
      </c>
      <c r="T424" s="756" t="s">
        <v>88</v>
      </c>
      <c r="U424" s="756" t="s">
        <v>977</v>
      </c>
      <c r="V424">
        <v>92800</v>
      </c>
      <c r="W424" s="756" t="s">
        <v>475</v>
      </c>
      <c r="X424">
        <v>92</v>
      </c>
      <c r="Y424" s="756" t="s">
        <v>2512</v>
      </c>
      <c r="Z424">
        <v>15</v>
      </c>
      <c r="AA424" s="756" t="s">
        <v>3310</v>
      </c>
      <c r="AB424" t="s">
        <v>2457</v>
      </c>
      <c r="AC424">
        <v>303.7</v>
      </c>
      <c r="AD424">
        <v>73</v>
      </c>
      <c r="AE424">
        <v>81.798823529411763</v>
      </c>
      <c r="AF424">
        <v>198.65428571428572</v>
      </c>
      <c r="AG424">
        <v>78.5</v>
      </c>
      <c r="AH424">
        <v>199</v>
      </c>
      <c r="AI424">
        <v>65</v>
      </c>
      <c r="AJ424">
        <v>100.20453012048185</v>
      </c>
    </row>
    <row r="425" spans="1:36" hidden="1">
      <c r="A425">
        <v>117</v>
      </c>
      <c r="B425" s="436">
        <v>45705</v>
      </c>
      <c r="C425" s="756" t="s">
        <v>1435</v>
      </c>
      <c r="D425" s="756" t="s">
        <v>1705</v>
      </c>
      <c r="E425" s="756" t="s">
        <v>1658</v>
      </c>
      <c r="F425" s="756"/>
      <c r="H425" s="756" t="s">
        <v>1444</v>
      </c>
      <c r="I425" s="756" t="s">
        <v>809</v>
      </c>
      <c r="J425">
        <v>62.85</v>
      </c>
      <c r="K425" s="756" t="s">
        <v>809</v>
      </c>
      <c r="L425">
        <v>0</v>
      </c>
      <c r="M425">
        <v>1</v>
      </c>
      <c r="N425">
        <v>8</v>
      </c>
      <c r="O425" s="756" t="s">
        <v>1472</v>
      </c>
      <c r="P425" s="756" t="s">
        <v>114</v>
      </c>
      <c r="Q425" s="756" t="s">
        <v>20</v>
      </c>
      <c r="R425" s="756" t="s">
        <v>20</v>
      </c>
      <c r="S425" s="756" t="s">
        <v>616</v>
      </c>
      <c r="T425" s="756" t="s">
        <v>616</v>
      </c>
      <c r="U425" s="756" t="s">
        <v>810</v>
      </c>
      <c r="V425">
        <v>75017</v>
      </c>
      <c r="W425" s="756" t="s">
        <v>393</v>
      </c>
      <c r="X425">
        <v>75</v>
      </c>
      <c r="Y425" s="756" t="s">
        <v>2450</v>
      </c>
      <c r="Z425">
        <v>15</v>
      </c>
      <c r="AA425" s="756" t="s">
        <v>2453</v>
      </c>
      <c r="AB425" t="s">
        <v>2457</v>
      </c>
      <c r="AC425">
        <v>411.4</v>
      </c>
      <c r="AD425">
        <v>118.37</v>
      </c>
      <c r="AE425">
        <v>68.5060465116279</v>
      </c>
      <c r="AF425">
        <v>196.38399999999999</v>
      </c>
      <c r="AG425">
        <v>60</v>
      </c>
      <c r="AH425">
        <v>179.85</v>
      </c>
      <c r="AI425">
        <v>65</v>
      </c>
      <c r="AJ425">
        <v>100.20453012048185</v>
      </c>
    </row>
    <row r="426" spans="1:36" hidden="1">
      <c r="A426">
        <v>117</v>
      </c>
      <c r="B426" s="436">
        <v>45705</v>
      </c>
      <c r="C426" s="756" t="s">
        <v>1435</v>
      </c>
      <c r="D426" s="756" t="s">
        <v>1705</v>
      </c>
      <c r="E426" s="756" t="s">
        <v>1658</v>
      </c>
      <c r="F426" s="756"/>
      <c r="H426" s="756" t="s">
        <v>1444</v>
      </c>
      <c r="I426" s="756" t="s">
        <v>488</v>
      </c>
      <c r="J426">
        <v>27.5</v>
      </c>
      <c r="K426" s="756" t="s">
        <v>488</v>
      </c>
      <c r="L426">
        <v>0</v>
      </c>
      <c r="M426">
        <v>1</v>
      </c>
      <c r="N426">
        <v>8</v>
      </c>
      <c r="O426" s="756" t="s">
        <v>1472</v>
      </c>
      <c r="P426" s="756" t="s">
        <v>13</v>
      </c>
      <c r="Q426" s="756" t="s">
        <v>43</v>
      </c>
      <c r="R426" s="756" t="s">
        <v>93</v>
      </c>
      <c r="S426" s="756" t="s">
        <v>489</v>
      </c>
      <c r="T426" s="756" t="s">
        <v>88</v>
      </c>
      <c r="U426" s="756" t="s">
        <v>490</v>
      </c>
      <c r="V426">
        <v>75016</v>
      </c>
      <c r="W426" s="756" t="s">
        <v>181</v>
      </c>
      <c r="X426">
        <v>75</v>
      </c>
      <c r="Y426" s="756" t="s">
        <v>2448</v>
      </c>
      <c r="Z426">
        <v>15</v>
      </c>
      <c r="AA426" s="756" t="s">
        <v>3310</v>
      </c>
      <c r="AB426" t="s">
        <v>2457</v>
      </c>
      <c r="AC426">
        <v>272.39999999999998</v>
      </c>
      <c r="AD426">
        <v>52.8</v>
      </c>
      <c r="AE426">
        <v>60.131724137931045</v>
      </c>
      <c r="AF426">
        <v>124.55857142857143</v>
      </c>
      <c r="AG426">
        <v>54</v>
      </c>
      <c r="AH426">
        <v>117.02499999999999</v>
      </c>
      <c r="AI426">
        <v>65</v>
      </c>
      <c r="AJ426">
        <v>100.20453012048185</v>
      </c>
    </row>
    <row r="427" spans="1:36" hidden="1">
      <c r="A427">
        <v>117</v>
      </c>
      <c r="B427" s="436">
        <v>45705</v>
      </c>
      <c r="C427" s="756" t="s">
        <v>1435</v>
      </c>
      <c r="D427" s="756" t="s">
        <v>1705</v>
      </c>
      <c r="E427" s="756" t="s">
        <v>1658</v>
      </c>
      <c r="F427" s="756"/>
      <c r="H427" s="756" t="s">
        <v>1444</v>
      </c>
      <c r="I427" s="756" t="s">
        <v>803</v>
      </c>
      <c r="J427">
        <v>105.9</v>
      </c>
      <c r="K427" s="756" t="s">
        <v>803</v>
      </c>
      <c r="L427">
        <v>0</v>
      </c>
      <c r="M427">
        <v>1</v>
      </c>
      <c r="N427">
        <v>8</v>
      </c>
      <c r="O427" s="756" t="s">
        <v>1472</v>
      </c>
      <c r="P427" s="756" t="s">
        <v>114</v>
      </c>
      <c r="Q427" s="756" t="s">
        <v>20</v>
      </c>
      <c r="R427" s="756" t="s">
        <v>20</v>
      </c>
      <c r="S427" s="756" t="s">
        <v>616</v>
      </c>
      <c r="T427" s="756" t="s">
        <v>616</v>
      </c>
      <c r="U427" s="756" t="s">
        <v>804</v>
      </c>
      <c r="V427">
        <v>75016</v>
      </c>
      <c r="W427" s="756" t="s">
        <v>181</v>
      </c>
      <c r="X427">
        <v>75</v>
      </c>
      <c r="Y427" s="756" t="s">
        <v>2450</v>
      </c>
      <c r="Z427">
        <v>15</v>
      </c>
      <c r="AA427" s="756" t="s">
        <v>2453</v>
      </c>
      <c r="AB427" t="s">
        <v>2457</v>
      </c>
      <c r="AC427">
        <v>475.14</v>
      </c>
      <c r="AD427">
        <v>82</v>
      </c>
      <c r="AE427">
        <v>79.063448275862072</v>
      </c>
      <c r="AF427">
        <v>305.71199999999999</v>
      </c>
      <c r="AG427">
        <v>71</v>
      </c>
      <c r="AH427">
        <v>300.61</v>
      </c>
      <c r="AI427">
        <v>65</v>
      </c>
      <c r="AJ427">
        <v>100.20453012048185</v>
      </c>
    </row>
    <row r="428" spans="1:36" hidden="1">
      <c r="A428">
        <v>118</v>
      </c>
      <c r="B428" s="436">
        <v>45705</v>
      </c>
      <c r="C428" s="756" t="s">
        <v>1477</v>
      </c>
      <c r="D428" s="756" t="s">
        <v>1707</v>
      </c>
      <c r="E428" s="756"/>
      <c r="F428" s="756"/>
      <c r="H428" s="756" t="s">
        <v>1438</v>
      </c>
      <c r="I428" s="756" t="s">
        <v>1047</v>
      </c>
      <c r="J428">
        <v>305</v>
      </c>
      <c r="K428" s="756" t="s">
        <v>1047</v>
      </c>
      <c r="L428">
        <v>0</v>
      </c>
      <c r="M428">
        <v>1</v>
      </c>
      <c r="N428">
        <v>8</v>
      </c>
      <c r="O428" s="756" t="s">
        <v>1472</v>
      </c>
      <c r="P428" s="756" t="s">
        <v>114</v>
      </c>
      <c r="Q428" s="756" t="s">
        <v>3</v>
      </c>
      <c r="R428" s="756" t="s">
        <v>22</v>
      </c>
      <c r="S428" s="756" t="s">
        <v>483</v>
      </c>
      <c r="T428" s="756" t="s">
        <v>1046</v>
      </c>
      <c r="U428" s="756" t="s">
        <v>591</v>
      </c>
      <c r="V428">
        <v>75016</v>
      </c>
      <c r="W428" s="756" t="s">
        <v>181</v>
      </c>
      <c r="X428">
        <v>75</v>
      </c>
      <c r="Y428" s="756" t="s">
        <v>2450</v>
      </c>
      <c r="Z428">
        <v>15</v>
      </c>
      <c r="AA428" s="756" t="s">
        <v>2454</v>
      </c>
      <c r="AB428" t="s">
        <v>2457</v>
      </c>
      <c r="AC428">
        <v>305</v>
      </c>
      <c r="AD428">
        <v>305</v>
      </c>
      <c r="AE428">
        <v>305</v>
      </c>
      <c r="AF428">
        <v>305</v>
      </c>
      <c r="AG428">
        <v>305</v>
      </c>
      <c r="AH428">
        <v>305</v>
      </c>
      <c r="AI428">
        <v>65</v>
      </c>
      <c r="AJ428">
        <v>100.20453012048185</v>
      </c>
    </row>
    <row r="429" spans="1:36" hidden="1">
      <c r="A429">
        <v>118</v>
      </c>
      <c r="B429" s="436">
        <v>45705</v>
      </c>
      <c r="C429" s="756" t="s">
        <v>1477</v>
      </c>
      <c r="D429" s="756" t="s">
        <v>1707</v>
      </c>
      <c r="E429" s="756"/>
      <c r="F429" s="756"/>
      <c r="H429" s="756" t="s">
        <v>1438</v>
      </c>
      <c r="I429" s="756" t="s">
        <v>759</v>
      </c>
      <c r="J429">
        <v>305</v>
      </c>
      <c r="K429" s="756" t="s">
        <v>759</v>
      </c>
      <c r="L429">
        <v>0</v>
      </c>
      <c r="M429">
        <v>1</v>
      </c>
      <c r="N429">
        <v>8</v>
      </c>
      <c r="O429" s="756" t="s">
        <v>1472</v>
      </c>
      <c r="P429" s="756" t="s">
        <v>13</v>
      </c>
      <c r="Q429" s="756" t="s">
        <v>49</v>
      </c>
      <c r="R429" s="756" t="s">
        <v>49</v>
      </c>
      <c r="S429" s="756" t="s">
        <v>760</v>
      </c>
      <c r="T429" s="756" t="s">
        <v>88</v>
      </c>
      <c r="U429" s="756" t="s">
        <v>761</v>
      </c>
      <c r="V429">
        <v>94270</v>
      </c>
      <c r="W429" s="756" t="s">
        <v>762</v>
      </c>
      <c r="X429">
        <v>94</v>
      </c>
      <c r="Y429" s="756" t="s">
        <v>2447</v>
      </c>
      <c r="Z429">
        <v>15</v>
      </c>
      <c r="AA429" s="756" t="s">
        <v>3310</v>
      </c>
      <c r="AB429" t="s">
        <v>2457</v>
      </c>
      <c r="AC429">
        <v>983.5</v>
      </c>
      <c r="AD429">
        <v>42.79</v>
      </c>
      <c r="AE429">
        <v>143.24458333333334</v>
      </c>
      <c r="AF429">
        <v>229.19133333333332</v>
      </c>
      <c r="AG429">
        <v>78.525000000000006</v>
      </c>
      <c r="AH429">
        <v>125.9</v>
      </c>
      <c r="AI429">
        <v>65</v>
      </c>
      <c r="AJ429">
        <v>100.20453012048185</v>
      </c>
    </row>
    <row r="430" spans="1:36" hidden="1">
      <c r="A430">
        <v>119</v>
      </c>
      <c r="B430" s="436">
        <v>45706</v>
      </c>
      <c r="C430" s="756" t="s">
        <v>1523</v>
      </c>
      <c r="D430" s="756" t="s">
        <v>1709</v>
      </c>
      <c r="E430" s="756" t="s">
        <v>1609</v>
      </c>
      <c r="F430" s="756"/>
      <c r="H430" s="756" t="s">
        <v>1438</v>
      </c>
      <c r="I430" s="756" t="s">
        <v>975</v>
      </c>
      <c r="J430">
        <v>4.54</v>
      </c>
      <c r="K430" s="756" t="s">
        <v>975</v>
      </c>
      <c r="L430">
        <v>0</v>
      </c>
      <c r="M430">
        <v>1</v>
      </c>
      <c r="N430">
        <v>8</v>
      </c>
      <c r="O430" s="756" t="s">
        <v>1475</v>
      </c>
      <c r="P430" s="756" t="s">
        <v>13</v>
      </c>
      <c r="Q430" s="756" t="s">
        <v>47</v>
      </c>
      <c r="R430" s="756" t="s">
        <v>292</v>
      </c>
      <c r="S430" s="756" t="s">
        <v>976</v>
      </c>
      <c r="T430" s="756" t="s">
        <v>88</v>
      </c>
      <c r="U430" s="756" t="s">
        <v>977</v>
      </c>
      <c r="V430">
        <v>92800</v>
      </c>
      <c r="W430" s="756" t="s">
        <v>475</v>
      </c>
      <c r="X430">
        <v>92</v>
      </c>
      <c r="Y430" s="756" t="s">
        <v>2512</v>
      </c>
      <c r="Z430">
        <v>15</v>
      </c>
      <c r="AA430" s="756" t="s">
        <v>3310</v>
      </c>
      <c r="AB430" t="s">
        <v>2457</v>
      </c>
      <c r="AC430">
        <v>303.7</v>
      </c>
      <c r="AD430">
        <v>73</v>
      </c>
      <c r="AE430">
        <v>81.798823529411763</v>
      </c>
      <c r="AF430">
        <v>198.65428571428572</v>
      </c>
      <c r="AG430">
        <v>78.5</v>
      </c>
      <c r="AH430">
        <v>199</v>
      </c>
      <c r="AI430">
        <v>65</v>
      </c>
      <c r="AJ430">
        <v>100.20453012048185</v>
      </c>
    </row>
    <row r="431" spans="1:36" hidden="1">
      <c r="A431">
        <v>119</v>
      </c>
      <c r="B431" s="436">
        <v>45706</v>
      </c>
      <c r="C431" s="756" t="s">
        <v>1523</v>
      </c>
      <c r="D431" s="756" t="s">
        <v>1709</v>
      </c>
      <c r="E431" s="756" t="s">
        <v>1609</v>
      </c>
      <c r="F431" s="756"/>
      <c r="H431" s="756" t="s">
        <v>1438</v>
      </c>
      <c r="I431" s="756" t="s">
        <v>660</v>
      </c>
      <c r="J431">
        <v>59.16</v>
      </c>
      <c r="K431" s="756" t="s">
        <v>660</v>
      </c>
      <c r="L431">
        <v>0</v>
      </c>
      <c r="M431">
        <v>1</v>
      </c>
      <c r="N431">
        <v>8</v>
      </c>
      <c r="O431" s="756" t="s">
        <v>1475</v>
      </c>
      <c r="P431" s="756" t="s">
        <v>13</v>
      </c>
      <c r="Q431" s="756" t="s">
        <v>47</v>
      </c>
      <c r="R431" s="756" t="s">
        <v>292</v>
      </c>
      <c r="S431" s="756" t="s">
        <v>661</v>
      </c>
      <c r="T431" s="756" t="s">
        <v>88</v>
      </c>
      <c r="U431" s="756" t="s">
        <v>662</v>
      </c>
      <c r="V431">
        <v>75012</v>
      </c>
      <c r="W431" s="756" t="s">
        <v>151</v>
      </c>
      <c r="X431">
        <v>75</v>
      </c>
      <c r="Y431" s="756" t="s">
        <v>2447</v>
      </c>
      <c r="Z431">
        <v>15</v>
      </c>
      <c r="AA431" s="756" t="s">
        <v>3310</v>
      </c>
      <c r="AB431" t="s">
        <v>2457</v>
      </c>
      <c r="AC431">
        <v>547.45000000000005</v>
      </c>
      <c r="AD431">
        <v>87.6</v>
      </c>
      <c r="AE431">
        <v>124.50428571428571</v>
      </c>
      <c r="AF431">
        <v>186.75642857142856</v>
      </c>
      <c r="AG431">
        <v>96</v>
      </c>
      <c r="AH431">
        <v>122.2</v>
      </c>
      <c r="AI431">
        <v>65</v>
      </c>
      <c r="AJ431">
        <v>100.20453012048185</v>
      </c>
    </row>
    <row r="432" spans="1:36" hidden="1">
      <c r="A432">
        <v>119</v>
      </c>
      <c r="B432" s="436">
        <v>45706</v>
      </c>
      <c r="C432" s="756" t="s">
        <v>1523</v>
      </c>
      <c r="D432" s="756" t="s">
        <v>1709</v>
      </c>
      <c r="E432" s="756" t="s">
        <v>1609</v>
      </c>
      <c r="F432" s="756"/>
      <c r="H432" s="756" t="s">
        <v>1438</v>
      </c>
      <c r="I432" s="756" t="s">
        <v>1227</v>
      </c>
      <c r="J432">
        <v>63.7</v>
      </c>
      <c r="K432" s="756" t="s">
        <v>1227</v>
      </c>
      <c r="L432">
        <v>0</v>
      </c>
      <c r="M432">
        <v>1</v>
      </c>
      <c r="N432">
        <v>8</v>
      </c>
      <c r="O432" s="756" t="s">
        <v>1475</v>
      </c>
      <c r="P432" s="756" t="s">
        <v>114</v>
      </c>
      <c r="Q432" s="756" t="s">
        <v>20</v>
      </c>
      <c r="R432" s="756" t="s">
        <v>20</v>
      </c>
      <c r="S432" s="756" t="s">
        <v>848</v>
      </c>
      <c r="T432" s="756" t="s">
        <v>848</v>
      </c>
      <c r="U432" s="756" t="s">
        <v>1228</v>
      </c>
      <c r="V432">
        <v>93230</v>
      </c>
      <c r="W432" s="756" t="s">
        <v>286</v>
      </c>
      <c r="X432">
        <v>93</v>
      </c>
      <c r="Y432" s="756" t="s">
        <v>2450</v>
      </c>
      <c r="Z432">
        <v>15</v>
      </c>
      <c r="AA432" s="756" t="s">
        <v>2453</v>
      </c>
      <c r="AB432" t="s">
        <v>2457</v>
      </c>
      <c r="AC432">
        <v>242</v>
      </c>
      <c r="AD432">
        <v>68.650000000000006</v>
      </c>
      <c r="AE432">
        <v>73.678620689655176</v>
      </c>
      <c r="AF432">
        <v>142.44533333333334</v>
      </c>
      <c r="AG432">
        <v>63.7</v>
      </c>
      <c r="AH432">
        <v>131</v>
      </c>
      <c r="AI432">
        <v>65</v>
      </c>
      <c r="AJ432">
        <v>100.20453012048185</v>
      </c>
    </row>
    <row r="433" spans="1:36" hidden="1">
      <c r="A433">
        <v>120</v>
      </c>
      <c r="B433" s="436">
        <v>45706</v>
      </c>
      <c r="C433" s="756" t="s">
        <v>1435</v>
      </c>
      <c r="D433" s="756" t="s">
        <v>1533</v>
      </c>
      <c r="E433" s="756" t="s">
        <v>1711</v>
      </c>
      <c r="F433" s="756"/>
      <c r="H433" s="756" t="s">
        <v>1457</v>
      </c>
      <c r="I433" s="756" t="s">
        <v>900</v>
      </c>
      <c r="J433">
        <v>50</v>
      </c>
      <c r="K433" s="756" t="s">
        <v>900</v>
      </c>
      <c r="L433">
        <v>0</v>
      </c>
      <c r="M433">
        <v>1</v>
      </c>
      <c r="N433">
        <v>8</v>
      </c>
      <c r="O433" s="756" t="s">
        <v>1475</v>
      </c>
      <c r="P433" s="756" t="s">
        <v>114</v>
      </c>
      <c r="Q433" s="756" t="s">
        <v>3</v>
      </c>
      <c r="R433" s="756" t="s">
        <v>24</v>
      </c>
      <c r="S433" s="756" t="s">
        <v>734</v>
      </c>
      <c r="T433" s="756" t="s">
        <v>734</v>
      </c>
      <c r="U433" s="756" t="s">
        <v>901</v>
      </c>
      <c r="V433">
        <v>75016</v>
      </c>
      <c r="W433" s="756" t="s">
        <v>181</v>
      </c>
      <c r="X433">
        <v>75</v>
      </c>
      <c r="Y433" s="756" t="s">
        <v>2450</v>
      </c>
      <c r="Z433">
        <v>15</v>
      </c>
      <c r="AA433" s="756" t="s">
        <v>2454</v>
      </c>
      <c r="AB433" t="s">
        <v>2457</v>
      </c>
      <c r="AC433">
        <v>360</v>
      </c>
      <c r="AD433">
        <v>50</v>
      </c>
      <c r="AE433">
        <v>134.16666666666666</v>
      </c>
      <c r="AF433">
        <v>134.16666666666666</v>
      </c>
      <c r="AG433">
        <v>90</v>
      </c>
      <c r="AH433">
        <v>90</v>
      </c>
      <c r="AI433">
        <v>65</v>
      </c>
      <c r="AJ433">
        <v>100.20453012048185</v>
      </c>
    </row>
    <row r="434" spans="1:36" hidden="1">
      <c r="A434">
        <v>120</v>
      </c>
      <c r="B434" s="436">
        <v>45706</v>
      </c>
      <c r="C434" s="756" t="s">
        <v>1435</v>
      </c>
      <c r="D434" s="756" t="s">
        <v>1533</v>
      </c>
      <c r="E434" s="756" t="s">
        <v>1711</v>
      </c>
      <c r="F434" s="756"/>
      <c r="H434" s="756" t="s">
        <v>1457</v>
      </c>
      <c r="I434" s="756" t="s">
        <v>803</v>
      </c>
      <c r="J434">
        <v>56</v>
      </c>
      <c r="K434" s="756" t="s">
        <v>803</v>
      </c>
      <c r="L434">
        <v>0</v>
      </c>
      <c r="M434">
        <v>1</v>
      </c>
      <c r="N434">
        <v>8</v>
      </c>
      <c r="O434" s="756" t="s">
        <v>1475</v>
      </c>
      <c r="P434" s="756" t="s">
        <v>114</v>
      </c>
      <c r="Q434" s="756" t="s">
        <v>20</v>
      </c>
      <c r="R434" s="756" t="s">
        <v>20</v>
      </c>
      <c r="S434" s="756" t="s">
        <v>616</v>
      </c>
      <c r="T434" s="756" t="s">
        <v>616</v>
      </c>
      <c r="U434" s="756" t="s">
        <v>804</v>
      </c>
      <c r="V434">
        <v>75016</v>
      </c>
      <c r="W434" s="756" t="s">
        <v>181</v>
      </c>
      <c r="X434">
        <v>75</v>
      </c>
      <c r="Y434" s="756" t="s">
        <v>2450</v>
      </c>
      <c r="Z434">
        <v>15</v>
      </c>
      <c r="AA434" s="756" t="s">
        <v>2453</v>
      </c>
      <c r="AB434" t="s">
        <v>2457</v>
      </c>
      <c r="AC434">
        <v>475.14</v>
      </c>
      <c r="AD434">
        <v>82</v>
      </c>
      <c r="AE434">
        <v>79.063448275862072</v>
      </c>
      <c r="AF434">
        <v>305.71199999999999</v>
      </c>
      <c r="AG434">
        <v>71</v>
      </c>
      <c r="AH434">
        <v>300.61</v>
      </c>
      <c r="AI434">
        <v>65</v>
      </c>
      <c r="AJ434">
        <v>100.20453012048185</v>
      </c>
    </row>
    <row r="435" spans="1:36" hidden="1">
      <c r="A435">
        <v>120</v>
      </c>
      <c r="B435" s="436">
        <v>45706</v>
      </c>
      <c r="C435" s="756" t="s">
        <v>1435</v>
      </c>
      <c r="D435" s="756" t="s">
        <v>1533</v>
      </c>
      <c r="E435" s="756" t="s">
        <v>1711</v>
      </c>
      <c r="F435" s="756"/>
      <c r="H435" s="756" t="s">
        <v>1457</v>
      </c>
      <c r="I435" s="756" t="s">
        <v>775</v>
      </c>
      <c r="J435">
        <v>106</v>
      </c>
      <c r="K435" s="756" t="s">
        <v>775</v>
      </c>
      <c r="L435">
        <v>0</v>
      </c>
      <c r="M435">
        <v>1</v>
      </c>
      <c r="N435">
        <v>8</v>
      </c>
      <c r="O435" s="756" t="s">
        <v>1475</v>
      </c>
      <c r="P435" s="756" t="s">
        <v>13</v>
      </c>
      <c r="Q435" s="756" t="s">
        <v>49</v>
      </c>
      <c r="R435" s="756" t="s">
        <v>86</v>
      </c>
      <c r="S435" s="756" t="s">
        <v>776</v>
      </c>
      <c r="T435" s="756" t="s">
        <v>367</v>
      </c>
      <c r="U435" s="756" t="s">
        <v>777</v>
      </c>
      <c r="V435">
        <v>75014</v>
      </c>
      <c r="W435" s="756" t="s">
        <v>211</v>
      </c>
      <c r="X435">
        <v>75</v>
      </c>
      <c r="Y435" s="756" t="s">
        <v>2448</v>
      </c>
      <c r="Z435">
        <v>15</v>
      </c>
      <c r="AA435" s="756" t="s">
        <v>3310</v>
      </c>
      <c r="AB435" t="s">
        <v>2457</v>
      </c>
      <c r="AC435">
        <v>273.19</v>
      </c>
      <c r="AD435">
        <v>60</v>
      </c>
      <c r="AE435">
        <v>115.65642857142856</v>
      </c>
      <c r="AF435">
        <v>115.65642857142856</v>
      </c>
      <c r="AG435">
        <v>105</v>
      </c>
      <c r="AH435">
        <v>105</v>
      </c>
      <c r="AI435">
        <v>65</v>
      </c>
      <c r="AJ435">
        <v>100.20453012048185</v>
      </c>
    </row>
    <row r="436" spans="1:36" hidden="1">
      <c r="A436">
        <v>121</v>
      </c>
      <c r="B436" s="436">
        <v>45706</v>
      </c>
      <c r="C436" s="756" t="s">
        <v>1713</v>
      </c>
      <c r="D436" s="756" t="s">
        <v>1714</v>
      </c>
      <c r="E436" s="756" t="s">
        <v>1683</v>
      </c>
      <c r="F436" s="756"/>
      <c r="H436" s="756" t="s">
        <v>1646</v>
      </c>
      <c r="I436" s="756" t="s">
        <v>1243</v>
      </c>
      <c r="J436">
        <v>133.5</v>
      </c>
      <c r="K436" s="756" t="s">
        <v>1243</v>
      </c>
      <c r="L436">
        <v>0</v>
      </c>
      <c r="M436">
        <v>1</v>
      </c>
      <c r="N436">
        <v>8</v>
      </c>
      <c r="O436" s="756" t="s">
        <v>1475</v>
      </c>
      <c r="P436" s="756" t="s">
        <v>13</v>
      </c>
      <c r="Q436" s="756" t="s">
        <v>47</v>
      </c>
      <c r="R436" s="756" t="s">
        <v>292</v>
      </c>
      <c r="S436" s="756" t="s">
        <v>1244</v>
      </c>
      <c r="T436" s="756"/>
      <c r="U436" s="756" t="s">
        <v>1205</v>
      </c>
      <c r="V436">
        <v>75013</v>
      </c>
      <c r="W436" s="756" t="s">
        <v>127</v>
      </c>
      <c r="X436">
        <v>75</v>
      </c>
      <c r="Y436" s="756" t="s">
        <v>2447</v>
      </c>
      <c r="Z436">
        <v>15</v>
      </c>
      <c r="AA436" s="756" t="s">
        <v>3310</v>
      </c>
      <c r="AB436" t="s">
        <v>2457</v>
      </c>
      <c r="AC436">
        <v>265.40999999999997</v>
      </c>
      <c r="AD436">
        <v>4.5</v>
      </c>
      <c r="AE436">
        <v>85.102000000000004</v>
      </c>
      <c r="AF436">
        <v>98.194615384615389</v>
      </c>
      <c r="AG436">
        <v>65.5</v>
      </c>
      <c r="AH436">
        <v>65.5</v>
      </c>
      <c r="AI436">
        <v>65</v>
      </c>
      <c r="AJ436">
        <v>100.20453012048185</v>
      </c>
    </row>
    <row r="437" spans="1:36" hidden="1">
      <c r="A437">
        <v>121</v>
      </c>
      <c r="B437" s="436">
        <v>45706</v>
      </c>
      <c r="C437" s="756" t="s">
        <v>1713</v>
      </c>
      <c r="D437" s="756" t="s">
        <v>1714</v>
      </c>
      <c r="E437" s="756" t="s">
        <v>1683</v>
      </c>
      <c r="F437" s="756"/>
      <c r="H437" s="756" t="s">
        <v>1646</v>
      </c>
      <c r="I437" s="756" t="s">
        <v>1392</v>
      </c>
      <c r="J437">
        <v>133.5</v>
      </c>
      <c r="K437" s="756" t="s">
        <v>1392</v>
      </c>
      <c r="L437">
        <v>0</v>
      </c>
      <c r="M437">
        <v>1</v>
      </c>
      <c r="N437">
        <v>8</v>
      </c>
      <c r="O437" s="756" t="s">
        <v>1475</v>
      </c>
      <c r="P437" s="756" t="s">
        <v>114</v>
      </c>
      <c r="Q437" s="756" t="s">
        <v>34</v>
      </c>
      <c r="R437" s="756" t="s">
        <v>34</v>
      </c>
      <c r="S437" s="756" t="s">
        <v>789</v>
      </c>
      <c r="T437" s="756" t="s">
        <v>790</v>
      </c>
      <c r="U437" s="756" t="s">
        <v>1393</v>
      </c>
      <c r="V437">
        <v>75012</v>
      </c>
      <c r="W437" s="756" t="s">
        <v>1394</v>
      </c>
      <c r="X437">
        <v>75</v>
      </c>
      <c r="Y437" s="756" t="s">
        <v>2450</v>
      </c>
      <c r="Z437">
        <v>15</v>
      </c>
      <c r="AA437" s="756" t="s">
        <v>2453</v>
      </c>
      <c r="AB437" t="s">
        <v>2457</v>
      </c>
      <c r="AC437">
        <v>211.4</v>
      </c>
      <c r="AD437">
        <v>26.2</v>
      </c>
      <c r="AE437">
        <v>105.80200000000001</v>
      </c>
      <c r="AF437">
        <v>105.80200000000001</v>
      </c>
      <c r="AG437">
        <v>110.55</v>
      </c>
      <c r="AH437">
        <v>110.55</v>
      </c>
      <c r="AI437">
        <v>65</v>
      </c>
      <c r="AJ437">
        <v>100.20453012048185</v>
      </c>
    </row>
    <row r="438" spans="1:36" hidden="1">
      <c r="A438">
        <v>122</v>
      </c>
      <c r="B438" s="436">
        <v>45706</v>
      </c>
      <c r="C438" s="756" t="s">
        <v>1493</v>
      </c>
      <c r="D438" s="756" t="s">
        <v>1560</v>
      </c>
      <c r="E438" s="756" t="s">
        <v>1716</v>
      </c>
      <c r="F438" s="756"/>
      <c r="H438" s="756" t="s">
        <v>1444</v>
      </c>
      <c r="I438" s="756" t="s">
        <v>331</v>
      </c>
      <c r="J438">
        <v>407.78</v>
      </c>
      <c r="K438" s="756" t="s">
        <v>331</v>
      </c>
      <c r="L438">
        <v>0</v>
      </c>
      <c r="M438">
        <v>1</v>
      </c>
      <c r="N438">
        <v>8</v>
      </c>
      <c r="O438" s="756" t="s">
        <v>1475</v>
      </c>
      <c r="P438" s="756" t="s">
        <v>114</v>
      </c>
      <c r="Q438" s="756" t="s">
        <v>3</v>
      </c>
      <c r="R438" s="756" t="s">
        <v>3</v>
      </c>
      <c r="S438" s="756" t="s">
        <v>332</v>
      </c>
      <c r="T438" s="756" t="s">
        <v>332</v>
      </c>
      <c r="U438" s="756" t="s">
        <v>333</v>
      </c>
      <c r="V438">
        <v>93200</v>
      </c>
      <c r="W438" s="756" t="s">
        <v>330</v>
      </c>
      <c r="X438">
        <v>93</v>
      </c>
      <c r="Y438" s="756" t="s">
        <v>2450</v>
      </c>
      <c r="Z438">
        <v>15</v>
      </c>
      <c r="AA438" s="756" t="s">
        <v>2454</v>
      </c>
      <c r="AB438" t="s">
        <v>2457</v>
      </c>
      <c r="AC438">
        <v>1408</v>
      </c>
      <c r="AD438">
        <v>16</v>
      </c>
      <c r="AE438">
        <v>433.81812500000001</v>
      </c>
      <c r="AF438">
        <v>631.00818181818181</v>
      </c>
      <c r="AG438">
        <v>416.39</v>
      </c>
      <c r="AH438">
        <v>630.5</v>
      </c>
      <c r="AI438">
        <v>65</v>
      </c>
      <c r="AJ438">
        <v>100.20453012048185</v>
      </c>
    </row>
    <row r="439" spans="1:36" hidden="1">
      <c r="A439">
        <v>122</v>
      </c>
      <c r="B439" s="436">
        <v>45706</v>
      </c>
      <c r="C439" s="756" t="s">
        <v>1493</v>
      </c>
      <c r="D439" s="756" t="s">
        <v>1560</v>
      </c>
      <c r="E439" s="756" t="s">
        <v>1716</v>
      </c>
      <c r="F439" s="756"/>
      <c r="H439" s="756" t="s">
        <v>1444</v>
      </c>
      <c r="I439" s="756" t="s">
        <v>1245</v>
      </c>
      <c r="J439">
        <v>407.78</v>
      </c>
      <c r="K439" s="756" t="s">
        <v>1245</v>
      </c>
      <c r="L439">
        <v>0</v>
      </c>
      <c r="M439">
        <v>1</v>
      </c>
      <c r="N439">
        <v>8</v>
      </c>
      <c r="O439" s="756" t="s">
        <v>1475</v>
      </c>
      <c r="P439" s="756" t="s">
        <v>13</v>
      </c>
      <c r="Q439" s="756" t="s">
        <v>49</v>
      </c>
      <c r="R439" s="756" t="s">
        <v>86</v>
      </c>
      <c r="S439" s="756" t="s">
        <v>1245</v>
      </c>
      <c r="T439" s="756" t="s">
        <v>88</v>
      </c>
      <c r="U439" s="756" t="s">
        <v>1246</v>
      </c>
      <c r="V439">
        <v>93022</v>
      </c>
      <c r="W439" s="756" t="s">
        <v>1211</v>
      </c>
      <c r="X439">
        <v>93</v>
      </c>
      <c r="Y439" s="756" t="s">
        <v>2450</v>
      </c>
      <c r="Z439">
        <v>15</v>
      </c>
      <c r="AA439" s="756" t="s">
        <v>3310</v>
      </c>
      <c r="AB439" t="s">
        <v>2457</v>
      </c>
      <c r="AC439">
        <v>1408</v>
      </c>
      <c r="AD439">
        <v>0</v>
      </c>
      <c r="AE439">
        <v>436.70933333333335</v>
      </c>
      <c r="AF439">
        <v>655.06400000000008</v>
      </c>
      <c r="AG439">
        <v>425</v>
      </c>
      <c r="AH439">
        <v>831.75</v>
      </c>
      <c r="AI439">
        <v>65</v>
      </c>
      <c r="AJ439">
        <v>100.20453012048185</v>
      </c>
    </row>
    <row r="440" spans="1:36" hidden="1">
      <c r="B440" s="436">
        <v>45707</v>
      </c>
      <c r="C440" s="756" t="s">
        <v>1425</v>
      </c>
      <c r="D440" s="756"/>
      <c r="E440" s="756"/>
      <c r="F440" s="756"/>
      <c r="H440" s="756" t="s">
        <v>1426</v>
      </c>
      <c r="I440" s="756" t="s">
        <v>704</v>
      </c>
      <c r="K440" s="756" t="s">
        <v>704</v>
      </c>
      <c r="L440">
        <v>1</v>
      </c>
      <c r="M440">
        <v>1</v>
      </c>
      <c r="N440">
        <v>8</v>
      </c>
      <c r="O440" s="756" t="s">
        <v>1424</v>
      </c>
      <c r="P440" s="756" t="s">
        <v>114</v>
      </c>
      <c r="Q440" s="756" t="s">
        <v>7</v>
      </c>
      <c r="R440" s="756" t="s">
        <v>705</v>
      </c>
      <c r="S440" s="756" t="s">
        <v>706</v>
      </c>
      <c r="T440" s="756" t="s">
        <v>706</v>
      </c>
      <c r="U440" s="756" t="s">
        <v>707</v>
      </c>
      <c r="V440">
        <v>94260</v>
      </c>
      <c r="W440" s="756" t="s">
        <v>708</v>
      </c>
      <c r="X440">
        <v>94</v>
      </c>
      <c r="Y440" s="756" t="s">
        <v>2450</v>
      </c>
      <c r="Z440">
        <v>15</v>
      </c>
      <c r="AA440" s="756" t="s">
        <v>2453</v>
      </c>
      <c r="AB440" t="s">
        <v>2457</v>
      </c>
      <c r="AC440">
        <v>118.84</v>
      </c>
      <c r="AD440">
        <v>34.58</v>
      </c>
      <c r="AE440">
        <v>69.284999999999997</v>
      </c>
      <c r="AF440">
        <v>69.284999999999997</v>
      </c>
      <c r="AG440">
        <v>59.745000000000005</v>
      </c>
      <c r="AH440">
        <v>59.745000000000005</v>
      </c>
      <c r="AI440">
        <v>65</v>
      </c>
      <c r="AJ440">
        <v>100.20453012048185</v>
      </c>
    </row>
    <row r="441" spans="1:36" hidden="1">
      <c r="A441">
        <v>123</v>
      </c>
      <c r="B441" s="436">
        <v>45707</v>
      </c>
      <c r="C441" s="756" t="s">
        <v>1718</v>
      </c>
      <c r="D441" s="756" t="s">
        <v>1719</v>
      </c>
      <c r="E441" s="756"/>
      <c r="F441" s="756"/>
      <c r="H441" s="756" t="s">
        <v>1461</v>
      </c>
      <c r="I441" s="756" t="s">
        <v>488</v>
      </c>
      <c r="J441">
        <v>25.3</v>
      </c>
      <c r="K441" s="756" t="s">
        <v>488</v>
      </c>
      <c r="L441">
        <v>0</v>
      </c>
      <c r="M441">
        <v>1</v>
      </c>
      <c r="N441">
        <v>8</v>
      </c>
      <c r="O441" s="756" t="s">
        <v>1424</v>
      </c>
      <c r="P441" s="756" t="s">
        <v>13</v>
      </c>
      <c r="Q441" s="756" t="s">
        <v>43</v>
      </c>
      <c r="R441" s="756" t="s">
        <v>93</v>
      </c>
      <c r="S441" s="756" t="s">
        <v>489</v>
      </c>
      <c r="T441" s="756" t="s">
        <v>88</v>
      </c>
      <c r="U441" s="756" t="s">
        <v>490</v>
      </c>
      <c r="V441">
        <v>75016</v>
      </c>
      <c r="W441" s="756" t="s">
        <v>181</v>
      </c>
      <c r="X441">
        <v>75</v>
      </c>
      <c r="Y441" s="756" t="s">
        <v>2448</v>
      </c>
      <c r="Z441">
        <v>15</v>
      </c>
      <c r="AA441" s="756" t="s">
        <v>3310</v>
      </c>
      <c r="AB441" t="s">
        <v>2457</v>
      </c>
      <c r="AC441">
        <v>272.39999999999998</v>
      </c>
      <c r="AD441">
        <v>52.8</v>
      </c>
      <c r="AE441">
        <v>60.131724137931045</v>
      </c>
      <c r="AF441">
        <v>124.55857142857143</v>
      </c>
      <c r="AG441">
        <v>54</v>
      </c>
      <c r="AH441">
        <v>117.02499999999999</v>
      </c>
      <c r="AI441">
        <v>65</v>
      </c>
      <c r="AJ441">
        <v>100.20453012048185</v>
      </c>
    </row>
    <row r="442" spans="1:36" hidden="1">
      <c r="A442">
        <v>123</v>
      </c>
      <c r="B442" s="436">
        <v>45707</v>
      </c>
      <c r="C442" s="756" t="s">
        <v>1718</v>
      </c>
      <c r="D442" s="756" t="s">
        <v>1719</v>
      </c>
      <c r="E442" s="756"/>
      <c r="F442" s="756"/>
      <c r="H442" s="756" t="s">
        <v>1461</v>
      </c>
      <c r="I442" s="756" t="s">
        <v>809</v>
      </c>
      <c r="J442">
        <v>85.98</v>
      </c>
      <c r="K442" s="756" t="s">
        <v>809</v>
      </c>
      <c r="L442">
        <v>0</v>
      </c>
      <c r="M442">
        <v>1</v>
      </c>
      <c r="N442">
        <v>8</v>
      </c>
      <c r="O442" s="756" t="s">
        <v>1424</v>
      </c>
      <c r="P442" s="756" t="s">
        <v>114</v>
      </c>
      <c r="Q442" s="756" t="s">
        <v>20</v>
      </c>
      <c r="R442" s="756" t="s">
        <v>20</v>
      </c>
      <c r="S442" s="756" t="s">
        <v>616</v>
      </c>
      <c r="T442" s="756" t="s">
        <v>616</v>
      </c>
      <c r="U442" s="756" t="s">
        <v>810</v>
      </c>
      <c r="V442">
        <v>75017</v>
      </c>
      <c r="W442" s="756" t="s">
        <v>393</v>
      </c>
      <c r="X442">
        <v>75</v>
      </c>
      <c r="Y442" s="756" t="s">
        <v>2450</v>
      </c>
      <c r="Z442">
        <v>15</v>
      </c>
      <c r="AA442" s="756" t="s">
        <v>2453</v>
      </c>
      <c r="AB442" t="s">
        <v>2457</v>
      </c>
      <c r="AC442">
        <v>411.4</v>
      </c>
      <c r="AD442">
        <v>118.37</v>
      </c>
      <c r="AE442">
        <v>68.5060465116279</v>
      </c>
      <c r="AF442">
        <v>196.38399999999999</v>
      </c>
      <c r="AG442">
        <v>60</v>
      </c>
      <c r="AH442">
        <v>179.85</v>
      </c>
      <c r="AI442">
        <v>65</v>
      </c>
      <c r="AJ442">
        <v>100.20453012048185</v>
      </c>
    </row>
    <row r="443" spans="1:36" hidden="1">
      <c r="A443">
        <v>123</v>
      </c>
      <c r="B443" s="436">
        <v>45707</v>
      </c>
      <c r="C443" s="756" t="s">
        <v>1718</v>
      </c>
      <c r="D443" s="756" t="s">
        <v>1719</v>
      </c>
      <c r="E443" s="756"/>
      <c r="F443" s="756"/>
      <c r="H443" s="756" t="s">
        <v>1461</v>
      </c>
      <c r="I443" s="756" t="s">
        <v>975</v>
      </c>
      <c r="J443">
        <v>82.35</v>
      </c>
      <c r="K443" s="756" t="s">
        <v>975</v>
      </c>
      <c r="L443">
        <v>0</v>
      </c>
      <c r="M443">
        <v>1</v>
      </c>
      <c r="N443">
        <v>8</v>
      </c>
      <c r="O443" s="756" t="s">
        <v>1424</v>
      </c>
      <c r="P443" s="756" t="s">
        <v>13</v>
      </c>
      <c r="Q443" s="756" t="s">
        <v>47</v>
      </c>
      <c r="R443" s="756" t="s">
        <v>292</v>
      </c>
      <c r="S443" s="756" t="s">
        <v>976</v>
      </c>
      <c r="T443" s="756" t="s">
        <v>88</v>
      </c>
      <c r="U443" s="756" t="s">
        <v>977</v>
      </c>
      <c r="V443">
        <v>92800</v>
      </c>
      <c r="W443" s="756" t="s">
        <v>475</v>
      </c>
      <c r="X443">
        <v>92</v>
      </c>
      <c r="Y443" s="756" t="s">
        <v>2512</v>
      </c>
      <c r="Z443">
        <v>15</v>
      </c>
      <c r="AA443" s="756" t="s">
        <v>3310</v>
      </c>
      <c r="AB443" t="s">
        <v>2457</v>
      </c>
      <c r="AC443">
        <v>303.7</v>
      </c>
      <c r="AD443">
        <v>73</v>
      </c>
      <c r="AE443">
        <v>81.798823529411763</v>
      </c>
      <c r="AF443">
        <v>198.65428571428572</v>
      </c>
      <c r="AG443">
        <v>78.5</v>
      </c>
      <c r="AH443">
        <v>199</v>
      </c>
      <c r="AI443">
        <v>65</v>
      </c>
      <c r="AJ443">
        <v>100.20453012048185</v>
      </c>
    </row>
    <row r="444" spans="1:36" hidden="1">
      <c r="A444">
        <v>123</v>
      </c>
      <c r="B444" s="436">
        <v>45707</v>
      </c>
      <c r="C444" s="756" t="s">
        <v>1718</v>
      </c>
      <c r="D444" s="756" t="s">
        <v>1719</v>
      </c>
      <c r="E444" s="756"/>
      <c r="F444" s="756"/>
      <c r="H444" s="756" t="s">
        <v>1461</v>
      </c>
      <c r="I444" s="756" t="s">
        <v>1285</v>
      </c>
      <c r="J444">
        <v>12.15</v>
      </c>
      <c r="K444" s="756" t="s">
        <v>1285</v>
      </c>
      <c r="L444">
        <v>0</v>
      </c>
      <c r="M444">
        <v>1</v>
      </c>
      <c r="N444">
        <v>8</v>
      </c>
      <c r="O444" s="756" t="s">
        <v>1424</v>
      </c>
      <c r="P444" s="756" t="s">
        <v>13</v>
      </c>
      <c r="Q444" s="756" t="s">
        <v>43</v>
      </c>
      <c r="R444" s="756" t="s">
        <v>93</v>
      </c>
      <c r="S444" s="756" t="s">
        <v>110</v>
      </c>
      <c r="T444" s="756" t="s">
        <v>88</v>
      </c>
      <c r="U444" s="756" t="s">
        <v>1286</v>
      </c>
      <c r="V444">
        <v>92700</v>
      </c>
      <c r="W444" s="756" t="s">
        <v>112</v>
      </c>
      <c r="X444">
        <v>92</v>
      </c>
      <c r="Y444" s="756" t="s">
        <v>2448</v>
      </c>
      <c r="Z444">
        <v>15</v>
      </c>
      <c r="AA444" s="756" t="s">
        <v>3310</v>
      </c>
      <c r="AB444" t="s">
        <v>2457</v>
      </c>
      <c r="AC444">
        <v>195</v>
      </c>
      <c r="AD444">
        <v>11</v>
      </c>
      <c r="AE444">
        <v>42.737499999999997</v>
      </c>
      <c r="AF444">
        <v>48.842857142857142</v>
      </c>
      <c r="AG444">
        <v>24.324999999999999</v>
      </c>
      <c r="AH444">
        <v>22</v>
      </c>
      <c r="AI444">
        <v>65</v>
      </c>
      <c r="AJ444">
        <v>100.20453012048185</v>
      </c>
    </row>
    <row r="445" spans="1:36" hidden="1">
      <c r="A445">
        <v>123</v>
      </c>
      <c r="B445" s="436">
        <v>45707</v>
      </c>
      <c r="C445" s="756" t="s">
        <v>1718</v>
      </c>
      <c r="D445" s="756" t="s">
        <v>1719</v>
      </c>
      <c r="E445" s="756"/>
      <c r="F445" s="756"/>
      <c r="H445" s="756" t="s">
        <v>1461</v>
      </c>
      <c r="I445" s="756" t="s">
        <v>291</v>
      </c>
      <c r="J445">
        <v>9.3800000000000008</v>
      </c>
      <c r="K445" s="756" t="s">
        <v>291</v>
      </c>
      <c r="L445">
        <v>0</v>
      </c>
      <c r="M445">
        <v>1</v>
      </c>
      <c r="N445">
        <v>8</v>
      </c>
      <c r="O445" s="756" t="s">
        <v>1424</v>
      </c>
      <c r="P445" s="756" t="s">
        <v>13</v>
      </c>
      <c r="Q445" s="756" t="s">
        <v>47</v>
      </c>
      <c r="R445" s="756" t="s">
        <v>292</v>
      </c>
      <c r="S445" s="756" t="s">
        <v>209</v>
      </c>
      <c r="T445" s="756" t="s">
        <v>88</v>
      </c>
      <c r="U445" s="756" t="s">
        <v>293</v>
      </c>
      <c r="V445">
        <v>75005</v>
      </c>
      <c r="W445" s="756" t="s">
        <v>294</v>
      </c>
      <c r="X445">
        <v>75</v>
      </c>
      <c r="Y445" s="756" t="s">
        <v>2448</v>
      </c>
      <c r="Z445">
        <v>15</v>
      </c>
      <c r="AA445" s="756" t="s">
        <v>3310</v>
      </c>
      <c r="AB445" t="s">
        <v>2457</v>
      </c>
      <c r="AC445">
        <v>510</v>
      </c>
      <c r="AD445">
        <v>23.4</v>
      </c>
      <c r="AE445">
        <v>74.385000000000005</v>
      </c>
      <c r="AF445">
        <v>127.51714285714286</v>
      </c>
      <c r="AG445">
        <v>27.29</v>
      </c>
      <c r="AH445">
        <v>36</v>
      </c>
      <c r="AI445">
        <v>65</v>
      </c>
      <c r="AJ445">
        <v>100.20453012048185</v>
      </c>
    </row>
    <row r="446" spans="1:36" hidden="1">
      <c r="A446">
        <v>123</v>
      </c>
      <c r="B446" s="436">
        <v>45707</v>
      </c>
      <c r="C446" s="756" t="s">
        <v>1718</v>
      </c>
      <c r="D446" s="756" t="s">
        <v>1719</v>
      </c>
      <c r="E446" s="756"/>
      <c r="F446" s="756"/>
      <c r="H446" s="756" t="s">
        <v>1461</v>
      </c>
      <c r="I446" s="756" t="s">
        <v>803</v>
      </c>
      <c r="J446">
        <v>33.82</v>
      </c>
      <c r="K446" s="756" t="s">
        <v>803</v>
      </c>
      <c r="L446">
        <v>0</v>
      </c>
      <c r="M446">
        <v>1</v>
      </c>
      <c r="N446">
        <v>8</v>
      </c>
      <c r="O446" s="756" t="s">
        <v>1424</v>
      </c>
      <c r="P446" s="756" t="s">
        <v>114</v>
      </c>
      <c r="Q446" s="756" t="s">
        <v>20</v>
      </c>
      <c r="R446" s="756" t="s">
        <v>20</v>
      </c>
      <c r="S446" s="756" t="s">
        <v>616</v>
      </c>
      <c r="T446" s="756" t="s">
        <v>616</v>
      </c>
      <c r="U446" s="756" t="s">
        <v>804</v>
      </c>
      <c r="V446">
        <v>75016</v>
      </c>
      <c r="W446" s="756" t="s">
        <v>181</v>
      </c>
      <c r="X446">
        <v>75</v>
      </c>
      <c r="Y446" s="756" t="s">
        <v>2450</v>
      </c>
      <c r="Z446">
        <v>15</v>
      </c>
      <c r="AA446" s="756" t="s">
        <v>2453</v>
      </c>
      <c r="AB446" t="s">
        <v>2457</v>
      </c>
      <c r="AC446">
        <v>475.14</v>
      </c>
      <c r="AD446">
        <v>82</v>
      </c>
      <c r="AE446">
        <v>79.063448275862072</v>
      </c>
      <c r="AF446">
        <v>305.71199999999999</v>
      </c>
      <c r="AG446">
        <v>71</v>
      </c>
      <c r="AH446">
        <v>300.61</v>
      </c>
      <c r="AI446">
        <v>65</v>
      </c>
      <c r="AJ446">
        <v>100.20453012048185</v>
      </c>
    </row>
    <row r="447" spans="1:36" hidden="1">
      <c r="A447">
        <v>123</v>
      </c>
      <c r="B447" s="436">
        <v>45707</v>
      </c>
      <c r="C447" s="756" t="s">
        <v>1718</v>
      </c>
      <c r="D447" s="756" t="s">
        <v>1719</v>
      </c>
      <c r="E447" s="756"/>
      <c r="F447" s="756"/>
      <c r="H447" s="756" t="s">
        <v>1461</v>
      </c>
      <c r="I447" s="756" t="s">
        <v>752</v>
      </c>
      <c r="J447">
        <v>9.3800000000000008</v>
      </c>
      <c r="K447" s="756" t="s">
        <v>752</v>
      </c>
      <c r="L447">
        <v>0</v>
      </c>
      <c r="M447">
        <v>1</v>
      </c>
      <c r="N447">
        <v>8</v>
      </c>
      <c r="O447" s="756" t="s">
        <v>1424</v>
      </c>
      <c r="P447" s="756" t="s">
        <v>114</v>
      </c>
      <c r="Q447" s="756" t="s">
        <v>3</v>
      </c>
      <c r="R447" s="756" t="s">
        <v>22</v>
      </c>
      <c r="S447" s="756" t="s">
        <v>753</v>
      </c>
      <c r="T447" s="756" t="s">
        <v>754</v>
      </c>
      <c r="U447" s="756" t="s">
        <v>755</v>
      </c>
      <c r="V447">
        <v>75012</v>
      </c>
      <c r="W447" s="756" t="s">
        <v>151</v>
      </c>
      <c r="X447">
        <v>75</v>
      </c>
      <c r="Y447" s="756" t="s">
        <v>2450</v>
      </c>
      <c r="Z447">
        <v>15</v>
      </c>
      <c r="AA447" s="756" t="s">
        <v>2454</v>
      </c>
      <c r="AB447" t="s">
        <v>2457</v>
      </c>
      <c r="AC447">
        <v>213.19</v>
      </c>
      <c r="AD447">
        <v>23.4</v>
      </c>
      <c r="AE447">
        <v>53.110666666666702</v>
      </c>
      <c r="AF447">
        <v>79.665999999999997</v>
      </c>
      <c r="AG447">
        <v>23.43</v>
      </c>
      <c r="AH447">
        <v>37.245000000000005</v>
      </c>
      <c r="AI447">
        <v>65</v>
      </c>
      <c r="AJ447">
        <v>100.20453012048185</v>
      </c>
    </row>
    <row r="448" spans="1:36" hidden="1">
      <c r="A448">
        <v>124</v>
      </c>
      <c r="B448" s="436">
        <v>45707</v>
      </c>
      <c r="C448" s="756" t="s">
        <v>1477</v>
      </c>
      <c r="D448" s="756" t="s">
        <v>1489</v>
      </c>
      <c r="E448" s="756" t="s">
        <v>1651</v>
      </c>
      <c r="F448" s="756"/>
      <c r="H448" s="756" t="s">
        <v>1438</v>
      </c>
      <c r="I448" s="756" t="s">
        <v>1209</v>
      </c>
      <c r="J448">
        <v>276</v>
      </c>
      <c r="K448" s="756" t="s">
        <v>1209</v>
      </c>
      <c r="L448">
        <v>0</v>
      </c>
      <c r="M448">
        <v>1</v>
      </c>
      <c r="N448">
        <v>8</v>
      </c>
      <c r="O448" s="756" t="s">
        <v>1424</v>
      </c>
      <c r="P448" s="756" t="s">
        <v>114</v>
      </c>
      <c r="Q448" s="756" t="s">
        <v>35</v>
      </c>
      <c r="R448" s="756" t="s">
        <v>143</v>
      </c>
      <c r="S448" s="756"/>
      <c r="T448" s="756"/>
      <c r="U448" s="756" t="s">
        <v>1210</v>
      </c>
      <c r="V448">
        <v>93000</v>
      </c>
      <c r="W448" s="756" t="s">
        <v>1211</v>
      </c>
      <c r="X448">
        <v>93</v>
      </c>
      <c r="Y448" s="756" t="s">
        <v>2450</v>
      </c>
      <c r="Z448">
        <v>15</v>
      </c>
      <c r="AA448" s="756" t="s">
        <v>2453</v>
      </c>
      <c r="AB448" t="s">
        <v>2457</v>
      </c>
      <c r="AC448">
        <v>276</v>
      </c>
      <c r="AD448">
        <v>47.44</v>
      </c>
      <c r="AE448">
        <v>132.76266666666666</v>
      </c>
      <c r="AF448">
        <v>132.76266666666666</v>
      </c>
      <c r="AG448">
        <v>118.14</v>
      </c>
      <c r="AH448">
        <v>118.14</v>
      </c>
      <c r="AI448">
        <v>65</v>
      </c>
      <c r="AJ448">
        <v>100.20453012048185</v>
      </c>
    </row>
    <row r="449" spans="1:36" hidden="1">
      <c r="A449">
        <v>124</v>
      </c>
      <c r="B449" s="436">
        <v>45707</v>
      </c>
      <c r="C449" s="756" t="s">
        <v>1477</v>
      </c>
      <c r="D449" s="756" t="s">
        <v>1489</v>
      </c>
      <c r="E449" s="756" t="s">
        <v>1651</v>
      </c>
      <c r="F449" s="756"/>
      <c r="H449" s="756" t="s">
        <v>1438</v>
      </c>
      <c r="I449" s="756" t="s">
        <v>1212</v>
      </c>
      <c r="J449">
        <v>276</v>
      </c>
      <c r="K449" s="756" t="s">
        <v>1212</v>
      </c>
      <c r="L449">
        <v>0</v>
      </c>
      <c r="M449">
        <v>1</v>
      </c>
      <c r="N449">
        <v>8</v>
      </c>
      <c r="O449" s="756" t="s">
        <v>1424</v>
      </c>
      <c r="P449" s="756" t="s">
        <v>13</v>
      </c>
      <c r="Q449" s="756" t="s">
        <v>49</v>
      </c>
      <c r="R449" s="756" t="s">
        <v>49</v>
      </c>
      <c r="S449" s="756" t="s">
        <v>131</v>
      </c>
      <c r="T449" s="756"/>
      <c r="U449" s="756" t="s">
        <v>1213</v>
      </c>
      <c r="V449">
        <v>75020</v>
      </c>
      <c r="W449" s="756" t="s">
        <v>138</v>
      </c>
      <c r="X449">
        <v>75</v>
      </c>
      <c r="Y449" s="756" t="s">
        <v>2448</v>
      </c>
      <c r="Z449">
        <v>15</v>
      </c>
      <c r="AA449" s="756" t="s">
        <v>3310</v>
      </c>
      <c r="AB449" t="s">
        <v>2457</v>
      </c>
      <c r="AC449">
        <v>875.78</v>
      </c>
      <c r="AD449">
        <v>47.44</v>
      </c>
      <c r="AE449">
        <v>168.76499999999999</v>
      </c>
      <c r="AF449">
        <v>180.01599999999999</v>
      </c>
      <c r="AG449">
        <v>130.27000000000001</v>
      </c>
      <c r="AH449">
        <v>118.14</v>
      </c>
      <c r="AI449">
        <v>65</v>
      </c>
      <c r="AJ449">
        <v>100.20453012048185</v>
      </c>
    </row>
    <row r="450" spans="1:36" hidden="1">
      <c r="A450">
        <v>125</v>
      </c>
      <c r="B450" s="436">
        <v>45707</v>
      </c>
      <c r="C450" s="756" t="s">
        <v>1489</v>
      </c>
      <c r="D450" s="756" t="s">
        <v>1722</v>
      </c>
      <c r="E450" s="756"/>
      <c r="F450" s="756"/>
      <c r="H450" s="756" t="s">
        <v>1465</v>
      </c>
      <c r="I450" s="756" t="s">
        <v>1029</v>
      </c>
      <c r="J450">
        <v>30</v>
      </c>
      <c r="K450" s="756" t="s">
        <v>1029</v>
      </c>
      <c r="L450">
        <v>0</v>
      </c>
      <c r="M450">
        <v>1</v>
      </c>
      <c r="N450">
        <v>8</v>
      </c>
      <c r="O450" s="756" t="s">
        <v>1424</v>
      </c>
      <c r="P450" s="756" t="s">
        <v>114</v>
      </c>
      <c r="Q450" s="756" t="s">
        <v>7</v>
      </c>
      <c r="R450" s="756" t="s">
        <v>143</v>
      </c>
      <c r="S450" s="756" t="s">
        <v>483</v>
      </c>
      <c r="T450" s="756" t="s">
        <v>1030</v>
      </c>
      <c r="U450" s="756" t="s">
        <v>1031</v>
      </c>
      <c r="V450">
        <v>75015</v>
      </c>
      <c r="W450" s="756" t="s">
        <v>118</v>
      </c>
      <c r="X450">
        <v>75</v>
      </c>
      <c r="Y450" s="756" t="s">
        <v>2450</v>
      </c>
      <c r="Z450">
        <v>15</v>
      </c>
      <c r="AA450" s="756" t="s">
        <v>2453</v>
      </c>
      <c r="AB450" t="s">
        <v>2457</v>
      </c>
      <c r="AC450">
        <v>60</v>
      </c>
      <c r="AD450">
        <v>12</v>
      </c>
      <c r="AE450">
        <v>22.299999999999997</v>
      </c>
      <c r="AF450">
        <v>29.733333333333334</v>
      </c>
      <c r="AG450">
        <v>19.600000000000001</v>
      </c>
      <c r="AH450">
        <v>23.4</v>
      </c>
      <c r="AI450">
        <v>65</v>
      </c>
      <c r="AJ450">
        <v>100.20453012048185</v>
      </c>
    </row>
    <row r="451" spans="1:36" hidden="1">
      <c r="A451">
        <v>125</v>
      </c>
      <c r="B451" s="436">
        <v>45707</v>
      </c>
      <c r="C451" s="756" t="s">
        <v>1489</v>
      </c>
      <c r="D451" s="756" t="s">
        <v>1722</v>
      </c>
      <c r="E451" s="756"/>
      <c r="F451" s="756"/>
      <c r="H451" s="756" t="s">
        <v>1465</v>
      </c>
      <c r="I451" s="756" t="s">
        <v>871</v>
      </c>
      <c r="J451">
        <v>15</v>
      </c>
      <c r="K451" s="756" t="s">
        <v>871</v>
      </c>
      <c r="L451">
        <v>0</v>
      </c>
      <c r="M451">
        <v>1</v>
      </c>
      <c r="N451">
        <v>8</v>
      </c>
      <c r="O451" s="756" t="s">
        <v>1424</v>
      </c>
      <c r="P451" s="756" t="s">
        <v>13</v>
      </c>
      <c r="Q451" s="756" t="s">
        <v>49</v>
      </c>
      <c r="R451" s="756" t="s">
        <v>86</v>
      </c>
      <c r="S451" s="756" t="s">
        <v>870</v>
      </c>
      <c r="T451" s="756" t="s">
        <v>95</v>
      </c>
      <c r="U451" s="756" t="s">
        <v>872</v>
      </c>
      <c r="V451">
        <v>92300</v>
      </c>
      <c r="W451" s="756" t="s">
        <v>235</v>
      </c>
      <c r="X451">
        <v>92</v>
      </c>
      <c r="Y451" s="756" t="s">
        <v>2448</v>
      </c>
      <c r="Z451">
        <v>15</v>
      </c>
      <c r="AA451" s="756" t="s">
        <v>3310</v>
      </c>
      <c r="AB451" t="s">
        <v>2457</v>
      </c>
      <c r="AC451">
        <v>143.61000000000001</v>
      </c>
      <c r="AD451">
        <v>4.3</v>
      </c>
      <c r="AE451">
        <v>39.126315789473679</v>
      </c>
      <c r="AF451">
        <v>61.95</v>
      </c>
      <c r="AG451">
        <v>20</v>
      </c>
      <c r="AH451">
        <v>54.65</v>
      </c>
      <c r="AI451">
        <v>65</v>
      </c>
      <c r="AJ451">
        <v>100.20453012048185</v>
      </c>
    </row>
    <row r="452" spans="1:36" hidden="1">
      <c r="A452">
        <v>125</v>
      </c>
      <c r="B452" s="436">
        <v>45707</v>
      </c>
      <c r="C452" s="756" t="s">
        <v>1489</v>
      </c>
      <c r="D452" s="756" t="s">
        <v>1722</v>
      </c>
      <c r="E452" s="756"/>
      <c r="F452" s="756"/>
      <c r="H452" s="756" t="s">
        <v>1465</v>
      </c>
      <c r="I452" s="756" t="s">
        <v>772</v>
      </c>
      <c r="J452">
        <v>15</v>
      </c>
      <c r="K452" s="756" t="s">
        <v>772</v>
      </c>
      <c r="L452">
        <v>0</v>
      </c>
      <c r="M452">
        <v>1</v>
      </c>
      <c r="N452">
        <v>8</v>
      </c>
      <c r="O452" s="756" t="s">
        <v>1424</v>
      </c>
      <c r="P452" s="756" t="s">
        <v>13</v>
      </c>
      <c r="Q452" s="756" t="s">
        <v>47</v>
      </c>
      <c r="R452" s="756" t="s">
        <v>47</v>
      </c>
      <c r="S452" s="756" t="s">
        <v>773</v>
      </c>
      <c r="T452" s="756" t="s">
        <v>88</v>
      </c>
      <c r="U452" s="756" t="s">
        <v>774</v>
      </c>
      <c r="V452">
        <v>92100</v>
      </c>
      <c r="W452" s="756" t="s">
        <v>235</v>
      </c>
      <c r="X452">
        <v>92</v>
      </c>
      <c r="Y452" s="756" t="s">
        <v>2448</v>
      </c>
      <c r="Z452">
        <v>15</v>
      </c>
      <c r="AA452" s="756" t="s">
        <v>3310</v>
      </c>
      <c r="AB452" t="s">
        <v>2457</v>
      </c>
      <c r="AC452">
        <v>79</v>
      </c>
      <c r="AD452">
        <v>5.8</v>
      </c>
      <c r="AE452">
        <v>36.027500000000003</v>
      </c>
      <c r="AF452">
        <v>36.027500000000003</v>
      </c>
      <c r="AG452">
        <v>34.200000000000003</v>
      </c>
      <c r="AH452">
        <v>34.200000000000003</v>
      </c>
      <c r="AI452">
        <v>65</v>
      </c>
      <c r="AJ452">
        <v>100.20453012048185</v>
      </c>
    </row>
    <row r="453" spans="1:36" hidden="1">
      <c r="B453" s="436">
        <v>45708</v>
      </c>
      <c r="C453" s="756" t="s">
        <v>1425</v>
      </c>
      <c r="D453" s="756"/>
      <c r="E453" s="756"/>
      <c r="F453" s="756"/>
      <c r="H453" s="756" t="s">
        <v>1426</v>
      </c>
      <c r="I453" s="756" t="s">
        <v>500</v>
      </c>
      <c r="K453" s="756" t="s">
        <v>500</v>
      </c>
      <c r="L453">
        <v>1</v>
      </c>
      <c r="M453">
        <v>1</v>
      </c>
      <c r="N453">
        <v>8</v>
      </c>
      <c r="O453" s="756" t="s">
        <v>1432</v>
      </c>
      <c r="P453" s="756" t="s">
        <v>114</v>
      </c>
      <c r="Q453" s="756" t="s">
        <v>7</v>
      </c>
      <c r="R453" s="756" t="s">
        <v>501</v>
      </c>
      <c r="S453" s="756" t="s">
        <v>500</v>
      </c>
      <c r="T453" s="756" t="s">
        <v>500</v>
      </c>
      <c r="U453" s="756" t="s">
        <v>502</v>
      </c>
      <c r="V453">
        <v>92000</v>
      </c>
      <c r="W453" s="756" t="s">
        <v>160</v>
      </c>
      <c r="X453">
        <v>92</v>
      </c>
      <c r="Y453" s="756" t="s">
        <v>2450</v>
      </c>
      <c r="Z453">
        <v>15</v>
      </c>
      <c r="AA453" s="756" t="s">
        <v>2453</v>
      </c>
      <c r="AB453" t="s">
        <v>2457</v>
      </c>
      <c r="AC453">
        <v>458.58000000000004</v>
      </c>
      <c r="AD453">
        <v>45.85</v>
      </c>
      <c r="AE453">
        <v>71.959032258064511</v>
      </c>
      <c r="AF453">
        <v>159.33785714285716</v>
      </c>
      <c r="AG453">
        <v>53.75</v>
      </c>
      <c r="AH453">
        <v>137.535</v>
      </c>
      <c r="AI453">
        <v>65</v>
      </c>
      <c r="AJ453">
        <v>100.20453012048185</v>
      </c>
    </row>
    <row r="454" spans="1:36" hidden="1">
      <c r="A454">
        <v>126</v>
      </c>
      <c r="B454" s="436">
        <v>45708</v>
      </c>
      <c r="C454" s="756" t="s">
        <v>1435</v>
      </c>
      <c r="D454" s="756" t="s">
        <v>1436</v>
      </c>
      <c r="E454" s="756" t="s">
        <v>1609</v>
      </c>
      <c r="F454" s="756"/>
      <c r="H454" s="756" t="s">
        <v>1438</v>
      </c>
      <c r="I454" s="756" t="s">
        <v>759</v>
      </c>
      <c r="J454">
        <v>49.55</v>
      </c>
      <c r="K454" s="756" t="s">
        <v>759</v>
      </c>
      <c r="L454">
        <v>0</v>
      </c>
      <c r="M454">
        <v>1</v>
      </c>
      <c r="N454">
        <v>8</v>
      </c>
      <c r="O454" s="756" t="s">
        <v>1432</v>
      </c>
      <c r="P454" s="756" t="s">
        <v>13</v>
      </c>
      <c r="Q454" s="756" t="s">
        <v>49</v>
      </c>
      <c r="R454" s="756" t="s">
        <v>49</v>
      </c>
      <c r="S454" s="756" t="s">
        <v>760</v>
      </c>
      <c r="T454" s="756" t="s">
        <v>88</v>
      </c>
      <c r="U454" s="756" t="s">
        <v>761</v>
      </c>
      <c r="V454">
        <v>94270</v>
      </c>
      <c r="W454" s="756" t="s">
        <v>762</v>
      </c>
      <c r="X454">
        <v>94</v>
      </c>
      <c r="Y454" s="756" t="s">
        <v>2447</v>
      </c>
      <c r="Z454">
        <v>15</v>
      </c>
      <c r="AA454" s="756" t="s">
        <v>3310</v>
      </c>
      <c r="AB454" t="s">
        <v>2457</v>
      </c>
      <c r="AC454">
        <v>983.5</v>
      </c>
      <c r="AD454">
        <v>42.79</v>
      </c>
      <c r="AE454">
        <v>143.24458333333334</v>
      </c>
      <c r="AF454">
        <v>229.19133333333332</v>
      </c>
      <c r="AG454">
        <v>78.525000000000006</v>
      </c>
      <c r="AH454">
        <v>125.9</v>
      </c>
      <c r="AI454">
        <v>65</v>
      </c>
      <c r="AJ454">
        <v>100.20453012048185</v>
      </c>
    </row>
    <row r="455" spans="1:36" hidden="1">
      <c r="A455">
        <v>126</v>
      </c>
      <c r="B455" s="436">
        <v>45708</v>
      </c>
      <c r="C455" s="756" t="s">
        <v>1435</v>
      </c>
      <c r="D455" s="756" t="s">
        <v>1436</v>
      </c>
      <c r="E455" s="756" t="s">
        <v>1609</v>
      </c>
      <c r="F455" s="756"/>
      <c r="H455" s="756" t="s">
        <v>1438</v>
      </c>
      <c r="I455" s="756" t="s">
        <v>291</v>
      </c>
      <c r="J455">
        <v>18.91</v>
      </c>
      <c r="K455" s="756" t="s">
        <v>291</v>
      </c>
      <c r="L455">
        <v>0</v>
      </c>
      <c r="M455">
        <v>1</v>
      </c>
      <c r="N455">
        <v>8</v>
      </c>
      <c r="O455" s="756" t="s">
        <v>1432</v>
      </c>
      <c r="P455" s="756" t="s">
        <v>13</v>
      </c>
      <c r="Q455" s="756" t="s">
        <v>47</v>
      </c>
      <c r="R455" s="756" t="s">
        <v>292</v>
      </c>
      <c r="S455" s="756" t="s">
        <v>209</v>
      </c>
      <c r="T455" s="756" t="s">
        <v>88</v>
      </c>
      <c r="U455" s="756" t="s">
        <v>293</v>
      </c>
      <c r="V455">
        <v>75005</v>
      </c>
      <c r="W455" s="756" t="s">
        <v>294</v>
      </c>
      <c r="X455">
        <v>75</v>
      </c>
      <c r="Y455" s="756" t="s">
        <v>2448</v>
      </c>
      <c r="Z455">
        <v>15</v>
      </c>
      <c r="AA455" s="756" t="s">
        <v>3310</v>
      </c>
      <c r="AB455" t="s">
        <v>2457</v>
      </c>
      <c r="AC455">
        <v>510</v>
      </c>
      <c r="AD455">
        <v>23.4</v>
      </c>
      <c r="AE455">
        <v>74.385000000000005</v>
      </c>
      <c r="AF455">
        <v>127.51714285714286</v>
      </c>
      <c r="AG455">
        <v>27.29</v>
      </c>
      <c r="AH455">
        <v>36</v>
      </c>
      <c r="AI455">
        <v>65</v>
      </c>
      <c r="AJ455">
        <v>100.20453012048185</v>
      </c>
    </row>
    <row r="456" spans="1:36" hidden="1">
      <c r="A456">
        <v>126</v>
      </c>
      <c r="B456" s="436">
        <v>45708</v>
      </c>
      <c r="C456" s="756" t="s">
        <v>1435</v>
      </c>
      <c r="D456" s="756" t="s">
        <v>1436</v>
      </c>
      <c r="E456" s="756" t="s">
        <v>1609</v>
      </c>
      <c r="F456" s="756"/>
      <c r="H456" s="756" t="s">
        <v>1438</v>
      </c>
      <c r="I456" s="756" t="s">
        <v>1227</v>
      </c>
      <c r="J456">
        <v>49.55</v>
      </c>
      <c r="K456" s="756" t="s">
        <v>1227</v>
      </c>
      <c r="L456">
        <v>0</v>
      </c>
      <c r="M456">
        <v>1</v>
      </c>
      <c r="N456">
        <v>8</v>
      </c>
      <c r="O456" s="756" t="s">
        <v>1432</v>
      </c>
      <c r="P456" s="756" t="s">
        <v>114</v>
      </c>
      <c r="Q456" s="756" t="s">
        <v>20</v>
      </c>
      <c r="R456" s="756" t="s">
        <v>20</v>
      </c>
      <c r="S456" s="756" t="s">
        <v>848</v>
      </c>
      <c r="T456" s="756" t="s">
        <v>848</v>
      </c>
      <c r="U456" s="756" t="s">
        <v>1228</v>
      </c>
      <c r="V456">
        <v>93230</v>
      </c>
      <c r="W456" s="756" t="s">
        <v>286</v>
      </c>
      <c r="X456">
        <v>93</v>
      </c>
      <c r="Y456" s="756" t="s">
        <v>2450</v>
      </c>
      <c r="Z456">
        <v>15</v>
      </c>
      <c r="AA456" s="756" t="s">
        <v>2453</v>
      </c>
      <c r="AB456" t="s">
        <v>2457</v>
      </c>
      <c r="AC456">
        <v>242</v>
      </c>
      <c r="AD456">
        <v>68.650000000000006</v>
      </c>
      <c r="AE456">
        <v>73.678620689655176</v>
      </c>
      <c r="AF456">
        <v>142.44533333333334</v>
      </c>
      <c r="AG456">
        <v>63.7</v>
      </c>
      <c r="AH456">
        <v>131</v>
      </c>
      <c r="AI456">
        <v>65</v>
      </c>
      <c r="AJ456">
        <v>100.20453012048185</v>
      </c>
    </row>
    <row r="457" spans="1:36" hidden="1">
      <c r="A457">
        <v>126</v>
      </c>
      <c r="B457" s="436">
        <v>45708</v>
      </c>
      <c r="C457" s="756" t="s">
        <v>1435</v>
      </c>
      <c r="D457" s="756" t="s">
        <v>1436</v>
      </c>
      <c r="E457" s="756" t="s">
        <v>1609</v>
      </c>
      <c r="F457" s="756"/>
      <c r="H457" s="756" t="s">
        <v>1438</v>
      </c>
      <c r="I457" s="756" t="s">
        <v>752</v>
      </c>
      <c r="J457">
        <v>18.91</v>
      </c>
      <c r="K457" s="756" t="s">
        <v>752</v>
      </c>
      <c r="L457">
        <v>0</v>
      </c>
      <c r="M457">
        <v>1</v>
      </c>
      <c r="N457">
        <v>8</v>
      </c>
      <c r="O457" s="756" t="s">
        <v>1432</v>
      </c>
      <c r="P457" s="756" t="s">
        <v>114</v>
      </c>
      <c r="Q457" s="756" t="s">
        <v>3</v>
      </c>
      <c r="R457" s="756" t="s">
        <v>22</v>
      </c>
      <c r="S457" s="756" t="s">
        <v>753</v>
      </c>
      <c r="T457" s="756" t="s">
        <v>754</v>
      </c>
      <c r="U457" s="756" t="s">
        <v>755</v>
      </c>
      <c r="V457">
        <v>75012</v>
      </c>
      <c r="W457" s="756" t="s">
        <v>151</v>
      </c>
      <c r="X457">
        <v>75</v>
      </c>
      <c r="Y457" s="756" t="s">
        <v>2450</v>
      </c>
      <c r="Z457">
        <v>15</v>
      </c>
      <c r="AA457" s="756" t="s">
        <v>2454</v>
      </c>
      <c r="AB457" t="s">
        <v>2457</v>
      </c>
      <c r="AC457">
        <v>213.19</v>
      </c>
      <c r="AD457">
        <v>23.4</v>
      </c>
      <c r="AE457">
        <v>53.110666666666702</v>
      </c>
      <c r="AF457">
        <v>79.665999999999997</v>
      </c>
      <c r="AG457">
        <v>23.43</v>
      </c>
      <c r="AH457">
        <v>37.245000000000005</v>
      </c>
      <c r="AI457">
        <v>65</v>
      </c>
      <c r="AJ457">
        <v>100.20453012048185</v>
      </c>
    </row>
    <row r="458" spans="1:36" hidden="1">
      <c r="A458">
        <v>127</v>
      </c>
      <c r="B458" s="436">
        <v>45708</v>
      </c>
      <c r="C458" s="756" t="s">
        <v>1493</v>
      </c>
      <c r="D458" s="756" t="s">
        <v>1545</v>
      </c>
      <c r="E458" s="756" t="s">
        <v>1690</v>
      </c>
      <c r="F458" s="756"/>
      <c r="H458" s="756" t="s">
        <v>1457</v>
      </c>
      <c r="I458" s="756" t="s">
        <v>485</v>
      </c>
      <c r="J458">
        <v>87.5</v>
      </c>
      <c r="K458" s="756" t="s">
        <v>485</v>
      </c>
      <c r="L458">
        <v>0</v>
      </c>
      <c r="M458">
        <v>1</v>
      </c>
      <c r="N458">
        <v>8</v>
      </c>
      <c r="O458" s="756" t="s">
        <v>1432</v>
      </c>
      <c r="P458" s="756" t="s">
        <v>13</v>
      </c>
      <c r="Q458" s="756" t="s">
        <v>49</v>
      </c>
      <c r="R458" s="756" t="s">
        <v>86</v>
      </c>
      <c r="S458" s="756" t="s">
        <v>486</v>
      </c>
      <c r="T458" s="756" t="s">
        <v>88</v>
      </c>
      <c r="U458" s="756" t="s">
        <v>487</v>
      </c>
      <c r="V458">
        <v>75003</v>
      </c>
      <c r="W458" s="756" t="s">
        <v>315</v>
      </c>
      <c r="X458">
        <v>75</v>
      </c>
      <c r="Y458" s="756" t="s">
        <v>2447</v>
      </c>
      <c r="Z458">
        <v>15</v>
      </c>
      <c r="AA458" s="756" t="s">
        <v>3310</v>
      </c>
      <c r="AB458" t="s">
        <v>2457</v>
      </c>
      <c r="AC458">
        <v>96.3</v>
      </c>
      <c r="AD458">
        <v>70</v>
      </c>
      <c r="AE458">
        <v>80.628571428571433</v>
      </c>
      <c r="AF458">
        <v>80.628571428571433</v>
      </c>
      <c r="AG458">
        <v>87.5</v>
      </c>
      <c r="AH458">
        <v>87.5</v>
      </c>
      <c r="AI458">
        <v>65</v>
      </c>
      <c r="AJ458">
        <v>100.20453012048185</v>
      </c>
    </row>
    <row r="459" spans="1:36" hidden="1">
      <c r="A459">
        <v>127</v>
      </c>
      <c r="B459" s="436">
        <v>45708</v>
      </c>
      <c r="C459" s="756" t="s">
        <v>1493</v>
      </c>
      <c r="D459" s="756" t="s">
        <v>1545</v>
      </c>
      <c r="E459" s="756" t="s">
        <v>1690</v>
      </c>
      <c r="F459" s="756"/>
      <c r="H459" s="756" t="s">
        <v>1457</v>
      </c>
      <c r="I459" s="756" t="s">
        <v>1203</v>
      </c>
      <c r="J459">
        <v>87.5</v>
      </c>
      <c r="K459" s="756" t="s">
        <v>1203</v>
      </c>
      <c r="L459">
        <v>0</v>
      </c>
      <c r="M459">
        <v>1</v>
      </c>
      <c r="N459">
        <v>8</v>
      </c>
      <c r="O459" s="756" t="s">
        <v>1432</v>
      </c>
      <c r="P459" s="756" t="s">
        <v>114</v>
      </c>
      <c r="Q459" s="756" t="s">
        <v>690</v>
      </c>
      <c r="R459" s="756" t="s">
        <v>1204</v>
      </c>
      <c r="S459" s="756"/>
      <c r="T459" s="756"/>
      <c r="U459" s="756" t="s">
        <v>1205</v>
      </c>
      <c r="V459">
        <v>75013</v>
      </c>
      <c r="W459" s="756" t="s">
        <v>127</v>
      </c>
      <c r="X459">
        <v>75</v>
      </c>
      <c r="Y459" s="756" t="s">
        <v>2450</v>
      </c>
      <c r="Z459">
        <v>15</v>
      </c>
      <c r="AA459" s="756" t="s">
        <v>2452</v>
      </c>
      <c r="AB459" t="s">
        <v>2457</v>
      </c>
      <c r="AC459">
        <v>96.3</v>
      </c>
      <c r="AD459">
        <v>70</v>
      </c>
      <c r="AE459">
        <v>80.628571428571433</v>
      </c>
      <c r="AF459">
        <v>80.628571428571433</v>
      </c>
      <c r="AG459">
        <v>87.5</v>
      </c>
      <c r="AH459">
        <v>87.5</v>
      </c>
      <c r="AI459">
        <v>65</v>
      </c>
      <c r="AJ459">
        <v>100.20453012048185</v>
      </c>
    </row>
    <row r="460" spans="1:36" hidden="1">
      <c r="A460">
        <v>128</v>
      </c>
      <c r="B460" s="436">
        <v>45708</v>
      </c>
      <c r="C460" s="756" t="s">
        <v>1526</v>
      </c>
      <c r="D460" s="756" t="s">
        <v>1726</v>
      </c>
      <c r="E460" s="756"/>
      <c r="F460" s="756"/>
      <c r="H460" s="756" t="s">
        <v>1444</v>
      </c>
      <c r="I460" s="756" t="s">
        <v>331</v>
      </c>
      <c r="J460">
        <v>670</v>
      </c>
      <c r="K460" s="756" t="s">
        <v>331</v>
      </c>
      <c r="L460">
        <v>0</v>
      </c>
      <c r="M460">
        <v>1</v>
      </c>
      <c r="N460">
        <v>8</v>
      </c>
      <c r="O460" s="756" t="s">
        <v>1432</v>
      </c>
      <c r="P460" s="756" t="s">
        <v>114</v>
      </c>
      <c r="Q460" s="756" t="s">
        <v>3</v>
      </c>
      <c r="R460" s="756" t="s">
        <v>3</v>
      </c>
      <c r="S460" s="756" t="s">
        <v>332</v>
      </c>
      <c r="T460" s="756" t="s">
        <v>332</v>
      </c>
      <c r="U460" s="756" t="s">
        <v>333</v>
      </c>
      <c r="V460">
        <v>93200</v>
      </c>
      <c r="W460" s="756" t="s">
        <v>330</v>
      </c>
      <c r="X460">
        <v>93</v>
      </c>
      <c r="Y460" s="756" t="s">
        <v>2450</v>
      </c>
      <c r="Z460">
        <v>15</v>
      </c>
      <c r="AA460" s="756" t="s">
        <v>2454</v>
      </c>
      <c r="AB460" t="s">
        <v>2457</v>
      </c>
      <c r="AC460">
        <v>1408</v>
      </c>
      <c r="AD460">
        <v>16</v>
      </c>
      <c r="AE460">
        <v>433.81812500000001</v>
      </c>
      <c r="AF460">
        <v>631.00818181818181</v>
      </c>
      <c r="AG460">
        <v>416.39</v>
      </c>
      <c r="AH460">
        <v>630.5</v>
      </c>
      <c r="AI460">
        <v>65</v>
      </c>
      <c r="AJ460">
        <v>100.20453012048185</v>
      </c>
    </row>
    <row r="461" spans="1:36" hidden="1">
      <c r="A461">
        <v>128</v>
      </c>
      <c r="B461" s="436">
        <v>45708</v>
      </c>
      <c r="C461" s="756" t="s">
        <v>1526</v>
      </c>
      <c r="D461" s="756" t="s">
        <v>1726</v>
      </c>
      <c r="E461" s="756"/>
      <c r="F461" s="756"/>
      <c r="H461" s="756" t="s">
        <v>1444</v>
      </c>
      <c r="I461" s="756" t="s">
        <v>1245</v>
      </c>
      <c r="J461">
        <v>670</v>
      </c>
      <c r="K461" s="756" t="s">
        <v>1245</v>
      </c>
      <c r="L461">
        <v>0</v>
      </c>
      <c r="M461">
        <v>1</v>
      </c>
      <c r="N461">
        <v>8</v>
      </c>
      <c r="O461" s="756" t="s">
        <v>1432</v>
      </c>
      <c r="P461" s="756" t="s">
        <v>13</v>
      </c>
      <c r="Q461" s="756" t="s">
        <v>49</v>
      </c>
      <c r="R461" s="756" t="s">
        <v>86</v>
      </c>
      <c r="S461" s="756" t="s">
        <v>1245</v>
      </c>
      <c r="T461" s="756" t="s">
        <v>88</v>
      </c>
      <c r="U461" s="756" t="s">
        <v>1246</v>
      </c>
      <c r="V461">
        <v>93022</v>
      </c>
      <c r="W461" s="756" t="s">
        <v>1211</v>
      </c>
      <c r="X461">
        <v>93</v>
      </c>
      <c r="Y461" s="756" t="s">
        <v>2450</v>
      </c>
      <c r="Z461">
        <v>15</v>
      </c>
      <c r="AA461" s="756" t="s">
        <v>3310</v>
      </c>
      <c r="AB461" t="s">
        <v>2457</v>
      </c>
      <c r="AC461">
        <v>1408</v>
      </c>
      <c r="AD461">
        <v>0</v>
      </c>
      <c r="AE461">
        <v>436.70933333333335</v>
      </c>
      <c r="AF461">
        <v>655.06400000000008</v>
      </c>
      <c r="AG461">
        <v>425</v>
      </c>
      <c r="AH461">
        <v>831.75</v>
      </c>
      <c r="AI461">
        <v>65</v>
      </c>
      <c r="AJ461">
        <v>100.20453012048185</v>
      </c>
    </row>
    <row r="462" spans="1:36" hidden="1">
      <c r="A462">
        <v>129</v>
      </c>
      <c r="B462" s="436">
        <v>45708</v>
      </c>
      <c r="C462" s="756" t="s">
        <v>1728</v>
      </c>
      <c r="D462" s="756"/>
      <c r="E462" s="756"/>
      <c r="F462" s="756"/>
      <c r="H462" s="756" t="s">
        <v>1461</v>
      </c>
      <c r="I462" s="756" t="s">
        <v>1332</v>
      </c>
      <c r="J462">
        <v>475</v>
      </c>
      <c r="K462" s="756" t="s">
        <v>1332</v>
      </c>
      <c r="L462">
        <v>0</v>
      </c>
      <c r="M462">
        <v>1</v>
      </c>
      <c r="N462">
        <v>8</v>
      </c>
      <c r="O462" s="756" t="s">
        <v>1432</v>
      </c>
      <c r="P462" s="756" t="s">
        <v>114</v>
      </c>
      <c r="Q462" s="756" t="s">
        <v>13</v>
      </c>
      <c r="R462" s="756"/>
      <c r="S462" s="756" t="s">
        <v>1333</v>
      </c>
      <c r="T462" s="756"/>
      <c r="U462" s="756" t="s">
        <v>1334</v>
      </c>
      <c r="V462">
        <v>92230</v>
      </c>
      <c r="W462" s="756" t="s">
        <v>1335</v>
      </c>
      <c r="X462">
        <v>92</v>
      </c>
      <c r="Y462" s="756" t="s">
        <v>2450</v>
      </c>
      <c r="Z462">
        <v>15</v>
      </c>
      <c r="AA462" s="756" t="s">
        <v>2453</v>
      </c>
      <c r="AB462" t="s">
        <v>2457</v>
      </c>
      <c r="AC462">
        <v>475</v>
      </c>
      <c r="AD462">
        <v>268.5</v>
      </c>
      <c r="AE462">
        <v>355.27600000000001</v>
      </c>
      <c r="AF462">
        <v>355.27600000000001</v>
      </c>
      <c r="AG462">
        <v>356</v>
      </c>
      <c r="AH462">
        <v>356</v>
      </c>
      <c r="AI462">
        <v>65</v>
      </c>
      <c r="AJ462">
        <v>100.20453012048185</v>
      </c>
    </row>
    <row r="463" spans="1:36" hidden="1">
      <c r="A463">
        <v>129</v>
      </c>
      <c r="B463" s="436">
        <v>45708</v>
      </c>
      <c r="C463" s="756" t="s">
        <v>1728</v>
      </c>
      <c r="D463" s="756"/>
      <c r="E463" s="756"/>
      <c r="F463" s="756"/>
      <c r="H463" s="756" t="s">
        <v>1461</v>
      </c>
      <c r="I463" s="756" t="s">
        <v>778</v>
      </c>
      <c r="J463">
        <v>475</v>
      </c>
      <c r="K463" s="756" t="s">
        <v>778</v>
      </c>
      <c r="L463">
        <v>0</v>
      </c>
      <c r="M463">
        <v>1</v>
      </c>
      <c r="N463">
        <v>8</v>
      </c>
      <c r="O463" s="756" t="s">
        <v>1432</v>
      </c>
      <c r="P463" s="756" t="s">
        <v>13</v>
      </c>
      <c r="Q463" s="756" t="s">
        <v>45</v>
      </c>
      <c r="R463" s="756" t="s">
        <v>45</v>
      </c>
      <c r="S463" s="756" t="s">
        <v>779</v>
      </c>
      <c r="T463" s="756" t="s">
        <v>88</v>
      </c>
      <c r="U463" s="756" t="s">
        <v>780</v>
      </c>
      <c r="V463">
        <v>92800</v>
      </c>
      <c r="W463" s="756" t="s">
        <v>475</v>
      </c>
      <c r="X463">
        <v>92</v>
      </c>
      <c r="Y463" s="756" t="s">
        <v>2447</v>
      </c>
      <c r="Z463">
        <v>15</v>
      </c>
      <c r="AA463" s="756" t="s">
        <v>3310</v>
      </c>
      <c r="AB463" t="s">
        <v>2457</v>
      </c>
      <c r="AC463">
        <v>475</v>
      </c>
      <c r="AD463">
        <v>5.1420000000000003</v>
      </c>
      <c r="AE463">
        <v>233.31524999999999</v>
      </c>
      <c r="AF463">
        <v>233.31524999999999</v>
      </c>
      <c r="AG463">
        <v>278.19</v>
      </c>
      <c r="AH463">
        <v>278.19</v>
      </c>
      <c r="AI463">
        <v>65</v>
      </c>
      <c r="AJ463">
        <v>100.20453012048185</v>
      </c>
    </row>
    <row r="464" spans="1:36" hidden="1">
      <c r="B464" s="436">
        <v>45709</v>
      </c>
      <c r="C464" s="756" t="s">
        <v>1425</v>
      </c>
      <c r="D464" s="756"/>
      <c r="E464" s="756"/>
      <c r="F464" s="756"/>
      <c r="H464" s="756" t="s">
        <v>1426</v>
      </c>
      <c r="I464" s="756" t="s">
        <v>174</v>
      </c>
      <c r="K464" s="756" t="s">
        <v>174</v>
      </c>
      <c r="L464">
        <v>1</v>
      </c>
      <c r="M464">
        <v>1</v>
      </c>
      <c r="N464">
        <v>8</v>
      </c>
      <c r="O464" s="756" t="s">
        <v>1440</v>
      </c>
      <c r="P464" s="756" t="s">
        <v>114</v>
      </c>
      <c r="Q464" s="756" t="s">
        <v>7</v>
      </c>
      <c r="R464" s="756" t="s">
        <v>143</v>
      </c>
      <c r="S464" s="756" t="s">
        <v>144</v>
      </c>
      <c r="T464" s="756" t="s">
        <v>175</v>
      </c>
      <c r="U464" s="756" t="s">
        <v>176</v>
      </c>
      <c r="V464">
        <v>92400</v>
      </c>
      <c r="W464" s="756" t="s">
        <v>177</v>
      </c>
      <c r="X464">
        <v>92</v>
      </c>
      <c r="Y464" s="756" t="s">
        <v>2450</v>
      </c>
      <c r="Z464">
        <v>15</v>
      </c>
      <c r="AA464" s="756" t="s">
        <v>2453</v>
      </c>
      <c r="AB464" t="s">
        <v>2457</v>
      </c>
      <c r="AC464">
        <v>36</v>
      </c>
      <c r="AD464">
        <v>36</v>
      </c>
      <c r="AE464">
        <v>36</v>
      </c>
      <c r="AF464">
        <v>36</v>
      </c>
      <c r="AG464">
        <v>36</v>
      </c>
      <c r="AH464">
        <v>36</v>
      </c>
      <c r="AI464">
        <v>65</v>
      </c>
      <c r="AJ464">
        <v>100.20453012048185</v>
      </c>
    </row>
    <row r="465" spans="1:36" hidden="1">
      <c r="B465" s="436">
        <v>45709</v>
      </c>
      <c r="C465" s="756" t="s">
        <v>1425</v>
      </c>
      <c r="D465" s="756"/>
      <c r="E465" s="756"/>
      <c r="F465" s="756"/>
      <c r="H465" s="756" t="s">
        <v>1426</v>
      </c>
      <c r="I465" s="756" t="s">
        <v>169</v>
      </c>
      <c r="K465" s="756" t="s">
        <v>169</v>
      </c>
      <c r="L465">
        <v>1</v>
      </c>
      <c r="M465">
        <v>1</v>
      </c>
      <c r="N465">
        <v>8</v>
      </c>
      <c r="O465" s="756" t="s">
        <v>1440</v>
      </c>
      <c r="P465" s="756" t="s">
        <v>114</v>
      </c>
      <c r="Q465" s="756" t="s">
        <v>7</v>
      </c>
      <c r="R465" s="756" t="s">
        <v>143</v>
      </c>
      <c r="S465" s="756" t="s">
        <v>144</v>
      </c>
      <c r="T465" s="756" t="s">
        <v>165</v>
      </c>
      <c r="U465" s="756" t="s">
        <v>170</v>
      </c>
      <c r="V465">
        <v>92110</v>
      </c>
      <c r="W465" s="756" t="s">
        <v>167</v>
      </c>
      <c r="X465">
        <v>92</v>
      </c>
      <c r="Y465" s="756" t="s">
        <v>2450</v>
      </c>
      <c r="Z465">
        <v>15</v>
      </c>
      <c r="AA465" s="756" t="s">
        <v>2453</v>
      </c>
      <c r="AB465" t="s">
        <v>2457</v>
      </c>
      <c r="AC465">
        <v>65</v>
      </c>
      <c r="AD465">
        <v>20</v>
      </c>
      <c r="AE465">
        <v>39.571428571428569</v>
      </c>
      <c r="AF465">
        <v>39.571428571428569</v>
      </c>
      <c r="AG465">
        <v>45</v>
      </c>
      <c r="AH465">
        <v>45</v>
      </c>
      <c r="AI465">
        <v>65</v>
      </c>
      <c r="AJ465">
        <v>100.20453012048185</v>
      </c>
    </row>
    <row r="466" spans="1:36" hidden="1">
      <c r="B466" s="436">
        <v>45709</v>
      </c>
      <c r="C466" s="756" t="s">
        <v>1425</v>
      </c>
      <c r="D466" s="756"/>
      <c r="E466" s="756"/>
      <c r="F466" s="756"/>
      <c r="H466" s="756" t="s">
        <v>1426</v>
      </c>
      <c r="I466" s="756" t="s">
        <v>500</v>
      </c>
      <c r="K466" s="756" t="s">
        <v>500</v>
      </c>
      <c r="L466">
        <v>1</v>
      </c>
      <c r="M466">
        <v>1</v>
      </c>
      <c r="N466">
        <v>8</v>
      </c>
      <c r="O466" s="756" t="s">
        <v>1440</v>
      </c>
      <c r="P466" s="756" t="s">
        <v>114</v>
      </c>
      <c r="Q466" s="756" t="s">
        <v>7</v>
      </c>
      <c r="R466" s="756" t="s">
        <v>501</v>
      </c>
      <c r="S466" s="756" t="s">
        <v>500</v>
      </c>
      <c r="T466" s="756" t="s">
        <v>500</v>
      </c>
      <c r="U466" s="756" t="s">
        <v>502</v>
      </c>
      <c r="V466">
        <v>92000</v>
      </c>
      <c r="W466" s="756" t="s">
        <v>160</v>
      </c>
      <c r="X466">
        <v>92</v>
      </c>
      <c r="Y466" s="756" t="s">
        <v>2450</v>
      </c>
      <c r="Z466">
        <v>15</v>
      </c>
      <c r="AA466" s="756" t="s">
        <v>2453</v>
      </c>
      <c r="AB466" t="s">
        <v>2457</v>
      </c>
      <c r="AC466">
        <v>458.58000000000004</v>
      </c>
      <c r="AD466">
        <v>45.85</v>
      </c>
      <c r="AE466">
        <v>71.959032258064511</v>
      </c>
      <c r="AF466">
        <v>159.33785714285716</v>
      </c>
      <c r="AG466">
        <v>53.75</v>
      </c>
      <c r="AH466">
        <v>137.535</v>
      </c>
      <c r="AI466">
        <v>65</v>
      </c>
      <c r="AJ466">
        <v>100.20453012048185</v>
      </c>
    </row>
    <row r="467" spans="1:36" hidden="1">
      <c r="B467" s="436">
        <v>45709</v>
      </c>
      <c r="C467" s="756" t="s">
        <v>1425</v>
      </c>
      <c r="D467" s="756"/>
      <c r="E467" s="756"/>
      <c r="F467" s="756"/>
      <c r="H467" s="756" t="s">
        <v>1426</v>
      </c>
      <c r="I467" s="756" t="s">
        <v>164</v>
      </c>
      <c r="K467" s="756" t="s">
        <v>164</v>
      </c>
      <c r="L467">
        <v>1</v>
      </c>
      <c r="M467">
        <v>1</v>
      </c>
      <c r="N467">
        <v>8</v>
      </c>
      <c r="O467" s="756" t="s">
        <v>1440</v>
      </c>
      <c r="P467" s="756" t="s">
        <v>114</v>
      </c>
      <c r="Q467" s="756" t="s">
        <v>7</v>
      </c>
      <c r="R467" s="756" t="s">
        <v>143</v>
      </c>
      <c r="S467" s="756" t="s">
        <v>144</v>
      </c>
      <c r="T467" s="756" t="s">
        <v>165</v>
      </c>
      <c r="U467" s="756" t="s">
        <v>166</v>
      </c>
      <c r="V467">
        <v>92110</v>
      </c>
      <c r="W467" s="756" t="s">
        <v>167</v>
      </c>
      <c r="X467">
        <v>92</v>
      </c>
      <c r="Y467" s="756" t="s">
        <v>2450</v>
      </c>
      <c r="Z467">
        <v>15</v>
      </c>
      <c r="AA467" s="756" t="s">
        <v>2453</v>
      </c>
      <c r="AB467" t="s">
        <v>2457</v>
      </c>
      <c r="AC467">
        <v>15</v>
      </c>
      <c r="AD467">
        <v>15</v>
      </c>
      <c r="AE467">
        <v>15</v>
      </c>
      <c r="AF467">
        <v>15</v>
      </c>
      <c r="AG467">
        <v>15</v>
      </c>
      <c r="AH467">
        <v>15</v>
      </c>
      <c r="AI467">
        <v>65</v>
      </c>
      <c r="AJ467">
        <v>100.20453012048185</v>
      </c>
    </row>
    <row r="468" spans="1:36" hidden="1">
      <c r="B468" s="436">
        <v>45709</v>
      </c>
      <c r="C468" s="756" t="s">
        <v>1425</v>
      </c>
      <c r="D468" s="756"/>
      <c r="E468" s="756"/>
      <c r="F468" s="756"/>
      <c r="H468" s="756" t="s">
        <v>1426</v>
      </c>
      <c r="I468" s="756" t="s">
        <v>1029</v>
      </c>
      <c r="K468" s="756" t="s">
        <v>1029</v>
      </c>
      <c r="L468">
        <v>1</v>
      </c>
      <c r="M468">
        <v>1</v>
      </c>
      <c r="N468">
        <v>8</v>
      </c>
      <c r="O468" s="756" t="s">
        <v>1440</v>
      </c>
      <c r="P468" s="756" t="s">
        <v>114</v>
      </c>
      <c r="Q468" s="756" t="s">
        <v>7</v>
      </c>
      <c r="R468" s="756" t="s">
        <v>143</v>
      </c>
      <c r="S468" s="756" t="s">
        <v>483</v>
      </c>
      <c r="T468" s="756" t="s">
        <v>1030</v>
      </c>
      <c r="U468" s="756" t="s">
        <v>1031</v>
      </c>
      <c r="V468">
        <v>75015</v>
      </c>
      <c r="W468" s="756" t="s">
        <v>118</v>
      </c>
      <c r="X468">
        <v>75</v>
      </c>
      <c r="Y468" s="756" t="s">
        <v>2450</v>
      </c>
      <c r="Z468">
        <v>15</v>
      </c>
      <c r="AA468" s="756" t="s">
        <v>2453</v>
      </c>
      <c r="AB468" t="s">
        <v>2457</v>
      </c>
      <c r="AC468">
        <v>60</v>
      </c>
      <c r="AD468">
        <v>12</v>
      </c>
      <c r="AE468">
        <v>22.299999999999997</v>
      </c>
      <c r="AF468">
        <v>29.733333333333334</v>
      </c>
      <c r="AG468">
        <v>19.600000000000001</v>
      </c>
      <c r="AH468">
        <v>23.4</v>
      </c>
      <c r="AI468">
        <v>65</v>
      </c>
      <c r="AJ468">
        <v>100.20453012048185</v>
      </c>
    </row>
    <row r="469" spans="1:36" hidden="1">
      <c r="B469" s="436">
        <v>45709</v>
      </c>
      <c r="C469" s="756" t="s">
        <v>1425</v>
      </c>
      <c r="D469" s="756"/>
      <c r="E469" s="756"/>
      <c r="F469" s="756"/>
      <c r="H469" s="756" t="s">
        <v>1426</v>
      </c>
      <c r="I469" s="756" t="s">
        <v>1068</v>
      </c>
      <c r="K469" s="756" t="s">
        <v>1068</v>
      </c>
      <c r="L469">
        <v>1</v>
      </c>
      <c r="M469">
        <v>1</v>
      </c>
      <c r="N469">
        <v>8</v>
      </c>
      <c r="O469" s="756" t="s">
        <v>1440</v>
      </c>
      <c r="P469" s="756" t="s">
        <v>114</v>
      </c>
      <c r="Q469" s="756" t="s">
        <v>7</v>
      </c>
      <c r="R469" s="756" t="s">
        <v>143</v>
      </c>
      <c r="S469" s="756" t="s">
        <v>505</v>
      </c>
      <c r="T469" s="756" t="s">
        <v>1069</v>
      </c>
      <c r="U469" s="756" t="s">
        <v>1070</v>
      </c>
      <c r="V469">
        <v>92130</v>
      </c>
      <c r="W469" s="756" t="s">
        <v>147</v>
      </c>
      <c r="X469">
        <v>92</v>
      </c>
      <c r="Y469" s="756" t="s">
        <v>2450</v>
      </c>
      <c r="Z469">
        <v>15</v>
      </c>
      <c r="AA469" s="756" t="s">
        <v>2453</v>
      </c>
      <c r="AB469" t="s">
        <v>2457</v>
      </c>
      <c r="AI469">
        <v>65</v>
      </c>
      <c r="AJ469">
        <v>100.20453012048185</v>
      </c>
    </row>
    <row r="470" spans="1:36" hidden="1">
      <c r="B470" s="436">
        <v>45709</v>
      </c>
      <c r="C470" s="756" t="s">
        <v>1425</v>
      </c>
      <c r="D470" s="756"/>
      <c r="E470" s="756"/>
      <c r="F470" s="756"/>
      <c r="H470" s="756" t="s">
        <v>1426</v>
      </c>
      <c r="I470" s="756" t="s">
        <v>1231</v>
      </c>
      <c r="K470" s="756" t="s">
        <v>1231</v>
      </c>
      <c r="L470">
        <v>1</v>
      </c>
      <c r="M470">
        <v>1</v>
      </c>
      <c r="N470">
        <v>8</v>
      </c>
      <c r="O470" s="756" t="s">
        <v>1440</v>
      </c>
      <c r="P470" s="756" t="s">
        <v>114</v>
      </c>
      <c r="Q470" s="756" t="s">
        <v>7</v>
      </c>
      <c r="R470" s="756" t="s">
        <v>143</v>
      </c>
      <c r="S470" s="756"/>
      <c r="T470" s="756" t="s">
        <v>1232</v>
      </c>
      <c r="U470" s="756" t="s">
        <v>1233</v>
      </c>
      <c r="V470">
        <v>92110</v>
      </c>
      <c r="W470" s="756" t="s">
        <v>167</v>
      </c>
      <c r="X470">
        <v>92</v>
      </c>
      <c r="Y470" s="756" t="s">
        <v>2450</v>
      </c>
      <c r="Z470">
        <v>15</v>
      </c>
      <c r="AA470" s="756" t="s">
        <v>2453</v>
      </c>
      <c r="AB470" t="s">
        <v>2457</v>
      </c>
      <c r="AC470">
        <v>106.55</v>
      </c>
      <c r="AD470">
        <v>60.5</v>
      </c>
      <c r="AE470">
        <v>80.216666666666669</v>
      </c>
      <c r="AF470">
        <v>80.216666666666669</v>
      </c>
      <c r="AG470">
        <v>73.599999999999994</v>
      </c>
      <c r="AH470">
        <v>73.599999999999994</v>
      </c>
      <c r="AI470">
        <v>65</v>
      </c>
      <c r="AJ470">
        <v>100.20453012048185</v>
      </c>
    </row>
    <row r="471" spans="1:36" hidden="1">
      <c r="B471" s="436">
        <v>45709</v>
      </c>
      <c r="C471" s="756" t="s">
        <v>1425</v>
      </c>
      <c r="D471" s="756"/>
      <c r="E471" s="756"/>
      <c r="F471" s="756"/>
      <c r="H471" s="756" t="s">
        <v>1426</v>
      </c>
      <c r="I471" s="756" t="s">
        <v>835</v>
      </c>
      <c r="K471" s="756" t="s">
        <v>835</v>
      </c>
      <c r="L471">
        <v>1</v>
      </c>
      <c r="M471">
        <v>1</v>
      </c>
      <c r="N471">
        <v>8</v>
      </c>
      <c r="O471" s="756" t="s">
        <v>1440</v>
      </c>
      <c r="P471" s="756" t="s">
        <v>114</v>
      </c>
      <c r="Q471" s="756" t="s">
        <v>7</v>
      </c>
      <c r="R471" s="756" t="s">
        <v>143</v>
      </c>
      <c r="S471" s="756" t="s">
        <v>836</v>
      </c>
      <c r="T471" s="756" t="s">
        <v>837</v>
      </c>
      <c r="U471" s="756" t="s">
        <v>838</v>
      </c>
      <c r="V471">
        <v>92100</v>
      </c>
      <c r="W471" s="756" t="s">
        <v>839</v>
      </c>
      <c r="X471">
        <v>92</v>
      </c>
      <c r="Y471" s="756" t="s">
        <v>2450</v>
      </c>
      <c r="Z471">
        <v>15</v>
      </c>
      <c r="AA471" s="756" t="s">
        <v>2453</v>
      </c>
      <c r="AB471" t="s">
        <v>2457</v>
      </c>
      <c r="AI471">
        <v>65</v>
      </c>
      <c r="AJ471">
        <v>100.20453012048185</v>
      </c>
    </row>
    <row r="472" spans="1:36" hidden="1">
      <c r="A472">
        <v>130</v>
      </c>
      <c r="B472" s="436">
        <v>45709</v>
      </c>
      <c r="C472" s="756" t="s">
        <v>1435</v>
      </c>
      <c r="D472" s="756" t="s">
        <v>1709</v>
      </c>
      <c r="E472" s="756" t="s">
        <v>1658</v>
      </c>
      <c r="F472" s="756"/>
      <c r="H472" s="756" t="s">
        <v>1444</v>
      </c>
      <c r="I472" s="756" t="s">
        <v>803</v>
      </c>
      <c r="J472">
        <v>157.69999999999999</v>
      </c>
      <c r="K472" s="756" t="s">
        <v>803</v>
      </c>
      <c r="L472">
        <v>0</v>
      </c>
      <c r="M472">
        <v>1</v>
      </c>
      <c r="N472">
        <v>8</v>
      </c>
      <c r="O472" s="756" t="s">
        <v>1440</v>
      </c>
      <c r="P472" s="756" t="s">
        <v>114</v>
      </c>
      <c r="Q472" s="756" t="s">
        <v>20</v>
      </c>
      <c r="R472" s="756" t="s">
        <v>20</v>
      </c>
      <c r="S472" s="756" t="s">
        <v>616</v>
      </c>
      <c r="T472" s="756" t="s">
        <v>616</v>
      </c>
      <c r="U472" s="756" t="s">
        <v>804</v>
      </c>
      <c r="V472">
        <v>75016</v>
      </c>
      <c r="W472" s="756" t="s">
        <v>181</v>
      </c>
      <c r="X472">
        <v>75</v>
      </c>
      <c r="Y472" s="756" t="s">
        <v>2450</v>
      </c>
      <c r="Z472">
        <v>15</v>
      </c>
      <c r="AA472" s="756" t="s">
        <v>2453</v>
      </c>
      <c r="AB472" t="s">
        <v>2457</v>
      </c>
      <c r="AC472">
        <v>475.14</v>
      </c>
      <c r="AD472">
        <v>82</v>
      </c>
      <c r="AE472">
        <v>79.063448275862072</v>
      </c>
      <c r="AF472">
        <v>305.71199999999999</v>
      </c>
      <c r="AG472">
        <v>71</v>
      </c>
      <c r="AH472">
        <v>300.61</v>
      </c>
      <c r="AI472">
        <v>65</v>
      </c>
      <c r="AJ472">
        <v>100.20453012048185</v>
      </c>
    </row>
    <row r="473" spans="1:36" hidden="1">
      <c r="A473">
        <v>130</v>
      </c>
      <c r="B473" s="436">
        <v>45709</v>
      </c>
      <c r="C473" s="756" t="s">
        <v>1435</v>
      </c>
      <c r="D473" s="756" t="s">
        <v>1709</v>
      </c>
      <c r="E473" s="756" t="s">
        <v>1658</v>
      </c>
      <c r="F473" s="756"/>
      <c r="H473" s="756" t="s">
        <v>1444</v>
      </c>
      <c r="I473" s="756" t="s">
        <v>660</v>
      </c>
      <c r="J473">
        <v>30</v>
      </c>
      <c r="K473" s="756" t="s">
        <v>660</v>
      </c>
      <c r="L473">
        <v>0</v>
      </c>
      <c r="M473">
        <v>1</v>
      </c>
      <c r="N473">
        <v>8</v>
      </c>
      <c r="O473" s="756" t="s">
        <v>1440</v>
      </c>
      <c r="P473" s="756" t="s">
        <v>13</v>
      </c>
      <c r="Q473" s="756" t="s">
        <v>47</v>
      </c>
      <c r="R473" s="756" t="s">
        <v>292</v>
      </c>
      <c r="S473" s="756" t="s">
        <v>661</v>
      </c>
      <c r="T473" s="756" t="s">
        <v>88</v>
      </c>
      <c r="U473" s="756" t="s">
        <v>662</v>
      </c>
      <c r="V473">
        <v>75012</v>
      </c>
      <c r="W473" s="756" t="s">
        <v>151</v>
      </c>
      <c r="X473">
        <v>75</v>
      </c>
      <c r="Y473" s="756" t="s">
        <v>2447</v>
      </c>
      <c r="Z473">
        <v>15</v>
      </c>
      <c r="AA473" s="756" t="s">
        <v>3310</v>
      </c>
      <c r="AB473" t="s">
        <v>2457</v>
      </c>
      <c r="AC473">
        <v>547.45000000000005</v>
      </c>
      <c r="AD473">
        <v>87.6</v>
      </c>
      <c r="AE473">
        <v>124.50428571428571</v>
      </c>
      <c r="AF473">
        <v>186.75642857142856</v>
      </c>
      <c r="AG473">
        <v>96</v>
      </c>
      <c r="AH473">
        <v>122.2</v>
      </c>
      <c r="AI473">
        <v>65</v>
      </c>
      <c r="AJ473">
        <v>100.20453012048185</v>
      </c>
    </row>
    <row r="474" spans="1:36" hidden="1">
      <c r="A474">
        <v>130</v>
      </c>
      <c r="B474" s="436">
        <v>45709</v>
      </c>
      <c r="C474" s="756" t="s">
        <v>1435</v>
      </c>
      <c r="D474" s="756" t="s">
        <v>1709</v>
      </c>
      <c r="E474" s="756" t="s">
        <v>1658</v>
      </c>
      <c r="F474" s="756"/>
      <c r="H474" s="756" t="s">
        <v>1444</v>
      </c>
      <c r="I474" s="756" t="s">
        <v>226</v>
      </c>
      <c r="J474">
        <v>212.7</v>
      </c>
      <c r="K474" s="756" t="s">
        <v>226</v>
      </c>
      <c r="L474">
        <v>0</v>
      </c>
      <c r="M474">
        <v>1</v>
      </c>
      <c r="N474">
        <v>8</v>
      </c>
      <c r="O474" s="756" t="s">
        <v>1440</v>
      </c>
      <c r="P474" s="756" t="s">
        <v>13</v>
      </c>
      <c r="Q474" s="756" t="s">
        <v>43</v>
      </c>
      <c r="R474" s="756" t="s">
        <v>93</v>
      </c>
      <c r="S474" s="756" t="s">
        <v>209</v>
      </c>
      <c r="T474" s="756" t="s">
        <v>88</v>
      </c>
      <c r="U474" s="756" t="s">
        <v>227</v>
      </c>
      <c r="V474">
        <v>75012</v>
      </c>
      <c r="W474" s="756" t="s">
        <v>151</v>
      </c>
      <c r="X474">
        <v>75</v>
      </c>
      <c r="Y474" s="756" t="s">
        <v>2448</v>
      </c>
      <c r="Z474">
        <v>15</v>
      </c>
      <c r="AA474" s="756" t="s">
        <v>3310</v>
      </c>
      <c r="AB474" t="s">
        <v>2457</v>
      </c>
      <c r="AC474">
        <v>242.2</v>
      </c>
      <c r="AD474">
        <v>37.5</v>
      </c>
      <c r="AE474">
        <v>145.446</v>
      </c>
      <c r="AF474">
        <v>145.446</v>
      </c>
      <c r="AG474">
        <v>134.69999999999999</v>
      </c>
      <c r="AH474">
        <v>134.69999999999999</v>
      </c>
      <c r="AI474">
        <v>65</v>
      </c>
      <c r="AJ474">
        <v>100.20453012048185</v>
      </c>
    </row>
    <row r="475" spans="1:36" hidden="1">
      <c r="A475">
        <v>130</v>
      </c>
      <c r="B475" s="436">
        <v>45709</v>
      </c>
      <c r="C475" s="756" t="s">
        <v>1435</v>
      </c>
      <c r="D475" s="756" t="s">
        <v>1709</v>
      </c>
      <c r="E475" s="756" t="s">
        <v>1658</v>
      </c>
      <c r="F475" s="756"/>
      <c r="H475" s="756" t="s">
        <v>1444</v>
      </c>
      <c r="I475" s="756" t="s">
        <v>353</v>
      </c>
      <c r="J475">
        <v>30</v>
      </c>
      <c r="K475" s="756" t="s">
        <v>353</v>
      </c>
      <c r="L475">
        <v>0</v>
      </c>
      <c r="M475">
        <v>1</v>
      </c>
      <c r="N475">
        <v>8</v>
      </c>
      <c r="O475" s="756" t="s">
        <v>1440</v>
      </c>
      <c r="P475" s="756" t="s">
        <v>114</v>
      </c>
      <c r="Q475" s="756" t="s">
        <v>7</v>
      </c>
      <c r="R475" s="756" t="s">
        <v>32</v>
      </c>
      <c r="S475" s="756" t="s">
        <v>350</v>
      </c>
      <c r="T475" s="756" t="s">
        <v>350</v>
      </c>
      <c r="U475" s="756" t="s">
        <v>354</v>
      </c>
      <c r="V475">
        <v>75014</v>
      </c>
      <c r="W475" s="756" t="s">
        <v>211</v>
      </c>
      <c r="X475">
        <v>75</v>
      </c>
      <c r="Y475" s="756" t="s">
        <v>2450</v>
      </c>
      <c r="Z475">
        <v>15</v>
      </c>
      <c r="AA475" s="756" t="s">
        <v>2453</v>
      </c>
      <c r="AB475" t="s">
        <v>2457</v>
      </c>
      <c r="AC475">
        <v>70.099999999999994</v>
      </c>
      <c r="AD475">
        <v>4.5</v>
      </c>
      <c r="AE475">
        <v>28.9</v>
      </c>
      <c r="AF475">
        <v>28.9</v>
      </c>
      <c r="AG475">
        <v>20.5</v>
      </c>
      <c r="AH475">
        <v>20.5</v>
      </c>
      <c r="AI475">
        <v>65</v>
      </c>
      <c r="AJ475">
        <v>100.20453012048185</v>
      </c>
    </row>
    <row r="476" spans="1:36" hidden="1">
      <c r="A476">
        <v>130</v>
      </c>
      <c r="B476" s="436">
        <v>45709</v>
      </c>
      <c r="C476" s="756" t="s">
        <v>1435</v>
      </c>
      <c r="D476" s="756" t="s">
        <v>1709</v>
      </c>
      <c r="E476" s="756" t="s">
        <v>1658</v>
      </c>
      <c r="F476" s="756"/>
      <c r="H476" s="756" t="s">
        <v>1444</v>
      </c>
      <c r="I476" s="756" t="s">
        <v>809</v>
      </c>
      <c r="J476">
        <v>55</v>
      </c>
      <c r="K476" s="756" t="s">
        <v>809</v>
      </c>
      <c r="L476">
        <v>0</v>
      </c>
      <c r="M476">
        <v>1</v>
      </c>
      <c r="N476">
        <v>8</v>
      </c>
      <c r="O476" s="756" t="s">
        <v>1440</v>
      </c>
      <c r="P476" s="756" t="s">
        <v>114</v>
      </c>
      <c r="Q476" s="756" t="s">
        <v>20</v>
      </c>
      <c r="R476" s="756" t="s">
        <v>20</v>
      </c>
      <c r="S476" s="756" t="s">
        <v>616</v>
      </c>
      <c r="T476" s="756" t="s">
        <v>616</v>
      </c>
      <c r="U476" s="756" t="s">
        <v>810</v>
      </c>
      <c r="V476">
        <v>75017</v>
      </c>
      <c r="W476" s="756" t="s">
        <v>393</v>
      </c>
      <c r="X476">
        <v>75</v>
      </c>
      <c r="Y476" s="756" t="s">
        <v>2450</v>
      </c>
      <c r="Z476">
        <v>15</v>
      </c>
      <c r="AA476" s="756" t="s">
        <v>2453</v>
      </c>
      <c r="AB476" t="s">
        <v>2457</v>
      </c>
      <c r="AC476">
        <v>411.4</v>
      </c>
      <c r="AD476">
        <v>118.37</v>
      </c>
      <c r="AE476">
        <v>68.5060465116279</v>
      </c>
      <c r="AF476">
        <v>196.38399999999999</v>
      </c>
      <c r="AG476">
        <v>60</v>
      </c>
      <c r="AH476">
        <v>179.85</v>
      </c>
      <c r="AI476">
        <v>65</v>
      </c>
      <c r="AJ476">
        <v>100.20453012048185</v>
      </c>
    </row>
    <row r="477" spans="1:36" hidden="1">
      <c r="A477">
        <v>131</v>
      </c>
      <c r="B477" s="436">
        <v>45709</v>
      </c>
      <c r="C477" s="756" t="s">
        <v>1529</v>
      </c>
      <c r="D477" s="756" t="s">
        <v>1612</v>
      </c>
      <c r="E477" s="756" t="s">
        <v>1612</v>
      </c>
      <c r="F477" s="756"/>
      <c r="H477" s="756" t="s">
        <v>1444</v>
      </c>
      <c r="I477" s="756" t="s">
        <v>602</v>
      </c>
      <c r="J477">
        <v>66.099999999999994</v>
      </c>
      <c r="K477" s="756" t="s">
        <v>602</v>
      </c>
      <c r="L477">
        <v>0</v>
      </c>
      <c r="M477">
        <v>1</v>
      </c>
      <c r="N477">
        <v>8</v>
      </c>
      <c r="O477" s="756" t="s">
        <v>1440</v>
      </c>
      <c r="P477" s="756" t="s">
        <v>114</v>
      </c>
      <c r="Q477" s="756" t="s">
        <v>7</v>
      </c>
      <c r="R477" s="756" t="s">
        <v>143</v>
      </c>
      <c r="S477" s="756" t="s">
        <v>603</v>
      </c>
      <c r="T477" s="756" t="s">
        <v>603</v>
      </c>
      <c r="U477" s="756" t="s">
        <v>604</v>
      </c>
      <c r="V477">
        <v>93400</v>
      </c>
      <c r="W477" s="756" t="s">
        <v>385</v>
      </c>
      <c r="X477">
        <v>93</v>
      </c>
      <c r="Y477" s="756" t="s">
        <v>2450</v>
      </c>
      <c r="Z477">
        <v>15</v>
      </c>
      <c r="AA477" s="756" t="s">
        <v>2453</v>
      </c>
      <c r="AB477" t="s">
        <v>2457</v>
      </c>
      <c r="AC477">
        <v>153.4</v>
      </c>
      <c r="AD477">
        <v>43.9</v>
      </c>
      <c r="AE477">
        <v>84.566153846153838</v>
      </c>
      <c r="AF477">
        <v>84.566153846153838</v>
      </c>
      <c r="AG477">
        <v>75.400000000000006</v>
      </c>
      <c r="AH477">
        <v>75.400000000000006</v>
      </c>
      <c r="AI477">
        <v>65</v>
      </c>
      <c r="AJ477">
        <v>100.20453012048185</v>
      </c>
    </row>
    <row r="478" spans="1:36">
      <c r="A478">
        <v>131</v>
      </c>
      <c r="B478" s="436">
        <v>45709</v>
      </c>
      <c r="C478" s="756" t="s">
        <v>1529</v>
      </c>
      <c r="D478" s="756" t="s">
        <v>1612</v>
      </c>
      <c r="E478" s="756" t="s">
        <v>1612</v>
      </c>
      <c r="F478" s="756"/>
      <c r="H478" s="756" t="s">
        <v>1444</v>
      </c>
      <c r="I478" s="756" t="s">
        <v>382</v>
      </c>
      <c r="J478">
        <v>66.099999999999994</v>
      </c>
      <c r="K478" s="756" t="s">
        <v>382</v>
      </c>
      <c r="L478">
        <v>0</v>
      </c>
      <c r="M478">
        <v>1</v>
      </c>
      <c r="N478">
        <v>8</v>
      </c>
      <c r="O478" s="756" t="s">
        <v>1440</v>
      </c>
      <c r="P478" s="756" t="s">
        <v>13</v>
      </c>
      <c r="Q478" s="756" t="s">
        <v>49</v>
      </c>
      <c r="R478" s="756" t="s">
        <v>86</v>
      </c>
      <c r="S478" s="756" t="s">
        <v>383</v>
      </c>
      <c r="T478" s="756" t="s">
        <v>88</v>
      </c>
      <c r="U478" s="756" t="s">
        <v>384</v>
      </c>
      <c r="V478">
        <v>93400</v>
      </c>
      <c r="W478" s="756" t="s">
        <v>385</v>
      </c>
      <c r="X478">
        <v>93</v>
      </c>
      <c r="Y478" s="756" t="s">
        <v>2512</v>
      </c>
      <c r="Z478">
        <v>15</v>
      </c>
      <c r="AA478" s="756" t="s">
        <v>3310</v>
      </c>
      <c r="AB478" t="s">
        <v>2457</v>
      </c>
      <c r="AC478">
        <v>458.6</v>
      </c>
      <c r="AD478">
        <v>6.8</v>
      </c>
      <c r="AE478">
        <v>82.842083333333335</v>
      </c>
      <c r="AF478">
        <v>165.68416666666667</v>
      </c>
      <c r="AG478">
        <v>67.674999999999997</v>
      </c>
      <c r="AH478">
        <v>131.97499999999999</v>
      </c>
      <c r="AI478">
        <v>65</v>
      </c>
      <c r="AJ478">
        <v>100.20453012048185</v>
      </c>
    </row>
    <row r="479" spans="1:36" hidden="1">
      <c r="A479">
        <v>132</v>
      </c>
      <c r="B479" s="436">
        <v>45709</v>
      </c>
      <c r="C479" s="756" t="s">
        <v>1526</v>
      </c>
      <c r="D479" s="756" t="s">
        <v>1683</v>
      </c>
      <c r="E479" s="756"/>
      <c r="F479" s="756"/>
      <c r="H479" s="756" t="s">
        <v>1461</v>
      </c>
      <c r="I479" s="756" t="s">
        <v>471</v>
      </c>
      <c r="J479">
        <v>12.1</v>
      </c>
      <c r="K479" s="756" t="s">
        <v>471</v>
      </c>
      <c r="L479">
        <v>0</v>
      </c>
      <c r="M479">
        <v>1</v>
      </c>
      <c r="N479">
        <v>8</v>
      </c>
      <c r="O479" s="756" t="s">
        <v>1440</v>
      </c>
      <c r="P479" s="756" t="s">
        <v>114</v>
      </c>
      <c r="Q479" s="756" t="s">
        <v>7</v>
      </c>
      <c r="R479" s="756" t="s">
        <v>143</v>
      </c>
      <c r="S479" s="756" t="s">
        <v>472</v>
      </c>
      <c r="T479" s="756" t="s">
        <v>473</v>
      </c>
      <c r="U479" s="756" t="s">
        <v>474</v>
      </c>
      <c r="V479">
        <v>92800</v>
      </c>
      <c r="W479" s="756" t="s">
        <v>475</v>
      </c>
      <c r="X479">
        <v>92</v>
      </c>
      <c r="Y479" s="756" t="s">
        <v>2450</v>
      </c>
      <c r="Z479">
        <v>15</v>
      </c>
      <c r="AA479" s="756" t="s">
        <v>2453</v>
      </c>
      <c r="AB479" t="s">
        <v>2457</v>
      </c>
      <c r="AC479">
        <v>68.8</v>
      </c>
      <c r="AD479">
        <v>12.1</v>
      </c>
      <c r="AE479">
        <v>36.945833333333333</v>
      </c>
      <c r="AF479">
        <v>36.945833333333333</v>
      </c>
      <c r="AG479">
        <v>42.125</v>
      </c>
      <c r="AH479">
        <v>42.125</v>
      </c>
      <c r="AI479">
        <v>65</v>
      </c>
      <c r="AJ479">
        <v>100.20453012048185</v>
      </c>
    </row>
    <row r="480" spans="1:36" hidden="1">
      <c r="A480">
        <v>132</v>
      </c>
      <c r="B480" s="436">
        <v>45709</v>
      </c>
      <c r="C480" s="756" t="s">
        <v>1526</v>
      </c>
      <c r="D480" s="756" t="s">
        <v>1683</v>
      </c>
      <c r="E480" s="756"/>
      <c r="F480" s="756"/>
      <c r="H480" s="756" t="s">
        <v>1461</v>
      </c>
      <c r="I480" s="756" t="s">
        <v>1061</v>
      </c>
      <c r="J480">
        <v>11.6</v>
      </c>
      <c r="K480" s="756" t="s">
        <v>1061</v>
      </c>
      <c r="L480">
        <v>0</v>
      </c>
      <c r="M480">
        <v>1</v>
      </c>
      <c r="N480">
        <v>8</v>
      </c>
      <c r="O480" s="756" t="s">
        <v>1440</v>
      </c>
      <c r="P480" s="756" t="s">
        <v>114</v>
      </c>
      <c r="Q480" s="756" t="s">
        <v>7</v>
      </c>
      <c r="R480" s="756" t="s">
        <v>143</v>
      </c>
      <c r="S480" s="756" t="s">
        <v>505</v>
      </c>
      <c r="T480" s="756" t="s">
        <v>1060</v>
      </c>
      <c r="U480" s="756" t="s">
        <v>1062</v>
      </c>
      <c r="V480">
        <v>92000</v>
      </c>
      <c r="W480" s="756" t="s">
        <v>160</v>
      </c>
      <c r="X480">
        <v>92</v>
      </c>
      <c r="Y480" s="756" t="s">
        <v>2450</v>
      </c>
      <c r="Z480">
        <v>15</v>
      </c>
      <c r="AA480" s="756" t="s">
        <v>2453</v>
      </c>
      <c r="AB480" t="s">
        <v>2457</v>
      </c>
      <c r="AC480">
        <v>11.6</v>
      </c>
      <c r="AD480">
        <v>1</v>
      </c>
      <c r="AE480">
        <v>6.8488888888888892</v>
      </c>
      <c r="AF480">
        <v>6.8488888888888892</v>
      </c>
      <c r="AG480">
        <v>7</v>
      </c>
      <c r="AH480">
        <v>7</v>
      </c>
      <c r="AI480">
        <v>65</v>
      </c>
      <c r="AJ480">
        <v>100.20453012048185</v>
      </c>
    </row>
    <row r="481" spans="1:36" hidden="1">
      <c r="A481">
        <v>132</v>
      </c>
      <c r="B481" s="436">
        <v>45709</v>
      </c>
      <c r="C481" s="756" t="s">
        <v>1526</v>
      </c>
      <c r="D481" s="756" t="s">
        <v>1683</v>
      </c>
      <c r="E481" s="756"/>
      <c r="F481" s="756"/>
      <c r="H481" s="756" t="s">
        <v>1461</v>
      </c>
      <c r="I481" s="756" t="s">
        <v>2427</v>
      </c>
      <c r="J481">
        <v>53</v>
      </c>
      <c r="K481" s="756" t="s">
        <v>268</v>
      </c>
      <c r="L481">
        <v>0</v>
      </c>
      <c r="M481">
        <v>1</v>
      </c>
      <c r="N481">
        <v>8</v>
      </c>
      <c r="O481" s="756" t="s">
        <v>1440</v>
      </c>
      <c r="P481" s="756" t="s">
        <v>13</v>
      </c>
      <c r="Q481" s="756" t="s">
        <v>43</v>
      </c>
      <c r="R481" s="756" t="s">
        <v>93</v>
      </c>
      <c r="S481" s="756" t="s">
        <v>209</v>
      </c>
      <c r="T481" s="756" t="s">
        <v>95</v>
      </c>
      <c r="U481" s="756" t="s">
        <v>269</v>
      </c>
      <c r="V481">
        <v>75018</v>
      </c>
      <c r="W481" s="756" t="s">
        <v>270</v>
      </c>
      <c r="X481">
        <v>75</v>
      </c>
      <c r="Y481" s="756" t="s">
        <v>2448</v>
      </c>
      <c r="Z481">
        <v>15</v>
      </c>
      <c r="AA481" s="756" t="s">
        <v>3310</v>
      </c>
      <c r="AB481" t="s">
        <v>2457</v>
      </c>
      <c r="AC481">
        <v>107</v>
      </c>
      <c r="AE481">
        <v>55.007272727272728</v>
      </c>
      <c r="AG481">
        <v>52.9</v>
      </c>
      <c r="AH481">
        <v>58.65</v>
      </c>
      <c r="AI481">
        <v>65</v>
      </c>
      <c r="AJ481">
        <v>100.20453012048185</v>
      </c>
    </row>
    <row r="482" spans="1:36" hidden="1">
      <c r="A482">
        <v>132</v>
      </c>
      <c r="B482" s="436">
        <v>45709</v>
      </c>
      <c r="C482" s="756" t="s">
        <v>1526</v>
      </c>
      <c r="D482" s="756" t="s">
        <v>1683</v>
      </c>
      <c r="E482" s="756"/>
      <c r="F482" s="756"/>
      <c r="H482" s="756" t="s">
        <v>1461</v>
      </c>
      <c r="I482" s="756" t="s">
        <v>455</v>
      </c>
      <c r="J482">
        <v>29.3</v>
      </c>
      <c r="K482" s="756" t="s">
        <v>455</v>
      </c>
      <c r="L482">
        <v>0</v>
      </c>
      <c r="M482">
        <v>1</v>
      </c>
      <c r="N482">
        <v>8</v>
      </c>
      <c r="O482" s="756" t="s">
        <v>1440</v>
      </c>
      <c r="P482" s="756" t="s">
        <v>114</v>
      </c>
      <c r="Q482" s="756" t="s">
        <v>7</v>
      </c>
      <c r="R482" s="756" t="s">
        <v>143</v>
      </c>
      <c r="S482" s="756" t="s">
        <v>449</v>
      </c>
      <c r="T482" s="756" t="s">
        <v>165</v>
      </c>
      <c r="U482" s="756" t="s">
        <v>456</v>
      </c>
      <c r="V482">
        <v>92300</v>
      </c>
      <c r="W482" s="756" t="s">
        <v>172</v>
      </c>
      <c r="X482">
        <v>92</v>
      </c>
      <c r="Y482" s="756" t="s">
        <v>2450</v>
      </c>
      <c r="Z482">
        <v>15</v>
      </c>
      <c r="AA482" s="756" t="s">
        <v>2453</v>
      </c>
      <c r="AB482" t="s">
        <v>2457</v>
      </c>
      <c r="AC482">
        <v>60.57</v>
      </c>
      <c r="AD482">
        <v>29.3</v>
      </c>
      <c r="AE482">
        <v>41.696666666666665</v>
      </c>
      <c r="AF482">
        <v>41.696666666666665</v>
      </c>
      <c r="AG482">
        <v>35.22</v>
      </c>
      <c r="AH482">
        <v>35.22</v>
      </c>
      <c r="AI482">
        <v>65</v>
      </c>
      <c r="AJ482">
        <v>100.20453012048185</v>
      </c>
    </row>
    <row r="483" spans="1:36" hidden="1">
      <c r="A483">
        <v>133</v>
      </c>
      <c r="B483" s="436">
        <v>45709</v>
      </c>
      <c r="C483" s="756" t="s">
        <v>1477</v>
      </c>
      <c r="D483" s="756" t="s">
        <v>1471</v>
      </c>
      <c r="E483" s="756" t="s">
        <v>1658</v>
      </c>
      <c r="F483" s="756" t="s">
        <v>1519</v>
      </c>
      <c r="G483" t="s">
        <v>1702</v>
      </c>
      <c r="H483" s="756" t="s">
        <v>1457</v>
      </c>
      <c r="I483" s="756" t="s">
        <v>792</v>
      </c>
      <c r="J483">
        <v>37</v>
      </c>
      <c r="K483" s="756" t="s">
        <v>792</v>
      </c>
      <c r="L483">
        <v>0</v>
      </c>
      <c r="M483">
        <v>1</v>
      </c>
      <c r="N483">
        <v>8</v>
      </c>
      <c r="O483" s="756" t="s">
        <v>1440</v>
      </c>
      <c r="P483" s="756" t="s">
        <v>114</v>
      </c>
      <c r="Q483" s="756" t="s">
        <v>34</v>
      </c>
      <c r="R483" s="756" t="s">
        <v>34</v>
      </c>
      <c r="S483" s="756" t="s">
        <v>789</v>
      </c>
      <c r="T483" s="756" t="s">
        <v>790</v>
      </c>
      <c r="U483" s="756" t="s">
        <v>793</v>
      </c>
      <c r="V483">
        <v>75005</v>
      </c>
      <c r="W483" s="756" t="s">
        <v>294</v>
      </c>
      <c r="X483">
        <v>75</v>
      </c>
      <c r="Y483" s="756" t="s">
        <v>2450</v>
      </c>
      <c r="Z483">
        <v>15</v>
      </c>
      <c r="AA483" s="756" t="s">
        <v>2453</v>
      </c>
      <c r="AB483" t="s">
        <v>2457</v>
      </c>
      <c r="AC483">
        <v>122</v>
      </c>
      <c r="AD483">
        <v>29</v>
      </c>
      <c r="AE483">
        <v>55.767857142857146</v>
      </c>
      <c r="AF483">
        <v>55.767857142857146</v>
      </c>
      <c r="AG483">
        <v>45</v>
      </c>
      <c r="AH483">
        <v>45</v>
      </c>
      <c r="AI483">
        <v>65</v>
      </c>
      <c r="AJ483">
        <v>100.20453012048185</v>
      </c>
    </row>
    <row r="484" spans="1:36" hidden="1">
      <c r="B484" s="436">
        <v>45711</v>
      </c>
      <c r="C484" s="756" t="s">
        <v>1425</v>
      </c>
      <c r="D484" s="756"/>
      <c r="E484" s="756"/>
      <c r="F484" s="756"/>
      <c r="H484" s="756" t="s">
        <v>1426</v>
      </c>
      <c r="I484" s="756" t="s">
        <v>752</v>
      </c>
      <c r="K484" s="756" t="s">
        <v>752</v>
      </c>
      <c r="L484">
        <v>1</v>
      </c>
      <c r="M484">
        <v>1</v>
      </c>
      <c r="N484">
        <v>8</v>
      </c>
      <c r="O484" s="756" t="s">
        <v>1466</v>
      </c>
      <c r="P484" s="756" t="s">
        <v>114</v>
      </c>
      <c r="Q484" s="756" t="s">
        <v>3</v>
      </c>
      <c r="R484" s="756" t="s">
        <v>22</v>
      </c>
      <c r="S484" s="756" t="s">
        <v>753</v>
      </c>
      <c r="T484" s="756" t="s">
        <v>754</v>
      </c>
      <c r="U484" s="756" t="s">
        <v>755</v>
      </c>
      <c r="V484">
        <v>75012</v>
      </c>
      <c r="W484" s="756" t="s">
        <v>151</v>
      </c>
      <c r="X484">
        <v>75</v>
      </c>
      <c r="Y484" s="756" t="s">
        <v>2450</v>
      </c>
      <c r="Z484">
        <v>15</v>
      </c>
      <c r="AA484" s="756" t="s">
        <v>2454</v>
      </c>
      <c r="AB484" t="s">
        <v>2457</v>
      </c>
      <c r="AC484">
        <v>213.19</v>
      </c>
      <c r="AD484">
        <v>23.4</v>
      </c>
      <c r="AE484">
        <v>53.110666666666702</v>
      </c>
      <c r="AF484">
        <v>79.665999999999997</v>
      </c>
      <c r="AG484">
        <v>23.43</v>
      </c>
      <c r="AH484">
        <v>37.245000000000005</v>
      </c>
      <c r="AI484">
        <v>65</v>
      </c>
      <c r="AJ484">
        <v>100.20453012048185</v>
      </c>
    </row>
    <row r="485" spans="1:36" hidden="1">
      <c r="A485">
        <v>134</v>
      </c>
      <c r="B485" s="436">
        <v>45711</v>
      </c>
      <c r="C485" s="756" t="s">
        <v>1477</v>
      </c>
      <c r="D485" s="756" t="s">
        <v>1471</v>
      </c>
      <c r="E485" s="756" t="s">
        <v>1658</v>
      </c>
      <c r="F485" s="756" t="s">
        <v>1519</v>
      </c>
      <c r="G485" t="s">
        <v>1702</v>
      </c>
      <c r="H485" s="756" t="s">
        <v>1457</v>
      </c>
      <c r="I485" s="756" t="s">
        <v>788</v>
      </c>
      <c r="J485">
        <v>48</v>
      </c>
      <c r="K485" s="756" t="s">
        <v>788</v>
      </c>
      <c r="L485">
        <v>0</v>
      </c>
      <c r="M485">
        <v>1</v>
      </c>
      <c r="N485">
        <v>8</v>
      </c>
      <c r="O485" s="756" t="s">
        <v>1466</v>
      </c>
      <c r="P485" s="756" t="s">
        <v>114</v>
      </c>
      <c r="Q485" s="756" t="s">
        <v>34</v>
      </c>
      <c r="R485" s="756" t="s">
        <v>34</v>
      </c>
      <c r="S485" s="756" t="s">
        <v>789</v>
      </c>
      <c r="T485" s="756" t="s">
        <v>790</v>
      </c>
      <c r="U485" s="756" t="s">
        <v>791</v>
      </c>
      <c r="V485">
        <v>75015</v>
      </c>
      <c r="W485" s="756" t="s">
        <v>118</v>
      </c>
      <c r="X485">
        <v>75</v>
      </c>
      <c r="Y485" s="756" t="s">
        <v>2450</v>
      </c>
      <c r="Z485">
        <v>15</v>
      </c>
      <c r="AA485" s="756" t="s">
        <v>2453</v>
      </c>
      <c r="AB485" t="s">
        <v>2457</v>
      </c>
      <c r="AC485">
        <v>151.5</v>
      </c>
      <c r="AD485">
        <v>36</v>
      </c>
      <c r="AE485">
        <v>58.899999999999991</v>
      </c>
      <c r="AF485">
        <v>58.899999999999991</v>
      </c>
      <c r="AG485">
        <v>47.8</v>
      </c>
      <c r="AH485">
        <v>47.8</v>
      </c>
      <c r="AI485">
        <v>65</v>
      </c>
      <c r="AJ485">
        <v>100.20453012048185</v>
      </c>
    </row>
    <row r="486" spans="1:36" hidden="1">
      <c r="A486">
        <v>134</v>
      </c>
      <c r="B486" s="436">
        <v>45711</v>
      </c>
      <c r="C486" s="756" t="s">
        <v>1477</v>
      </c>
      <c r="D486" s="756" t="s">
        <v>1471</v>
      </c>
      <c r="E486" s="756" t="s">
        <v>1658</v>
      </c>
      <c r="F486" s="756" t="s">
        <v>1519</v>
      </c>
      <c r="G486" t="s">
        <v>1702</v>
      </c>
      <c r="H486" s="756" t="s">
        <v>1457</v>
      </c>
      <c r="I486" s="756" t="s">
        <v>660</v>
      </c>
      <c r="J486">
        <v>85</v>
      </c>
      <c r="K486" s="756" t="s">
        <v>660</v>
      </c>
      <c r="L486">
        <v>0</v>
      </c>
      <c r="M486">
        <v>1</v>
      </c>
      <c r="N486">
        <v>8</v>
      </c>
      <c r="O486" s="756" t="s">
        <v>1466</v>
      </c>
      <c r="P486" s="756" t="s">
        <v>13</v>
      </c>
      <c r="Q486" s="756" t="s">
        <v>47</v>
      </c>
      <c r="R486" s="756" t="s">
        <v>292</v>
      </c>
      <c r="S486" s="756" t="s">
        <v>661</v>
      </c>
      <c r="T486" s="756" t="s">
        <v>88</v>
      </c>
      <c r="U486" s="756" t="s">
        <v>662</v>
      </c>
      <c r="V486">
        <v>75012</v>
      </c>
      <c r="W486" s="756" t="s">
        <v>151</v>
      </c>
      <c r="X486">
        <v>75</v>
      </c>
      <c r="Y486" s="756" t="s">
        <v>2447</v>
      </c>
      <c r="Z486">
        <v>15</v>
      </c>
      <c r="AA486" s="756" t="s">
        <v>3310</v>
      </c>
      <c r="AB486" t="s">
        <v>2457</v>
      </c>
      <c r="AC486">
        <v>547.45000000000005</v>
      </c>
      <c r="AD486">
        <v>87.6</v>
      </c>
      <c r="AE486">
        <v>124.50428571428571</v>
      </c>
      <c r="AF486">
        <v>186.75642857142856</v>
      </c>
      <c r="AG486">
        <v>96</v>
      </c>
      <c r="AH486">
        <v>122.2</v>
      </c>
      <c r="AI486">
        <v>65</v>
      </c>
      <c r="AJ486">
        <v>100.20453012048185</v>
      </c>
    </row>
    <row r="487" spans="1:36" hidden="1">
      <c r="A487">
        <v>135</v>
      </c>
      <c r="B487" s="436">
        <v>45712</v>
      </c>
      <c r="C487" s="756" t="s">
        <v>1489</v>
      </c>
      <c r="D487" s="756" t="s">
        <v>1705</v>
      </c>
      <c r="E487" s="756" t="s">
        <v>1658</v>
      </c>
      <c r="F487" s="756"/>
      <c r="H487" s="756" t="s">
        <v>1444</v>
      </c>
      <c r="I487" s="756" t="s">
        <v>291</v>
      </c>
      <c r="J487">
        <v>150</v>
      </c>
      <c r="K487" s="756" t="s">
        <v>291</v>
      </c>
      <c r="L487">
        <v>0</v>
      </c>
      <c r="M487">
        <v>1</v>
      </c>
      <c r="N487">
        <v>9</v>
      </c>
      <c r="O487" s="756" t="s">
        <v>1472</v>
      </c>
      <c r="P487" s="756" t="s">
        <v>13</v>
      </c>
      <c r="Q487" s="756" t="s">
        <v>47</v>
      </c>
      <c r="R487" s="756" t="s">
        <v>292</v>
      </c>
      <c r="S487" s="756" t="s">
        <v>209</v>
      </c>
      <c r="T487" s="756" t="s">
        <v>88</v>
      </c>
      <c r="U487" s="756" t="s">
        <v>293</v>
      </c>
      <c r="V487">
        <v>75005</v>
      </c>
      <c r="W487" s="756" t="s">
        <v>294</v>
      </c>
      <c r="X487">
        <v>75</v>
      </c>
      <c r="Y487" s="756" t="s">
        <v>2448</v>
      </c>
      <c r="Z487">
        <v>15</v>
      </c>
      <c r="AA487" s="756" t="s">
        <v>3310</v>
      </c>
      <c r="AB487" t="s">
        <v>2457</v>
      </c>
      <c r="AC487">
        <v>510</v>
      </c>
      <c r="AD487">
        <v>23.4</v>
      </c>
      <c r="AE487">
        <v>74.385000000000005</v>
      </c>
      <c r="AF487">
        <v>127.51714285714286</v>
      </c>
      <c r="AG487">
        <v>27.29</v>
      </c>
      <c r="AH487">
        <v>36</v>
      </c>
      <c r="AI487">
        <v>65</v>
      </c>
      <c r="AJ487">
        <v>100.20453012048185</v>
      </c>
    </row>
    <row r="488" spans="1:36" hidden="1">
      <c r="A488">
        <v>135</v>
      </c>
      <c r="B488" s="436">
        <v>45712</v>
      </c>
      <c r="C488" s="756" t="s">
        <v>1489</v>
      </c>
      <c r="D488" s="756" t="s">
        <v>1705</v>
      </c>
      <c r="E488" s="756" t="s">
        <v>1658</v>
      </c>
      <c r="F488" s="756"/>
      <c r="H488" s="756" t="s">
        <v>1444</v>
      </c>
      <c r="I488" s="756" t="s">
        <v>809</v>
      </c>
      <c r="J488">
        <v>50</v>
      </c>
      <c r="K488" s="756" t="s">
        <v>809</v>
      </c>
      <c r="L488">
        <v>0</v>
      </c>
      <c r="M488">
        <v>1</v>
      </c>
      <c r="N488">
        <v>9</v>
      </c>
      <c r="O488" s="756" t="s">
        <v>1472</v>
      </c>
      <c r="P488" s="756" t="s">
        <v>114</v>
      </c>
      <c r="Q488" s="756" t="s">
        <v>20</v>
      </c>
      <c r="R488" s="756" t="s">
        <v>20</v>
      </c>
      <c r="S488" s="756" t="s">
        <v>616</v>
      </c>
      <c r="T488" s="756" t="s">
        <v>616</v>
      </c>
      <c r="U488" s="756" t="s">
        <v>810</v>
      </c>
      <c r="V488">
        <v>75017</v>
      </c>
      <c r="W488" s="756" t="s">
        <v>393</v>
      </c>
      <c r="X488">
        <v>75</v>
      </c>
      <c r="Y488" s="756" t="s">
        <v>2450</v>
      </c>
      <c r="Z488">
        <v>15</v>
      </c>
      <c r="AA488" s="756" t="s">
        <v>2453</v>
      </c>
      <c r="AB488" t="s">
        <v>2457</v>
      </c>
      <c r="AC488">
        <v>411.4</v>
      </c>
      <c r="AD488">
        <v>118.37</v>
      </c>
      <c r="AE488">
        <v>68.5060465116279</v>
      </c>
      <c r="AF488">
        <v>196.38399999999999</v>
      </c>
      <c r="AG488">
        <v>60</v>
      </c>
      <c r="AH488">
        <v>179.85</v>
      </c>
      <c r="AI488">
        <v>65</v>
      </c>
      <c r="AJ488">
        <v>100.20453012048185</v>
      </c>
    </row>
    <row r="489" spans="1:36" hidden="1">
      <c r="A489">
        <v>135</v>
      </c>
      <c r="B489" s="436">
        <v>45712</v>
      </c>
      <c r="C489" s="756" t="s">
        <v>1489</v>
      </c>
      <c r="D489" s="756" t="s">
        <v>1705</v>
      </c>
      <c r="E489" s="756" t="s">
        <v>1658</v>
      </c>
      <c r="F489" s="756"/>
      <c r="H489" s="756" t="s">
        <v>1444</v>
      </c>
      <c r="I489" s="756" t="s">
        <v>803</v>
      </c>
      <c r="J489">
        <v>170</v>
      </c>
      <c r="K489" s="756" t="s">
        <v>803</v>
      </c>
      <c r="L489">
        <v>0</v>
      </c>
      <c r="M489">
        <v>1</v>
      </c>
      <c r="N489">
        <v>9</v>
      </c>
      <c r="O489" s="756" t="s">
        <v>1472</v>
      </c>
      <c r="P489" s="756" t="s">
        <v>114</v>
      </c>
      <c r="Q489" s="756" t="s">
        <v>20</v>
      </c>
      <c r="R489" s="756" t="s">
        <v>20</v>
      </c>
      <c r="S489" s="756" t="s">
        <v>616</v>
      </c>
      <c r="T489" s="756" t="s">
        <v>616</v>
      </c>
      <c r="U489" s="756" t="s">
        <v>804</v>
      </c>
      <c r="V489">
        <v>75016</v>
      </c>
      <c r="W489" s="756" t="s">
        <v>181</v>
      </c>
      <c r="X489">
        <v>75</v>
      </c>
      <c r="Y489" s="756" t="s">
        <v>2450</v>
      </c>
      <c r="Z489">
        <v>15</v>
      </c>
      <c r="AA489" s="756" t="s">
        <v>2453</v>
      </c>
      <c r="AB489" t="s">
        <v>2457</v>
      </c>
      <c r="AC489">
        <v>475.14</v>
      </c>
      <c r="AD489">
        <v>82</v>
      </c>
      <c r="AE489">
        <v>79.063448275862072</v>
      </c>
      <c r="AF489">
        <v>305.71199999999999</v>
      </c>
      <c r="AG489">
        <v>71</v>
      </c>
      <c r="AH489">
        <v>300.61</v>
      </c>
      <c r="AI489">
        <v>65</v>
      </c>
      <c r="AJ489">
        <v>100.20453012048185</v>
      </c>
    </row>
    <row r="490" spans="1:36" hidden="1">
      <c r="A490">
        <v>135</v>
      </c>
      <c r="B490" s="436">
        <v>45712</v>
      </c>
      <c r="C490" s="756" t="s">
        <v>1489</v>
      </c>
      <c r="D490" s="756" t="s">
        <v>1705</v>
      </c>
      <c r="E490" s="756" t="s">
        <v>1658</v>
      </c>
      <c r="F490" s="756"/>
      <c r="H490" s="756" t="s">
        <v>1444</v>
      </c>
      <c r="I490" s="756" t="s">
        <v>488</v>
      </c>
      <c r="J490">
        <v>70</v>
      </c>
      <c r="K490" s="756" t="s">
        <v>488</v>
      </c>
      <c r="L490">
        <v>0</v>
      </c>
      <c r="M490">
        <v>1</v>
      </c>
      <c r="N490">
        <v>9</v>
      </c>
      <c r="O490" s="756" t="s">
        <v>1472</v>
      </c>
      <c r="P490" s="756" t="s">
        <v>13</v>
      </c>
      <c r="Q490" s="756" t="s">
        <v>43</v>
      </c>
      <c r="R490" s="756" t="s">
        <v>93</v>
      </c>
      <c r="S490" s="756" t="s">
        <v>489</v>
      </c>
      <c r="T490" s="756" t="s">
        <v>88</v>
      </c>
      <c r="U490" s="756" t="s">
        <v>490</v>
      </c>
      <c r="V490">
        <v>75016</v>
      </c>
      <c r="W490" s="756" t="s">
        <v>181</v>
      </c>
      <c r="X490">
        <v>75</v>
      </c>
      <c r="Y490" s="756" t="s">
        <v>2448</v>
      </c>
      <c r="Z490">
        <v>15</v>
      </c>
      <c r="AA490" s="756" t="s">
        <v>3310</v>
      </c>
      <c r="AB490" t="s">
        <v>2457</v>
      </c>
      <c r="AC490">
        <v>272.39999999999998</v>
      </c>
      <c r="AD490">
        <v>52.8</v>
      </c>
      <c r="AE490">
        <v>60.131724137931045</v>
      </c>
      <c r="AF490">
        <v>124.55857142857143</v>
      </c>
      <c r="AG490">
        <v>54</v>
      </c>
      <c r="AH490">
        <v>117.02499999999999</v>
      </c>
      <c r="AI490">
        <v>65</v>
      </c>
      <c r="AJ490">
        <v>100.20453012048185</v>
      </c>
    </row>
    <row r="491" spans="1:36" hidden="1">
      <c r="A491">
        <v>136</v>
      </c>
      <c r="B491" s="436">
        <v>45713</v>
      </c>
      <c r="C491" s="756" t="s">
        <v>1477</v>
      </c>
      <c r="D491" s="756" t="s">
        <v>1612</v>
      </c>
      <c r="E491" s="756" t="s">
        <v>1612</v>
      </c>
      <c r="F491" s="756"/>
      <c r="H491" s="756" t="s">
        <v>1444</v>
      </c>
      <c r="I491" s="756" t="s">
        <v>975</v>
      </c>
      <c r="J491">
        <v>31.5</v>
      </c>
      <c r="K491" s="756" t="s">
        <v>975</v>
      </c>
      <c r="L491">
        <v>0</v>
      </c>
      <c r="M491">
        <v>1</v>
      </c>
      <c r="N491">
        <v>9</v>
      </c>
      <c r="O491" s="756" t="s">
        <v>1475</v>
      </c>
      <c r="P491" s="756" t="s">
        <v>13</v>
      </c>
      <c r="Q491" s="756" t="s">
        <v>47</v>
      </c>
      <c r="R491" s="756" t="s">
        <v>292</v>
      </c>
      <c r="S491" s="756" t="s">
        <v>976</v>
      </c>
      <c r="T491" s="756" t="s">
        <v>88</v>
      </c>
      <c r="U491" s="756" t="s">
        <v>977</v>
      </c>
      <c r="V491">
        <v>92800</v>
      </c>
      <c r="W491" s="756" t="s">
        <v>475</v>
      </c>
      <c r="X491">
        <v>92</v>
      </c>
      <c r="Y491" s="756" t="s">
        <v>2512</v>
      </c>
      <c r="Z491">
        <v>15</v>
      </c>
      <c r="AA491" s="756" t="s">
        <v>3310</v>
      </c>
      <c r="AB491" t="s">
        <v>2457</v>
      </c>
      <c r="AC491">
        <v>303.7</v>
      </c>
      <c r="AD491">
        <v>73</v>
      </c>
      <c r="AE491">
        <v>81.798823529411763</v>
      </c>
      <c r="AF491">
        <v>198.65428571428572</v>
      </c>
      <c r="AG491">
        <v>78.5</v>
      </c>
      <c r="AH491">
        <v>199</v>
      </c>
      <c r="AI491">
        <v>65</v>
      </c>
      <c r="AJ491">
        <v>100.20453012048185</v>
      </c>
    </row>
    <row r="492" spans="1:36" hidden="1">
      <c r="A492">
        <v>136</v>
      </c>
      <c r="B492" s="436">
        <v>45713</v>
      </c>
      <c r="C492" s="756" t="s">
        <v>1477</v>
      </c>
      <c r="D492" s="756" t="s">
        <v>1612</v>
      </c>
      <c r="E492" s="756" t="s">
        <v>1612</v>
      </c>
      <c r="F492" s="756"/>
      <c r="H492" s="756" t="s">
        <v>1444</v>
      </c>
      <c r="I492" s="756" t="s">
        <v>1285</v>
      </c>
      <c r="J492">
        <v>12.5</v>
      </c>
      <c r="K492" s="756" t="s">
        <v>1285</v>
      </c>
      <c r="L492">
        <v>0</v>
      </c>
      <c r="M492">
        <v>1</v>
      </c>
      <c r="N492">
        <v>9</v>
      </c>
      <c r="O492" s="756" t="s">
        <v>1475</v>
      </c>
      <c r="P492" s="756" t="s">
        <v>13</v>
      </c>
      <c r="Q492" s="756" t="s">
        <v>43</v>
      </c>
      <c r="R492" s="756" t="s">
        <v>93</v>
      </c>
      <c r="S492" s="756" t="s">
        <v>110</v>
      </c>
      <c r="T492" s="756" t="s">
        <v>88</v>
      </c>
      <c r="U492" s="756" t="s">
        <v>1286</v>
      </c>
      <c r="V492">
        <v>92700</v>
      </c>
      <c r="W492" s="756" t="s">
        <v>112</v>
      </c>
      <c r="X492">
        <v>92</v>
      </c>
      <c r="Y492" s="756" t="s">
        <v>2448</v>
      </c>
      <c r="Z492">
        <v>15</v>
      </c>
      <c r="AA492" s="756" t="s">
        <v>3310</v>
      </c>
      <c r="AB492" t="s">
        <v>2457</v>
      </c>
      <c r="AC492">
        <v>195</v>
      </c>
      <c r="AD492">
        <v>11</v>
      </c>
      <c r="AE492">
        <v>42.737499999999997</v>
      </c>
      <c r="AF492">
        <v>48.842857142857142</v>
      </c>
      <c r="AG492">
        <v>24.324999999999999</v>
      </c>
      <c r="AH492">
        <v>22</v>
      </c>
      <c r="AI492">
        <v>65</v>
      </c>
      <c r="AJ492">
        <v>100.20453012048185</v>
      </c>
    </row>
    <row r="493" spans="1:36" hidden="1">
      <c r="A493">
        <v>136</v>
      </c>
      <c r="B493" s="436">
        <v>45713</v>
      </c>
      <c r="C493" s="756" t="s">
        <v>1477</v>
      </c>
      <c r="D493" s="756" t="s">
        <v>1612</v>
      </c>
      <c r="E493" s="756" t="s">
        <v>1612</v>
      </c>
      <c r="F493" s="756"/>
      <c r="H493" s="756" t="s">
        <v>1444</v>
      </c>
      <c r="I493" s="756" t="s">
        <v>1227</v>
      </c>
      <c r="J493">
        <v>44</v>
      </c>
      <c r="K493" s="756" t="s">
        <v>1227</v>
      </c>
      <c r="L493">
        <v>0</v>
      </c>
      <c r="M493">
        <v>1</v>
      </c>
      <c r="N493">
        <v>9</v>
      </c>
      <c r="O493" s="756" t="s">
        <v>1475</v>
      </c>
      <c r="P493" s="756" t="s">
        <v>114</v>
      </c>
      <c r="Q493" s="756" t="s">
        <v>20</v>
      </c>
      <c r="R493" s="756" t="s">
        <v>20</v>
      </c>
      <c r="S493" s="756" t="s">
        <v>848</v>
      </c>
      <c r="T493" s="756" t="s">
        <v>848</v>
      </c>
      <c r="U493" s="756" t="s">
        <v>1228</v>
      </c>
      <c r="V493">
        <v>93230</v>
      </c>
      <c r="W493" s="756" t="s">
        <v>286</v>
      </c>
      <c r="X493">
        <v>93</v>
      </c>
      <c r="Y493" s="756" t="s">
        <v>2450</v>
      </c>
      <c r="Z493">
        <v>15</v>
      </c>
      <c r="AA493" s="756" t="s">
        <v>2453</v>
      </c>
      <c r="AB493" t="s">
        <v>2457</v>
      </c>
      <c r="AC493">
        <v>242</v>
      </c>
      <c r="AD493">
        <v>68.650000000000006</v>
      </c>
      <c r="AE493">
        <v>73.678620689655176</v>
      </c>
      <c r="AF493">
        <v>142.44533333333334</v>
      </c>
      <c r="AG493">
        <v>63.7</v>
      </c>
      <c r="AH493">
        <v>131</v>
      </c>
      <c r="AI493">
        <v>65</v>
      </c>
      <c r="AJ493">
        <v>100.20453012048185</v>
      </c>
    </row>
    <row r="494" spans="1:36" hidden="1">
      <c r="A494">
        <v>137</v>
      </c>
      <c r="B494" s="436">
        <v>45713</v>
      </c>
      <c r="C494" s="756" t="s">
        <v>1435</v>
      </c>
      <c r="D494" s="756" t="s">
        <v>1737</v>
      </c>
      <c r="E494" s="756" t="s">
        <v>1738</v>
      </c>
      <c r="F494" s="756"/>
      <c r="H494" s="756" t="s">
        <v>1457</v>
      </c>
      <c r="I494" s="756" t="s">
        <v>752</v>
      </c>
      <c r="J494">
        <v>15.06</v>
      </c>
      <c r="K494" s="756" t="s">
        <v>752</v>
      </c>
      <c r="L494">
        <v>0</v>
      </c>
      <c r="M494">
        <v>1</v>
      </c>
      <c r="N494">
        <v>9</v>
      </c>
      <c r="O494" s="756" t="s">
        <v>1475</v>
      </c>
      <c r="P494" s="756" t="s">
        <v>114</v>
      </c>
      <c r="Q494" s="756" t="s">
        <v>3</v>
      </c>
      <c r="R494" s="756" t="s">
        <v>22</v>
      </c>
      <c r="S494" s="756" t="s">
        <v>753</v>
      </c>
      <c r="T494" s="756" t="s">
        <v>754</v>
      </c>
      <c r="U494" s="756" t="s">
        <v>755</v>
      </c>
      <c r="V494">
        <v>75012</v>
      </c>
      <c r="W494" s="756" t="s">
        <v>151</v>
      </c>
      <c r="X494">
        <v>75</v>
      </c>
      <c r="Y494" s="756" t="s">
        <v>2450</v>
      </c>
      <c r="Z494">
        <v>15</v>
      </c>
      <c r="AA494" s="756" t="s">
        <v>2454</v>
      </c>
      <c r="AB494" t="s">
        <v>2457</v>
      </c>
      <c r="AC494">
        <v>213.19</v>
      </c>
      <c r="AD494">
        <v>23.4</v>
      </c>
      <c r="AE494">
        <v>53.110666666666702</v>
      </c>
      <c r="AF494">
        <v>79.665999999999997</v>
      </c>
      <c r="AG494">
        <v>23.43</v>
      </c>
      <c r="AH494">
        <v>37.245000000000005</v>
      </c>
      <c r="AI494">
        <v>65</v>
      </c>
      <c r="AJ494">
        <v>100.20453012048185</v>
      </c>
    </row>
    <row r="495" spans="1:36" hidden="1">
      <c r="A495">
        <v>137</v>
      </c>
      <c r="B495" s="436">
        <v>45713</v>
      </c>
      <c r="C495" s="756" t="s">
        <v>1435</v>
      </c>
      <c r="D495" s="756" t="s">
        <v>1737</v>
      </c>
      <c r="E495" s="756" t="s">
        <v>1738</v>
      </c>
      <c r="F495" s="756"/>
      <c r="H495" s="756" t="s">
        <v>1457</v>
      </c>
      <c r="I495" s="756" t="s">
        <v>803</v>
      </c>
      <c r="J495">
        <v>85.94</v>
      </c>
      <c r="K495" s="756" t="s">
        <v>803</v>
      </c>
      <c r="L495">
        <v>0</v>
      </c>
      <c r="M495">
        <v>1</v>
      </c>
      <c r="N495">
        <v>9</v>
      </c>
      <c r="O495" s="756" t="s">
        <v>1475</v>
      </c>
      <c r="P495" s="756" t="s">
        <v>114</v>
      </c>
      <c r="Q495" s="756" t="s">
        <v>20</v>
      </c>
      <c r="R495" s="756" t="s">
        <v>20</v>
      </c>
      <c r="S495" s="756" t="s">
        <v>616</v>
      </c>
      <c r="T495" s="756" t="s">
        <v>616</v>
      </c>
      <c r="U495" s="756" t="s">
        <v>804</v>
      </c>
      <c r="V495">
        <v>75016</v>
      </c>
      <c r="W495" s="756" t="s">
        <v>181</v>
      </c>
      <c r="X495">
        <v>75</v>
      </c>
      <c r="Y495" s="756" t="s">
        <v>2450</v>
      </c>
      <c r="Z495">
        <v>15</v>
      </c>
      <c r="AA495" s="756" t="s">
        <v>2453</v>
      </c>
      <c r="AB495" t="s">
        <v>2457</v>
      </c>
      <c r="AC495">
        <v>475.14</v>
      </c>
      <c r="AD495">
        <v>82</v>
      </c>
      <c r="AE495">
        <v>79.063448275862072</v>
      </c>
      <c r="AF495">
        <v>305.71199999999999</v>
      </c>
      <c r="AG495">
        <v>71</v>
      </c>
      <c r="AH495">
        <v>300.61</v>
      </c>
      <c r="AI495">
        <v>65</v>
      </c>
      <c r="AJ495">
        <v>100.20453012048185</v>
      </c>
    </row>
    <row r="496" spans="1:36" hidden="1">
      <c r="A496">
        <v>137</v>
      </c>
      <c r="B496" s="436">
        <v>45713</v>
      </c>
      <c r="C496" s="756" t="s">
        <v>1435</v>
      </c>
      <c r="D496" s="756" t="s">
        <v>1737</v>
      </c>
      <c r="E496" s="756" t="s">
        <v>1738</v>
      </c>
      <c r="F496" s="756"/>
      <c r="H496" s="756" t="s">
        <v>1457</v>
      </c>
      <c r="I496" s="756" t="s">
        <v>775</v>
      </c>
      <c r="J496">
        <v>101</v>
      </c>
      <c r="K496" s="756" t="s">
        <v>775</v>
      </c>
      <c r="L496">
        <v>0</v>
      </c>
      <c r="M496">
        <v>1</v>
      </c>
      <c r="N496">
        <v>9</v>
      </c>
      <c r="O496" s="756" t="s">
        <v>1475</v>
      </c>
      <c r="P496" s="756" t="s">
        <v>13</v>
      </c>
      <c r="Q496" s="756" t="s">
        <v>49</v>
      </c>
      <c r="R496" s="756" t="s">
        <v>86</v>
      </c>
      <c r="S496" s="756" t="s">
        <v>776</v>
      </c>
      <c r="T496" s="756" t="s">
        <v>367</v>
      </c>
      <c r="U496" s="756" t="s">
        <v>777</v>
      </c>
      <c r="V496">
        <v>75014</v>
      </c>
      <c r="W496" s="756" t="s">
        <v>211</v>
      </c>
      <c r="X496">
        <v>75</v>
      </c>
      <c r="Y496" s="756" t="s">
        <v>2448</v>
      </c>
      <c r="Z496">
        <v>15</v>
      </c>
      <c r="AA496" s="756" t="s">
        <v>3310</v>
      </c>
      <c r="AB496" t="s">
        <v>2457</v>
      </c>
      <c r="AC496">
        <v>273.19</v>
      </c>
      <c r="AD496">
        <v>60</v>
      </c>
      <c r="AE496">
        <v>115.65642857142856</v>
      </c>
      <c r="AF496">
        <v>115.65642857142856</v>
      </c>
      <c r="AG496">
        <v>105</v>
      </c>
      <c r="AH496">
        <v>105</v>
      </c>
      <c r="AI496">
        <v>65</v>
      </c>
      <c r="AJ496">
        <v>100.20453012048185</v>
      </c>
    </row>
    <row r="497" spans="1:36" hidden="1">
      <c r="A497">
        <v>138</v>
      </c>
      <c r="B497" s="436">
        <v>45713</v>
      </c>
      <c r="C497" s="756" t="s">
        <v>1489</v>
      </c>
      <c r="D497" s="756" t="s">
        <v>1740</v>
      </c>
      <c r="E497" s="756" t="s">
        <v>1726</v>
      </c>
      <c r="F497" s="756" t="s">
        <v>1484</v>
      </c>
      <c r="H497" s="756" t="s">
        <v>1646</v>
      </c>
      <c r="I497" s="756" t="s">
        <v>1392</v>
      </c>
      <c r="J497">
        <v>32</v>
      </c>
      <c r="K497" s="756" t="s">
        <v>1392</v>
      </c>
      <c r="L497">
        <v>0</v>
      </c>
      <c r="M497">
        <v>1</v>
      </c>
      <c r="N497">
        <v>9</v>
      </c>
      <c r="O497" s="756" t="s">
        <v>1475</v>
      </c>
      <c r="P497" s="756" t="s">
        <v>114</v>
      </c>
      <c r="Q497" s="756" t="s">
        <v>34</v>
      </c>
      <c r="R497" s="756" t="s">
        <v>34</v>
      </c>
      <c r="S497" s="756" t="s">
        <v>789</v>
      </c>
      <c r="T497" s="756" t="s">
        <v>790</v>
      </c>
      <c r="U497" s="756" t="s">
        <v>1393</v>
      </c>
      <c r="V497">
        <v>75012</v>
      </c>
      <c r="W497" s="756" t="s">
        <v>1394</v>
      </c>
      <c r="X497">
        <v>75</v>
      </c>
      <c r="Y497" s="756" t="s">
        <v>2450</v>
      </c>
      <c r="Z497">
        <v>15</v>
      </c>
      <c r="AA497" s="756" t="s">
        <v>2453</v>
      </c>
      <c r="AB497" t="s">
        <v>2457</v>
      </c>
      <c r="AC497">
        <v>211.4</v>
      </c>
      <c r="AD497">
        <v>26.2</v>
      </c>
      <c r="AE497">
        <v>105.80200000000001</v>
      </c>
      <c r="AF497">
        <v>105.80200000000001</v>
      </c>
      <c r="AG497">
        <v>110.55</v>
      </c>
      <c r="AH497">
        <v>110.55</v>
      </c>
      <c r="AI497">
        <v>65</v>
      </c>
      <c r="AJ497">
        <v>100.20453012048185</v>
      </c>
    </row>
    <row r="498" spans="1:36" hidden="1">
      <c r="A498">
        <v>138</v>
      </c>
      <c r="B498" s="436">
        <v>45713</v>
      </c>
      <c r="C498" s="756" t="s">
        <v>1489</v>
      </c>
      <c r="D498" s="756" t="s">
        <v>1740</v>
      </c>
      <c r="E498" s="756" t="s">
        <v>1726</v>
      </c>
      <c r="F498" s="756" t="s">
        <v>1484</v>
      </c>
      <c r="H498" s="756" t="s">
        <v>1646</v>
      </c>
      <c r="I498" s="756" t="s">
        <v>660</v>
      </c>
      <c r="J498">
        <v>24</v>
      </c>
      <c r="K498" s="756" t="s">
        <v>660</v>
      </c>
      <c r="L498">
        <v>0</v>
      </c>
      <c r="M498">
        <v>1</v>
      </c>
      <c r="N498">
        <v>9</v>
      </c>
      <c r="O498" s="756" t="s">
        <v>1475</v>
      </c>
      <c r="P498" s="756" t="s">
        <v>13</v>
      </c>
      <c r="Q498" s="756" t="s">
        <v>47</v>
      </c>
      <c r="R498" s="756" t="s">
        <v>292</v>
      </c>
      <c r="S498" s="756" t="s">
        <v>661</v>
      </c>
      <c r="T498" s="756" t="s">
        <v>88</v>
      </c>
      <c r="U498" s="756" t="s">
        <v>662</v>
      </c>
      <c r="V498">
        <v>75012</v>
      </c>
      <c r="W498" s="756" t="s">
        <v>151</v>
      </c>
      <c r="X498">
        <v>75</v>
      </c>
      <c r="Y498" s="756" t="s">
        <v>2447</v>
      </c>
      <c r="Z498">
        <v>15</v>
      </c>
      <c r="AA498" s="756" t="s">
        <v>3310</v>
      </c>
      <c r="AB498" t="s">
        <v>2457</v>
      </c>
      <c r="AC498">
        <v>547.45000000000005</v>
      </c>
      <c r="AD498">
        <v>87.6</v>
      </c>
      <c r="AE498">
        <v>124.50428571428571</v>
      </c>
      <c r="AF498">
        <v>186.75642857142856</v>
      </c>
      <c r="AG498">
        <v>96</v>
      </c>
      <c r="AH498">
        <v>122.2</v>
      </c>
      <c r="AI498">
        <v>65</v>
      </c>
      <c r="AJ498">
        <v>100.20453012048185</v>
      </c>
    </row>
    <row r="499" spans="1:36" hidden="1">
      <c r="A499">
        <v>138</v>
      </c>
      <c r="B499" s="436">
        <v>45713</v>
      </c>
      <c r="C499" s="756" t="s">
        <v>1489</v>
      </c>
      <c r="D499" s="756" t="s">
        <v>1740</v>
      </c>
      <c r="E499" s="756" t="s">
        <v>1726</v>
      </c>
      <c r="F499" s="756" t="s">
        <v>1484</v>
      </c>
      <c r="H499" s="756" t="s">
        <v>1646</v>
      </c>
      <c r="I499" s="756" t="s">
        <v>1395</v>
      </c>
      <c r="J499">
        <v>8</v>
      </c>
      <c r="K499" s="756" t="s">
        <v>1395</v>
      </c>
      <c r="L499">
        <v>0</v>
      </c>
      <c r="M499">
        <v>1</v>
      </c>
      <c r="N499">
        <v>9</v>
      </c>
      <c r="O499" s="756" t="s">
        <v>1475</v>
      </c>
      <c r="P499" s="756" t="s">
        <v>13</v>
      </c>
      <c r="Q499" s="756" t="s">
        <v>47</v>
      </c>
      <c r="R499" s="756" t="s">
        <v>292</v>
      </c>
      <c r="S499" s="756" t="s">
        <v>486</v>
      </c>
      <c r="T499" s="756"/>
      <c r="U499" s="756" t="s">
        <v>1396</v>
      </c>
      <c r="V499">
        <v>75014</v>
      </c>
      <c r="W499" s="756" t="s">
        <v>1394</v>
      </c>
      <c r="X499">
        <v>75</v>
      </c>
      <c r="Y499" s="756" t="s">
        <v>2447</v>
      </c>
      <c r="Z499">
        <v>15</v>
      </c>
      <c r="AA499" s="756" t="s">
        <v>3310</v>
      </c>
      <c r="AB499" t="s">
        <v>2457</v>
      </c>
      <c r="AC499">
        <v>78</v>
      </c>
      <c r="AD499">
        <v>8</v>
      </c>
      <c r="AE499">
        <v>50.22</v>
      </c>
      <c r="AF499">
        <v>50.22</v>
      </c>
      <c r="AG499">
        <v>51.2</v>
      </c>
      <c r="AH499">
        <v>51.2</v>
      </c>
      <c r="AI499">
        <v>65</v>
      </c>
      <c r="AJ499">
        <v>100.20453012048185</v>
      </c>
    </row>
    <row r="500" spans="1:36" hidden="1">
      <c r="A500">
        <v>139</v>
      </c>
      <c r="B500" s="436">
        <v>45714</v>
      </c>
      <c r="C500" s="756" t="s">
        <v>1435</v>
      </c>
      <c r="D500" s="756" t="s">
        <v>1742</v>
      </c>
      <c r="E500" s="756"/>
      <c r="F500" s="756"/>
      <c r="H500" s="756" t="s">
        <v>1444</v>
      </c>
      <c r="I500" s="756" t="s">
        <v>803</v>
      </c>
      <c r="J500">
        <v>98.5</v>
      </c>
      <c r="K500" s="756" t="s">
        <v>803</v>
      </c>
      <c r="L500">
        <v>0</v>
      </c>
      <c r="M500">
        <v>1</v>
      </c>
      <c r="N500">
        <v>9</v>
      </c>
      <c r="O500" s="756" t="s">
        <v>1424</v>
      </c>
      <c r="P500" s="756" t="s">
        <v>114</v>
      </c>
      <c r="Q500" s="756" t="s">
        <v>20</v>
      </c>
      <c r="R500" s="756" t="s">
        <v>20</v>
      </c>
      <c r="S500" s="756" t="s">
        <v>616</v>
      </c>
      <c r="T500" s="756" t="s">
        <v>616</v>
      </c>
      <c r="U500" s="756" t="s">
        <v>804</v>
      </c>
      <c r="V500">
        <v>75016</v>
      </c>
      <c r="W500" s="756" t="s">
        <v>181</v>
      </c>
      <c r="X500">
        <v>75</v>
      </c>
      <c r="Y500" s="756" t="s">
        <v>2450</v>
      </c>
      <c r="Z500">
        <v>15</v>
      </c>
      <c r="AA500" s="756" t="s">
        <v>2453</v>
      </c>
      <c r="AB500" t="s">
        <v>2457</v>
      </c>
      <c r="AC500">
        <v>475.14</v>
      </c>
      <c r="AD500">
        <v>82</v>
      </c>
      <c r="AE500">
        <v>79.063448275862072</v>
      </c>
      <c r="AF500">
        <v>305.71199999999999</v>
      </c>
      <c r="AG500">
        <v>71</v>
      </c>
      <c r="AH500">
        <v>300.61</v>
      </c>
      <c r="AI500">
        <v>65</v>
      </c>
      <c r="AJ500">
        <v>100.20453012048185</v>
      </c>
    </row>
    <row r="501" spans="1:36" hidden="1">
      <c r="A501">
        <v>139</v>
      </c>
      <c r="B501" s="436">
        <v>45714</v>
      </c>
      <c r="C501" s="756" t="s">
        <v>1435</v>
      </c>
      <c r="D501" s="756" t="s">
        <v>1742</v>
      </c>
      <c r="E501" s="756"/>
      <c r="F501" s="756"/>
      <c r="H501" s="756" t="s">
        <v>1444</v>
      </c>
      <c r="I501" s="756" t="s">
        <v>488</v>
      </c>
      <c r="J501">
        <v>65.930000000000007</v>
      </c>
      <c r="K501" s="756" t="s">
        <v>488</v>
      </c>
      <c r="L501">
        <v>0</v>
      </c>
      <c r="M501">
        <v>1</v>
      </c>
      <c r="N501">
        <v>9</v>
      </c>
      <c r="O501" s="756" t="s">
        <v>1424</v>
      </c>
      <c r="P501" s="756" t="s">
        <v>13</v>
      </c>
      <c r="Q501" s="756" t="s">
        <v>43</v>
      </c>
      <c r="R501" s="756" t="s">
        <v>93</v>
      </c>
      <c r="S501" s="756" t="s">
        <v>489</v>
      </c>
      <c r="T501" s="756" t="s">
        <v>88</v>
      </c>
      <c r="U501" s="756" t="s">
        <v>490</v>
      </c>
      <c r="V501">
        <v>75016</v>
      </c>
      <c r="W501" s="756" t="s">
        <v>181</v>
      </c>
      <c r="X501">
        <v>75</v>
      </c>
      <c r="Y501" s="756" t="s">
        <v>2448</v>
      </c>
      <c r="Z501">
        <v>15</v>
      </c>
      <c r="AA501" s="756" t="s">
        <v>3310</v>
      </c>
      <c r="AB501" t="s">
        <v>2457</v>
      </c>
      <c r="AC501">
        <v>272.39999999999998</v>
      </c>
      <c r="AD501">
        <v>52.8</v>
      </c>
      <c r="AE501">
        <v>60.131724137931045</v>
      </c>
      <c r="AF501">
        <v>124.55857142857143</v>
      </c>
      <c r="AG501">
        <v>54</v>
      </c>
      <c r="AH501">
        <v>117.02499999999999</v>
      </c>
      <c r="AI501">
        <v>65</v>
      </c>
      <c r="AJ501">
        <v>100.20453012048185</v>
      </c>
    </row>
    <row r="502" spans="1:36" hidden="1">
      <c r="A502">
        <v>139</v>
      </c>
      <c r="B502" s="436">
        <v>45714</v>
      </c>
      <c r="C502" s="756" t="s">
        <v>1435</v>
      </c>
      <c r="D502" s="756" t="s">
        <v>1742</v>
      </c>
      <c r="E502" s="756"/>
      <c r="F502" s="756"/>
      <c r="H502" s="756" t="s">
        <v>1444</v>
      </c>
      <c r="I502" s="756" t="s">
        <v>975</v>
      </c>
      <c r="J502">
        <v>85</v>
      </c>
      <c r="K502" s="756" t="s">
        <v>975</v>
      </c>
      <c r="L502">
        <v>0</v>
      </c>
      <c r="M502">
        <v>1</v>
      </c>
      <c r="N502">
        <v>9</v>
      </c>
      <c r="O502" s="756" t="s">
        <v>1424</v>
      </c>
      <c r="P502" s="756" t="s">
        <v>13</v>
      </c>
      <c r="Q502" s="756" t="s">
        <v>47</v>
      </c>
      <c r="R502" s="756" t="s">
        <v>292</v>
      </c>
      <c r="S502" s="756" t="s">
        <v>976</v>
      </c>
      <c r="T502" s="756" t="s">
        <v>88</v>
      </c>
      <c r="U502" s="756" t="s">
        <v>977</v>
      </c>
      <c r="V502">
        <v>92800</v>
      </c>
      <c r="W502" s="756" t="s">
        <v>475</v>
      </c>
      <c r="X502">
        <v>92</v>
      </c>
      <c r="Y502" s="756" t="s">
        <v>2512</v>
      </c>
      <c r="Z502">
        <v>15</v>
      </c>
      <c r="AA502" s="756" t="s">
        <v>3310</v>
      </c>
      <c r="AB502" t="s">
        <v>2457</v>
      </c>
      <c r="AC502">
        <v>303.7</v>
      </c>
      <c r="AD502">
        <v>73</v>
      </c>
      <c r="AE502">
        <v>81.798823529411763</v>
      </c>
      <c r="AF502">
        <v>198.65428571428572</v>
      </c>
      <c r="AG502">
        <v>78.5</v>
      </c>
      <c r="AH502">
        <v>199</v>
      </c>
      <c r="AI502">
        <v>65</v>
      </c>
      <c r="AJ502">
        <v>100.20453012048185</v>
      </c>
    </row>
    <row r="503" spans="1:36" hidden="1">
      <c r="A503">
        <v>139</v>
      </c>
      <c r="B503" s="436">
        <v>45714</v>
      </c>
      <c r="C503" s="756" t="s">
        <v>1435</v>
      </c>
      <c r="D503" s="756" t="s">
        <v>1742</v>
      </c>
      <c r="E503" s="756"/>
      <c r="F503" s="756"/>
      <c r="H503" s="756" t="s">
        <v>1444</v>
      </c>
      <c r="I503" s="756" t="s">
        <v>809</v>
      </c>
      <c r="J503">
        <v>29</v>
      </c>
      <c r="K503" s="756" t="s">
        <v>809</v>
      </c>
      <c r="L503">
        <v>0</v>
      </c>
      <c r="M503">
        <v>1</v>
      </c>
      <c r="N503">
        <v>9</v>
      </c>
      <c r="O503" s="756" t="s">
        <v>1424</v>
      </c>
      <c r="P503" s="756" t="s">
        <v>114</v>
      </c>
      <c r="Q503" s="756" t="s">
        <v>20</v>
      </c>
      <c r="R503" s="756" t="s">
        <v>20</v>
      </c>
      <c r="S503" s="756" t="s">
        <v>616</v>
      </c>
      <c r="T503" s="756" t="s">
        <v>616</v>
      </c>
      <c r="U503" s="756" t="s">
        <v>810</v>
      </c>
      <c r="V503">
        <v>75017</v>
      </c>
      <c r="W503" s="756" t="s">
        <v>393</v>
      </c>
      <c r="X503">
        <v>75</v>
      </c>
      <c r="Y503" s="756" t="s">
        <v>2450</v>
      </c>
      <c r="Z503">
        <v>15</v>
      </c>
      <c r="AA503" s="756" t="s">
        <v>2453</v>
      </c>
      <c r="AB503" t="s">
        <v>2457</v>
      </c>
      <c r="AC503">
        <v>411.4</v>
      </c>
      <c r="AD503">
        <v>118.37</v>
      </c>
      <c r="AE503">
        <v>68.5060465116279</v>
      </c>
      <c r="AF503">
        <v>196.38399999999999</v>
      </c>
      <c r="AG503">
        <v>60</v>
      </c>
      <c r="AH503">
        <v>179.85</v>
      </c>
      <c r="AI503">
        <v>65</v>
      </c>
      <c r="AJ503">
        <v>100.20453012048185</v>
      </c>
    </row>
    <row r="504" spans="1:36" hidden="1">
      <c r="A504">
        <v>139</v>
      </c>
      <c r="B504" s="436">
        <v>45714</v>
      </c>
      <c r="C504" s="756" t="s">
        <v>1435</v>
      </c>
      <c r="D504" s="756" t="s">
        <v>1742</v>
      </c>
      <c r="E504" s="756"/>
      <c r="F504" s="756"/>
      <c r="H504" s="756" t="s">
        <v>1444</v>
      </c>
      <c r="I504" s="756" t="s">
        <v>752</v>
      </c>
      <c r="J504">
        <v>23.43</v>
      </c>
      <c r="K504" s="756" t="s">
        <v>752</v>
      </c>
      <c r="L504">
        <v>0</v>
      </c>
      <c r="M504">
        <v>1</v>
      </c>
      <c r="N504">
        <v>9</v>
      </c>
      <c r="O504" s="756" t="s">
        <v>1424</v>
      </c>
      <c r="P504" s="756" t="s">
        <v>114</v>
      </c>
      <c r="Q504" s="756" t="s">
        <v>3</v>
      </c>
      <c r="R504" s="756" t="s">
        <v>22</v>
      </c>
      <c r="S504" s="756" t="s">
        <v>753</v>
      </c>
      <c r="T504" s="756" t="s">
        <v>754</v>
      </c>
      <c r="U504" s="756" t="s">
        <v>755</v>
      </c>
      <c r="V504">
        <v>75012</v>
      </c>
      <c r="W504" s="756" t="s">
        <v>151</v>
      </c>
      <c r="X504">
        <v>75</v>
      </c>
      <c r="Y504" s="756" t="s">
        <v>2450</v>
      </c>
      <c r="Z504">
        <v>15</v>
      </c>
      <c r="AA504" s="756" t="s">
        <v>2454</v>
      </c>
      <c r="AB504" t="s">
        <v>2457</v>
      </c>
      <c r="AC504">
        <v>213.19</v>
      </c>
      <c r="AD504">
        <v>23.4</v>
      </c>
      <c r="AE504">
        <v>53.110666666666702</v>
      </c>
      <c r="AF504">
        <v>79.665999999999997</v>
      </c>
      <c r="AG504">
        <v>23.43</v>
      </c>
      <c r="AH504">
        <v>37.245000000000005</v>
      </c>
      <c r="AI504">
        <v>65</v>
      </c>
      <c r="AJ504">
        <v>100.20453012048185</v>
      </c>
    </row>
    <row r="505" spans="1:36" hidden="1">
      <c r="A505">
        <v>140</v>
      </c>
      <c r="B505" s="436">
        <v>45714</v>
      </c>
      <c r="C505" s="756" t="s">
        <v>1489</v>
      </c>
      <c r="D505" s="756" t="s">
        <v>1666</v>
      </c>
      <c r="E505" s="756" t="s">
        <v>1737</v>
      </c>
      <c r="F505" s="756"/>
      <c r="H505" s="756" t="s">
        <v>1438</v>
      </c>
      <c r="I505" s="756" t="s">
        <v>1212</v>
      </c>
      <c r="J505">
        <v>100.7</v>
      </c>
      <c r="K505" s="756" t="s">
        <v>1212</v>
      </c>
      <c r="L505">
        <v>0</v>
      </c>
      <c r="M505">
        <v>1</v>
      </c>
      <c r="N505">
        <v>9</v>
      </c>
      <c r="O505" s="756" t="s">
        <v>1424</v>
      </c>
      <c r="P505" s="756" t="s">
        <v>13</v>
      </c>
      <c r="Q505" s="756" t="s">
        <v>49</v>
      </c>
      <c r="R505" s="756" t="s">
        <v>49</v>
      </c>
      <c r="S505" s="756" t="s">
        <v>131</v>
      </c>
      <c r="T505" s="756"/>
      <c r="U505" s="756" t="s">
        <v>1213</v>
      </c>
      <c r="V505">
        <v>75020</v>
      </c>
      <c r="W505" s="756" t="s">
        <v>138</v>
      </c>
      <c r="X505">
        <v>75</v>
      </c>
      <c r="Y505" s="756" t="s">
        <v>2448</v>
      </c>
      <c r="Z505">
        <v>15</v>
      </c>
      <c r="AA505" s="756" t="s">
        <v>3310</v>
      </c>
      <c r="AB505" t="s">
        <v>2457</v>
      </c>
      <c r="AC505">
        <v>875.78</v>
      </c>
      <c r="AD505">
        <v>47.44</v>
      </c>
      <c r="AE505">
        <v>168.76499999999999</v>
      </c>
      <c r="AF505">
        <v>180.01599999999999</v>
      </c>
      <c r="AG505">
        <v>130.27000000000001</v>
      </c>
      <c r="AH505">
        <v>118.14</v>
      </c>
      <c r="AI505">
        <v>65</v>
      </c>
      <c r="AJ505">
        <v>100.20453012048185</v>
      </c>
    </row>
    <row r="506" spans="1:36" hidden="1">
      <c r="A506">
        <v>140</v>
      </c>
      <c r="B506" s="436">
        <v>45714</v>
      </c>
      <c r="C506" s="756" t="s">
        <v>1489</v>
      </c>
      <c r="D506" s="756" t="s">
        <v>1666</v>
      </c>
      <c r="E506" s="756" t="s">
        <v>1737</v>
      </c>
      <c r="F506" s="756"/>
      <c r="H506" s="756" t="s">
        <v>1438</v>
      </c>
      <c r="I506" s="756" t="s">
        <v>1209</v>
      </c>
      <c r="J506">
        <v>100.7</v>
      </c>
      <c r="K506" s="756" t="s">
        <v>1209</v>
      </c>
      <c r="L506">
        <v>0</v>
      </c>
      <c r="M506">
        <v>1</v>
      </c>
      <c r="N506">
        <v>9</v>
      </c>
      <c r="O506" s="756" t="s">
        <v>1424</v>
      </c>
      <c r="P506" s="756" t="s">
        <v>114</v>
      </c>
      <c r="Q506" s="756" t="s">
        <v>35</v>
      </c>
      <c r="R506" s="756" t="s">
        <v>143</v>
      </c>
      <c r="S506" s="756"/>
      <c r="T506" s="756"/>
      <c r="U506" s="756" t="s">
        <v>1210</v>
      </c>
      <c r="V506">
        <v>93000</v>
      </c>
      <c r="W506" s="756" t="s">
        <v>1211</v>
      </c>
      <c r="X506">
        <v>93</v>
      </c>
      <c r="Y506" s="756" t="s">
        <v>2450</v>
      </c>
      <c r="Z506">
        <v>15</v>
      </c>
      <c r="AA506" s="756" t="s">
        <v>2453</v>
      </c>
      <c r="AB506" t="s">
        <v>2457</v>
      </c>
      <c r="AC506">
        <v>276</v>
      </c>
      <c r="AD506">
        <v>47.44</v>
      </c>
      <c r="AE506">
        <v>132.76266666666666</v>
      </c>
      <c r="AF506">
        <v>132.76266666666666</v>
      </c>
      <c r="AG506">
        <v>118.14</v>
      </c>
      <c r="AH506">
        <v>118.14</v>
      </c>
      <c r="AI506">
        <v>65</v>
      </c>
      <c r="AJ506">
        <v>100.20453012048185</v>
      </c>
    </row>
    <row r="507" spans="1:36" hidden="1">
      <c r="A507">
        <v>141</v>
      </c>
      <c r="B507" s="436">
        <v>45714</v>
      </c>
      <c r="C507" s="756" t="s">
        <v>1678</v>
      </c>
      <c r="D507" s="756" t="s">
        <v>1612</v>
      </c>
      <c r="E507" s="756" t="s">
        <v>1612</v>
      </c>
      <c r="F507" s="756"/>
      <c r="H507" s="756" t="s">
        <v>1444</v>
      </c>
      <c r="I507" s="756" t="s">
        <v>704</v>
      </c>
      <c r="J507">
        <v>58.32</v>
      </c>
      <c r="K507" s="756" t="s">
        <v>704</v>
      </c>
      <c r="L507">
        <v>0</v>
      </c>
      <c r="M507">
        <v>1</v>
      </c>
      <c r="N507">
        <v>9</v>
      </c>
      <c r="O507" s="756" t="s">
        <v>1424</v>
      </c>
      <c r="P507" s="756" t="s">
        <v>114</v>
      </c>
      <c r="Q507" s="756" t="s">
        <v>7</v>
      </c>
      <c r="R507" s="756" t="s">
        <v>705</v>
      </c>
      <c r="S507" s="756" t="s">
        <v>706</v>
      </c>
      <c r="T507" s="756" t="s">
        <v>706</v>
      </c>
      <c r="U507" s="756" t="s">
        <v>707</v>
      </c>
      <c r="V507">
        <v>94260</v>
      </c>
      <c r="W507" s="756" t="s">
        <v>708</v>
      </c>
      <c r="X507">
        <v>94</v>
      </c>
      <c r="Y507" s="756" t="s">
        <v>2450</v>
      </c>
      <c r="Z507">
        <v>15</v>
      </c>
      <c r="AA507" s="756" t="s">
        <v>2453</v>
      </c>
      <c r="AB507" t="s">
        <v>2457</v>
      </c>
      <c r="AC507">
        <v>118.84</v>
      </c>
      <c r="AD507">
        <v>34.58</v>
      </c>
      <c r="AE507">
        <v>69.284999999999997</v>
      </c>
      <c r="AF507">
        <v>69.284999999999997</v>
      </c>
      <c r="AG507">
        <v>59.745000000000005</v>
      </c>
      <c r="AH507">
        <v>59.745000000000005</v>
      </c>
      <c r="AI507">
        <v>65</v>
      </c>
      <c r="AJ507">
        <v>100.20453012048185</v>
      </c>
    </row>
    <row r="508" spans="1:36" hidden="1">
      <c r="A508">
        <v>141</v>
      </c>
      <c r="B508" s="436">
        <v>45714</v>
      </c>
      <c r="C508" s="756" t="s">
        <v>1678</v>
      </c>
      <c r="D508" s="756" t="s">
        <v>1612</v>
      </c>
      <c r="E508" s="756" t="s">
        <v>1612</v>
      </c>
      <c r="F508" s="756"/>
      <c r="H508" s="756" t="s">
        <v>1444</v>
      </c>
      <c r="I508" s="756" t="s">
        <v>1029</v>
      </c>
      <c r="J508">
        <v>22</v>
      </c>
      <c r="K508" s="756" t="s">
        <v>1029</v>
      </c>
      <c r="L508">
        <v>0</v>
      </c>
      <c r="M508">
        <v>1</v>
      </c>
      <c r="N508">
        <v>9</v>
      </c>
      <c r="O508" s="756" t="s">
        <v>1424</v>
      </c>
      <c r="P508" s="756" t="s">
        <v>114</v>
      </c>
      <c r="Q508" s="756" t="s">
        <v>7</v>
      </c>
      <c r="R508" s="756" t="s">
        <v>143</v>
      </c>
      <c r="S508" s="756" t="s">
        <v>483</v>
      </c>
      <c r="T508" s="756" t="s">
        <v>1030</v>
      </c>
      <c r="U508" s="756" t="s">
        <v>1031</v>
      </c>
      <c r="V508">
        <v>75015</v>
      </c>
      <c r="W508" s="756" t="s">
        <v>118</v>
      </c>
      <c r="X508">
        <v>75</v>
      </c>
      <c r="Y508" s="756" t="s">
        <v>2450</v>
      </c>
      <c r="Z508">
        <v>15</v>
      </c>
      <c r="AA508" s="756" t="s">
        <v>2453</v>
      </c>
      <c r="AB508" t="s">
        <v>2457</v>
      </c>
      <c r="AC508">
        <v>60</v>
      </c>
      <c r="AD508">
        <v>12</v>
      </c>
      <c r="AE508">
        <v>22.299999999999997</v>
      </c>
      <c r="AF508">
        <v>29.733333333333334</v>
      </c>
      <c r="AG508">
        <v>19.600000000000001</v>
      </c>
      <c r="AH508">
        <v>23.4</v>
      </c>
      <c r="AI508">
        <v>65</v>
      </c>
      <c r="AJ508">
        <v>100.20453012048185</v>
      </c>
    </row>
    <row r="509" spans="1:36" hidden="1">
      <c r="A509">
        <v>141</v>
      </c>
      <c r="B509" s="436">
        <v>45714</v>
      </c>
      <c r="C509" s="756" t="s">
        <v>1678</v>
      </c>
      <c r="D509" s="756" t="s">
        <v>1612</v>
      </c>
      <c r="E509" s="756" t="s">
        <v>1612</v>
      </c>
      <c r="F509" s="756"/>
      <c r="H509" s="756" t="s">
        <v>1444</v>
      </c>
      <c r="I509" s="756" t="s">
        <v>784</v>
      </c>
      <c r="J509">
        <v>3</v>
      </c>
      <c r="K509" s="756" t="s">
        <v>784</v>
      </c>
      <c r="L509">
        <v>0</v>
      </c>
      <c r="M509">
        <v>1</v>
      </c>
      <c r="N509">
        <v>9</v>
      </c>
      <c r="O509" s="756" t="s">
        <v>1424</v>
      </c>
      <c r="P509" s="756" t="s">
        <v>13</v>
      </c>
      <c r="Q509" s="756" t="s">
        <v>43</v>
      </c>
      <c r="R509" s="756" t="s">
        <v>93</v>
      </c>
      <c r="S509" s="756" t="s">
        <v>209</v>
      </c>
      <c r="T509" s="756" t="s">
        <v>88</v>
      </c>
      <c r="U509" s="756" t="s">
        <v>785</v>
      </c>
      <c r="V509">
        <v>92250</v>
      </c>
      <c r="W509" s="756" t="s">
        <v>786</v>
      </c>
      <c r="X509">
        <v>92</v>
      </c>
      <c r="Y509" s="756" t="s">
        <v>2448</v>
      </c>
      <c r="Z509">
        <v>15</v>
      </c>
      <c r="AA509" s="756" t="s">
        <v>3310</v>
      </c>
      <c r="AB509" t="s">
        <v>2457</v>
      </c>
      <c r="AC509">
        <v>92.91</v>
      </c>
      <c r="AD509">
        <v>17.5</v>
      </c>
      <c r="AE509">
        <v>29.722999999999999</v>
      </c>
      <c r="AF509">
        <v>45.727692307692308</v>
      </c>
      <c r="AG509">
        <v>27.125</v>
      </c>
      <c r="AH509">
        <v>47.14</v>
      </c>
      <c r="AI509">
        <v>65</v>
      </c>
      <c r="AJ509">
        <v>100.20453012048185</v>
      </c>
    </row>
    <row r="510" spans="1:36" hidden="1">
      <c r="A510">
        <v>141</v>
      </c>
      <c r="B510" s="436">
        <v>45714</v>
      </c>
      <c r="C510" s="756" t="s">
        <v>1678</v>
      </c>
      <c r="D510" s="756" t="s">
        <v>1612</v>
      </c>
      <c r="E510" s="756" t="s">
        <v>1612</v>
      </c>
      <c r="F510" s="756"/>
      <c r="H510" s="756" t="s">
        <v>1444</v>
      </c>
      <c r="I510" s="756" t="s">
        <v>871</v>
      </c>
      <c r="J510">
        <v>47.8</v>
      </c>
      <c r="K510" s="756" t="s">
        <v>871</v>
      </c>
      <c r="L510">
        <v>0</v>
      </c>
      <c r="M510">
        <v>1</v>
      </c>
      <c r="N510">
        <v>9</v>
      </c>
      <c r="O510" s="756" t="s">
        <v>1424</v>
      </c>
      <c r="P510" s="756" t="s">
        <v>13</v>
      </c>
      <c r="Q510" s="756" t="s">
        <v>49</v>
      </c>
      <c r="R510" s="756" t="s">
        <v>86</v>
      </c>
      <c r="S510" s="756" t="s">
        <v>870</v>
      </c>
      <c r="T510" s="756" t="s">
        <v>95</v>
      </c>
      <c r="U510" s="756" t="s">
        <v>872</v>
      </c>
      <c r="V510">
        <v>92300</v>
      </c>
      <c r="W510" s="756" t="s">
        <v>235</v>
      </c>
      <c r="X510">
        <v>92</v>
      </c>
      <c r="Y510" s="756" t="s">
        <v>2448</v>
      </c>
      <c r="Z510">
        <v>15</v>
      </c>
      <c r="AA510" s="756" t="s">
        <v>3310</v>
      </c>
      <c r="AB510" t="s">
        <v>2457</v>
      </c>
      <c r="AC510">
        <v>143.61000000000001</v>
      </c>
      <c r="AD510">
        <v>4.3</v>
      </c>
      <c r="AE510">
        <v>39.126315789473679</v>
      </c>
      <c r="AF510">
        <v>61.95</v>
      </c>
      <c r="AG510">
        <v>20</v>
      </c>
      <c r="AH510">
        <v>54.65</v>
      </c>
      <c r="AI510">
        <v>65</v>
      </c>
      <c r="AJ510">
        <v>100.20453012048185</v>
      </c>
    </row>
    <row r="511" spans="1:36" hidden="1">
      <c r="A511">
        <v>141</v>
      </c>
      <c r="B511" s="436">
        <v>45714</v>
      </c>
      <c r="C511" s="756" t="s">
        <v>1678</v>
      </c>
      <c r="D511" s="756" t="s">
        <v>1612</v>
      </c>
      <c r="E511" s="756" t="s">
        <v>1612</v>
      </c>
      <c r="F511" s="756"/>
      <c r="H511" s="756" t="s">
        <v>1444</v>
      </c>
      <c r="I511" s="756" t="s">
        <v>772</v>
      </c>
      <c r="J511">
        <v>29.52</v>
      </c>
      <c r="K511" s="756" t="s">
        <v>772</v>
      </c>
      <c r="L511">
        <v>0</v>
      </c>
      <c r="M511">
        <v>1</v>
      </c>
      <c r="N511">
        <v>9</v>
      </c>
      <c r="O511" s="756" t="s">
        <v>1424</v>
      </c>
      <c r="P511" s="756" t="s">
        <v>13</v>
      </c>
      <c r="Q511" s="756" t="s">
        <v>47</v>
      </c>
      <c r="R511" s="756" t="s">
        <v>47</v>
      </c>
      <c r="S511" s="756" t="s">
        <v>773</v>
      </c>
      <c r="T511" s="756" t="s">
        <v>88</v>
      </c>
      <c r="U511" s="756" t="s">
        <v>774</v>
      </c>
      <c r="V511">
        <v>92100</v>
      </c>
      <c r="W511" s="756" t="s">
        <v>235</v>
      </c>
      <c r="X511">
        <v>92</v>
      </c>
      <c r="Y511" s="756" t="s">
        <v>2448</v>
      </c>
      <c r="Z511">
        <v>15</v>
      </c>
      <c r="AA511" s="756" t="s">
        <v>3310</v>
      </c>
      <c r="AB511" t="s">
        <v>2457</v>
      </c>
      <c r="AC511">
        <v>79</v>
      </c>
      <c r="AD511">
        <v>5.8</v>
      </c>
      <c r="AE511">
        <v>36.027500000000003</v>
      </c>
      <c r="AF511">
        <v>36.027500000000003</v>
      </c>
      <c r="AG511">
        <v>34.200000000000003</v>
      </c>
      <c r="AH511">
        <v>34.200000000000003</v>
      </c>
      <c r="AI511">
        <v>65</v>
      </c>
      <c r="AJ511">
        <v>100.20453012048185</v>
      </c>
    </row>
    <row r="512" spans="1:36" hidden="1">
      <c r="A512">
        <v>142</v>
      </c>
      <c r="B512" s="436">
        <v>45715</v>
      </c>
      <c r="C512" s="756" t="s">
        <v>1477</v>
      </c>
      <c r="D512" s="756" t="s">
        <v>1609</v>
      </c>
      <c r="E512" s="756" t="s">
        <v>1726</v>
      </c>
      <c r="F512" s="756"/>
      <c r="H512" s="756" t="s">
        <v>1438</v>
      </c>
      <c r="I512" s="756" t="s">
        <v>759</v>
      </c>
      <c r="J512">
        <v>118</v>
      </c>
      <c r="K512" s="756" t="s">
        <v>759</v>
      </c>
      <c r="L512">
        <v>0</v>
      </c>
      <c r="M512">
        <v>1</v>
      </c>
      <c r="N512">
        <v>9</v>
      </c>
      <c r="O512" s="756" t="s">
        <v>1432</v>
      </c>
      <c r="P512" s="756" t="s">
        <v>13</v>
      </c>
      <c r="Q512" s="756" t="s">
        <v>49</v>
      </c>
      <c r="R512" s="756" t="s">
        <v>49</v>
      </c>
      <c r="S512" s="756" t="s">
        <v>760</v>
      </c>
      <c r="T512" s="756" t="s">
        <v>88</v>
      </c>
      <c r="U512" s="756" t="s">
        <v>761</v>
      </c>
      <c r="V512">
        <v>94270</v>
      </c>
      <c r="W512" s="756" t="s">
        <v>762</v>
      </c>
      <c r="X512">
        <v>94</v>
      </c>
      <c r="Y512" s="756" t="s">
        <v>2447</v>
      </c>
      <c r="Z512">
        <v>15</v>
      </c>
      <c r="AA512" s="756" t="s">
        <v>3310</v>
      </c>
      <c r="AB512" t="s">
        <v>2457</v>
      </c>
      <c r="AC512">
        <v>983.5</v>
      </c>
      <c r="AD512">
        <v>42.79</v>
      </c>
      <c r="AE512">
        <v>143.24458333333334</v>
      </c>
      <c r="AF512">
        <v>229.19133333333332</v>
      </c>
      <c r="AG512">
        <v>78.525000000000006</v>
      </c>
      <c r="AH512">
        <v>125.9</v>
      </c>
      <c r="AI512">
        <v>65</v>
      </c>
      <c r="AJ512">
        <v>100.20453012048185</v>
      </c>
    </row>
    <row r="513" spans="1:36" hidden="1">
      <c r="A513">
        <v>142</v>
      </c>
      <c r="B513" s="436">
        <v>45715</v>
      </c>
      <c r="C513" s="756" t="s">
        <v>1477</v>
      </c>
      <c r="D513" s="756" t="s">
        <v>1609</v>
      </c>
      <c r="E513" s="756" t="s">
        <v>1726</v>
      </c>
      <c r="F513" s="756"/>
      <c r="H513" s="756" t="s">
        <v>1438</v>
      </c>
      <c r="I513" s="756" t="s">
        <v>1227</v>
      </c>
      <c r="J513">
        <v>118</v>
      </c>
      <c r="K513" s="756" t="s">
        <v>1227</v>
      </c>
      <c r="L513">
        <v>0</v>
      </c>
      <c r="M513">
        <v>1</v>
      </c>
      <c r="N513">
        <v>9</v>
      </c>
      <c r="O513" s="756" t="s">
        <v>1432</v>
      </c>
      <c r="P513" s="756" t="s">
        <v>114</v>
      </c>
      <c r="Q513" s="756" t="s">
        <v>20</v>
      </c>
      <c r="R513" s="756" t="s">
        <v>20</v>
      </c>
      <c r="S513" s="756" t="s">
        <v>848</v>
      </c>
      <c r="T513" s="756" t="s">
        <v>848</v>
      </c>
      <c r="U513" s="756" t="s">
        <v>1228</v>
      </c>
      <c r="V513">
        <v>93230</v>
      </c>
      <c r="W513" s="756" t="s">
        <v>286</v>
      </c>
      <c r="X513">
        <v>93</v>
      </c>
      <c r="Y513" s="756" t="s">
        <v>2450</v>
      </c>
      <c r="Z513">
        <v>15</v>
      </c>
      <c r="AA513" s="756" t="s">
        <v>2453</v>
      </c>
      <c r="AB513" t="s">
        <v>2457</v>
      </c>
      <c r="AC513">
        <v>242</v>
      </c>
      <c r="AD513">
        <v>68.650000000000006</v>
      </c>
      <c r="AE513">
        <v>73.678620689655176</v>
      </c>
      <c r="AF513">
        <v>142.44533333333334</v>
      </c>
      <c r="AG513">
        <v>63.7</v>
      </c>
      <c r="AH513">
        <v>131</v>
      </c>
      <c r="AI513">
        <v>65</v>
      </c>
      <c r="AJ513">
        <v>100.20453012048185</v>
      </c>
    </row>
    <row r="514" spans="1:36" hidden="1">
      <c r="A514">
        <v>143</v>
      </c>
      <c r="B514" s="436">
        <v>45715</v>
      </c>
      <c r="C514" s="756" t="s">
        <v>1568</v>
      </c>
      <c r="D514" s="756" t="s">
        <v>1737</v>
      </c>
      <c r="E514" s="756" t="s">
        <v>1690</v>
      </c>
      <c r="F514" s="756"/>
      <c r="H514" s="756" t="s">
        <v>1457</v>
      </c>
      <c r="I514" s="756" t="s">
        <v>1203</v>
      </c>
      <c r="J514">
        <v>87.5</v>
      </c>
      <c r="K514" s="756" t="s">
        <v>1203</v>
      </c>
      <c r="L514">
        <v>0</v>
      </c>
      <c r="M514">
        <v>1</v>
      </c>
      <c r="N514">
        <v>9</v>
      </c>
      <c r="O514" s="756" t="s">
        <v>1432</v>
      </c>
      <c r="P514" s="756" t="s">
        <v>114</v>
      </c>
      <c r="Q514" s="756" t="s">
        <v>690</v>
      </c>
      <c r="R514" s="756" t="s">
        <v>1204</v>
      </c>
      <c r="S514" s="756"/>
      <c r="T514" s="756"/>
      <c r="U514" s="756" t="s">
        <v>1205</v>
      </c>
      <c r="V514">
        <v>75013</v>
      </c>
      <c r="W514" s="756" t="s">
        <v>127</v>
      </c>
      <c r="X514">
        <v>75</v>
      </c>
      <c r="Y514" s="756" t="s">
        <v>2450</v>
      </c>
      <c r="Z514">
        <v>15</v>
      </c>
      <c r="AA514" s="756" t="s">
        <v>2452</v>
      </c>
      <c r="AB514" t="s">
        <v>2457</v>
      </c>
      <c r="AC514">
        <v>96.3</v>
      </c>
      <c r="AD514">
        <v>70</v>
      </c>
      <c r="AE514">
        <v>80.628571428571433</v>
      </c>
      <c r="AF514">
        <v>80.628571428571433</v>
      </c>
      <c r="AG514">
        <v>87.5</v>
      </c>
      <c r="AH514">
        <v>87.5</v>
      </c>
      <c r="AI514">
        <v>65</v>
      </c>
      <c r="AJ514">
        <v>100.20453012048185</v>
      </c>
    </row>
    <row r="515" spans="1:36" hidden="1">
      <c r="A515">
        <v>143</v>
      </c>
      <c r="B515" s="436">
        <v>45715</v>
      </c>
      <c r="C515" s="756" t="s">
        <v>1568</v>
      </c>
      <c r="D515" s="756" t="s">
        <v>1737</v>
      </c>
      <c r="E515" s="756" t="s">
        <v>1690</v>
      </c>
      <c r="F515" s="756"/>
      <c r="H515" s="756" t="s">
        <v>1457</v>
      </c>
      <c r="I515" s="756" t="s">
        <v>485</v>
      </c>
      <c r="J515">
        <v>87.5</v>
      </c>
      <c r="K515" s="756" t="s">
        <v>485</v>
      </c>
      <c r="L515">
        <v>0</v>
      </c>
      <c r="M515">
        <v>1</v>
      </c>
      <c r="N515">
        <v>9</v>
      </c>
      <c r="O515" s="756" t="s">
        <v>1432</v>
      </c>
      <c r="P515" s="756" t="s">
        <v>13</v>
      </c>
      <c r="Q515" s="756" t="s">
        <v>49</v>
      </c>
      <c r="R515" s="756" t="s">
        <v>86</v>
      </c>
      <c r="S515" s="756" t="s">
        <v>486</v>
      </c>
      <c r="T515" s="756" t="s">
        <v>88</v>
      </c>
      <c r="U515" s="756" t="s">
        <v>487</v>
      </c>
      <c r="V515">
        <v>75003</v>
      </c>
      <c r="W515" s="756" t="s">
        <v>315</v>
      </c>
      <c r="X515">
        <v>75</v>
      </c>
      <c r="Y515" s="756" t="s">
        <v>2447</v>
      </c>
      <c r="Z515">
        <v>15</v>
      </c>
      <c r="AA515" s="756" t="s">
        <v>3310</v>
      </c>
      <c r="AB515" t="s">
        <v>2457</v>
      </c>
      <c r="AC515">
        <v>96.3</v>
      </c>
      <c r="AD515">
        <v>70</v>
      </c>
      <c r="AE515">
        <v>80.628571428571433</v>
      </c>
      <c r="AF515">
        <v>80.628571428571433</v>
      </c>
      <c r="AG515">
        <v>87.5</v>
      </c>
      <c r="AH515">
        <v>87.5</v>
      </c>
      <c r="AI515">
        <v>65</v>
      </c>
      <c r="AJ515">
        <v>100.20453012048185</v>
      </c>
    </row>
    <row r="516" spans="1:36" hidden="1">
      <c r="A516">
        <v>144</v>
      </c>
      <c r="B516" s="436">
        <v>45715</v>
      </c>
      <c r="C516" s="756" t="s">
        <v>1435</v>
      </c>
      <c r="D516" s="756" t="s">
        <v>1607</v>
      </c>
      <c r="E516" s="756" t="s">
        <v>1509</v>
      </c>
      <c r="F516" s="756"/>
      <c r="H516" s="756" t="s">
        <v>1444</v>
      </c>
      <c r="I516" s="756" t="s">
        <v>657</v>
      </c>
      <c r="J516">
        <v>111.7</v>
      </c>
      <c r="K516" s="756" t="s">
        <v>657</v>
      </c>
      <c r="L516">
        <v>0</v>
      </c>
      <c r="M516">
        <v>1</v>
      </c>
      <c r="N516">
        <v>9</v>
      </c>
      <c r="O516" s="756" t="s">
        <v>1432</v>
      </c>
      <c r="P516" s="756" t="s">
        <v>114</v>
      </c>
      <c r="Q516" s="756" t="s">
        <v>5</v>
      </c>
      <c r="R516" s="756" t="s">
        <v>5</v>
      </c>
      <c r="S516" s="756" t="s">
        <v>658</v>
      </c>
      <c r="T516" s="756" t="s">
        <v>658</v>
      </c>
      <c r="U516" s="756" t="s">
        <v>659</v>
      </c>
      <c r="V516">
        <v>92800</v>
      </c>
      <c r="W516" s="756" t="s">
        <v>475</v>
      </c>
      <c r="X516">
        <v>92</v>
      </c>
      <c r="Y516" s="756" t="s">
        <v>2450</v>
      </c>
      <c r="Z516">
        <v>15</v>
      </c>
      <c r="AA516" s="756" t="s">
        <v>2454</v>
      </c>
      <c r="AB516" t="s">
        <v>2457</v>
      </c>
      <c r="AC516">
        <v>111.7</v>
      </c>
      <c r="AD516">
        <v>16</v>
      </c>
      <c r="AE516">
        <v>68.8</v>
      </c>
      <c r="AF516">
        <v>68.8</v>
      </c>
      <c r="AG516">
        <v>78.7</v>
      </c>
      <c r="AH516">
        <v>78.7</v>
      </c>
      <c r="AI516">
        <v>65</v>
      </c>
      <c r="AJ516">
        <v>100.20453012048185</v>
      </c>
    </row>
    <row r="517" spans="1:36" hidden="1">
      <c r="A517">
        <v>144</v>
      </c>
      <c r="B517" s="436">
        <v>45715</v>
      </c>
      <c r="C517" s="756" t="s">
        <v>1435</v>
      </c>
      <c r="D517" s="756" t="s">
        <v>1607</v>
      </c>
      <c r="E517" s="756" t="s">
        <v>1509</v>
      </c>
      <c r="F517" s="756"/>
      <c r="H517" s="756" t="s">
        <v>1444</v>
      </c>
      <c r="I517" s="756" t="s">
        <v>1249</v>
      </c>
      <c r="J517">
        <v>111.7</v>
      </c>
      <c r="K517" s="756" t="s">
        <v>1249</v>
      </c>
      <c r="L517">
        <v>0</v>
      </c>
      <c r="M517">
        <v>1</v>
      </c>
      <c r="N517">
        <v>9</v>
      </c>
      <c r="O517" s="756" t="s">
        <v>1432</v>
      </c>
      <c r="P517" s="756" t="s">
        <v>13</v>
      </c>
      <c r="Q517" s="756" t="s">
        <v>45</v>
      </c>
      <c r="R517" s="756" t="s">
        <v>45</v>
      </c>
      <c r="S517" s="756"/>
      <c r="T517" s="756" t="s">
        <v>88</v>
      </c>
      <c r="U517" s="756" t="s">
        <v>1250</v>
      </c>
      <c r="V517">
        <v>93200</v>
      </c>
      <c r="W517" s="756" t="s">
        <v>744</v>
      </c>
      <c r="X517">
        <v>93</v>
      </c>
      <c r="Y517" s="756" t="s">
        <v>2447</v>
      </c>
      <c r="Z517">
        <v>15</v>
      </c>
      <c r="AA517" s="756" t="s">
        <v>3310</v>
      </c>
      <c r="AB517" t="s">
        <v>2457</v>
      </c>
      <c r="AC517">
        <v>331.2</v>
      </c>
      <c r="AD517">
        <v>24.05</v>
      </c>
      <c r="AE517">
        <v>97.699999999999989</v>
      </c>
      <c r="AF517">
        <v>170.97499999999999</v>
      </c>
      <c r="AG517">
        <v>73.45</v>
      </c>
      <c r="AH517">
        <v>166.2</v>
      </c>
      <c r="AI517">
        <v>65</v>
      </c>
      <c r="AJ517">
        <v>100.20453012048185</v>
      </c>
    </row>
    <row r="518" spans="1:36" hidden="1">
      <c r="A518">
        <v>145</v>
      </c>
      <c r="B518" s="436">
        <v>45715</v>
      </c>
      <c r="C518" s="756" t="s">
        <v>1749</v>
      </c>
      <c r="D518" s="756" t="s">
        <v>1750</v>
      </c>
      <c r="E518" s="756"/>
      <c r="F518" s="756"/>
      <c r="H518" s="756" t="s">
        <v>1461</v>
      </c>
      <c r="I518" s="756" t="s">
        <v>500</v>
      </c>
      <c r="J518">
        <v>43.9</v>
      </c>
      <c r="K518" s="756" t="s">
        <v>500</v>
      </c>
      <c r="L518">
        <v>0</v>
      </c>
      <c r="M518">
        <v>1</v>
      </c>
      <c r="N518">
        <v>9</v>
      </c>
      <c r="O518" s="756" t="s">
        <v>1432</v>
      </c>
      <c r="P518" s="756" t="s">
        <v>114</v>
      </c>
      <c r="Q518" s="756" t="s">
        <v>7</v>
      </c>
      <c r="R518" s="756" t="s">
        <v>501</v>
      </c>
      <c r="S518" s="756" t="s">
        <v>500</v>
      </c>
      <c r="T518" s="756" t="s">
        <v>500</v>
      </c>
      <c r="U518" s="756" t="s">
        <v>502</v>
      </c>
      <c r="V518">
        <v>92000</v>
      </c>
      <c r="W518" s="756" t="s">
        <v>160</v>
      </c>
      <c r="X518">
        <v>92</v>
      </c>
      <c r="Y518" s="756" t="s">
        <v>2450</v>
      </c>
      <c r="Z518">
        <v>15</v>
      </c>
      <c r="AA518" s="756" t="s">
        <v>2453</v>
      </c>
      <c r="AB518" t="s">
        <v>2457</v>
      </c>
      <c r="AC518">
        <v>458.58000000000004</v>
      </c>
      <c r="AD518">
        <v>45.85</v>
      </c>
      <c r="AE518">
        <v>71.959032258064511</v>
      </c>
      <c r="AF518">
        <v>159.33785714285716</v>
      </c>
      <c r="AG518">
        <v>53.75</v>
      </c>
      <c r="AH518">
        <v>137.535</v>
      </c>
      <c r="AI518">
        <v>65</v>
      </c>
      <c r="AJ518">
        <v>100.20453012048185</v>
      </c>
    </row>
    <row r="519" spans="1:36" hidden="1">
      <c r="A519">
        <v>145</v>
      </c>
      <c r="B519" s="436">
        <v>45715</v>
      </c>
      <c r="C519" s="756" t="s">
        <v>1749</v>
      </c>
      <c r="D519" s="756" t="s">
        <v>1750</v>
      </c>
      <c r="E519" s="756"/>
      <c r="F519" s="756"/>
      <c r="H519" s="756" t="s">
        <v>1461</v>
      </c>
      <c r="I519" s="756" t="s">
        <v>370</v>
      </c>
      <c r="J519">
        <v>43.9</v>
      </c>
      <c r="K519" s="756" t="s">
        <v>370</v>
      </c>
      <c r="L519">
        <v>0</v>
      </c>
      <c r="M519">
        <v>1</v>
      </c>
      <c r="N519">
        <v>9</v>
      </c>
      <c r="O519" s="756" t="s">
        <v>1432</v>
      </c>
      <c r="P519" s="756" t="s">
        <v>13</v>
      </c>
      <c r="Q519" s="756" t="s">
        <v>43</v>
      </c>
      <c r="R519" s="756" t="s">
        <v>93</v>
      </c>
      <c r="S519" s="756" t="s">
        <v>371</v>
      </c>
      <c r="T519" s="756" t="s">
        <v>95</v>
      </c>
      <c r="U519" s="756" t="s">
        <v>373</v>
      </c>
      <c r="V519">
        <v>92000</v>
      </c>
      <c r="W519" s="756" t="s">
        <v>160</v>
      </c>
      <c r="X519">
        <v>92</v>
      </c>
      <c r="Y519" s="756" t="s">
        <v>2512</v>
      </c>
      <c r="Z519">
        <v>15</v>
      </c>
      <c r="AA519" s="756" t="s">
        <v>3310</v>
      </c>
      <c r="AB519" t="s">
        <v>2457</v>
      </c>
      <c r="AC519">
        <v>106.98</v>
      </c>
      <c r="AD519">
        <v>18</v>
      </c>
      <c r="AE519">
        <v>59.938333333333333</v>
      </c>
      <c r="AF519">
        <v>59.938333333333333</v>
      </c>
      <c r="AG519">
        <v>50.814999999999998</v>
      </c>
      <c r="AH519">
        <v>50.814999999999998</v>
      </c>
      <c r="AI519">
        <v>65</v>
      </c>
      <c r="AJ519">
        <v>100.20453012048185</v>
      </c>
    </row>
    <row r="520" spans="1:36" hidden="1">
      <c r="B520" s="436">
        <v>45716</v>
      </c>
      <c r="C520" s="756" t="s">
        <v>1425</v>
      </c>
      <c r="D520" s="756"/>
      <c r="E520" s="756"/>
      <c r="F520" s="756"/>
      <c r="H520" s="756" t="s">
        <v>1426</v>
      </c>
      <c r="I520" s="756" t="s">
        <v>164</v>
      </c>
      <c r="K520" s="756" t="s">
        <v>164</v>
      </c>
      <c r="L520">
        <v>1</v>
      </c>
      <c r="M520">
        <v>1</v>
      </c>
      <c r="N520">
        <v>9</v>
      </c>
      <c r="O520" s="756" t="s">
        <v>1440</v>
      </c>
      <c r="P520" s="756" t="s">
        <v>114</v>
      </c>
      <c r="Q520" s="756" t="s">
        <v>7</v>
      </c>
      <c r="R520" s="756" t="s">
        <v>143</v>
      </c>
      <c r="S520" s="756" t="s">
        <v>144</v>
      </c>
      <c r="T520" s="756" t="s">
        <v>165</v>
      </c>
      <c r="U520" s="756" t="s">
        <v>166</v>
      </c>
      <c r="V520">
        <v>92110</v>
      </c>
      <c r="W520" s="756" t="s">
        <v>167</v>
      </c>
      <c r="X520">
        <v>92</v>
      </c>
      <c r="Y520" s="756" t="s">
        <v>2450</v>
      </c>
      <c r="Z520">
        <v>15</v>
      </c>
      <c r="AA520" s="756" t="s">
        <v>2453</v>
      </c>
      <c r="AB520" t="s">
        <v>2457</v>
      </c>
      <c r="AC520">
        <v>15</v>
      </c>
      <c r="AD520">
        <v>15</v>
      </c>
      <c r="AE520">
        <v>15</v>
      </c>
      <c r="AF520">
        <v>15</v>
      </c>
      <c r="AG520">
        <v>15</v>
      </c>
      <c r="AH520">
        <v>15</v>
      </c>
      <c r="AI520">
        <v>65</v>
      </c>
      <c r="AJ520">
        <v>100.20453012048185</v>
      </c>
    </row>
    <row r="521" spans="1:36" hidden="1">
      <c r="B521" s="436">
        <v>45716</v>
      </c>
      <c r="C521" s="756" t="s">
        <v>1425</v>
      </c>
      <c r="D521" s="756"/>
      <c r="E521" s="756"/>
      <c r="F521" s="756"/>
      <c r="H521" s="756" t="s">
        <v>1426</v>
      </c>
      <c r="I521" s="756" t="s">
        <v>174</v>
      </c>
      <c r="K521" s="756" t="s">
        <v>174</v>
      </c>
      <c r="L521">
        <v>1</v>
      </c>
      <c r="M521">
        <v>1</v>
      </c>
      <c r="N521">
        <v>9</v>
      </c>
      <c r="O521" s="756" t="s">
        <v>1440</v>
      </c>
      <c r="P521" s="756" t="s">
        <v>114</v>
      </c>
      <c r="Q521" s="756" t="s">
        <v>7</v>
      </c>
      <c r="R521" s="756" t="s">
        <v>143</v>
      </c>
      <c r="S521" s="756" t="s">
        <v>144</v>
      </c>
      <c r="T521" s="756" t="s">
        <v>175</v>
      </c>
      <c r="U521" s="756" t="s">
        <v>176</v>
      </c>
      <c r="V521">
        <v>92400</v>
      </c>
      <c r="W521" s="756" t="s">
        <v>177</v>
      </c>
      <c r="X521">
        <v>92</v>
      </c>
      <c r="Y521" s="756" t="s">
        <v>2450</v>
      </c>
      <c r="Z521">
        <v>15</v>
      </c>
      <c r="AA521" s="756" t="s">
        <v>2453</v>
      </c>
      <c r="AB521" t="s">
        <v>2457</v>
      </c>
      <c r="AC521">
        <v>36</v>
      </c>
      <c r="AD521">
        <v>36</v>
      </c>
      <c r="AE521">
        <v>36</v>
      </c>
      <c r="AF521">
        <v>36</v>
      </c>
      <c r="AG521">
        <v>36</v>
      </c>
      <c r="AH521">
        <v>36</v>
      </c>
      <c r="AI521">
        <v>65</v>
      </c>
      <c r="AJ521">
        <v>100.20453012048185</v>
      </c>
    </row>
    <row r="522" spans="1:36" hidden="1">
      <c r="B522" s="436">
        <v>45716</v>
      </c>
      <c r="C522" s="756" t="s">
        <v>1425</v>
      </c>
      <c r="D522" s="756"/>
      <c r="E522" s="756"/>
      <c r="F522" s="756"/>
      <c r="H522" s="756" t="s">
        <v>1426</v>
      </c>
      <c r="I522" s="756" t="s">
        <v>835</v>
      </c>
      <c r="K522" s="756" t="s">
        <v>835</v>
      </c>
      <c r="L522">
        <v>1</v>
      </c>
      <c r="M522">
        <v>1</v>
      </c>
      <c r="N522">
        <v>9</v>
      </c>
      <c r="O522" s="756" t="s">
        <v>1440</v>
      </c>
      <c r="P522" s="756" t="s">
        <v>114</v>
      </c>
      <c r="Q522" s="756" t="s">
        <v>7</v>
      </c>
      <c r="R522" s="756" t="s">
        <v>143</v>
      </c>
      <c r="S522" s="756" t="s">
        <v>836</v>
      </c>
      <c r="T522" s="756" t="s">
        <v>837</v>
      </c>
      <c r="U522" s="756" t="s">
        <v>838</v>
      </c>
      <c r="V522">
        <v>92100</v>
      </c>
      <c r="W522" s="756" t="s">
        <v>839</v>
      </c>
      <c r="X522">
        <v>92</v>
      </c>
      <c r="Y522" s="756" t="s">
        <v>2450</v>
      </c>
      <c r="Z522">
        <v>15</v>
      </c>
      <c r="AA522" s="756" t="s">
        <v>2453</v>
      </c>
      <c r="AB522" t="s">
        <v>2457</v>
      </c>
      <c r="AI522">
        <v>65</v>
      </c>
      <c r="AJ522">
        <v>100.20453012048185</v>
      </c>
    </row>
    <row r="523" spans="1:36" hidden="1">
      <c r="B523" s="436">
        <v>45716</v>
      </c>
      <c r="C523" s="756" t="s">
        <v>1425</v>
      </c>
      <c r="D523" s="756"/>
      <c r="E523" s="756"/>
      <c r="F523" s="756"/>
      <c r="H523" s="756" t="s">
        <v>1426</v>
      </c>
      <c r="I523" s="756" t="s">
        <v>1029</v>
      </c>
      <c r="K523" s="756" t="s">
        <v>1029</v>
      </c>
      <c r="L523">
        <v>1</v>
      </c>
      <c r="M523">
        <v>1</v>
      </c>
      <c r="N523">
        <v>9</v>
      </c>
      <c r="O523" s="756" t="s">
        <v>1440</v>
      </c>
      <c r="P523" s="756" t="s">
        <v>114</v>
      </c>
      <c r="Q523" s="756" t="s">
        <v>7</v>
      </c>
      <c r="R523" s="756" t="s">
        <v>143</v>
      </c>
      <c r="S523" s="756" t="s">
        <v>483</v>
      </c>
      <c r="T523" s="756" t="s">
        <v>1030</v>
      </c>
      <c r="U523" s="756" t="s">
        <v>1031</v>
      </c>
      <c r="V523">
        <v>75015</v>
      </c>
      <c r="W523" s="756" t="s">
        <v>118</v>
      </c>
      <c r="X523">
        <v>75</v>
      </c>
      <c r="Y523" s="756" t="s">
        <v>2450</v>
      </c>
      <c r="Z523">
        <v>15</v>
      </c>
      <c r="AA523" s="756" t="s">
        <v>2453</v>
      </c>
      <c r="AB523" t="s">
        <v>2457</v>
      </c>
      <c r="AC523">
        <v>60</v>
      </c>
      <c r="AD523">
        <v>12</v>
      </c>
      <c r="AE523">
        <v>22.299999999999997</v>
      </c>
      <c r="AF523">
        <v>29.733333333333334</v>
      </c>
      <c r="AG523">
        <v>19.600000000000001</v>
      </c>
      <c r="AH523">
        <v>23.4</v>
      </c>
      <c r="AI523">
        <v>65</v>
      </c>
      <c r="AJ523">
        <v>100.20453012048185</v>
      </c>
    </row>
    <row r="524" spans="1:36" hidden="1">
      <c r="B524" s="436">
        <v>45716</v>
      </c>
      <c r="C524" s="756" t="s">
        <v>1425</v>
      </c>
      <c r="D524" s="756"/>
      <c r="E524" s="756"/>
      <c r="F524" s="756"/>
      <c r="H524" s="756" t="s">
        <v>1426</v>
      </c>
      <c r="I524" s="756" t="s">
        <v>1068</v>
      </c>
      <c r="K524" s="756" t="s">
        <v>1068</v>
      </c>
      <c r="L524">
        <v>1</v>
      </c>
      <c r="M524">
        <v>1</v>
      </c>
      <c r="N524">
        <v>9</v>
      </c>
      <c r="O524" s="756" t="s">
        <v>1440</v>
      </c>
      <c r="P524" s="756" t="s">
        <v>114</v>
      </c>
      <c r="Q524" s="756" t="s">
        <v>7</v>
      </c>
      <c r="R524" s="756" t="s">
        <v>143</v>
      </c>
      <c r="S524" s="756" t="s">
        <v>505</v>
      </c>
      <c r="T524" s="756" t="s">
        <v>1069</v>
      </c>
      <c r="U524" s="756" t="s">
        <v>1070</v>
      </c>
      <c r="V524">
        <v>92130</v>
      </c>
      <c r="W524" s="756" t="s">
        <v>147</v>
      </c>
      <c r="X524">
        <v>92</v>
      </c>
      <c r="Y524" s="756" t="s">
        <v>2450</v>
      </c>
      <c r="Z524">
        <v>15</v>
      </c>
      <c r="AA524" s="756" t="s">
        <v>2453</v>
      </c>
      <c r="AB524" t="s">
        <v>2457</v>
      </c>
      <c r="AI524">
        <v>65</v>
      </c>
      <c r="AJ524">
        <v>100.20453012048185</v>
      </c>
    </row>
    <row r="525" spans="1:36" hidden="1">
      <c r="B525" s="436">
        <v>45716</v>
      </c>
      <c r="C525" s="756" t="s">
        <v>1425</v>
      </c>
      <c r="D525" s="756"/>
      <c r="E525" s="756"/>
      <c r="F525" s="756"/>
      <c r="H525" s="756" t="s">
        <v>1426</v>
      </c>
      <c r="I525" s="756" t="s">
        <v>1231</v>
      </c>
      <c r="K525" s="756" t="s">
        <v>1231</v>
      </c>
      <c r="L525">
        <v>1</v>
      </c>
      <c r="M525">
        <v>1</v>
      </c>
      <c r="N525">
        <v>9</v>
      </c>
      <c r="O525" s="756" t="s">
        <v>1440</v>
      </c>
      <c r="P525" s="756" t="s">
        <v>114</v>
      </c>
      <c r="Q525" s="756" t="s">
        <v>7</v>
      </c>
      <c r="R525" s="756" t="s">
        <v>143</v>
      </c>
      <c r="S525" s="756"/>
      <c r="T525" s="756" t="s">
        <v>1232</v>
      </c>
      <c r="U525" s="756" t="s">
        <v>1233</v>
      </c>
      <c r="V525">
        <v>92110</v>
      </c>
      <c r="W525" s="756" t="s">
        <v>167</v>
      </c>
      <c r="X525">
        <v>92</v>
      </c>
      <c r="Y525" s="756" t="s">
        <v>2450</v>
      </c>
      <c r="Z525">
        <v>15</v>
      </c>
      <c r="AA525" s="756" t="s">
        <v>2453</v>
      </c>
      <c r="AB525" t="s">
        <v>2457</v>
      </c>
      <c r="AC525">
        <v>106.55</v>
      </c>
      <c r="AD525">
        <v>60.5</v>
      </c>
      <c r="AE525">
        <v>80.216666666666669</v>
      </c>
      <c r="AF525">
        <v>80.216666666666669</v>
      </c>
      <c r="AG525">
        <v>73.599999999999994</v>
      </c>
      <c r="AH525">
        <v>73.599999999999994</v>
      </c>
      <c r="AI525">
        <v>65</v>
      </c>
      <c r="AJ525">
        <v>100.20453012048185</v>
      </c>
    </row>
    <row r="526" spans="1:36" hidden="1">
      <c r="B526" s="436">
        <v>45716</v>
      </c>
      <c r="C526" s="756" t="s">
        <v>1425</v>
      </c>
      <c r="D526" s="756"/>
      <c r="E526" s="756"/>
      <c r="F526" s="756"/>
      <c r="H526" s="756" t="s">
        <v>1426</v>
      </c>
      <c r="I526" s="756" t="s">
        <v>169</v>
      </c>
      <c r="K526" s="756" t="s">
        <v>169</v>
      </c>
      <c r="L526">
        <v>1</v>
      </c>
      <c r="M526">
        <v>1</v>
      </c>
      <c r="N526">
        <v>9</v>
      </c>
      <c r="O526" s="756" t="s">
        <v>1440</v>
      </c>
      <c r="P526" s="756" t="s">
        <v>114</v>
      </c>
      <c r="Q526" s="756" t="s">
        <v>7</v>
      </c>
      <c r="R526" s="756" t="s">
        <v>143</v>
      </c>
      <c r="S526" s="756" t="s">
        <v>144</v>
      </c>
      <c r="T526" s="756" t="s">
        <v>165</v>
      </c>
      <c r="U526" s="756" t="s">
        <v>170</v>
      </c>
      <c r="V526">
        <v>92110</v>
      </c>
      <c r="W526" s="756" t="s">
        <v>167</v>
      </c>
      <c r="X526">
        <v>92</v>
      </c>
      <c r="Y526" s="756" t="s">
        <v>2450</v>
      </c>
      <c r="Z526">
        <v>15</v>
      </c>
      <c r="AA526" s="756" t="s">
        <v>2453</v>
      </c>
      <c r="AB526" t="s">
        <v>2457</v>
      </c>
      <c r="AC526">
        <v>65</v>
      </c>
      <c r="AD526">
        <v>20</v>
      </c>
      <c r="AE526">
        <v>39.571428571428569</v>
      </c>
      <c r="AF526">
        <v>39.571428571428569</v>
      </c>
      <c r="AG526">
        <v>45</v>
      </c>
      <c r="AH526">
        <v>45</v>
      </c>
      <c r="AI526">
        <v>65</v>
      </c>
      <c r="AJ526">
        <v>100.20453012048185</v>
      </c>
    </row>
    <row r="527" spans="1:36" hidden="1">
      <c r="B527" s="436">
        <v>45716</v>
      </c>
      <c r="C527" s="756" t="s">
        <v>1425</v>
      </c>
      <c r="D527" s="756"/>
      <c r="E527" s="756"/>
      <c r="F527" s="756"/>
      <c r="H527" s="756" t="s">
        <v>1426</v>
      </c>
      <c r="I527" s="756" t="s">
        <v>455</v>
      </c>
      <c r="K527" s="756" t="s">
        <v>455</v>
      </c>
      <c r="L527">
        <v>1</v>
      </c>
      <c r="M527">
        <v>1</v>
      </c>
      <c r="N527">
        <v>9</v>
      </c>
      <c r="O527" s="756" t="s">
        <v>1440</v>
      </c>
      <c r="P527" s="756" t="s">
        <v>114</v>
      </c>
      <c r="Q527" s="756" t="s">
        <v>7</v>
      </c>
      <c r="R527" s="756" t="s">
        <v>143</v>
      </c>
      <c r="S527" s="756" t="s">
        <v>449</v>
      </c>
      <c r="T527" s="756" t="s">
        <v>165</v>
      </c>
      <c r="U527" s="756" t="s">
        <v>456</v>
      </c>
      <c r="V527">
        <v>92300</v>
      </c>
      <c r="W527" s="756" t="s">
        <v>172</v>
      </c>
      <c r="X527">
        <v>92</v>
      </c>
      <c r="Y527" s="756" t="s">
        <v>2450</v>
      </c>
      <c r="Z527">
        <v>15</v>
      </c>
      <c r="AA527" s="756" t="s">
        <v>2453</v>
      </c>
      <c r="AB527" t="s">
        <v>2457</v>
      </c>
      <c r="AC527">
        <v>60.57</v>
      </c>
      <c r="AD527">
        <v>29.3</v>
      </c>
      <c r="AE527">
        <v>41.696666666666665</v>
      </c>
      <c r="AF527">
        <v>41.696666666666665</v>
      </c>
      <c r="AG527">
        <v>35.22</v>
      </c>
      <c r="AH527">
        <v>35.22</v>
      </c>
      <c r="AI527">
        <v>65</v>
      </c>
      <c r="AJ527">
        <v>100.20453012048185</v>
      </c>
    </row>
    <row r="528" spans="1:36" hidden="1">
      <c r="B528" s="436">
        <v>45716</v>
      </c>
      <c r="C528" s="756" t="s">
        <v>1425</v>
      </c>
      <c r="D528" s="756"/>
      <c r="E528" s="756"/>
      <c r="F528" s="756"/>
      <c r="H528" s="756" t="s">
        <v>1426</v>
      </c>
      <c r="I528" s="756" t="s">
        <v>752</v>
      </c>
      <c r="K528" s="756" t="s">
        <v>752</v>
      </c>
      <c r="L528">
        <v>1</v>
      </c>
      <c r="M528">
        <v>1</v>
      </c>
      <c r="N528">
        <v>9</v>
      </c>
      <c r="O528" s="756" t="s">
        <v>1440</v>
      </c>
      <c r="P528" s="756" t="s">
        <v>114</v>
      </c>
      <c r="Q528" s="756" t="s">
        <v>3</v>
      </c>
      <c r="R528" s="756" t="s">
        <v>22</v>
      </c>
      <c r="S528" s="756" t="s">
        <v>753</v>
      </c>
      <c r="T528" s="756" t="s">
        <v>754</v>
      </c>
      <c r="U528" s="756" t="s">
        <v>755</v>
      </c>
      <c r="V528">
        <v>75012</v>
      </c>
      <c r="W528" s="756" t="s">
        <v>151</v>
      </c>
      <c r="X528">
        <v>75</v>
      </c>
      <c r="Y528" s="756" t="s">
        <v>2450</v>
      </c>
      <c r="Z528">
        <v>15</v>
      </c>
      <c r="AA528" s="756" t="s">
        <v>2454</v>
      </c>
      <c r="AB528" t="s">
        <v>2457</v>
      </c>
      <c r="AC528">
        <v>213.19</v>
      </c>
      <c r="AD528">
        <v>23.4</v>
      </c>
      <c r="AE528">
        <v>53.110666666666702</v>
      </c>
      <c r="AF528">
        <v>79.665999999999997</v>
      </c>
      <c r="AG528">
        <v>23.43</v>
      </c>
      <c r="AH528">
        <v>37.245000000000005</v>
      </c>
      <c r="AI528">
        <v>65</v>
      </c>
      <c r="AJ528">
        <v>100.20453012048185</v>
      </c>
    </row>
    <row r="529" spans="1:36" hidden="1">
      <c r="A529">
        <v>146</v>
      </c>
      <c r="B529" s="436">
        <v>45716</v>
      </c>
      <c r="C529" s="756" t="s">
        <v>1435</v>
      </c>
      <c r="D529" s="756" t="s">
        <v>1752</v>
      </c>
      <c r="E529" s="756" t="s">
        <v>1509</v>
      </c>
      <c r="F529" s="756"/>
      <c r="H529" s="756" t="s">
        <v>1457</v>
      </c>
      <c r="I529" s="756" t="s">
        <v>803</v>
      </c>
      <c r="J529">
        <v>120.7</v>
      </c>
      <c r="K529" s="756" t="s">
        <v>803</v>
      </c>
      <c r="L529">
        <v>0</v>
      </c>
      <c r="M529">
        <v>1</v>
      </c>
      <c r="N529">
        <v>9</v>
      </c>
      <c r="O529" s="756" t="s">
        <v>1440</v>
      </c>
      <c r="P529" s="756" t="s">
        <v>114</v>
      </c>
      <c r="Q529" s="756" t="s">
        <v>20</v>
      </c>
      <c r="R529" s="756" t="s">
        <v>20</v>
      </c>
      <c r="S529" s="756" t="s">
        <v>616</v>
      </c>
      <c r="T529" s="756" t="s">
        <v>616</v>
      </c>
      <c r="U529" s="756" t="s">
        <v>804</v>
      </c>
      <c r="V529">
        <v>75016</v>
      </c>
      <c r="W529" s="756" t="s">
        <v>181</v>
      </c>
      <c r="X529">
        <v>75</v>
      </c>
      <c r="Y529" s="756" t="s">
        <v>2450</v>
      </c>
      <c r="Z529">
        <v>15</v>
      </c>
      <c r="AA529" s="756" t="s">
        <v>2453</v>
      </c>
      <c r="AB529" t="s">
        <v>2457</v>
      </c>
      <c r="AC529">
        <v>475.14</v>
      </c>
      <c r="AD529">
        <v>82</v>
      </c>
      <c r="AE529">
        <v>79.063448275862072</v>
      </c>
      <c r="AF529">
        <v>305.71199999999999</v>
      </c>
      <c r="AG529">
        <v>71</v>
      </c>
      <c r="AH529">
        <v>300.61</v>
      </c>
      <c r="AI529">
        <v>65</v>
      </c>
      <c r="AJ529">
        <v>100.20453012048185</v>
      </c>
    </row>
    <row r="530" spans="1:36" hidden="1">
      <c r="A530">
        <v>146</v>
      </c>
      <c r="B530" s="436">
        <v>45716</v>
      </c>
      <c r="C530" s="756" t="s">
        <v>1435</v>
      </c>
      <c r="D530" s="756" t="s">
        <v>1752</v>
      </c>
      <c r="E530" s="756" t="s">
        <v>1509</v>
      </c>
      <c r="F530" s="756"/>
      <c r="H530" s="756" t="s">
        <v>1457</v>
      </c>
      <c r="I530" s="756" t="s">
        <v>809</v>
      </c>
      <c r="J530">
        <v>51</v>
      </c>
      <c r="K530" s="756" t="s">
        <v>809</v>
      </c>
      <c r="L530">
        <v>0</v>
      </c>
      <c r="M530">
        <v>1</v>
      </c>
      <c r="N530">
        <v>9</v>
      </c>
      <c r="O530" s="756" t="s">
        <v>1440</v>
      </c>
      <c r="P530" s="756" t="s">
        <v>114</v>
      </c>
      <c r="Q530" s="756" t="s">
        <v>20</v>
      </c>
      <c r="R530" s="756" t="s">
        <v>20</v>
      </c>
      <c r="S530" s="756" t="s">
        <v>616</v>
      </c>
      <c r="T530" s="756" t="s">
        <v>616</v>
      </c>
      <c r="U530" s="756" t="s">
        <v>810</v>
      </c>
      <c r="V530">
        <v>75017</v>
      </c>
      <c r="W530" s="756" t="s">
        <v>393</v>
      </c>
      <c r="X530">
        <v>75</v>
      </c>
      <c r="Y530" s="756" t="s">
        <v>2450</v>
      </c>
      <c r="Z530">
        <v>15</v>
      </c>
      <c r="AA530" s="756" t="s">
        <v>2453</v>
      </c>
      <c r="AB530" t="s">
        <v>2457</v>
      </c>
      <c r="AC530">
        <v>411.4</v>
      </c>
      <c r="AD530">
        <v>118.37</v>
      </c>
      <c r="AE530">
        <v>68.5060465116279</v>
      </c>
      <c r="AF530">
        <v>196.38399999999999</v>
      </c>
      <c r="AG530">
        <v>60</v>
      </c>
      <c r="AH530">
        <v>179.85</v>
      </c>
      <c r="AI530">
        <v>65</v>
      </c>
      <c r="AJ530">
        <v>100.20453012048185</v>
      </c>
    </row>
    <row r="531" spans="1:36" hidden="1">
      <c r="A531">
        <v>146</v>
      </c>
      <c r="B531" s="436">
        <v>45716</v>
      </c>
      <c r="C531" s="756" t="s">
        <v>1435</v>
      </c>
      <c r="D531" s="756" t="s">
        <v>1752</v>
      </c>
      <c r="E531" s="756" t="s">
        <v>1509</v>
      </c>
      <c r="F531" s="756"/>
      <c r="H531" s="756" t="s">
        <v>1457</v>
      </c>
      <c r="I531" s="756" t="s">
        <v>226</v>
      </c>
      <c r="J531">
        <v>171.7</v>
      </c>
      <c r="K531" s="756" t="s">
        <v>226</v>
      </c>
      <c r="L531">
        <v>0</v>
      </c>
      <c r="M531">
        <v>1</v>
      </c>
      <c r="N531">
        <v>9</v>
      </c>
      <c r="O531" s="756" t="s">
        <v>1440</v>
      </c>
      <c r="P531" s="756" t="s">
        <v>13</v>
      </c>
      <c r="Q531" s="756" t="s">
        <v>43</v>
      </c>
      <c r="R531" s="756" t="s">
        <v>93</v>
      </c>
      <c r="S531" s="756" t="s">
        <v>209</v>
      </c>
      <c r="T531" s="756" t="s">
        <v>88</v>
      </c>
      <c r="U531" s="756" t="s">
        <v>227</v>
      </c>
      <c r="V531">
        <v>75012</v>
      </c>
      <c r="W531" s="756" t="s">
        <v>151</v>
      </c>
      <c r="X531">
        <v>75</v>
      </c>
      <c r="Y531" s="756" t="s">
        <v>2448</v>
      </c>
      <c r="Z531">
        <v>15</v>
      </c>
      <c r="AA531" s="756" t="s">
        <v>3310</v>
      </c>
      <c r="AB531" t="s">
        <v>2457</v>
      </c>
      <c r="AC531">
        <v>242.2</v>
      </c>
      <c r="AD531">
        <v>37.5</v>
      </c>
      <c r="AE531">
        <v>145.446</v>
      </c>
      <c r="AF531">
        <v>145.446</v>
      </c>
      <c r="AG531">
        <v>134.69999999999999</v>
      </c>
      <c r="AH531">
        <v>134.69999999999999</v>
      </c>
      <c r="AI531">
        <v>65</v>
      </c>
      <c r="AJ531">
        <v>100.20453012048185</v>
      </c>
    </row>
    <row r="532" spans="1:36" hidden="1">
      <c r="A532">
        <v>147</v>
      </c>
      <c r="B532" s="436">
        <v>45716</v>
      </c>
      <c r="C532" s="756" t="s">
        <v>1442</v>
      </c>
      <c r="D532" s="756" t="s">
        <v>1726</v>
      </c>
      <c r="E532" s="756" t="s">
        <v>1609</v>
      </c>
      <c r="F532" s="756"/>
      <c r="H532" s="756" t="s">
        <v>1438</v>
      </c>
      <c r="I532" s="756" t="s">
        <v>1249</v>
      </c>
      <c r="J532">
        <v>68.2</v>
      </c>
      <c r="K532" s="756" t="s">
        <v>1249</v>
      </c>
      <c r="L532">
        <v>0</v>
      </c>
      <c r="M532">
        <v>1</v>
      </c>
      <c r="N532">
        <v>9</v>
      </c>
      <c r="O532" s="756" t="s">
        <v>1440</v>
      </c>
      <c r="P532" s="756" t="s">
        <v>13</v>
      </c>
      <c r="Q532" s="756" t="s">
        <v>45</v>
      </c>
      <c r="R532" s="756" t="s">
        <v>45</v>
      </c>
      <c r="S532" s="756"/>
      <c r="T532" s="756" t="s">
        <v>88</v>
      </c>
      <c r="U532" s="756" t="s">
        <v>1250</v>
      </c>
      <c r="V532">
        <v>93200</v>
      </c>
      <c r="W532" s="756" t="s">
        <v>744</v>
      </c>
      <c r="X532">
        <v>93</v>
      </c>
      <c r="Y532" s="756" t="s">
        <v>2447</v>
      </c>
      <c r="Z532">
        <v>15</v>
      </c>
      <c r="AA532" s="756" t="s">
        <v>3310</v>
      </c>
      <c r="AB532" t="s">
        <v>2457</v>
      </c>
      <c r="AC532">
        <v>331.2</v>
      </c>
      <c r="AD532">
        <v>24.05</v>
      </c>
      <c r="AE532">
        <v>97.699999999999989</v>
      </c>
      <c r="AF532">
        <v>170.97499999999999</v>
      </c>
      <c r="AG532">
        <v>73.45</v>
      </c>
      <c r="AH532">
        <v>166.2</v>
      </c>
      <c r="AI532">
        <v>65</v>
      </c>
      <c r="AJ532">
        <v>100.20453012048185</v>
      </c>
    </row>
    <row r="533" spans="1:36" hidden="1">
      <c r="A533">
        <v>147</v>
      </c>
      <c r="B533" s="436">
        <v>45716</v>
      </c>
      <c r="C533" s="756" t="s">
        <v>1442</v>
      </c>
      <c r="D533" s="756" t="s">
        <v>1726</v>
      </c>
      <c r="E533" s="756" t="s">
        <v>1609</v>
      </c>
      <c r="F533" s="756"/>
      <c r="H533" s="756" t="s">
        <v>1438</v>
      </c>
      <c r="I533" s="756" t="s">
        <v>602</v>
      </c>
      <c r="J533">
        <v>75</v>
      </c>
      <c r="K533" s="756" t="s">
        <v>602</v>
      </c>
      <c r="L533">
        <v>0</v>
      </c>
      <c r="M533">
        <v>1</v>
      </c>
      <c r="N533">
        <v>9</v>
      </c>
      <c r="O533" s="756" t="s">
        <v>1440</v>
      </c>
      <c r="P533" s="756" t="s">
        <v>114</v>
      </c>
      <c r="Q533" s="756" t="s">
        <v>7</v>
      </c>
      <c r="R533" s="756" t="s">
        <v>143</v>
      </c>
      <c r="S533" s="756" t="s">
        <v>603</v>
      </c>
      <c r="T533" s="756" t="s">
        <v>603</v>
      </c>
      <c r="U533" s="756" t="s">
        <v>604</v>
      </c>
      <c r="V533">
        <v>93400</v>
      </c>
      <c r="W533" s="756" t="s">
        <v>385</v>
      </c>
      <c r="X533">
        <v>93</v>
      </c>
      <c r="Y533" s="756" t="s">
        <v>2450</v>
      </c>
      <c r="Z533">
        <v>15</v>
      </c>
      <c r="AA533" s="756" t="s">
        <v>2453</v>
      </c>
      <c r="AB533" t="s">
        <v>2457</v>
      </c>
      <c r="AC533">
        <v>153.4</v>
      </c>
      <c r="AD533">
        <v>43.9</v>
      </c>
      <c r="AE533">
        <v>84.566153846153838</v>
      </c>
      <c r="AF533">
        <v>84.566153846153838</v>
      </c>
      <c r="AG533">
        <v>75.400000000000006</v>
      </c>
      <c r="AH533">
        <v>75.400000000000006</v>
      </c>
      <c r="AI533">
        <v>65</v>
      </c>
      <c r="AJ533">
        <v>100.20453012048185</v>
      </c>
    </row>
    <row r="534" spans="1:36">
      <c r="A534">
        <v>147</v>
      </c>
      <c r="B534" s="436">
        <v>45716</v>
      </c>
      <c r="C534" s="756" t="s">
        <v>1442</v>
      </c>
      <c r="D534" s="756" t="s">
        <v>1726</v>
      </c>
      <c r="E534" s="756" t="s">
        <v>1609</v>
      </c>
      <c r="F534" s="756"/>
      <c r="H534" s="756" t="s">
        <v>1438</v>
      </c>
      <c r="I534" s="756" t="s">
        <v>382</v>
      </c>
      <c r="J534">
        <v>6.8</v>
      </c>
      <c r="K534" s="756" t="s">
        <v>382</v>
      </c>
      <c r="L534">
        <v>0</v>
      </c>
      <c r="M534">
        <v>1</v>
      </c>
      <c r="N534">
        <v>9</v>
      </c>
      <c r="O534" s="756" t="s">
        <v>1440</v>
      </c>
      <c r="P534" s="756" t="s">
        <v>13</v>
      </c>
      <c r="Q534" s="756" t="s">
        <v>49</v>
      </c>
      <c r="R534" s="756" t="s">
        <v>86</v>
      </c>
      <c r="S534" s="756" t="s">
        <v>383</v>
      </c>
      <c r="T534" s="756" t="s">
        <v>88</v>
      </c>
      <c r="U534" s="756" t="s">
        <v>384</v>
      </c>
      <c r="V534">
        <v>93400</v>
      </c>
      <c r="W534" s="756" t="s">
        <v>385</v>
      </c>
      <c r="X534">
        <v>93</v>
      </c>
      <c r="Y534" s="756" t="s">
        <v>2512</v>
      </c>
      <c r="Z534">
        <v>15</v>
      </c>
      <c r="AA534" s="756" t="s">
        <v>3310</v>
      </c>
      <c r="AB534" t="s">
        <v>2457</v>
      </c>
      <c r="AC534">
        <v>458.6</v>
      </c>
      <c r="AD534">
        <v>6.8</v>
      </c>
      <c r="AE534">
        <v>82.842083333333335</v>
      </c>
      <c r="AF534">
        <v>165.68416666666667</v>
      </c>
      <c r="AG534">
        <v>67.674999999999997</v>
      </c>
      <c r="AH534">
        <v>131.97499999999999</v>
      </c>
      <c r="AI534">
        <v>65</v>
      </c>
      <c r="AJ534">
        <v>100.20453012048185</v>
      </c>
    </row>
    <row r="535" spans="1:36" hidden="1">
      <c r="A535">
        <v>148</v>
      </c>
      <c r="B535" s="436">
        <v>45716</v>
      </c>
      <c r="C535" s="756" t="s">
        <v>1529</v>
      </c>
      <c r="D535" s="756" t="s">
        <v>1612</v>
      </c>
      <c r="E535" s="756" t="s">
        <v>1612</v>
      </c>
      <c r="F535" s="756"/>
      <c r="H535" s="756" t="s">
        <v>1444</v>
      </c>
      <c r="I535" s="756" t="s">
        <v>1252</v>
      </c>
      <c r="J535">
        <v>35.630000000000003</v>
      </c>
      <c r="K535" s="756" t="s">
        <v>1252</v>
      </c>
      <c r="L535">
        <v>0</v>
      </c>
      <c r="M535">
        <v>1</v>
      </c>
      <c r="N535">
        <v>9</v>
      </c>
      <c r="O535" s="756" t="s">
        <v>1440</v>
      </c>
      <c r="P535" s="756" t="s">
        <v>13</v>
      </c>
      <c r="Q535" s="756" t="s">
        <v>43</v>
      </c>
      <c r="R535" s="756" t="s">
        <v>93</v>
      </c>
      <c r="S535" s="756" t="s">
        <v>110</v>
      </c>
      <c r="T535" s="756" t="s">
        <v>88</v>
      </c>
      <c r="U535" s="756" t="s">
        <v>1253</v>
      </c>
      <c r="V535">
        <v>93210</v>
      </c>
      <c r="W535" s="756" t="s">
        <v>1254</v>
      </c>
      <c r="X535">
        <v>93</v>
      </c>
      <c r="Y535" s="756" t="s">
        <v>2448</v>
      </c>
      <c r="Z535">
        <v>15</v>
      </c>
      <c r="AA535" s="756" t="s">
        <v>3310</v>
      </c>
      <c r="AB535" t="s">
        <v>2457</v>
      </c>
      <c r="AC535">
        <v>151.57</v>
      </c>
      <c r="AD535">
        <v>15.65</v>
      </c>
      <c r="AE535">
        <v>47.782307692307697</v>
      </c>
      <c r="AF535">
        <v>62.11699999999999</v>
      </c>
      <c r="AG535">
        <v>38.5</v>
      </c>
      <c r="AH535">
        <v>41.875</v>
      </c>
      <c r="AI535">
        <v>65</v>
      </c>
      <c r="AJ535">
        <v>100.20453012048185</v>
      </c>
    </row>
    <row r="536" spans="1:36" hidden="1">
      <c r="A536">
        <v>148</v>
      </c>
      <c r="B536" s="436">
        <v>45716</v>
      </c>
      <c r="C536" s="756" t="s">
        <v>1529</v>
      </c>
      <c r="D536" s="756" t="s">
        <v>1612</v>
      </c>
      <c r="E536" s="756" t="s">
        <v>1612</v>
      </c>
      <c r="F536" s="756"/>
      <c r="H536" s="756" t="s">
        <v>1444</v>
      </c>
      <c r="I536" s="756" t="s">
        <v>500</v>
      </c>
      <c r="J536">
        <v>35.630000000000003</v>
      </c>
      <c r="K536" s="756" t="s">
        <v>500</v>
      </c>
      <c r="L536">
        <v>0</v>
      </c>
      <c r="M536">
        <v>1</v>
      </c>
      <c r="N536">
        <v>9</v>
      </c>
      <c r="O536" s="756" t="s">
        <v>1440</v>
      </c>
      <c r="P536" s="756" t="s">
        <v>114</v>
      </c>
      <c r="Q536" s="756" t="s">
        <v>7</v>
      </c>
      <c r="R536" s="756" t="s">
        <v>501</v>
      </c>
      <c r="S536" s="756" t="s">
        <v>500</v>
      </c>
      <c r="T536" s="756" t="s">
        <v>500</v>
      </c>
      <c r="U536" s="756" t="s">
        <v>502</v>
      </c>
      <c r="V536">
        <v>92000</v>
      </c>
      <c r="W536" s="756" t="s">
        <v>160</v>
      </c>
      <c r="X536">
        <v>92</v>
      </c>
      <c r="Y536" s="756" t="s">
        <v>2450</v>
      </c>
      <c r="Z536">
        <v>15</v>
      </c>
      <c r="AA536" s="756" t="s">
        <v>2453</v>
      </c>
      <c r="AB536" t="s">
        <v>2457</v>
      </c>
      <c r="AC536">
        <v>458.58000000000004</v>
      </c>
      <c r="AD536">
        <v>45.85</v>
      </c>
      <c r="AE536">
        <v>71.959032258064511</v>
      </c>
      <c r="AF536">
        <v>159.33785714285716</v>
      </c>
      <c r="AG536">
        <v>53.75</v>
      </c>
      <c r="AH536">
        <v>137.535</v>
      </c>
      <c r="AI536">
        <v>65</v>
      </c>
      <c r="AJ536">
        <v>100.20453012048185</v>
      </c>
    </row>
    <row r="537" spans="1:36" hidden="1">
      <c r="A537">
        <v>149</v>
      </c>
      <c r="B537" s="436">
        <v>45716</v>
      </c>
      <c r="C537" s="756" t="s">
        <v>1493</v>
      </c>
      <c r="D537" s="756" t="s">
        <v>1526</v>
      </c>
      <c r="E537" s="756"/>
      <c r="F537" s="756"/>
      <c r="H537" s="756" t="s">
        <v>1461</v>
      </c>
      <c r="I537" s="756" t="s">
        <v>2427</v>
      </c>
      <c r="J537">
        <v>25.4</v>
      </c>
      <c r="K537" s="756" t="s">
        <v>268</v>
      </c>
      <c r="L537">
        <v>0</v>
      </c>
      <c r="M537">
        <v>1</v>
      </c>
      <c r="N537">
        <v>9</v>
      </c>
      <c r="O537" s="756" t="s">
        <v>1440</v>
      </c>
      <c r="P537" s="756" t="s">
        <v>13</v>
      </c>
      <c r="Q537" s="756" t="s">
        <v>43</v>
      </c>
      <c r="R537" s="756" t="s">
        <v>93</v>
      </c>
      <c r="S537" s="756" t="s">
        <v>209</v>
      </c>
      <c r="T537" s="756" t="s">
        <v>95</v>
      </c>
      <c r="U537" s="756" t="s">
        <v>269</v>
      </c>
      <c r="V537">
        <v>75018</v>
      </c>
      <c r="W537" s="756" t="s">
        <v>270</v>
      </c>
      <c r="X537">
        <v>75</v>
      </c>
      <c r="Y537" s="756" t="s">
        <v>2448</v>
      </c>
      <c r="Z537">
        <v>15</v>
      </c>
      <c r="AA537" s="756" t="s">
        <v>3310</v>
      </c>
      <c r="AB537" t="s">
        <v>2457</v>
      </c>
      <c r="AC537">
        <v>107</v>
      </c>
      <c r="AE537">
        <v>55.007272727272728</v>
      </c>
      <c r="AG537">
        <v>52.9</v>
      </c>
      <c r="AH537">
        <v>58.65</v>
      </c>
      <c r="AI537">
        <v>65</v>
      </c>
      <c r="AJ537">
        <v>100.20453012048185</v>
      </c>
    </row>
    <row r="538" spans="1:36" hidden="1">
      <c r="A538">
        <v>149</v>
      </c>
      <c r="B538" s="436">
        <v>45716</v>
      </c>
      <c r="C538" s="756" t="s">
        <v>1493</v>
      </c>
      <c r="D538" s="756" t="s">
        <v>1526</v>
      </c>
      <c r="E538" s="756"/>
      <c r="F538" s="756"/>
      <c r="H538" s="756" t="s">
        <v>1461</v>
      </c>
      <c r="I538" s="756" t="s">
        <v>1061</v>
      </c>
      <c r="J538">
        <v>8.1999999999999993</v>
      </c>
      <c r="K538" s="756" t="s">
        <v>1061</v>
      </c>
      <c r="L538">
        <v>0</v>
      </c>
      <c r="M538">
        <v>1</v>
      </c>
      <c r="N538">
        <v>9</v>
      </c>
      <c r="O538" s="756" t="s">
        <v>1440</v>
      </c>
      <c r="P538" s="756" t="s">
        <v>114</v>
      </c>
      <c r="Q538" s="756" t="s">
        <v>7</v>
      </c>
      <c r="R538" s="756" t="s">
        <v>143</v>
      </c>
      <c r="S538" s="756" t="s">
        <v>505</v>
      </c>
      <c r="T538" s="756" t="s">
        <v>1060</v>
      </c>
      <c r="U538" s="756" t="s">
        <v>1062</v>
      </c>
      <c r="V538">
        <v>92000</v>
      </c>
      <c r="W538" s="756" t="s">
        <v>160</v>
      </c>
      <c r="X538">
        <v>92</v>
      </c>
      <c r="Y538" s="756" t="s">
        <v>2450</v>
      </c>
      <c r="Z538">
        <v>15</v>
      </c>
      <c r="AA538" s="756" t="s">
        <v>2453</v>
      </c>
      <c r="AB538" t="s">
        <v>2457</v>
      </c>
      <c r="AC538">
        <v>11.6</v>
      </c>
      <c r="AD538">
        <v>1</v>
      </c>
      <c r="AE538">
        <v>6.8488888888888892</v>
      </c>
      <c r="AF538">
        <v>6.8488888888888892</v>
      </c>
      <c r="AG538">
        <v>7</v>
      </c>
      <c r="AH538">
        <v>7</v>
      </c>
      <c r="AI538">
        <v>65</v>
      </c>
      <c r="AJ538">
        <v>100.20453012048185</v>
      </c>
    </row>
    <row r="539" spans="1:36" hidden="1">
      <c r="A539">
        <v>149</v>
      </c>
      <c r="B539" s="436">
        <v>45716</v>
      </c>
      <c r="C539" s="756" t="s">
        <v>1493</v>
      </c>
      <c r="D539" s="756" t="s">
        <v>1526</v>
      </c>
      <c r="E539" s="756"/>
      <c r="F539" s="756"/>
      <c r="H539" s="756" t="s">
        <v>1461</v>
      </c>
      <c r="I539" s="756" t="s">
        <v>471</v>
      </c>
      <c r="J539">
        <v>68.8</v>
      </c>
      <c r="K539" s="756" t="s">
        <v>471</v>
      </c>
      <c r="L539">
        <v>0</v>
      </c>
      <c r="M539">
        <v>1</v>
      </c>
      <c r="N539">
        <v>9</v>
      </c>
      <c r="O539" s="756" t="s">
        <v>1440</v>
      </c>
      <c r="P539" s="756" t="s">
        <v>114</v>
      </c>
      <c r="Q539" s="756" t="s">
        <v>7</v>
      </c>
      <c r="R539" s="756" t="s">
        <v>143</v>
      </c>
      <c r="S539" s="756" t="s">
        <v>472</v>
      </c>
      <c r="T539" s="756" t="s">
        <v>473</v>
      </c>
      <c r="U539" s="756" t="s">
        <v>474</v>
      </c>
      <c r="V539">
        <v>92800</v>
      </c>
      <c r="W539" s="756" t="s">
        <v>475</v>
      </c>
      <c r="X539">
        <v>92</v>
      </c>
      <c r="Y539" s="756" t="s">
        <v>2450</v>
      </c>
      <c r="Z539">
        <v>15</v>
      </c>
      <c r="AA539" s="756" t="s">
        <v>2453</v>
      </c>
      <c r="AB539" t="s">
        <v>2457</v>
      </c>
      <c r="AC539">
        <v>68.8</v>
      </c>
      <c r="AD539">
        <v>12.1</v>
      </c>
      <c r="AE539">
        <v>36.945833333333333</v>
      </c>
      <c r="AF539">
        <v>36.945833333333333</v>
      </c>
      <c r="AG539">
        <v>42.125</v>
      </c>
      <c r="AH539">
        <v>42.125</v>
      </c>
      <c r="AI539">
        <v>65</v>
      </c>
      <c r="AJ539">
        <v>100.20453012048185</v>
      </c>
    </row>
    <row r="540" spans="1:36" hidden="1">
      <c r="A540">
        <v>149</v>
      </c>
      <c r="B540" s="436">
        <v>45716</v>
      </c>
      <c r="C540" s="756" t="s">
        <v>1493</v>
      </c>
      <c r="D540" s="756" t="s">
        <v>1526</v>
      </c>
      <c r="E540" s="756"/>
      <c r="F540" s="756"/>
      <c r="H540" s="756" t="s">
        <v>1461</v>
      </c>
      <c r="I540" s="756" t="s">
        <v>784</v>
      </c>
      <c r="J540">
        <v>51.6</v>
      </c>
      <c r="K540" s="756" t="s">
        <v>784</v>
      </c>
      <c r="L540">
        <v>0</v>
      </c>
      <c r="M540">
        <v>1</v>
      </c>
      <c r="N540">
        <v>9</v>
      </c>
      <c r="O540" s="756" t="s">
        <v>1440</v>
      </c>
      <c r="P540" s="756" t="s">
        <v>13</v>
      </c>
      <c r="Q540" s="756" t="s">
        <v>43</v>
      </c>
      <c r="R540" s="756" t="s">
        <v>93</v>
      </c>
      <c r="S540" s="756" t="s">
        <v>209</v>
      </c>
      <c r="T540" s="756" t="s">
        <v>88</v>
      </c>
      <c r="U540" s="756" t="s">
        <v>785</v>
      </c>
      <c r="V540">
        <v>92250</v>
      </c>
      <c r="W540" s="756" t="s">
        <v>786</v>
      </c>
      <c r="X540">
        <v>92</v>
      </c>
      <c r="Y540" s="756" t="s">
        <v>2448</v>
      </c>
      <c r="Z540">
        <v>15</v>
      </c>
      <c r="AA540" s="756" t="s">
        <v>3310</v>
      </c>
      <c r="AB540" t="s">
        <v>2457</v>
      </c>
      <c r="AC540">
        <v>92.91</v>
      </c>
      <c r="AD540">
        <v>17.5</v>
      </c>
      <c r="AE540">
        <v>29.722999999999999</v>
      </c>
      <c r="AF540">
        <v>45.727692307692308</v>
      </c>
      <c r="AG540">
        <v>27.125</v>
      </c>
      <c r="AH540">
        <v>47.14</v>
      </c>
      <c r="AI540">
        <v>65</v>
      </c>
      <c r="AJ540">
        <v>100.20453012048185</v>
      </c>
    </row>
    <row r="541" spans="1:36" hidden="1">
      <c r="B541" s="436">
        <v>45717</v>
      </c>
      <c r="C541" s="756" t="s">
        <v>1425</v>
      </c>
      <c r="D541" s="756"/>
      <c r="E541" s="756"/>
      <c r="F541" s="756"/>
      <c r="H541" s="756" t="s">
        <v>1426</v>
      </c>
      <c r="I541" s="756" t="s">
        <v>752</v>
      </c>
      <c r="K541" s="756" t="s">
        <v>752</v>
      </c>
      <c r="L541">
        <v>1</v>
      </c>
      <c r="M541">
        <v>1</v>
      </c>
      <c r="N541">
        <v>9</v>
      </c>
      <c r="O541" s="756" t="s">
        <v>1517</v>
      </c>
      <c r="P541" s="756" t="s">
        <v>114</v>
      </c>
      <c r="Q541" s="756" t="s">
        <v>3</v>
      </c>
      <c r="R541" s="756" t="s">
        <v>22</v>
      </c>
      <c r="S541" s="756" t="s">
        <v>753</v>
      </c>
      <c r="T541" s="756" t="s">
        <v>754</v>
      </c>
      <c r="U541" s="756" t="s">
        <v>755</v>
      </c>
      <c r="V541">
        <v>75012</v>
      </c>
      <c r="W541" s="756" t="s">
        <v>151</v>
      </c>
      <c r="X541">
        <v>75</v>
      </c>
      <c r="Y541" s="756" t="s">
        <v>2450</v>
      </c>
      <c r="Z541">
        <v>15</v>
      </c>
      <c r="AA541" s="756" t="s">
        <v>2454</v>
      </c>
      <c r="AB541" t="s">
        <v>2457</v>
      </c>
      <c r="AC541">
        <v>213.19</v>
      </c>
      <c r="AD541">
        <v>23.4</v>
      </c>
      <c r="AE541">
        <v>53.110666666666702</v>
      </c>
      <c r="AF541">
        <v>79.665999999999997</v>
      </c>
      <c r="AG541">
        <v>23.43</v>
      </c>
      <c r="AH541">
        <v>37.245000000000005</v>
      </c>
      <c r="AI541">
        <v>65</v>
      </c>
      <c r="AJ541">
        <v>100.20453012048185</v>
      </c>
    </row>
    <row r="542" spans="1:36" hidden="1">
      <c r="A542">
        <v>150</v>
      </c>
      <c r="B542" s="436">
        <v>45717</v>
      </c>
      <c r="C542" s="756" t="s">
        <v>1757</v>
      </c>
      <c r="D542" s="756" t="s">
        <v>1564</v>
      </c>
      <c r="E542" s="756" t="s">
        <v>1658</v>
      </c>
      <c r="F542" s="756"/>
      <c r="H542" s="756" t="s">
        <v>1457</v>
      </c>
      <c r="I542" s="756" t="s">
        <v>900</v>
      </c>
      <c r="J542">
        <v>360</v>
      </c>
      <c r="K542" s="756" t="s">
        <v>900</v>
      </c>
      <c r="L542">
        <v>0</v>
      </c>
      <c r="M542">
        <v>1</v>
      </c>
      <c r="N542">
        <v>9</v>
      </c>
      <c r="O542" s="756" t="s">
        <v>1517</v>
      </c>
      <c r="P542" s="756" t="s">
        <v>114</v>
      </c>
      <c r="Q542" s="756" t="s">
        <v>3</v>
      </c>
      <c r="R542" s="756" t="s">
        <v>24</v>
      </c>
      <c r="S542" s="756" t="s">
        <v>734</v>
      </c>
      <c r="T542" s="756" t="s">
        <v>734</v>
      </c>
      <c r="U542" s="756" t="s">
        <v>901</v>
      </c>
      <c r="V542">
        <v>75016</v>
      </c>
      <c r="W542" s="756" t="s">
        <v>181</v>
      </c>
      <c r="X542">
        <v>75</v>
      </c>
      <c r="Y542" s="756" t="s">
        <v>2450</v>
      </c>
      <c r="Z542">
        <v>15</v>
      </c>
      <c r="AA542" s="756" t="s">
        <v>2454</v>
      </c>
      <c r="AB542" t="s">
        <v>2457</v>
      </c>
      <c r="AC542">
        <v>360</v>
      </c>
      <c r="AD542">
        <v>50</v>
      </c>
      <c r="AE542">
        <v>134.16666666666666</v>
      </c>
      <c r="AF542">
        <v>134.16666666666666</v>
      </c>
      <c r="AG542">
        <v>90</v>
      </c>
      <c r="AH542">
        <v>90</v>
      </c>
      <c r="AI542">
        <v>65</v>
      </c>
      <c r="AJ542">
        <v>100.20453012048185</v>
      </c>
    </row>
    <row r="543" spans="1:36" hidden="1">
      <c r="A543">
        <v>150</v>
      </c>
      <c r="B543" s="436">
        <v>45717</v>
      </c>
      <c r="C543" s="756" t="s">
        <v>1757</v>
      </c>
      <c r="D543" s="756" t="s">
        <v>1564</v>
      </c>
      <c r="E543" s="756" t="s">
        <v>1658</v>
      </c>
      <c r="F543" s="756"/>
      <c r="H543" s="756" t="s">
        <v>1457</v>
      </c>
      <c r="I543" s="756" t="s">
        <v>291</v>
      </c>
      <c r="J543">
        <v>360</v>
      </c>
      <c r="K543" s="756" t="s">
        <v>291</v>
      </c>
      <c r="L543">
        <v>0</v>
      </c>
      <c r="M543">
        <v>1</v>
      </c>
      <c r="N543">
        <v>9</v>
      </c>
      <c r="O543" s="756" t="s">
        <v>1517</v>
      </c>
      <c r="P543" s="756" t="s">
        <v>13</v>
      </c>
      <c r="Q543" s="756" t="s">
        <v>47</v>
      </c>
      <c r="R543" s="756" t="s">
        <v>292</v>
      </c>
      <c r="S543" s="756" t="s">
        <v>209</v>
      </c>
      <c r="T543" s="756" t="s">
        <v>88</v>
      </c>
      <c r="U543" s="756" t="s">
        <v>293</v>
      </c>
      <c r="V543">
        <v>75005</v>
      </c>
      <c r="W543" s="756" t="s">
        <v>294</v>
      </c>
      <c r="X543">
        <v>75</v>
      </c>
      <c r="Y543" s="756" t="s">
        <v>2448</v>
      </c>
      <c r="Z543">
        <v>15</v>
      </c>
      <c r="AA543" s="756" t="s">
        <v>3310</v>
      </c>
      <c r="AB543" t="s">
        <v>2457</v>
      </c>
      <c r="AC543">
        <v>510</v>
      </c>
      <c r="AD543">
        <v>23.4</v>
      </c>
      <c r="AE543">
        <v>74.385000000000005</v>
      </c>
      <c r="AF543">
        <v>127.51714285714286</v>
      </c>
      <c r="AG543">
        <v>27.29</v>
      </c>
      <c r="AH543">
        <v>36</v>
      </c>
      <c r="AI543">
        <v>65</v>
      </c>
      <c r="AJ543">
        <v>100.20453012048185</v>
      </c>
    </row>
    <row r="544" spans="1:36" hidden="1">
      <c r="A544">
        <v>151</v>
      </c>
      <c r="B544" s="436">
        <v>45718</v>
      </c>
      <c r="C544" s="756" t="s">
        <v>1477</v>
      </c>
      <c r="D544" s="756" t="s">
        <v>1520</v>
      </c>
      <c r="E544" s="756" t="s">
        <v>1672</v>
      </c>
      <c r="F544" s="756" t="s">
        <v>1595</v>
      </c>
      <c r="G544" t="s">
        <v>1635</v>
      </c>
      <c r="H544" s="756" t="s">
        <v>1457</v>
      </c>
      <c r="I544" s="756" t="s">
        <v>792</v>
      </c>
      <c r="J544">
        <v>29</v>
      </c>
      <c r="K544" s="756" t="s">
        <v>792</v>
      </c>
      <c r="L544">
        <v>0</v>
      </c>
      <c r="M544">
        <v>1</v>
      </c>
      <c r="N544">
        <v>9</v>
      </c>
      <c r="O544" s="756" t="s">
        <v>1466</v>
      </c>
      <c r="P544" s="756" t="s">
        <v>114</v>
      </c>
      <c r="Q544" s="756" t="s">
        <v>34</v>
      </c>
      <c r="R544" s="756" t="s">
        <v>34</v>
      </c>
      <c r="S544" s="756" t="s">
        <v>789</v>
      </c>
      <c r="T544" s="756" t="s">
        <v>790</v>
      </c>
      <c r="U544" s="756" t="s">
        <v>793</v>
      </c>
      <c r="V544">
        <v>75005</v>
      </c>
      <c r="W544" s="756" t="s">
        <v>294</v>
      </c>
      <c r="X544">
        <v>75</v>
      </c>
      <c r="Y544" s="756" t="s">
        <v>2450</v>
      </c>
      <c r="Z544">
        <v>15</v>
      </c>
      <c r="AA544" s="756" t="s">
        <v>2453</v>
      </c>
      <c r="AB544" t="s">
        <v>2457</v>
      </c>
      <c r="AC544">
        <v>122</v>
      </c>
      <c r="AD544">
        <v>29</v>
      </c>
      <c r="AE544">
        <v>55.767857142857146</v>
      </c>
      <c r="AF544">
        <v>55.767857142857146</v>
      </c>
      <c r="AG544">
        <v>45</v>
      </c>
      <c r="AH544">
        <v>45</v>
      </c>
      <c r="AI544">
        <v>65</v>
      </c>
      <c r="AJ544">
        <v>100.20453012048185</v>
      </c>
    </row>
    <row r="545" spans="1:36" hidden="1">
      <c r="A545">
        <v>151</v>
      </c>
      <c r="B545" s="436">
        <v>45718</v>
      </c>
      <c r="C545" s="756" t="s">
        <v>1477</v>
      </c>
      <c r="D545" s="756" t="s">
        <v>1520</v>
      </c>
      <c r="E545" s="756" t="s">
        <v>1672</v>
      </c>
      <c r="F545" s="756" t="s">
        <v>1595</v>
      </c>
      <c r="G545" t="s">
        <v>1635</v>
      </c>
      <c r="H545" s="756" t="s">
        <v>1457</v>
      </c>
      <c r="I545" s="756" t="s">
        <v>788</v>
      </c>
      <c r="J545">
        <v>55.1</v>
      </c>
      <c r="K545" s="756" t="s">
        <v>788</v>
      </c>
      <c r="L545">
        <v>0</v>
      </c>
      <c r="M545">
        <v>1</v>
      </c>
      <c r="N545">
        <v>9</v>
      </c>
      <c r="O545" s="756" t="s">
        <v>1466</v>
      </c>
      <c r="P545" s="756" t="s">
        <v>114</v>
      </c>
      <c r="Q545" s="756" t="s">
        <v>34</v>
      </c>
      <c r="R545" s="756" t="s">
        <v>34</v>
      </c>
      <c r="S545" s="756" t="s">
        <v>789</v>
      </c>
      <c r="T545" s="756" t="s">
        <v>790</v>
      </c>
      <c r="U545" s="756" t="s">
        <v>791</v>
      </c>
      <c r="V545">
        <v>75015</v>
      </c>
      <c r="W545" s="756" t="s">
        <v>118</v>
      </c>
      <c r="X545">
        <v>75</v>
      </c>
      <c r="Y545" s="756" t="s">
        <v>2450</v>
      </c>
      <c r="Z545">
        <v>15</v>
      </c>
      <c r="AA545" s="756" t="s">
        <v>2453</v>
      </c>
      <c r="AB545" t="s">
        <v>2457</v>
      </c>
      <c r="AC545">
        <v>151.5</v>
      </c>
      <c r="AD545">
        <v>36</v>
      </c>
      <c r="AE545">
        <v>58.899999999999991</v>
      </c>
      <c r="AF545">
        <v>58.899999999999991</v>
      </c>
      <c r="AG545">
        <v>47.8</v>
      </c>
      <c r="AH545">
        <v>47.8</v>
      </c>
      <c r="AI545">
        <v>65</v>
      </c>
      <c r="AJ545">
        <v>100.20453012048185</v>
      </c>
    </row>
    <row r="546" spans="1:36" hidden="1">
      <c r="A546">
        <v>151</v>
      </c>
      <c r="B546" s="436">
        <v>45718</v>
      </c>
      <c r="C546" s="756" t="s">
        <v>1477</v>
      </c>
      <c r="D546" s="756" t="s">
        <v>1520</v>
      </c>
      <c r="E546" s="756" t="s">
        <v>1672</v>
      </c>
      <c r="F546" s="756" t="s">
        <v>1595</v>
      </c>
      <c r="G546" t="s">
        <v>1635</v>
      </c>
      <c r="H546" s="756" t="s">
        <v>1457</v>
      </c>
      <c r="I546" s="756" t="s">
        <v>660</v>
      </c>
      <c r="J546">
        <v>84.1</v>
      </c>
      <c r="K546" s="756" t="s">
        <v>660</v>
      </c>
      <c r="L546">
        <v>0</v>
      </c>
      <c r="M546">
        <v>1</v>
      </c>
      <c r="N546">
        <v>9</v>
      </c>
      <c r="O546" s="756" t="s">
        <v>1466</v>
      </c>
      <c r="P546" s="756" t="s">
        <v>13</v>
      </c>
      <c r="Q546" s="756" t="s">
        <v>47</v>
      </c>
      <c r="R546" s="756" t="s">
        <v>292</v>
      </c>
      <c r="S546" s="756" t="s">
        <v>661</v>
      </c>
      <c r="T546" s="756" t="s">
        <v>88</v>
      </c>
      <c r="U546" s="756" t="s">
        <v>662</v>
      </c>
      <c r="V546">
        <v>75012</v>
      </c>
      <c r="W546" s="756" t="s">
        <v>151</v>
      </c>
      <c r="X546">
        <v>75</v>
      </c>
      <c r="Y546" s="756" t="s">
        <v>2447</v>
      </c>
      <c r="Z546">
        <v>15</v>
      </c>
      <c r="AA546" s="756" t="s">
        <v>3310</v>
      </c>
      <c r="AB546" t="s">
        <v>2457</v>
      </c>
      <c r="AC546">
        <v>547.45000000000005</v>
      </c>
      <c r="AD546">
        <v>87.6</v>
      </c>
      <c r="AE546">
        <v>124.50428571428571</v>
      </c>
      <c r="AF546">
        <v>186.75642857142856</v>
      </c>
      <c r="AG546">
        <v>96</v>
      </c>
      <c r="AH546">
        <v>122.2</v>
      </c>
      <c r="AI546">
        <v>65</v>
      </c>
      <c r="AJ546">
        <v>100.20453012048185</v>
      </c>
    </row>
    <row r="547" spans="1:36" hidden="1">
      <c r="A547">
        <v>152</v>
      </c>
      <c r="B547" s="436">
        <v>45719</v>
      </c>
      <c r="C547" s="756" t="s">
        <v>1683</v>
      </c>
      <c r="D547" s="756"/>
      <c r="E547" s="756"/>
      <c r="F547" s="756"/>
      <c r="H547" s="756" t="s">
        <v>1646</v>
      </c>
      <c r="I547" s="756" t="s">
        <v>752</v>
      </c>
      <c r="J547">
        <v>26.44</v>
      </c>
      <c r="K547" s="756" t="s">
        <v>752</v>
      </c>
      <c r="L547">
        <v>0</v>
      </c>
      <c r="M547">
        <v>1</v>
      </c>
      <c r="N547">
        <v>10</v>
      </c>
      <c r="O547" s="756" t="s">
        <v>1472</v>
      </c>
      <c r="P547" s="756" t="s">
        <v>114</v>
      </c>
      <c r="Q547" s="756" t="s">
        <v>3</v>
      </c>
      <c r="R547" s="756" t="s">
        <v>22</v>
      </c>
      <c r="S547" s="756" t="s">
        <v>753</v>
      </c>
      <c r="T547" s="756" t="s">
        <v>754</v>
      </c>
      <c r="U547" s="756" t="s">
        <v>755</v>
      </c>
      <c r="V547">
        <v>75012</v>
      </c>
      <c r="W547" s="756" t="s">
        <v>151</v>
      </c>
      <c r="X547">
        <v>75</v>
      </c>
      <c r="Y547" s="756" t="s">
        <v>2450</v>
      </c>
      <c r="Z547">
        <v>15</v>
      </c>
      <c r="AA547" s="756" t="s">
        <v>2454</v>
      </c>
      <c r="AB547" t="s">
        <v>2457</v>
      </c>
      <c r="AC547">
        <v>213.19</v>
      </c>
      <c r="AD547">
        <v>23.4</v>
      </c>
      <c r="AE547">
        <v>53.110666666666702</v>
      </c>
      <c r="AF547">
        <v>79.665999999999997</v>
      </c>
      <c r="AG547">
        <v>23.43</v>
      </c>
      <c r="AH547">
        <v>37.245000000000005</v>
      </c>
      <c r="AI547">
        <v>65</v>
      </c>
      <c r="AJ547">
        <v>100.20453012048185</v>
      </c>
    </row>
    <row r="548" spans="1:36" hidden="1">
      <c r="A548">
        <v>152</v>
      </c>
      <c r="B548" s="436">
        <v>45719</v>
      </c>
      <c r="C548" s="756" t="s">
        <v>1683</v>
      </c>
      <c r="D548" s="756"/>
      <c r="E548" s="756"/>
      <c r="F548" s="756"/>
      <c r="H548" s="756" t="s">
        <v>1646</v>
      </c>
      <c r="I548" s="756" t="s">
        <v>660</v>
      </c>
      <c r="J548">
        <v>26.44</v>
      </c>
      <c r="K548" s="756" t="s">
        <v>660</v>
      </c>
      <c r="L548">
        <v>0</v>
      </c>
      <c r="M548">
        <v>1</v>
      </c>
      <c r="N548">
        <v>10</v>
      </c>
      <c r="O548" s="756" t="s">
        <v>1472</v>
      </c>
      <c r="P548" s="756" t="s">
        <v>13</v>
      </c>
      <c r="Q548" s="756" t="s">
        <v>47</v>
      </c>
      <c r="R548" s="756" t="s">
        <v>292</v>
      </c>
      <c r="S548" s="756" t="s">
        <v>661</v>
      </c>
      <c r="T548" s="756" t="s">
        <v>88</v>
      </c>
      <c r="U548" s="756" t="s">
        <v>662</v>
      </c>
      <c r="V548">
        <v>75012</v>
      </c>
      <c r="W548" s="756" t="s">
        <v>151</v>
      </c>
      <c r="X548">
        <v>75</v>
      </c>
      <c r="Y548" s="756" t="s">
        <v>2447</v>
      </c>
      <c r="Z548">
        <v>15</v>
      </c>
      <c r="AA548" s="756" t="s">
        <v>3310</v>
      </c>
      <c r="AB548" t="s">
        <v>2457</v>
      </c>
      <c r="AC548">
        <v>547.45000000000005</v>
      </c>
      <c r="AD548">
        <v>87.6</v>
      </c>
      <c r="AE548">
        <v>124.50428571428571</v>
      </c>
      <c r="AF548">
        <v>186.75642857142856</v>
      </c>
      <c r="AG548">
        <v>96</v>
      </c>
      <c r="AH548">
        <v>122.2</v>
      </c>
      <c r="AI548">
        <v>65</v>
      </c>
      <c r="AJ548">
        <v>100.20453012048185</v>
      </c>
    </row>
    <row r="549" spans="1:36" hidden="1">
      <c r="A549">
        <v>153</v>
      </c>
      <c r="B549" s="436">
        <v>45719</v>
      </c>
      <c r="C549" s="756" t="s">
        <v>1435</v>
      </c>
      <c r="D549" s="756" t="s">
        <v>1705</v>
      </c>
      <c r="E549" s="756" t="s">
        <v>1527</v>
      </c>
      <c r="F549" s="756"/>
      <c r="H549" s="756" t="s">
        <v>1444</v>
      </c>
      <c r="I549" s="756" t="s">
        <v>975</v>
      </c>
      <c r="J549">
        <v>180</v>
      </c>
      <c r="K549" s="756" t="s">
        <v>975</v>
      </c>
      <c r="L549">
        <v>0</v>
      </c>
      <c r="M549">
        <v>1</v>
      </c>
      <c r="N549">
        <v>10</v>
      </c>
      <c r="O549" s="756" t="s">
        <v>1472</v>
      </c>
      <c r="P549" s="756" t="s">
        <v>13</v>
      </c>
      <c r="Q549" s="756" t="s">
        <v>47</v>
      </c>
      <c r="R549" s="756" t="s">
        <v>292</v>
      </c>
      <c r="S549" s="756" t="s">
        <v>976</v>
      </c>
      <c r="T549" s="756" t="s">
        <v>88</v>
      </c>
      <c r="U549" s="756" t="s">
        <v>977</v>
      </c>
      <c r="V549">
        <v>92800</v>
      </c>
      <c r="W549" s="756" t="s">
        <v>475</v>
      </c>
      <c r="X549">
        <v>92</v>
      </c>
      <c r="Y549" s="756" t="s">
        <v>2512</v>
      </c>
      <c r="Z549">
        <v>15</v>
      </c>
      <c r="AA549" s="756" t="s">
        <v>3310</v>
      </c>
      <c r="AB549" t="s">
        <v>2457</v>
      </c>
      <c r="AC549">
        <v>303.7</v>
      </c>
      <c r="AD549">
        <v>73</v>
      </c>
      <c r="AE549">
        <v>81.798823529411763</v>
      </c>
      <c r="AF549">
        <v>198.65428571428572</v>
      </c>
      <c r="AG549">
        <v>78.5</v>
      </c>
      <c r="AH549">
        <v>199</v>
      </c>
      <c r="AI549">
        <v>65</v>
      </c>
      <c r="AJ549">
        <v>100.20453012048185</v>
      </c>
    </row>
    <row r="550" spans="1:36" hidden="1">
      <c r="A550">
        <v>153</v>
      </c>
      <c r="B550" s="436">
        <v>45719</v>
      </c>
      <c r="C550" s="756" t="s">
        <v>1435</v>
      </c>
      <c r="D550" s="756" t="s">
        <v>1705</v>
      </c>
      <c r="E550" s="756" t="s">
        <v>1527</v>
      </c>
      <c r="F550" s="756"/>
      <c r="H550" s="756" t="s">
        <v>1444</v>
      </c>
      <c r="I550" s="756" t="s">
        <v>488</v>
      </c>
      <c r="J550">
        <v>125</v>
      </c>
      <c r="K550" s="756" t="s">
        <v>488</v>
      </c>
      <c r="L550">
        <v>0</v>
      </c>
      <c r="M550">
        <v>1</v>
      </c>
      <c r="N550">
        <v>10</v>
      </c>
      <c r="O550" s="756" t="s">
        <v>1472</v>
      </c>
      <c r="P550" s="756" t="s">
        <v>13</v>
      </c>
      <c r="Q550" s="756" t="s">
        <v>43</v>
      </c>
      <c r="R550" s="756" t="s">
        <v>93</v>
      </c>
      <c r="S550" s="756" t="s">
        <v>489</v>
      </c>
      <c r="T550" s="756" t="s">
        <v>88</v>
      </c>
      <c r="U550" s="756" t="s">
        <v>490</v>
      </c>
      <c r="V550">
        <v>75016</v>
      </c>
      <c r="W550" s="756" t="s">
        <v>181</v>
      </c>
      <c r="X550">
        <v>75</v>
      </c>
      <c r="Y550" s="756" t="s">
        <v>2448</v>
      </c>
      <c r="Z550">
        <v>15</v>
      </c>
      <c r="AA550" s="756" t="s">
        <v>3310</v>
      </c>
      <c r="AB550" t="s">
        <v>2457</v>
      </c>
      <c r="AC550">
        <v>272.39999999999998</v>
      </c>
      <c r="AD550">
        <v>52.8</v>
      </c>
      <c r="AE550">
        <v>60.131724137931045</v>
      </c>
      <c r="AF550">
        <v>124.55857142857143</v>
      </c>
      <c r="AG550">
        <v>54</v>
      </c>
      <c r="AH550">
        <v>117.02499999999999</v>
      </c>
      <c r="AI550">
        <v>65</v>
      </c>
      <c r="AJ550">
        <v>100.20453012048185</v>
      </c>
    </row>
    <row r="551" spans="1:36" hidden="1">
      <c r="A551">
        <v>153</v>
      </c>
      <c r="B551" s="436">
        <v>45719</v>
      </c>
      <c r="C551" s="756" t="s">
        <v>1435</v>
      </c>
      <c r="D551" s="756" t="s">
        <v>1705</v>
      </c>
      <c r="E551" s="756" t="s">
        <v>1527</v>
      </c>
      <c r="F551" s="756"/>
      <c r="H551" s="756" t="s">
        <v>1444</v>
      </c>
      <c r="I551" s="756" t="s">
        <v>809</v>
      </c>
      <c r="J551">
        <v>166</v>
      </c>
      <c r="K551" s="756" t="s">
        <v>809</v>
      </c>
      <c r="L551">
        <v>0</v>
      </c>
      <c r="M551">
        <v>1</v>
      </c>
      <c r="N551">
        <v>10</v>
      </c>
      <c r="O551" s="756" t="s">
        <v>1472</v>
      </c>
      <c r="P551" s="756" t="s">
        <v>114</v>
      </c>
      <c r="Q551" s="756" t="s">
        <v>20</v>
      </c>
      <c r="R551" s="756" t="s">
        <v>20</v>
      </c>
      <c r="S551" s="756" t="s">
        <v>616</v>
      </c>
      <c r="T551" s="756" t="s">
        <v>616</v>
      </c>
      <c r="U551" s="756" t="s">
        <v>810</v>
      </c>
      <c r="V551">
        <v>75017</v>
      </c>
      <c r="W551" s="756" t="s">
        <v>393</v>
      </c>
      <c r="X551">
        <v>75</v>
      </c>
      <c r="Y551" s="756" t="s">
        <v>2450</v>
      </c>
      <c r="Z551">
        <v>15</v>
      </c>
      <c r="AA551" s="756" t="s">
        <v>2453</v>
      </c>
      <c r="AB551" t="s">
        <v>2457</v>
      </c>
      <c r="AC551">
        <v>411.4</v>
      </c>
      <c r="AD551">
        <v>118.37</v>
      </c>
      <c r="AE551">
        <v>68.5060465116279</v>
      </c>
      <c r="AF551">
        <v>196.38399999999999</v>
      </c>
      <c r="AG551">
        <v>60</v>
      </c>
      <c r="AH551">
        <v>179.85</v>
      </c>
      <c r="AI551">
        <v>65</v>
      </c>
      <c r="AJ551">
        <v>100.20453012048185</v>
      </c>
    </row>
    <row r="552" spans="1:36" hidden="1">
      <c r="A552">
        <v>153</v>
      </c>
      <c r="B552" s="436">
        <v>45719</v>
      </c>
      <c r="C552" s="756" t="s">
        <v>1435</v>
      </c>
      <c r="D552" s="756" t="s">
        <v>1705</v>
      </c>
      <c r="E552" s="756" t="s">
        <v>1527</v>
      </c>
      <c r="F552" s="756"/>
      <c r="H552" s="756" t="s">
        <v>1444</v>
      </c>
      <c r="I552" s="756" t="s">
        <v>803</v>
      </c>
      <c r="J552">
        <v>139</v>
      </c>
      <c r="K552" s="756" t="s">
        <v>803</v>
      </c>
      <c r="L552">
        <v>0</v>
      </c>
      <c r="M552">
        <v>1</v>
      </c>
      <c r="N552">
        <v>10</v>
      </c>
      <c r="O552" s="756" t="s">
        <v>1472</v>
      </c>
      <c r="P552" s="756" t="s">
        <v>114</v>
      </c>
      <c r="Q552" s="756" t="s">
        <v>20</v>
      </c>
      <c r="R552" s="756" t="s">
        <v>20</v>
      </c>
      <c r="S552" s="756" t="s">
        <v>616</v>
      </c>
      <c r="T552" s="756" t="s">
        <v>616</v>
      </c>
      <c r="U552" s="756" t="s">
        <v>804</v>
      </c>
      <c r="V552">
        <v>75016</v>
      </c>
      <c r="W552" s="756" t="s">
        <v>181</v>
      </c>
      <c r="X552">
        <v>75</v>
      </c>
      <c r="Y552" s="756" t="s">
        <v>2450</v>
      </c>
      <c r="Z552">
        <v>15</v>
      </c>
      <c r="AA552" s="756" t="s">
        <v>2453</v>
      </c>
      <c r="AB552" t="s">
        <v>2457</v>
      </c>
      <c r="AC552">
        <v>475.14</v>
      </c>
      <c r="AD552">
        <v>82</v>
      </c>
      <c r="AE552">
        <v>79.063448275862072</v>
      </c>
      <c r="AF552">
        <v>305.71199999999999</v>
      </c>
      <c r="AG552">
        <v>71</v>
      </c>
      <c r="AH552">
        <v>300.61</v>
      </c>
      <c r="AI552">
        <v>65</v>
      </c>
      <c r="AJ552">
        <v>100.20453012048185</v>
      </c>
    </row>
    <row r="553" spans="1:36" hidden="1">
      <c r="A553">
        <v>154</v>
      </c>
      <c r="B553" s="436">
        <v>45719</v>
      </c>
      <c r="C553" s="756" t="s">
        <v>1523</v>
      </c>
      <c r="D553" s="756" t="s">
        <v>1762</v>
      </c>
      <c r="E553" s="756"/>
      <c r="F553" s="756"/>
      <c r="H553" s="756" t="s">
        <v>1457</v>
      </c>
      <c r="I553" s="756" t="s">
        <v>1298</v>
      </c>
      <c r="J553">
        <v>31.65</v>
      </c>
      <c r="K553" s="756" t="s">
        <v>1298</v>
      </c>
      <c r="L553">
        <v>0</v>
      </c>
      <c r="M553">
        <v>1</v>
      </c>
      <c r="N553">
        <v>10</v>
      </c>
      <c r="O553" s="756" t="s">
        <v>1472</v>
      </c>
      <c r="P553" s="756" t="s">
        <v>114</v>
      </c>
      <c r="Q553" s="756" t="s">
        <v>3</v>
      </c>
      <c r="R553" s="756" t="s">
        <v>1299</v>
      </c>
      <c r="S553" s="756" t="s">
        <v>1300</v>
      </c>
      <c r="T553" s="756" t="s">
        <v>879</v>
      </c>
      <c r="U553" s="756" t="s">
        <v>1301</v>
      </c>
      <c r="V553">
        <v>75015</v>
      </c>
      <c r="W553" s="756" t="s">
        <v>118</v>
      </c>
      <c r="X553">
        <v>75</v>
      </c>
      <c r="Y553" s="756" t="s">
        <v>2450</v>
      </c>
      <c r="Z553">
        <v>15</v>
      </c>
      <c r="AA553" s="756" t="s">
        <v>2454</v>
      </c>
      <c r="AB553" t="s">
        <v>2457</v>
      </c>
      <c r="AC553">
        <v>215.2</v>
      </c>
      <c r="AD553">
        <v>31.65</v>
      </c>
      <c r="AE553">
        <v>99.183333333333337</v>
      </c>
      <c r="AF553">
        <v>99.183333333333337</v>
      </c>
      <c r="AG553">
        <v>50.7</v>
      </c>
      <c r="AH553">
        <v>50.7</v>
      </c>
      <c r="AI553">
        <v>65</v>
      </c>
      <c r="AJ553">
        <v>100.20453012048185</v>
      </c>
    </row>
    <row r="554" spans="1:36" hidden="1">
      <c r="A554">
        <v>154</v>
      </c>
      <c r="B554" s="436">
        <v>45719</v>
      </c>
      <c r="C554" s="756" t="s">
        <v>1523</v>
      </c>
      <c r="D554" s="756" t="s">
        <v>1762</v>
      </c>
      <c r="E554" s="756"/>
      <c r="F554" s="756"/>
      <c r="H554" s="756" t="s">
        <v>1457</v>
      </c>
      <c r="I554" s="756" t="s">
        <v>784</v>
      </c>
      <c r="J554">
        <v>13.65</v>
      </c>
      <c r="K554" s="756" t="s">
        <v>784</v>
      </c>
      <c r="L554">
        <v>0</v>
      </c>
      <c r="M554">
        <v>1</v>
      </c>
      <c r="N554">
        <v>10</v>
      </c>
      <c r="O554" s="756" t="s">
        <v>1472</v>
      </c>
      <c r="P554" s="756" t="s">
        <v>13</v>
      </c>
      <c r="Q554" s="756" t="s">
        <v>43</v>
      </c>
      <c r="R554" s="756" t="s">
        <v>93</v>
      </c>
      <c r="S554" s="756" t="s">
        <v>209</v>
      </c>
      <c r="T554" s="756" t="s">
        <v>88</v>
      </c>
      <c r="U554" s="756" t="s">
        <v>785</v>
      </c>
      <c r="V554">
        <v>92250</v>
      </c>
      <c r="W554" s="756" t="s">
        <v>786</v>
      </c>
      <c r="X554">
        <v>92</v>
      </c>
      <c r="Y554" s="756" t="s">
        <v>2448</v>
      </c>
      <c r="Z554">
        <v>15</v>
      </c>
      <c r="AA554" s="756" t="s">
        <v>3310</v>
      </c>
      <c r="AB554" t="s">
        <v>2457</v>
      </c>
      <c r="AC554">
        <v>92.91</v>
      </c>
      <c r="AD554">
        <v>17.5</v>
      </c>
      <c r="AE554">
        <v>29.722999999999999</v>
      </c>
      <c r="AF554">
        <v>45.727692307692308</v>
      </c>
      <c r="AG554">
        <v>27.125</v>
      </c>
      <c r="AH554">
        <v>47.14</v>
      </c>
      <c r="AI554">
        <v>65</v>
      </c>
      <c r="AJ554">
        <v>100.20453012048185</v>
      </c>
    </row>
    <row r="555" spans="1:36" hidden="1">
      <c r="A555">
        <v>154</v>
      </c>
      <c r="B555" s="436">
        <v>45719</v>
      </c>
      <c r="C555" s="756" t="s">
        <v>1523</v>
      </c>
      <c r="D555" s="756" t="s">
        <v>1762</v>
      </c>
      <c r="E555" s="756"/>
      <c r="F555" s="756"/>
      <c r="H555" s="756" t="s">
        <v>1457</v>
      </c>
      <c r="I555" s="756" t="s">
        <v>488</v>
      </c>
      <c r="J555">
        <v>18</v>
      </c>
      <c r="K555" s="756" t="s">
        <v>488</v>
      </c>
      <c r="L555">
        <v>0</v>
      </c>
      <c r="M555">
        <v>1</v>
      </c>
      <c r="N555">
        <v>10</v>
      </c>
      <c r="O555" s="756" t="s">
        <v>1472</v>
      </c>
      <c r="P555" s="756" t="s">
        <v>13</v>
      </c>
      <c r="Q555" s="756" t="s">
        <v>43</v>
      </c>
      <c r="R555" s="756" t="s">
        <v>93</v>
      </c>
      <c r="S555" s="756" t="s">
        <v>489</v>
      </c>
      <c r="T555" s="756" t="s">
        <v>88</v>
      </c>
      <c r="U555" s="756" t="s">
        <v>490</v>
      </c>
      <c r="V555">
        <v>75016</v>
      </c>
      <c r="W555" s="756" t="s">
        <v>181</v>
      </c>
      <c r="X555">
        <v>75</v>
      </c>
      <c r="Y555" s="756" t="s">
        <v>2448</v>
      </c>
      <c r="Z555">
        <v>15</v>
      </c>
      <c r="AA555" s="756" t="s">
        <v>3310</v>
      </c>
      <c r="AB555" t="s">
        <v>2457</v>
      </c>
      <c r="AC555">
        <v>272.39999999999998</v>
      </c>
      <c r="AD555">
        <v>52.8</v>
      </c>
      <c r="AE555">
        <v>60.131724137931045</v>
      </c>
      <c r="AF555">
        <v>124.55857142857143</v>
      </c>
      <c r="AG555">
        <v>54</v>
      </c>
      <c r="AH555">
        <v>117.02499999999999</v>
      </c>
      <c r="AI555">
        <v>65</v>
      </c>
      <c r="AJ555">
        <v>100.20453012048185</v>
      </c>
    </row>
    <row r="556" spans="1:36" hidden="1">
      <c r="A556">
        <v>155</v>
      </c>
      <c r="B556" s="436">
        <v>45720</v>
      </c>
      <c r="C556" s="756" t="s">
        <v>1477</v>
      </c>
      <c r="D556" s="756" t="s">
        <v>1512</v>
      </c>
      <c r="E556" s="756"/>
      <c r="F556" s="756"/>
      <c r="H556" s="756" t="s">
        <v>1438</v>
      </c>
      <c r="I556" s="756" t="s">
        <v>975</v>
      </c>
      <c r="J556">
        <v>105</v>
      </c>
      <c r="K556" s="756" t="s">
        <v>975</v>
      </c>
      <c r="L556">
        <v>0</v>
      </c>
      <c r="M556">
        <v>1</v>
      </c>
      <c r="N556">
        <v>10</v>
      </c>
      <c r="O556" s="756" t="s">
        <v>1475</v>
      </c>
      <c r="P556" s="756" t="s">
        <v>13</v>
      </c>
      <c r="Q556" s="756" t="s">
        <v>47</v>
      </c>
      <c r="R556" s="756" t="s">
        <v>292</v>
      </c>
      <c r="S556" s="756" t="s">
        <v>976</v>
      </c>
      <c r="T556" s="756" t="s">
        <v>88</v>
      </c>
      <c r="U556" s="756" t="s">
        <v>977</v>
      </c>
      <c r="V556">
        <v>92800</v>
      </c>
      <c r="W556" s="756" t="s">
        <v>475</v>
      </c>
      <c r="X556">
        <v>92</v>
      </c>
      <c r="Y556" s="756" t="s">
        <v>2512</v>
      </c>
      <c r="Z556">
        <v>15</v>
      </c>
      <c r="AA556" s="756" t="s">
        <v>3310</v>
      </c>
      <c r="AB556" t="s">
        <v>2457</v>
      </c>
      <c r="AC556">
        <v>303.7</v>
      </c>
      <c r="AD556">
        <v>73</v>
      </c>
      <c r="AE556">
        <v>81.798823529411763</v>
      </c>
      <c r="AF556">
        <v>198.65428571428572</v>
      </c>
      <c r="AG556">
        <v>78.5</v>
      </c>
      <c r="AH556">
        <v>199</v>
      </c>
      <c r="AI556">
        <v>65</v>
      </c>
      <c r="AJ556">
        <v>100.20453012048185</v>
      </c>
    </row>
    <row r="557" spans="1:36" hidden="1">
      <c r="A557">
        <v>155</v>
      </c>
      <c r="B557" s="436">
        <v>45720</v>
      </c>
      <c r="C557" s="756" t="s">
        <v>1477</v>
      </c>
      <c r="D557" s="756" t="s">
        <v>1512</v>
      </c>
      <c r="E557" s="756"/>
      <c r="F557" s="756"/>
      <c r="H557" s="756" t="s">
        <v>1438</v>
      </c>
      <c r="I557" s="756" t="s">
        <v>1227</v>
      </c>
      <c r="J557">
        <v>105</v>
      </c>
      <c r="K557" s="756" t="s">
        <v>1227</v>
      </c>
      <c r="L557">
        <v>0</v>
      </c>
      <c r="M557">
        <v>1</v>
      </c>
      <c r="N557">
        <v>10</v>
      </c>
      <c r="O557" s="756" t="s">
        <v>1475</v>
      </c>
      <c r="P557" s="756" t="s">
        <v>114</v>
      </c>
      <c r="Q557" s="756" t="s">
        <v>20</v>
      </c>
      <c r="R557" s="756" t="s">
        <v>20</v>
      </c>
      <c r="S557" s="756" t="s">
        <v>848</v>
      </c>
      <c r="T557" s="756" t="s">
        <v>848</v>
      </c>
      <c r="U557" s="756" t="s">
        <v>1228</v>
      </c>
      <c r="V557">
        <v>93230</v>
      </c>
      <c r="W557" s="756" t="s">
        <v>286</v>
      </c>
      <c r="X557">
        <v>93</v>
      </c>
      <c r="Y557" s="756" t="s">
        <v>2450</v>
      </c>
      <c r="Z557">
        <v>15</v>
      </c>
      <c r="AA557" s="756" t="s">
        <v>2453</v>
      </c>
      <c r="AB557" t="s">
        <v>2457</v>
      </c>
      <c r="AC557">
        <v>242</v>
      </c>
      <c r="AD557">
        <v>68.650000000000006</v>
      </c>
      <c r="AE557">
        <v>73.678620689655176</v>
      </c>
      <c r="AF557">
        <v>142.44533333333334</v>
      </c>
      <c r="AG557">
        <v>63.7</v>
      </c>
      <c r="AH557">
        <v>131</v>
      </c>
      <c r="AI557">
        <v>65</v>
      </c>
      <c r="AJ557">
        <v>100.20453012048185</v>
      </c>
    </row>
    <row r="558" spans="1:36" hidden="1">
      <c r="A558">
        <v>156</v>
      </c>
      <c r="B558" s="436">
        <v>45720</v>
      </c>
      <c r="C558" s="756" t="s">
        <v>1532</v>
      </c>
      <c r="D558" s="756" t="s">
        <v>1533</v>
      </c>
      <c r="E558" s="756"/>
      <c r="F558" s="756"/>
      <c r="H558" s="756" t="s">
        <v>1457</v>
      </c>
      <c r="I558" s="756" t="s">
        <v>803</v>
      </c>
      <c r="J558">
        <v>115</v>
      </c>
      <c r="K558" s="756" t="s">
        <v>803</v>
      </c>
      <c r="L558">
        <v>0</v>
      </c>
      <c r="M558">
        <v>1</v>
      </c>
      <c r="N558">
        <v>10</v>
      </c>
      <c r="O558" s="756" t="s">
        <v>1475</v>
      </c>
      <c r="P558" s="756" t="s">
        <v>114</v>
      </c>
      <c r="Q558" s="756" t="s">
        <v>20</v>
      </c>
      <c r="R558" s="756" t="s">
        <v>20</v>
      </c>
      <c r="S558" s="756" t="s">
        <v>616</v>
      </c>
      <c r="T558" s="756" t="s">
        <v>616</v>
      </c>
      <c r="U558" s="756" t="s">
        <v>804</v>
      </c>
      <c r="V558">
        <v>75016</v>
      </c>
      <c r="W558" s="756" t="s">
        <v>181</v>
      </c>
      <c r="X558">
        <v>75</v>
      </c>
      <c r="Y558" s="756" t="s">
        <v>2450</v>
      </c>
      <c r="Z558">
        <v>15</v>
      </c>
      <c r="AA558" s="756" t="s">
        <v>2453</v>
      </c>
      <c r="AB558" t="s">
        <v>2457</v>
      </c>
      <c r="AC558">
        <v>475.14</v>
      </c>
      <c r="AD558">
        <v>82</v>
      </c>
      <c r="AE558">
        <v>79.063448275862072</v>
      </c>
      <c r="AF558">
        <v>305.71199999999999</v>
      </c>
      <c r="AG558">
        <v>71</v>
      </c>
      <c r="AH558">
        <v>300.61</v>
      </c>
      <c r="AI558">
        <v>65</v>
      </c>
      <c r="AJ558">
        <v>100.20453012048185</v>
      </c>
    </row>
    <row r="559" spans="1:36" hidden="1">
      <c r="A559">
        <v>156</v>
      </c>
      <c r="B559" s="436">
        <v>45720</v>
      </c>
      <c r="C559" s="756" t="s">
        <v>1532</v>
      </c>
      <c r="D559" s="756" t="s">
        <v>1533</v>
      </c>
      <c r="E559" s="756"/>
      <c r="F559" s="756"/>
      <c r="H559" s="756" t="s">
        <v>1457</v>
      </c>
      <c r="I559" s="756" t="s">
        <v>775</v>
      </c>
      <c r="J559">
        <v>115</v>
      </c>
      <c r="K559" s="756" t="s">
        <v>775</v>
      </c>
      <c r="L559">
        <v>0</v>
      </c>
      <c r="M559">
        <v>1</v>
      </c>
      <c r="N559">
        <v>10</v>
      </c>
      <c r="O559" s="756" t="s">
        <v>1475</v>
      </c>
      <c r="P559" s="756" t="s">
        <v>13</v>
      </c>
      <c r="Q559" s="756" t="s">
        <v>49</v>
      </c>
      <c r="R559" s="756" t="s">
        <v>86</v>
      </c>
      <c r="S559" s="756" t="s">
        <v>776</v>
      </c>
      <c r="T559" s="756" t="s">
        <v>367</v>
      </c>
      <c r="U559" s="756" t="s">
        <v>777</v>
      </c>
      <c r="V559">
        <v>75014</v>
      </c>
      <c r="W559" s="756" t="s">
        <v>211</v>
      </c>
      <c r="X559">
        <v>75</v>
      </c>
      <c r="Y559" s="756" t="s">
        <v>2448</v>
      </c>
      <c r="Z559">
        <v>15</v>
      </c>
      <c r="AA559" s="756" t="s">
        <v>3310</v>
      </c>
      <c r="AB559" t="s">
        <v>2457</v>
      </c>
      <c r="AC559">
        <v>273.19</v>
      </c>
      <c r="AD559">
        <v>60</v>
      </c>
      <c r="AE559">
        <v>115.65642857142856</v>
      </c>
      <c r="AF559">
        <v>115.65642857142856</v>
      </c>
      <c r="AG559">
        <v>105</v>
      </c>
      <c r="AH559">
        <v>105</v>
      </c>
      <c r="AI559">
        <v>65</v>
      </c>
      <c r="AJ559">
        <v>100.20453012048185</v>
      </c>
    </row>
    <row r="560" spans="1:36" hidden="1">
      <c r="A560">
        <v>156</v>
      </c>
      <c r="B560" s="436">
        <v>45720</v>
      </c>
      <c r="C560" s="756" t="s">
        <v>1532</v>
      </c>
      <c r="D560" s="756" t="s">
        <v>1533</v>
      </c>
      <c r="E560" s="756"/>
      <c r="F560" s="756"/>
      <c r="H560" s="756" t="s">
        <v>1457</v>
      </c>
      <c r="I560" s="756" t="s">
        <v>871</v>
      </c>
      <c r="J560">
        <v>123</v>
      </c>
      <c r="K560" s="756" t="s">
        <v>871</v>
      </c>
      <c r="L560">
        <v>0</v>
      </c>
      <c r="M560">
        <v>1</v>
      </c>
      <c r="N560">
        <v>10</v>
      </c>
      <c r="O560" s="756" t="s">
        <v>1475</v>
      </c>
      <c r="P560" s="756" t="s">
        <v>13</v>
      </c>
      <c r="Q560" s="756" t="s">
        <v>49</v>
      </c>
      <c r="R560" s="756" t="s">
        <v>86</v>
      </c>
      <c r="S560" s="756" t="s">
        <v>870</v>
      </c>
      <c r="T560" s="756" t="s">
        <v>95</v>
      </c>
      <c r="U560" s="756" t="s">
        <v>872</v>
      </c>
      <c r="V560">
        <v>92300</v>
      </c>
      <c r="W560" s="756" t="s">
        <v>235</v>
      </c>
      <c r="X560">
        <v>92</v>
      </c>
      <c r="Y560" s="756" t="s">
        <v>2448</v>
      </c>
      <c r="Z560">
        <v>15</v>
      </c>
      <c r="AA560" s="756" t="s">
        <v>3310</v>
      </c>
      <c r="AB560" t="s">
        <v>2457</v>
      </c>
      <c r="AC560">
        <v>143.61000000000001</v>
      </c>
      <c r="AD560">
        <v>4.3</v>
      </c>
      <c r="AE560">
        <v>39.126315789473679</v>
      </c>
      <c r="AF560">
        <v>61.95</v>
      </c>
      <c r="AG560">
        <v>20</v>
      </c>
      <c r="AH560">
        <v>54.65</v>
      </c>
      <c r="AI560">
        <v>65</v>
      </c>
      <c r="AJ560">
        <v>100.20453012048185</v>
      </c>
    </row>
    <row r="561" spans="1:36" hidden="1">
      <c r="A561">
        <v>156</v>
      </c>
      <c r="B561" s="436">
        <v>45720</v>
      </c>
      <c r="C561" s="756" t="s">
        <v>1532</v>
      </c>
      <c r="D561" s="756" t="s">
        <v>1533</v>
      </c>
      <c r="E561" s="756"/>
      <c r="F561" s="756"/>
      <c r="H561" s="756" t="s">
        <v>1457</v>
      </c>
      <c r="I561" s="756" t="s">
        <v>500</v>
      </c>
      <c r="J561">
        <v>123</v>
      </c>
      <c r="K561" s="756" t="s">
        <v>500</v>
      </c>
      <c r="L561">
        <v>0</v>
      </c>
      <c r="M561">
        <v>1</v>
      </c>
      <c r="N561">
        <v>10</v>
      </c>
      <c r="O561" s="756" t="s">
        <v>1475</v>
      </c>
      <c r="P561" s="756" t="s">
        <v>114</v>
      </c>
      <c r="Q561" s="756" t="s">
        <v>7</v>
      </c>
      <c r="R561" s="756" t="s">
        <v>501</v>
      </c>
      <c r="S561" s="756" t="s">
        <v>500</v>
      </c>
      <c r="T561" s="756" t="s">
        <v>500</v>
      </c>
      <c r="U561" s="756" t="s">
        <v>502</v>
      </c>
      <c r="V561">
        <v>92000</v>
      </c>
      <c r="W561" s="756" t="s">
        <v>160</v>
      </c>
      <c r="X561">
        <v>92</v>
      </c>
      <c r="Y561" s="756" t="s">
        <v>2450</v>
      </c>
      <c r="Z561">
        <v>15</v>
      </c>
      <c r="AA561" s="756" t="s">
        <v>2453</v>
      </c>
      <c r="AB561" t="s">
        <v>2457</v>
      </c>
      <c r="AC561">
        <v>458.58000000000004</v>
      </c>
      <c r="AD561">
        <v>45.85</v>
      </c>
      <c r="AE561">
        <v>71.959032258064511</v>
      </c>
      <c r="AF561">
        <v>159.33785714285716</v>
      </c>
      <c r="AG561">
        <v>53.75</v>
      </c>
      <c r="AH561">
        <v>137.535</v>
      </c>
      <c r="AI561">
        <v>65</v>
      </c>
      <c r="AJ561">
        <v>100.20453012048185</v>
      </c>
    </row>
    <row r="562" spans="1:36" hidden="1">
      <c r="A562">
        <v>157</v>
      </c>
      <c r="B562" s="436">
        <v>45720</v>
      </c>
      <c r="C562" s="756" t="s">
        <v>1568</v>
      </c>
      <c r="D562" s="756" t="s">
        <v>1436</v>
      </c>
      <c r="E562" s="756" t="s">
        <v>1766</v>
      </c>
      <c r="F562" s="756" t="s">
        <v>1767</v>
      </c>
      <c r="H562" s="756" t="s">
        <v>1646</v>
      </c>
      <c r="I562" s="756" t="s">
        <v>1243</v>
      </c>
      <c r="J562">
        <v>31</v>
      </c>
      <c r="K562" s="756" t="s">
        <v>1243</v>
      </c>
      <c r="L562">
        <v>0</v>
      </c>
      <c r="M562">
        <v>1</v>
      </c>
      <c r="N562">
        <v>10</v>
      </c>
      <c r="O562" s="756" t="s">
        <v>1475</v>
      </c>
      <c r="P562" s="756" t="s">
        <v>13</v>
      </c>
      <c r="Q562" s="756" t="s">
        <v>47</v>
      </c>
      <c r="R562" s="756" t="s">
        <v>292</v>
      </c>
      <c r="S562" s="756" t="s">
        <v>1244</v>
      </c>
      <c r="T562" s="756"/>
      <c r="U562" s="756" t="s">
        <v>1205</v>
      </c>
      <c r="V562">
        <v>75013</v>
      </c>
      <c r="W562" s="756" t="s">
        <v>127</v>
      </c>
      <c r="X562">
        <v>75</v>
      </c>
      <c r="Y562" s="756" t="s">
        <v>2447</v>
      </c>
      <c r="Z562">
        <v>15</v>
      </c>
      <c r="AA562" s="756" t="s">
        <v>3310</v>
      </c>
      <c r="AB562" t="s">
        <v>2457</v>
      </c>
      <c r="AC562">
        <v>265.40999999999997</v>
      </c>
      <c r="AD562">
        <v>4.5</v>
      </c>
      <c r="AE562">
        <v>85.102000000000004</v>
      </c>
      <c r="AF562">
        <v>98.194615384615389</v>
      </c>
      <c r="AG562">
        <v>65.5</v>
      </c>
      <c r="AH562">
        <v>65.5</v>
      </c>
      <c r="AI562">
        <v>65</v>
      </c>
      <c r="AJ562">
        <v>100.20453012048185</v>
      </c>
    </row>
    <row r="563" spans="1:36" hidden="1">
      <c r="A563">
        <v>157</v>
      </c>
      <c r="B563" s="436">
        <v>45720</v>
      </c>
      <c r="C563" s="756" t="s">
        <v>1568</v>
      </c>
      <c r="D563" s="756" t="s">
        <v>1436</v>
      </c>
      <c r="E563" s="756" t="s">
        <v>1766</v>
      </c>
      <c r="F563" s="756" t="s">
        <v>1767</v>
      </c>
      <c r="H563" s="756" t="s">
        <v>1646</v>
      </c>
      <c r="I563" s="756" t="s">
        <v>1392</v>
      </c>
      <c r="J563">
        <v>104.5</v>
      </c>
      <c r="K563" s="756" t="s">
        <v>1392</v>
      </c>
      <c r="L563">
        <v>0</v>
      </c>
      <c r="M563">
        <v>1</v>
      </c>
      <c r="N563">
        <v>10</v>
      </c>
      <c r="O563" s="756" t="s">
        <v>1475</v>
      </c>
      <c r="P563" s="756" t="s">
        <v>114</v>
      </c>
      <c r="Q563" s="756" t="s">
        <v>34</v>
      </c>
      <c r="R563" s="756" t="s">
        <v>34</v>
      </c>
      <c r="S563" s="756" t="s">
        <v>789</v>
      </c>
      <c r="T563" s="756" t="s">
        <v>790</v>
      </c>
      <c r="U563" s="756" t="s">
        <v>1393</v>
      </c>
      <c r="V563">
        <v>75012</v>
      </c>
      <c r="W563" s="756" t="s">
        <v>1394</v>
      </c>
      <c r="X563">
        <v>75</v>
      </c>
      <c r="Y563" s="756" t="s">
        <v>2450</v>
      </c>
      <c r="Z563">
        <v>15</v>
      </c>
      <c r="AA563" s="756" t="s">
        <v>2453</v>
      </c>
      <c r="AB563" t="s">
        <v>2457</v>
      </c>
      <c r="AC563">
        <v>211.4</v>
      </c>
      <c r="AD563">
        <v>26.2</v>
      </c>
      <c r="AE563">
        <v>105.80200000000001</v>
      </c>
      <c r="AF563">
        <v>105.80200000000001</v>
      </c>
      <c r="AG563">
        <v>110.55</v>
      </c>
      <c r="AH563">
        <v>110.55</v>
      </c>
      <c r="AI563">
        <v>65</v>
      </c>
      <c r="AJ563">
        <v>100.20453012048185</v>
      </c>
    </row>
    <row r="564" spans="1:36" hidden="1">
      <c r="A564">
        <v>157</v>
      </c>
      <c r="B564" s="436">
        <v>45720</v>
      </c>
      <c r="C564" s="756" t="s">
        <v>1568</v>
      </c>
      <c r="D564" s="756" t="s">
        <v>1436</v>
      </c>
      <c r="E564" s="756" t="s">
        <v>1766</v>
      </c>
      <c r="F564" s="756" t="s">
        <v>1767</v>
      </c>
      <c r="H564" s="756" t="s">
        <v>1646</v>
      </c>
      <c r="I564" s="756" t="s">
        <v>1395</v>
      </c>
      <c r="J564">
        <v>73.5</v>
      </c>
      <c r="K564" s="756" t="s">
        <v>1395</v>
      </c>
      <c r="L564">
        <v>0</v>
      </c>
      <c r="M564">
        <v>1</v>
      </c>
      <c r="N564">
        <v>10</v>
      </c>
      <c r="O564" s="756" t="s">
        <v>1475</v>
      </c>
      <c r="P564" s="756" t="s">
        <v>13</v>
      </c>
      <c r="Q564" s="756" t="s">
        <v>47</v>
      </c>
      <c r="R564" s="756" t="s">
        <v>292</v>
      </c>
      <c r="S564" s="756" t="s">
        <v>486</v>
      </c>
      <c r="T564" s="756"/>
      <c r="U564" s="756" t="s">
        <v>1396</v>
      </c>
      <c r="V564">
        <v>75014</v>
      </c>
      <c r="W564" s="756" t="s">
        <v>1394</v>
      </c>
      <c r="X564">
        <v>75</v>
      </c>
      <c r="Y564" s="756" t="s">
        <v>2447</v>
      </c>
      <c r="Z564">
        <v>15</v>
      </c>
      <c r="AA564" s="756" t="s">
        <v>3310</v>
      </c>
      <c r="AB564" t="s">
        <v>2457</v>
      </c>
      <c r="AC564">
        <v>78</v>
      </c>
      <c r="AD564">
        <v>8</v>
      </c>
      <c r="AE564">
        <v>50.22</v>
      </c>
      <c r="AF564">
        <v>50.22</v>
      </c>
      <c r="AG564">
        <v>51.2</v>
      </c>
      <c r="AH564">
        <v>51.2</v>
      </c>
      <c r="AI564">
        <v>65</v>
      </c>
      <c r="AJ564">
        <v>100.20453012048185</v>
      </c>
    </row>
    <row r="565" spans="1:36" hidden="1">
      <c r="A565">
        <v>158</v>
      </c>
      <c r="B565" s="436">
        <v>45720</v>
      </c>
      <c r="C565" s="756" t="s">
        <v>1529</v>
      </c>
      <c r="D565" s="756" t="s">
        <v>1769</v>
      </c>
      <c r="E565" s="756"/>
      <c r="F565" s="756"/>
      <c r="H565" s="756" t="s">
        <v>1444</v>
      </c>
      <c r="I565" s="756" t="s">
        <v>1245</v>
      </c>
      <c r="J565">
        <v>961.9</v>
      </c>
      <c r="K565" s="756" t="s">
        <v>1245</v>
      </c>
      <c r="L565">
        <v>0</v>
      </c>
      <c r="M565">
        <v>1</v>
      </c>
      <c r="N565">
        <v>10</v>
      </c>
      <c r="O565" s="756" t="s">
        <v>1475</v>
      </c>
      <c r="P565" s="756" t="s">
        <v>13</v>
      </c>
      <c r="Q565" s="756" t="s">
        <v>49</v>
      </c>
      <c r="R565" s="756" t="s">
        <v>86</v>
      </c>
      <c r="S565" s="756" t="s">
        <v>1245</v>
      </c>
      <c r="T565" s="756" t="s">
        <v>88</v>
      </c>
      <c r="U565" s="756" t="s">
        <v>1246</v>
      </c>
      <c r="V565">
        <v>93022</v>
      </c>
      <c r="W565" s="756" t="s">
        <v>1211</v>
      </c>
      <c r="X565">
        <v>93</v>
      </c>
      <c r="Y565" s="756" t="s">
        <v>2450</v>
      </c>
      <c r="Z565">
        <v>15</v>
      </c>
      <c r="AA565" s="756" t="s">
        <v>3310</v>
      </c>
      <c r="AB565" t="s">
        <v>2457</v>
      </c>
      <c r="AC565">
        <v>1408</v>
      </c>
      <c r="AD565">
        <v>0</v>
      </c>
      <c r="AE565">
        <v>436.70933333333335</v>
      </c>
      <c r="AF565">
        <v>655.06400000000008</v>
      </c>
      <c r="AG565">
        <v>425</v>
      </c>
      <c r="AH565">
        <v>831.75</v>
      </c>
      <c r="AI565">
        <v>65</v>
      </c>
      <c r="AJ565">
        <v>100.20453012048185</v>
      </c>
    </row>
    <row r="566" spans="1:36" hidden="1">
      <c r="A566">
        <v>158</v>
      </c>
      <c r="B566" s="436">
        <v>45720</v>
      </c>
      <c r="C566" s="756" t="s">
        <v>1529</v>
      </c>
      <c r="D566" s="756" t="s">
        <v>1769</v>
      </c>
      <c r="E566" s="756"/>
      <c r="F566" s="756"/>
      <c r="H566" s="756" t="s">
        <v>1444</v>
      </c>
      <c r="I566" s="756" t="s">
        <v>1256</v>
      </c>
      <c r="J566">
        <v>961.9</v>
      </c>
      <c r="K566" s="756" t="s">
        <v>1256</v>
      </c>
      <c r="L566">
        <v>0</v>
      </c>
      <c r="M566">
        <v>1</v>
      </c>
      <c r="N566">
        <v>10</v>
      </c>
      <c r="O566" s="756" t="s">
        <v>1475</v>
      </c>
      <c r="P566" s="756" t="s">
        <v>114</v>
      </c>
      <c r="Q566" s="756" t="s">
        <v>3</v>
      </c>
      <c r="R566" s="756" t="s">
        <v>22</v>
      </c>
      <c r="S566" s="756" t="s">
        <v>483</v>
      </c>
      <c r="T566" s="756" t="s">
        <v>1046</v>
      </c>
      <c r="U566" s="756" t="s">
        <v>591</v>
      </c>
      <c r="V566">
        <v>75016</v>
      </c>
      <c r="W566" s="756" t="s">
        <v>181</v>
      </c>
      <c r="X566">
        <v>75</v>
      </c>
      <c r="Y566" s="756" t="s">
        <v>2450</v>
      </c>
      <c r="Z566">
        <v>15</v>
      </c>
      <c r="AA566" s="756" t="s">
        <v>2454</v>
      </c>
      <c r="AB566" t="s">
        <v>2457</v>
      </c>
      <c r="AC566">
        <v>961.9</v>
      </c>
      <c r="AD566">
        <v>109</v>
      </c>
      <c r="AE566">
        <v>433.46500000000003</v>
      </c>
      <c r="AF566">
        <v>433.46500000000003</v>
      </c>
      <c r="AG566">
        <v>331.48</v>
      </c>
      <c r="AH566">
        <v>331.48</v>
      </c>
      <c r="AI566">
        <v>65</v>
      </c>
      <c r="AJ566">
        <v>100.20453012048185</v>
      </c>
    </row>
    <row r="567" spans="1:36" hidden="1">
      <c r="B567" s="436">
        <v>45721</v>
      </c>
      <c r="C567" s="756" t="s">
        <v>1425</v>
      </c>
      <c r="D567" s="756"/>
      <c r="E567" s="756"/>
      <c r="F567" s="756"/>
      <c r="H567" s="756" t="s">
        <v>1426</v>
      </c>
      <c r="I567" s="756" t="s">
        <v>704</v>
      </c>
      <c r="K567" s="756" t="s">
        <v>704</v>
      </c>
      <c r="L567">
        <v>1</v>
      </c>
      <c r="M567">
        <v>1</v>
      </c>
      <c r="N567">
        <v>10</v>
      </c>
      <c r="O567" s="756" t="s">
        <v>1424</v>
      </c>
      <c r="P567" s="756" t="s">
        <v>114</v>
      </c>
      <c r="Q567" s="756" t="s">
        <v>7</v>
      </c>
      <c r="R567" s="756" t="s">
        <v>705</v>
      </c>
      <c r="S567" s="756" t="s">
        <v>706</v>
      </c>
      <c r="T567" s="756" t="s">
        <v>706</v>
      </c>
      <c r="U567" s="756" t="s">
        <v>707</v>
      </c>
      <c r="V567">
        <v>94260</v>
      </c>
      <c r="W567" s="756" t="s">
        <v>708</v>
      </c>
      <c r="X567">
        <v>94</v>
      </c>
      <c r="Y567" s="756" t="s">
        <v>2450</v>
      </c>
      <c r="Z567">
        <v>15</v>
      </c>
      <c r="AA567" s="756" t="s">
        <v>2453</v>
      </c>
      <c r="AB567" t="s">
        <v>2457</v>
      </c>
      <c r="AC567">
        <v>118.84</v>
      </c>
      <c r="AD567">
        <v>34.58</v>
      </c>
      <c r="AE567">
        <v>69.284999999999997</v>
      </c>
      <c r="AF567">
        <v>69.284999999999997</v>
      </c>
      <c r="AG567">
        <v>59.745000000000005</v>
      </c>
      <c r="AH567">
        <v>59.745000000000005</v>
      </c>
      <c r="AI567">
        <v>65</v>
      </c>
      <c r="AJ567">
        <v>100.20453012048185</v>
      </c>
    </row>
    <row r="568" spans="1:36" hidden="1">
      <c r="A568">
        <v>159</v>
      </c>
      <c r="B568" s="436">
        <v>45721</v>
      </c>
      <c r="C568" s="756" t="s">
        <v>1435</v>
      </c>
      <c r="D568" s="756" t="s">
        <v>1514</v>
      </c>
      <c r="E568" s="756"/>
      <c r="F568" s="756"/>
      <c r="H568" s="756" t="s">
        <v>1444</v>
      </c>
      <c r="I568" s="756" t="s">
        <v>809</v>
      </c>
      <c r="J568">
        <v>64.7</v>
      </c>
      <c r="K568" s="756" t="s">
        <v>809</v>
      </c>
      <c r="L568">
        <v>0</v>
      </c>
      <c r="M568">
        <v>1</v>
      </c>
      <c r="N568">
        <v>10</v>
      </c>
      <c r="O568" s="756" t="s">
        <v>1424</v>
      </c>
      <c r="P568" s="756" t="s">
        <v>114</v>
      </c>
      <c r="Q568" s="756" t="s">
        <v>20</v>
      </c>
      <c r="R568" s="756" t="s">
        <v>20</v>
      </c>
      <c r="S568" s="756" t="s">
        <v>616</v>
      </c>
      <c r="T568" s="756" t="s">
        <v>616</v>
      </c>
      <c r="U568" s="756" t="s">
        <v>810</v>
      </c>
      <c r="V568">
        <v>75017</v>
      </c>
      <c r="W568" s="756" t="s">
        <v>393</v>
      </c>
      <c r="X568">
        <v>75</v>
      </c>
      <c r="Y568" s="756" t="s">
        <v>2450</v>
      </c>
      <c r="Z568">
        <v>15</v>
      </c>
      <c r="AA568" s="756" t="s">
        <v>2453</v>
      </c>
      <c r="AB568" t="s">
        <v>2457</v>
      </c>
      <c r="AC568">
        <v>411.4</v>
      </c>
      <c r="AD568">
        <v>118.37</v>
      </c>
      <c r="AE568">
        <v>68.5060465116279</v>
      </c>
      <c r="AF568">
        <v>196.38399999999999</v>
      </c>
      <c r="AG568">
        <v>60</v>
      </c>
      <c r="AH568">
        <v>179.85</v>
      </c>
      <c r="AI568">
        <v>65</v>
      </c>
      <c r="AJ568">
        <v>100.20453012048185</v>
      </c>
    </row>
    <row r="569" spans="1:36" hidden="1">
      <c r="A569">
        <v>159</v>
      </c>
      <c r="B569" s="436">
        <v>45721</v>
      </c>
      <c r="C569" s="756" t="s">
        <v>1435</v>
      </c>
      <c r="D569" s="756" t="s">
        <v>1514</v>
      </c>
      <c r="E569" s="756"/>
      <c r="F569" s="756"/>
      <c r="H569" s="756" t="s">
        <v>1444</v>
      </c>
      <c r="I569" s="756" t="s">
        <v>803</v>
      </c>
      <c r="J569">
        <v>64.7</v>
      </c>
      <c r="K569" s="756" t="s">
        <v>803</v>
      </c>
      <c r="L569">
        <v>0</v>
      </c>
      <c r="M569">
        <v>1</v>
      </c>
      <c r="N569">
        <v>10</v>
      </c>
      <c r="O569" s="756" t="s">
        <v>1424</v>
      </c>
      <c r="P569" s="756" t="s">
        <v>114</v>
      </c>
      <c r="Q569" s="756" t="s">
        <v>20</v>
      </c>
      <c r="R569" s="756" t="s">
        <v>20</v>
      </c>
      <c r="S569" s="756" t="s">
        <v>616</v>
      </c>
      <c r="T569" s="756" t="s">
        <v>616</v>
      </c>
      <c r="U569" s="756" t="s">
        <v>804</v>
      </c>
      <c r="V569">
        <v>75016</v>
      </c>
      <c r="W569" s="756" t="s">
        <v>181</v>
      </c>
      <c r="X569">
        <v>75</v>
      </c>
      <c r="Y569" s="756" t="s">
        <v>2450</v>
      </c>
      <c r="Z569">
        <v>15</v>
      </c>
      <c r="AA569" s="756" t="s">
        <v>2453</v>
      </c>
      <c r="AB569" t="s">
        <v>2457</v>
      </c>
      <c r="AC569">
        <v>475.14</v>
      </c>
      <c r="AD569">
        <v>82</v>
      </c>
      <c r="AE569">
        <v>79.063448275862072</v>
      </c>
      <c r="AF569">
        <v>305.71199999999999</v>
      </c>
      <c r="AG569">
        <v>71</v>
      </c>
      <c r="AH569">
        <v>300.61</v>
      </c>
      <c r="AI569">
        <v>65</v>
      </c>
      <c r="AJ569">
        <v>100.20453012048185</v>
      </c>
    </row>
    <row r="570" spans="1:36" hidden="1">
      <c r="A570">
        <v>159</v>
      </c>
      <c r="B570" s="436">
        <v>45721</v>
      </c>
      <c r="C570" s="756" t="s">
        <v>1435</v>
      </c>
      <c r="D570" s="756" t="s">
        <v>1514</v>
      </c>
      <c r="E570" s="756"/>
      <c r="F570" s="756"/>
      <c r="H570" s="756" t="s">
        <v>1444</v>
      </c>
      <c r="I570" s="756" t="s">
        <v>488</v>
      </c>
      <c r="J570">
        <v>129.4</v>
      </c>
      <c r="K570" s="756" t="s">
        <v>488</v>
      </c>
      <c r="L570">
        <v>0</v>
      </c>
      <c r="M570">
        <v>1</v>
      </c>
      <c r="N570">
        <v>10</v>
      </c>
      <c r="O570" s="756" t="s">
        <v>1424</v>
      </c>
      <c r="P570" s="756" t="s">
        <v>13</v>
      </c>
      <c r="Q570" s="756" t="s">
        <v>43</v>
      </c>
      <c r="R570" s="756" t="s">
        <v>93</v>
      </c>
      <c r="S570" s="756" t="s">
        <v>489</v>
      </c>
      <c r="T570" s="756" t="s">
        <v>88</v>
      </c>
      <c r="U570" s="756" t="s">
        <v>490</v>
      </c>
      <c r="V570">
        <v>75016</v>
      </c>
      <c r="W570" s="756" t="s">
        <v>181</v>
      </c>
      <c r="X570">
        <v>75</v>
      </c>
      <c r="Y570" s="756" t="s">
        <v>2448</v>
      </c>
      <c r="Z570">
        <v>15</v>
      </c>
      <c r="AA570" s="756" t="s">
        <v>3310</v>
      </c>
      <c r="AB570" t="s">
        <v>2457</v>
      </c>
      <c r="AC570">
        <v>272.39999999999998</v>
      </c>
      <c r="AD570">
        <v>52.8</v>
      </c>
      <c r="AE570">
        <v>60.131724137931045</v>
      </c>
      <c r="AF570">
        <v>124.55857142857143</v>
      </c>
      <c r="AG570">
        <v>54</v>
      </c>
      <c r="AH570">
        <v>117.02499999999999</v>
      </c>
      <c r="AI570">
        <v>65</v>
      </c>
      <c r="AJ570">
        <v>100.20453012048185</v>
      </c>
    </row>
    <row r="571" spans="1:36" hidden="1">
      <c r="A571">
        <v>160</v>
      </c>
      <c r="B571" s="436">
        <v>45721</v>
      </c>
      <c r="C571" s="756" t="s">
        <v>1489</v>
      </c>
      <c r="D571" s="756" t="s">
        <v>1665</v>
      </c>
      <c r="E571" s="756"/>
      <c r="F571" s="756"/>
      <c r="H571" s="756" t="s">
        <v>1438</v>
      </c>
      <c r="I571" s="756" t="s">
        <v>1212</v>
      </c>
      <c r="J571">
        <v>58.5</v>
      </c>
      <c r="K571" s="756" t="s">
        <v>1212</v>
      </c>
      <c r="L571">
        <v>0</v>
      </c>
      <c r="M571">
        <v>1</v>
      </c>
      <c r="N571">
        <v>10</v>
      </c>
      <c r="O571" s="756" t="s">
        <v>1424</v>
      </c>
      <c r="P571" s="756" t="s">
        <v>13</v>
      </c>
      <c r="Q571" s="756" t="s">
        <v>49</v>
      </c>
      <c r="R571" s="756" t="s">
        <v>49</v>
      </c>
      <c r="S571" s="756" t="s">
        <v>131</v>
      </c>
      <c r="T571" s="756"/>
      <c r="U571" s="756" t="s">
        <v>1213</v>
      </c>
      <c r="V571">
        <v>75020</v>
      </c>
      <c r="W571" s="756" t="s">
        <v>138</v>
      </c>
      <c r="X571">
        <v>75</v>
      </c>
      <c r="Y571" s="756" t="s">
        <v>2448</v>
      </c>
      <c r="Z571">
        <v>15</v>
      </c>
      <c r="AA571" s="756" t="s">
        <v>3310</v>
      </c>
      <c r="AB571" t="s">
        <v>2457</v>
      </c>
      <c r="AC571">
        <v>875.78</v>
      </c>
      <c r="AD571">
        <v>47.44</v>
      </c>
      <c r="AE571">
        <v>168.76499999999999</v>
      </c>
      <c r="AF571">
        <v>180.01599999999999</v>
      </c>
      <c r="AG571">
        <v>130.27000000000001</v>
      </c>
      <c r="AH571">
        <v>118.14</v>
      </c>
      <c r="AI571">
        <v>65</v>
      </c>
      <c r="AJ571">
        <v>100.20453012048185</v>
      </c>
    </row>
    <row r="572" spans="1:36" hidden="1">
      <c r="A572">
        <v>160</v>
      </c>
      <c r="B572" s="436">
        <v>45721</v>
      </c>
      <c r="C572" s="756" t="s">
        <v>1489</v>
      </c>
      <c r="D572" s="756" t="s">
        <v>1665</v>
      </c>
      <c r="E572" s="756"/>
      <c r="F572" s="756"/>
      <c r="H572" s="756" t="s">
        <v>1438</v>
      </c>
      <c r="I572" s="756" t="s">
        <v>1209</v>
      </c>
      <c r="J572">
        <v>58.5</v>
      </c>
      <c r="K572" s="756" t="s">
        <v>1209</v>
      </c>
      <c r="L572">
        <v>0</v>
      </c>
      <c r="M572">
        <v>1</v>
      </c>
      <c r="N572">
        <v>10</v>
      </c>
      <c r="O572" s="756" t="s">
        <v>1424</v>
      </c>
      <c r="P572" s="756" t="s">
        <v>114</v>
      </c>
      <c r="Q572" s="756" t="s">
        <v>35</v>
      </c>
      <c r="R572" s="756" t="s">
        <v>143</v>
      </c>
      <c r="S572" s="756"/>
      <c r="T572" s="756"/>
      <c r="U572" s="756" t="s">
        <v>1210</v>
      </c>
      <c r="V572">
        <v>93000</v>
      </c>
      <c r="W572" s="756" t="s">
        <v>1211</v>
      </c>
      <c r="X572">
        <v>93</v>
      </c>
      <c r="Y572" s="756" t="s">
        <v>2450</v>
      </c>
      <c r="Z572">
        <v>15</v>
      </c>
      <c r="AA572" s="756" t="s">
        <v>2453</v>
      </c>
      <c r="AB572" t="s">
        <v>2457</v>
      </c>
      <c r="AC572">
        <v>276</v>
      </c>
      <c r="AD572">
        <v>47.44</v>
      </c>
      <c r="AE572">
        <v>132.76266666666666</v>
      </c>
      <c r="AF572">
        <v>132.76266666666666</v>
      </c>
      <c r="AG572">
        <v>118.14</v>
      </c>
      <c r="AH572">
        <v>118.14</v>
      </c>
      <c r="AI572">
        <v>65</v>
      </c>
      <c r="AJ572">
        <v>100.20453012048185</v>
      </c>
    </row>
    <row r="573" spans="1:36" hidden="1">
      <c r="A573">
        <v>161</v>
      </c>
      <c r="B573" s="436">
        <v>45721</v>
      </c>
      <c r="C573" s="756" t="s">
        <v>1489</v>
      </c>
      <c r="D573" s="756" t="s">
        <v>1773</v>
      </c>
      <c r="E573" s="756"/>
      <c r="F573" s="756"/>
      <c r="H573" s="756" t="s">
        <v>1465</v>
      </c>
      <c r="I573" s="756" t="s">
        <v>1029</v>
      </c>
      <c r="J573">
        <v>12</v>
      </c>
      <c r="K573" s="756" t="s">
        <v>1029</v>
      </c>
      <c r="L573">
        <v>0</v>
      </c>
      <c r="M573">
        <v>1</v>
      </c>
      <c r="N573">
        <v>10</v>
      </c>
      <c r="O573" s="756" t="s">
        <v>1424</v>
      </c>
      <c r="P573" s="756" t="s">
        <v>114</v>
      </c>
      <c r="Q573" s="756" t="s">
        <v>7</v>
      </c>
      <c r="R573" s="756" t="s">
        <v>143</v>
      </c>
      <c r="S573" s="756" t="s">
        <v>483</v>
      </c>
      <c r="T573" s="756" t="s">
        <v>1030</v>
      </c>
      <c r="U573" s="756" t="s">
        <v>1031</v>
      </c>
      <c r="V573">
        <v>75015</v>
      </c>
      <c r="W573" s="756" t="s">
        <v>118</v>
      </c>
      <c r="X573">
        <v>75</v>
      </c>
      <c r="Y573" s="756" t="s">
        <v>2450</v>
      </c>
      <c r="Z573">
        <v>15</v>
      </c>
      <c r="AA573" s="756" t="s">
        <v>2453</v>
      </c>
      <c r="AB573" t="s">
        <v>2457</v>
      </c>
      <c r="AC573">
        <v>60</v>
      </c>
      <c r="AD573">
        <v>12</v>
      </c>
      <c r="AE573">
        <v>22.299999999999997</v>
      </c>
      <c r="AF573">
        <v>29.733333333333334</v>
      </c>
      <c r="AG573">
        <v>19.600000000000001</v>
      </c>
      <c r="AH573">
        <v>23.4</v>
      </c>
      <c r="AI573">
        <v>65</v>
      </c>
      <c r="AJ573">
        <v>100.20453012048185</v>
      </c>
    </row>
    <row r="574" spans="1:36" hidden="1">
      <c r="A574">
        <v>161</v>
      </c>
      <c r="B574" s="436">
        <v>45721</v>
      </c>
      <c r="C574" s="756" t="s">
        <v>1489</v>
      </c>
      <c r="D574" s="756" t="s">
        <v>1773</v>
      </c>
      <c r="E574" s="756"/>
      <c r="F574" s="756"/>
      <c r="H574" s="756" t="s">
        <v>1465</v>
      </c>
      <c r="I574" s="756" t="s">
        <v>772</v>
      </c>
      <c r="J574">
        <v>12</v>
      </c>
      <c r="K574" s="756" t="s">
        <v>772</v>
      </c>
      <c r="L574">
        <v>0</v>
      </c>
      <c r="M574">
        <v>1</v>
      </c>
      <c r="N574">
        <v>10</v>
      </c>
      <c r="O574" s="756" t="s">
        <v>1424</v>
      </c>
      <c r="P574" s="756" t="s">
        <v>13</v>
      </c>
      <c r="Q574" s="756" t="s">
        <v>47</v>
      </c>
      <c r="R574" s="756" t="s">
        <v>47</v>
      </c>
      <c r="S574" s="756" t="s">
        <v>773</v>
      </c>
      <c r="T574" s="756" t="s">
        <v>88</v>
      </c>
      <c r="U574" s="756" t="s">
        <v>774</v>
      </c>
      <c r="V574">
        <v>92100</v>
      </c>
      <c r="W574" s="756" t="s">
        <v>235</v>
      </c>
      <c r="X574">
        <v>92</v>
      </c>
      <c r="Y574" s="756" t="s">
        <v>2448</v>
      </c>
      <c r="Z574">
        <v>15</v>
      </c>
      <c r="AA574" s="756" t="s">
        <v>3310</v>
      </c>
      <c r="AB574" t="s">
        <v>2457</v>
      </c>
      <c r="AC574">
        <v>79</v>
      </c>
      <c r="AD574">
        <v>5.8</v>
      </c>
      <c r="AE574">
        <v>36.027500000000003</v>
      </c>
      <c r="AF574">
        <v>36.027500000000003</v>
      </c>
      <c r="AG574">
        <v>34.200000000000003</v>
      </c>
      <c r="AH574">
        <v>34.200000000000003</v>
      </c>
      <c r="AI574">
        <v>65</v>
      </c>
      <c r="AJ574">
        <v>100.20453012048185</v>
      </c>
    </row>
    <row r="575" spans="1:36" hidden="1">
      <c r="B575" s="436">
        <v>45722</v>
      </c>
      <c r="C575" s="756" t="s">
        <v>1425</v>
      </c>
      <c r="D575" s="756"/>
      <c r="E575" s="756"/>
      <c r="F575" s="756"/>
      <c r="H575" s="756" t="s">
        <v>1426</v>
      </c>
      <c r="I575" s="756" t="s">
        <v>752</v>
      </c>
      <c r="K575" s="756" t="s">
        <v>752</v>
      </c>
      <c r="L575">
        <v>1</v>
      </c>
      <c r="M575">
        <v>1</v>
      </c>
      <c r="N575">
        <v>10</v>
      </c>
      <c r="O575" s="756" t="s">
        <v>1432</v>
      </c>
      <c r="P575" s="756" t="s">
        <v>114</v>
      </c>
      <c r="Q575" s="756" t="s">
        <v>3</v>
      </c>
      <c r="R575" s="756" t="s">
        <v>22</v>
      </c>
      <c r="S575" s="756" t="s">
        <v>753</v>
      </c>
      <c r="T575" s="756" t="s">
        <v>754</v>
      </c>
      <c r="U575" s="756" t="s">
        <v>755</v>
      </c>
      <c r="V575">
        <v>75012</v>
      </c>
      <c r="W575" s="756" t="s">
        <v>151</v>
      </c>
      <c r="X575">
        <v>75</v>
      </c>
      <c r="Y575" s="756" t="s">
        <v>2450</v>
      </c>
      <c r="Z575">
        <v>15</v>
      </c>
      <c r="AA575" s="756" t="s">
        <v>2454</v>
      </c>
      <c r="AB575" t="s">
        <v>2457</v>
      </c>
      <c r="AC575">
        <v>213.19</v>
      </c>
      <c r="AD575">
        <v>23.4</v>
      </c>
      <c r="AE575">
        <v>53.110666666666702</v>
      </c>
      <c r="AF575">
        <v>79.665999999999997</v>
      </c>
      <c r="AG575">
        <v>23.43</v>
      </c>
      <c r="AH575">
        <v>37.245000000000005</v>
      </c>
      <c r="AI575">
        <v>65</v>
      </c>
      <c r="AJ575">
        <v>100.20453012048185</v>
      </c>
    </row>
    <row r="576" spans="1:36" hidden="1">
      <c r="A576">
        <v>162</v>
      </c>
      <c r="B576" s="436">
        <v>45722</v>
      </c>
      <c r="C576" s="756" t="s">
        <v>1435</v>
      </c>
      <c r="D576" s="756" t="s">
        <v>1775</v>
      </c>
      <c r="E576" s="756"/>
      <c r="F576" s="756"/>
      <c r="H576" s="756" t="s">
        <v>1438</v>
      </c>
      <c r="I576" s="756" t="s">
        <v>759</v>
      </c>
      <c r="J576">
        <v>93.1</v>
      </c>
      <c r="K576" s="756" t="s">
        <v>759</v>
      </c>
      <c r="L576">
        <v>0</v>
      </c>
      <c r="M576">
        <v>1</v>
      </c>
      <c r="N576">
        <v>10</v>
      </c>
      <c r="O576" s="756" t="s">
        <v>1432</v>
      </c>
      <c r="P576" s="756" t="s">
        <v>13</v>
      </c>
      <c r="Q576" s="756" t="s">
        <v>49</v>
      </c>
      <c r="R576" s="756" t="s">
        <v>49</v>
      </c>
      <c r="S576" s="756" t="s">
        <v>760</v>
      </c>
      <c r="T576" s="756" t="s">
        <v>88</v>
      </c>
      <c r="U576" s="756" t="s">
        <v>761</v>
      </c>
      <c r="V576">
        <v>94270</v>
      </c>
      <c r="W576" s="756" t="s">
        <v>762</v>
      </c>
      <c r="X576">
        <v>94</v>
      </c>
      <c r="Y576" s="756" t="s">
        <v>2447</v>
      </c>
      <c r="Z576">
        <v>15</v>
      </c>
      <c r="AA576" s="756" t="s">
        <v>3310</v>
      </c>
      <c r="AB576" t="s">
        <v>2457</v>
      </c>
      <c r="AC576">
        <v>983.5</v>
      </c>
      <c r="AD576">
        <v>42.79</v>
      </c>
      <c r="AE576">
        <v>143.24458333333334</v>
      </c>
      <c r="AF576">
        <v>229.19133333333332</v>
      </c>
      <c r="AG576">
        <v>78.525000000000006</v>
      </c>
      <c r="AH576">
        <v>125.9</v>
      </c>
      <c r="AI576">
        <v>65</v>
      </c>
      <c r="AJ576">
        <v>100.20453012048185</v>
      </c>
    </row>
    <row r="577" spans="1:36" hidden="1">
      <c r="A577">
        <v>162</v>
      </c>
      <c r="B577" s="436">
        <v>45722</v>
      </c>
      <c r="C577" s="756" t="s">
        <v>1435</v>
      </c>
      <c r="D577" s="756" t="s">
        <v>1775</v>
      </c>
      <c r="E577" s="756"/>
      <c r="F577" s="756"/>
      <c r="H577" s="756" t="s">
        <v>1438</v>
      </c>
      <c r="I577" s="756" t="s">
        <v>1227</v>
      </c>
      <c r="J577">
        <v>93.1</v>
      </c>
      <c r="K577" s="756" t="s">
        <v>1227</v>
      </c>
      <c r="L577">
        <v>0</v>
      </c>
      <c r="M577">
        <v>1</v>
      </c>
      <c r="N577">
        <v>10</v>
      </c>
      <c r="O577" s="756" t="s">
        <v>1432</v>
      </c>
      <c r="P577" s="756" t="s">
        <v>114</v>
      </c>
      <c r="Q577" s="756" t="s">
        <v>20</v>
      </c>
      <c r="R577" s="756" t="s">
        <v>20</v>
      </c>
      <c r="S577" s="756" t="s">
        <v>848</v>
      </c>
      <c r="T577" s="756" t="s">
        <v>848</v>
      </c>
      <c r="U577" s="756" t="s">
        <v>1228</v>
      </c>
      <c r="V577">
        <v>93230</v>
      </c>
      <c r="W577" s="756" t="s">
        <v>286</v>
      </c>
      <c r="X577">
        <v>93</v>
      </c>
      <c r="Y577" s="756" t="s">
        <v>2450</v>
      </c>
      <c r="Z577">
        <v>15</v>
      </c>
      <c r="AA577" s="756" t="s">
        <v>2453</v>
      </c>
      <c r="AB577" t="s">
        <v>2457</v>
      </c>
      <c r="AC577">
        <v>242</v>
      </c>
      <c r="AD577">
        <v>68.650000000000006</v>
      </c>
      <c r="AE577">
        <v>73.678620689655176</v>
      </c>
      <c r="AF577">
        <v>142.44533333333334</v>
      </c>
      <c r="AG577">
        <v>63.7</v>
      </c>
      <c r="AH577">
        <v>131</v>
      </c>
      <c r="AI577">
        <v>65</v>
      </c>
      <c r="AJ577">
        <v>100.20453012048185</v>
      </c>
    </row>
    <row r="578" spans="1:36" hidden="1">
      <c r="A578">
        <v>163</v>
      </c>
      <c r="B578" s="436">
        <v>45722</v>
      </c>
      <c r="C578" s="756" t="s">
        <v>1777</v>
      </c>
      <c r="D578" s="756" t="s">
        <v>1670</v>
      </c>
      <c r="E578" s="756" t="s">
        <v>1778</v>
      </c>
      <c r="F578" s="756"/>
      <c r="H578" s="756" t="s">
        <v>1457</v>
      </c>
      <c r="I578" s="756" t="s">
        <v>485</v>
      </c>
      <c r="J578">
        <v>87.5</v>
      </c>
      <c r="K578" s="756" t="s">
        <v>485</v>
      </c>
      <c r="L578">
        <v>0</v>
      </c>
      <c r="M578">
        <v>1</v>
      </c>
      <c r="N578">
        <v>10</v>
      </c>
      <c r="O578" s="756" t="s">
        <v>1432</v>
      </c>
      <c r="P578" s="756" t="s">
        <v>13</v>
      </c>
      <c r="Q578" s="756" t="s">
        <v>49</v>
      </c>
      <c r="R578" s="756" t="s">
        <v>86</v>
      </c>
      <c r="S578" s="756" t="s">
        <v>486</v>
      </c>
      <c r="T578" s="756" t="s">
        <v>88</v>
      </c>
      <c r="U578" s="756" t="s">
        <v>487</v>
      </c>
      <c r="V578">
        <v>75003</v>
      </c>
      <c r="W578" s="756" t="s">
        <v>315</v>
      </c>
      <c r="X578">
        <v>75</v>
      </c>
      <c r="Y578" s="756" t="s">
        <v>2447</v>
      </c>
      <c r="Z578">
        <v>15</v>
      </c>
      <c r="AA578" s="756" t="s">
        <v>3310</v>
      </c>
      <c r="AB578" t="s">
        <v>2457</v>
      </c>
      <c r="AC578">
        <v>96.3</v>
      </c>
      <c r="AD578">
        <v>70</v>
      </c>
      <c r="AE578">
        <v>80.628571428571433</v>
      </c>
      <c r="AF578">
        <v>80.628571428571433</v>
      </c>
      <c r="AG578">
        <v>87.5</v>
      </c>
      <c r="AH578">
        <v>87.5</v>
      </c>
      <c r="AI578">
        <v>65</v>
      </c>
      <c r="AJ578">
        <v>100.20453012048185</v>
      </c>
    </row>
    <row r="579" spans="1:36" hidden="1">
      <c r="A579">
        <v>163</v>
      </c>
      <c r="B579" s="436">
        <v>45722</v>
      </c>
      <c r="C579" s="756" t="s">
        <v>1777</v>
      </c>
      <c r="D579" s="756" t="s">
        <v>1670</v>
      </c>
      <c r="E579" s="756" t="s">
        <v>1778</v>
      </c>
      <c r="F579" s="756"/>
      <c r="H579" s="756" t="s">
        <v>1457</v>
      </c>
      <c r="I579" s="756" t="s">
        <v>1203</v>
      </c>
      <c r="J579">
        <v>87.5</v>
      </c>
      <c r="K579" s="756" t="s">
        <v>1203</v>
      </c>
      <c r="L579">
        <v>0</v>
      </c>
      <c r="M579">
        <v>1</v>
      </c>
      <c r="N579">
        <v>10</v>
      </c>
      <c r="O579" s="756" t="s">
        <v>1432</v>
      </c>
      <c r="P579" s="756" t="s">
        <v>114</v>
      </c>
      <c r="Q579" s="756" t="s">
        <v>690</v>
      </c>
      <c r="R579" s="756" t="s">
        <v>1204</v>
      </c>
      <c r="S579" s="756"/>
      <c r="T579" s="756"/>
      <c r="U579" s="756" t="s">
        <v>1205</v>
      </c>
      <c r="V579">
        <v>75013</v>
      </c>
      <c r="W579" s="756" t="s">
        <v>127</v>
      </c>
      <c r="X579">
        <v>75</v>
      </c>
      <c r="Y579" s="756" t="s">
        <v>2450</v>
      </c>
      <c r="Z579">
        <v>15</v>
      </c>
      <c r="AA579" s="756" t="s">
        <v>2452</v>
      </c>
      <c r="AB579" t="s">
        <v>2457</v>
      </c>
      <c r="AC579">
        <v>96.3</v>
      </c>
      <c r="AD579">
        <v>70</v>
      </c>
      <c r="AE579">
        <v>80.628571428571433</v>
      </c>
      <c r="AF579">
        <v>80.628571428571433</v>
      </c>
      <c r="AG579">
        <v>87.5</v>
      </c>
      <c r="AH579">
        <v>87.5</v>
      </c>
      <c r="AI579">
        <v>65</v>
      </c>
      <c r="AJ579">
        <v>100.20453012048185</v>
      </c>
    </row>
    <row r="580" spans="1:36" hidden="1">
      <c r="A580">
        <v>164</v>
      </c>
      <c r="B580" s="436">
        <v>45722</v>
      </c>
      <c r="C580" s="756" t="s">
        <v>1529</v>
      </c>
      <c r="D580" s="756" t="s">
        <v>1665</v>
      </c>
      <c r="E580" s="756" t="s">
        <v>1780</v>
      </c>
      <c r="F580" s="756"/>
      <c r="H580" s="756" t="s">
        <v>1444</v>
      </c>
      <c r="I580" s="756" t="s">
        <v>370</v>
      </c>
      <c r="J580">
        <v>106.98</v>
      </c>
      <c r="K580" s="756" t="s">
        <v>370</v>
      </c>
      <c r="L580">
        <v>0</v>
      </c>
      <c r="M580">
        <v>1</v>
      </c>
      <c r="N580">
        <v>10</v>
      </c>
      <c r="O580" s="756" t="s">
        <v>1432</v>
      </c>
      <c r="P580" s="756" t="s">
        <v>13</v>
      </c>
      <c r="Q580" s="756" t="s">
        <v>43</v>
      </c>
      <c r="R580" s="756" t="s">
        <v>93</v>
      </c>
      <c r="S580" s="756" t="s">
        <v>371</v>
      </c>
      <c r="T580" s="756" t="s">
        <v>95</v>
      </c>
      <c r="U580" s="756" t="s">
        <v>373</v>
      </c>
      <c r="V580">
        <v>92000</v>
      </c>
      <c r="W580" s="756" t="s">
        <v>160</v>
      </c>
      <c r="X580">
        <v>92</v>
      </c>
      <c r="Y580" s="756" t="s">
        <v>2512</v>
      </c>
      <c r="Z580">
        <v>15</v>
      </c>
      <c r="AA580" s="756" t="s">
        <v>3310</v>
      </c>
      <c r="AB580" t="s">
        <v>2457</v>
      </c>
      <c r="AC580">
        <v>106.98</v>
      </c>
      <c r="AD580">
        <v>18</v>
      </c>
      <c r="AE580">
        <v>59.938333333333333</v>
      </c>
      <c r="AF580">
        <v>59.938333333333333</v>
      </c>
      <c r="AG580">
        <v>50.814999999999998</v>
      </c>
      <c r="AH580">
        <v>50.814999999999998</v>
      </c>
      <c r="AI580">
        <v>65</v>
      </c>
      <c r="AJ580">
        <v>100.20453012048185</v>
      </c>
    </row>
    <row r="581" spans="1:36" hidden="1">
      <c r="A581">
        <v>164</v>
      </c>
      <c r="B581" s="436">
        <v>45722</v>
      </c>
      <c r="C581" s="756" t="s">
        <v>1529</v>
      </c>
      <c r="D581" s="756" t="s">
        <v>1665</v>
      </c>
      <c r="E581" s="756" t="s">
        <v>1780</v>
      </c>
      <c r="F581" s="756"/>
      <c r="H581" s="756" t="s">
        <v>1444</v>
      </c>
      <c r="I581" s="756" t="s">
        <v>1262</v>
      </c>
      <c r="J581">
        <v>48.6</v>
      </c>
      <c r="K581" s="756" t="s">
        <v>1262</v>
      </c>
      <c r="L581">
        <v>0</v>
      </c>
      <c r="M581">
        <v>1</v>
      </c>
      <c r="N581">
        <v>10</v>
      </c>
      <c r="O581" s="756" t="s">
        <v>1432</v>
      </c>
      <c r="P581" s="756" t="s">
        <v>13</v>
      </c>
      <c r="Q581" s="756" t="s">
        <v>49</v>
      </c>
      <c r="R581" s="756"/>
      <c r="S581" s="756" t="s">
        <v>1263</v>
      </c>
      <c r="T581" s="756" t="s">
        <v>88</v>
      </c>
      <c r="U581" s="756" t="s">
        <v>1264</v>
      </c>
      <c r="V581">
        <v>93200</v>
      </c>
      <c r="W581" s="756" t="s">
        <v>744</v>
      </c>
      <c r="X581">
        <v>93</v>
      </c>
      <c r="Y581" s="756" t="s">
        <v>2447</v>
      </c>
      <c r="Z581">
        <v>15</v>
      </c>
      <c r="AA581" s="756" t="s">
        <v>3310</v>
      </c>
      <c r="AB581" t="s">
        <v>2457</v>
      </c>
      <c r="AC581">
        <v>313</v>
      </c>
      <c r="AD581">
        <v>17</v>
      </c>
      <c r="AE581">
        <v>98.68</v>
      </c>
      <c r="AF581">
        <v>123.35000000000001</v>
      </c>
      <c r="AG581">
        <v>70</v>
      </c>
      <c r="AH581">
        <v>81.699999999999989</v>
      </c>
      <c r="AI581">
        <v>65</v>
      </c>
      <c r="AJ581">
        <v>100.20453012048185</v>
      </c>
    </row>
    <row r="582" spans="1:36" hidden="1">
      <c r="A582">
        <v>164</v>
      </c>
      <c r="B582" s="436">
        <v>45722</v>
      </c>
      <c r="C582" s="756" t="s">
        <v>1529</v>
      </c>
      <c r="D582" s="756" t="s">
        <v>1665</v>
      </c>
      <c r="E582" s="756" t="s">
        <v>1780</v>
      </c>
      <c r="F582" s="756"/>
      <c r="H582" s="756" t="s">
        <v>1444</v>
      </c>
      <c r="I582" s="756" t="s">
        <v>784</v>
      </c>
      <c r="J582">
        <v>39.299999999999997</v>
      </c>
      <c r="K582" s="756" t="s">
        <v>784</v>
      </c>
      <c r="L582">
        <v>0</v>
      </c>
      <c r="M582">
        <v>1</v>
      </c>
      <c r="N582">
        <v>10</v>
      </c>
      <c r="O582" s="756" t="s">
        <v>1432</v>
      </c>
      <c r="P582" s="756" t="s">
        <v>13</v>
      </c>
      <c r="Q582" s="756" t="s">
        <v>43</v>
      </c>
      <c r="R582" s="756" t="s">
        <v>93</v>
      </c>
      <c r="S582" s="756" t="s">
        <v>209</v>
      </c>
      <c r="T582" s="756" t="s">
        <v>88</v>
      </c>
      <c r="U582" s="756" t="s">
        <v>785</v>
      </c>
      <c r="V582">
        <v>92250</v>
      </c>
      <c r="W582" s="756" t="s">
        <v>786</v>
      </c>
      <c r="X582">
        <v>92</v>
      </c>
      <c r="Y582" s="756" t="s">
        <v>2448</v>
      </c>
      <c r="Z582">
        <v>15</v>
      </c>
      <c r="AA582" s="756" t="s">
        <v>3310</v>
      </c>
      <c r="AB582" t="s">
        <v>2457</v>
      </c>
      <c r="AC582">
        <v>92.91</v>
      </c>
      <c r="AD582">
        <v>17.5</v>
      </c>
      <c r="AE582">
        <v>29.722999999999999</v>
      </c>
      <c r="AF582">
        <v>45.727692307692308</v>
      </c>
      <c r="AG582">
        <v>27.125</v>
      </c>
      <c r="AH582">
        <v>47.14</v>
      </c>
      <c r="AI582">
        <v>65</v>
      </c>
      <c r="AJ582">
        <v>100.20453012048185</v>
      </c>
    </row>
    <row r="583" spans="1:36" hidden="1">
      <c r="A583">
        <v>164</v>
      </c>
      <c r="B583" s="436">
        <v>45722</v>
      </c>
      <c r="C583" s="756" t="s">
        <v>1529</v>
      </c>
      <c r="D583" s="756" t="s">
        <v>1665</v>
      </c>
      <c r="E583" s="756" t="s">
        <v>1780</v>
      </c>
      <c r="F583" s="756"/>
      <c r="H583" s="756" t="s">
        <v>1444</v>
      </c>
      <c r="I583" s="756" t="s">
        <v>1125</v>
      </c>
      <c r="J583">
        <v>48.6</v>
      </c>
      <c r="K583" s="756" t="s">
        <v>1125</v>
      </c>
      <c r="L583">
        <v>0</v>
      </c>
      <c r="M583">
        <v>1</v>
      </c>
      <c r="N583">
        <v>10</v>
      </c>
      <c r="O583" s="756" t="s">
        <v>1432</v>
      </c>
      <c r="P583" s="756" t="s">
        <v>114</v>
      </c>
      <c r="Q583" s="756" t="s">
        <v>3</v>
      </c>
      <c r="R583" s="756" t="s">
        <v>22</v>
      </c>
      <c r="S583" s="756" t="s">
        <v>1123</v>
      </c>
      <c r="T583" s="756" t="s">
        <v>1126</v>
      </c>
      <c r="U583" s="756" t="s">
        <v>1127</v>
      </c>
      <c r="V583">
        <v>92000</v>
      </c>
      <c r="W583" s="756" t="s">
        <v>160</v>
      </c>
      <c r="X583">
        <v>92</v>
      </c>
      <c r="Y583" s="756" t="s">
        <v>2450</v>
      </c>
      <c r="Z583">
        <v>15</v>
      </c>
      <c r="AA583" s="756" t="s">
        <v>2454</v>
      </c>
      <c r="AB583" t="s">
        <v>2457</v>
      </c>
      <c r="AC583">
        <v>148.6</v>
      </c>
      <c r="AD583">
        <v>48.6</v>
      </c>
      <c r="AE583">
        <v>98.6</v>
      </c>
      <c r="AF583">
        <v>98.6</v>
      </c>
      <c r="AG583">
        <v>98.6</v>
      </c>
      <c r="AH583">
        <v>98.6</v>
      </c>
      <c r="AI583">
        <v>65</v>
      </c>
      <c r="AJ583">
        <v>100.20453012048185</v>
      </c>
    </row>
    <row r="584" spans="1:36">
      <c r="A584">
        <v>164</v>
      </c>
      <c r="B584" s="436">
        <v>45722</v>
      </c>
      <c r="C584" s="756" t="s">
        <v>1529</v>
      </c>
      <c r="D584" s="756" t="s">
        <v>1665</v>
      </c>
      <c r="E584" s="756" t="s">
        <v>1780</v>
      </c>
      <c r="F584" s="756"/>
      <c r="H584" s="756" t="s">
        <v>1444</v>
      </c>
      <c r="I584" s="756" t="s">
        <v>382</v>
      </c>
      <c r="J584">
        <v>37.200000000000003</v>
      </c>
      <c r="K584" s="756" t="s">
        <v>382</v>
      </c>
      <c r="L584">
        <v>0</v>
      </c>
      <c r="M584">
        <v>1</v>
      </c>
      <c r="N584">
        <v>10</v>
      </c>
      <c r="O584" s="756" t="s">
        <v>1432</v>
      </c>
      <c r="P584" s="756" t="s">
        <v>13</v>
      </c>
      <c r="Q584" s="756" t="s">
        <v>49</v>
      </c>
      <c r="R584" s="756" t="s">
        <v>86</v>
      </c>
      <c r="S584" s="756" t="s">
        <v>383</v>
      </c>
      <c r="T584" s="756" t="s">
        <v>88</v>
      </c>
      <c r="U584" s="756" t="s">
        <v>384</v>
      </c>
      <c r="V584">
        <v>93400</v>
      </c>
      <c r="W584" s="756" t="s">
        <v>385</v>
      </c>
      <c r="X584">
        <v>93</v>
      </c>
      <c r="Y584" s="756" t="s">
        <v>2512</v>
      </c>
      <c r="Z584">
        <v>15</v>
      </c>
      <c r="AA584" s="756" t="s">
        <v>3310</v>
      </c>
      <c r="AB584" t="s">
        <v>2457</v>
      </c>
      <c r="AC584">
        <v>458.6</v>
      </c>
      <c r="AD584">
        <v>6.8</v>
      </c>
      <c r="AE584">
        <v>82.842083333333335</v>
      </c>
      <c r="AF584">
        <v>165.68416666666667</v>
      </c>
      <c r="AG584">
        <v>67.674999999999997</v>
      </c>
      <c r="AH584">
        <v>131.97499999999999</v>
      </c>
      <c r="AI584">
        <v>65</v>
      </c>
      <c r="AJ584">
        <v>100.20453012048185</v>
      </c>
    </row>
    <row r="585" spans="1:36" hidden="1">
      <c r="A585">
        <v>164</v>
      </c>
      <c r="B585" s="436">
        <v>45722</v>
      </c>
      <c r="C585" s="756" t="s">
        <v>1529</v>
      </c>
      <c r="D585" s="756" t="s">
        <v>1665</v>
      </c>
      <c r="E585" s="756" t="s">
        <v>1780</v>
      </c>
      <c r="F585" s="756"/>
      <c r="H585" s="756" t="s">
        <v>1444</v>
      </c>
      <c r="I585" s="756" t="s">
        <v>500</v>
      </c>
      <c r="J585">
        <v>183.48</v>
      </c>
      <c r="K585" s="756" t="s">
        <v>500</v>
      </c>
      <c r="L585">
        <v>0</v>
      </c>
      <c r="M585">
        <v>1</v>
      </c>
      <c r="N585">
        <v>10</v>
      </c>
      <c r="O585" s="756" t="s">
        <v>1432</v>
      </c>
      <c r="P585" s="756" t="s">
        <v>114</v>
      </c>
      <c r="Q585" s="756" t="s">
        <v>7</v>
      </c>
      <c r="R585" s="756" t="s">
        <v>501</v>
      </c>
      <c r="S585" s="756" t="s">
        <v>500</v>
      </c>
      <c r="T585" s="756" t="s">
        <v>500</v>
      </c>
      <c r="U585" s="756" t="s">
        <v>502</v>
      </c>
      <c r="V585">
        <v>92000</v>
      </c>
      <c r="W585" s="756" t="s">
        <v>160</v>
      </c>
      <c r="X585">
        <v>92</v>
      </c>
      <c r="Y585" s="756" t="s">
        <v>2450</v>
      </c>
      <c r="Z585">
        <v>15</v>
      </c>
      <c r="AA585" s="756" t="s">
        <v>2453</v>
      </c>
      <c r="AB585" t="s">
        <v>2457</v>
      </c>
      <c r="AC585">
        <v>458.58000000000004</v>
      </c>
      <c r="AD585">
        <v>45.85</v>
      </c>
      <c r="AE585">
        <v>71.959032258064511</v>
      </c>
      <c r="AF585">
        <v>159.33785714285716</v>
      </c>
      <c r="AG585">
        <v>53.75</v>
      </c>
      <c r="AH585">
        <v>137.535</v>
      </c>
      <c r="AI585">
        <v>65</v>
      </c>
      <c r="AJ585">
        <v>100.20453012048185</v>
      </c>
    </row>
    <row r="586" spans="1:36" hidden="1">
      <c r="B586" s="436">
        <v>45723</v>
      </c>
      <c r="C586" s="756" t="s">
        <v>1425</v>
      </c>
      <c r="D586" s="756"/>
      <c r="E586" s="756"/>
      <c r="F586" s="756"/>
      <c r="H586" s="756" t="s">
        <v>1426</v>
      </c>
      <c r="I586" s="756" t="s">
        <v>835</v>
      </c>
      <c r="K586" s="756" t="s">
        <v>835</v>
      </c>
      <c r="L586">
        <v>1</v>
      </c>
      <c r="M586">
        <v>1</v>
      </c>
      <c r="N586">
        <v>10</v>
      </c>
      <c r="O586" s="756" t="s">
        <v>1440</v>
      </c>
      <c r="P586" s="756" t="s">
        <v>114</v>
      </c>
      <c r="Q586" s="756" t="s">
        <v>7</v>
      </c>
      <c r="R586" s="756" t="s">
        <v>143</v>
      </c>
      <c r="S586" s="756" t="s">
        <v>836</v>
      </c>
      <c r="T586" s="756" t="s">
        <v>837</v>
      </c>
      <c r="U586" s="756" t="s">
        <v>838</v>
      </c>
      <c r="V586">
        <v>92100</v>
      </c>
      <c r="W586" s="756" t="s">
        <v>839</v>
      </c>
      <c r="X586">
        <v>92</v>
      </c>
      <c r="Y586" s="756" t="s">
        <v>2450</v>
      </c>
      <c r="Z586">
        <v>15</v>
      </c>
      <c r="AA586" s="756" t="s">
        <v>2453</v>
      </c>
      <c r="AB586" t="s">
        <v>2457</v>
      </c>
      <c r="AI586">
        <v>65</v>
      </c>
      <c r="AJ586">
        <v>100.20453012048185</v>
      </c>
    </row>
    <row r="587" spans="1:36" hidden="1">
      <c r="B587" s="436">
        <v>45723</v>
      </c>
      <c r="C587" s="756" t="s">
        <v>1425</v>
      </c>
      <c r="D587" s="756"/>
      <c r="E587" s="756"/>
      <c r="F587" s="756"/>
      <c r="H587" s="756" t="s">
        <v>1426</v>
      </c>
      <c r="I587" s="756" t="s">
        <v>1061</v>
      </c>
      <c r="K587" s="756" t="s">
        <v>1061</v>
      </c>
      <c r="L587">
        <v>1</v>
      </c>
      <c r="M587">
        <v>1</v>
      </c>
      <c r="N587">
        <v>10</v>
      </c>
      <c r="O587" s="756" t="s">
        <v>1440</v>
      </c>
      <c r="P587" s="756" t="s">
        <v>114</v>
      </c>
      <c r="Q587" s="756" t="s">
        <v>7</v>
      </c>
      <c r="R587" s="756" t="s">
        <v>143</v>
      </c>
      <c r="S587" s="756" t="s">
        <v>505</v>
      </c>
      <c r="T587" s="756" t="s">
        <v>1060</v>
      </c>
      <c r="U587" s="756" t="s">
        <v>1062</v>
      </c>
      <c r="V587">
        <v>92000</v>
      </c>
      <c r="W587" s="756" t="s">
        <v>160</v>
      </c>
      <c r="X587">
        <v>92</v>
      </c>
      <c r="Y587" s="756" t="s">
        <v>2450</v>
      </c>
      <c r="Z587">
        <v>15</v>
      </c>
      <c r="AA587" s="756" t="s">
        <v>2453</v>
      </c>
      <c r="AB587" t="s">
        <v>2457</v>
      </c>
      <c r="AC587">
        <v>11.6</v>
      </c>
      <c r="AD587">
        <v>1</v>
      </c>
      <c r="AE587">
        <v>6.8488888888888892</v>
      </c>
      <c r="AF587">
        <v>6.8488888888888892</v>
      </c>
      <c r="AG587">
        <v>7</v>
      </c>
      <c r="AH587">
        <v>7</v>
      </c>
      <c r="AI587">
        <v>65</v>
      </c>
      <c r="AJ587">
        <v>100.20453012048185</v>
      </c>
    </row>
    <row r="588" spans="1:36" hidden="1">
      <c r="B588" s="436">
        <v>45723</v>
      </c>
      <c r="C588" s="756" t="s">
        <v>1425</v>
      </c>
      <c r="D588" s="756"/>
      <c r="E588" s="756"/>
      <c r="F588" s="756"/>
      <c r="H588" s="756" t="s">
        <v>1426</v>
      </c>
      <c r="I588" s="756" t="s">
        <v>1231</v>
      </c>
      <c r="K588" s="756" t="s">
        <v>1231</v>
      </c>
      <c r="L588">
        <v>1</v>
      </c>
      <c r="M588">
        <v>1</v>
      </c>
      <c r="N588">
        <v>10</v>
      </c>
      <c r="O588" s="756" t="s">
        <v>1440</v>
      </c>
      <c r="P588" s="756" t="s">
        <v>114</v>
      </c>
      <c r="Q588" s="756" t="s">
        <v>7</v>
      </c>
      <c r="R588" s="756" t="s">
        <v>143</v>
      </c>
      <c r="S588" s="756"/>
      <c r="T588" s="756" t="s">
        <v>1232</v>
      </c>
      <c r="U588" s="756" t="s">
        <v>1233</v>
      </c>
      <c r="V588">
        <v>92110</v>
      </c>
      <c r="W588" s="756" t="s">
        <v>167</v>
      </c>
      <c r="X588">
        <v>92</v>
      </c>
      <c r="Y588" s="756" t="s">
        <v>2450</v>
      </c>
      <c r="Z588">
        <v>15</v>
      </c>
      <c r="AA588" s="756" t="s">
        <v>2453</v>
      </c>
      <c r="AB588" t="s">
        <v>2457</v>
      </c>
      <c r="AC588">
        <v>106.55</v>
      </c>
      <c r="AD588">
        <v>60.5</v>
      </c>
      <c r="AE588">
        <v>80.216666666666669</v>
      </c>
      <c r="AF588">
        <v>80.216666666666669</v>
      </c>
      <c r="AG588">
        <v>73.599999999999994</v>
      </c>
      <c r="AH588">
        <v>73.599999999999994</v>
      </c>
      <c r="AI588">
        <v>65</v>
      </c>
      <c r="AJ588">
        <v>100.20453012048185</v>
      </c>
    </row>
    <row r="589" spans="1:36" hidden="1">
      <c r="B589" s="436">
        <v>45723</v>
      </c>
      <c r="C589" s="756" t="s">
        <v>1425</v>
      </c>
      <c r="D589" s="756"/>
      <c r="E589" s="756"/>
      <c r="F589" s="756"/>
      <c r="H589" s="756" t="s">
        <v>1426</v>
      </c>
      <c r="I589" s="756" t="s">
        <v>1029</v>
      </c>
      <c r="K589" s="756" t="s">
        <v>1029</v>
      </c>
      <c r="L589">
        <v>1</v>
      </c>
      <c r="M589">
        <v>1</v>
      </c>
      <c r="N589">
        <v>10</v>
      </c>
      <c r="O589" s="756" t="s">
        <v>1440</v>
      </c>
      <c r="P589" s="756" t="s">
        <v>114</v>
      </c>
      <c r="Q589" s="756" t="s">
        <v>7</v>
      </c>
      <c r="R589" s="756" t="s">
        <v>143</v>
      </c>
      <c r="S589" s="756" t="s">
        <v>483</v>
      </c>
      <c r="T589" s="756" t="s">
        <v>1030</v>
      </c>
      <c r="U589" s="756" t="s">
        <v>1031</v>
      </c>
      <c r="V589">
        <v>75015</v>
      </c>
      <c r="W589" s="756" t="s">
        <v>118</v>
      </c>
      <c r="X589">
        <v>75</v>
      </c>
      <c r="Y589" s="756" t="s">
        <v>2450</v>
      </c>
      <c r="Z589">
        <v>15</v>
      </c>
      <c r="AA589" s="756" t="s">
        <v>2453</v>
      </c>
      <c r="AB589" t="s">
        <v>2457</v>
      </c>
      <c r="AC589">
        <v>60</v>
      </c>
      <c r="AD589">
        <v>12</v>
      </c>
      <c r="AE589">
        <v>22.299999999999997</v>
      </c>
      <c r="AF589">
        <v>29.733333333333334</v>
      </c>
      <c r="AG589">
        <v>19.600000000000001</v>
      </c>
      <c r="AH589">
        <v>23.4</v>
      </c>
      <c r="AI589">
        <v>65</v>
      </c>
      <c r="AJ589">
        <v>100.20453012048185</v>
      </c>
    </row>
    <row r="590" spans="1:36" hidden="1">
      <c r="B590" s="436">
        <v>45723</v>
      </c>
      <c r="C590" s="756" t="s">
        <v>1425</v>
      </c>
      <c r="D590" s="756"/>
      <c r="E590" s="756"/>
      <c r="F590" s="756"/>
      <c r="H590" s="756" t="s">
        <v>1426</v>
      </c>
      <c r="I590" s="756" t="s">
        <v>174</v>
      </c>
      <c r="K590" s="756" t="s">
        <v>174</v>
      </c>
      <c r="L590">
        <v>1</v>
      </c>
      <c r="M590">
        <v>1</v>
      </c>
      <c r="N590">
        <v>10</v>
      </c>
      <c r="O590" s="756" t="s">
        <v>1440</v>
      </c>
      <c r="P590" s="756" t="s">
        <v>114</v>
      </c>
      <c r="Q590" s="756" t="s">
        <v>7</v>
      </c>
      <c r="R590" s="756" t="s">
        <v>143</v>
      </c>
      <c r="S590" s="756" t="s">
        <v>144</v>
      </c>
      <c r="T590" s="756" t="s">
        <v>175</v>
      </c>
      <c r="U590" s="756" t="s">
        <v>176</v>
      </c>
      <c r="V590">
        <v>92400</v>
      </c>
      <c r="W590" s="756" t="s">
        <v>177</v>
      </c>
      <c r="X590">
        <v>92</v>
      </c>
      <c r="Y590" s="756" t="s">
        <v>2450</v>
      </c>
      <c r="Z590">
        <v>15</v>
      </c>
      <c r="AA590" s="756" t="s">
        <v>2453</v>
      </c>
      <c r="AB590" t="s">
        <v>2457</v>
      </c>
      <c r="AC590">
        <v>36</v>
      </c>
      <c r="AD590">
        <v>36</v>
      </c>
      <c r="AE590">
        <v>36</v>
      </c>
      <c r="AF590">
        <v>36</v>
      </c>
      <c r="AG590">
        <v>36</v>
      </c>
      <c r="AH590">
        <v>36</v>
      </c>
      <c r="AI590">
        <v>65</v>
      </c>
      <c r="AJ590">
        <v>100.20453012048185</v>
      </c>
    </row>
    <row r="591" spans="1:36" hidden="1">
      <c r="B591" s="436">
        <v>45723</v>
      </c>
      <c r="C591" s="756" t="s">
        <v>1425</v>
      </c>
      <c r="D591" s="756"/>
      <c r="E591" s="756"/>
      <c r="F591" s="756"/>
      <c r="H591" s="756" t="s">
        <v>1426</v>
      </c>
      <c r="I591" s="756" t="s">
        <v>471</v>
      </c>
      <c r="K591" s="756" t="s">
        <v>471</v>
      </c>
      <c r="L591">
        <v>1</v>
      </c>
      <c r="M591">
        <v>1</v>
      </c>
      <c r="N591">
        <v>10</v>
      </c>
      <c r="O591" s="756" t="s">
        <v>1440</v>
      </c>
      <c r="P591" s="756" t="s">
        <v>114</v>
      </c>
      <c r="Q591" s="756" t="s">
        <v>7</v>
      </c>
      <c r="R591" s="756" t="s">
        <v>143</v>
      </c>
      <c r="S591" s="756" t="s">
        <v>472</v>
      </c>
      <c r="T591" s="756" t="s">
        <v>473</v>
      </c>
      <c r="U591" s="756" t="s">
        <v>474</v>
      </c>
      <c r="V591">
        <v>92800</v>
      </c>
      <c r="W591" s="756" t="s">
        <v>475</v>
      </c>
      <c r="X591">
        <v>92</v>
      </c>
      <c r="Y591" s="756" t="s">
        <v>2450</v>
      </c>
      <c r="Z591">
        <v>15</v>
      </c>
      <c r="AA591" s="756" t="s">
        <v>2453</v>
      </c>
      <c r="AB591" t="s">
        <v>2457</v>
      </c>
      <c r="AC591">
        <v>68.8</v>
      </c>
      <c r="AD591">
        <v>12.1</v>
      </c>
      <c r="AE591">
        <v>36.945833333333333</v>
      </c>
      <c r="AF591">
        <v>36.945833333333333</v>
      </c>
      <c r="AG591">
        <v>42.125</v>
      </c>
      <c r="AH591">
        <v>42.125</v>
      </c>
      <c r="AI591">
        <v>65</v>
      </c>
      <c r="AJ591">
        <v>100.20453012048185</v>
      </c>
    </row>
    <row r="592" spans="1:36" hidden="1">
      <c r="B592" s="436">
        <v>45723</v>
      </c>
      <c r="C592" s="756" t="s">
        <v>1425</v>
      </c>
      <c r="D592" s="756"/>
      <c r="E592" s="756"/>
      <c r="F592" s="756"/>
      <c r="H592" s="756" t="s">
        <v>1426</v>
      </c>
      <c r="I592" s="756" t="s">
        <v>164</v>
      </c>
      <c r="K592" s="756" t="s">
        <v>164</v>
      </c>
      <c r="L592">
        <v>1</v>
      </c>
      <c r="M592">
        <v>1</v>
      </c>
      <c r="N592">
        <v>10</v>
      </c>
      <c r="O592" s="756" t="s">
        <v>1440</v>
      </c>
      <c r="P592" s="756" t="s">
        <v>114</v>
      </c>
      <c r="Q592" s="756" t="s">
        <v>7</v>
      </c>
      <c r="R592" s="756" t="s">
        <v>143</v>
      </c>
      <c r="S592" s="756" t="s">
        <v>144</v>
      </c>
      <c r="T592" s="756" t="s">
        <v>165</v>
      </c>
      <c r="U592" s="756" t="s">
        <v>166</v>
      </c>
      <c r="V592">
        <v>92110</v>
      </c>
      <c r="W592" s="756" t="s">
        <v>167</v>
      </c>
      <c r="X592">
        <v>92</v>
      </c>
      <c r="Y592" s="756" t="s">
        <v>2450</v>
      </c>
      <c r="Z592">
        <v>15</v>
      </c>
      <c r="AA592" s="756" t="s">
        <v>2453</v>
      </c>
      <c r="AB592" t="s">
        <v>2457</v>
      </c>
      <c r="AC592">
        <v>15</v>
      </c>
      <c r="AD592">
        <v>15</v>
      </c>
      <c r="AE592">
        <v>15</v>
      </c>
      <c r="AF592">
        <v>15</v>
      </c>
      <c r="AG592">
        <v>15</v>
      </c>
      <c r="AH592">
        <v>15</v>
      </c>
      <c r="AI592">
        <v>65</v>
      </c>
      <c r="AJ592">
        <v>100.20453012048185</v>
      </c>
    </row>
    <row r="593" spans="1:36" hidden="1">
      <c r="B593" s="436">
        <v>45723</v>
      </c>
      <c r="C593" s="756" t="s">
        <v>1425</v>
      </c>
      <c r="D593" s="756"/>
      <c r="E593" s="756"/>
      <c r="F593" s="756"/>
      <c r="H593" s="756" t="s">
        <v>1426</v>
      </c>
      <c r="I593" s="756" t="s">
        <v>1068</v>
      </c>
      <c r="K593" s="756" t="s">
        <v>1068</v>
      </c>
      <c r="L593">
        <v>1</v>
      </c>
      <c r="M593">
        <v>1</v>
      </c>
      <c r="N593">
        <v>10</v>
      </c>
      <c r="O593" s="756" t="s">
        <v>1440</v>
      </c>
      <c r="P593" s="756" t="s">
        <v>114</v>
      </c>
      <c r="Q593" s="756" t="s">
        <v>7</v>
      </c>
      <c r="R593" s="756" t="s">
        <v>143</v>
      </c>
      <c r="S593" s="756" t="s">
        <v>505</v>
      </c>
      <c r="T593" s="756" t="s">
        <v>1069</v>
      </c>
      <c r="U593" s="756" t="s">
        <v>1070</v>
      </c>
      <c r="V593">
        <v>92130</v>
      </c>
      <c r="W593" s="756" t="s">
        <v>147</v>
      </c>
      <c r="X593">
        <v>92</v>
      </c>
      <c r="Y593" s="756" t="s">
        <v>2450</v>
      </c>
      <c r="Z593">
        <v>15</v>
      </c>
      <c r="AA593" s="756" t="s">
        <v>2453</v>
      </c>
      <c r="AB593" t="s">
        <v>2457</v>
      </c>
      <c r="AI593">
        <v>65</v>
      </c>
      <c r="AJ593">
        <v>100.20453012048185</v>
      </c>
    </row>
    <row r="594" spans="1:36" hidden="1">
      <c r="B594" s="436">
        <v>45723</v>
      </c>
      <c r="C594" s="756" t="s">
        <v>1425</v>
      </c>
      <c r="D594" s="756"/>
      <c r="E594" s="756"/>
      <c r="F594" s="756"/>
      <c r="H594" s="756" t="s">
        <v>1426</v>
      </c>
      <c r="I594" s="756" t="s">
        <v>169</v>
      </c>
      <c r="K594" s="756" t="s">
        <v>169</v>
      </c>
      <c r="L594">
        <v>1</v>
      </c>
      <c r="M594">
        <v>1</v>
      </c>
      <c r="N594">
        <v>10</v>
      </c>
      <c r="O594" s="756" t="s">
        <v>1440</v>
      </c>
      <c r="P594" s="756" t="s">
        <v>114</v>
      </c>
      <c r="Q594" s="756" t="s">
        <v>7</v>
      </c>
      <c r="R594" s="756" t="s">
        <v>143</v>
      </c>
      <c r="S594" s="756" t="s">
        <v>144</v>
      </c>
      <c r="T594" s="756" t="s">
        <v>165</v>
      </c>
      <c r="U594" s="756" t="s">
        <v>170</v>
      </c>
      <c r="V594">
        <v>92110</v>
      </c>
      <c r="W594" s="756" t="s">
        <v>167</v>
      </c>
      <c r="X594">
        <v>92</v>
      </c>
      <c r="Y594" s="756" t="s">
        <v>2450</v>
      </c>
      <c r="Z594">
        <v>15</v>
      </c>
      <c r="AA594" s="756" t="s">
        <v>2453</v>
      </c>
      <c r="AB594" t="s">
        <v>2457</v>
      </c>
      <c r="AC594">
        <v>65</v>
      </c>
      <c r="AD594">
        <v>20</v>
      </c>
      <c r="AE594">
        <v>39.571428571428569</v>
      </c>
      <c r="AF594">
        <v>39.571428571428569</v>
      </c>
      <c r="AG594">
        <v>45</v>
      </c>
      <c r="AH594">
        <v>45</v>
      </c>
      <c r="AI594">
        <v>65</v>
      </c>
      <c r="AJ594">
        <v>100.20453012048185</v>
      </c>
    </row>
    <row r="595" spans="1:36" hidden="1">
      <c r="B595" s="436">
        <v>45723</v>
      </c>
      <c r="C595" s="756" t="s">
        <v>1425</v>
      </c>
      <c r="D595" s="756"/>
      <c r="E595" s="756"/>
      <c r="F595" s="756"/>
      <c r="H595" s="756" t="s">
        <v>1426</v>
      </c>
      <c r="I595" s="756" t="s">
        <v>752</v>
      </c>
      <c r="K595" s="756" t="s">
        <v>752</v>
      </c>
      <c r="L595">
        <v>1</v>
      </c>
      <c r="M595">
        <v>1</v>
      </c>
      <c r="N595">
        <v>10</v>
      </c>
      <c r="O595" s="756" t="s">
        <v>1440</v>
      </c>
      <c r="P595" s="756" t="s">
        <v>114</v>
      </c>
      <c r="Q595" s="756" t="s">
        <v>3</v>
      </c>
      <c r="R595" s="756" t="s">
        <v>22</v>
      </c>
      <c r="S595" s="756" t="s">
        <v>753</v>
      </c>
      <c r="T595" s="756" t="s">
        <v>754</v>
      </c>
      <c r="U595" s="756" t="s">
        <v>755</v>
      </c>
      <c r="V595">
        <v>75012</v>
      </c>
      <c r="W595" s="756" t="s">
        <v>151</v>
      </c>
      <c r="X595">
        <v>75</v>
      </c>
      <c r="Y595" s="756" t="s">
        <v>2450</v>
      </c>
      <c r="Z595">
        <v>15</v>
      </c>
      <c r="AA595" s="756" t="s">
        <v>2454</v>
      </c>
      <c r="AB595" t="s">
        <v>2457</v>
      </c>
      <c r="AC595">
        <v>213.19</v>
      </c>
      <c r="AD595">
        <v>23.4</v>
      </c>
      <c r="AE595">
        <v>53.110666666666702</v>
      </c>
      <c r="AF595">
        <v>79.665999999999997</v>
      </c>
      <c r="AG595">
        <v>23.43</v>
      </c>
      <c r="AH595">
        <v>37.245000000000005</v>
      </c>
      <c r="AI595">
        <v>65</v>
      </c>
      <c r="AJ595">
        <v>100.20453012048185</v>
      </c>
    </row>
    <row r="596" spans="1:36" hidden="1">
      <c r="A596">
        <v>165</v>
      </c>
      <c r="B596" s="436">
        <v>45723</v>
      </c>
      <c r="C596" s="756" t="s">
        <v>1435</v>
      </c>
      <c r="D596" s="756" t="s">
        <v>1489</v>
      </c>
      <c r="E596" s="756"/>
      <c r="F596" s="756"/>
      <c r="H596" s="756" t="s">
        <v>1457</v>
      </c>
      <c r="I596" s="756" t="s">
        <v>803</v>
      </c>
      <c r="J596">
        <v>151.19999999999999</v>
      </c>
      <c r="K596" s="756" t="s">
        <v>803</v>
      </c>
      <c r="L596">
        <v>0</v>
      </c>
      <c r="M596">
        <v>1</v>
      </c>
      <c r="N596">
        <v>10</v>
      </c>
      <c r="O596" s="756" t="s">
        <v>1440</v>
      </c>
      <c r="P596" s="756" t="s">
        <v>114</v>
      </c>
      <c r="Q596" s="756" t="s">
        <v>20</v>
      </c>
      <c r="R596" s="756" t="s">
        <v>20</v>
      </c>
      <c r="S596" s="756" t="s">
        <v>616</v>
      </c>
      <c r="T596" s="756" t="s">
        <v>616</v>
      </c>
      <c r="U596" s="756" t="s">
        <v>804</v>
      </c>
      <c r="V596">
        <v>75016</v>
      </c>
      <c r="W596" s="756" t="s">
        <v>181</v>
      </c>
      <c r="X596">
        <v>75</v>
      </c>
      <c r="Y596" s="756" t="s">
        <v>2450</v>
      </c>
      <c r="Z596">
        <v>15</v>
      </c>
      <c r="AA596" s="756" t="s">
        <v>2453</v>
      </c>
      <c r="AB596" t="s">
        <v>2457</v>
      </c>
      <c r="AC596">
        <v>475.14</v>
      </c>
      <c r="AD596">
        <v>82</v>
      </c>
      <c r="AE596">
        <v>79.063448275862072</v>
      </c>
      <c r="AF596">
        <v>305.71199999999999</v>
      </c>
      <c r="AG596">
        <v>71</v>
      </c>
      <c r="AH596">
        <v>300.61</v>
      </c>
      <c r="AI596">
        <v>65</v>
      </c>
      <c r="AJ596">
        <v>100.20453012048185</v>
      </c>
    </row>
    <row r="597" spans="1:36" hidden="1">
      <c r="A597">
        <v>165</v>
      </c>
      <c r="B597" s="436">
        <v>45723</v>
      </c>
      <c r="C597" s="756" t="s">
        <v>1435</v>
      </c>
      <c r="D597" s="756" t="s">
        <v>1489</v>
      </c>
      <c r="E597" s="756"/>
      <c r="F597" s="756"/>
      <c r="H597" s="756" t="s">
        <v>1457</v>
      </c>
      <c r="I597" s="756" t="s">
        <v>809</v>
      </c>
      <c r="J597">
        <v>46</v>
      </c>
      <c r="K597" s="756" t="s">
        <v>809</v>
      </c>
      <c r="L597">
        <v>0</v>
      </c>
      <c r="M597">
        <v>1</v>
      </c>
      <c r="N597">
        <v>10</v>
      </c>
      <c r="O597" s="756" t="s">
        <v>1440</v>
      </c>
      <c r="P597" s="756" t="s">
        <v>114</v>
      </c>
      <c r="Q597" s="756" t="s">
        <v>20</v>
      </c>
      <c r="R597" s="756" t="s">
        <v>20</v>
      </c>
      <c r="S597" s="756" t="s">
        <v>616</v>
      </c>
      <c r="T597" s="756" t="s">
        <v>616</v>
      </c>
      <c r="U597" s="756" t="s">
        <v>810</v>
      </c>
      <c r="V597">
        <v>75017</v>
      </c>
      <c r="W597" s="756" t="s">
        <v>393</v>
      </c>
      <c r="X597">
        <v>75</v>
      </c>
      <c r="Y597" s="756" t="s">
        <v>2450</v>
      </c>
      <c r="Z597">
        <v>15</v>
      </c>
      <c r="AA597" s="756" t="s">
        <v>2453</v>
      </c>
      <c r="AB597" t="s">
        <v>2457</v>
      </c>
      <c r="AC597">
        <v>411.4</v>
      </c>
      <c r="AD597">
        <v>118.37</v>
      </c>
      <c r="AE597">
        <v>68.5060465116279</v>
      </c>
      <c r="AF597">
        <v>196.38399999999999</v>
      </c>
      <c r="AG597">
        <v>60</v>
      </c>
      <c r="AH597">
        <v>179.85</v>
      </c>
      <c r="AI597">
        <v>65</v>
      </c>
      <c r="AJ597">
        <v>100.20453012048185</v>
      </c>
    </row>
    <row r="598" spans="1:36" hidden="1">
      <c r="A598">
        <v>165</v>
      </c>
      <c r="B598" s="436">
        <v>45723</v>
      </c>
      <c r="C598" s="756" t="s">
        <v>1435</v>
      </c>
      <c r="D598" s="756" t="s">
        <v>1489</v>
      </c>
      <c r="E598" s="756"/>
      <c r="F598" s="756"/>
      <c r="H598" s="756" t="s">
        <v>1457</v>
      </c>
      <c r="I598" s="756" t="s">
        <v>226</v>
      </c>
      <c r="J598">
        <v>197.2</v>
      </c>
      <c r="K598" s="756" t="s">
        <v>226</v>
      </c>
      <c r="L598">
        <v>0</v>
      </c>
      <c r="M598">
        <v>1</v>
      </c>
      <c r="N598">
        <v>10</v>
      </c>
      <c r="O598" s="756" t="s">
        <v>1440</v>
      </c>
      <c r="P598" s="756" t="s">
        <v>13</v>
      </c>
      <c r="Q598" s="756" t="s">
        <v>43</v>
      </c>
      <c r="R598" s="756" t="s">
        <v>93</v>
      </c>
      <c r="S598" s="756" t="s">
        <v>209</v>
      </c>
      <c r="T598" s="756" t="s">
        <v>88</v>
      </c>
      <c r="U598" s="756" t="s">
        <v>227</v>
      </c>
      <c r="V598">
        <v>75012</v>
      </c>
      <c r="W598" s="756" t="s">
        <v>151</v>
      </c>
      <c r="X598">
        <v>75</v>
      </c>
      <c r="Y598" s="756" t="s">
        <v>2448</v>
      </c>
      <c r="Z598">
        <v>15</v>
      </c>
      <c r="AA598" s="756" t="s">
        <v>3310</v>
      </c>
      <c r="AB598" t="s">
        <v>2457</v>
      </c>
      <c r="AC598">
        <v>242.2</v>
      </c>
      <c r="AD598">
        <v>37.5</v>
      </c>
      <c r="AE598">
        <v>145.446</v>
      </c>
      <c r="AF598">
        <v>145.446</v>
      </c>
      <c r="AG598">
        <v>134.69999999999999</v>
      </c>
      <c r="AH598">
        <v>134.69999999999999</v>
      </c>
      <c r="AI598">
        <v>65</v>
      </c>
      <c r="AJ598">
        <v>100.20453012048185</v>
      </c>
    </row>
    <row r="599" spans="1:36">
      <c r="A599">
        <v>166</v>
      </c>
      <c r="B599" s="436">
        <v>45723</v>
      </c>
      <c r="C599" s="756" t="s">
        <v>1526</v>
      </c>
      <c r="D599" s="756" t="s">
        <v>1436</v>
      </c>
      <c r="E599" s="756"/>
      <c r="F599" s="756"/>
      <c r="H599" s="756" t="s">
        <v>1438</v>
      </c>
      <c r="I599" s="756" t="s">
        <v>382</v>
      </c>
      <c r="J599">
        <v>54.1</v>
      </c>
      <c r="K599" s="756" t="s">
        <v>382</v>
      </c>
      <c r="L599">
        <v>0</v>
      </c>
      <c r="M599">
        <v>1</v>
      </c>
      <c r="N599">
        <v>10</v>
      </c>
      <c r="O599" s="756" t="s">
        <v>1440</v>
      </c>
      <c r="P599" s="756" t="s">
        <v>13</v>
      </c>
      <c r="Q599" s="756" t="s">
        <v>49</v>
      </c>
      <c r="R599" s="756" t="s">
        <v>86</v>
      </c>
      <c r="S599" s="756" t="s">
        <v>383</v>
      </c>
      <c r="T599" s="756" t="s">
        <v>88</v>
      </c>
      <c r="U599" s="756" t="s">
        <v>384</v>
      </c>
      <c r="V599">
        <v>93400</v>
      </c>
      <c r="W599" s="756" t="s">
        <v>385</v>
      </c>
      <c r="X599">
        <v>93</v>
      </c>
      <c r="Y599" s="756" t="s">
        <v>2512</v>
      </c>
      <c r="Z599">
        <v>15</v>
      </c>
      <c r="AA599" s="756" t="s">
        <v>3310</v>
      </c>
      <c r="AB599" t="s">
        <v>2457</v>
      </c>
      <c r="AC599">
        <v>458.6</v>
      </c>
      <c r="AD599">
        <v>6.8</v>
      </c>
      <c r="AE599">
        <v>82.842083333333335</v>
      </c>
      <c r="AF599">
        <v>165.68416666666667</v>
      </c>
      <c r="AG599">
        <v>67.674999999999997</v>
      </c>
      <c r="AH599">
        <v>131.97499999999999</v>
      </c>
      <c r="AI599">
        <v>65</v>
      </c>
      <c r="AJ599">
        <v>100.20453012048185</v>
      </c>
    </row>
    <row r="600" spans="1:36" hidden="1">
      <c r="A600">
        <v>166</v>
      </c>
      <c r="B600" s="436">
        <v>45723</v>
      </c>
      <c r="C600" s="756" t="s">
        <v>1526</v>
      </c>
      <c r="D600" s="756" t="s">
        <v>1436</v>
      </c>
      <c r="E600" s="756"/>
      <c r="F600" s="756"/>
      <c r="H600" s="756" t="s">
        <v>1438</v>
      </c>
      <c r="I600" s="756" t="s">
        <v>602</v>
      </c>
      <c r="J600">
        <v>54.1</v>
      </c>
      <c r="K600" s="756" t="s">
        <v>602</v>
      </c>
      <c r="L600">
        <v>0</v>
      </c>
      <c r="M600">
        <v>1</v>
      </c>
      <c r="N600">
        <v>10</v>
      </c>
      <c r="O600" s="756" t="s">
        <v>1440</v>
      </c>
      <c r="P600" s="756" t="s">
        <v>114</v>
      </c>
      <c r="Q600" s="756" t="s">
        <v>7</v>
      </c>
      <c r="R600" s="756" t="s">
        <v>143</v>
      </c>
      <c r="S600" s="756" t="s">
        <v>603</v>
      </c>
      <c r="T600" s="756" t="s">
        <v>603</v>
      </c>
      <c r="U600" s="756" t="s">
        <v>604</v>
      </c>
      <c r="V600">
        <v>93400</v>
      </c>
      <c r="W600" s="756" t="s">
        <v>385</v>
      </c>
      <c r="X600">
        <v>93</v>
      </c>
      <c r="Y600" s="756" t="s">
        <v>2450</v>
      </c>
      <c r="Z600">
        <v>15</v>
      </c>
      <c r="AA600" s="756" t="s">
        <v>2453</v>
      </c>
      <c r="AB600" t="s">
        <v>2457</v>
      </c>
      <c r="AC600">
        <v>153.4</v>
      </c>
      <c r="AD600">
        <v>43.9</v>
      </c>
      <c r="AE600">
        <v>84.566153846153838</v>
      </c>
      <c r="AF600">
        <v>84.566153846153838</v>
      </c>
      <c r="AG600">
        <v>75.400000000000006</v>
      </c>
      <c r="AH600">
        <v>75.400000000000006</v>
      </c>
      <c r="AI600">
        <v>65</v>
      </c>
      <c r="AJ600">
        <v>100.20453012048185</v>
      </c>
    </row>
    <row r="601" spans="1:36" hidden="1">
      <c r="A601">
        <v>167</v>
      </c>
      <c r="B601" s="436">
        <v>45723</v>
      </c>
      <c r="C601" s="756" t="s">
        <v>1784</v>
      </c>
      <c r="D601" s="756" t="s">
        <v>1785</v>
      </c>
      <c r="E601" s="756" t="s">
        <v>1786</v>
      </c>
      <c r="F601" s="756"/>
      <c r="H601" s="756" t="s">
        <v>1444</v>
      </c>
      <c r="I601" s="756" t="s">
        <v>500</v>
      </c>
      <c r="J601">
        <v>152.1</v>
      </c>
      <c r="K601" s="756" t="s">
        <v>500</v>
      </c>
      <c r="L601">
        <v>0</v>
      </c>
      <c r="M601">
        <v>1</v>
      </c>
      <c r="N601">
        <v>10</v>
      </c>
      <c r="O601" s="756" t="s">
        <v>1440</v>
      </c>
      <c r="P601" s="756" t="s">
        <v>114</v>
      </c>
      <c r="Q601" s="756" t="s">
        <v>7</v>
      </c>
      <c r="R601" s="756" t="s">
        <v>501</v>
      </c>
      <c r="S601" s="756" t="s">
        <v>500</v>
      </c>
      <c r="T601" s="756" t="s">
        <v>500</v>
      </c>
      <c r="U601" s="756" t="s">
        <v>502</v>
      </c>
      <c r="V601">
        <v>92000</v>
      </c>
      <c r="W601" s="756" t="s">
        <v>160</v>
      </c>
      <c r="X601">
        <v>92</v>
      </c>
      <c r="Y601" s="756" t="s">
        <v>2450</v>
      </c>
      <c r="Z601">
        <v>15</v>
      </c>
      <c r="AA601" s="756" t="s">
        <v>2453</v>
      </c>
      <c r="AB601" t="s">
        <v>2457</v>
      </c>
      <c r="AC601">
        <v>458.58000000000004</v>
      </c>
      <c r="AD601">
        <v>45.85</v>
      </c>
      <c r="AE601">
        <v>71.959032258064511</v>
      </c>
      <c r="AF601">
        <v>159.33785714285716</v>
      </c>
      <c r="AG601">
        <v>53.75</v>
      </c>
      <c r="AH601">
        <v>137.535</v>
      </c>
      <c r="AI601">
        <v>65</v>
      </c>
      <c r="AJ601">
        <v>100.20453012048185</v>
      </c>
    </row>
    <row r="602" spans="1:36">
      <c r="A602">
        <v>167</v>
      </c>
      <c r="B602" s="436">
        <v>45723</v>
      </c>
      <c r="C602" s="756" t="s">
        <v>1784</v>
      </c>
      <c r="D602" s="756" t="s">
        <v>1785</v>
      </c>
      <c r="E602" s="756" t="s">
        <v>1786</v>
      </c>
      <c r="F602" s="756"/>
      <c r="H602" s="756" t="s">
        <v>1444</v>
      </c>
      <c r="I602" s="756" t="s">
        <v>382</v>
      </c>
      <c r="J602">
        <v>113.6</v>
      </c>
      <c r="K602" s="756" t="s">
        <v>382</v>
      </c>
      <c r="L602">
        <v>0</v>
      </c>
      <c r="M602">
        <v>1</v>
      </c>
      <c r="N602">
        <v>10</v>
      </c>
      <c r="O602" s="756" t="s">
        <v>1440</v>
      </c>
      <c r="P602" s="756" t="s">
        <v>13</v>
      </c>
      <c r="Q602" s="756" t="s">
        <v>49</v>
      </c>
      <c r="R602" s="756" t="s">
        <v>86</v>
      </c>
      <c r="S602" s="756" t="s">
        <v>383</v>
      </c>
      <c r="T602" s="756" t="s">
        <v>88</v>
      </c>
      <c r="U602" s="756" t="s">
        <v>384</v>
      </c>
      <c r="V602">
        <v>93400</v>
      </c>
      <c r="W602" s="756" t="s">
        <v>385</v>
      </c>
      <c r="X602">
        <v>93</v>
      </c>
      <c r="Y602" s="756" t="s">
        <v>2512</v>
      </c>
      <c r="Z602">
        <v>15</v>
      </c>
      <c r="AA602" s="756" t="s">
        <v>3310</v>
      </c>
      <c r="AB602" t="s">
        <v>2457</v>
      </c>
      <c r="AC602">
        <v>458.6</v>
      </c>
      <c r="AD602">
        <v>6.8</v>
      </c>
      <c r="AE602">
        <v>82.842083333333335</v>
      </c>
      <c r="AF602">
        <v>165.68416666666667</v>
      </c>
      <c r="AG602">
        <v>67.674999999999997</v>
      </c>
      <c r="AH602">
        <v>131.97499999999999</v>
      </c>
      <c r="AI602">
        <v>65</v>
      </c>
      <c r="AJ602">
        <v>100.20453012048185</v>
      </c>
    </row>
    <row r="603" spans="1:36" hidden="1">
      <c r="A603">
        <v>167</v>
      </c>
      <c r="B603" s="436">
        <v>45723</v>
      </c>
      <c r="C603" s="756" t="s">
        <v>1784</v>
      </c>
      <c r="D603" s="756" t="s">
        <v>1785</v>
      </c>
      <c r="E603" s="756" t="s">
        <v>1786</v>
      </c>
      <c r="F603" s="756"/>
      <c r="H603" s="756" t="s">
        <v>1444</v>
      </c>
      <c r="I603" s="756" t="s">
        <v>1252</v>
      </c>
      <c r="J603">
        <v>38.5</v>
      </c>
      <c r="K603" s="756" t="s">
        <v>1252</v>
      </c>
      <c r="L603">
        <v>0</v>
      </c>
      <c r="M603">
        <v>1</v>
      </c>
      <c r="N603">
        <v>10</v>
      </c>
      <c r="O603" s="756" t="s">
        <v>1440</v>
      </c>
      <c r="P603" s="756" t="s">
        <v>13</v>
      </c>
      <c r="Q603" s="756" t="s">
        <v>43</v>
      </c>
      <c r="R603" s="756" t="s">
        <v>93</v>
      </c>
      <c r="S603" s="756" t="s">
        <v>110</v>
      </c>
      <c r="T603" s="756" t="s">
        <v>88</v>
      </c>
      <c r="U603" s="756" t="s">
        <v>1253</v>
      </c>
      <c r="V603">
        <v>93210</v>
      </c>
      <c r="W603" s="756" t="s">
        <v>1254</v>
      </c>
      <c r="X603">
        <v>93</v>
      </c>
      <c r="Y603" s="756" t="s">
        <v>2448</v>
      </c>
      <c r="Z603">
        <v>15</v>
      </c>
      <c r="AA603" s="756" t="s">
        <v>3310</v>
      </c>
      <c r="AB603" t="s">
        <v>2457</v>
      </c>
      <c r="AC603">
        <v>151.57</v>
      </c>
      <c r="AD603">
        <v>15.65</v>
      </c>
      <c r="AE603">
        <v>47.782307692307697</v>
      </c>
      <c r="AF603">
        <v>62.11699999999999</v>
      </c>
      <c r="AG603">
        <v>38.5</v>
      </c>
      <c r="AH603">
        <v>41.875</v>
      </c>
      <c r="AI603">
        <v>65</v>
      </c>
      <c r="AJ603">
        <v>100.20453012048185</v>
      </c>
    </row>
    <row r="604" spans="1:36" hidden="1">
      <c r="A604">
        <v>168</v>
      </c>
      <c r="B604" s="436">
        <v>45723</v>
      </c>
      <c r="C604" s="756" t="s">
        <v>1459</v>
      </c>
      <c r="D604" s="756" t="s">
        <v>1607</v>
      </c>
      <c r="E604" s="756"/>
      <c r="F604" s="756"/>
      <c r="H604" s="756" t="s">
        <v>1461</v>
      </c>
      <c r="I604" s="756" t="s">
        <v>455</v>
      </c>
      <c r="J604">
        <v>60.57</v>
      </c>
      <c r="K604" s="756" t="s">
        <v>455</v>
      </c>
      <c r="L604">
        <v>0</v>
      </c>
      <c r="M604">
        <v>1</v>
      </c>
      <c r="N604">
        <v>10</v>
      </c>
      <c r="O604" s="756" t="s">
        <v>1440</v>
      </c>
      <c r="P604" s="756" t="s">
        <v>114</v>
      </c>
      <c r="Q604" s="756" t="s">
        <v>7</v>
      </c>
      <c r="R604" s="756" t="s">
        <v>143</v>
      </c>
      <c r="S604" s="756" t="s">
        <v>449</v>
      </c>
      <c r="T604" s="756" t="s">
        <v>165</v>
      </c>
      <c r="U604" s="756" t="s">
        <v>456</v>
      </c>
      <c r="V604">
        <v>92300</v>
      </c>
      <c r="W604" s="756" t="s">
        <v>172</v>
      </c>
      <c r="X604">
        <v>92</v>
      </c>
      <c r="Y604" s="756" t="s">
        <v>2450</v>
      </c>
      <c r="Z604">
        <v>15</v>
      </c>
      <c r="AA604" s="756" t="s">
        <v>2453</v>
      </c>
      <c r="AB604" t="s">
        <v>2457</v>
      </c>
      <c r="AC604">
        <v>60.57</v>
      </c>
      <c r="AD604">
        <v>29.3</v>
      </c>
      <c r="AE604">
        <v>41.696666666666665</v>
      </c>
      <c r="AF604">
        <v>41.696666666666665</v>
      </c>
      <c r="AG604">
        <v>35.22</v>
      </c>
      <c r="AH604">
        <v>35.22</v>
      </c>
      <c r="AI604">
        <v>65</v>
      </c>
      <c r="AJ604">
        <v>100.20453012048185</v>
      </c>
    </row>
    <row r="605" spans="1:36" hidden="1">
      <c r="A605">
        <v>168</v>
      </c>
      <c r="B605" s="436">
        <v>45723</v>
      </c>
      <c r="C605" s="756" t="s">
        <v>1459</v>
      </c>
      <c r="D605" s="756" t="s">
        <v>1607</v>
      </c>
      <c r="E605" s="756"/>
      <c r="F605" s="756"/>
      <c r="H605" s="756" t="s">
        <v>1461</v>
      </c>
      <c r="I605" s="756" t="s">
        <v>784</v>
      </c>
      <c r="J605">
        <v>39.96</v>
      </c>
      <c r="K605" s="756" t="s">
        <v>784</v>
      </c>
      <c r="L605">
        <v>0</v>
      </c>
      <c r="M605">
        <v>1</v>
      </c>
      <c r="N605">
        <v>10</v>
      </c>
      <c r="O605" s="756" t="s">
        <v>1440</v>
      </c>
      <c r="P605" s="756" t="s">
        <v>13</v>
      </c>
      <c r="Q605" s="756" t="s">
        <v>43</v>
      </c>
      <c r="R605" s="756" t="s">
        <v>93</v>
      </c>
      <c r="S605" s="756" t="s">
        <v>209</v>
      </c>
      <c r="T605" s="756" t="s">
        <v>88</v>
      </c>
      <c r="U605" s="756" t="s">
        <v>785</v>
      </c>
      <c r="V605">
        <v>92250</v>
      </c>
      <c r="W605" s="756" t="s">
        <v>786</v>
      </c>
      <c r="X605">
        <v>92</v>
      </c>
      <c r="Y605" s="756" t="s">
        <v>2448</v>
      </c>
      <c r="Z605">
        <v>15</v>
      </c>
      <c r="AA605" s="756" t="s">
        <v>3310</v>
      </c>
      <c r="AB605" t="s">
        <v>2457</v>
      </c>
      <c r="AC605">
        <v>92.91</v>
      </c>
      <c r="AD605">
        <v>17.5</v>
      </c>
      <c r="AE605">
        <v>29.722999999999999</v>
      </c>
      <c r="AF605">
        <v>45.727692307692308</v>
      </c>
      <c r="AG605">
        <v>27.125</v>
      </c>
      <c r="AH605">
        <v>47.14</v>
      </c>
      <c r="AI605">
        <v>65</v>
      </c>
      <c r="AJ605">
        <v>100.20453012048185</v>
      </c>
    </row>
    <row r="606" spans="1:36" hidden="1">
      <c r="A606">
        <v>168</v>
      </c>
      <c r="B606" s="436">
        <v>45723</v>
      </c>
      <c r="C606" s="756" t="s">
        <v>1459</v>
      </c>
      <c r="D606" s="756" t="s">
        <v>1607</v>
      </c>
      <c r="E606" s="756"/>
      <c r="F606" s="756"/>
      <c r="H606" s="756" t="s">
        <v>1461</v>
      </c>
      <c r="I606" s="756" t="s">
        <v>871</v>
      </c>
      <c r="J606">
        <v>20.61</v>
      </c>
      <c r="K606" s="756" t="s">
        <v>871</v>
      </c>
      <c r="L606">
        <v>0</v>
      </c>
      <c r="M606">
        <v>1</v>
      </c>
      <c r="N606">
        <v>10</v>
      </c>
      <c r="O606" s="756" t="s">
        <v>1440</v>
      </c>
      <c r="P606" s="756" t="s">
        <v>13</v>
      </c>
      <c r="Q606" s="756" t="s">
        <v>49</v>
      </c>
      <c r="R606" s="756" t="s">
        <v>86</v>
      </c>
      <c r="S606" s="756" t="s">
        <v>870</v>
      </c>
      <c r="T606" s="756" t="s">
        <v>95</v>
      </c>
      <c r="U606" s="756" t="s">
        <v>872</v>
      </c>
      <c r="V606">
        <v>92300</v>
      </c>
      <c r="W606" s="756" t="s">
        <v>235</v>
      </c>
      <c r="X606">
        <v>92</v>
      </c>
      <c r="Y606" s="756" t="s">
        <v>2448</v>
      </c>
      <c r="Z606">
        <v>15</v>
      </c>
      <c r="AA606" s="756" t="s">
        <v>3310</v>
      </c>
      <c r="AB606" t="s">
        <v>2457</v>
      </c>
      <c r="AC606">
        <v>143.61000000000001</v>
      </c>
      <c r="AD606">
        <v>4.3</v>
      </c>
      <c r="AE606">
        <v>39.126315789473679</v>
      </c>
      <c r="AF606">
        <v>61.95</v>
      </c>
      <c r="AG606">
        <v>20</v>
      </c>
      <c r="AH606">
        <v>54.65</v>
      </c>
      <c r="AI606">
        <v>65</v>
      </c>
      <c r="AJ606">
        <v>100.20453012048185</v>
      </c>
    </row>
    <row r="607" spans="1:36" hidden="1">
      <c r="B607" s="436">
        <v>45724</v>
      </c>
      <c r="C607" s="756" t="s">
        <v>1425</v>
      </c>
      <c r="D607" s="756"/>
      <c r="E607" s="756"/>
      <c r="F607" s="756"/>
      <c r="H607" s="756" t="s">
        <v>1426</v>
      </c>
      <c r="I607" s="756" t="s">
        <v>752</v>
      </c>
      <c r="K607" s="756" t="s">
        <v>752</v>
      </c>
      <c r="L607">
        <v>1</v>
      </c>
      <c r="M607">
        <v>1</v>
      </c>
      <c r="N607">
        <v>10</v>
      </c>
      <c r="O607" s="756" t="s">
        <v>1517</v>
      </c>
      <c r="P607" s="756" t="s">
        <v>114</v>
      </c>
      <c r="Q607" s="756" t="s">
        <v>3</v>
      </c>
      <c r="R607" s="756" t="s">
        <v>22</v>
      </c>
      <c r="S607" s="756" t="s">
        <v>753</v>
      </c>
      <c r="T607" s="756" t="s">
        <v>754</v>
      </c>
      <c r="U607" s="756" t="s">
        <v>755</v>
      </c>
      <c r="V607">
        <v>75012</v>
      </c>
      <c r="W607" s="756" t="s">
        <v>151</v>
      </c>
      <c r="X607">
        <v>75</v>
      </c>
      <c r="Y607" s="756" t="s">
        <v>2450</v>
      </c>
      <c r="Z607">
        <v>15</v>
      </c>
      <c r="AA607" s="756" t="s">
        <v>2454</v>
      </c>
      <c r="AB607" t="s">
        <v>2457</v>
      </c>
      <c r="AC607">
        <v>213.19</v>
      </c>
      <c r="AD607">
        <v>23.4</v>
      </c>
      <c r="AE607">
        <v>53.110666666666702</v>
      </c>
      <c r="AF607">
        <v>79.665999999999997</v>
      </c>
      <c r="AG607">
        <v>23.43</v>
      </c>
      <c r="AH607">
        <v>37.245000000000005</v>
      </c>
      <c r="AI607">
        <v>65</v>
      </c>
      <c r="AJ607">
        <v>100.20453012048185</v>
      </c>
    </row>
    <row r="608" spans="1:36" hidden="1">
      <c r="B608" s="436">
        <v>45725</v>
      </c>
      <c r="C608" s="756" t="s">
        <v>1425</v>
      </c>
      <c r="D608" s="756"/>
      <c r="E608" s="756"/>
      <c r="F608" s="756"/>
      <c r="H608" s="756" t="s">
        <v>1426</v>
      </c>
      <c r="I608" s="756" t="s">
        <v>752</v>
      </c>
      <c r="K608" s="756" t="s">
        <v>752</v>
      </c>
      <c r="L608">
        <v>1</v>
      </c>
      <c r="M608">
        <v>1</v>
      </c>
      <c r="N608">
        <v>10</v>
      </c>
      <c r="O608" s="756" t="s">
        <v>1466</v>
      </c>
      <c r="P608" s="756" t="s">
        <v>114</v>
      </c>
      <c r="Q608" s="756" t="s">
        <v>3</v>
      </c>
      <c r="R608" s="756" t="s">
        <v>22</v>
      </c>
      <c r="S608" s="756" t="s">
        <v>753</v>
      </c>
      <c r="T608" s="756" t="s">
        <v>754</v>
      </c>
      <c r="U608" s="756" t="s">
        <v>755</v>
      </c>
      <c r="V608">
        <v>75012</v>
      </c>
      <c r="W608" s="756" t="s">
        <v>151</v>
      </c>
      <c r="X608">
        <v>75</v>
      </c>
      <c r="Y608" s="756" t="s">
        <v>2450</v>
      </c>
      <c r="Z608">
        <v>15</v>
      </c>
      <c r="AA608" s="756" t="s">
        <v>2454</v>
      </c>
      <c r="AB608" t="s">
        <v>2457</v>
      </c>
      <c r="AC608">
        <v>213.19</v>
      </c>
      <c r="AD608">
        <v>23.4</v>
      </c>
      <c r="AE608">
        <v>53.110666666666702</v>
      </c>
      <c r="AF608">
        <v>79.665999999999997</v>
      </c>
      <c r="AG608">
        <v>23.43</v>
      </c>
      <c r="AH608">
        <v>37.245000000000005</v>
      </c>
      <c r="AI608">
        <v>65</v>
      </c>
      <c r="AJ608">
        <v>100.20453012048185</v>
      </c>
    </row>
    <row r="609" spans="1:36" hidden="1">
      <c r="A609">
        <v>169</v>
      </c>
      <c r="B609" s="436">
        <v>45725</v>
      </c>
      <c r="C609" s="756" t="s">
        <v>1777</v>
      </c>
      <c r="D609" s="756" t="s">
        <v>1520</v>
      </c>
      <c r="E609" s="756" t="s">
        <v>1791</v>
      </c>
      <c r="F609" s="756" t="s">
        <v>1658</v>
      </c>
      <c r="H609" s="756" t="s">
        <v>1457</v>
      </c>
      <c r="I609" s="756" t="s">
        <v>788</v>
      </c>
      <c r="J609">
        <v>36</v>
      </c>
      <c r="K609" s="756" t="s">
        <v>788</v>
      </c>
      <c r="L609">
        <v>0</v>
      </c>
      <c r="M609">
        <v>1</v>
      </c>
      <c r="N609">
        <v>10</v>
      </c>
      <c r="O609" s="756" t="s">
        <v>1466</v>
      </c>
      <c r="P609" s="756" t="s">
        <v>114</v>
      </c>
      <c r="Q609" s="756" t="s">
        <v>34</v>
      </c>
      <c r="R609" s="756" t="s">
        <v>34</v>
      </c>
      <c r="S609" s="756" t="s">
        <v>789</v>
      </c>
      <c r="T609" s="756" t="s">
        <v>790</v>
      </c>
      <c r="U609" s="756" t="s">
        <v>791</v>
      </c>
      <c r="V609">
        <v>75015</v>
      </c>
      <c r="W609" s="756" t="s">
        <v>118</v>
      </c>
      <c r="X609">
        <v>75</v>
      </c>
      <c r="Y609" s="756" t="s">
        <v>2450</v>
      </c>
      <c r="Z609">
        <v>15</v>
      </c>
      <c r="AA609" s="756" t="s">
        <v>2453</v>
      </c>
      <c r="AB609" t="s">
        <v>2457</v>
      </c>
      <c r="AC609">
        <v>151.5</v>
      </c>
      <c r="AD609">
        <v>36</v>
      </c>
      <c r="AE609">
        <v>58.899999999999991</v>
      </c>
      <c r="AF609">
        <v>58.899999999999991</v>
      </c>
      <c r="AG609">
        <v>47.8</v>
      </c>
      <c r="AH609">
        <v>47.8</v>
      </c>
      <c r="AI609">
        <v>65</v>
      </c>
      <c r="AJ609">
        <v>100.20453012048185</v>
      </c>
    </row>
    <row r="610" spans="1:36" hidden="1">
      <c r="A610">
        <v>169</v>
      </c>
      <c r="B610" s="436">
        <v>45725</v>
      </c>
      <c r="C610" s="756" t="s">
        <v>1777</v>
      </c>
      <c r="D610" s="756" t="s">
        <v>1520</v>
      </c>
      <c r="E610" s="756" t="s">
        <v>1791</v>
      </c>
      <c r="F610" s="756" t="s">
        <v>1658</v>
      </c>
      <c r="H610" s="756" t="s">
        <v>1457</v>
      </c>
      <c r="I610" s="756" t="s">
        <v>792</v>
      </c>
      <c r="J610">
        <v>88</v>
      </c>
      <c r="K610" s="756" t="s">
        <v>792</v>
      </c>
      <c r="L610">
        <v>0</v>
      </c>
      <c r="M610">
        <v>1</v>
      </c>
      <c r="N610">
        <v>10</v>
      </c>
      <c r="O610" s="756" t="s">
        <v>1466</v>
      </c>
      <c r="P610" s="756" t="s">
        <v>114</v>
      </c>
      <c r="Q610" s="756" t="s">
        <v>34</v>
      </c>
      <c r="R610" s="756" t="s">
        <v>34</v>
      </c>
      <c r="S610" s="756" t="s">
        <v>789</v>
      </c>
      <c r="T610" s="756" t="s">
        <v>790</v>
      </c>
      <c r="U610" s="756" t="s">
        <v>793</v>
      </c>
      <c r="V610">
        <v>75005</v>
      </c>
      <c r="W610" s="756" t="s">
        <v>294</v>
      </c>
      <c r="X610">
        <v>75</v>
      </c>
      <c r="Y610" s="756" t="s">
        <v>2450</v>
      </c>
      <c r="Z610">
        <v>15</v>
      </c>
      <c r="AA610" s="756" t="s">
        <v>2453</v>
      </c>
      <c r="AB610" t="s">
        <v>2457</v>
      </c>
      <c r="AC610">
        <v>122</v>
      </c>
      <c r="AD610">
        <v>29</v>
      </c>
      <c r="AE610">
        <v>55.767857142857146</v>
      </c>
      <c r="AF610">
        <v>55.767857142857146</v>
      </c>
      <c r="AG610">
        <v>45</v>
      </c>
      <c r="AH610">
        <v>45</v>
      </c>
      <c r="AI610">
        <v>65</v>
      </c>
      <c r="AJ610">
        <v>100.20453012048185</v>
      </c>
    </row>
    <row r="611" spans="1:36" hidden="1">
      <c r="A611">
        <v>169</v>
      </c>
      <c r="B611" s="436">
        <v>45725</v>
      </c>
      <c r="C611" s="756" t="s">
        <v>1777</v>
      </c>
      <c r="D611" s="756" t="s">
        <v>1520</v>
      </c>
      <c r="E611" s="756" t="s">
        <v>1791</v>
      </c>
      <c r="F611" s="756" t="s">
        <v>1658</v>
      </c>
      <c r="H611" s="756" t="s">
        <v>1457</v>
      </c>
      <c r="I611" s="756" t="s">
        <v>660</v>
      </c>
      <c r="J611">
        <v>124</v>
      </c>
      <c r="K611" s="756" t="s">
        <v>660</v>
      </c>
      <c r="L611">
        <v>0</v>
      </c>
      <c r="M611">
        <v>1</v>
      </c>
      <c r="N611">
        <v>10</v>
      </c>
      <c r="O611" s="756" t="s">
        <v>1466</v>
      </c>
      <c r="P611" s="756" t="s">
        <v>13</v>
      </c>
      <c r="Q611" s="756" t="s">
        <v>47</v>
      </c>
      <c r="R611" s="756" t="s">
        <v>292</v>
      </c>
      <c r="S611" s="756" t="s">
        <v>661</v>
      </c>
      <c r="T611" s="756" t="s">
        <v>88</v>
      </c>
      <c r="U611" s="756" t="s">
        <v>662</v>
      </c>
      <c r="V611">
        <v>75012</v>
      </c>
      <c r="W611" s="756" t="s">
        <v>151</v>
      </c>
      <c r="X611">
        <v>75</v>
      </c>
      <c r="Y611" s="756" t="s">
        <v>2447</v>
      </c>
      <c r="Z611">
        <v>15</v>
      </c>
      <c r="AA611" s="756" t="s">
        <v>3310</v>
      </c>
      <c r="AB611" t="s">
        <v>2457</v>
      </c>
      <c r="AC611">
        <v>547.45000000000005</v>
      </c>
      <c r="AD611">
        <v>87.6</v>
      </c>
      <c r="AE611">
        <v>124.50428571428571</v>
      </c>
      <c r="AF611">
        <v>186.75642857142856</v>
      </c>
      <c r="AG611">
        <v>96</v>
      </c>
      <c r="AH611">
        <v>122.2</v>
      </c>
      <c r="AI611">
        <v>65</v>
      </c>
      <c r="AJ611">
        <v>100.20453012048185</v>
      </c>
    </row>
    <row r="612" spans="1:36" hidden="1">
      <c r="A612">
        <v>170</v>
      </c>
      <c r="B612" s="436">
        <v>45725</v>
      </c>
      <c r="C612" s="756" t="s">
        <v>1793</v>
      </c>
      <c r="D612" s="756" t="s">
        <v>1794</v>
      </c>
      <c r="E612" s="756"/>
      <c r="F612" s="756"/>
      <c r="H612" s="756" t="s">
        <v>1646</v>
      </c>
      <c r="I612" s="756" t="s">
        <v>660</v>
      </c>
      <c r="J612">
        <v>91.84</v>
      </c>
      <c r="K612" s="756" t="s">
        <v>660</v>
      </c>
      <c r="L612">
        <v>0</v>
      </c>
      <c r="M612">
        <v>1</v>
      </c>
      <c r="N612">
        <v>10</v>
      </c>
      <c r="O612" s="756" t="s">
        <v>1466</v>
      </c>
      <c r="P612" s="756" t="s">
        <v>13</v>
      </c>
      <c r="Q612" s="756" t="s">
        <v>47</v>
      </c>
      <c r="R612" s="756" t="s">
        <v>292</v>
      </c>
      <c r="S612" s="756" t="s">
        <v>661</v>
      </c>
      <c r="T612" s="756" t="s">
        <v>88</v>
      </c>
      <c r="U612" s="756" t="s">
        <v>662</v>
      </c>
      <c r="V612">
        <v>75012</v>
      </c>
      <c r="W612" s="756" t="s">
        <v>151</v>
      </c>
      <c r="X612">
        <v>75</v>
      </c>
      <c r="Y612" s="756" t="s">
        <v>2447</v>
      </c>
      <c r="Z612">
        <v>15</v>
      </c>
      <c r="AA612" s="756" t="s">
        <v>3310</v>
      </c>
      <c r="AB612" t="s">
        <v>2457</v>
      </c>
      <c r="AC612">
        <v>547.45000000000005</v>
      </c>
      <c r="AD612">
        <v>87.6</v>
      </c>
      <c r="AE612">
        <v>124.50428571428571</v>
      </c>
      <c r="AF612">
        <v>186.75642857142856</v>
      </c>
      <c r="AG612">
        <v>96</v>
      </c>
      <c r="AH612">
        <v>122.2</v>
      </c>
      <c r="AI612">
        <v>65</v>
      </c>
      <c r="AJ612">
        <v>100.20453012048185</v>
      </c>
    </row>
    <row r="613" spans="1:36" hidden="1">
      <c r="A613">
        <v>170</v>
      </c>
      <c r="B613" s="436">
        <v>45725</v>
      </c>
      <c r="C613" s="756" t="s">
        <v>1793</v>
      </c>
      <c r="D613" s="756" t="s">
        <v>1794</v>
      </c>
      <c r="E613" s="756"/>
      <c r="F613" s="756"/>
      <c r="H613" s="756" t="s">
        <v>1646</v>
      </c>
      <c r="I613" s="756" t="s">
        <v>1037</v>
      </c>
      <c r="J613">
        <v>91.84</v>
      </c>
      <c r="K613" s="756" t="s">
        <v>1037</v>
      </c>
      <c r="L613">
        <v>0</v>
      </c>
      <c r="M613">
        <v>1</v>
      </c>
      <c r="N613">
        <v>10</v>
      </c>
      <c r="O613" s="756" t="s">
        <v>1466</v>
      </c>
      <c r="P613" s="756" t="s">
        <v>114</v>
      </c>
      <c r="Q613" s="756" t="s">
        <v>3</v>
      </c>
      <c r="R613" s="756" t="s">
        <v>22</v>
      </c>
      <c r="S613" s="756" t="s">
        <v>483</v>
      </c>
      <c r="T613" s="756" t="s">
        <v>1038</v>
      </c>
      <c r="U613" s="756" t="s">
        <v>1039</v>
      </c>
      <c r="V613">
        <v>75016</v>
      </c>
      <c r="W613" s="756" t="s">
        <v>181</v>
      </c>
      <c r="X613">
        <v>75</v>
      </c>
      <c r="Y613" s="756" t="s">
        <v>2450</v>
      </c>
      <c r="Z613">
        <v>15</v>
      </c>
      <c r="AA613" s="756" t="s">
        <v>2454</v>
      </c>
      <c r="AB613" t="s">
        <v>2457</v>
      </c>
      <c r="AC613">
        <v>91.84</v>
      </c>
      <c r="AD613">
        <v>91.84</v>
      </c>
      <c r="AE613">
        <v>91.84</v>
      </c>
      <c r="AF613">
        <v>91.84</v>
      </c>
      <c r="AG613">
        <v>91.84</v>
      </c>
      <c r="AH613">
        <v>91.84</v>
      </c>
      <c r="AI613">
        <v>65</v>
      </c>
      <c r="AJ613">
        <v>100.20453012048185</v>
      </c>
    </row>
    <row r="614" spans="1:36" hidden="1">
      <c r="A614">
        <v>171</v>
      </c>
      <c r="B614" s="436">
        <v>45726</v>
      </c>
      <c r="C614" s="756" t="s">
        <v>1435</v>
      </c>
      <c r="D614" s="756" t="s">
        <v>1688</v>
      </c>
      <c r="E614" s="756"/>
      <c r="F614" s="756"/>
      <c r="H614" s="756" t="s">
        <v>1444</v>
      </c>
      <c r="I614" s="756" t="s">
        <v>803</v>
      </c>
      <c r="J614">
        <v>114</v>
      </c>
      <c r="K614" s="756" t="s">
        <v>803</v>
      </c>
      <c r="L614">
        <v>0</v>
      </c>
      <c r="M614">
        <v>1</v>
      </c>
      <c r="N614">
        <v>11</v>
      </c>
      <c r="O614" s="756" t="s">
        <v>1472</v>
      </c>
      <c r="P614" s="756" t="s">
        <v>114</v>
      </c>
      <c r="Q614" s="756" t="s">
        <v>20</v>
      </c>
      <c r="R614" s="756" t="s">
        <v>20</v>
      </c>
      <c r="S614" s="756" t="s">
        <v>616</v>
      </c>
      <c r="T614" s="756" t="s">
        <v>616</v>
      </c>
      <c r="U614" s="756" t="s">
        <v>804</v>
      </c>
      <c r="V614">
        <v>75016</v>
      </c>
      <c r="W614" s="756" t="s">
        <v>181</v>
      </c>
      <c r="X614">
        <v>75</v>
      </c>
      <c r="Y614" s="756" t="s">
        <v>2450</v>
      </c>
      <c r="Z614">
        <v>15</v>
      </c>
      <c r="AA614" s="756" t="s">
        <v>2453</v>
      </c>
      <c r="AB614" t="s">
        <v>2457</v>
      </c>
      <c r="AC614">
        <v>475.14</v>
      </c>
      <c r="AD614">
        <v>82</v>
      </c>
      <c r="AE614">
        <v>79.063448275862072</v>
      </c>
      <c r="AF614">
        <v>305.71199999999999</v>
      </c>
      <c r="AG614">
        <v>71</v>
      </c>
      <c r="AH614">
        <v>300.61</v>
      </c>
      <c r="AI614">
        <v>65</v>
      </c>
      <c r="AJ614">
        <v>100.20453012048185</v>
      </c>
    </row>
    <row r="615" spans="1:36" hidden="1">
      <c r="A615">
        <v>171</v>
      </c>
      <c r="B615" s="436">
        <v>45726</v>
      </c>
      <c r="C615" s="756" t="s">
        <v>1435</v>
      </c>
      <c r="D615" s="756" t="s">
        <v>1688</v>
      </c>
      <c r="E615" s="756"/>
      <c r="F615" s="756"/>
      <c r="H615" s="756" t="s">
        <v>1444</v>
      </c>
      <c r="I615" s="756" t="s">
        <v>809</v>
      </c>
      <c r="J615">
        <v>114</v>
      </c>
      <c r="K615" s="756" t="s">
        <v>809</v>
      </c>
      <c r="L615">
        <v>0</v>
      </c>
      <c r="M615">
        <v>1</v>
      </c>
      <c r="N615">
        <v>11</v>
      </c>
      <c r="O615" s="756" t="s">
        <v>1472</v>
      </c>
      <c r="P615" s="756" t="s">
        <v>114</v>
      </c>
      <c r="Q615" s="756" t="s">
        <v>20</v>
      </c>
      <c r="R615" s="756" t="s">
        <v>20</v>
      </c>
      <c r="S615" s="756" t="s">
        <v>616</v>
      </c>
      <c r="T615" s="756" t="s">
        <v>616</v>
      </c>
      <c r="U615" s="756" t="s">
        <v>810</v>
      </c>
      <c r="V615">
        <v>75017</v>
      </c>
      <c r="W615" s="756" t="s">
        <v>393</v>
      </c>
      <c r="X615">
        <v>75</v>
      </c>
      <c r="Y615" s="756" t="s">
        <v>2450</v>
      </c>
      <c r="Z615">
        <v>15</v>
      </c>
      <c r="AA615" s="756" t="s">
        <v>2453</v>
      </c>
      <c r="AB615" t="s">
        <v>2457</v>
      </c>
      <c r="AC615">
        <v>411.4</v>
      </c>
      <c r="AD615">
        <v>118.37</v>
      </c>
      <c r="AE615">
        <v>68.5060465116279</v>
      </c>
      <c r="AF615">
        <v>196.38399999999999</v>
      </c>
      <c r="AG615">
        <v>60</v>
      </c>
      <c r="AH615">
        <v>179.85</v>
      </c>
      <c r="AI615">
        <v>65</v>
      </c>
      <c r="AJ615">
        <v>100.20453012048185</v>
      </c>
    </row>
    <row r="616" spans="1:36" hidden="1">
      <c r="A616">
        <v>171</v>
      </c>
      <c r="B616" s="436">
        <v>45726</v>
      </c>
      <c r="C616" s="756" t="s">
        <v>1435</v>
      </c>
      <c r="D616" s="756" t="s">
        <v>1688</v>
      </c>
      <c r="E616" s="756"/>
      <c r="F616" s="756"/>
      <c r="H616" s="756" t="s">
        <v>1444</v>
      </c>
      <c r="I616" s="756" t="s">
        <v>488</v>
      </c>
      <c r="J616">
        <v>126.7</v>
      </c>
      <c r="K616" s="756" t="s">
        <v>488</v>
      </c>
      <c r="L616">
        <v>0</v>
      </c>
      <c r="M616">
        <v>1</v>
      </c>
      <c r="N616">
        <v>11</v>
      </c>
      <c r="O616" s="756" t="s">
        <v>1472</v>
      </c>
      <c r="P616" s="756" t="s">
        <v>13</v>
      </c>
      <c r="Q616" s="756" t="s">
        <v>43</v>
      </c>
      <c r="R616" s="756" t="s">
        <v>93</v>
      </c>
      <c r="S616" s="756" t="s">
        <v>489</v>
      </c>
      <c r="T616" s="756" t="s">
        <v>88</v>
      </c>
      <c r="U616" s="756" t="s">
        <v>490</v>
      </c>
      <c r="V616">
        <v>75016</v>
      </c>
      <c r="W616" s="756" t="s">
        <v>181</v>
      </c>
      <c r="X616">
        <v>75</v>
      </c>
      <c r="Y616" s="756" t="s">
        <v>2448</v>
      </c>
      <c r="Z616">
        <v>15</v>
      </c>
      <c r="AA616" s="756" t="s">
        <v>3310</v>
      </c>
      <c r="AB616" t="s">
        <v>2457</v>
      </c>
      <c r="AC616">
        <v>272.39999999999998</v>
      </c>
      <c r="AD616">
        <v>52.8</v>
      </c>
      <c r="AE616">
        <v>60.131724137931045</v>
      </c>
      <c r="AF616">
        <v>124.55857142857143</v>
      </c>
      <c r="AG616">
        <v>54</v>
      </c>
      <c r="AH616">
        <v>117.02499999999999</v>
      </c>
      <c r="AI616">
        <v>65</v>
      </c>
      <c r="AJ616">
        <v>100.20453012048185</v>
      </c>
    </row>
    <row r="617" spans="1:36" hidden="1">
      <c r="A617">
        <v>171</v>
      </c>
      <c r="B617" s="436">
        <v>45726</v>
      </c>
      <c r="C617" s="756" t="s">
        <v>1435</v>
      </c>
      <c r="D617" s="756" t="s">
        <v>1688</v>
      </c>
      <c r="E617" s="756"/>
      <c r="F617" s="756"/>
      <c r="H617" s="756" t="s">
        <v>1444</v>
      </c>
      <c r="I617" s="756" t="s">
        <v>975</v>
      </c>
      <c r="J617">
        <v>152</v>
      </c>
      <c r="K617" s="756" t="s">
        <v>975</v>
      </c>
      <c r="L617">
        <v>0</v>
      </c>
      <c r="M617">
        <v>1</v>
      </c>
      <c r="N617">
        <v>11</v>
      </c>
      <c r="O617" s="756" t="s">
        <v>1472</v>
      </c>
      <c r="P617" s="756" t="s">
        <v>13</v>
      </c>
      <c r="Q617" s="756" t="s">
        <v>47</v>
      </c>
      <c r="R617" s="756" t="s">
        <v>292</v>
      </c>
      <c r="S617" s="756" t="s">
        <v>976</v>
      </c>
      <c r="T617" s="756" t="s">
        <v>88</v>
      </c>
      <c r="U617" s="756" t="s">
        <v>977</v>
      </c>
      <c r="V617">
        <v>92800</v>
      </c>
      <c r="W617" s="756" t="s">
        <v>475</v>
      </c>
      <c r="X617">
        <v>92</v>
      </c>
      <c r="Y617" s="756" t="s">
        <v>2512</v>
      </c>
      <c r="Z617">
        <v>15</v>
      </c>
      <c r="AA617" s="756" t="s">
        <v>3310</v>
      </c>
      <c r="AB617" t="s">
        <v>2457</v>
      </c>
      <c r="AC617">
        <v>303.7</v>
      </c>
      <c r="AD617">
        <v>73</v>
      </c>
      <c r="AE617">
        <v>81.798823529411763</v>
      </c>
      <c r="AF617">
        <v>198.65428571428572</v>
      </c>
      <c r="AG617">
        <v>78.5</v>
      </c>
      <c r="AH617">
        <v>199</v>
      </c>
      <c r="AI617">
        <v>65</v>
      </c>
      <c r="AJ617">
        <v>100.20453012048185</v>
      </c>
    </row>
    <row r="618" spans="1:36" hidden="1">
      <c r="A618">
        <v>171</v>
      </c>
      <c r="B618" s="436">
        <v>45726</v>
      </c>
      <c r="C618" s="756" t="s">
        <v>1435</v>
      </c>
      <c r="D618" s="756" t="s">
        <v>1688</v>
      </c>
      <c r="E618" s="756"/>
      <c r="F618" s="756"/>
      <c r="H618" s="756" t="s">
        <v>1444</v>
      </c>
      <c r="I618" s="756" t="s">
        <v>1298</v>
      </c>
      <c r="J618">
        <v>50.7</v>
      </c>
      <c r="K618" s="756" t="s">
        <v>1298</v>
      </c>
      <c r="L618">
        <v>0</v>
      </c>
      <c r="M618">
        <v>1</v>
      </c>
      <c r="N618">
        <v>11</v>
      </c>
      <c r="O618" s="756" t="s">
        <v>1472</v>
      </c>
      <c r="P618" s="756" t="s">
        <v>114</v>
      </c>
      <c r="Q618" s="756" t="s">
        <v>3</v>
      </c>
      <c r="R618" s="756" t="s">
        <v>1299</v>
      </c>
      <c r="S618" s="756" t="s">
        <v>1300</v>
      </c>
      <c r="T618" s="756" t="s">
        <v>879</v>
      </c>
      <c r="U618" s="756" t="s">
        <v>1301</v>
      </c>
      <c r="V618">
        <v>75015</v>
      </c>
      <c r="W618" s="756" t="s">
        <v>118</v>
      </c>
      <c r="X618">
        <v>75</v>
      </c>
      <c r="Y618" s="756" t="s">
        <v>2450</v>
      </c>
      <c r="Z618">
        <v>15</v>
      </c>
      <c r="AA618" s="756" t="s">
        <v>2454</v>
      </c>
      <c r="AB618" t="s">
        <v>2457</v>
      </c>
      <c r="AC618">
        <v>215.2</v>
      </c>
      <c r="AD618">
        <v>31.65</v>
      </c>
      <c r="AE618">
        <v>99.183333333333337</v>
      </c>
      <c r="AF618">
        <v>99.183333333333337</v>
      </c>
      <c r="AG618">
        <v>50.7</v>
      </c>
      <c r="AH618">
        <v>50.7</v>
      </c>
      <c r="AI618">
        <v>65</v>
      </c>
      <c r="AJ618">
        <v>100.20453012048185</v>
      </c>
    </row>
    <row r="619" spans="1:36" hidden="1">
      <c r="A619">
        <v>172</v>
      </c>
      <c r="B619" s="436">
        <v>45727</v>
      </c>
      <c r="C619" s="756" t="s">
        <v>1777</v>
      </c>
      <c r="D619" s="756" t="s">
        <v>1795</v>
      </c>
      <c r="E619" s="756" t="s">
        <v>1497</v>
      </c>
      <c r="F619" s="756"/>
      <c r="H619" s="756" t="s">
        <v>1438</v>
      </c>
      <c r="I619" s="756" t="s">
        <v>1245</v>
      </c>
      <c r="J619">
        <v>0</v>
      </c>
      <c r="K619" s="756" t="s">
        <v>1245</v>
      </c>
      <c r="L619">
        <v>0</v>
      </c>
      <c r="M619">
        <v>1</v>
      </c>
      <c r="N619">
        <v>11</v>
      </c>
      <c r="O619" s="756" t="s">
        <v>1475</v>
      </c>
      <c r="P619" s="756" t="s">
        <v>13</v>
      </c>
      <c r="Q619" s="756" t="s">
        <v>49</v>
      </c>
      <c r="R619" s="756" t="s">
        <v>86</v>
      </c>
      <c r="S619" s="756" t="s">
        <v>1245</v>
      </c>
      <c r="T619" s="756" t="s">
        <v>88</v>
      </c>
      <c r="U619" s="756" t="s">
        <v>1246</v>
      </c>
      <c r="V619">
        <v>93022</v>
      </c>
      <c r="W619" s="756" t="s">
        <v>1211</v>
      </c>
      <c r="X619">
        <v>93</v>
      </c>
      <c r="Y619" s="756" t="s">
        <v>2450</v>
      </c>
      <c r="Z619">
        <v>15</v>
      </c>
      <c r="AA619" s="756" t="s">
        <v>3310</v>
      </c>
      <c r="AB619" t="s">
        <v>2457</v>
      </c>
      <c r="AC619">
        <v>1408</v>
      </c>
      <c r="AD619">
        <v>0</v>
      </c>
      <c r="AE619">
        <v>436.70933333333335</v>
      </c>
      <c r="AF619">
        <v>655.06400000000008</v>
      </c>
      <c r="AG619">
        <v>425</v>
      </c>
      <c r="AH619">
        <v>831.75</v>
      </c>
      <c r="AI619">
        <v>65</v>
      </c>
      <c r="AJ619">
        <v>100.20453012048185</v>
      </c>
    </row>
    <row r="620" spans="1:36" hidden="1">
      <c r="A620">
        <v>172</v>
      </c>
      <c r="B620" s="436">
        <v>45727</v>
      </c>
      <c r="C620" s="756" t="s">
        <v>1777</v>
      </c>
      <c r="D620" s="756" t="s">
        <v>1795</v>
      </c>
      <c r="E620" s="756" t="s">
        <v>1497</v>
      </c>
      <c r="F620" s="756"/>
      <c r="H620" s="756" t="s">
        <v>1438</v>
      </c>
      <c r="I620" s="756" t="s">
        <v>975</v>
      </c>
      <c r="J620">
        <v>21.6</v>
      </c>
      <c r="K620" s="756" t="s">
        <v>975</v>
      </c>
      <c r="L620">
        <v>0</v>
      </c>
      <c r="M620">
        <v>1</v>
      </c>
      <c r="N620">
        <v>11</v>
      </c>
      <c r="O620" s="756" t="s">
        <v>1475</v>
      </c>
      <c r="P620" s="756" t="s">
        <v>13</v>
      </c>
      <c r="Q620" s="756" t="s">
        <v>47</v>
      </c>
      <c r="R620" s="756" t="s">
        <v>292</v>
      </c>
      <c r="S620" s="756" t="s">
        <v>976</v>
      </c>
      <c r="T620" s="756" t="s">
        <v>88</v>
      </c>
      <c r="U620" s="756" t="s">
        <v>977</v>
      </c>
      <c r="V620">
        <v>92800</v>
      </c>
      <c r="W620" s="756" t="s">
        <v>475</v>
      </c>
      <c r="X620">
        <v>92</v>
      </c>
      <c r="Y620" s="756" t="s">
        <v>2512</v>
      </c>
      <c r="Z620">
        <v>15</v>
      </c>
      <c r="AA620" s="756" t="s">
        <v>3310</v>
      </c>
      <c r="AB620" t="s">
        <v>2457</v>
      </c>
      <c r="AC620">
        <v>303.7</v>
      </c>
      <c r="AD620">
        <v>73</v>
      </c>
      <c r="AE620">
        <v>81.798823529411763</v>
      </c>
      <c r="AF620">
        <v>198.65428571428572</v>
      </c>
      <c r="AG620">
        <v>78.5</v>
      </c>
      <c r="AH620">
        <v>199</v>
      </c>
      <c r="AI620">
        <v>65</v>
      </c>
      <c r="AJ620">
        <v>100.20453012048185</v>
      </c>
    </row>
    <row r="621" spans="1:36" hidden="1">
      <c r="A621">
        <v>172</v>
      </c>
      <c r="B621" s="436">
        <v>45727</v>
      </c>
      <c r="C621" s="756" t="s">
        <v>1777</v>
      </c>
      <c r="D621" s="756" t="s">
        <v>1795</v>
      </c>
      <c r="E621" s="756" t="s">
        <v>1497</v>
      </c>
      <c r="F621" s="756"/>
      <c r="H621" s="756" t="s">
        <v>1438</v>
      </c>
      <c r="I621" s="756" t="s">
        <v>1227</v>
      </c>
      <c r="J621">
        <v>21.6</v>
      </c>
      <c r="K621" s="756" t="s">
        <v>1227</v>
      </c>
      <c r="L621">
        <v>0</v>
      </c>
      <c r="M621">
        <v>1</v>
      </c>
      <c r="N621">
        <v>11</v>
      </c>
      <c r="O621" s="756" t="s">
        <v>1475</v>
      </c>
      <c r="P621" s="756" t="s">
        <v>114</v>
      </c>
      <c r="Q621" s="756" t="s">
        <v>20</v>
      </c>
      <c r="R621" s="756" t="s">
        <v>20</v>
      </c>
      <c r="S621" s="756" t="s">
        <v>848</v>
      </c>
      <c r="T621" s="756" t="s">
        <v>848</v>
      </c>
      <c r="U621" s="756" t="s">
        <v>1228</v>
      </c>
      <c r="V621">
        <v>93230</v>
      </c>
      <c r="W621" s="756" t="s">
        <v>286</v>
      </c>
      <c r="X621">
        <v>93</v>
      </c>
      <c r="Y621" s="756" t="s">
        <v>2450</v>
      </c>
      <c r="Z621">
        <v>15</v>
      </c>
      <c r="AA621" s="756" t="s">
        <v>2453</v>
      </c>
      <c r="AB621" t="s">
        <v>2457</v>
      </c>
      <c r="AC621">
        <v>242</v>
      </c>
      <c r="AD621">
        <v>68.650000000000006</v>
      </c>
      <c r="AE621">
        <v>73.678620689655176</v>
      </c>
      <c r="AF621">
        <v>142.44533333333334</v>
      </c>
      <c r="AG621">
        <v>63.7</v>
      </c>
      <c r="AH621">
        <v>131</v>
      </c>
      <c r="AI621">
        <v>65</v>
      </c>
      <c r="AJ621">
        <v>100.20453012048185</v>
      </c>
    </row>
    <row r="622" spans="1:36" hidden="1">
      <c r="A622">
        <v>173</v>
      </c>
      <c r="B622" s="436">
        <v>45727</v>
      </c>
      <c r="C622" s="756" t="s">
        <v>1435</v>
      </c>
      <c r="D622" s="756" t="s">
        <v>1533</v>
      </c>
      <c r="E622" s="756" t="s">
        <v>1796</v>
      </c>
      <c r="F622" s="756"/>
      <c r="H622" s="756" t="s">
        <v>1457</v>
      </c>
      <c r="I622" s="756" t="s">
        <v>775</v>
      </c>
      <c r="J622">
        <v>104</v>
      </c>
      <c r="K622" s="756" t="s">
        <v>775</v>
      </c>
      <c r="L622">
        <v>0</v>
      </c>
      <c r="M622">
        <v>1</v>
      </c>
      <c r="N622">
        <v>11</v>
      </c>
      <c r="O622" s="756" t="s">
        <v>1475</v>
      </c>
      <c r="P622" s="756" t="s">
        <v>13</v>
      </c>
      <c r="Q622" s="756" t="s">
        <v>49</v>
      </c>
      <c r="R622" s="756" t="s">
        <v>86</v>
      </c>
      <c r="S622" s="756" t="s">
        <v>776</v>
      </c>
      <c r="T622" s="756" t="s">
        <v>367</v>
      </c>
      <c r="U622" s="756" t="s">
        <v>777</v>
      </c>
      <c r="V622">
        <v>75014</v>
      </c>
      <c r="W622" s="756" t="s">
        <v>211</v>
      </c>
      <c r="X622">
        <v>75</v>
      </c>
      <c r="Y622" s="756" t="s">
        <v>2448</v>
      </c>
      <c r="Z622">
        <v>15</v>
      </c>
      <c r="AA622" s="756" t="s">
        <v>3310</v>
      </c>
      <c r="AB622" t="s">
        <v>2457</v>
      </c>
      <c r="AC622">
        <v>273.19</v>
      </c>
      <c r="AD622">
        <v>60</v>
      </c>
      <c r="AE622">
        <v>115.65642857142856</v>
      </c>
      <c r="AF622">
        <v>115.65642857142856</v>
      </c>
      <c r="AG622">
        <v>105</v>
      </c>
      <c r="AH622">
        <v>105</v>
      </c>
      <c r="AI622">
        <v>65</v>
      </c>
      <c r="AJ622">
        <v>100.20453012048185</v>
      </c>
    </row>
    <row r="623" spans="1:36" hidden="1">
      <c r="A623">
        <v>173</v>
      </c>
      <c r="B623" s="436">
        <v>45727</v>
      </c>
      <c r="C623" s="756" t="s">
        <v>1435</v>
      </c>
      <c r="D623" s="756" t="s">
        <v>1533</v>
      </c>
      <c r="E623" s="756" t="s">
        <v>1796</v>
      </c>
      <c r="F623" s="756"/>
      <c r="H623" s="756" t="s">
        <v>1457</v>
      </c>
      <c r="I623" s="756" t="s">
        <v>803</v>
      </c>
      <c r="J623">
        <v>104</v>
      </c>
      <c r="K623" s="756" t="s">
        <v>803</v>
      </c>
      <c r="L623">
        <v>0</v>
      </c>
      <c r="M623">
        <v>1</v>
      </c>
      <c r="N623">
        <v>11</v>
      </c>
      <c r="O623" s="756" t="s">
        <v>1475</v>
      </c>
      <c r="P623" s="756" t="s">
        <v>114</v>
      </c>
      <c r="Q623" s="756" t="s">
        <v>20</v>
      </c>
      <c r="R623" s="756" t="s">
        <v>20</v>
      </c>
      <c r="S623" s="756" t="s">
        <v>616</v>
      </c>
      <c r="T623" s="756" t="s">
        <v>616</v>
      </c>
      <c r="U623" s="756" t="s">
        <v>804</v>
      </c>
      <c r="V623">
        <v>75016</v>
      </c>
      <c r="W623" s="756" t="s">
        <v>181</v>
      </c>
      <c r="X623">
        <v>75</v>
      </c>
      <c r="Y623" s="756" t="s">
        <v>2450</v>
      </c>
      <c r="Z623">
        <v>15</v>
      </c>
      <c r="AA623" s="756" t="s">
        <v>2453</v>
      </c>
      <c r="AB623" t="s">
        <v>2457</v>
      </c>
      <c r="AC623">
        <v>475.14</v>
      </c>
      <c r="AD623">
        <v>82</v>
      </c>
      <c r="AE623">
        <v>79.063448275862072</v>
      </c>
      <c r="AF623">
        <v>305.71199999999999</v>
      </c>
      <c r="AG623">
        <v>71</v>
      </c>
      <c r="AH623">
        <v>300.61</v>
      </c>
      <c r="AI623">
        <v>65</v>
      </c>
      <c r="AJ623">
        <v>100.20453012048185</v>
      </c>
    </row>
    <row r="624" spans="1:36" hidden="1">
      <c r="A624">
        <v>174</v>
      </c>
      <c r="B624" s="436">
        <v>45727</v>
      </c>
      <c r="C624" s="756" t="s">
        <v>1568</v>
      </c>
      <c r="D624" s="756" t="s">
        <v>1797</v>
      </c>
      <c r="E624" s="756" t="s">
        <v>1484</v>
      </c>
      <c r="F624" s="756"/>
      <c r="H624" s="756" t="s">
        <v>1646</v>
      </c>
      <c r="I624" s="756" t="s">
        <v>1395</v>
      </c>
      <c r="J624">
        <v>78</v>
      </c>
      <c r="K624" s="756" t="s">
        <v>1395</v>
      </c>
      <c r="L624">
        <v>0</v>
      </c>
      <c r="M624">
        <v>1</v>
      </c>
      <c r="N624">
        <v>11</v>
      </c>
      <c r="O624" s="756" t="s">
        <v>1475</v>
      </c>
      <c r="P624" s="756" t="s">
        <v>13</v>
      </c>
      <c r="Q624" s="756" t="s">
        <v>47</v>
      </c>
      <c r="R624" s="756" t="s">
        <v>292</v>
      </c>
      <c r="S624" s="756" t="s">
        <v>486</v>
      </c>
      <c r="T624" s="756"/>
      <c r="U624" s="756" t="s">
        <v>1396</v>
      </c>
      <c r="V624">
        <v>75014</v>
      </c>
      <c r="W624" s="756" t="s">
        <v>1394</v>
      </c>
      <c r="X624">
        <v>75</v>
      </c>
      <c r="Y624" s="756" t="s">
        <v>2447</v>
      </c>
      <c r="Z624">
        <v>15</v>
      </c>
      <c r="AA624" s="756" t="s">
        <v>3310</v>
      </c>
      <c r="AB624" t="s">
        <v>2457</v>
      </c>
      <c r="AC624">
        <v>78</v>
      </c>
      <c r="AD624">
        <v>8</v>
      </c>
      <c r="AE624">
        <v>50.22</v>
      </c>
      <c r="AF624">
        <v>50.22</v>
      </c>
      <c r="AG624">
        <v>51.2</v>
      </c>
      <c r="AH624">
        <v>51.2</v>
      </c>
      <c r="AI624">
        <v>65</v>
      </c>
      <c r="AJ624">
        <v>100.20453012048185</v>
      </c>
    </row>
    <row r="625" spans="1:36" hidden="1">
      <c r="A625">
        <v>174</v>
      </c>
      <c r="B625" s="436">
        <v>45727</v>
      </c>
      <c r="C625" s="756" t="s">
        <v>1568</v>
      </c>
      <c r="D625" s="756" t="s">
        <v>1797</v>
      </c>
      <c r="E625" s="756" t="s">
        <v>1484</v>
      </c>
      <c r="F625" s="756"/>
      <c r="H625" s="756" t="s">
        <v>1646</v>
      </c>
      <c r="I625" s="756" t="s">
        <v>1392</v>
      </c>
      <c r="J625">
        <v>143.5</v>
      </c>
      <c r="K625" s="756" t="s">
        <v>1392</v>
      </c>
      <c r="L625">
        <v>0</v>
      </c>
      <c r="M625">
        <v>1</v>
      </c>
      <c r="N625">
        <v>11</v>
      </c>
      <c r="O625" s="756" t="s">
        <v>1475</v>
      </c>
      <c r="P625" s="756" t="s">
        <v>114</v>
      </c>
      <c r="Q625" s="756" t="s">
        <v>34</v>
      </c>
      <c r="R625" s="756" t="s">
        <v>34</v>
      </c>
      <c r="S625" s="756" t="s">
        <v>789</v>
      </c>
      <c r="T625" s="756" t="s">
        <v>790</v>
      </c>
      <c r="U625" s="756" t="s">
        <v>1393</v>
      </c>
      <c r="V625">
        <v>75012</v>
      </c>
      <c r="W625" s="756" t="s">
        <v>1394</v>
      </c>
      <c r="X625">
        <v>75</v>
      </c>
      <c r="Y625" s="756" t="s">
        <v>2450</v>
      </c>
      <c r="Z625">
        <v>15</v>
      </c>
      <c r="AA625" s="756" t="s">
        <v>2453</v>
      </c>
      <c r="AB625" t="s">
        <v>2457</v>
      </c>
      <c r="AC625">
        <v>211.4</v>
      </c>
      <c r="AD625">
        <v>26.2</v>
      </c>
      <c r="AE625">
        <v>105.80200000000001</v>
      </c>
      <c r="AF625">
        <v>105.80200000000001</v>
      </c>
      <c r="AG625">
        <v>110.55</v>
      </c>
      <c r="AH625">
        <v>110.55</v>
      </c>
      <c r="AI625">
        <v>65</v>
      </c>
      <c r="AJ625">
        <v>100.20453012048185</v>
      </c>
    </row>
    <row r="626" spans="1:36" hidden="1">
      <c r="A626">
        <v>174</v>
      </c>
      <c r="B626" s="436">
        <v>45727</v>
      </c>
      <c r="C626" s="756" t="s">
        <v>1568</v>
      </c>
      <c r="D626" s="756" t="s">
        <v>1797</v>
      </c>
      <c r="E626" s="756" t="s">
        <v>1484</v>
      </c>
      <c r="F626" s="756"/>
      <c r="H626" s="756" t="s">
        <v>1646</v>
      </c>
      <c r="I626" s="756" t="s">
        <v>1243</v>
      </c>
      <c r="J626">
        <v>65.5</v>
      </c>
      <c r="K626" s="756" t="s">
        <v>1243</v>
      </c>
      <c r="L626">
        <v>0</v>
      </c>
      <c r="M626">
        <v>1</v>
      </c>
      <c r="N626">
        <v>11</v>
      </c>
      <c r="O626" s="756" t="s">
        <v>1475</v>
      </c>
      <c r="P626" s="756" t="s">
        <v>13</v>
      </c>
      <c r="Q626" s="756" t="s">
        <v>47</v>
      </c>
      <c r="R626" s="756" t="s">
        <v>292</v>
      </c>
      <c r="S626" s="756" t="s">
        <v>1244</v>
      </c>
      <c r="T626" s="756"/>
      <c r="U626" s="756" t="s">
        <v>1205</v>
      </c>
      <c r="V626">
        <v>75013</v>
      </c>
      <c r="W626" s="756" t="s">
        <v>127</v>
      </c>
      <c r="X626">
        <v>75</v>
      </c>
      <c r="Y626" s="756" t="s">
        <v>2447</v>
      </c>
      <c r="Z626">
        <v>15</v>
      </c>
      <c r="AA626" s="756" t="s">
        <v>3310</v>
      </c>
      <c r="AB626" t="s">
        <v>2457</v>
      </c>
      <c r="AC626">
        <v>265.40999999999997</v>
      </c>
      <c r="AD626">
        <v>4.5</v>
      </c>
      <c r="AE626">
        <v>85.102000000000004</v>
      </c>
      <c r="AF626">
        <v>98.194615384615389</v>
      </c>
      <c r="AG626">
        <v>65.5</v>
      </c>
      <c r="AH626">
        <v>65.5</v>
      </c>
      <c r="AI626">
        <v>65</v>
      </c>
      <c r="AJ626">
        <v>100.20453012048185</v>
      </c>
    </row>
    <row r="627" spans="1:36" hidden="1">
      <c r="A627">
        <v>175</v>
      </c>
      <c r="B627" s="436">
        <v>45727</v>
      </c>
      <c r="C627" s="756" t="s">
        <v>1728</v>
      </c>
      <c r="D627" s="756"/>
      <c r="E627" s="756"/>
      <c r="F627" s="756"/>
      <c r="H627" s="756" t="s">
        <v>1444</v>
      </c>
      <c r="I627" s="756" t="s">
        <v>1332</v>
      </c>
      <c r="J627">
        <v>268.5</v>
      </c>
      <c r="K627" s="756" t="s">
        <v>1332</v>
      </c>
      <c r="L627">
        <v>0</v>
      </c>
      <c r="M627">
        <v>1</v>
      </c>
      <c r="N627">
        <v>11</v>
      </c>
      <c r="O627" s="756" t="s">
        <v>1475</v>
      </c>
      <c r="P627" s="756" t="s">
        <v>114</v>
      </c>
      <c r="Q627" s="756" t="s">
        <v>13</v>
      </c>
      <c r="R627" s="756"/>
      <c r="S627" s="756" t="s">
        <v>1333</v>
      </c>
      <c r="T627" s="756"/>
      <c r="U627" s="756" t="s">
        <v>1334</v>
      </c>
      <c r="V627">
        <v>92230</v>
      </c>
      <c r="W627" s="756" t="s">
        <v>1335</v>
      </c>
      <c r="X627">
        <v>92</v>
      </c>
      <c r="Y627" s="756" t="s">
        <v>2450</v>
      </c>
      <c r="Z627">
        <v>15</v>
      </c>
      <c r="AA627" s="756" t="s">
        <v>2453</v>
      </c>
      <c r="AB627" t="s">
        <v>2457</v>
      </c>
      <c r="AC627">
        <v>475</v>
      </c>
      <c r="AD627">
        <v>268.5</v>
      </c>
      <c r="AE627">
        <v>355.27600000000001</v>
      </c>
      <c r="AF627">
        <v>355.27600000000001</v>
      </c>
      <c r="AG627">
        <v>356</v>
      </c>
      <c r="AH627">
        <v>356</v>
      </c>
      <c r="AI627">
        <v>65</v>
      </c>
      <c r="AJ627">
        <v>100.20453012048185</v>
      </c>
    </row>
    <row r="628" spans="1:36" hidden="1">
      <c r="A628">
        <v>175</v>
      </c>
      <c r="B628" s="436">
        <v>45727</v>
      </c>
      <c r="C628" s="756" t="s">
        <v>1728</v>
      </c>
      <c r="D628" s="756"/>
      <c r="E628" s="756"/>
      <c r="F628" s="756"/>
      <c r="H628" s="756" t="s">
        <v>1444</v>
      </c>
      <c r="I628" s="756" t="s">
        <v>778</v>
      </c>
      <c r="J628">
        <v>268.5</v>
      </c>
      <c r="K628" s="756" t="s">
        <v>778</v>
      </c>
      <c r="L628">
        <v>0</v>
      </c>
      <c r="M628">
        <v>1</v>
      </c>
      <c r="N628">
        <v>11</v>
      </c>
      <c r="O628" s="756" t="s">
        <v>1475</v>
      </c>
      <c r="P628" s="756" t="s">
        <v>13</v>
      </c>
      <c r="Q628" s="756" t="s">
        <v>45</v>
      </c>
      <c r="R628" s="756" t="s">
        <v>45</v>
      </c>
      <c r="S628" s="756" t="s">
        <v>779</v>
      </c>
      <c r="T628" s="756" t="s">
        <v>88</v>
      </c>
      <c r="U628" s="756" t="s">
        <v>780</v>
      </c>
      <c r="V628">
        <v>92800</v>
      </c>
      <c r="W628" s="756" t="s">
        <v>475</v>
      </c>
      <c r="X628">
        <v>92</v>
      </c>
      <c r="Y628" s="756" t="s">
        <v>2447</v>
      </c>
      <c r="Z628">
        <v>15</v>
      </c>
      <c r="AA628" s="756" t="s">
        <v>3310</v>
      </c>
      <c r="AB628" t="s">
        <v>2457</v>
      </c>
      <c r="AC628">
        <v>475</v>
      </c>
      <c r="AD628">
        <v>5.1420000000000003</v>
      </c>
      <c r="AE628">
        <v>233.31524999999999</v>
      </c>
      <c r="AF628">
        <v>233.31524999999999</v>
      </c>
      <c r="AG628">
        <v>278.19</v>
      </c>
      <c r="AH628">
        <v>278.19</v>
      </c>
      <c r="AI628">
        <v>65</v>
      </c>
      <c r="AJ628">
        <v>100.20453012048185</v>
      </c>
    </row>
    <row r="629" spans="1:36" hidden="1">
      <c r="B629" s="436">
        <v>45728</v>
      </c>
      <c r="C629" s="756" t="s">
        <v>1425</v>
      </c>
      <c r="D629" s="756"/>
      <c r="E629" s="756"/>
      <c r="F629" s="756"/>
      <c r="H629" s="756" t="s">
        <v>1426</v>
      </c>
      <c r="I629" s="756" t="s">
        <v>1029</v>
      </c>
      <c r="K629" s="756" t="s">
        <v>1029</v>
      </c>
      <c r="L629">
        <v>1</v>
      </c>
      <c r="M629">
        <v>1</v>
      </c>
      <c r="N629">
        <v>11</v>
      </c>
      <c r="O629" s="756" t="s">
        <v>1424</v>
      </c>
      <c r="P629" s="756" t="s">
        <v>114</v>
      </c>
      <c r="Q629" s="756" t="s">
        <v>7</v>
      </c>
      <c r="R629" s="756" t="s">
        <v>143</v>
      </c>
      <c r="S629" s="756" t="s">
        <v>483</v>
      </c>
      <c r="T629" s="756" t="s">
        <v>1030</v>
      </c>
      <c r="U629" s="756" t="s">
        <v>1031</v>
      </c>
      <c r="V629">
        <v>75015</v>
      </c>
      <c r="W629" s="756" t="s">
        <v>118</v>
      </c>
      <c r="X629">
        <v>75</v>
      </c>
      <c r="Y629" s="756" t="s">
        <v>2450</v>
      </c>
      <c r="Z629">
        <v>15</v>
      </c>
      <c r="AA629" s="756" t="s">
        <v>2453</v>
      </c>
      <c r="AB629" t="s">
        <v>2457</v>
      </c>
      <c r="AC629">
        <v>60</v>
      </c>
      <c r="AD629">
        <v>12</v>
      </c>
      <c r="AE629">
        <v>22.299999999999997</v>
      </c>
      <c r="AF629">
        <v>29.733333333333334</v>
      </c>
      <c r="AG629">
        <v>19.600000000000001</v>
      </c>
      <c r="AH629">
        <v>23.4</v>
      </c>
      <c r="AI629">
        <v>65</v>
      </c>
      <c r="AJ629">
        <v>100.20453012048185</v>
      </c>
    </row>
    <row r="630" spans="1:36" hidden="1">
      <c r="A630">
        <v>176</v>
      </c>
      <c r="B630" s="436">
        <v>45728</v>
      </c>
      <c r="C630" s="756" t="s">
        <v>1678</v>
      </c>
      <c r="D630" s="756" t="s">
        <v>1796</v>
      </c>
      <c r="E630" s="756"/>
      <c r="F630" s="756"/>
      <c r="H630" s="756" t="s">
        <v>1444</v>
      </c>
      <c r="I630" s="756" t="s">
        <v>784</v>
      </c>
      <c r="J630">
        <v>25.2</v>
      </c>
      <c r="K630" s="756" t="s">
        <v>784</v>
      </c>
      <c r="L630">
        <v>0</v>
      </c>
      <c r="M630">
        <v>1</v>
      </c>
      <c r="N630">
        <v>11</v>
      </c>
      <c r="O630" s="756" t="s">
        <v>1424</v>
      </c>
      <c r="P630" s="756" t="s">
        <v>13</v>
      </c>
      <c r="Q630" s="756" t="s">
        <v>43</v>
      </c>
      <c r="R630" s="756" t="s">
        <v>93</v>
      </c>
      <c r="S630" s="756" t="s">
        <v>209</v>
      </c>
      <c r="T630" s="756" t="s">
        <v>88</v>
      </c>
      <c r="U630" s="756" t="s">
        <v>785</v>
      </c>
      <c r="V630">
        <v>92250</v>
      </c>
      <c r="W630" s="756" t="s">
        <v>786</v>
      </c>
      <c r="X630">
        <v>92</v>
      </c>
      <c r="Y630" s="756" t="s">
        <v>2448</v>
      </c>
      <c r="Z630">
        <v>15</v>
      </c>
      <c r="AA630" s="756" t="s">
        <v>3310</v>
      </c>
      <c r="AB630" t="s">
        <v>2457</v>
      </c>
      <c r="AC630">
        <v>92.91</v>
      </c>
      <c r="AD630">
        <v>17.5</v>
      </c>
      <c r="AE630">
        <v>29.722999999999999</v>
      </c>
      <c r="AF630">
        <v>45.727692307692308</v>
      </c>
      <c r="AG630">
        <v>27.125</v>
      </c>
      <c r="AH630">
        <v>47.14</v>
      </c>
      <c r="AI630">
        <v>65</v>
      </c>
      <c r="AJ630">
        <v>100.20453012048185</v>
      </c>
    </row>
    <row r="631" spans="1:36" hidden="1">
      <c r="A631">
        <v>176</v>
      </c>
      <c r="B631" s="436">
        <v>45728</v>
      </c>
      <c r="C631" s="756" t="s">
        <v>1678</v>
      </c>
      <c r="D631" s="756" t="s">
        <v>1796</v>
      </c>
      <c r="E631" s="756"/>
      <c r="F631" s="756"/>
      <c r="H631" s="756" t="s">
        <v>1444</v>
      </c>
      <c r="I631" s="756" t="s">
        <v>803</v>
      </c>
      <c r="J631">
        <v>6.98</v>
      </c>
      <c r="K631" s="756" t="s">
        <v>803</v>
      </c>
      <c r="L631">
        <v>0</v>
      </c>
      <c r="M631">
        <v>1</v>
      </c>
      <c r="N631">
        <v>11</v>
      </c>
      <c r="O631" s="756" t="s">
        <v>1424</v>
      </c>
      <c r="P631" s="756" t="s">
        <v>114</v>
      </c>
      <c r="Q631" s="756" t="s">
        <v>20</v>
      </c>
      <c r="R631" s="756" t="s">
        <v>20</v>
      </c>
      <c r="S631" s="756" t="s">
        <v>616</v>
      </c>
      <c r="T631" s="756" t="s">
        <v>616</v>
      </c>
      <c r="U631" s="756" t="s">
        <v>804</v>
      </c>
      <c r="V631">
        <v>75016</v>
      </c>
      <c r="W631" s="756" t="s">
        <v>181</v>
      </c>
      <c r="X631">
        <v>75</v>
      </c>
      <c r="Y631" s="756" t="s">
        <v>2450</v>
      </c>
      <c r="Z631">
        <v>15</v>
      </c>
      <c r="AA631" s="756" t="s">
        <v>2453</v>
      </c>
      <c r="AB631" t="s">
        <v>2457</v>
      </c>
      <c r="AC631">
        <v>475.14</v>
      </c>
      <c r="AD631">
        <v>82</v>
      </c>
      <c r="AE631">
        <v>79.063448275862072</v>
      </c>
      <c r="AF631">
        <v>305.71199999999999</v>
      </c>
      <c r="AG631">
        <v>71</v>
      </c>
      <c r="AH631">
        <v>300.61</v>
      </c>
      <c r="AI631">
        <v>65</v>
      </c>
      <c r="AJ631">
        <v>100.20453012048185</v>
      </c>
    </row>
    <row r="632" spans="1:36" hidden="1">
      <c r="A632">
        <v>176</v>
      </c>
      <c r="B632" s="436">
        <v>45728</v>
      </c>
      <c r="C632" s="756" t="s">
        <v>1678</v>
      </c>
      <c r="D632" s="756" t="s">
        <v>1796</v>
      </c>
      <c r="E632" s="756"/>
      <c r="F632" s="756"/>
      <c r="H632" s="756" t="s">
        <v>1444</v>
      </c>
      <c r="I632" s="756" t="s">
        <v>809</v>
      </c>
      <c r="J632">
        <v>53.25</v>
      </c>
      <c r="K632" s="756" t="s">
        <v>809</v>
      </c>
      <c r="L632">
        <v>0</v>
      </c>
      <c r="M632">
        <v>1</v>
      </c>
      <c r="N632">
        <v>11</v>
      </c>
      <c r="O632" s="756" t="s">
        <v>1424</v>
      </c>
      <c r="P632" s="756" t="s">
        <v>114</v>
      </c>
      <c r="Q632" s="756" t="s">
        <v>20</v>
      </c>
      <c r="R632" s="756" t="s">
        <v>20</v>
      </c>
      <c r="S632" s="756" t="s">
        <v>616</v>
      </c>
      <c r="T632" s="756" t="s">
        <v>616</v>
      </c>
      <c r="U632" s="756" t="s">
        <v>810</v>
      </c>
      <c r="V632">
        <v>75017</v>
      </c>
      <c r="W632" s="756" t="s">
        <v>393</v>
      </c>
      <c r="X632">
        <v>75</v>
      </c>
      <c r="Y632" s="756" t="s">
        <v>2450</v>
      </c>
      <c r="Z632">
        <v>15</v>
      </c>
      <c r="AA632" s="756" t="s">
        <v>2453</v>
      </c>
      <c r="AB632" t="s">
        <v>2457</v>
      </c>
      <c r="AC632">
        <v>411.4</v>
      </c>
      <c r="AD632">
        <v>118.37</v>
      </c>
      <c r="AE632">
        <v>68.5060465116279</v>
      </c>
      <c r="AF632">
        <v>196.38399999999999</v>
      </c>
      <c r="AG632">
        <v>60</v>
      </c>
      <c r="AH632">
        <v>179.85</v>
      </c>
      <c r="AI632">
        <v>65</v>
      </c>
      <c r="AJ632">
        <v>100.20453012048185</v>
      </c>
    </row>
    <row r="633" spans="1:36" hidden="1">
      <c r="A633">
        <v>176</v>
      </c>
      <c r="B633" s="436">
        <v>45728</v>
      </c>
      <c r="C633" s="756" t="s">
        <v>1678</v>
      </c>
      <c r="D633" s="756" t="s">
        <v>1796</v>
      </c>
      <c r="E633" s="756"/>
      <c r="F633" s="756"/>
      <c r="H633" s="756" t="s">
        <v>1444</v>
      </c>
      <c r="I633" s="756" t="s">
        <v>752</v>
      </c>
      <c r="J633">
        <v>25.2</v>
      </c>
      <c r="K633" s="756" t="s">
        <v>752</v>
      </c>
      <c r="L633">
        <v>0</v>
      </c>
      <c r="M633">
        <v>1</v>
      </c>
      <c r="N633">
        <v>11</v>
      </c>
      <c r="O633" s="756" t="s">
        <v>1424</v>
      </c>
      <c r="P633" s="756" t="s">
        <v>114</v>
      </c>
      <c r="Q633" s="756" t="s">
        <v>3</v>
      </c>
      <c r="R633" s="756" t="s">
        <v>22</v>
      </c>
      <c r="S633" s="756" t="s">
        <v>753</v>
      </c>
      <c r="T633" s="756" t="s">
        <v>754</v>
      </c>
      <c r="U633" s="756" t="s">
        <v>755</v>
      </c>
      <c r="V633">
        <v>75012</v>
      </c>
      <c r="W633" s="756" t="s">
        <v>151</v>
      </c>
      <c r="X633">
        <v>75</v>
      </c>
      <c r="Y633" s="756" t="s">
        <v>2450</v>
      </c>
      <c r="Z633">
        <v>15</v>
      </c>
      <c r="AA633" s="756" t="s">
        <v>2454</v>
      </c>
      <c r="AB633" t="s">
        <v>2457</v>
      </c>
      <c r="AC633">
        <v>213.19</v>
      </c>
      <c r="AD633">
        <v>23.4</v>
      </c>
      <c r="AE633">
        <v>53.110666666666702</v>
      </c>
      <c r="AF633">
        <v>79.665999999999997</v>
      </c>
      <c r="AG633">
        <v>23.43</v>
      </c>
      <c r="AH633">
        <v>37.245000000000005</v>
      </c>
      <c r="AI633">
        <v>65</v>
      </c>
      <c r="AJ633">
        <v>100.20453012048185</v>
      </c>
    </row>
    <row r="634" spans="1:36" hidden="1">
      <c r="A634">
        <v>176</v>
      </c>
      <c r="B634" s="436">
        <v>45728</v>
      </c>
      <c r="C634" s="756" t="s">
        <v>1678</v>
      </c>
      <c r="D634" s="756" t="s">
        <v>1796</v>
      </c>
      <c r="E634" s="756"/>
      <c r="F634" s="756"/>
      <c r="H634" s="756" t="s">
        <v>1444</v>
      </c>
      <c r="I634" s="756" t="s">
        <v>488</v>
      </c>
      <c r="J634">
        <v>60.23</v>
      </c>
      <c r="K634" s="756" t="s">
        <v>488</v>
      </c>
      <c r="L634">
        <v>0</v>
      </c>
      <c r="M634">
        <v>1</v>
      </c>
      <c r="N634">
        <v>11</v>
      </c>
      <c r="O634" s="756" t="s">
        <v>1424</v>
      </c>
      <c r="P634" s="756" t="s">
        <v>13</v>
      </c>
      <c r="Q634" s="756" t="s">
        <v>43</v>
      </c>
      <c r="R634" s="756" t="s">
        <v>93</v>
      </c>
      <c r="S634" s="756" t="s">
        <v>489</v>
      </c>
      <c r="T634" s="756" t="s">
        <v>88</v>
      </c>
      <c r="U634" s="756" t="s">
        <v>490</v>
      </c>
      <c r="V634">
        <v>75016</v>
      </c>
      <c r="W634" s="756" t="s">
        <v>181</v>
      </c>
      <c r="X634">
        <v>75</v>
      </c>
      <c r="Y634" s="756" t="s">
        <v>2448</v>
      </c>
      <c r="Z634">
        <v>15</v>
      </c>
      <c r="AA634" s="756" t="s">
        <v>3310</v>
      </c>
      <c r="AB634" t="s">
        <v>2457</v>
      </c>
      <c r="AC634">
        <v>272.39999999999998</v>
      </c>
      <c r="AD634">
        <v>52.8</v>
      </c>
      <c r="AE634">
        <v>60.131724137931045</v>
      </c>
      <c r="AF634">
        <v>124.55857142857143</v>
      </c>
      <c r="AG634">
        <v>54</v>
      </c>
      <c r="AH634">
        <v>117.02499999999999</v>
      </c>
      <c r="AI634">
        <v>65</v>
      </c>
      <c r="AJ634">
        <v>100.20453012048185</v>
      </c>
    </row>
    <row r="635" spans="1:36" hidden="1">
      <c r="A635">
        <v>177</v>
      </c>
      <c r="B635" s="436">
        <v>45728</v>
      </c>
      <c r="C635" s="756" t="s">
        <v>1435</v>
      </c>
      <c r="D635" s="756" t="s">
        <v>1609</v>
      </c>
      <c r="E635" s="756" t="s">
        <v>1799</v>
      </c>
      <c r="F635" s="756"/>
      <c r="H635" s="756" t="s">
        <v>1457</v>
      </c>
      <c r="I635" s="756" t="s">
        <v>1209</v>
      </c>
      <c r="J635">
        <v>47.44</v>
      </c>
      <c r="K635" s="756" t="s">
        <v>1209</v>
      </c>
      <c r="L635">
        <v>0</v>
      </c>
      <c r="M635">
        <v>1</v>
      </c>
      <c r="N635">
        <v>11</v>
      </c>
      <c r="O635" s="756" t="s">
        <v>1424</v>
      </c>
      <c r="P635" s="756" t="s">
        <v>114</v>
      </c>
      <c r="Q635" s="756" t="s">
        <v>35</v>
      </c>
      <c r="R635" s="756" t="s">
        <v>143</v>
      </c>
      <c r="S635" s="756"/>
      <c r="T635" s="756"/>
      <c r="U635" s="756" t="s">
        <v>1210</v>
      </c>
      <c r="V635">
        <v>93000</v>
      </c>
      <c r="W635" s="756" t="s">
        <v>1211</v>
      </c>
      <c r="X635">
        <v>93</v>
      </c>
      <c r="Y635" s="756" t="s">
        <v>2450</v>
      </c>
      <c r="Z635">
        <v>15</v>
      </c>
      <c r="AA635" s="756" t="s">
        <v>2453</v>
      </c>
      <c r="AB635" t="s">
        <v>2457</v>
      </c>
      <c r="AC635">
        <v>276</v>
      </c>
      <c r="AD635">
        <v>47.44</v>
      </c>
      <c r="AE635">
        <v>132.76266666666666</v>
      </c>
      <c r="AF635">
        <v>132.76266666666666</v>
      </c>
      <c r="AG635">
        <v>118.14</v>
      </c>
      <c r="AH635">
        <v>118.14</v>
      </c>
      <c r="AI635">
        <v>65</v>
      </c>
      <c r="AJ635">
        <v>100.20453012048185</v>
      </c>
    </row>
    <row r="636" spans="1:36" hidden="1">
      <c r="A636">
        <v>177</v>
      </c>
      <c r="B636" s="436">
        <v>45728</v>
      </c>
      <c r="C636" s="756" t="s">
        <v>1435</v>
      </c>
      <c r="D636" s="756" t="s">
        <v>1609</v>
      </c>
      <c r="E636" s="756" t="s">
        <v>1799</v>
      </c>
      <c r="F636" s="756"/>
      <c r="H636" s="756" t="s">
        <v>1457</v>
      </c>
      <c r="I636" s="756" t="s">
        <v>1212</v>
      </c>
      <c r="J636">
        <v>47.44</v>
      </c>
      <c r="K636" s="756" t="s">
        <v>1212</v>
      </c>
      <c r="L636">
        <v>0</v>
      </c>
      <c r="M636">
        <v>1</v>
      </c>
      <c r="N636">
        <v>11</v>
      </c>
      <c r="O636" s="756" t="s">
        <v>1424</v>
      </c>
      <c r="P636" s="756" t="s">
        <v>13</v>
      </c>
      <c r="Q636" s="756" t="s">
        <v>49</v>
      </c>
      <c r="R636" s="756" t="s">
        <v>49</v>
      </c>
      <c r="S636" s="756" t="s">
        <v>131</v>
      </c>
      <c r="T636" s="756"/>
      <c r="U636" s="756" t="s">
        <v>1213</v>
      </c>
      <c r="V636">
        <v>75020</v>
      </c>
      <c r="W636" s="756" t="s">
        <v>138</v>
      </c>
      <c r="X636">
        <v>75</v>
      </c>
      <c r="Y636" s="756" t="s">
        <v>2448</v>
      </c>
      <c r="Z636">
        <v>15</v>
      </c>
      <c r="AA636" s="756" t="s">
        <v>3310</v>
      </c>
      <c r="AB636" t="s">
        <v>2457</v>
      </c>
      <c r="AC636">
        <v>875.78</v>
      </c>
      <c r="AD636">
        <v>47.44</v>
      </c>
      <c r="AE636">
        <v>168.76499999999999</v>
      </c>
      <c r="AF636">
        <v>180.01599999999999</v>
      </c>
      <c r="AG636">
        <v>130.27000000000001</v>
      </c>
      <c r="AH636">
        <v>118.14</v>
      </c>
      <c r="AI636">
        <v>65</v>
      </c>
      <c r="AJ636">
        <v>100.20453012048185</v>
      </c>
    </row>
    <row r="637" spans="1:36" hidden="1">
      <c r="A637">
        <v>178</v>
      </c>
      <c r="B637" s="436">
        <v>45728</v>
      </c>
      <c r="C637" s="756" t="s">
        <v>1529</v>
      </c>
      <c r="D637" s="756" t="s">
        <v>1800</v>
      </c>
      <c r="E637" s="756"/>
      <c r="F637" s="756"/>
      <c r="H637" s="756" t="s">
        <v>1465</v>
      </c>
      <c r="I637" s="756" t="s">
        <v>704</v>
      </c>
      <c r="J637">
        <v>61.17</v>
      </c>
      <c r="K637" s="756" t="s">
        <v>704</v>
      </c>
      <c r="L637">
        <v>0</v>
      </c>
      <c r="M637">
        <v>1</v>
      </c>
      <c r="N637">
        <v>11</v>
      </c>
      <c r="O637" s="756" t="s">
        <v>1424</v>
      </c>
      <c r="P637" s="756" t="s">
        <v>114</v>
      </c>
      <c r="Q637" s="756" t="s">
        <v>7</v>
      </c>
      <c r="R637" s="756" t="s">
        <v>705</v>
      </c>
      <c r="S637" s="756" t="s">
        <v>706</v>
      </c>
      <c r="T637" s="756" t="s">
        <v>706</v>
      </c>
      <c r="U637" s="756" t="s">
        <v>707</v>
      </c>
      <c r="V637">
        <v>94260</v>
      </c>
      <c r="W637" s="756" t="s">
        <v>708</v>
      </c>
      <c r="X637">
        <v>94</v>
      </c>
      <c r="Y637" s="756" t="s">
        <v>2450</v>
      </c>
      <c r="Z637">
        <v>15</v>
      </c>
      <c r="AA637" s="756" t="s">
        <v>2453</v>
      </c>
      <c r="AB637" t="s">
        <v>2457</v>
      </c>
      <c r="AC637">
        <v>118.84</v>
      </c>
      <c r="AD637">
        <v>34.58</v>
      </c>
      <c r="AE637">
        <v>69.284999999999997</v>
      </c>
      <c r="AF637">
        <v>69.284999999999997</v>
      </c>
      <c r="AG637">
        <v>59.745000000000005</v>
      </c>
      <c r="AH637">
        <v>59.745000000000005</v>
      </c>
      <c r="AI637">
        <v>65</v>
      </c>
      <c r="AJ637">
        <v>100.20453012048185</v>
      </c>
    </row>
    <row r="638" spans="1:36" hidden="1">
      <c r="A638">
        <v>178</v>
      </c>
      <c r="B638" s="436">
        <v>45728</v>
      </c>
      <c r="C638" s="756" t="s">
        <v>1529</v>
      </c>
      <c r="D638" s="756" t="s">
        <v>1800</v>
      </c>
      <c r="E638" s="756"/>
      <c r="F638" s="756"/>
      <c r="H638" s="756" t="s">
        <v>1465</v>
      </c>
      <c r="I638" s="756" t="s">
        <v>772</v>
      </c>
      <c r="J638">
        <v>5.8</v>
      </c>
      <c r="K638" s="756" t="s">
        <v>772</v>
      </c>
      <c r="L638">
        <v>0</v>
      </c>
      <c r="M638">
        <v>1</v>
      </c>
      <c r="N638">
        <v>11</v>
      </c>
      <c r="O638" s="756" t="s">
        <v>1424</v>
      </c>
      <c r="P638" s="756" t="s">
        <v>13</v>
      </c>
      <c r="Q638" s="756" t="s">
        <v>47</v>
      </c>
      <c r="R638" s="756" t="s">
        <v>47</v>
      </c>
      <c r="S638" s="756" t="s">
        <v>773</v>
      </c>
      <c r="T638" s="756" t="s">
        <v>88</v>
      </c>
      <c r="U638" s="756" t="s">
        <v>774</v>
      </c>
      <c r="V638">
        <v>92100</v>
      </c>
      <c r="W638" s="756" t="s">
        <v>235</v>
      </c>
      <c r="X638">
        <v>92</v>
      </c>
      <c r="Y638" s="756" t="s">
        <v>2448</v>
      </c>
      <c r="Z638">
        <v>15</v>
      </c>
      <c r="AA638" s="756" t="s">
        <v>3310</v>
      </c>
      <c r="AB638" t="s">
        <v>2457</v>
      </c>
      <c r="AC638">
        <v>79</v>
      </c>
      <c r="AD638">
        <v>5.8</v>
      </c>
      <c r="AE638">
        <v>36.027500000000003</v>
      </c>
      <c r="AF638">
        <v>36.027500000000003</v>
      </c>
      <c r="AG638">
        <v>34.200000000000003</v>
      </c>
      <c r="AH638">
        <v>34.200000000000003</v>
      </c>
      <c r="AI638">
        <v>65</v>
      </c>
      <c r="AJ638">
        <v>100.20453012048185</v>
      </c>
    </row>
    <row r="639" spans="1:36" hidden="1">
      <c r="A639">
        <v>178</v>
      </c>
      <c r="B639" s="436">
        <v>45728</v>
      </c>
      <c r="C639" s="756" t="s">
        <v>1529</v>
      </c>
      <c r="D639" s="756" t="s">
        <v>1800</v>
      </c>
      <c r="E639" s="756"/>
      <c r="F639" s="756"/>
      <c r="H639" s="756" t="s">
        <v>1465</v>
      </c>
      <c r="I639" s="756" t="s">
        <v>871</v>
      </c>
      <c r="J639">
        <v>55.37</v>
      </c>
      <c r="K639" s="756" t="s">
        <v>871</v>
      </c>
      <c r="L639">
        <v>0</v>
      </c>
      <c r="M639">
        <v>1</v>
      </c>
      <c r="N639">
        <v>11</v>
      </c>
      <c r="O639" s="756" t="s">
        <v>1424</v>
      </c>
      <c r="P639" s="756" t="s">
        <v>13</v>
      </c>
      <c r="Q639" s="756" t="s">
        <v>49</v>
      </c>
      <c r="R639" s="756" t="s">
        <v>86</v>
      </c>
      <c r="S639" s="756" t="s">
        <v>870</v>
      </c>
      <c r="T639" s="756" t="s">
        <v>95</v>
      </c>
      <c r="U639" s="756" t="s">
        <v>872</v>
      </c>
      <c r="V639">
        <v>92300</v>
      </c>
      <c r="W639" s="756" t="s">
        <v>235</v>
      </c>
      <c r="X639">
        <v>92</v>
      </c>
      <c r="Y639" s="756" t="s">
        <v>2448</v>
      </c>
      <c r="Z639">
        <v>15</v>
      </c>
      <c r="AA639" s="756" t="s">
        <v>3310</v>
      </c>
      <c r="AB639" t="s">
        <v>2457</v>
      </c>
      <c r="AC639">
        <v>143.61000000000001</v>
      </c>
      <c r="AD639">
        <v>4.3</v>
      </c>
      <c r="AE639">
        <v>39.126315789473679</v>
      </c>
      <c r="AF639">
        <v>61.95</v>
      </c>
      <c r="AG639">
        <v>20</v>
      </c>
      <c r="AH639">
        <v>54.65</v>
      </c>
      <c r="AI639">
        <v>65</v>
      </c>
      <c r="AJ639">
        <v>100.20453012048185</v>
      </c>
    </row>
    <row r="640" spans="1:36" hidden="1">
      <c r="A640">
        <v>179</v>
      </c>
      <c r="B640" s="436">
        <v>45729</v>
      </c>
      <c r="C640" s="756" t="s">
        <v>1529</v>
      </c>
      <c r="D640" s="756" t="s">
        <v>1796</v>
      </c>
      <c r="E640" s="756"/>
      <c r="F640" s="756"/>
      <c r="H640" s="756" t="s">
        <v>1438</v>
      </c>
      <c r="I640" s="756" t="s">
        <v>1227</v>
      </c>
      <c r="J640">
        <v>47.05</v>
      </c>
      <c r="K640" s="756" t="s">
        <v>1227</v>
      </c>
      <c r="L640">
        <v>0</v>
      </c>
      <c r="M640">
        <v>1</v>
      </c>
      <c r="N640">
        <v>11</v>
      </c>
      <c r="O640" s="756" t="s">
        <v>1432</v>
      </c>
      <c r="P640" s="756" t="s">
        <v>114</v>
      </c>
      <c r="Q640" s="756" t="s">
        <v>20</v>
      </c>
      <c r="R640" s="756" t="s">
        <v>20</v>
      </c>
      <c r="S640" s="756" t="s">
        <v>848</v>
      </c>
      <c r="T640" s="756" t="s">
        <v>848</v>
      </c>
      <c r="U640" s="756" t="s">
        <v>1228</v>
      </c>
      <c r="V640">
        <v>93230</v>
      </c>
      <c r="W640" s="756" t="s">
        <v>286</v>
      </c>
      <c r="X640">
        <v>93</v>
      </c>
      <c r="Y640" s="756" t="s">
        <v>2450</v>
      </c>
      <c r="Z640">
        <v>15</v>
      </c>
      <c r="AA640" s="756" t="s">
        <v>2453</v>
      </c>
      <c r="AB640" t="s">
        <v>2457</v>
      </c>
      <c r="AC640">
        <v>242</v>
      </c>
      <c r="AD640">
        <v>68.650000000000006</v>
      </c>
      <c r="AE640">
        <v>73.678620689655176</v>
      </c>
      <c r="AF640">
        <v>142.44533333333334</v>
      </c>
      <c r="AG640">
        <v>63.7</v>
      </c>
      <c r="AH640">
        <v>131</v>
      </c>
      <c r="AI640">
        <v>65</v>
      </c>
      <c r="AJ640">
        <v>100.20453012048185</v>
      </c>
    </row>
    <row r="641" spans="1:36" hidden="1">
      <c r="A641">
        <v>179</v>
      </c>
      <c r="B641" s="436">
        <v>45729</v>
      </c>
      <c r="C641" s="756" t="s">
        <v>1529</v>
      </c>
      <c r="D641" s="756" t="s">
        <v>1796</v>
      </c>
      <c r="E641" s="756"/>
      <c r="F641" s="756"/>
      <c r="H641" s="756" t="s">
        <v>1438</v>
      </c>
      <c r="I641" s="756" t="s">
        <v>759</v>
      </c>
      <c r="J641">
        <v>47.05</v>
      </c>
      <c r="K641" s="756" t="s">
        <v>759</v>
      </c>
      <c r="L641">
        <v>0</v>
      </c>
      <c r="M641">
        <v>1</v>
      </c>
      <c r="N641">
        <v>11</v>
      </c>
      <c r="O641" s="756" t="s">
        <v>1432</v>
      </c>
      <c r="P641" s="756" t="s">
        <v>13</v>
      </c>
      <c r="Q641" s="756" t="s">
        <v>49</v>
      </c>
      <c r="R641" s="756" t="s">
        <v>49</v>
      </c>
      <c r="S641" s="756" t="s">
        <v>760</v>
      </c>
      <c r="T641" s="756" t="s">
        <v>88</v>
      </c>
      <c r="U641" s="756" t="s">
        <v>761</v>
      </c>
      <c r="V641">
        <v>94270</v>
      </c>
      <c r="W641" s="756" t="s">
        <v>762</v>
      </c>
      <c r="X641">
        <v>94</v>
      </c>
      <c r="Y641" s="756" t="s">
        <v>2447</v>
      </c>
      <c r="Z641">
        <v>15</v>
      </c>
      <c r="AA641" s="756" t="s">
        <v>3310</v>
      </c>
      <c r="AB641" t="s">
        <v>2457</v>
      </c>
      <c r="AC641">
        <v>983.5</v>
      </c>
      <c r="AD641">
        <v>42.79</v>
      </c>
      <c r="AE641">
        <v>143.24458333333334</v>
      </c>
      <c r="AF641">
        <v>229.19133333333332</v>
      </c>
      <c r="AG641">
        <v>78.525000000000006</v>
      </c>
      <c r="AH641">
        <v>125.9</v>
      </c>
      <c r="AI641">
        <v>65</v>
      </c>
      <c r="AJ641">
        <v>100.20453012048185</v>
      </c>
    </row>
    <row r="642" spans="1:36" hidden="1">
      <c r="A642">
        <v>180</v>
      </c>
      <c r="B642" s="436">
        <v>45729</v>
      </c>
      <c r="C642" s="756" t="s">
        <v>1801</v>
      </c>
      <c r="D642" s="756" t="s">
        <v>1665</v>
      </c>
      <c r="E642" s="756" t="s">
        <v>1690</v>
      </c>
      <c r="F642" s="756"/>
      <c r="H642" s="756" t="s">
        <v>1457</v>
      </c>
      <c r="I642" s="756" t="s">
        <v>1203</v>
      </c>
      <c r="J642">
        <v>87.5</v>
      </c>
      <c r="K642" s="756" t="s">
        <v>1203</v>
      </c>
      <c r="L642">
        <v>0</v>
      </c>
      <c r="M642">
        <v>1</v>
      </c>
      <c r="N642">
        <v>11</v>
      </c>
      <c r="O642" s="756" t="s">
        <v>1432</v>
      </c>
      <c r="P642" s="756" t="s">
        <v>114</v>
      </c>
      <c r="Q642" s="756" t="s">
        <v>690</v>
      </c>
      <c r="R642" s="756" t="s">
        <v>1204</v>
      </c>
      <c r="S642" s="756"/>
      <c r="T642" s="756"/>
      <c r="U642" s="756" t="s">
        <v>1205</v>
      </c>
      <c r="V642">
        <v>75013</v>
      </c>
      <c r="W642" s="756" t="s">
        <v>127</v>
      </c>
      <c r="X642">
        <v>75</v>
      </c>
      <c r="Y642" s="756" t="s">
        <v>2450</v>
      </c>
      <c r="Z642">
        <v>15</v>
      </c>
      <c r="AA642" s="756" t="s">
        <v>2452</v>
      </c>
      <c r="AB642" t="s">
        <v>2457</v>
      </c>
      <c r="AC642">
        <v>96.3</v>
      </c>
      <c r="AD642">
        <v>70</v>
      </c>
      <c r="AE642">
        <v>80.628571428571433</v>
      </c>
      <c r="AF642">
        <v>80.628571428571433</v>
      </c>
      <c r="AG642">
        <v>87.5</v>
      </c>
      <c r="AH642">
        <v>87.5</v>
      </c>
      <c r="AI642">
        <v>65</v>
      </c>
      <c r="AJ642">
        <v>100.20453012048185</v>
      </c>
    </row>
    <row r="643" spans="1:36" hidden="1">
      <c r="A643">
        <v>180</v>
      </c>
      <c r="B643" s="436">
        <v>45729</v>
      </c>
      <c r="C643" s="756" t="s">
        <v>1801</v>
      </c>
      <c r="D643" s="756" t="s">
        <v>1665</v>
      </c>
      <c r="E643" s="756" t="s">
        <v>1690</v>
      </c>
      <c r="F643" s="756"/>
      <c r="H643" s="756" t="s">
        <v>1457</v>
      </c>
      <c r="I643" s="756" t="s">
        <v>485</v>
      </c>
      <c r="J643">
        <v>87.5</v>
      </c>
      <c r="K643" s="756" t="s">
        <v>485</v>
      </c>
      <c r="L643">
        <v>0</v>
      </c>
      <c r="M643">
        <v>1</v>
      </c>
      <c r="N643">
        <v>11</v>
      </c>
      <c r="O643" s="756" t="s">
        <v>1432</v>
      </c>
      <c r="P643" s="756" t="s">
        <v>13</v>
      </c>
      <c r="Q643" s="756" t="s">
        <v>49</v>
      </c>
      <c r="R643" s="756" t="s">
        <v>86</v>
      </c>
      <c r="S643" s="756" t="s">
        <v>486</v>
      </c>
      <c r="T643" s="756" t="s">
        <v>88</v>
      </c>
      <c r="U643" s="756" t="s">
        <v>487</v>
      </c>
      <c r="V643">
        <v>75003</v>
      </c>
      <c r="W643" s="756" t="s">
        <v>315</v>
      </c>
      <c r="X643">
        <v>75</v>
      </c>
      <c r="Y643" s="756" t="s">
        <v>2447</v>
      </c>
      <c r="Z643">
        <v>15</v>
      </c>
      <c r="AA643" s="756" t="s">
        <v>3310</v>
      </c>
      <c r="AB643" t="s">
        <v>2457</v>
      </c>
      <c r="AC643">
        <v>96.3</v>
      </c>
      <c r="AD643">
        <v>70</v>
      </c>
      <c r="AE643">
        <v>80.628571428571433</v>
      </c>
      <c r="AF643">
        <v>80.628571428571433</v>
      </c>
      <c r="AG643">
        <v>87.5</v>
      </c>
      <c r="AH643">
        <v>87.5</v>
      </c>
      <c r="AI643">
        <v>65</v>
      </c>
      <c r="AJ643">
        <v>100.20453012048185</v>
      </c>
    </row>
    <row r="644" spans="1:36" hidden="1">
      <c r="A644">
        <v>181</v>
      </c>
      <c r="B644" s="436">
        <v>45729</v>
      </c>
      <c r="C644" s="756" t="s">
        <v>1802</v>
      </c>
      <c r="D644" s="756" t="s">
        <v>1803</v>
      </c>
      <c r="E644" s="756"/>
      <c r="F644" s="756"/>
      <c r="H644" s="756" t="s">
        <v>1461</v>
      </c>
      <c r="I644" s="756" t="s">
        <v>500</v>
      </c>
      <c r="J644">
        <v>36</v>
      </c>
      <c r="K644" s="756" t="s">
        <v>500</v>
      </c>
      <c r="L644">
        <v>0</v>
      </c>
      <c r="M644">
        <v>1</v>
      </c>
      <c r="N644">
        <v>11</v>
      </c>
      <c r="O644" s="756" t="s">
        <v>1432</v>
      </c>
      <c r="P644" s="756" t="s">
        <v>114</v>
      </c>
      <c r="Q644" s="756" t="s">
        <v>7</v>
      </c>
      <c r="R644" s="756" t="s">
        <v>501</v>
      </c>
      <c r="S644" s="756" t="s">
        <v>500</v>
      </c>
      <c r="T644" s="756" t="s">
        <v>500</v>
      </c>
      <c r="U644" s="756" t="s">
        <v>502</v>
      </c>
      <c r="V644">
        <v>92000</v>
      </c>
      <c r="W644" s="756" t="s">
        <v>160</v>
      </c>
      <c r="X644">
        <v>92</v>
      </c>
      <c r="Y644" s="756" t="s">
        <v>2450</v>
      </c>
      <c r="Z644">
        <v>15</v>
      </c>
      <c r="AA644" s="756" t="s">
        <v>2453</v>
      </c>
      <c r="AB644" t="s">
        <v>2457</v>
      </c>
      <c r="AC644">
        <v>458.58000000000004</v>
      </c>
      <c r="AD644">
        <v>45.85</v>
      </c>
      <c r="AE644">
        <v>71.959032258064511</v>
      </c>
      <c r="AF644">
        <v>159.33785714285716</v>
      </c>
      <c r="AG644">
        <v>53.75</v>
      </c>
      <c r="AH644">
        <v>137.535</v>
      </c>
      <c r="AI644">
        <v>65</v>
      </c>
      <c r="AJ644">
        <v>100.20453012048185</v>
      </c>
    </row>
    <row r="645" spans="1:36" hidden="1">
      <c r="A645">
        <v>181</v>
      </c>
      <c r="B645" s="436">
        <v>45729</v>
      </c>
      <c r="C645" s="756" t="s">
        <v>1802</v>
      </c>
      <c r="D645" s="756" t="s">
        <v>1803</v>
      </c>
      <c r="E645" s="756"/>
      <c r="F645" s="756"/>
      <c r="H645" s="756" t="s">
        <v>1461</v>
      </c>
      <c r="I645" s="756" t="s">
        <v>370</v>
      </c>
      <c r="J645">
        <v>36</v>
      </c>
      <c r="K645" s="756" t="s">
        <v>370</v>
      </c>
      <c r="L645">
        <v>0</v>
      </c>
      <c r="M645">
        <v>1</v>
      </c>
      <c r="N645">
        <v>11</v>
      </c>
      <c r="O645" s="756" t="s">
        <v>1432</v>
      </c>
      <c r="P645" s="756" t="s">
        <v>13</v>
      </c>
      <c r="Q645" s="756" t="s">
        <v>43</v>
      </c>
      <c r="R645" s="756" t="s">
        <v>93</v>
      </c>
      <c r="S645" s="756" t="s">
        <v>371</v>
      </c>
      <c r="T645" s="756" t="s">
        <v>95</v>
      </c>
      <c r="U645" s="756" t="s">
        <v>373</v>
      </c>
      <c r="V645">
        <v>92000</v>
      </c>
      <c r="W645" s="756" t="s">
        <v>160</v>
      </c>
      <c r="X645">
        <v>92</v>
      </c>
      <c r="Y645" s="756" t="s">
        <v>2512</v>
      </c>
      <c r="Z645">
        <v>15</v>
      </c>
      <c r="AA645" s="756" t="s">
        <v>3310</v>
      </c>
      <c r="AB645" t="s">
        <v>2457</v>
      </c>
      <c r="AC645">
        <v>106.98</v>
      </c>
      <c r="AD645">
        <v>18</v>
      </c>
      <c r="AE645">
        <v>59.938333333333333</v>
      </c>
      <c r="AF645">
        <v>59.938333333333333</v>
      </c>
      <c r="AG645">
        <v>50.814999999999998</v>
      </c>
      <c r="AH645">
        <v>50.814999999999998</v>
      </c>
      <c r="AI645">
        <v>65</v>
      </c>
      <c r="AJ645">
        <v>100.20453012048185</v>
      </c>
    </row>
    <row r="646" spans="1:36" hidden="1">
      <c r="A646">
        <v>182</v>
      </c>
      <c r="B646" s="436">
        <v>45729</v>
      </c>
      <c r="C646" s="756" t="s">
        <v>1804</v>
      </c>
      <c r="D646" s="756" t="s">
        <v>1805</v>
      </c>
      <c r="E646" s="756"/>
      <c r="F646" s="756"/>
      <c r="H646" s="756" t="s">
        <v>1444</v>
      </c>
      <c r="I646" s="756" t="s">
        <v>759</v>
      </c>
      <c r="J646">
        <v>936.45</v>
      </c>
      <c r="K646" s="756" t="s">
        <v>759</v>
      </c>
      <c r="L646">
        <v>0</v>
      </c>
      <c r="M646">
        <v>1</v>
      </c>
      <c r="N646">
        <v>11</v>
      </c>
      <c r="O646" s="756" t="s">
        <v>1432</v>
      </c>
      <c r="P646" s="756" t="s">
        <v>13</v>
      </c>
      <c r="Q646" s="756" t="s">
        <v>49</v>
      </c>
      <c r="R646" s="756" t="s">
        <v>49</v>
      </c>
      <c r="S646" s="756" t="s">
        <v>760</v>
      </c>
      <c r="T646" s="756" t="s">
        <v>88</v>
      </c>
      <c r="U646" s="756" t="s">
        <v>761</v>
      </c>
      <c r="V646">
        <v>94270</v>
      </c>
      <c r="W646" s="756" t="s">
        <v>762</v>
      </c>
      <c r="X646">
        <v>94</v>
      </c>
      <c r="Y646" s="756" t="s">
        <v>2447</v>
      </c>
      <c r="Z646">
        <v>15</v>
      </c>
      <c r="AA646" s="756" t="s">
        <v>3310</v>
      </c>
      <c r="AB646" t="s">
        <v>2457</v>
      </c>
      <c r="AC646">
        <v>983.5</v>
      </c>
      <c r="AD646">
        <v>42.79</v>
      </c>
      <c r="AE646">
        <v>143.24458333333334</v>
      </c>
      <c r="AF646">
        <v>229.19133333333332</v>
      </c>
      <c r="AG646">
        <v>78.525000000000006</v>
      </c>
      <c r="AH646">
        <v>125.9</v>
      </c>
      <c r="AI646">
        <v>65</v>
      </c>
      <c r="AJ646">
        <v>100.20453012048185</v>
      </c>
    </row>
    <row r="647" spans="1:36" hidden="1">
      <c r="A647">
        <v>182</v>
      </c>
      <c r="B647" s="436">
        <v>45729</v>
      </c>
      <c r="C647" s="756" t="s">
        <v>1804</v>
      </c>
      <c r="D647" s="756" t="s">
        <v>1805</v>
      </c>
      <c r="E647" s="756"/>
      <c r="F647" s="756"/>
      <c r="H647" s="756" t="s">
        <v>1444</v>
      </c>
      <c r="I647" s="756" t="s">
        <v>1255</v>
      </c>
      <c r="J647">
        <v>936.45</v>
      </c>
      <c r="K647" s="756" t="s">
        <v>1255</v>
      </c>
      <c r="L647">
        <v>0</v>
      </c>
      <c r="M647">
        <v>1</v>
      </c>
      <c r="N647">
        <v>11</v>
      </c>
      <c r="O647" s="756" t="s">
        <v>1432</v>
      </c>
      <c r="P647" s="756" t="s">
        <v>114</v>
      </c>
      <c r="Q647" s="756" t="s">
        <v>3</v>
      </c>
      <c r="R647" s="756" t="s">
        <v>22</v>
      </c>
      <c r="S647" s="756" t="s">
        <v>483</v>
      </c>
      <c r="T647" s="756" t="s">
        <v>1046</v>
      </c>
      <c r="U647" s="756" t="s">
        <v>591</v>
      </c>
      <c r="V647">
        <v>75016</v>
      </c>
      <c r="W647" s="756" t="s">
        <v>181</v>
      </c>
      <c r="X647">
        <v>75</v>
      </c>
      <c r="Y647" s="756" t="s">
        <v>2450</v>
      </c>
      <c r="Z647">
        <v>15</v>
      </c>
      <c r="AA647" s="756" t="s">
        <v>2454</v>
      </c>
      <c r="AB647" t="s">
        <v>2457</v>
      </c>
      <c r="AC647">
        <v>936.45</v>
      </c>
      <c r="AD647">
        <v>936.45</v>
      </c>
      <c r="AE647">
        <v>936.45</v>
      </c>
      <c r="AF647">
        <v>936.45</v>
      </c>
      <c r="AG647">
        <v>936.45</v>
      </c>
      <c r="AH647">
        <v>936.45</v>
      </c>
      <c r="AI647">
        <v>65</v>
      </c>
      <c r="AJ647">
        <v>100.20453012048185</v>
      </c>
    </row>
    <row r="648" spans="1:36" hidden="1">
      <c r="B648" s="436">
        <v>45730</v>
      </c>
      <c r="C648" s="756" t="s">
        <v>1425</v>
      </c>
      <c r="D648" s="756"/>
      <c r="E648" s="756"/>
      <c r="F648" s="756"/>
      <c r="H648" s="756" t="s">
        <v>1426</v>
      </c>
      <c r="I648" s="756" t="s">
        <v>169</v>
      </c>
      <c r="K648" s="756" t="s">
        <v>169</v>
      </c>
      <c r="L648">
        <v>1</v>
      </c>
      <c r="M648">
        <v>1</v>
      </c>
      <c r="N648">
        <v>11</v>
      </c>
      <c r="O648" s="756" t="s">
        <v>1440</v>
      </c>
      <c r="P648" s="756" t="s">
        <v>114</v>
      </c>
      <c r="Q648" s="756" t="s">
        <v>7</v>
      </c>
      <c r="R648" s="756" t="s">
        <v>143</v>
      </c>
      <c r="S648" s="756" t="s">
        <v>144</v>
      </c>
      <c r="T648" s="756" t="s">
        <v>165</v>
      </c>
      <c r="U648" s="756" t="s">
        <v>170</v>
      </c>
      <c r="V648">
        <v>92110</v>
      </c>
      <c r="W648" s="756" t="s">
        <v>167</v>
      </c>
      <c r="X648">
        <v>92</v>
      </c>
      <c r="Y648" s="756" t="s">
        <v>2450</v>
      </c>
      <c r="Z648">
        <v>15</v>
      </c>
      <c r="AA648" s="756" t="s">
        <v>2453</v>
      </c>
      <c r="AB648" t="s">
        <v>2457</v>
      </c>
      <c r="AC648">
        <v>65</v>
      </c>
      <c r="AD648">
        <v>20</v>
      </c>
      <c r="AE648">
        <v>39.571428571428569</v>
      </c>
      <c r="AF648">
        <v>39.571428571428569</v>
      </c>
      <c r="AG648">
        <v>45</v>
      </c>
      <c r="AH648">
        <v>45</v>
      </c>
      <c r="AI648">
        <v>65</v>
      </c>
      <c r="AJ648">
        <v>100.20453012048185</v>
      </c>
    </row>
    <row r="649" spans="1:36" hidden="1">
      <c r="B649" s="436">
        <v>45730</v>
      </c>
      <c r="C649" s="756" t="s">
        <v>1425</v>
      </c>
      <c r="D649" s="756"/>
      <c r="E649" s="756"/>
      <c r="F649" s="756"/>
      <c r="H649" s="756" t="s">
        <v>1426</v>
      </c>
      <c r="I649" s="756" t="s">
        <v>1068</v>
      </c>
      <c r="K649" s="756" t="s">
        <v>1068</v>
      </c>
      <c r="L649">
        <v>1</v>
      </c>
      <c r="M649">
        <v>1</v>
      </c>
      <c r="N649">
        <v>11</v>
      </c>
      <c r="O649" s="756" t="s">
        <v>1440</v>
      </c>
      <c r="P649" s="756" t="s">
        <v>114</v>
      </c>
      <c r="Q649" s="756" t="s">
        <v>7</v>
      </c>
      <c r="R649" s="756" t="s">
        <v>143</v>
      </c>
      <c r="S649" s="756" t="s">
        <v>505</v>
      </c>
      <c r="T649" s="756" t="s">
        <v>1069</v>
      </c>
      <c r="U649" s="756" t="s">
        <v>1070</v>
      </c>
      <c r="V649">
        <v>92130</v>
      </c>
      <c r="W649" s="756" t="s">
        <v>147</v>
      </c>
      <c r="X649">
        <v>92</v>
      </c>
      <c r="Y649" s="756" t="s">
        <v>2450</v>
      </c>
      <c r="Z649">
        <v>15</v>
      </c>
      <c r="AA649" s="756" t="s">
        <v>2453</v>
      </c>
      <c r="AB649" t="s">
        <v>2457</v>
      </c>
      <c r="AI649">
        <v>65</v>
      </c>
      <c r="AJ649">
        <v>100.20453012048185</v>
      </c>
    </row>
    <row r="650" spans="1:36" hidden="1">
      <c r="B650" s="436">
        <v>45730</v>
      </c>
      <c r="C650" s="756" t="s">
        <v>1425</v>
      </c>
      <c r="D650" s="756"/>
      <c r="E650" s="756"/>
      <c r="F650" s="756"/>
      <c r="H650" s="756" t="s">
        <v>1426</v>
      </c>
      <c r="I650" s="756" t="s">
        <v>835</v>
      </c>
      <c r="K650" s="756" t="s">
        <v>835</v>
      </c>
      <c r="L650">
        <v>1</v>
      </c>
      <c r="M650">
        <v>1</v>
      </c>
      <c r="N650">
        <v>11</v>
      </c>
      <c r="O650" s="756" t="s">
        <v>1440</v>
      </c>
      <c r="P650" s="756" t="s">
        <v>114</v>
      </c>
      <c r="Q650" s="756" t="s">
        <v>7</v>
      </c>
      <c r="R650" s="756" t="s">
        <v>143</v>
      </c>
      <c r="S650" s="756" t="s">
        <v>836</v>
      </c>
      <c r="T650" s="756" t="s">
        <v>837</v>
      </c>
      <c r="U650" s="756" t="s">
        <v>838</v>
      </c>
      <c r="V650">
        <v>92100</v>
      </c>
      <c r="W650" s="756" t="s">
        <v>839</v>
      </c>
      <c r="X650">
        <v>92</v>
      </c>
      <c r="Y650" s="756" t="s">
        <v>2450</v>
      </c>
      <c r="Z650">
        <v>15</v>
      </c>
      <c r="AA650" s="756" t="s">
        <v>2453</v>
      </c>
      <c r="AB650" t="s">
        <v>2457</v>
      </c>
      <c r="AI650">
        <v>65</v>
      </c>
      <c r="AJ650">
        <v>100.20453012048185</v>
      </c>
    </row>
    <row r="651" spans="1:36" hidden="1">
      <c r="B651" s="436">
        <v>45730</v>
      </c>
      <c r="C651" s="756" t="s">
        <v>1425</v>
      </c>
      <c r="D651" s="756"/>
      <c r="E651" s="756"/>
      <c r="F651" s="756"/>
      <c r="H651" s="756" t="s">
        <v>1426</v>
      </c>
      <c r="I651" s="756" t="s">
        <v>174</v>
      </c>
      <c r="K651" s="756" t="s">
        <v>174</v>
      </c>
      <c r="L651">
        <v>1</v>
      </c>
      <c r="M651">
        <v>1</v>
      </c>
      <c r="N651">
        <v>11</v>
      </c>
      <c r="O651" s="756" t="s">
        <v>1440</v>
      </c>
      <c r="P651" s="756" t="s">
        <v>114</v>
      </c>
      <c r="Q651" s="756" t="s">
        <v>7</v>
      </c>
      <c r="R651" s="756" t="s">
        <v>143</v>
      </c>
      <c r="S651" s="756" t="s">
        <v>144</v>
      </c>
      <c r="T651" s="756" t="s">
        <v>175</v>
      </c>
      <c r="U651" s="756" t="s">
        <v>176</v>
      </c>
      <c r="V651">
        <v>92400</v>
      </c>
      <c r="W651" s="756" t="s">
        <v>177</v>
      </c>
      <c r="X651">
        <v>92</v>
      </c>
      <c r="Y651" s="756" t="s">
        <v>2450</v>
      </c>
      <c r="Z651">
        <v>15</v>
      </c>
      <c r="AA651" s="756" t="s">
        <v>2453</v>
      </c>
      <c r="AB651" t="s">
        <v>2457</v>
      </c>
      <c r="AC651">
        <v>36</v>
      </c>
      <c r="AD651">
        <v>36</v>
      </c>
      <c r="AE651">
        <v>36</v>
      </c>
      <c r="AF651">
        <v>36</v>
      </c>
      <c r="AG651">
        <v>36</v>
      </c>
      <c r="AH651">
        <v>36</v>
      </c>
      <c r="AI651">
        <v>65</v>
      </c>
      <c r="AJ651">
        <v>100.20453012048185</v>
      </c>
    </row>
    <row r="652" spans="1:36" hidden="1">
      <c r="B652" s="436">
        <v>45730</v>
      </c>
      <c r="C652" s="756" t="s">
        <v>1425</v>
      </c>
      <c r="D652" s="756"/>
      <c r="E652" s="756"/>
      <c r="F652" s="756"/>
      <c r="H652" s="756" t="s">
        <v>1426</v>
      </c>
      <c r="I652" s="756" t="s">
        <v>164</v>
      </c>
      <c r="K652" s="756" t="s">
        <v>164</v>
      </c>
      <c r="L652">
        <v>1</v>
      </c>
      <c r="M652">
        <v>1</v>
      </c>
      <c r="N652">
        <v>11</v>
      </c>
      <c r="O652" s="756" t="s">
        <v>1440</v>
      </c>
      <c r="P652" s="756" t="s">
        <v>114</v>
      </c>
      <c r="Q652" s="756" t="s">
        <v>7</v>
      </c>
      <c r="R652" s="756" t="s">
        <v>143</v>
      </c>
      <c r="S652" s="756" t="s">
        <v>144</v>
      </c>
      <c r="T652" s="756" t="s">
        <v>165</v>
      </c>
      <c r="U652" s="756" t="s">
        <v>166</v>
      </c>
      <c r="V652">
        <v>92110</v>
      </c>
      <c r="W652" s="756" t="s">
        <v>167</v>
      </c>
      <c r="X652">
        <v>92</v>
      </c>
      <c r="Y652" s="756" t="s">
        <v>2450</v>
      </c>
      <c r="Z652">
        <v>15</v>
      </c>
      <c r="AA652" s="756" t="s">
        <v>2453</v>
      </c>
      <c r="AB652" t="s">
        <v>2457</v>
      </c>
      <c r="AC652">
        <v>15</v>
      </c>
      <c r="AD652">
        <v>15</v>
      </c>
      <c r="AE652">
        <v>15</v>
      </c>
      <c r="AF652">
        <v>15</v>
      </c>
      <c r="AG652">
        <v>15</v>
      </c>
      <c r="AH652">
        <v>15</v>
      </c>
      <c r="AI652">
        <v>65</v>
      </c>
      <c r="AJ652">
        <v>100.20453012048185</v>
      </c>
    </row>
    <row r="653" spans="1:36" hidden="1">
      <c r="B653" s="436">
        <v>45730</v>
      </c>
      <c r="C653" s="756" t="s">
        <v>1425</v>
      </c>
      <c r="D653" s="756"/>
      <c r="E653" s="756"/>
      <c r="F653" s="756"/>
      <c r="H653" s="756" t="s">
        <v>1426</v>
      </c>
      <c r="I653" s="756" t="s">
        <v>1029</v>
      </c>
      <c r="K653" s="756" t="s">
        <v>1029</v>
      </c>
      <c r="L653">
        <v>1</v>
      </c>
      <c r="M653">
        <v>1</v>
      </c>
      <c r="N653">
        <v>11</v>
      </c>
      <c r="O653" s="756" t="s">
        <v>1440</v>
      </c>
      <c r="P653" s="756" t="s">
        <v>114</v>
      </c>
      <c r="Q653" s="756" t="s">
        <v>7</v>
      </c>
      <c r="R653" s="756" t="s">
        <v>143</v>
      </c>
      <c r="S653" s="756" t="s">
        <v>483</v>
      </c>
      <c r="T653" s="756" t="s">
        <v>1030</v>
      </c>
      <c r="U653" s="756" t="s">
        <v>1031</v>
      </c>
      <c r="V653">
        <v>75015</v>
      </c>
      <c r="W653" s="756" t="s">
        <v>118</v>
      </c>
      <c r="X653">
        <v>75</v>
      </c>
      <c r="Y653" s="756" t="s">
        <v>2450</v>
      </c>
      <c r="Z653">
        <v>15</v>
      </c>
      <c r="AA653" s="756" t="s">
        <v>2453</v>
      </c>
      <c r="AB653" t="s">
        <v>2457</v>
      </c>
      <c r="AC653">
        <v>60</v>
      </c>
      <c r="AD653">
        <v>12</v>
      </c>
      <c r="AE653">
        <v>22.299999999999997</v>
      </c>
      <c r="AF653">
        <v>29.733333333333334</v>
      </c>
      <c r="AG653">
        <v>19.600000000000001</v>
      </c>
      <c r="AH653">
        <v>23.4</v>
      </c>
      <c r="AI653">
        <v>65</v>
      </c>
      <c r="AJ653">
        <v>100.20453012048185</v>
      </c>
    </row>
    <row r="654" spans="1:36" hidden="1">
      <c r="B654" s="436">
        <v>45730</v>
      </c>
      <c r="C654" s="756" t="s">
        <v>1425</v>
      </c>
      <c r="D654" s="756"/>
      <c r="E654" s="756"/>
      <c r="F654" s="756"/>
      <c r="H654" s="756" t="s">
        <v>1426</v>
      </c>
      <c r="I654" s="756" t="s">
        <v>455</v>
      </c>
      <c r="K654" s="756" t="s">
        <v>455</v>
      </c>
      <c r="L654">
        <v>1</v>
      </c>
      <c r="M654">
        <v>1</v>
      </c>
      <c r="N654">
        <v>11</v>
      </c>
      <c r="O654" s="756" t="s">
        <v>1440</v>
      </c>
      <c r="P654" s="756" t="s">
        <v>114</v>
      </c>
      <c r="Q654" s="756" t="s">
        <v>7</v>
      </c>
      <c r="R654" s="756" t="s">
        <v>143</v>
      </c>
      <c r="S654" s="756" t="s">
        <v>449</v>
      </c>
      <c r="T654" s="756" t="s">
        <v>165</v>
      </c>
      <c r="U654" s="756" t="s">
        <v>456</v>
      </c>
      <c r="V654">
        <v>92300</v>
      </c>
      <c r="W654" s="756" t="s">
        <v>172</v>
      </c>
      <c r="X654">
        <v>92</v>
      </c>
      <c r="Y654" s="756" t="s">
        <v>2450</v>
      </c>
      <c r="Z654">
        <v>15</v>
      </c>
      <c r="AA654" s="756" t="s">
        <v>2453</v>
      </c>
      <c r="AB654" t="s">
        <v>2457</v>
      </c>
      <c r="AC654">
        <v>60.57</v>
      </c>
      <c r="AD654">
        <v>29.3</v>
      </c>
      <c r="AE654">
        <v>41.696666666666665</v>
      </c>
      <c r="AF654">
        <v>41.696666666666665</v>
      </c>
      <c r="AG654">
        <v>35.22</v>
      </c>
      <c r="AH654">
        <v>35.22</v>
      </c>
      <c r="AI654">
        <v>65</v>
      </c>
      <c r="AJ654">
        <v>100.20453012048185</v>
      </c>
    </row>
    <row r="655" spans="1:36" hidden="1">
      <c r="B655" s="436">
        <v>45730</v>
      </c>
      <c r="C655" s="756" t="s">
        <v>1425</v>
      </c>
      <c r="D655" s="756"/>
      <c r="E655" s="756"/>
      <c r="F655" s="756"/>
      <c r="H655" s="756" t="s">
        <v>1426</v>
      </c>
      <c r="I655" s="756" t="s">
        <v>1231</v>
      </c>
      <c r="K655" s="756" t="s">
        <v>1231</v>
      </c>
      <c r="L655">
        <v>1</v>
      </c>
      <c r="M655">
        <v>1</v>
      </c>
      <c r="N655">
        <v>11</v>
      </c>
      <c r="O655" s="756" t="s">
        <v>1440</v>
      </c>
      <c r="P655" s="756" t="s">
        <v>114</v>
      </c>
      <c r="Q655" s="756" t="s">
        <v>7</v>
      </c>
      <c r="R655" s="756" t="s">
        <v>143</v>
      </c>
      <c r="S655" s="756"/>
      <c r="T655" s="756" t="s">
        <v>1232</v>
      </c>
      <c r="U655" s="756" t="s">
        <v>1233</v>
      </c>
      <c r="V655">
        <v>92110</v>
      </c>
      <c r="W655" s="756" t="s">
        <v>167</v>
      </c>
      <c r="X655">
        <v>92</v>
      </c>
      <c r="Y655" s="756" t="s">
        <v>2450</v>
      </c>
      <c r="Z655">
        <v>15</v>
      </c>
      <c r="AA655" s="756" t="s">
        <v>2453</v>
      </c>
      <c r="AB655" t="s">
        <v>2457</v>
      </c>
      <c r="AC655">
        <v>106.55</v>
      </c>
      <c r="AD655">
        <v>60.5</v>
      </c>
      <c r="AE655">
        <v>80.216666666666669</v>
      </c>
      <c r="AF655">
        <v>80.216666666666669</v>
      </c>
      <c r="AG655">
        <v>73.599999999999994</v>
      </c>
      <c r="AH655">
        <v>73.599999999999994</v>
      </c>
      <c r="AI655">
        <v>65</v>
      </c>
      <c r="AJ655">
        <v>100.20453012048185</v>
      </c>
    </row>
    <row r="656" spans="1:36" hidden="1">
      <c r="A656">
        <v>183</v>
      </c>
      <c r="B656" s="436">
        <v>45730</v>
      </c>
      <c r="C656" s="756" t="s">
        <v>1442</v>
      </c>
      <c r="D656" s="756" t="s">
        <v>1806</v>
      </c>
      <c r="E656" s="756" t="s">
        <v>1807</v>
      </c>
      <c r="F656" s="756"/>
      <c r="H656" s="756" t="s">
        <v>1457</v>
      </c>
      <c r="I656" s="756" t="s">
        <v>226</v>
      </c>
      <c r="J656">
        <v>105.65</v>
      </c>
      <c r="K656" s="756" t="s">
        <v>226</v>
      </c>
      <c r="L656">
        <v>0</v>
      </c>
      <c r="M656">
        <v>1</v>
      </c>
      <c r="N656">
        <v>11</v>
      </c>
      <c r="O656" s="756" t="s">
        <v>1440</v>
      </c>
      <c r="P656" s="756" t="s">
        <v>13</v>
      </c>
      <c r="Q656" s="756" t="s">
        <v>43</v>
      </c>
      <c r="R656" s="756" t="s">
        <v>93</v>
      </c>
      <c r="S656" s="756" t="s">
        <v>209</v>
      </c>
      <c r="T656" s="756" t="s">
        <v>88</v>
      </c>
      <c r="U656" s="756" t="s">
        <v>227</v>
      </c>
      <c r="V656">
        <v>75012</v>
      </c>
      <c r="W656" s="756" t="s">
        <v>151</v>
      </c>
      <c r="X656">
        <v>75</v>
      </c>
      <c r="Y656" s="756" t="s">
        <v>2448</v>
      </c>
      <c r="Z656">
        <v>15</v>
      </c>
      <c r="AA656" s="756" t="s">
        <v>3310</v>
      </c>
      <c r="AB656" t="s">
        <v>2457</v>
      </c>
      <c r="AC656">
        <v>242.2</v>
      </c>
      <c r="AD656">
        <v>37.5</v>
      </c>
      <c r="AE656">
        <v>145.446</v>
      </c>
      <c r="AF656">
        <v>145.446</v>
      </c>
      <c r="AG656">
        <v>134.69999999999999</v>
      </c>
      <c r="AH656">
        <v>134.69999999999999</v>
      </c>
      <c r="AI656">
        <v>65</v>
      </c>
      <c r="AJ656">
        <v>100.20453012048185</v>
      </c>
    </row>
    <row r="657" spans="1:36" hidden="1">
      <c r="A657">
        <v>183</v>
      </c>
      <c r="B657" s="436">
        <v>45730</v>
      </c>
      <c r="C657" s="756" t="s">
        <v>1442</v>
      </c>
      <c r="D657" s="756" t="s">
        <v>1806</v>
      </c>
      <c r="E657" s="756" t="s">
        <v>1807</v>
      </c>
      <c r="F657" s="756"/>
      <c r="H657" s="756" t="s">
        <v>1457</v>
      </c>
      <c r="I657" s="756" t="s">
        <v>803</v>
      </c>
      <c r="J657">
        <v>45.35</v>
      </c>
      <c r="K657" s="756" t="s">
        <v>803</v>
      </c>
      <c r="L657">
        <v>0</v>
      </c>
      <c r="M657">
        <v>1</v>
      </c>
      <c r="N657">
        <v>11</v>
      </c>
      <c r="O657" s="756" t="s">
        <v>1440</v>
      </c>
      <c r="P657" s="756" t="s">
        <v>114</v>
      </c>
      <c r="Q657" s="756" t="s">
        <v>20</v>
      </c>
      <c r="R657" s="756" t="s">
        <v>20</v>
      </c>
      <c r="S657" s="756" t="s">
        <v>616</v>
      </c>
      <c r="T657" s="756" t="s">
        <v>616</v>
      </c>
      <c r="U657" s="756" t="s">
        <v>804</v>
      </c>
      <c r="V657">
        <v>75016</v>
      </c>
      <c r="W657" s="756" t="s">
        <v>181</v>
      </c>
      <c r="X657">
        <v>75</v>
      </c>
      <c r="Y657" s="756" t="s">
        <v>2450</v>
      </c>
      <c r="Z657">
        <v>15</v>
      </c>
      <c r="AA657" s="756" t="s">
        <v>2453</v>
      </c>
      <c r="AB657" t="s">
        <v>2457</v>
      </c>
      <c r="AC657">
        <v>475.14</v>
      </c>
      <c r="AD657">
        <v>82</v>
      </c>
      <c r="AE657">
        <v>79.063448275862072</v>
      </c>
      <c r="AF657">
        <v>305.71199999999999</v>
      </c>
      <c r="AG657">
        <v>71</v>
      </c>
      <c r="AH657">
        <v>300.61</v>
      </c>
      <c r="AI657">
        <v>65</v>
      </c>
      <c r="AJ657">
        <v>100.20453012048185</v>
      </c>
    </row>
    <row r="658" spans="1:36" hidden="1">
      <c r="A658">
        <v>183</v>
      </c>
      <c r="B658" s="436">
        <v>45730</v>
      </c>
      <c r="C658" s="756" t="s">
        <v>1442</v>
      </c>
      <c r="D658" s="756" t="s">
        <v>1806</v>
      </c>
      <c r="E658" s="756" t="s">
        <v>1807</v>
      </c>
      <c r="F658" s="756"/>
      <c r="H658" s="756" t="s">
        <v>1457</v>
      </c>
      <c r="I658" s="756" t="s">
        <v>809</v>
      </c>
      <c r="J658">
        <v>60.3</v>
      </c>
      <c r="K658" s="756" t="s">
        <v>809</v>
      </c>
      <c r="L658">
        <v>0</v>
      </c>
      <c r="M658">
        <v>1</v>
      </c>
      <c r="N658">
        <v>11</v>
      </c>
      <c r="O658" s="756" t="s">
        <v>1440</v>
      </c>
      <c r="P658" s="756" t="s">
        <v>114</v>
      </c>
      <c r="Q658" s="756" t="s">
        <v>20</v>
      </c>
      <c r="R658" s="756" t="s">
        <v>20</v>
      </c>
      <c r="S658" s="756" t="s">
        <v>616</v>
      </c>
      <c r="T658" s="756" t="s">
        <v>616</v>
      </c>
      <c r="U658" s="756" t="s">
        <v>810</v>
      </c>
      <c r="V658">
        <v>75017</v>
      </c>
      <c r="W658" s="756" t="s">
        <v>393</v>
      </c>
      <c r="X658">
        <v>75</v>
      </c>
      <c r="Y658" s="756" t="s">
        <v>2450</v>
      </c>
      <c r="Z658">
        <v>15</v>
      </c>
      <c r="AA658" s="756" t="s">
        <v>2453</v>
      </c>
      <c r="AB658" t="s">
        <v>2457</v>
      </c>
      <c r="AC658">
        <v>411.4</v>
      </c>
      <c r="AD658">
        <v>118.37</v>
      </c>
      <c r="AE658">
        <v>68.5060465116279</v>
      </c>
      <c r="AF658">
        <v>196.38399999999999</v>
      </c>
      <c r="AG658">
        <v>60</v>
      </c>
      <c r="AH658">
        <v>179.85</v>
      </c>
      <c r="AI658">
        <v>65</v>
      </c>
      <c r="AJ658">
        <v>100.20453012048185</v>
      </c>
    </row>
    <row r="659" spans="1:36" hidden="1">
      <c r="A659">
        <v>184</v>
      </c>
      <c r="B659" s="436">
        <v>45730</v>
      </c>
      <c r="C659" s="756" t="s">
        <v>1516</v>
      </c>
      <c r="D659" s="756" t="s">
        <v>1808</v>
      </c>
      <c r="E659" s="756" t="s">
        <v>1548</v>
      </c>
      <c r="F659" s="756"/>
      <c r="H659" s="756" t="s">
        <v>1438</v>
      </c>
      <c r="I659" s="756" t="s">
        <v>602</v>
      </c>
      <c r="J659">
        <v>44.4</v>
      </c>
      <c r="K659" s="756" t="s">
        <v>602</v>
      </c>
      <c r="L659">
        <v>0</v>
      </c>
      <c r="M659">
        <v>1</v>
      </c>
      <c r="N659">
        <v>11</v>
      </c>
      <c r="O659" s="756" t="s">
        <v>1440</v>
      </c>
      <c r="P659" s="756" t="s">
        <v>114</v>
      </c>
      <c r="Q659" s="756" t="s">
        <v>7</v>
      </c>
      <c r="R659" s="756" t="s">
        <v>143</v>
      </c>
      <c r="S659" s="756" t="s">
        <v>603</v>
      </c>
      <c r="T659" s="756" t="s">
        <v>603</v>
      </c>
      <c r="U659" s="756" t="s">
        <v>604</v>
      </c>
      <c r="V659">
        <v>93400</v>
      </c>
      <c r="W659" s="756" t="s">
        <v>385</v>
      </c>
      <c r="X659">
        <v>93</v>
      </c>
      <c r="Y659" s="756" t="s">
        <v>2450</v>
      </c>
      <c r="Z659">
        <v>15</v>
      </c>
      <c r="AA659" s="756" t="s">
        <v>2453</v>
      </c>
      <c r="AB659" t="s">
        <v>2457</v>
      </c>
      <c r="AC659">
        <v>153.4</v>
      </c>
      <c r="AD659">
        <v>43.9</v>
      </c>
      <c r="AE659">
        <v>84.566153846153838</v>
      </c>
      <c r="AF659">
        <v>84.566153846153838</v>
      </c>
      <c r="AG659">
        <v>75.400000000000006</v>
      </c>
      <c r="AH659">
        <v>75.400000000000006</v>
      </c>
      <c r="AI659">
        <v>65</v>
      </c>
      <c r="AJ659">
        <v>100.20453012048185</v>
      </c>
    </row>
    <row r="660" spans="1:36">
      <c r="A660">
        <v>184</v>
      </c>
      <c r="B660" s="436">
        <v>45730</v>
      </c>
      <c r="C660" s="756" t="s">
        <v>1516</v>
      </c>
      <c r="D660" s="756" t="s">
        <v>1808</v>
      </c>
      <c r="E660" s="756" t="s">
        <v>1548</v>
      </c>
      <c r="F660" s="756"/>
      <c r="H660" s="756" t="s">
        <v>1438</v>
      </c>
      <c r="I660" s="756" t="s">
        <v>382</v>
      </c>
      <c r="J660">
        <v>44.4</v>
      </c>
      <c r="K660" s="756" t="s">
        <v>382</v>
      </c>
      <c r="L660">
        <v>0</v>
      </c>
      <c r="M660">
        <v>1</v>
      </c>
      <c r="N660">
        <v>11</v>
      </c>
      <c r="O660" s="756" t="s">
        <v>1440</v>
      </c>
      <c r="P660" s="756" t="s">
        <v>13</v>
      </c>
      <c r="Q660" s="756" t="s">
        <v>49</v>
      </c>
      <c r="R660" s="756" t="s">
        <v>86</v>
      </c>
      <c r="S660" s="756" t="s">
        <v>383</v>
      </c>
      <c r="T660" s="756" t="s">
        <v>88</v>
      </c>
      <c r="U660" s="756" t="s">
        <v>384</v>
      </c>
      <c r="V660">
        <v>93400</v>
      </c>
      <c r="W660" s="756" t="s">
        <v>385</v>
      </c>
      <c r="X660">
        <v>93</v>
      </c>
      <c r="Y660" s="756" t="s">
        <v>2512</v>
      </c>
      <c r="Z660">
        <v>15</v>
      </c>
      <c r="AA660" s="756" t="s">
        <v>3310</v>
      </c>
      <c r="AB660" t="s">
        <v>2457</v>
      </c>
      <c r="AC660">
        <v>458.6</v>
      </c>
      <c r="AD660">
        <v>6.8</v>
      </c>
      <c r="AE660">
        <v>82.842083333333335</v>
      </c>
      <c r="AF660">
        <v>165.68416666666667</v>
      </c>
      <c r="AG660">
        <v>67.674999999999997</v>
      </c>
      <c r="AH660">
        <v>131.97499999999999</v>
      </c>
      <c r="AI660">
        <v>65</v>
      </c>
      <c r="AJ660">
        <v>100.20453012048185</v>
      </c>
    </row>
    <row r="661" spans="1:36" hidden="1">
      <c r="A661">
        <v>185</v>
      </c>
      <c r="B661" s="436">
        <v>45730</v>
      </c>
      <c r="C661" s="756" t="s">
        <v>1593</v>
      </c>
      <c r="D661" s="756"/>
      <c r="E661" s="756"/>
      <c r="F661" s="756"/>
      <c r="H661" s="756" t="s">
        <v>1465</v>
      </c>
      <c r="I661" s="756" t="s">
        <v>871</v>
      </c>
      <c r="J661">
        <v>15</v>
      </c>
      <c r="K661" s="756" t="s">
        <v>871</v>
      </c>
      <c r="L661">
        <v>0</v>
      </c>
      <c r="M661">
        <v>1</v>
      </c>
      <c r="N661">
        <v>11</v>
      </c>
      <c r="O661" s="756" t="s">
        <v>1440</v>
      </c>
      <c r="P661" s="756" t="s">
        <v>13</v>
      </c>
      <c r="Q661" s="756" t="s">
        <v>49</v>
      </c>
      <c r="R661" s="756" t="s">
        <v>86</v>
      </c>
      <c r="S661" s="756" t="s">
        <v>870</v>
      </c>
      <c r="T661" s="756" t="s">
        <v>95</v>
      </c>
      <c r="U661" s="756" t="s">
        <v>872</v>
      </c>
      <c r="V661">
        <v>92300</v>
      </c>
      <c r="W661" s="756" t="s">
        <v>235</v>
      </c>
      <c r="X661">
        <v>92</v>
      </c>
      <c r="Y661" s="756" t="s">
        <v>2448</v>
      </c>
      <c r="Z661">
        <v>15</v>
      </c>
      <c r="AA661" s="756" t="s">
        <v>3310</v>
      </c>
      <c r="AB661" t="s">
        <v>2457</v>
      </c>
      <c r="AC661">
        <v>143.61000000000001</v>
      </c>
      <c r="AD661">
        <v>4.3</v>
      </c>
      <c r="AE661">
        <v>39.126315789473679</v>
      </c>
      <c r="AF661">
        <v>61.95</v>
      </c>
      <c r="AG661">
        <v>20</v>
      </c>
      <c r="AH661">
        <v>54.65</v>
      </c>
      <c r="AI661">
        <v>65</v>
      </c>
      <c r="AJ661">
        <v>100.20453012048185</v>
      </c>
    </row>
    <row r="662" spans="1:36" hidden="1">
      <c r="A662">
        <v>185</v>
      </c>
      <c r="B662" s="436">
        <v>45730</v>
      </c>
      <c r="C662" s="756" t="s">
        <v>1593</v>
      </c>
      <c r="D662" s="756"/>
      <c r="E662" s="756"/>
      <c r="F662" s="756"/>
      <c r="H662" s="756" t="s">
        <v>1465</v>
      </c>
      <c r="I662" s="756" t="s">
        <v>1366</v>
      </c>
      <c r="J662">
        <v>15</v>
      </c>
      <c r="K662" s="756" t="s">
        <v>1366</v>
      </c>
      <c r="L662">
        <v>0</v>
      </c>
      <c r="M662">
        <v>1</v>
      </c>
      <c r="N662">
        <v>11</v>
      </c>
      <c r="O662" s="756" t="s">
        <v>1440</v>
      </c>
      <c r="P662" s="756" t="s">
        <v>114</v>
      </c>
      <c r="Q662" s="756" t="s">
        <v>7</v>
      </c>
      <c r="R662" s="756" t="s">
        <v>1367</v>
      </c>
      <c r="S662" s="756" t="s">
        <v>1368</v>
      </c>
      <c r="T662" s="756"/>
      <c r="U662" s="756" t="s">
        <v>1369</v>
      </c>
      <c r="V662">
        <v>75008</v>
      </c>
      <c r="W662" s="756" t="s">
        <v>1067</v>
      </c>
      <c r="X662">
        <v>75</v>
      </c>
      <c r="Y662" s="756" t="s">
        <v>2450</v>
      </c>
      <c r="Z662">
        <v>15</v>
      </c>
      <c r="AA662" s="756" t="s">
        <v>2453</v>
      </c>
      <c r="AB662" t="s">
        <v>2457</v>
      </c>
      <c r="AC662">
        <v>15</v>
      </c>
      <c r="AD662">
        <v>15</v>
      </c>
      <c r="AE662">
        <v>15</v>
      </c>
      <c r="AF662">
        <v>15</v>
      </c>
      <c r="AG662">
        <v>15</v>
      </c>
      <c r="AH662">
        <v>15</v>
      </c>
      <c r="AI662">
        <v>65</v>
      </c>
      <c r="AJ662">
        <v>100.20453012048185</v>
      </c>
    </row>
    <row r="663" spans="1:36" hidden="1">
      <c r="A663">
        <v>186</v>
      </c>
      <c r="B663" s="436">
        <v>45730</v>
      </c>
      <c r="C663" s="756" t="s">
        <v>1477</v>
      </c>
      <c r="D663" s="756" t="s">
        <v>1809</v>
      </c>
      <c r="E663" s="756"/>
      <c r="F663" s="756"/>
      <c r="H663" s="756" t="s">
        <v>1444</v>
      </c>
      <c r="I663" s="756" t="s">
        <v>500</v>
      </c>
      <c r="J663">
        <v>117.1</v>
      </c>
      <c r="K663" s="756" t="s">
        <v>500</v>
      </c>
      <c r="L663">
        <v>0</v>
      </c>
      <c r="M663">
        <v>1</v>
      </c>
      <c r="N663">
        <v>11</v>
      </c>
      <c r="O663" s="756" t="s">
        <v>1440</v>
      </c>
      <c r="P663" s="756" t="s">
        <v>114</v>
      </c>
      <c r="Q663" s="756" t="s">
        <v>7</v>
      </c>
      <c r="R663" s="756" t="s">
        <v>501</v>
      </c>
      <c r="S663" s="756" t="s">
        <v>500</v>
      </c>
      <c r="T663" s="756" t="s">
        <v>500</v>
      </c>
      <c r="U663" s="756" t="s">
        <v>502</v>
      </c>
      <c r="V663">
        <v>92000</v>
      </c>
      <c r="W663" s="756" t="s">
        <v>160</v>
      </c>
      <c r="X663">
        <v>92</v>
      </c>
      <c r="Y663" s="756" t="s">
        <v>2450</v>
      </c>
      <c r="Z663">
        <v>15</v>
      </c>
      <c r="AA663" s="756" t="s">
        <v>2453</v>
      </c>
      <c r="AB663" t="s">
        <v>2457</v>
      </c>
      <c r="AC663">
        <v>458.58000000000004</v>
      </c>
      <c r="AD663">
        <v>45.85</v>
      </c>
      <c r="AE663">
        <v>71.959032258064511</v>
      </c>
      <c r="AF663">
        <v>159.33785714285716</v>
      </c>
      <c r="AG663">
        <v>53.75</v>
      </c>
      <c r="AH663">
        <v>137.535</v>
      </c>
      <c r="AI663">
        <v>65</v>
      </c>
      <c r="AJ663">
        <v>100.20453012048185</v>
      </c>
    </row>
    <row r="664" spans="1:36" hidden="1">
      <c r="A664">
        <v>186</v>
      </c>
      <c r="B664" s="436">
        <v>45730</v>
      </c>
      <c r="C664" s="756" t="s">
        <v>1477</v>
      </c>
      <c r="D664" s="756" t="s">
        <v>1809</v>
      </c>
      <c r="E664" s="756"/>
      <c r="F664" s="756"/>
      <c r="H664" s="756" t="s">
        <v>1444</v>
      </c>
      <c r="I664" s="756" t="s">
        <v>1252</v>
      </c>
      <c r="J664">
        <v>37</v>
      </c>
      <c r="K664" s="756" t="s">
        <v>1252</v>
      </c>
      <c r="L664">
        <v>0</v>
      </c>
      <c r="M664">
        <v>1</v>
      </c>
      <c r="N664">
        <v>11</v>
      </c>
      <c r="O664" s="756" t="s">
        <v>1440</v>
      </c>
      <c r="P664" s="756" t="s">
        <v>13</v>
      </c>
      <c r="Q664" s="756" t="s">
        <v>43</v>
      </c>
      <c r="R664" s="756" t="s">
        <v>93</v>
      </c>
      <c r="S664" s="756" t="s">
        <v>110</v>
      </c>
      <c r="T664" s="756" t="s">
        <v>88</v>
      </c>
      <c r="U664" s="756" t="s">
        <v>1253</v>
      </c>
      <c r="V664">
        <v>93210</v>
      </c>
      <c r="W664" s="756" t="s">
        <v>1254</v>
      </c>
      <c r="X664">
        <v>93</v>
      </c>
      <c r="Y664" s="756" t="s">
        <v>2448</v>
      </c>
      <c r="Z664">
        <v>15</v>
      </c>
      <c r="AA664" s="756" t="s">
        <v>3310</v>
      </c>
      <c r="AB664" t="s">
        <v>2457</v>
      </c>
      <c r="AC664">
        <v>151.57</v>
      </c>
      <c r="AD664">
        <v>15.65</v>
      </c>
      <c r="AE664">
        <v>47.782307692307697</v>
      </c>
      <c r="AF664">
        <v>62.11699999999999</v>
      </c>
      <c r="AG664">
        <v>38.5</v>
      </c>
      <c r="AH664">
        <v>41.875</v>
      </c>
      <c r="AI664">
        <v>65</v>
      </c>
      <c r="AJ664">
        <v>100.20453012048185</v>
      </c>
    </row>
    <row r="665" spans="1:36">
      <c r="A665">
        <v>186</v>
      </c>
      <c r="B665" s="436">
        <v>45730</v>
      </c>
      <c r="C665" s="756" t="s">
        <v>1477</v>
      </c>
      <c r="D665" s="756" t="s">
        <v>1809</v>
      </c>
      <c r="E665" s="756"/>
      <c r="F665" s="756"/>
      <c r="H665" s="756" t="s">
        <v>1444</v>
      </c>
      <c r="I665" s="756" t="s">
        <v>382</v>
      </c>
      <c r="J665">
        <v>80.099999999999994</v>
      </c>
      <c r="K665" s="756" t="s">
        <v>382</v>
      </c>
      <c r="L665">
        <v>0</v>
      </c>
      <c r="M665">
        <v>1</v>
      </c>
      <c r="N665">
        <v>11</v>
      </c>
      <c r="O665" s="756" t="s">
        <v>1440</v>
      </c>
      <c r="P665" s="756" t="s">
        <v>13</v>
      </c>
      <c r="Q665" s="756" t="s">
        <v>49</v>
      </c>
      <c r="R665" s="756" t="s">
        <v>86</v>
      </c>
      <c r="S665" s="756" t="s">
        <v>383</v>
      </c>
      <c r="T665" s="756" t="s">
        <v>88</v>
      </c>
      <c r="U665" s="756" t="s">
        <v>384</v>
      </c>
      <c r="V665">
        <v>93400</v>
      </c>
      <c r="W665" s="756" t="s">
        <v>385</v>
      </c>
      <c r="X665">
        <v>93</v>
      </c>
      <c r="Y665" s="756" t="s">
        <v>2512</v>
      </c>
      <c r="Z665">
        <v>15</v>
      </c>
      <c r="AA665" s="756" t="s">
        <v>3310</v>
      </c>
      <c r="AB665" t="s">
        <v>2457</v>
      </c>
      <c r="AC665">
        <v>458.6</v>
      </c>
      <c r="AD665">
        <v>6.8</v>
      </c>
      <c r="AE665">
        <v>82.842083333333335</v>
      </c>
      <c r="AF665">
        <v>165.68416666666667</v>
      </c>
      <c r="AG665">
        <v>67.674999999999997</v>
      </c>
      <c r="AH665">
        <v>131.97499999999999</v>
      </c>
      <c r="AI665">
        <v>65</v>
      </c>
      <c r="AJ665">
        <v>100.20453012048185</v>
      </c>
    </row>
    <row r="666" spans="1:36" hidden="1">
      <c r="A666">
        <v>187</v>
      </c>
      <c r="B666" s="436">
        <v>45730</v>
      </c>
      <c r="C666" s="756" t="s">
        <v>1678</v>
      </c>
      <c r="D666" s="756" t="s">
        <v>1810</v>
      </c>
      <c r="E666" s="756"/>
      <c r="F666" s="756"/>
      <c r="H666" s="756" t="s">
        <v>1461</v>
      </c>
      <c r="I666" s="756" t="s">
        <v>471</v>
      </c>
      <c r="J666">
        <v>60.75</v>
      </c>
      <c r="K666" s="756" t="s">
        <v>471</v>
      </c>
      <c r="L666">
        <v>0</v>
      </c>
      <c r="M666">
        <v>1</v>
      </c>
      <c r="N666">
        <v>11</v>
      </c>
      <c r="O666" s="756" t="s">
        <v>1440</v>
      </c>
      <c r="P666" s="756" t="s">
        <v>114</v>
      </c>
      <c r="Q666" s="756" t="s">
        <v>7</v>
      </c>
      <c r="R666" s="756" t="s">
        <v>143</v>
      </c>
      <c r="S666" s="756" t="s">
        <v>472</v>
      </c>
      <c r="T666" s="756" t="s">
        <v>473</v>
      </c>
      <c r="U666" s="756" t="s">
        <v>474</v>
      </c>
      <c r="V666">
        <v>92800</v>
      </c>
      <c r="W666" s="756" t="s">
        <v>475</v>
      </c>
      <c r="X666">
        <v>92</v>
      </c>
      <c r="Y666" s="756" t="s">
        <v>2450</v>
      </c>
      <c r="Z666">
        <v>15</v>
      </c>
      <c r="AA666" s="756" t="s">
        <v>2453</v>
      </c>
      <c r="AB666" t="s">
        <v>2457</v>
      </c>
      <c r="AC666">
        <v>68.8</v>
      </c>
      <c r="AD666">
        <v>12.1</v>
      </c>
      <c r="AE666">
        <v>36.945833333333333</v>
      </c>
      <c r="AF666">
        <v>36.945833333333333</v>
      </c>
      <c r="AG666">
        <v>42.125</v>
      </c>
      <c r="AH666">
        <v>42.125</v>
      </c>
      <c r="AI666">
        <v>65</v>
      </c>
      <c r="AJ666">
        <v>100.20453012048185</v>
      </c>
    </row>
    <row r="667" spans="1:36" hidden="1">
      <c r="A667">
        <v>187</v>
      </c>
      <c r="B667" s="436">
        <v>45730</v>
      </c>
      <c r="C667" s="756" t="s">
        <v>1678</v>
      </c>
      <c r="D667" s="756" t="s">
        <v>1810</v>
      </c>
      <c r="E667" s="756"/>
      <c r="F667" s="756"/>
      <c r="H667" s="756" t="s">
        <v>1461</v>
      </c>
      <c r="I667" s="756" t="s">
        <v>1061</v>
      </c>
      <c r="J667">
        <v>7</v>
      </c>
      <c r="K667" s="756" t="s">
        <v>1061</v>
      </c>
      <c r="L667">
        <v>0</v>
      </c>
      <c r="M667">
        <v>1</v>
      </c>
      <c r="N667">
        <v>11</v>
      </c>
      <c r="O667" s="756" t="s">
        <v>1440</v>
      </c>
      <c r="P667" s="756" t="s">
        <v>114</v>
      </c>
      <c r="Q667" s="756" t="s">
        <v>7</v>
      </c>
      <c r="R667" s="756" t="s">
        <v>143</v>
      </c>
      <c r="S667" s="756" t="s">
        <v>505</v>
      </c>
      <c r="T667" s="756" t="s">
        <v>1060</v>
      </c>
      <c r="U667" s="756" t="s">
        <v>1062</v>
      </c>
      <c r="V667">
        <v>92000</v>
      </c>
      <c r="W667" s="756" t="s">
        <v>160</v>
      </c>
      <c r="X667">
        <v>92</v>
      </c>
      <c r="Y667" s="756" t="s">
        <v>2450</v>
      </c>
      <c r="Z667">
        <v>15</v>
      </c>
      <c r="AA667" s="756" t="s">
        <v>2453</v>
      </c>
      <c r="AB667" t="s">
        <v>2457</v>
      </c>
      <c r="AC667">
        <v>11.6</v>
      </c>
      <c r="AD667">
        <v>1</v>
      </c>
      <c r="AE667">
        <v>6.8488888888888892</v>
      </c>
      <c r="AF667">
        <v>6.8488888888888892</v>
      </c>
      <c r="AG667">
        <v>7</v>
      </c>
      <c r="AH667">
        <v>7</v>
      </c>
      <c r="AI667">
        <v>65</v>
      </c>
      <c r="AJ667">
        <v>100.20453012048185</v>
      </c>
    </row>
    <row r="668" spans="1:36" hidden="1">
      <c r="A668">
        <v>187</v>
      </c>
      <c r="B668" s="436">
        <v>45730</v>
      </c>
      <c r="C668" s="756" t="s">
        <v>1678</v>
      </c>
      <c r="D668" s="756" t="s">
        <v>1810</v>
      </c>
      <c r="E668" s="756"/>
      <c r="F668" s="756"/>
      <c r="H668" s="756" t="s">
        <v>1461</v>
      </c>
      <c r="I668" s="756" t="s">
        <v>2427</v>
      </c>
      <c r="J668">
        <v>67.75</v>
      </c>
      <c r="K668" s="756" t="s">
        <v>268</v>
      </c>
      <c r="L668">
        <v>0</v>
      </c>
      <c r="M668">
        <v>1</v>
      </c>
      <c r="N668">
        <v>11</v>
      </c>
      <c r="O668" s="756" t="s">
        <v>1440</v>
      </c>
      <c r="P668" s="756" t="s">
        <v>13</v>
      </c>
      <c r="Q668" s="756" t="s">
        <v>43</v>
      </c>
      <c r="R668" s="756" t="s">
        <v>93</v>
      </c>
      <c r="S668" s="756" t="s">
        <v>209</v>
      </c>
      <c r="T668" s="756" t="s">
        <v>95</v>
      </c>
      <c r="U668" s="756" t="s">
        <v>269</v>
      </c>
      <c r="V668">
        <v>75018</v>
      </c>
      <c r="W668" s="756" t="s">
        <v>270</v>
      </c>
      <c r="X668">
        <v>75</v>
      </c>
      <c r="Y668" s="756" t="s">
        <v>2448</v>
      </c>
      <c r="Z668">
        <v>15</v>
      </c>
      <c r="AA668" s="756" t="s">
        <v>3310</v>
      </c>
      <c r="AB668" t="s">
        <v>2457</v>
      </c>
      <c r="AC668">
        <v>107</v>
      </c>
      <c r="AE668">
        <v>55.007272727272728</v>
      </c>
      <c r="AG668">
        <v>52.9</v>
      </c>
      <c r="AH668">
        <v>58.65</v>
      </c>
      <c r="AI668">
        <v>65</v>
      </c>
      <c r="AJ668">
        <v>100.20453012048185</v>
      </c>
    </row>
    <row r="669" spans="1:36" hidden="1">
      <c r="B669" s="436">
        <v>45732</v>
      </c>
      <c r="C669" s="756" t="s">
        <v>1425</v>
      </c>
      <c r="D669" s="756"/>
      <c r="E669" s="756"/>
      <c r="F669" s="756"/>
      <c r="H669" s="756" t="s">
        <v>1426</v>
      </c>
      <c r="I669" s="756" t="s">
        <v>752</v>
      </c>
      <c r="K669" s="756" t="s">
        <v>752</v>
      </c>
      <c r="L669">
        <v>1</v>
      </c>
      <c r="M669">
        <v>1</v>
      </c>
      <c r="N669">
        <v>11</v>
      </c>
      <c r="O669" s="756" t="s">
        <v>1466</v>
      </c>
      <c r="P669" s="756" t="s">
        <v>114</v>
      </c>
      <c r="Q669" s="756" t="s">
        <v>3</v>
      </c>
      <c r="R669" s="756" t="s">
        <v>22</v>
      </c>
      <c r="S669" s="756" t="s">
        <v>753</v>
      </c>
      <c r="T669" s="756" t="s">
        <v>754</v>
      </c>
      <c r="U669" s="756" t="s">
        <v>755</v>
      </c>
      <c r="V669">
        <v>75012</v>
      </c>
      <c r="W669" s="756" t="s">
        <v>151</v>
      </c>
      <c r="X669">
        <v>75</v>
      </c>
      <c r="Y669" s="756" t="s">
        <v>2450</v>
      </c>
      <c r="Z669">
        <v>15</v>
      </c>
      <c r="AA669" s="756" t="s">
        <v>2454</v>
      </c>
      <c r="AB669" t="s">
        <v>2457</v>
      </c>
      <c r="AC669">
        <v>213.19</v>
      </c>
      <c r="AD669">
        <v>23.4</v>
      </c>
      <c r="AE669">
        <v>53.110666666666702</v>
      </c>
      <c r="AF669">
        <v>79.665999999999997</v>
      </c>
      <c r="AG669">
        <v>23.43</v>
      </c>
      <c r="AH669">
        <v>37.245000000000005</v>
      </c>
      <c r="AI669">
        <v>65</v>
      </c>
      <c r="AJ669">
        <v>100.20453012048185</v>
      </c>
    </row>
    <row r="670" spans="1:36" hidden="1">
      <c r="B670" s="436">
        <v>45732</v>
      </c>
      <c r="C670" s="756" t="s">
        <v>1425</v>
      </c>
      <c r="D670" s="756"/>
      <c r="E670" s="756"/>
      <c r="F670" s="756"/>
      <c r="H670" s="756" t="s">
        <v>1426</v>
      </c>
      <c r="I670" s="756" t="s">
        <v>331</v>
      </c>
      <c r="K670" s="756" t="s">
        <v>331</v>
      </c>
      <c r="L670">
        <v>1</v>
      </c>
      <c r="M670">
        <v>1</v>
      </c>
      <c r="N670">
        <v>11</v>
      </c>
      <c r="O670" s="756" t="s">
        <v>1466</v>
      </c>
      <c r="P670" s="756" t="s">
        <v>114</v>
      </c>
      <c r="Q670" s="756" t="s">
        <v>3</v>
      </c>
      <c r="R670" s="756" t="s">
        <v>3</v>
      </c>
      <c r="S670" s="756" t="s">
        <v>332</v>
      </c>
      <c r="T670" s="756" t="s">
        <v>332</v>
      </c>
      <c r="U670" s="756" t="s">
        <v>333</v>
      </c>
      <c r="V670">
        <v>93200</v>
      </c>
      <c r="W670" s="756" t="s">
        <v>330</v>
      </c>
      <c r="X670">
        <v>93</v>
      </c>
      <c r="Y670" s="756" t="s">
        <v>2450</v>
      </c>
      <c r="Z670">
        <v>15</v>
      </c>
      <c r="AA670" s="756" t="s">
        <v>2454</v>
      </c>
      <c r="AB670" t="s">
        <v>2457</v>
      </c>
      <c r="AC670">
        <v>1408</v>
      </c>
      <c r="AD670">
        <v>16</v>
      </c>
      <c r="AE670">
        <v>433.81812500000001</v>
      </c>
      <c r="AF670">
        <v>631.00818181818181</v>
      </c>
      <c r="AG670">
        <v>416.39</v>
      </c>
      <c r="AH670">
        <v>630.5</v>
      </c>
      <c r="AI670">
        <v>65</v>
      </c>
      <c r="AJ670">
        <v>100.20453012048185</v>
      </c>
    </row>
    <row r="671" spans="1:36" hidden="1">
      <c r="A671">
        <v>188</v>
      </c>
      <c r="B671" s="436">
        <v>45732</v>
      </c>
      <c r="C671" s="756" t="s">
        <v>1477</v>
      </c>
      <c r="D671" s="756" t="s">
        <v>1658</v>
      </c>
      <c r="E671" s="756" t="s">
        <v>1635</v>
      </c>
      <c r="F671" s="756" t="s">
        <v>1811</v>
      </c>
      <c r="G671" t="s">
        <v>1812</v>
      </c>
      <c r="H671" s="756" t="s">
        <v>1457</v>
      </c>
      <c r="I671" s="756" t="s">
        <v>792</v>
      </c>
      <c r="J671">
        <v>122</v>
      </c>
      <c r="K671" s="756" t="s">
        <v>792</v>
      </c>
      <c r="L671">
        <v>0</v>
      </c>
      <c r="M671">
        <v>1</v>
      </c>
      <c r="N671">
        <v>11</v>
      </c>
      <c r="O671" s="756" t="s">
        <v>1466</v>
      </c>
      <c r="P671" s="756" t="s">
        <v>114</v>
      </c>
      <c r="Q671" s="756" t="s">
        <v>34</v>
      </c>
      <c r="R671" s="756" t="s">
        <v>34</v>
      </c>
      <c r="S671" s="756" t="s">
        <v>789</v>
      </c>
      <c r="T671" s="756" t="s">
        <v>790</v>
      </c>
      <c r="U671" s="756" t="s">
        <v>793</v>
      </c>
      <c r="V671">
        <v>75005</v>
      </c>
      <c r="W671" s="756" t="s">
        <v>294</v>
      </c>
      <c r="X671">
        <v>75</v>
      </c>
      <c r="Y671" s="756" t="s">
        <v>2450</v>
      </c>
      <c r="Z671">
        <v>15</v>
      </c>
      <c r="AA671" s="756" t="s">
        <v>2453</v>
      </c>
      <c r="AB671" t="s">
        <v>2457</v>
      </c>
      <c r="AC671">
        <v>122</v>
      </c>
      <c r="AD671">
        <v>29</v>
      </c>
      <c r="AE671">
        <v>55.767857142857146</v>
      </c>
      <c r="AF671">
        <v>55.767857142857146</v>
      </c>
      <c r="AG671">
        <v>45</v>
      </c>
      <c r="AH671">
        <v>45</v>
      </c>
      <c r="AI671">
        <v>65</v>
      </c>
      <c r="AJ671">
        <v>100.20453012048185</v>
      </c>
    </row>
    <row r="672" spans="1:36" hidden="1">
      <c r="A672">
        <v>188</v>
      </c>
      <c r="B672" s="436">
        <v>45732</v>
      </c>
      <c r="C672" s="756" t="s">
        <v>1477</v>
      </c>
      <c r="D672" s="756" t="s">
        <v>1658</v>
      </c>
      <c r="E672" s="756" t="s">
        <v>1635</v>
      </c>
      <c r="F672" s="756" t="s">
        <v>1811</v>
      </c>
      <c r="G672" t="s">
        <v>1812</v>
      </c>
      <c r="H672" s="756" t="s">
        <v>1457</v>
      </c>
      <c r="I672" s="756" t="s">
        <v>660</v>
      </c>
      <c r="J672">
        <v>164</v>
      </c>
      <c r="K672" s="756" t="s">
        <v>660</v>
      </c>
      <c r="L672">
        <v>0</v>
      </c>
      <c r="M672">
        <v>1</v>
      </c>
      <c r="N672">
        <v>11</v>
      </c>
      <c r="O672" s="756" t="s">
        <v>1466</v>
      </c>
      <c r="P672" s="756" t="s">
        <v>13</v>
      </c>
      <c r="Q672" s="756" t="s">
        <v>47</v>
      </c>
      <c r="R672" s="756" t="s">
        <v>292</v>
      </c>
      <c r="S672" s="756" t="s">
        <v>661</v>
      </c>
      <c r="T672" s="756" t="s">
        <v>88</v>
      </c>
      <c r="U672" s="756" t="s">
        <v>662</v>
      </c>
      <c r="V672">
        <v>75012</v>
      </c>
      <c r="W672" s="756" t="s">
        <v>151</v>
      </c>
      <c r="X672">
        <v>75</v>
      </c>
      <c r="Y672" s="756" t="s">
        <v>2447</v>
      </c>
      <c r="Z672">
        <v>15</v>
      </c>
      <c r="AA672" s="756" t="s">
        <v>3310</v>
      </c>
      <c r="AB672" t="s">
        <v>2457</v>
      </c>
      <c r="AC672">
        <v>547.45000000000005</v>
      </c>
      <c r="AD672">
        <v>87.6</v>
      </c>
      <c r="AE672">
        <v>124.50428571428571</v>
      </c>
      <c r="AF672">
        <v>186.75642857142856</v>
      </c>
      <c r="AG672">
        <v>96</v>
      </c>
      <c r="AH672">
        <v>122.2</v>
      </c>
      <c r="AI672">
        <v>65</v>
      </c>
      <c r="AJ672">
        <v>100.20453012048185</v>
      </c>
    </row>
    <row r="673" spans="1:36" hidden="1">
      <c r="A673">
        <v>188</v>
      </c>
      <c r="B673" s="436">
        <v>45732</v>
      </c>
      <c r="C673" s="756" t="s">
        <v>1477</v>
      </c>
      <c r="D673" s="756" t="s">
        <v>1658</v>
      </c>
      <c r="E673" s="756" t="s">
        <v>1635</v>
      </c>
      <c r="F673" s="756" t="s">
        <v>1811</v>
      </c>
      <c r="G673" t="s">
        <v>1812</v>
      </c>
      <c r="H673" s="756" t="s">
        <v>1457</v>
      </c>
      <c r="I673" s="756" t="s">
        <v>788</v>
      </c>
      <c r="J673">
        <v>42</v>
      </c>
      <c r="K673" s="756" t="s">
        <v>788</v>
      </c>
      <c r="L673">
        <v>0</v>
      </c>
      <c r="M673">
        <v>1</v>
      </c>
      <c r="N673">
        <v>11</v>
      </c>
      <c r="O673" s="756" t="s">
        <v>1466</v>
      </c>
      <c r="P673" s="756" t="s">
        <v>114</v>
      </c>
      <c r="Q673" s="756" t="s">
        <v>34</v>
      </c>
      <c r="R673" s="756" t="s">
        <v>34</v>
      </c>
      <c r="S673" s="756" t="s">
        <v>789</v>
      </c>
      <c r="T673" s="756" t="s">
        <v>790</v>
      </c>
      <c r="U673" s="756" t="s">
        <v>791</v>
      </c>
      <c r="V673">
        <v>75015</v>
      </c>
      <c r="W673" s="756" t="s">
        <v>118</v>
      </c>
      <c r="X673">
        <v>75</v>
      </c>
      <c r="Y673" s="756" t="s">
        <v>2450</v>
      </c>
      <c r="Z673">
        <v>15</v>
      </c>
      <c r="AA673" s="756" t="s">
        <v>2453</v>
      </c>
      <c r="AB673" t="s">
        <v>2457</v>
      </c>
      <c r="AC673">
        <v>151.5</v>
      </c>
      <c r="AD673">
        <v>36</v>
      </c>
      <c r="AE673">
        <v>58.899999999999991</v>
      </c>
      <c r="AF673">
        <v>58.899999999999991</v>
      </c>
      <c r="AG673">
        <v>47.8</v>
      </c>
      <c r="AH673">
        <v>47.8</v>
      </c>
      <c r="AI673">
        <v>65</v>
      </c>
      <c r="AJ673">
        <v>100.20453012048185</v>
      </c>
    </row>
    <row r="674" spans="1:36" hidden="1">
      <c r="B674" s="436">
        <v>45733</v>
      </c>
      <c r="C674" s="756" t="s">
        <v>1425</v>
      </c>
      <c r="D674" s="756"/>
      <c r="E674" s="756"/>
      <c r="F674" s="756"/>
      <c r="H674" s="756" t="s">
        <v>1426</v>
      </c>
      <c r="I674" s="756" t="s">
        <v>752</v>
      </c>
      <c r="K674" s="756" t="s">
        <v>752</v>
      </c>
      <c r="L674">
        <v>1</v>
      </c>
      <c r="M674">
        <v>1</v>
      </c>
      <c r="N674">
        <v>12</v>
      </c>
      <c r="O674" s="756" t="s">
        <v>1472</v>
      </c>
      <c r="P674" s="756" t="s">
        <v>114</v>
      </c>
      <c r="Q674" s="756" t="s">
        <v>3</v>
      </c>
      <c r="R674" s="756" t="s">
        <v>22</v>
      </c>
      <c r="S674" s="756" t="s">
        <v>753</v>
      </c>
      <c r="T674" s="756" t="s">
        <v>754</v>
      </c>
      <c r="U674" s="756" t="s">
        <v>755</v>
      </c>
      <c r="V674">
        <v>75012</v>
      </c>
      <c r="W674" s="756" t="s">
        <v>151</v>
      </c>
      <c r="X674">
        <v>75</v>
      </c>
      <c r="Y674" s="756" t="s">
        <v>2450</v>
      </c>
      <c r="Z674">
        <v>15</v>
      </c>
      <c r="AA674" s="756" t="s">
        <v>2454</v>
      </c>
      <c r="AB674" t="s">
        <v>2457</v>
      </c>
      <c r="AC674">
        <v>213.19</v>
      </c>
      <c r="AD674">
        <v>23.4</v>
      </c>
      <c r="AE674">
        <v>53.110666666666702</v>
      </c>
      <c r="AF674">
        <v>79.665999999999997</v>
      </c>
      <c r="AG674">
        <v>23.43</v>
      </c>
      <c r="AH674">
        <v>37.245000000000005</v>
      </c>
      <c r="AI674">
        <v>65</v>
      </c>
      <c r="AJ674">
        <v>100.20453012048185</v>
      </c>
    </row>
    <row r="675" spans="1:36" hidden="1">
      <c r="A675">
        <v>189</v>
      </c>
      <c r="B675" s="436">
        <v>45733</v>
      </c>
      <c r="C675" s="756" t="s">
        <v>1529</v>
      </c>
      <c r="D675" s="756" t="s">
        <v>1705</v>
      </c>
      <c r="E675" s="756" t="s">
        <v>1814</v>
      </c>
      <c r="F675" s="756"/>
      <c r="H675" s="756" t="s">
        <v>1444</v>
      </c>
      <c r="I675" s="756" t="s">
        <v>488</v>
      </c>
      <c r="J675">
        <v>46.21</v>
      </c>
      <c r="K675" s="756" t="s">
        <v>488</v>
      </c>
      <c r="L675">
        <v>0</v>
      </c>
      <c r="M675">
        <v>1</v>
      </c>
      <c r="N675">
        <v>12</v>
      </c>
      <c r="O675" s="756" t="s">
        <v>1472</v>
      </c>
      <c r="P675" s="756" t="s">
        <v>13</v>
      </c>
      <c r="Q675" s="756" t="s">
        <v>43</v>
      </c>
      <c r="R675" s="756" t="s">
        <v>93</v>
      </c>
      <c r="S675" s="756" t="s">
        <v>489</v>
      </c>
      <c r="T675" s="756" t="s">
        <v>88</v>
      </c>
      <c r="U675" s="756" t="s">
        <v>490</v>
      </c>
      <c r="V675">
        <v>75016</v>
      </c>
      <c r="W675" s="756" t="s">
        <v>181</v>
      </c>
      <c r="X675">
        <v>75</v>
      </c>
      <c r="Y675" s="756" t="s">
        <v>2448</v>
      </c>
      <c r="Z675">
        <v>15</v>
      </c>
      <c r="AA675" s="756" t="s">
        <v>3310</v>
      </c>
      <c r="AB675" t="s">
        <v>2457</v>
      </c>
      <c r="AC675">
        <v>272.39999999999998</v>
      </c>
      <c r="AD675">
        <v>52.8</v>
      </c>
      <c r="AE675">
        <v>60.131724137931045</v>
      </c>
      <c r="AF675">
        <v>124.55857142857143</v>
      </c>
      <c r="AG675">
        <v>54</v>
      </c>
      <c r="AH675">
        <v>117.02499999999999</v>
      </c>
      <c r="AI675">
        <v>65</v>
      </c>
      <c r="AJ675">
        <v>100.20453012048185</v>
      </c>
    </row>
    <row r="676" spans="1:36" hidden="1">
      <c r="A676">
        <v>189</v>
      </c>
      <c r="B676" s="436">
        <v>45733</v>
      </c>
      <c r="C676" s="756" t="s">
        <v>1529</v>
      </c>
      <c r="D676" s="756" t="s">
        <v>1705</v>
      </c>
      <c r="E676" s="756" t="s">
        <v>1814</v>
      </c>
      <c r="F676" s="756"/>
      <c r="H676" s="756" t="s">
        <v>1444</v>
      </c>
      <c r="I676" s="756" t="s">
        <v>809</v>
      </c>
      <c r="J676">
        <v>43.75</v>
      </c>
      <c r="K676" s="756" t="s">
        <v>809</v>
      </c>
      <c r="L676">
        <v>0</v>
      </c>
      <c r="M676">
        <v>1</v>
      </c>
      <c r="N676">
        <v>12</v>
      </c>
      <c r="O676" s="756" t="s">
        <v>1472</v>
      </c>
      <c r="P676" s="756" t="s">
        <v>114</v>
      </c>
      <c r="Q676" s="756" t="s">
        <v>20</v>
      </c>
      <c r="R676" s="756" t="s">
        <v>20</v>
      </c>
      <c r="S676" s="756" t="s">
        <v>616</v>
      </c>
      <c r="T676" s="756" t="s">
        <v>616</v>
      </c>
      <c r="U676" s="756" t="s">
        <v>810</v>
      </c>
      <c r="V676">
        <v>75017</v>
      </c>
      <c r="W676" s="756" t="s">
        <v>393</v>
      </c>
      <c r="X676">
        <v>75</v>
      </c>
      <c r="Y676" s="756" t="s">
        <v>2450</v>
      </c>
      <c r="Z676">
        <v>15</v>
      </c>
      <c r="AA676" s="756" t="s">
        <v>2453</v>
      </c>
      <c r="AB676" t="s">
        <v>2457</v>
      </c>
      <c r="AC676">
        <v>411.4</v>
      </c>
      <c r="AD676">
        <v>118.37</v>
      </c>
      <c r="AE676">
        <v>68.5060465116279</v>
      </c>
      <c r="AF676">
        <v>196.38399999999999</v>
      </c>
      <c r="AG676">
        <v>60</v>
      </c>
      <c r="AH676">
        <v>179.85</v>
      </c>
      <c r="AI676">
        <v>65</v>
      </c>
      <c r="AJ676">
        <v>100.20453012048185</v>
      </c>
    </row>
    <row r="677" spans="1:36" hidden="1">
      <c r="A677">
        <v>189</v>
      </c>
      <c r="B677" s="436">
        <v>45733</v>
      </c>
      <c r="C677" s="756" t="s">
        <v>1529</v>
      </c>
      <c r="D677" s="756" t="s">
        <v>1705</v>
      </c>
      <c r="E677" s="756" t="s">
        <v>1814</v>
      </c>
      <c r="F677" s="756"/>
      <c r="H677" s="756" t="s">
        <v>1444</v>
      </c>
      <c r="I677" s="756" t="s">
        <v>803</v>
      </c>
      <c r="J677">
        <v>109.46</v>
      </c>
      <c r="K677" s="756" t="s">
        <v>803</v>
      </c>
      <c r="L677">
        <v>0</v>
      </c>
      <c r="M677">
        <v>1</v>
      </c>
      <c r="N677">
        <v>12</v>
      </c>
      <c r="O677" s="756" t="s">
        <v>1472</v>
      </c>
      <c r="P677" s="756" t="s">
        <v>114</v>
      </c>
      <c r="Q677" s="756" t="s">
        <v>20</v>
      </c>
      <c r="R677" s="756" t="s">
        <v>20</v>
      </c>
      <c r="S677" s="756" t="s">
        <v>616</v>
      </c>
      <c r="T677" s="756" t="s">
        <v>616</v>
      </c>
      <c r="U677" s="756" t="s">
        <v>804</v>
      </c>
      <c r="V677">
        <v>75016</v>
      </c>
      <c r="W677" s="756" t="s">
        <v>181</v>
      </c>
      <c r="X677">
        <v>75</v>
      </c>
      <c r="Y677" s="756" t="s">
        <v>2450</v>
      </c>
      <c r="Z677">
        <v>15</v>
      </c>
      <c r="AA677" s="756" t="s">
        <v>2453</v>
      </c>
      <c r="AB677" t="s">
        <v>2457</v>
      </c>
      <c r="AC677">
        <v>475.14</v>
      </c>
      <c r="AD677">
        <v>82</v>
      </c>
      <c r="AE677">
        <v>79.063448275862072</v>
      </c>
      <c r="AF677">
        <v>305.71199999999999</v>
      </c>
      <c r="AG677">
        <v>71</v>
      </c>
      <c r="AH677">
        <v>300.61</v>
      </c>
      <c r="AI677">
        <v>65</v>
      </c>
      <c r="AJ677">
        <v>100.20453012048185</v>
      </c>
    </row>
    <row r="678" spans="1:36" hidden="1">
      <c r="A678">
        <v>189</v>
      </c>
      <c r="B678" s="436">
        <v>45733</v>
      </c>
      <c r="C678" s="756" t="s">
        <v>1529</v>
      </c>
      <c r="D678" s="756" t="s">
        <v>1705</v>
      </c>
      <c r="E678" s="756" t="s">
        <v>1814</v>
      </c>
      <c r="F678" s="756"/>
      <c r="H678" s="756" t="s">
        <v>1444</v>
      </c>
      <c r="I678" s="756" t="s">
        <v>975</v>
      </c>
      <c r="J678">
        <v>107</v>
      </c>
      <c r="K678" s="756" t="s">
        <v>975</v>
      </c>
      <c r="L678">
        <v>0</v>
      </c>
      <c r="M678">
        <v>1</v>
      </c>
      <c r="N678">
        <v>12</v>
      </c>
      <c r="O678" s="756" t="s">
        <v>1472</v>
      </c>
      <c r="P678" s="756" t="s">
        <v>13</v>
      </c>
      <c r="Q678" s="756" t="s">
        <v>47</v>
      </c>
      <c r="R678" s="756" t="s">
        <v>292</v>
      </c>
      <c r="S678" s="756" t="s">
        <v>976</v>
      </c>
      <c r="T678" s="756" t="s">
        <v>88</v>
      </c>
      <c r="U678" s="756" t="s">
        <v>977</v>
      </c>
      <c r="V678">
        <v>92800</v>
      </c>
      <c r="W678" s="756" t="s">
        <v>475</v>
      </c>
      <c r="X678">
        <v>92</v>
      </c>
      <c r="Y678" s="756" t="s">
        <v>2512</v>
      </c>
      <c r="Z678">
        <v>15</v>
      </c>
      <c r="AA678" s="756" t="s">
        <v>3310</v>
      </c>
      <c r="AB678" t="s">
        <v>2457</v>
      </c>
      <c r="AC678">
        <v>303.7</v>
      </c>
      <c r="AD678">
        <v>73</v>
      </c>
      <c r="AE678">
        <v>81.798823529411763</v>
      </c>
      <c r="AF678">
        <v>198.65428571428572</v>
      </c>
      <c r="AG678">
        <v>78.5</v>
      </c>
      <c r="AH678">
        <v>199</v>
      </c>
      <c r="AI678">
        <v>65</v>
      </c>
      <c r="AJ678">
        <v>100.20453012048185</v>
      </c>
    </row>
    <row r="679" spans="1:36" hidden="1">
      <c r="B679" s="436">
        <v>45734</v>
      </c>
      <c r="C679" s="756" t="s">
        <v>1425</v>
      </c>
      <c r="D679" s="756"/>
      <c r="E679" s="756"/>
      <c r="F679" s="756"/>
      <c r="H679" s="756" t="s">
        <v>1426</v>
      </c>
      <c r="I679" s="756" t="s">
        <v>752</v>
      </c>
      <c r="K679" s="756" t="s">
        <v>752</v>
      </c>
      <c r="L679">
        <v>1</v>
      </c>
      <c r="M679">
        <v>1</v>
      </c>
      <c r="N679">
        <v>12</v>
      </c>
      <c r="O679" s="756" t="s">
        <v>1475</v>
      </c>
      <c r="P679" s="756" t="s">
        <v>114</v>
      </c>
      <c r="Q679" s="756" t="s">
        <v>3</v>
      </c>
      <c r="R679" s="756" t="s">
        <v>22</v>
      </c>
      <c r="S679" s="756" t="s">
        <v>753</v>
      </c>
      <c r="T679" s="756" t="s">
        <v>754</v>
      </c>
      <c r="U679" s="756" t="s">
        <v>755</v>
      </c>
      <c r="V679">
        <v>75012</v>
      </c>
      <c r="W679" s="756" t="s">
        <v>151</v>
      </c>
      <c r="X679">
        <v>75</v>
      </c>
      <c r="Y679" s="756" t="s">
        <v>2450</v>
      </c>
      <c r="Z679">
        <v>15</v>
      </c>
      <c r="AA679" s="756" t="s">
        <v>2454</v>
      </c>
      <c r="AB679" t="s">
        <v>2457</v>
      </c>
      <c r="AC679">
        <v>213.19</v>
      </c>
      <c r="AD679">
        <v>23.4</v>
      </c>
      <c r="AE679">
        <v>53.110666666666702</v>
      </c>
      <c r="AF679">
        <v>79.665999999999997</v>
      </c>
      <c r="AG679">
        <v>23.43</v>
      </c>
      <c r="AH679">
        <v>37.245000000000005</v>
      </c>
      <c r="AI679">
        <v>65</v>
      </c>
      <c r="AJ679">
        <v>100.20453012048185</v>
      </c>
    </row>
    <row r="680" spans="1:36" hidden="1">
      <c r="A680">
        <v>190</v>
      </c>
      <c r="B680" s="436">
        <v>45734</v>
      </c>
      <c r="C680" s="756" t="s">
        <v>1477</v>
      </c>
      <c r="D680" s="756" t="s">
        <v>1609</v>
      </c>
      <c r="E680" s="756"/>
      <c r="F680" s="756"/>
      <c r="H680" s="756" t="s">
        <v>1438</v>
      </c>
      <c r="I680" s="756" t="s">
        <v>1285</v>
      </c>
      <c r="J680">
        <v>62.6</v>
      </c>
      <c r="K680" s="756" t="s">
        <v>1285</v>
      </c>
      <c r="L680">
        <v>0</v>
      </c>
      <c r="M680">
        <v>1</v>
      </c>
      <c r="N680">
        <v>12</v>
      </c>
      <c r="O680" s="756" t="s">
        <v>1475</v>
      </c>
      <c r="P680" s="756" t="s">
        <v>13</v>
      </c>
      <c r="Q680" s="756" t="s">
        <v>43</v>
      </c>
      <c r="R680" s="756" t="s">
        <v>93</v>
      </c>
      <c r="S680" s="756" t="s">
        <v>110</v>
      </c>
      <c r="T680" s="756" t="s">
        <v>88</v>
      </c>
      <c r="U680" s="756" t="s">
        <v>1286</v>
      </c>
      <c r="V680">
        <v>92700</v>
      </c>
      <c r="W680" s="756" t="s">
        <v>112</v>
      </c>
      <c r="X680">
        <v>92</v>
      </c>
      <c r="Y680" s="756" t="s">
        <v>2448</v>
      </c>
      <c r="Z680">
        <v>15</v>
      </c>
      <c r="AA680" s="756" t="s">
        <v>3310</v>
      </c>
      <c r="AB680" t="s">
        <v>2457</v>
      </c>
      <c r="AC680">
        <v>195</v>
      </c>
      <c r="AD680">
        <v>11</v>
      </c>
      <c r="AE680">
        <v>42.737499999999997</v>
      </c>
      <c r="AF680">
        <v>48.842857142857142</v>
      </c>
      <c r="AG680">
        <v>24.324999999999999</v>
      </c>
      <c r="AH680">
        <v>22</v>
      </c>
      <c r="AI680">
        <v>65</v>
      </c>
      <c r="AJ680">
        <v>100.20453012048185</v>
      </c>
    </row>
    <row r="681" spans="1:36" hidden="1">
      <c r="A681">
        <v>190</v>
      </c>
      <c r="B681" s="436">
        <v>45734</v>
      </c>
      <c r="C681" s="756" t="s">
        <v>1477</v>
      </c>
      <c r="D681" s="756" t="s">
        <v>1609</v>
      </c>
      <c r="E681" s="756"/>
      <c r="F681" s="756"/>
      <c r="H681" s="756" t="s">
        <v>1438</v>
      </c>
      <c r="I681" s="756" t="s">
        <v>975</v>
      </c>
      <c r="J681">
        <v>91</v>
      </c>
      <c r="K681" s="756" t="s">
        <v>975</v>
      </c>
      <c r="L681">
        <v>0</v>
      </c>
      <c r="M681">
        <v>1</v>
      </c>
      <c r="N681">
        <v>12</v>
      </c>
      <c r="O681" s="756" t="s">
        <v>1475</v>
      </c>
      <c r="P681" s="756" t="s">
        <v>13</v>
      </c>
      <c r="Q681" s="756" t="s">
        <v>47</v>
      </c>
      <c r="R681" s="756" t="s">
        <v>292</v>
      </c>
      <c r="S681" s="756" t="s">
        <v>976</v>
      </c>
      <c r="T681" s="756" t="s">
        <v>88</v>
      </c>
      <c r="U681" s="756" t="s">
        <v>977</v>
      </c>
      <c r="V681">
        <v>92800</v>
      </c>
      <c r="W681" s="756" t="s">
        <v>475</v>
      </c>
      <c r="X681">
        <v>92</v>
      </c>
      <c r="Y681" s="756" t="s">
        <v>2512</v>
      </c>
      <c r="Z681">
        <v>15</v>
      </c>
      <c r="AA681" s="756" t="s">
        <v>3310</v>
      </c>
      <c r="AB681" t="s">
        <v>2457</v>
      </c>
      <c r="AC681">
        <v>303.7</v>
      </c>
      <c r="AD681">
        <v>73</v>
      </c>
      <c r="AE681">
        <v>81.798823529411763</v>
      </c>
      <c r="AF681">
        <v>198.65428571428572</v>
      </c>
      <c r="AG681">
        <v>78.5</v>
      </c>
      <c r="AH681">
        <v>199</v>
      </c>
      <c r="AI681">
        <v>65</v>
      </c>
      <c r="AJ681">
        <v>100.20453012048185</v>
      </c>
    </row>
    <row r="682" spans="1:36" hidden="1">
      <c r="A682">
        <v>190</v>
      </c>
      <c r="B682" s="436">
        <v>45734</v>
      </c>
      <c r="C682" s="756" t="s">
        <v>1477</v>
      </c>
      <c r="D682" s="756" t="s">
        <v>1609</v>
      </c>
      <c r="E682" s="756"/>
      <c r="F682" s="756"/>
      <c r="H682" s="756" t="s">
        <v>1438</v>
      </c>
      <c r="I682" s="756" t="s">
        <v>1227</v>
      </c>
      <c r="J682">
        <v>102</v>
      </c>
      <c r="K682" s="756" t="s">
        <v>1227</v>
      </c>
      <c r="L682">
        <v>0</v>
      </c>
      <c r="M682">
        <v>1</v>
      </c>
      <c r="N682">
        <v>12</v>
      </c>
      <c r="O682" s="756" t="s">
        <v>1475</v>
      </c>
      <c r="P682" s="756" t="s">
        <v>114</v>
      </c>
      <c r="Q682" s="756" t="s">
        <v>20</v>
      </c>
      <c r="R682" s="756" t="s">
        <v>20</v>
      </c>
      <c r="S682" s="756" t="s">
        <v>848</v>
      </c>
      <c r="T682" s="756" t="s">
        <v>848</v>
      </c>
      <c r="U682" s="756" t="s">
        <v>1228</v>
      </c>
      <c r="V682">
        <v>93230</v>
      </c>
      <c r="W682" s="756" t="s">
        <v>286</v>
      </c>
      <c r="X682">
        <v>93</v>
      </c>
      <c r="Y682" s="756" t="s">
        <v>2450</v>
      </c>
      <c r="Z682">
        <v>15</v>
      </c>
      <c r="AA682" s="756" t="s">
        <v>2453</v>
      </c>
      <c r="AB682" t="s">
        <v>2457</v>
      </c>
      <c r="AC682">
        <v>242</v>
      </c>
      <c r="AD682">
        <v>68.650000000000006</v>
      </c>
      <c r="AE682">
        <v>73.678620689655176</v>
      </c>
      <c r="AF682">
        <v>142.44533333333334</v>
      </c>
      <c r="AG682">
        <v>63.7</v>
      </c>
      <c r="AH682">
        <v>131</v>
      </c>
      <c r="AI682">
        <v>65</v>
      </c>
      <c r="AJ682">
        <v>100.20453012048185</v>
      </c>
    </row>
    <row r="683" spans="1:36" hidden="1">
      <c r="A683">
        <v>190</v>
      </c>
      <c r="B683" s="436">
        <v>45734</v>
      </c>
      <c r="C683" s="756" t="s">
        <v>1477</v>
      </c>
      <c r="D683" s="756" t="s">
        <v>1609</v>
      </c>
      <c r="E683" s="756"/>
      <c r="F683" s="756"/>
      <c r="H683" s="756" t="s">
        <v>1438</v>
      </c>
      <c r="I683" s="756" t="s">
        <v>500</v>
      </c>
      <c r="J683">
        <v>51.6</v>
      </c>
      <c r="K683" s="756" t="s">
        <v>500</v>
      </c>
      <c r="L683">
        <v>0</v>
      </c>
      <c r="M683">
        <v>1</v>
      </c>
      <c r="N683">
        <v>12</v>
      </c>
      <c r="O683" s="756" t="s">
        <v>1475</v>
      </c>
      <c r="P683" s="756" t="s">
        <v>114</v>
      </c>
      <c r="Q683" s="756" t="s">
        <v>7</v>
      </c>
      <c r="R683" s="756" t="s">
        <v>501</v>
      </c>
      <c r="S683" s="756" t="s">
        <v>500</v>
      </c>
      <c r="T683" s="756" t="s">
        <v>500</v>
      </c>
      <c r="U683" s="756" t="s">
        <v>502</v>
      </c>
      <c r="V683">
        <v>92000</v>
      </c>
      <c r="W683" s="756" t="s">
        <v>160</v>
      </c>
      <c r="X683">
        <v>92</v>
      </c>
      <c r="Y683" s="756" t="s">
        <v>2450</v>
      </c>
      <c r="Z683">
        <v>15</v>
      </c>
      <c r="AA683" s="756" t="s">
        <v>2453</v>
      </c>
      <c r="AB683" t="s">
        <v>2457</v>
      </c>
      <c r="AC683">
        <v>458.58000000000004</v>
      </c>
      <c r="AD683">
        <v>45.85</v>
      </c>
      <c r="AE683">
        <v>71.959032258064511</v>
      </c>
      <c r="AF683">
        <v>159.33785714285716</v>
      </c>
      <c r="AG683">
        <v>53.75</v>
      </c>
      <c r="AH683">
        <v>137.535</v>
      </c>
      <c r="AI683">
        <v>65</v>
      </c>
      <c r="AJ683">
        <v>100.20453012048185</v>
      </c>
    </row>
    <row r="684" spans="1:36" hidden="1">
      <c r="A684">
        <v>191</v>
      </c>
      <c r="B684" s="436">
        <v>45734</v>
      </c>
      <c r="C684" s="756" t="s">
        <v>1435</v>
      </c>
      <c r="D684" s="756" t="s">
        <v>1533</v>
      </c>
      <c r="E684" s="756" t="s">
        <v>1773</v>
      </c>
      <c r="F684" s="756"/>
      <c r="H684" s="756" t="s">
        <v>1457</v>
      </c>
      <c r="I684" s="756" t="s">
        <v>775</v>
      </c>
      <c r="J684">
        <v>61</v>
      </c>
      <c r="K684" s="756" t="s">
        <v>775</v>
      </c>
      <c r="L684">
        <v>0</v>
      </c>
      <c r="M684">
        <v>1</v>
      </c>
      <c r="N684">
        <v>12</v>
      </c>
      <c r="O684" s="756" t="s">
        <v>1475</v>
      </c>
      <c r="P684" s="756" t="s">
        <v>13</v>
      </c>
      <c r="Q684" s="756" t="s">
        <v>49</v>
      </c>
      <c r="R684" s="756" t="s">
        <v>86</v>
      </c>
      <c r="S684" s="756" t="s">
        <v>776</v>
      </c>
      <c r="T684" s="756" t="s">
        <v>367</v>
      </c>
      <c r="U684" s="756" t="s">
        <v>777</v>
      </c>
      <c r="V684">
        <v>75014</v>
      </c>
      <c r="W684" s="756" t="s">
        <v>211</v>
      </c>
      <c r="X684">
        <v>75</v>
      </c>
      <c r="Y684" s="756" t="s">
        <v>2448</v>
      </c>
      <c r="Z684">
        <v>15</v>
      </c>
      <c r="AA684" s="756" t="s">
        <v>3310</v>
      </c>
      <c r="AB684" t="s">
        <v>2457</v>
      </c>
      <c r="AC684">
        <v>273.19</v>
      </c>
      <c r="AD684">
        <v>60</v>
      </c>
      <c r="AE684">
        <v>115.65642857142856</v>
      </c>
      <c r="AF684">
        <v>115.65642857142856</v>
      </c>
      <c r="AG684">
        <v>105</v>
      </c>
      <c r="AH684">
        <v>105</v>
      </c>
      <c r="AI684">
        <v>65</v>
      </c>
      <c r="AJ684">
        <v>100.20453012048185</v>
      </c>
    </row>
    <row r="685" spans="1:36" hidden="1">
      <c r="A685">
        <v>191</v>
      </c>
      <c r="B685" s="436">
        <v>45734</v>
      </c>
      <c r="C685" s="756" t="s">
        <v>1435</v>
      </c>
      <c r="D685" s="756" t="s">
        <v>1533</v>
      </c>
      <c r="E685" s="756" t="s">
        <v>1773</v>
      </c>
      <c r="F685" s="756"/>
      <c r="H685" s="756" t="s">
        <v>1457</v>
      </c>
      <c r="I685" s="756" t="s">
        <v>803</v>
      </c>
      <c r="J685">
        <v>61</v>
      </c>
      <c r="K685" s="756" t="s">
        <v>803</v>
      </c>
      <c r="L685">
        <v>0</v>
      </c>
      <c r="M685">
        <v>1</v>
      </c>
      <c r="N685">
        <v>12</v>
      </c>
      <c r="O685" s="756" t="s">
        <v>1475</v>
      </c>
      <c r="P685" s="756" t="s">
        <v>114</v>
      </c>
      <c r="Q685" s="756" t="s">
        <v>20</v>
      </c>
      <c r="R685" s="756" t="s">
        <v>20</v>
      </c>
      <c r="S685" s="756" t="s">
        <v>616</v>
      </c>
      <c r="T685" s="756" t="s">
        <v>616</v>
      </c>
      <c r="U685" s="756" t="s">
        <v>804</v>
      </c>
      <c r="V685">
        <v>75016</v>
      </c>
      <c r="W685" s="756" t="s">
        <v>181</v>
      </c>
      <c r="X685">
        <v>75</v>
      </c>
      <c r="Y685" s="756" t="s">
        <v>2450</v>
      </c>
      <c r="Z685">
        <v>15</v>
      </c>
      <c r="AA685" s="756" t="s">
        <v>2453</v>
      </c>
      <c r="AB685" t="s">
        <v>2457</v>
      </c>
      <c r="AC685">
        <v>475.14</v>
      </c>
      <c r="AD685">
        <v>82</v>
      </c>
      <c r="AE685">
        <v>79.063448275862072</v>
      </c>
      <c r="AF685">
        <v>305.71199999999999</v>
      </c>
      <c r="AG685">
        <v>71</v>
      </c>
      <c r="AH685">
        <v>300.61</v>
      </c>
      <c r="AI685">
        <v>65</v>
      </c>
      <c r="AJ685">
        <v>100.20453012048185</v>
      </c>
    </row>
    <row r="686" spans="1:36" hidden="1">
      <c r="A686">
        <v>192</v>
      </c>
      <c r="B686" s="436">
        <v>45734</v>
      </c>
      <c r="C686" s="756" t="s">
        <v>1713</v>
      </c>
      <c r="D686" s="756" t="s">
        <v>1808</v>
      </c>
      <c r="E686" s="756" t="s">
        <v>1548</v>
      </c>
      <c r="F686" s="756"/>
      <c r="H686" s="756" t="s">
        <v>1646</v>
      </c>
      <c r="I686" s="756" t="s">
        <v>1395</v>
      </c>
      <c r="J686">
        <v>51.2</v>
      </c>
      <c r="K686" s="756" t="s">
        <v>1395</v>
      </c>
      <c r="L686">
        <v>0</v>
      </c>
      <c r="M686">
        <v>1</v>
      </c>
      <c r="N686">
        <v>12</v>
      </c>
      <c r="O686" s="756" t="s">
        <v>1475</v>
      </c>
      <c r="P686" s="756" t="s">
        <v>13</v>
      </c>
      <c r="Q686" s="756" t="s">
        <v>47</v>
      </c>
      <c r="R686" s="756" t="s">
        <v>292</v>
      </c>
      <c r="S686" s="756" t="s">
        <v>486</v>
      </c>
      <c r="T686" s="756"/>
      <c r="U686" s="756" t="s">
        <v>1396</v>
      </c>
      <c r="V686">
        <v>75014</v>
      </c>
      <c r="W686" s="756" t="s">
        <v>1394</v>
      </c>
      <c r="X686">
        <v>75</v>
      </c>
      <c r="Y686" s="756" t="s">
        <v>2447</v>
      </c>
      <c r="Z686">
        <v>15</v>
      </c>
      <c r="AA686" s="756" t="s">
        <v>3310</v>
      </c>
      <c r="AB686" t="s">
        <v>2457</v>
      </c>
      <c r="AC686">
        <v>78</v>
      </c>
      <c r="AD686">
        <v>8</v>
      </c>
      <c r="AE686">
        <v>50.22</v>
      </c>
      <c r="AF686">
        <v>50.22</v>
      </c>
      <c r="AG686">
        <v>51.2</v>
      </c>
      <c r="AH686">
        <v>51.2</v>
      </c>
      <c r="AI686">
        <v>65</v>
      </c>
      <c r="AJ686">
        <v>100.20453012048185</v>
      </c>
    </row>
    <row r="687" spans="1:36" hidden="1">
      <c r="A687">
        <v>192</v>
      </c>
      <c r="B687" s="436">
        <v>45734</v>
      </c>
      <c r="C687" s="756" t="s">
        <v>1713</v>
      </c>
      <c r="D687" s="756" t="s">
        <v>1808</v>
      </c>
      <c r="E687" s="756" t="s">
        <v>1548</v>
      </c>
      <c r="F687" s="756"/>
      <c r="H687" s="756" t="s">
        <v>1646</v>
      </c>
      <c r="I687" s="756" t="s">
        <v>1243</v>
      </c>
      <c r="J687">
        <v>65.400000000000006</v>
      </c>
      <c r="K687" s="756" t="s">
        <v>1243</v>
      </c>
      <c r="L687">
        <v>0</v>
      </c>
      <c r="M687">
        <v>1</v>
      </c>
      <c r="N687">
        <v>12</v>
      </c>
      <c r="O687" s="756" t="s">
        <v>1475</v>
      </c>
      <c r="P687" s="756" t="s">
        <v>13</v>
      </c>
      <c r="Q687" s="756" t="s">
        <v>47</v>
      </c>
      <c r="R687" s="756" t="s">
        <v>292</v>
      </c>
      <c r="S687" s="756" t="s">
        <v>1244</v>
      </c>
      <c r="T687" s="756"/>
      <c r="U687" s="756" t="s">
        <v>1205</v>
      </c>
      <c r="V687">
        <v>75013</v>
      </c>
      <c r="W687" s="756" t="s">
        <v>127</v>
      </c>
      <c r="X687">
        <v>75</v>
      </c>
      <c r="Y687" s="756" t="s">
        <v>2447</v>
      </c>
      <c r="Z687">
        <v>15</v>
      </c>
      <c r="AA687" s="756" t="s">
        <v>3310</v>
      </c>
      <c r="AB687" t="s">
        <v>2457</v>
      </c>
      <c r="AC687">
        <v>265.40999999999997</v>
      </c>
      <c r="AD687">
        <v>4.5</v>
      </c>
      <c r="AE687">
        <v>85.102000000000004</v>
      </c>
      <c r="AF687">
        <v>98.194615384615389</v>
      </c>
      <c r="AG687">
        <v>65.5</v>
      </c>
      <c r="AH687">
        <v>65.5</v>
      </c>
      <c r="AI687">
        <v>65</v>
      </c>
      <c r="AJ687">
        <v>100.20453012048185</v>
      </c>
    </row>
    <row r="688" spans="1:36" hidden="1">
      <c r="A688">
        <v>192</v>
      </c>
      <c r="B688" s="436">
        <v>45734</v>
      </c>
      <c r="C688" s="756" t="s">
        <v>1713</v>
      </c>
      <c r="D688" s="756" t="s">
        <v>1808</v>
      </c>
      <c r="E688" s="756" t="s">
        <v>1548</v>
      </c>
      <c r="F688" s="756"/>
      <c r="H688" s="756" t="s">
        <v>1646</v>
      </c>
      <c r="I688" s="756" t="s">
        <v>1392</v>
      </c>
      <c r="J688">
        <v>116.6</v>
      </c>
      <c r="K688" s="756" t="s">
        <v>1392</v>
      </c>
      <c r="L688">
        <v>0</v>
      </c>
      <c r="M688">
        <v>1</v>
      </c>
      <c r="N688">
        <v>12</v>
      </c>
      <c r="O688" s="756" t="s">
        <v>1475</v>
      </c>
      <c r="P688" s="756" t="s">
        <v>114</v>
      </c>
      <c r="Q688" s="756" t="s">
        <v>34</v>
      </c>
      <c r="R688" s="756" t="s">
        <v>34</v>
      </c>
      <c r="S688" s="756" t="s">
        <v>789</v>
      </c>
      <c r="T688" s="756" t="s">
        <v>790</v>
      </c>
      <c r="U688" s="756" t="s">
        <v>1393</v>
      </c>
      <c r="V688">
        <v>75012</v>
      </c>
      <c r="W688" s="756" t="s">
        <v>1394</v>
      </c>
      <c r="X688">
        <v>75</v>
      </c>
      <c r="Y688" s="756" t="s">
        <v>2450</v>
      </c>
      <c r="Z688">
        <v>15</v>
      </c>
      <c r="AA688" s="756" t="s">
        <v>2453</v>
      </c>
      <c r="AB688" t="s">
        <v>2457</v>
      </c>
      <c r="AC688">
        <v>211.4</v>
      </c>
      <c r="AD688">
        <v>26.2</v>
      </c>
      <c r="AE688">
        <v>105.80200000000001</v>
      </c>
      <c r="AF688">
        <v>105.80200000000001</v>
      </c>
      <c r="AG688">
        <v>110.55</v>
      </c>
      <c r="AH688">
        <v>110.55</v>
      </c>
      <c r="AI688">
        <v>65</v>
      </c>
      <c r="AJ688">
        <v>100.20453012048185</v>
      </c>
    </row>
    <row r="689" spans="1:36" hidden="1">
      <c r="B689" s="436">
        <v>45735</v>
      </c>
      <c r="C689" s="756" t="s">
        <v>1425</v>
      </c>
      <c r="D689" s="756"/>
      <c r="E689" s="756"/>
      <c r="F689" s="756"/>
      <c r="H689" s="756" t="s">
        <v>1426</v>
      </c>
      <c r="I689" s="756" t="s">
        <v>752</v>
      </c>
      <c r="K689" s="756" t="s">
        <v>752</v>
      </c>
      <c r="L689">
        <v>1</v>
      </c>
      <c r="M689">
        <v>1</v>
      </c>
      <c r="N689">
        <v>12</v>
      </c>
      <c r="O689" s="756" t="s">
        <v>1424</v>
      </c>
      <c r="P689" s="756" t="s">
        <v>114</v>
      </c>
      <c r="Q689" s="756" t="s">
        <v>3</v>
      </c>
      <c r="R689" s="756" t="s">
        <v>22</v>
      </c>
      <c r="S689" s="756" t="s">
        <v>753</v>
      </c>
      <c r="T689" s="756" t="s">
        <v>754</v>
      </c>
      <c r="U689" s="756" t="s">
        <v>755</v>
      </c>
      <c r="V689">
        <v>75012</v>
      </c>
      <c r="W689" s="756" t="s">
        <v>151</v>
      </c>
      <c r="X689">
        <v>75</v>
      </c>
      <c r="Y689" s="756" t="s">
        <v>2450</v>
      </c>
      <c r="Z689">
        <v>15</v>
      </c>
      <c r="AA689" s="756" t="s">
        <v>2454</v>
      </c>
      <c r="AB689" t="s">
        <v>2457</v>
      </c>
      <c r="AC689">
        <v>213.19</v>
      </c>
      <c r="AD689">
        <v>23.4</v>
      </c>
      <c r="AE689">
        <v>53.110666666666702</v>
      </c>
      <c r="AF689">
        <v>79.665999999999997</v>
      </c>
      <c r="AG689">
        <v>23.43</v>
      </c>
      <c r="AH689">
        <v>37.245000000000005</v>
      </c>
      <c r="AI689">
        <v>65</v>
      </c>
      <c r="AJ689">
        <v>100.20453012048185</v>
      </c>
    </row>
    <row r="690" spans="1:36" hidden="1">
      <c r="B690" s="436">
        <v>45735</v>
      </c>
      <c r="C690" s="756" t="s">
        <v>1425</v>
      </c>
      <c r="D690" s="756"/>
      <c r="E690" s="756"/>
      <c r="F690" s="756"/>
      <c r="H690" s="756" t="s">
        <v>1426</v>
      </c>
      <c r="I690" s="756" t="s">
        <v>704</v>
      </c>
      <c r="K690" s="756" t="s">
        <v>704</v>
      </c>
      <c r="L690">
        <v>1</v>
      </c>
      <c r="M690">
        <v>1</v>
      </c>
      <c r="N690">
        <v>12</v>
      </c>
      <c r="O690" s="756" t="s">
        <v>1424</v>
      </c>
      <c r="P690" s="756" t="s">
        <v>114</v>
      </c>
      <c r="Q690" s="756" t="s">
        <v>7</v>
      </c>
      <c r="R690" s="756" t="s">
        <v>705</v>
      </c>
      <c r="S690" s="756" t="s">
        <v>706</v>
      </c>
      <c r="T690" s="756" t="s">
        <v>706</v>
      </c>
      <c r="U690" s="756" t="s">
        <v>707</v>
      </c>
      <c r="V690">
        <v>94260</v>
      </c>
      <c r="W690" s="756" t="s">
        <v>708</v>
      </c>
      <c r="X690">
        <v>94</v>
      </c>
      <c r="Y690" s="756" t="s">
        <v>2450</v>
      </c>
      <c r="Z690">
        <v>15</v>
      </c>
      <c r="AA690" s="756" t="s">
        <v>2453</v>
      </c>
      <c r="AB690" t="s">
        <v>2457</v>
      </c>
      <c r="AC690">
        <v>118.84</v>
      </c>
      <c r="AD690">
        <v>34.58</v>
      </c>
      <c r="AE690">
        <v>69.284999999999997</v>
      </c>
      <c r="AF690">
        <v>69.284999999999997</v>
      </c>
      <c r="AG690">
        <v>59.745000000000005</v>
      </c>
      <c r="AH690">
        <v>59.745000000000005</v>
      </c>
      <c r="AI690">
        <v>65</v>
      </c>
      <c r="AJ690">
        <v>100.20453012048185</v>
      </c>
    </row>
    <row r="691" spans="1:36" hidden="1">
      <c r="A691">
        <v>193</v>
      </c>
      <c r="B691" s="436">
        <v>45735</v>
      </c>
      <c r="C691" s="756" t="s">
        <v>2350</v>
      </c>
      <c r="D691" s="756" t="s">
        <v>1460</v>
      </c>
      <c r="E691" s="756"/>
      <c r="F691" s="756"/>
      <c r="H691" s="756" t="s">
        <v>1461</v>
      </c>
      <c r="I691" s="756" t="s">
        <v>803</v>
      </c>
      <c r="J691">
        <v>82</v>
      </c>
      <c r="K691" s="756" t="s">
        <v>803</v>
      </c>
      <c r="L691">
        <v>0</v>
      </c>
      <c r="M691">
        <v>1</v>
      </c>
      <c r="N691">
        <v>12</v>
      </c>
      <c r="O691" s="756" t="s">
        <v>1424</v>
      </c>
      <c r="P691" s="756" t="s">
        <v>114</v>
      </c>
      <c r="Q691" s="756" t="s">
        <v>20</v>
      </c>
      <c r="R691" s="756" t="s">
        <v>20</v>
      </c>
      <c r="S691" s="756" t="s">
        <v>616</v>
      </c>
      <c r="T691" s="756" t="s">
        <v>616</v>
      </c>
      <c r="U691" s="756" t="s">
        <v>804</v>
      </c>
      <c r="V691">
        <v>75016</v>
      </c>
      <c r="W691" s="756" t="s">
        <v>181</v>
      </c>
      <c r="X691">
        <v>75</v>
      </c>
      <c r="Y691" s="756" t="s">
        <v>2450</v>
      </c>
      <c r="Z691">
        <v>15</v>
      </c>
      <c r="AA691" s="756" t="s">
        <v>2453</v>
      </c>
      <c r="AB691" t="s">
        <v>2457</v>
      </c>
      <c r="AC691">
        <v>475.14</v>
      </c>
      <c r="AD691">
        <v>82</v>
      </c>
      <c r="AE691">
        <v>79.063448275862072</v>
      </c>
      <c r="AF691">
        <v>305.71199999999999</v>
      </c>
      <c r="AG691">
        <v>71</v>
      </c>
      <c r="AH691">
        <v>300.61</v>
      </c>
      <c r="AI691">
        <v>65</v>
      </c>
      <c r="AJ691">
        <v>100.20453012048185</v>
      </c>
    </row>
    <row r="692" spans="1:36" hidden="1">
      <c r="A692">
        <v>193</v>
      </c>
      <c r="B692" s="436">
        <v>45735</v>
      </c>
      <c r="C692" s="756" t="s">
        <v>2350</v>
      </c>
      <c r="D692" s="756" t="s">
        <v>1460</v>
      </c>
      <c r="E692" s="756"/>
      <c r="F692" s="756"/>
      <c r="H692" s="756" t="s">
        <v>1461</v>
      </c>
      <c r="I692" s="756" t="s">
        <v>809</v>
      </c>
      <c r="J692">
        <v>4</v>
      </c>
      <c r="K692" s="756" t="s">
        <v>809</v>
      </c>
      <c r="L692">
        <v>0</v>
      </c>
      <c r="M692">
        <v>1</v>
      </c>
      <c r="N692">
        <v>12</v>
      </c>
      <c r="O692" s="756" t="s">
        <v>1424</v>
      </c>
      <c r="P692" s="756" t="s">
        <v>114</v>
      </c>
      <c r="Q692" s="756" t="s">
        <v>20</v>
      </c>
      <c r="R692" s="756" t="s">
        <v>20</v>
      </c>
      <c r="S692" s="756" t="s">
        <v>616</v>
      </c>
      <c r="T692" s="756" t="s">
        <v>616</v>
      </c>
      <c r="U692" s="756" t="s">
        <v>810</v>
      </c>
      <c r="V692">
        <v>75017</v>
      </c>
      <c r="W692" s="756" t="s">
        <v>393</v>
      </c>
      <c r="X692">
        <v>75</v>
      </c>
      <c r="Y692" s="756" t="s">
        <v>2450</v>
      </c>
      <c r="Z692">
        <v>15</v>
      </c>
      <c r="AA692" s="756" t="s">
        <v>2453</v>
      </c>
      <c r="AB692" t="s">
        <v>2457</v>
      </c>
      <c r="AC692">
        <v>411.4</v>
      </c>
      <c r="AD692">
        <v>118.37</v>
      </c>
      <c r="AE692">
        <v>68.5060465116279</v>
      </c>
      <c r="AF692">
        <v>196.38399999999999</v>
      </c>
      <c r="AG692">
        <v>60</v>
      </c>
      <c r="AH692">
        <v>179.85</v>
      </c>
      <c r="AI692">
        <v>65</v>
      </c>
      <c r="AJ692">
        <v>100.20453012048185</v>
      </c>
    </row>
    <row r="693" spans="1:36" hidden="1">
      <c r="A693">
        <v>193</v>
      </c>
      <c r="B693" s="436">
        <v>45735</v>
      </c>
      <c r="C693" s="756" t="s">
        <v>2350</v>
      </c>
      <c r="D693" s="756" t="s">
        <v>1460</v>
      </c>
      <c r="E693" s="756"/>
      <c r="F693" s="756"/>
      <c r="H693" s="756" t="s">
        <v>1461</v>
      </c>
      <c r="I693" s="756" t="s">
        <v>488</v>
      </c>
      <c r="J693">
        <v>86</v>
      </c>
      <c r="K693" s="756" t="s">
        <v>488</v>
      </c>
      <c r="L693">
        <v>0</v>
      </c>
      <c r="M693">
        <v>1</v>
      </c>
      <c r="N693">
        <v>12</v>
      </c>
      <c r="O693" s="756" t="s">
        <v>1424</v>
      </c>
      <c r="P693" s="756" t="s">
        <v>13</v>
      </c>
      <c r="Q693" s="756" t="s">
        <v>43</v>
      </c>
      <c r="R693" s="756" t="s">
        <v>93</v>
      </c>
      <c r="S693" s="756" t="s">
        <v>489</v>
      </c>
      <c r="T693" s="756" t="s">
        <v>88</v>
      </c>
      <c r="U693" s="756" t="s">
        <v>490</v>
      </c>
      <c r="V693">
        <v>75016</v>
      </c>
      <c r="W693" s="756" t="s">
        <v>181</v>
      </c>
      <c r="X693">
        <v>75</v>
      </c>
      <c r="Y693" s="756" t="s">
        <v>2448</v>
      </c>
      <c r="Z693">
        <v>15</v>
      </c>
      <c r="AA693" s="756" t="s">
        <v>3310</v>
      </c>
      <c r="AB693" t="s">
        <v>2457</v>
      </c>
      <c r="AC693">
        <v>272.39999999999998</v>
      </c>
      <c r="AD693">
        <v>52.8</v>
      </c>
      <c r="AE693">
        <v>60.131724137931045</v>
      </c>
      <c r="AF693">
        <v>124.55857142857143</v>
      </c>
      <c r="AG693">
        <v>54</v>
      </c>
      <c r="AH693">
        <v>117.02499999999999</v>
      </c>
      <c r="AI693">
        <v>65</v>
      </c>
      <c r="AJ693">
        <v>100.20453012048185</v>
      </c>
    </row>
    <row r="694" spans="1:36" hidden="1">
      <c r="A694">
        <v>194</v>
      </c>
      <c r="B694" s="436">
        <v>45735</v>
      </c>
      <c r="C694" s="756" t="s">
        <v>1435</v>
      </c>
      <c r="D694" s="756" t="s">
        <v>1814</v>
      </c>
      <c r="E694" s="756" t="s">
        <v>1799</v>
      </c>
      <c r="F694" s="756"/>
      <c r="H694" s="756" t="s">
        <v>1438</v>
      </c>
      <c r="I694" s="756" t="s">
        <v>1212</v>
      </c>
      <c r="J694">
        <v>118.14</v>
      </c>
      <c r="K694" s="756" t="s">
        <v>1212</v>
      </c>
      <c r="L694">
        <v>0</v>
      </c>
      <c r="M694">
        <v>1</v>
      </c>
      <c r="N694">
        <v>12</v>
      </c>
      <c r="O694" s="756" t="s">
        <v>1424</v>
      </c>
      <c r="P694" s="756" t="s">
        <v>13</v>
      </c>
      <c r="Q694" s="756" t="s">
        <v>49</v>
      </c>
      <c r="R694" s="756" t="s">
        <v>49</v>
      </c>
      <c r="S694" s="756" t="s">
        <v>131</v>
      </c>
      <c r="T694" s="756"/>
      <c r="U694" s="756" t="s">
        <v>1213</v>
      </c>
      <c r="V694">
        <v>75020</v>
      </c>
      <c r="W694" s="756" t="s">
        <v>138</v>
      </c>
      <c r="X694">
        <v>75</v>
      </c>
      <c r="Y694" s="756" t="s">
        <v>2448</v>
      </c>
      <c r="Z694">
        <v>15</v>
      </c>
      <c r="AA694" s="756" t="s">
        <v>3310</v>
      </c>
      <c r="AB694" t="s">
        <v>2457</v>
      </c>
      <c r="AC694">
        <v>875.78</v>
      </c>
      <c r="AD694">
        <v>47.44</v>
      </c>
      <c r="AE694">
        <v>168.76499999999999</v>
      </c>
      <c r="AF694">
        <v>180.01599999999999</v>
      </c>
      <c r="AG694">
        <v>130.27000000000001</v>
      </c>
      <c r="AH694">
        <v>118.14</v>
      </c>
      <c r="AI694">
        <v>65</v>
      </c>
      <c r="AJ694">
        <v>100.20453012048185</v>
      </c>
    </row>
    <row r="695" spans="1:36" hidden="1">
      <c r="A695">
        <v>194</v>
      </c>
      <c r="B695" s="436">
        <v>45735</v>
      </c>
      <c r="C695" s="756" t="s">
        <v>1435</v>
      </c>
      <c r="D695" s="756" t="s">
        <v>1814</v>
      </c>
      <c r="E695" s="756" t="s">
        <v>1799</v>
      </c>
      <c r="F695" s="756"/>
      <c r="H695" s="756" t="s">
        <v>1438</v>
      </c>
      <c r="I695" s="756" t="s">
        <v>1209</v>
      </c>
      <c r="J695">
        <v>118.14</v>
      </c>
      <c r="K695" s="756" t="s">
        <v>1209</v>
      </c>
      <c r="L695">
        <v>0</v>
      </c>
      <c r="M695">
        <v>1</v>
      </c>
      <c r="N695">
        <v>12</v>
      </c>
      <c r="O695" s="756" t="s">
        <v>1424</v>
      </c>
      <c r="P695" s="756" t="s">
        <v>114</v>
      </c>
      <c r="Q695" s="756" t="s">
        <v>35</v>
      </c>
      <c r="R695" s="756" t="s">
        <v>143</v>
      </c>
      <c r="S695" s="756"/>
      <c r="T695" s="756"/>
      <c r="U695" s="756" t="s">
        <v>1210</v>
      </c>
      <c r="V695">
        <v>93000</v>
      </c>
      <c r="W695" s="756" t="s">
        <v>1211</v>
      </c>
      <c r="X695">
        <v>93</v>
      </c>
      <c r="Y695" s="756" t="s">
        <v>2450</v>
      </c>
      <c r="Z695">
        <v>15</v>
      </c>
      <c r="AA695" s="756" t="s">
        <v>2453</v>
      </c>
      <c r="AB695" t="s">
        <v>2457</v>
      </c>
      <c r="AC695">
        <v>276</v>
      </c>
      <c r="AD695">
        <v>47.44</v>
      </c>
      <c r="AE695">
        <v>132.76266666666666</v>
      </c>
      <c r="AF695">
        <v>132.76266666666666</v>
      </c>
      <c r="AG695">
        <v>118.14</v>
      </c>
      <c r="AH695">
        <v>118.14</v>
      </c>
      <c r="AI695">
        <v>65</v>
      </c>
      <c r="AJ695">
        <v>100.20453012048185</v>
      </c>
    </row>
    <row r="696" spans="1:36" hidden="1">
      <c r="A696">
        <v>195</v>
      </c>
      <c r="B696" s="436">
        <v>45735</v>
      </c>
      <c r="C696" s="756" t="s">
        <v>1611</v>
      </c>
      <c r="D696" s="756"/>
      <c r="E696" s="756"/>
      <c r="F696" s="756"/>
      <c r="H696" s="756" t="s">
        <v>1444</v>
      </c>
      <c r="I696" s="756" t="s">
        <v>871</v>
      </c>
      <c r="J696">
        <v>18.100000000000001</v>
      </c>
      <c r="K696" s="756" t="s">
        <v>871</v>
      </c>
      <c r="L696">
        <v>0</v>
      </c>
      <c r="M696">
        <v>1</v>
      </c>
      <c r="N696">
        <v>12</v>
      </c>
      <c r="O696" s="756" t="s">
        <v>1424</v>
      </c>
      <c r="P696" s="756" t="s">
        <v>13</v>
      </c>
      <c r="Q696" s="756" t="s">
        <v>49</v>
      </c>
      <c r="R696" s="756" t="s">
        <v>86</v>
      </c>
      <c r="S696" s="756" t="s">
        <v>870</v>
      </c>
      <c r="T696" s="756" t="s">
        <v>95</v>
      </c>
      <c r="U696" s="756" t="s">
        <v>872</v>
      </c>
      <c r="V696">
        <v>92300</v>
      </c>
      <c r="W696" s="756" t="s">
        <v>235</v>
      </c>
      <c r="X696">
        <v>92</v>
      </c>
      <c r="Y696" s="756" t="s">
        <v>2448</v>
      </c>
      <c r="Z696">
        <v>15</v>
      </c>
      <c r="AA696" s="756" t="s">
        <v>3310</v>
      </c>
      <c r="AB696" t="s">
        <v>2457</v>
      </c>
      <c r="AC696">
        <v>143.61000000000001</v>
      </c>
      <c r="AD696">
        <v>4.3</v>
      </c>
      <c r="AE696">
        <v>39.126315789473679</v>
      </c>
      <c r="AF696">
        <v>61.95</v>
      </c>
      <c r="AG696">
        <v>20</v>
      </c>
      <c r="AH696">
        <v>54.65</v>
      </c>
      <c r="AI696">
        <v>65</v>
      </c>
      <c r="AJ696">
        <v>100.20453012048185</v>
      </c>
    </row>
    <row r="697" spans="1:36" hidden="1">
      <c r="A697">
        <v>195</v>
      </c>
      <c r="B697" s="436">
        <v>45735</v>
      </c>
      <c r="C697" s="756" t="s">
        <v>1611</v>
      </c>
      <c r="D697" s="756"/>
      <c r="E697" s="756"/>
      <c r="F697" s="756"/>
      <c r="H697" s="756" t="s">
        <v>1444</v>
      </c>
      <c r="I697" s="756" t="s">
        <v>772</v>
      </c>
      <c r="J697">
        <v>59.4</v>
      </c>
      <c r="K697" s="756" t="s">
        <v>772</v>
      </c>
      <c r="L697">
        <v>0</v>
      </c>
      <c r="M697">
        <v>1</v>
      </c>
      <c r="N697">
        <v>12</v>
      </c>
      <c r="O697" s="756" t="s">
        <v>1424</v>
      </c>
      <c r="P697" s="756" t="s">
        <v>13</v>
      </c>
      <c r="Q697" s="756" t="s">
        <v>47</v>
      </c>
      <c r="R697" s="756" t="s">
        <v>47</v>
      </c>
      <c r="S697" s="756" t="s">
        <v>773</v>
      </c>
      <c r="T697" s="756" t="s">
        <v>88</v>
      </c>
      <c r="U697" s="756" t="s">
        <v>774</v>
      </c>
      <c r="V697">
        <v>92100</v>
      </c>
      <c r="W697" s="756" t="s">
        <v>235</v>
      </c>
      <c r="X697">
        <v>92</v>
      </c>
      <c r="Y697" s="756" t="s">
        <v>2448</v>
      </c>
      <c r="Z697">
        <v>15</v>
      </c>
      <c r="AA697" s="756" t="s">
        <v>3310</v>
      </c>
      <c r="AB697" t="s">
        <v>2457</v>
      </c>
      <c r="AC697">
        <v>79</v>
      </c>
      <c r="AD697">
        <v>5.8</v>
      </c>
      <c r="AE697">
        <v>36.027500000000003</v>
      </c>
      <c r="AF697">
        <v>36.027500000000003</v>
      </c>
      <c r="AG697">
        <v>34.200000000000003</v>
      </c>
      <c r="AH697">
        <v>34.200000000000003</v>
      </c>
      <c r="AI697">
        <v>65</v>
      </c>
      <c r="AJ697">
        <v>100.20453012048185</v>
      </c>
    </row>
    <row r="698" spans="1:36" hidden="1">
      <c r="A698">
        <v>195</v>
      </c>
      <c r="B698" s="436">
        <v>45735</v>
      </c>
      <c r="C698" s="756" t="s">
        <v>1611</v>
      </c>
      <c r="D698" s="756"/>
      <c r="E698" s="756"/>
      <c r="F698" s="756"/>
      <c r="H698" s="756" t="s">
        <v>1444</v>
      </c>
      <c r="I698" s="756" t="s">
        <v>500</v>
      </c>
      <c r="J698">
        <v>47.5</v>
      </c>
      <c r="K698" s="756" t="s">
        <v>500</v>
      </c>
      <c r="L698">
        <v>0</v>
      </c>
      <c r="M698">
        <v>1</v>
      </c>
      <c r="N698">
        <v>12</v>
      </c>
      <c r="O698" s="756" t="s">
        <v>1424</v>
      </c>
      <c r="P698" s="756" t="s">
        <v>114</v>
      </c>
      <c r="Q698" s="756" t="s">
        <v>7</v>
      </c>
      <c r="R698" s="756" t="s">
        <v>501</v>
      </c>
      <c r="S698" s="756" t="s">
        <v>500</v>
      </c>
      <c r="T698" s="756" t="s">
        <v>500</v>
      </c>
      <c r="U698" s="756" t="s">
        <v>502</v>
      </c>
      <c r="V698">
        <v>92000</v>
      </c>
      <c r="W698" s="756" t="s">
        <v>160</v>
      </c>
      <c r="X698">
        <v>92</v>
      </c>
      <c r="Y698" s="756" t="s">
        <v>2450</v>
      </c>
      <c r="Z698">
        <v>15</v>
      </c>
      <c r="AA698" s="756" t="s">
        <v>2453</v>
      </c>
      <c r="AB698" t="s">
        <v>2457</v>
      </c>
      <c r="AC698">
        <v>458.58000000000004</v>
      </c>
      <c r="AD698">
        <v>45.85</v>
      </c>
      <c r="AE698">
        <v>71.959032258064511</v>
      </c>
      <c r="AF698">
        <v>159.33785714285716</v>
      </c>
      <c r="AG698">
        <v>53.75</v>
      </c>
      <c r="AH698">
        <v>137.535</v>
      </c>
      <c r="AI698">
        <v>65</v>
      </c>
      <c r="AJ698">
        <v>100.20453012048185</v>
      </c>
    </row>
    <row r="699" spans="1:36" hidden="1">
      <c r="A699">
        <v>195</v>
      </c>
      <c r="B699" s="436">
        <v>45735</v>
      </c>
      <c r="C699" s="756" t="s">
        <v>1611</v>
      </c>
      <c r="D699" s="756"/>
      <c r="E699" s="756"/>
      <c r="F699" s="756"/>
      <c r="H699" s="756" t="s">
        <v>1444</v>
      </c>
      <c r="I699" s="756" t="s">
        <v>1029</v>
      </c>
      <c r="J699">
        <v>30</v>
      </c>
      <c r="K699" s="756" t="s">
        <v>1029</v>
      </c>
      <c r="L699">
        <v>0</v>
      </c>
      <c r="M699">
        <v>1</v>
      </c>
      <c r="N699">
        <v>12</v>
      </c>
      <c r="O699" s="756" t="s">
        <v>1424</v>
      </c>
      <c r="P699" s="756" t="s">
        <v>114</v>
      </c>
      <c r="Q699" s="756" t="s">
        <v>7</v>
      </c>
      <c r="R699" s="756" t="s">
        <v>143</v>
      </c>
      <c r="S699" s="756" t="s">
        <v>483</v>
      </c>
      <c r="T699" s="756" t="s">
        <v>1030</v>
      </c>
      <c r="U699" s="756" t="s">
        <v>1031</v>
      </c>
      <c r="V699">
        <v>75015</v>
      </c>
      <c r="W699" s="756" t="s">
        <v>118</v>
      </c>
      <c r="X699">
        <v>75</v>
      </c>
      <c r="Y699" s="756" t="s">
        <v>2450</v>
      </c>
      <c r="Z699">
        <v>15</v>
      </c>
      <c r="AA699" s="756" t="s">
        <v>2453</v>
      </c>
      <c r="AB699" t="s">
        <v>2457</v>
      </c>
      <c r="AC699">
        <v>60</v>
      </c>
      <c r="AD699">
        <v>12</v>
      </c>
      <c r="AE699">
        <v>22.299999999999997</v>
      </c>
      <c r="AF699">
        <v>29.733333333333334</v>
      </c>
      <c r="AG699">
        <v>19.600000000000001</v>
      </c>
      <c r="AH699">
        <v>23.4</v>
      </c>
      <c r="AI699">
        <v>65</v>
      </c>
      <c r="AJ699">
        <v>100.20453012048185</v>
      </c>
    </row>
    <row r="700" spans="1:36" hidden="1">
      <c r="A700">
        <v>196</v>
      </c>
      <c r="B700" s="436">
        <v>45736</v>
      </c>
      <c r="C700" s="756" t="s">
        <v>1477</v>
      </c>
      <c r="D700" s="756" t="s">
        <v>1796</v>
      </c>
      <c r="E700" s="756"/>
      <c r="F700" s="756"/>
      <c r="H700" s="756" t="s">
        <v>1438</v>
      </c>
      <c r="I700" s="756" t="s">
        <v>759</v>
      </c>
      <c r="J700">
        <v>140</v>
      </c>
      <c r="K700" s="756" t="s">
        <v>759</v>
      </c>
      <c r="L700">
        <v>0</v>
      </c>
      <c r="M700">
        <v>1</v>
      </c>
      <c r="N700">
        <v>12</v>
      </c>
      <c r="O700" s="756" t="s">
        <v>1432</v>
      </c>
      <c r="P700" s="756" t="s">
        <v>13</v>
      </c>
      <c r="Q700" s="756" t="s">
        <v>49</v>
      </c>
      <c r="R700" s="756" t="s">
        <v>49</v>
      </c>
      <c r="S700" s="756" t="s">
        <v>760</v>
      </c>
      <c r="T700" s="756" t="s">
        <v>88</v>
      </c>
      <c r="U700" s="756" t="s">
        <v>761</v>
      </c>
      <c r="V700">
        <v>94270</v>
      </c>
      <c r="W700" s="756" t="s">
        <v>762</v>
      </c>
      <c r="X700">
        <v>94</v>
      </c>
      <c r="Y700" s="756" t="s">
        <v>2447</v>
      </c>
      <c r="Z700">
        <v>15</v>
      </c>
      <c r="AA700" s="756" t="s">
        <v>3310</v>
      </c>
      <c r="AB700" t="s">
        <v>2457</v>
      </c>
      <c r="AC700">
        <v>983.5</v>
      </c>
      <c r="AD700">
        <v>42.79</v>
      </c>
      <c r="AE700">
        <v>143.24458333333334</v>
      </c>
      <c r="AF700">
        <v>229.19133333333332</v>
      </c>
      <c r="AG700">
        <v>78.525000000000006</v>
      </c>
      <c r="AH700">
        <v>125.9</v>
      </c>
      <c r="AI700">
        <v>65</v>
      </c>
      <c r="AJ700">
        <v>100.20453012048185</v>
      </c>
    </row>
    <row r="701" spans="1:36" hidden="1">
      <c r="A701">
        <v>196</v>
      </c>
      <c r="B701" s="436">
        <v>45736</v>
      </c>
      <c r="C701" s="756" t="s">
        <v>1477</v>
      </c>
      <c r="D701" s="756" t="s">
        <v>1796</v>
      </c>
      <c r="E701" s="756"/>
      <c r="F701" s="756"/>
      <c r="H701" s="756" t="s">
        <v>1438</v>
      </c>
      <c r="I701" s="756" t="s">
        <v>1227</v>
      </c>
      <c r="J701">
        <v>140</v>
      </c>
      <c r="K701" s="756" t="s">
        <v>1227</v>
      </c>
      <c r="L701">
        <v>0</v>
      </c>
      <c r="M701">
        <v>1</v>
      </c>
      <c r="N701">
        <v>12</v>
      </c>
      <c r="O701" s="756" t="s">
        <v>1432</v>
      </c>
      <c r="P701" s="756" t="s">
        <v>114</v>
      </c>
      <c r="Q701" s="756" t="s">
        <v>20</v>
      </c>
      <c r="R701" s="756" t="s">
        <v>20</v>
      </c>
      <c r="S701" s="756" t="s">
        <v>848</v>
      </c>
      <c r="T701" s="756" t="s">
        <v>848</v>
      </c>
      <c r="U701" s="756" t="s">
        <v>1228</v>
      </c>
      <c r="V701">
        <v>93230</v>
      </c>
      <c r="W701" s="756" t="s">
        <v>286</v>
      </c>
      <c r="X701">
        <v>93</v>
      </c>
      <c r="Y701" s="756" t="s">
        <v>2450</v>
      </c>
      <c r="Z701">
        <v>15</v>
      </c>
      <c r="AA701" s="756" t="s">
        <v>2453</v>
      </c>
      <c r="AB701" t="s">
        <v>2457</v>
      </c>
      <c r="AC701">
        <v>242</v>
      </c>
      <c r="AD701">
        <v>68.650000000000006</v>
      </c>
      <c r="AE701">
        <v>73.678620689655176</v>
      </c>
      <c r="AF701">
        <v>142.44533333333334</v>
      </c>
      <c r="AG701">
        <v>63.7</v>
      </c>
      <c r="AH701">
        <v>131</v>
      </c>
      <c r="AI701">
        <v>65</v>
      </c>
      <c r="AJ701">
        <v>100.20453012048185</v>
      </c>
    </row>
    <row r="702" spans="1:36" hidden="1">
      <c r="A702">
        <v>197</v>
      </c>
      <c r="B702" s="436">
        <v>45736</v>
      </c>
      <c r="C702" s="756" t="s">
        <v>1568</v>
      </c>
      <c r="D702" s="756" t="s">
        <v>1665</v>
      </c>
      <c r="E702" s="756" t="s">
        <v>3153</v>
      </c>
      <c r="F702" s="756"/>
      <c r="H702" s="756" t="s">
        <v>1457</v>
      </c>
      <c r="I702" s="756" t="s">
        <v>485</v>
      </c>
      <c r="J702">
        <v>87.5</v>
      </c>
      <c r="K702" s="756" t="s">
        <v>485</v>
      </c>
      <c r="L702">
        <v>0</v>
      </c>
      <c r="M702">
        <v>1</v>
      </c>
      <c r="N702">
        <v>12</v>
      </c>
      <c r="O702" s="756" t="s">
        <v>1432</v>
      </c>
      <c r="P702" s="756" t="s">
        <v>13</v>
      </c>
      <c r="Q702" s="756" t="s">
        <v>49</v>
      </c>
      <c r="R702" s="756" t="s">
        <v>86</v>
      </c>
      <c r="S702" s="756" t="s">
        <v>486</v>
      </c>
      <c r="T702" s="756" t="s">
        <v>88</v>
      </c>
      <c r="U702" s="756" t="s">
        <v>487</v>
      </c>
      <c r="V702">
        <v>75003</v>
      </c>
      <c r="W702" s="756" t="s">
        <v>315</v>
      </c>
      <c r="X702">
        <v>75</v>
      </c>
      <c r="Y702" s="756" t="s">
        <v>2447</v>
      </c>
      <c r="Z702">
        <v>15</v>
      </c>
      <c r="AA702" s="756" t="s">
        <v>3310</v>
      </c>
      <c r="AB702" t="s">
        <v>2457</v>
      </c>
      <c r="AC702">
        <v>96.3</v>
      </c>
      <c r="AD702">
        <v>70</v>
      </c>
      <c r="AE702">
        <v>80.628571428571433</v>
      </c>
      <c r="AF702">
        <v>80.628571428571433</v>
      </c>
      <c r="AG702">
        <v>87.5</v>
      </c>
      <c r="AH702">
        <v>87.5</v>
      </c>
      <c r="AI702">
        <v>65</v>
      </c>
      <c r="AJ702">
        <v>100.20453012048185</v>
      </c>
    </row>
    <row r="703" spans="1:36" hidden="1">
      <c r="A703">
        <v>197</v>
      </c>
      <c r="B703" s="436">
        <v>45736</v>
      </c>
      <c r="C703" s="756" t="s">
        <v>1568</v>
      </c>
      <c r="D703" s="756" t="s">
        <v>1665</v>
      </c>
      <c r="E703" s="756" t="s">
        <v>3153</v>
      </c>
      <c r="F703" s="756"/>
      <c r="H703" s="756" t="s">
        <v>1457</v>
      </c>
      <c r="I703" s="756" t="s">
        <v>1203</v>
      </c>
      <c r="J703">
        <v>87.5</v>
      </c>
      <c r="K703" s="756" t="s">
        <v>1203</v>
      </c>
      <c r="L703">
        <v>0</v>
      </c>
      <c r="M703">
        <v>1</v>
      </c>
      <c r="N703">
        <v>12</v>
      </c>
      <c r="O703" s="756" t="s">
        <v>1432</v>
      </c>
      <c r="P703" s="756" t="s">
        <v>114</v>
      </c>
      <c r="Q703" s="756" t="s">
        <v>690</v>
      </c>
      <c r="R703" s="756" t="s">
        <v>1204</v>
      </c>
      <c r="S703" s="756"/>
      <c r="T703" s="756"/>
      <c r="U703" s="756" t="s">
        <v>1205</v>
      </c>
      <c r="V703">
        <v>75013</v>
      </c>
      <c r="W703" s="756" t="s">
        <v>127</v>
      </c>
      <c r="X703">
        <v>75</v>
      </c>
      <c r="Y703" s="756" t="s">
        <v>2450</v>
      </c>
      <c r="Z703">
        <v>15</v>
      </c>
      <c r="AA703" s="756" t="s">
        <v>2452</v>
      </c>
      <c r="AB703" t="s">
        <v>2457</v>
      </c>
      <c r="AC703">
        <v>96.3</v>
      </c>
      <c r="AD703">
        <v>70</v>
      </c>
      <c r="AE703">
        <v>80.628571428571433</v>
      </c>
      <c r="AF703">
        <v>80.628571428571433</v>
      </c>
      <c r="AG703">
        <v>87.5</v>
      </c>
      <c r="AH703">
        <v>87.5</v>
      </c>
      <c r="AI703">
        <v>65</v>
      </c>
      <c r="AJ703">
        <v>100.20453012048185</v>
      </c>
    </row>
    <row r="704" spans="1:36" hidden="1">
      <c r="A704">
        <v>198</v>
      </c>
      <c r="B704" s="436">
        <v>45736</v>
      </c>
      <c r="C704" s="756" t="s">
        <v>1447</v>
      </c>
      <c r="D704" s="756" t="s">
        <v>3155</v>
      </c>
      <c r="E704" s="756"/>
      <c r="F704" s="756"/>
      <c r="H704" s="756" t="s">
        <v>1461</v>
      </c>
      <c r="I704" s="756" t="s">
        <v>500</v>
      </c>
      <c r="J704">
        <v>35.65</v>
      </c>
      <c r="K704" s="756" t="s">
        <v>500</v>
      </c>
      <c r="L704">
        <v>0</v>
      </c>
      <c r="M704">
        <v>1</v>
      </c>
      <c r="N704">
        <v>12</v>
      </c>
      <c r="O704" s="756" t="s">
        <v>1432</v>
      </c>
      <c r="P704" s="756" t="s">
        <v>114</v>
      </c>
      <c r="Q704" s="756" t="s">
        <v>7</v>
      </c>
      <c r="R704" s="756" t="s">
        <v>501</v>
      </c>
      <c r="S704" s="756" t="s">
        <v>500</v>
      </c>
      <c r="T704" s="756" t="s">
        <v>500</v>
      </c>
      <c r="U704" s="756" t="s">
        <v>502</v>
      </c>
      <c r="V704">
        <v>92000</v>
      </c>
      <c r="W704" s="756" t="s">
        <v>160</v>
      </c>
      <c r="X704">
        <v>92</v>
      </c>
      <c r="Y704" s="756" t="s">
        <v>2450</v>
      </c>
      <c r="Z704">
        <v>15</v>
      </c>
      <c r="AA704" s="756" t="s">
        <v>2453</v>
      </c>
      <c r="AB704" t="s">
        <v>2457</v>
      </c>
      <c r="AC704">
        <v>458.58000000000004</v>
      </c>
      <c r="AD704">
        <v>45.85</v>
      </c>
      <c r="AE704">
        <v>71.959032258064511</v>
      </c>
      <c r="AF704">
        <v>159.33785714285716</v>
      </c>
      <c r="AG704">
        <v>53.75</v>
      </c>
      <c r="AH704">
        <v>137.535</v>
      </c>
      <c r="AI704">
        <v>65</v>
      </c>
      <c r="AJ704">
        <v>100.20453012048185</v>
      </c>
    </row>
    <row r="705" spans="1:36" hidden="1">
      <c r="A705">
        <v>198</v>
      </c>
      <c r="B705" s="436">
        <v>45736</v>
      </c>
      <c r="C705" s="756" t="s">
        <v>1447</v>
      </c>
      <c r="D705" s="756" t="s">
        <v>3155</v>
      </c>
      <c r="E705" s="756"/>
      <c r="F705" s="756"/>
      <c r="H705" s="756" t="s">
        <v>1461</v>
      </c>
      <c r="I705" s="756" t="s">
        <v>657</v>
      </c>
      <c r="J705">
        <v>16</v>
      </c>
      <c r="K705" s="756" t="s">
        <v>657</v>
      </c>
      <c r="L705">
        <v>0</v>
      </c>
      <c r="M705">
        <v>1</v>
      </c>
      <c r="N705">
        <v>12</v>
      </c>
      <c r="O705" s="756" t="s">
        <v>1432</v>
      </c>
      <c r="P705" s="756" t="s">
        <v>114</v>
      </c>
      <c r="Q705" s="756" t="s">
        <v>5</v>
      </c>
      <c r="R705" s="756" t="s">
        <v>5</v>
      </c>
      <c r="S705" s="756" t="s">
        <v>658</v>
      </c>
      <c r="T705" s="756" t="s">
        <v>658</v>
      </c>
      <c r="U705" s="756" t="s">
        <v>659</v>
      </c>
      <c r="V705">
        <v>92800</v>
      </c>
      <c r="W705" s="756" t="s">
        <v>475</v>
      </c>
      <c r="X705">
        <v>92</v>
      </c>
      <c r="Y705" s="756" t="s">
        <v>2450</v>
      </c>
      <c r="Z705">
        <v>15</v>
      </c>
      <c r="AA705" s="756" t="s">
        <v>2454</v>
      </c>
      <c r="AB705" t="s">
        <v>2457</v>
      </c>
      <c r="AC705">
        <v>111.7</v>
      </c>
      <c r="AD705">
        <v>16</v>
      </c>
      <c r="AE705">
        <v>68.8</v>
      </c>
      <c r="AF705">
        <v>68.8</v>
      </c>
      <c r="AG705">
        <v>78.7</v>
      </c>
      <c r="AH705">
        <v>78.7</v>
      </c>
      <c r="AI705">
        <v>65</v>
      </c>
      <c r="AJ705">
        <v>100.20453012048185</v>
      </c>
    </row>
    <row r="706" spans="1:36" hidden="1">
      <c r="A706">
        <v>198</v>
      </c>
      <c r="B706" s="436">
        <v>45736</v>
      </c>
      <c r="C706" s="756" t="s">
        <v>1447</v>
      </c>
      <c r="D706" s="756" t="s">
        <v>3155</v>
      </c>
      <c r="E706" s="756"/>
      <c r="F706" s="756"/>
      <c r="H706" s="756" t="s">
        <v>1461</v>
      </c>
      <c r="I706" s="756" t="s">
        <v>370</v>
      </c>
      <c r="J706">
        <v>35.65</v>
      </c>
      <c r="K706" s="756" t="s">
        <v>370</v>
      </c>
      <c r="L706">
        <v>0</v>
      </c>
      <c r="M706">
        <v>1</v>
      </c>
      <c r="N706">
        <v>12</v>
      </c>
      <c r="O706" s="756" t="s">
        <v>1432</v>
      </c>
      <c r="P706" s="756" t="s">
        <v>13</v>
      </c>
      <c r="Q706" s="756" t="s">
        <v>43</v>
      </c>
      <c r="R706" s="756" t="s">
        <v>93</v>
      </c>
      <c r="S706" s="756" t="s">
        <v>371</v>
      </c>
      <c r="T706" s="756" t="s">
        <v>95</v>
      </c>
      <c r="U706" s="756" t="s">
        <v>373</v>
      </c>
      <c r="V706">
        <v>92000</v>
      </c>
      <c r="W706" s="756" t="s">
        <v>160</v>
      </c>
      <c r="X706">
        <v>92</v>
      </c>
      <c r="Y706" s="756" t="s">
        <v>2512</v>
      </c>
      <c r="Z706">
        <v>15</v>
      </c>
      <c r="AA706" s="756" t="s">
        <v>3310</v>
      </c>
      <c r="AB706" t="s">
        <v>2457</v>
      </c>
      <c r="AC706">
        <v>106.98</v>
      </c>
      <c r="AD706">
        <v>18</v>
      </c>
      <c r="AE706">
        <v>59.938333333333333</v>
      </c>
      <c r="AF706">
        <v>59.938333333333333</v>
      </c>
      <c r="AG706">
        <v>50.814999999999998</v>
      </c>
      <c r="AH706">
        <v>50.814999999999998</v>
      </c>
      <c r="AI706">
        <v>65</v>
      </c>
      <c r="AJ706">
        <v>100.20453012048185</v>
      </c>
    </row>
    <row r="707" spans="1:36" hidden="1">
      <c r="A707">
        <v>198</v>
      </c>
      <c r="B707" s="436">
        <v>45736</v>
      </c>
      <c r="C707" s="756" t="s">
        <v>1447</v>
      </c>
      <c r="D707" s="756" t="s">
        <v>3155</v>
      </c>
      <c r="E707" s="756"/>
      <c r="F707" s="756"/>
      <c r="H707" s="756" t="s">
        <v>1461</v>
      </c>
      <c r="I707" s="756" t="s">
        <v>759</v>
      </c>
      <c r="J707">
        <v>16</v>
      </c>
      <c r="K707" s="756" t="s">
        <v>759</v>
      </c>
      <c r="L707">
        <v>0</v>
      </c>
      <c r="M707">
        <v>1</v>
      </c>
      <c r="N707">
        <v>12</v>
      </c>
      <c r="O707" s="756" t="s">
        <v>1432</v>
      </c>
      <c r="P707" s="756" t="s">
        <v>13</v>
      </c>
      <c r="Q707" s="756" t="s">
        <v>49</v>
      </c>
      <c r="R707" s="756" t="s">
        <v>49</v>
      </c>
      <c r="S707" s="756" t="s">
        <v>760</v>
      </c>
      <c r="T707" s="756" t="s">
        <v>88</v>
      </c>
      <c r="U707" s="756" t="s">
        <v>761</v>
      </c>
      <c r="V707">
        <v>94270</v>
      </c>
      <c r="W707" s="756" t="s">
        <v>762</v>
      </c>
      <c r="X707">
        <v>94</v>
      </c>
      <c r="Y707" s="756" t="s">
        <v>2447</v>
      </c>
      <c r="Z707">
        <v>15</v>
      </c>
      <c r="AA707" s="756" t="s">
        <v>3310</v>
      </c>
      <c r="AB707" t="s">
        <v>2457</v>
      </c>
      <c r="AC707">
        <v>983.5</v>
      </c>
      <c r="AD707">
        <v>42.79</v>
      </c>
      <c r="AE707">
        <v>143.24458333333334</v>
      </c>
      <c r="AF707">
        <v>229.19133333333332</v>
      </c>
      <c r="AG707">
        <v>78.525000000000006</v>
      </c>
      <c r="AH707">
        <v>125.9</v>
      </c>
      <c r="AI707">
        <v>65</v>
      </c>
      <c r="AJ707">
        <v>100.20453012048185</v>
      </c>
    </row>
    <row r="708" spans="1:36" hidden="1">
      <c r="A708">
        <v>199</v>
      </c>
      <c r="B708" s="436">
        <v>45736</v>
      </c>
      <c r="C708" s="756" t="s">
        <v>1526</v>
      </c>
      <c r="D708" s="756" t="s">
        <v>1814</v>
      </c>
      <c r="E708" s="756"/>
      <c r="F708" s="756"/>
      <c r="H708" s="756" t="s">
        <v>1444</v>
      </c>
      <c r="I708" s="756" t="s">
        <v>1245</v>
      </c>
      <c r="J708">
        <v>59.5</v>
      </c>
      <c r="K708" s="756" t="s">
        <v>1245</v>
      </c>
      <c r="L708">
        <v>0</v>
      </c>
      <c r="M708">
        <v>1</v>
      </c>
      <c r="N708">
        <v>12</v>
      </c>
      <c r="O708" s="756" t="s">
        <v>1432</v>
      </c>
      <c r="P708" s="756" t="s">
        <v>13</v>
      </c>
      <c r="Q708" s="756" t="s">
        <v>49</v>
      </c>
      <c r="R708" s="756" t="s">
        <v>86</v>
      </c>
      <c r="S708" s="756" t="s">
        <v>1245</v>
      </c>
      <c r="T708" s="756" t="s">
        <v>88</v>
      </c>
      <c r="U708" s="756" t="s">
        <v>1246</v>
      </c>
      <c r="V708">
        <v>93022</v>
      </c>
      <c r="W708" s="756" t="s">
        <v>1211</v>
      </c>
      <c r="X708">
        <v>93</v>
      </c>
      <c r="Y708" s="756" t="s">
        <v>2450</v>
      </c>
      <c r="Z708">
        <v>15</v>
      </c>
      <c r="AA708" s="756" t="s">
        <v>3310</v>
      </c>
      <c r="AB708" t="s">
        <v>2457</v>
      </c>
      <c r="AC708">
        <v>1408</v>
      </c>
      <c r="AD708">
        <v>0</v>
      </c>
      <c r="AE708">
        <v>436.70933333333335</v>
      </c>
      <c r="AF708">
        <v>655.06400000000008</v>
      </c>
      <c r="AG708">
        <v>425</v>
      </c>
      <c r="AH708">
        <v>831.75</v>
      </c>
      <c r="AI708">
        <v>65</v>
      </c>
      <c r="AJ708">
        <v>100.20453012048185</v>
      </c>
    </row>
    <row r="709" spans="1:36" hidden="1">
      <c r="A709">
        <v>199</v>
      </c>
      <c r="B709" s="436">
        <v>45736</v>
      </c>
      <c r="C709" s="756" t="s">
        <v>1526</v>
      </c>
      <c r="D709" s="756" t="s">
        <v>1814</v>
      </c>
      <c r="E709" s="756"/>
      <c r="F709" s="756"/>
      <c r="H709" s="756" t="s">
        <v>1444</v>
      </c>
      <c r="I709" s="756" t="s">
        <v>331</v>
      </c>
      <c r="J709">
        <v>59.5</v>
      </c>
      <c r="K709" s="756" t="s">
        <v>331</v>
      </c>
      <c r="L709">
        <v>0</v>
      </c>
      <c r="M709">
        <v>1</v>
      </c>
      <c r="N709">
        <v>12</v>
      </c>
      <c r="O709" s="756" t="s">
        <v>1432</v>
      </c>
      <c r="P709" s="756" t="s">
        <v>114</v>
      </c>
      <c r="Q709" s="756" t="s">
        <v>3</v>
      </c>
      <c r="R709" s="756" t="s">
        <v>3</v>
      </c>
      <c r="S709" s="756" t="s">
        <v>332</v>
      </c>
      <c r="T709" s="756" t="s">
        <v>332</v>
      </c>
      <c r="U709" s="756" t="s">
        <v>333</v>
      </c>
      <c r="V709">
        <v>93200</v>
      </c>
      <c r="W709" s="756" t="s">
        <v>330</v>
      </c>
      <c r="X709">
        <v>93</v>
      </c>
      <c r="Y709" s="756" t="s">
        <v>2450</v>
      </c>
      <c r="Z709">
        <v>15</v>
      </c>
      <c r="AA709" s="756" t="s">
        <v>2454</v>
      </c>
      <c r="AB709" t="s">
        <v>2457</v>
      </c>
      <c r="AC709">
        <v>1408</v>
      </c>
      <c r="AD709">
        <v>16</v>
      </c>
      <c r="AE709">
        <v>433.81812500000001</v>
      </c>
      <c r="AF709">
        <v>631.00818181818181</v>
      </c>
      <c r="AG709">
        <v>416.39</v>
      </c>
      <c r="AH709">
        <v>630.5</v>
      </c>
      <c r="AI709">
        <v>65</v>
      </c>
      <c r="AJ709">
        <v>100.20453012048185</v>
      </c>
    </row>
    <row r="710" spans="1:36" hidden="1">
      <c r="B710" s="436">
        <v>45737</v>
      </c>
      <c r="C710" s="756" t="s">
        <v>1425</v>
      </c>
      <c r="D710" s="756"/>
      <c r="E710" s="756"/>
      <c r="F710" s="756"/>
      <c r="H710" s="756" t="s">
        <v>1426</v>
      </c>
      <c r="I710" s="756" t="s">
        <v>174</v>
      </c>
      <c r="K710" s="756" t="s">
        <v>174</v>
      </c>
      <c r="L710">
        <v>1</v>
      </c>
      <c r="M710">
        <v>1</v>
      </c>
      <c r="N710">
        <v>12</v>
      </c>
      <c r="O710" s="756" t="s">
        <v>1440</v>
      </c>
      <c r="P710" s="756" t="s">
        <v>114</v>
      </c>
      <c r="Q710" s="756" t="s">
        <v>7</v>
      </c>
      <c r="R710" s="756" t="s">
        <v>143</v>
      </c>
      <c r="S710" s="756" t="s">
        <v>144</v>
      </c>
      <c r="T710" s="756" t="s">
        <v>175</v>
      </c>
      <c r="U710" s="756" t="s">
        <v>176</v>
      </c>
      <c r="V710">
        <v>92400</v>
      </c>
      <c r="W710" s="756" t="s">
        <v>177</v>
      </c>
      <c r="X710">
        <v>92</v>
      </c>
      <c r="Y710" s="756" t="s">
        <v>2450</v>
      </c>
      <c r="Z710">
        <v>15</v>
      </c>
      <c r="AA710" s="756" t="s">
        <v>2453</v>
      </c>
      <c r="AB710" t="s">
        <v>2457</v>
      </c>
      <c r="AC710">
        <v>36</v>
      </c>
      <c r="AD710">
        <v>36</v>
      </c>
      <c r="AE710">
        <v>36</v>
      </c>
      <c r="AF710">
        <v>36</v>
      </c>
      <c r="AG710">
        <v>36</v>
      </c>
      <c r="AH710">
        <v>36</v>
      </c>
      <c r="AI710">
        <v>65</v>
      </c>
      <c r="AJ710">
        <v>100.20453012048185</v>
      </c>
    </row>
    <row r="711" spans="1:36" hidden="1">
      <c r="B711" s="436">
        <v>45737</v>
      </c>
      <c r="C711" s="756" t="s">
        <v>1425</v>
      </c>
      <c r="D711" s="756"/>
      <c r="E711" s="756"/>
      <c r="F711" s="756"/>
      <c r="H711" s="756" t="s">
        <v>1426</v>
      </c>
      <c r="I711" s="756" t="s">
        <v>1231</v>
      </c>
      <c r="K711" s="756" t="s">
        <v>1231</v>
      </c>
      <c r="L711">
        <v>1</v>
      </c>
      <c r="M711">
        <v>1</v>
      </c>
      <c r="N711">
        <v>12</v>
      </c>
      <c r="O711" s="756" t="s">
        <v>1440</v>
      </c>
      <c r="P711" s="756" t="s">
        <v>114</v>
      </c>
      <c r="Q711" s="756" t="s">
        <v>7</v>
      </c>
      <c r="R711" s="756" t="s">
        <v>143</v>
      </c>
      <c r="S711" s="756"/>
      <c r="T711" s="756" t="s">
        <v>1232</v>
      </c>
      <c r="U711" s="756" t="s">
        <v>1233</v>
      </c>
      <c r="V711">
        <v>92110</v>
      </c>
      <c r="W711" s="756" t="s">
        <v>167</v>
      </c>
      <c r="X711">
        <v>92</v>
      </c>
      <c r="Y711" s="756" t="s">
        <v>2450</v>
      </c>
      <c r="Z711">
        <v>15</v>
      </c>
      <c r="AA711" s="756" t="s">
        <v>2453</v>
      </c>
      <c r="AB711" t="s">
        <v>2457</v>
      </c>
      <c r="AC711">
        <v>106.55</v>
      </c>
      <c r="AD711">
        <v>60.5</v>
      </c>
      <c r="AE711">
        <v>80.216666666666669</v>
      </c>
      <c r="AF711">
        <v>80.216666666666669</v>
      </c>
      <c r="AG711">
        <v>73.599999999999994</v>
      </c>
      <c r="AH711">
        <v>73.599999999999994</v>
      </c>
      <c r="AI711">
        <v>65</v>
      </c>
      <c r="AJ711">
        <v>100.20453012048185</v>
      </c>
    </row>
    <row r="712" spans="1:36" hidden="1">
      <c r="B712" s="436">
        <v>45737</v>
      </c>
      <c r="C712" s="756" t="s">
        <v>1425</v>
      </c>
      <c r="D712" s="756"/>
      <c r="E712" s="756"/>
      <c r="F712" s="756"/>
      <c r="H712" s="756" t="s">
        <v>1426</v>
      </c>
      <c r="I712" s="756" t="s">
        <v>1068</v>
      </c>
      <c r="K712" s="756" t="s">
        <v>1068</v>
      </c>
      <c r="L712">
        <v>1</v>
      </c>
      <c r="M712">
        <v>1</v>
      </c>
      <c r="N712">
        <v>12</v>
      </c>
      <c r="O712" s="756" t="s">
        <v>1440</v>
      </c>
      <c r="P712" s="756" t="s">
        <v>114</v>
      </c>
      <c r="Q712" s="756" t="s">
        <v>7</v>
      </c>
      <c r="R712" s="756" t="s">
        <v>143</v>
      </c>
      <c r="S712" s="756" t="s">
        <v>505</v>
      </c>
      <c r="T712" s="756" t="s">
        <v>1069</v>
      </c>
      <c r="U712" s="756" t="s">
        <v>1070</v>
      </c>
      <c r="V712">
        <v>92130</v>
      </c>
      <c r="W712" s="756" t="s">
        <v>147</v>
      </c>
      <c r="X712">
        <v>92</v>
      </c>
      <c r="Y712" s="756" t="s">
        <v>2450</v>
      </c>
      <c r="Z712">
        <v>15</v>
      </c>
      <c r="AA712" s="756" t="s">
        <v>2453</v>
      </c>
      <c r="AB712" t="s">
        <v>2457</v>
      </c>
      <c r="AI712">
        <v>65</v>
      </c>
      <c r="AJ712">
        <v>100.20453012048185</v>
      </c>
    </row>
    <row r="713" spans="1:36" hidden="1">
      <c r="B713" s="436">
        <v>45737</v>
      </c>
      <c r="C713" s="756" t="s">
        <v>1425</v>
      </c>
      <c r="D713" s="756"/>
      <c r="E713" s="756"/>
      <c r="F713" s="756"/>
      <c r="H713" s="756" t="s">
        <v>1426</v>
      </c>
      <c r="I713" s="756" t="s">
        <v>835</v>
      </c>
      <c r="K713" s="756" t="s">
        <v>835</v>
      </c>
      <c r="L713">
        <v>1</v>
      </c>
      <c r="M713">
        <v>1</v>
      </c>
      <c r="N713">
        <v>12</v>
      </c>
      <c r="O713" s="756" t="s">
        <v>1440</v>
      </c>
      <c r="P713" s="756" t="s">
        <v>114</v>
      </c>
      <c r="Q713" s="756" t="s">
        <v>7</v>
      </c>
      <c r="R713" s="756" t="s">
        <v>143</v>
      </c>
      <c r="S713" s="756" t="s">
        <v>836</v>
      </c>
      <c r="T713" s="756" t="s">
        <v>837</v>
      </c>
      <c r="U713" s="756" t="s">
        <v>838</v>
      </c>
      <c r="V713">
        <v>92100</v>
      </c>
      <c r="W713" s="756" t="s">
        <v>839</v>
      </c>
      <c r="X713">
        <v>92</v>
      </c>
      <c r="Y713" s="756" t="s">
        <v>2450</v>
      </c>
      <c r="Z713">
        <v>15</v>
      </c>
      <c r="AA713" s="756" t="s">
        <v>2453</v>
      </c>
      <c r="AB713" t="s">
        <v>2457</v>
      </c>
      <c r="AI713">
        <v>65</v>
      </c>
      <c r="AJ713">
        <v>100.20453012048185</v>
      </c>
    </row>
    <row r="714" spans="1:36" hidden="1">
      <c r="B714" s="436">
        <v>45737</v>
      </c>
      <c r="C714" s="756" t="s">
        <v>1425</v>
      </c>
      <c r="D714" s="756"/>
      <c r="E714" s="756"/>
      <c r="F714" s="756"/>
      <c r="H714" s="756" t="s">
        <v>1426</v>
      </c>
      <c r="I714" s="756" t="s">
        <v>164</v>
      </c>
      <c r="K714" s="756" t="s">
        <v>164</v>
      </c>
      <c r="L714">
        <v>1</v>
      </c>
      <c r="M714">
        <v>1</v>
      </c>
      <c r="N714">
        <v>12</v>
      </c>
      <c r="O714" s="756" t="s">
        <v>1440</v>
      </c>
      <c r="P714" s="756" t="s">
        <v>114</v>
      </c>
      <c r="Q714" s="756" t="s">
        <v>7</v>
      </c>
      <c r="R714" s="756" t="s">
        <v>143</v>
      </c>
      <c r="S714" s="756" t="s">
        <v>144</v>
      </c>
      <c r="T714" s="756" t="s">
        <v>165</v>
      </c>
      <c r="U714" s="756" t="s">
        <v>166</v>
      </c>
      <c r="V714">
        <v>92110</v>
      </c>
      <c r="W714" s="756" t="s">
        <v>167</v>
      </c>
      <c r="X714">
        <v>92</v>
      </c>
      <c r="Y714" s="756" t="s">
        <v>2450</v>
      </c>
      <c r="Z714">
        <v>15</v>
      </c>
      <c r="AA714" s="756" t="s">
        <v>2453</v>
      </c>
      <c r="AB714" t="s">
        <v>2457</v>
      </c>
      <c r="AC714">
        <v>15</v>
      </c>
      <c r="AD714">
        <v>15</v>
      </c>
      <c r="AE714">
        <v>15</v>
      </c>
      <c r="AF714">
        <v>15</v>
      </c>
      <c r="AG714">
        <v>15</v>
      </c>
      <c r="AH714">
        <v>15</v>
      </c>
      <c r="AI714">
        <v>65</v>
      </c>
      <c r="AJ714">
        <v>100.20453012048185</v>
      </c>
    </row>
    <row r="715" spans="1:36" hidden="1">
      <c r="B715" s="436">
        <v>45737</v>
      </c>
      <c r="C715" s="756" t="s">
        <v>1425</v>
      </c>
      <c r="D715" s="756"/>
      <c r="E715" s="756"/>
      <c r="F715" s="756"/>
      <c r="H715" s="756" t="s">
        <v>1426</v>
      </c>
      <c r="I715" s="756" t="s">
        <v>455</v>
      </c>
      <c r="K715" s="756" t="s">
        <v>455</v>
      </c>
      <c r="L715">
        <v>1</v>
      </c>
      <c r="M715">
        <v>1</v>
      </c>
      <c r="N715">
        <v>12</v>
      </c>
      <c r="O715" s="756" t="s">
        <v>1440</v>
      </c>
      <c r="P715" s="756" t="s">
        <v>114</v>
      </c>
      <c r="Q715" s="756" t="s">
        <v>7</v>
      </c>
      <c r="R715" s="756" t="s">
        <v>143</v>
      </c>
      <c r="S715" s="756" t="s">
        <v>449</v>
      </c>
      <c r="T715" s="756" t="s">
        <v>165</v>
      </c>
      <c r="U715" s="756" t="s">
        <v>456</v>
      </c>
      <c r="V715">
        <v>92300</v>
      </c>
      <c r="W715" s="756" t="s">
        <v>172</v>
      </c>
      <c r="X715">
        <v>92</v>
      </c>
      <c r="Y715" s="756" t="s">
        <v>2450</v>
      </c>
      <c r="Z715">
        <v>15</v>
      </c>
      <c r="AA715" s="756" t="s">
        <v>2453</v>
      </c>
      <c r="AB715" t="s">
        <v>2457</v>
      </c>
      <c r="AC715">
        <v>60.57</v>
      </c>
      <c r="AD715">
        <v>29.3</v>
      </c>
      <c r="AE715">
        <v>41.696666666666665</v>
      </c>
      <c r="AF715">
        <v>41.696666666666665</v>
      </c>
      <c r="AG715">
        <v>35.22</v>
      </c>
      <c r="AH715">
        <v>35.22</v>
      </c>
      <c r="AI715">
        <v>65</v>
      </c>
      <c r="AJ715">
        <v>100.20453012048185</v>
      </c>
    </row>
    <row r="716" spans="1:36" hidden="1">
      <c r="A716">
        <v>200</v>
      </c>
      <c r="B716" s="436">
        <v>45737</v>
      </c>
      <c r="C716" s="756" t="s">
        <v>1529</v>
      </c>
      <c r="D716" s="756" t="s">
        <v>3158</v>
      </c>
      <c r="E716" s="756"/>
      <c r="F716" s="756"/>
      <c r="H716" s="756" t="s">
        <v>1457</v>
      </c>
      <c r="I716" s="756" t="s">
        <v>803</v>
      </c>
      <c r="J716">
        <v>85.34</v>
      </c>
      <c r="K716" s="756" t="s">
        <v>803</v>
      </c>
      <c r="L716">
        <v>0</v>
      </c>
      <c r="M716">
        <v>1</v>
      </c>
      <c r="N716">
        <v>12</v>
      </c>
      <c r="O716" s="756" t="s">
        <v>1440</v>
      </c>
      <c r="P716" s="756" t="s">
        <v>114</v>
      </c>
      <c r="Q716" s="756" t="s">
        <v>20</v>
      </c>
      <c r="R716" s="756" t="s">
        <v>20</v>
      </c>
      <c r="S716" s="756" t="s">
        <v>616</v>
      </c>
      <c r="T716" s="756" t="s">
        <v>616</v>
      </c>
      <c r="U716" s="756" t="s">
        <v>804</v>
      </c>
      <c r="V716">
        <v>75016</v>
      </c>
      <c r="W716" s="756" t="s">
        <v>181</v>
      </c>
      <c r="X716">
        <v>75</v>
      </c>
      <c r="Y716" s="756" t="s">
        <v>2450</v>
      </c>
      <c r="Z716">
        <v>15</v>
      </c>
      <c r="AA716" s="756" t="s">
        <v>2453</v>
      </c>
      <c r="AB716" t="s">
        <v>2457</v>
      </c>
      <c r="AC716">
        <v>475.14</v>
      </c>
      <c r="AD716">
        <v>82</v>
      </c>
      <c r="AE716">
        <v>79.063448275862072</v>
      </c>
      <c r="AF716">
        <v>305.71199999999999</v>
      </c>
      <c r="AG716">
        <v>71</v>
      </c>
      <c r="AH716">
        <v>300.61</v>
      </c>
      <c r="AI716">
        <v>65</v>
      </c>
      <c r="AJ716">
        <v>100.20453012048185</v>
      </c>
    </row>
    <row r="717" spans="1:36" hidden="1">
      <c r="A717">
        <v>200</v>
      </c>
      <c r="B717" s="436">
        <v>45737</v>
      </c>
      <c r="C717" s="756" t="s">
        <v>1529</v>
      </c>
      <c r="D717" s="756" t="s">
        <v>3158</v>
      </c>
      <c r="E717" s="756"/>
      <c r="F717" s="756"/>
      <c r="H717" s="756" t="s">
        <v>1457</v>
      </c>
      <c r="I717" s="756" t="s">
        <v>226</v>
      </c>
      <c r="J717">
        <v>166.54</v>
      </c>
      <c r="K717" s="756" t="s">
        <v>226</v>
      </c>
      <c r="L717">
        <v>0</v>
      </c>
      <c r="M717">
        <v>1</v>
      </c>
      <c r="N717">
        <v>12</v>
      </c>
      <c r="O717" s="756" t="s">
        <v>1440</v>
      </c>
      <c r="P717" s="756" t="s">
        <v>13</v>
      </c>
      <c r="Q717" s="756" t="s">
        <v>43</v>
      </c>
      <c r="R717" s="756" t="s">
        <v>93</v>
      </c>
      <c r="S717" s="756" t="s">
        <v>209</v>
      </c>
      <c r="T717" s="756" t="s">
        <v>88</v>
      </c>
      <c r="U717" s="756" t="s">
        <v>227</v>
      </c>
      <c r="V717">
        <v>75012</v>
      </c>
      <c r="W717" s="756" t="s">
        <v>151</v>
      </c>
      <c r="X717">
        <v>75</v>
      </c>
      <c r="Y717" s="756" t="s">
        <v>2448</v>
      </c>
      <c r="Z717">
        <v>15</v>
      </c>
      <c r="AA717" s="756" t="s">
        <v>3310</v>
      </c>
      <c r="AB717" t="s">
        <v>2457</v>
      </c>
      <c r="AC717">
        <v>242.2</v>
      </c>
      <c r="AD717">
        <v>37.5</v>
      </c>
      <c r="AE717">
        <v>145.446</v>
      </c>
      <c r="AF717">
        <v>145.446</v>
      </c>
      <c r="AG717">
        <v>134.69999999999999</v>
      </c>
      <c r="AH717">
        <v>134.69999999999999</v>
      </c>
      <c r="AI717">
        <v>65</v>
      </c>
      <c r="AJ717">
        <v>100.20453012048185</v>
      </c>
    </row>
    <row r="718" spans="1:36" hidden="1">
      <c r="A718">
        <v>200</v>
      </c>
      <c r="B718" s="436">
        <v>45737</v>
      </c>
      <c r="C718" s="756" t="s">
        <v>1529</v>
      </c>
      <c r="D718" s="756" t="s">
        <v>3158</v>
      </c>
      <c r="E718" s="756"/>
      <c r="F718" s="756"/>
      <c r="H718" s="756" t="s">
        <v>1457</v>
      </c>
      <c r="I718" s="756" t="s">
        <v>809</v>
      </c>
      <c r="J718">
        <v>81.2</v>
      </c>
      <c r="K718" s="756" t="s">
        <v>809</v>
      </c>
      <c r="L718">
        <v>0</v>
      </c>
      <c r="M718">
        <v>1</v>
      </c>
      <c r="N718">
        <v>12</v>
      </c>
      <c r="O718" s="756" t="s">
        <v>1440</v>
      </c>
      <c r="P718" s="756" t="s">
        <v>114</v>
      </c>
      <c r="Q718" s="756" t="s">
        <v>20</v>
      </c>
      <c r="R718" s="756" t="s">
        <v>20</v>
      </c>
      <c r="S718" s="756" t="s">
        <v>616</v>
      </c>
      <c r="T718" s="756" t="s">
        <v>616</v>
      </c>
      <c r="U718" s="756" t="s">
        <v>810</v>
      </c>
      <c r="V718">
        <v>75017</v>
      </c>
      <c r="W718" s="756" t="s">
        <v>393</v>
      </c>
      <c r="X718">
        <v>75</v>
      </c>
      <c r="Y718" s="756" t="s">
        <v>2450</v>
      </c>
      <c r="Z718">
        <v>15</v>
      </c>
      <c r="AA718" s="756" t="s">
        <v>2453</v>
      </c>
      <c r="AB718" t="s">
        <v>2457</v>
      </c>
      <c r="AC718">
        <v>411.4</v>
      </c>
      <c r="AD718">
        <v>118.37</v>
      </c>
      <c r="AE718">
        <v>68.5060465116279</v>
      </c>
      <c r="AF718">
        <v>196.38399999999999</v>
      </c>
      <c r="AG718">
        <v>60</v>
      </c>
      <c r="AH718">
        <v>179.85</v>
      </c>
      <c r="AI718">
        <v>65</v>
      </c>
      <c r="AJ718">
        <v>100.20453012048185</v>
      </c>
    </row>
    <row r="719" spans="1:36">
      <c r="A719">
        <v>201</v>
      </c>
      <c r="B719" s="436">
        <v>45737</v>
      </c>
      <c r="C719" s="756" t="s">
        <v>1523</v>
      </c>
      <c r="D719" s="756" t="s">
        <v>3160</v>
      </c>
      <c r="E719" s="756"/>
      <c r="F719" s="756"/>
      <c r="H719" s="756" t="s">
        <v>1438</v>
      </c>
      <c r="I719" s="756" t="s">
        <v>382</v>
      </c>
      <c r="J719">
        <v>72.099999999999994</v>
      </c>
      <c r="K719" s="756" t="s">
        <v>382</v>
      </c>
      <c r="L719">
        <v>0</v>
      </c>
      <c r="M719">
        <v>1</v>
      </c>
      <c r="N719">
        <v>12</v>
      </c>
      <c r="O719" s="756" t="s">
        <v>1440</v>
      </c>
      <c r="P719" s="756" t="s">
        <v>13</v>
      </c>
      <c r="Q719" s="756" t="s">
        <v>49</v>
      </c>
      <c r="R719" s="756" t="s">
        <v>86</v>
      </c>
      <c r="S719" s="756" t="s">
        <v>383</v>
      </c>
      <c r="T719" s="756" t="s">
        <v>88</v>
      </c>
      <c r="U719" s="756" t="s">
        <v>384</v>
      </c>
      <c r="V719">
        <v>93400</v>
      </c>
      <c r="W719" s="756" t="s">
        <v>385</v>
      </c>
      <c r="X719">
        <v>93</v>
      </c>
      <c r="Y719" s="756" t="s">
        <v>2512</v>
      </c>
      <c r="Z719">
        <v>15</v>
      </c>
      <c r="AA719" s="756" t="s">
        <v>3310</v>
      </c>
      <c r="AB719" t="s">
        <v>2457</v>
      </c>
      <c r="AC719">
        <v>458.6</v>
      </c>
      <c r="AD719">
        <v>6.8</v>
      </c>
      <c r="AE719">
        <v>82.842083333333335</v>
      </c>
      <c r="AF719">
        <v>165.68416666666667</v>
      </c>
      <c r="AG719">
        <v>67.674999999999997</v>
      </c>
      <c r="AH719">
        <v>131.97499999999999</v>
      </c>
      <c r="AI719">
        <v>65</v>
      </c>
      <c r="AJ719">
        <v>100.20453012048185</v>
      </c>
    </row>
    <row r="720" spans="1:36" hidden="1">
      <c r="A720">
        <v>201</v>
      </c>
      <c r="B720" s="436">
        <v>45737</v>
      </c>
      <c r="C720" s="756" t="s">
        <v>1523</v>
      </c>
      <c r="D720" s="756" t="s">
        <v>3160</v>
      </c>
      <c r="E720" s="756"/>
      <c r="F720" s="756"/>
      <c r="H720" s="756" t="s">
        <v>1438</v>
      </c>
      <c r="I720" s="756" t="s">
        <v>602</v>
      </c>
      <c r="J720">
        <v>72.099999999999994</v>
      </c>
      <c r="K720" s="756" t="s">
        <v>602</v>
      </c>
      <c r="L720">
        <v>0</v>
      </c>
      <c r="M720">
        <v>1</v>
      </c>
      <c r="N720">
        <v>12</v>
      </c>
      <c r="O720" s="756" t="s">
        <v>1440</v>
      </c>
      <c r="P720" s="756" t="s">
        <v>114</v>
      </c>
      <c r="Q720" s="756" t="s">
        <v>7</v>
      </c>
      <c r="R720" s="756" t="s">
        <v>143</v>
      </c>
      <c r="S720" s="756" t="s">
        <v>603</v>
      </c>
      <c r="T720" s="756" t="s">
        <v>603</v>
      </c>
      <c r="U720" s="756" t="s">
        <v>604</v>
      </c>
      <c r="V720">
        <v>93400</v>
      </c>
      <c r="W720" s="756" t="s">
        <v>385</v>
      </c>
      <c r="X720">
        <v>93</v>
      </c>
      <c r="Y720" s="756" t="s">
        <v>2450</v>
      </c>
      <c r="Z720">
        <v>15</v>
      </c>
      <c r="AA720" s="756" t="s">
        <v>2453</v>
      </c>
      <c r="AB720" t="s">
        <v>2457</v>
      </c>
      <c r="AC720">
        <v>153.4</v>
      </c>
      <c r="AD720">
        <v>43.9</v>
      </c>
      <c r="AE720">
        <v>84.566153846153838</v>
      </c>
      <c r="AF720">
        <v>84.566153846153838</v>
      </c>
      <c r="AG720">
        <v>75.400000000000006</v>
      </c>
      <c r="AH720">
        <v>75.400000000000006</v>
      </c>
      <c r="AI720">
        <v>65</v>
      </c>
      <c r="AJ720">
        <v>100.20453012048185</v>
      </c>
    </row>
    <row r="721" spans="1:36" hidden="1">
      <c r="A721">
        <v>202</v>
      </c>
      <c r="B721" s="436">
        <v>45737</v>
      </c>
      <c r="C721" s="756" t="s">
        <v>1593</v>
      </c>
      <c r="D721" s="756"/>
      <c r="E721" s="756"/>
      <c r="F721" s="756"/>
      <c r="H721" s="756" t="s">
        <v>1465</v>
      </c>
      <c r="I721" s="756" t="s">
        <v>1029</v>
      </c>
      <c r="J721">
        <v>19.2</v>
      </c>
      <c r="K721" s="756" t="s">
        <v>1029</v>
      </c>
      <c r="L721">
        <v>0</v>
      </c>
      <c r="M721">
        <v>1</v>
      </c>
      <c r="N721">
        <v>12</v>
      </c>
      <c r="O721" s="756" t="s">
        <v>1440</v>
      </c>
      <c r="P721" s="756" t="s">
        <v>114</v>
      </c>
      <c r="Q721" s="756" t="s">
        <v>7</v>
      </c>
      <c r="R721" s="756" t="s">
        <v>143</v>
      </c>
      <c r="S721" s="756" t="s">
        <v>483</v>
      </c>
      <c r="T721" s="756" t="s">
        <v>1030</v>
      </c>
      <c r="U721" s="756" t="s">
        <v>1031</v>
      </c>
      <c r="V721">
        <v>75015</v>
      </c>
      <c r="W721" s="756" t="s">
        <v>118</v>
      </c>
      <c r="X721">
        <v>75</v>
      </c>
      <c r="Y721" s="756" t="s">
        <v>2450</v>
      </c>
      <c r="Z721">
        <v>15</v>
      </c>
      <c r="AA721" s="756" t="s">
        <v>2453</v>
      </c>
      <c r="AB721" t="s">
        <v>2457</v>
      </c>
      <c r="AC721">
        <v>60</v>
      </c>
      <c r="AD721">
        <v>12</v>
      </c>
      <c r="AE721">
        <v>22.299999999999997</v>
      </c>
      <c r="AF721">
        <v>29.733333333333334</v>
      </c>
      <c r="AG721">
        <v>19.600000000000001</v>
      </c>
      <c r="AH721">
        <v>23.4</v>
      </c>
      <c r="AI721">
        <v>65</v>
      </c>
      <c r="AJ721">
        <v>100.20453012048185</v>
      </c>
    </row>
    <row r="722" spans="1:36" hidden="1">
      <c r="A722">
        <v>202</v>
      </c>
      <c r="B722" s="436">
        <v>45737</v>
      </c>
      <c r="C722" s="756" t="s">
        <v>1593</v>
      </c>
      <c r="D722" s="756"/>
      <c r="E722" s="756"/>
      <c r="F722" s="756"/>
      <c r="H722" s="756" t="s">
        <v>1465</v>
      </c>
      <c r="I722" s="756" t="s">
        <v>871</v>
      </c>
      <c r="J722">
        <v>19.2</v>
      </c>
      <c r="K722" s="756" t="s">
        <v>871</v>
      </c>
      <c r="L722">
        <v>0</v>
      </c>
      <c r="M722">
        <v>1</v>
      </c>
      <c r="N722">
        <v>12</v>
      </c>
      <c r="O722" s="756" t="s">
        <v>1440</v>
      </c>
      <c r="P722" s="756" t="s">
        <v>13</v>
      </c>
      <c r="Q722" s="756" t="s">
        <v>49</v>
      </c>
      <c r="R722" s="756" t="s">
        <v>86</v>
      </c>
      <c r="S722" s="756" t="s">
        <v>870</v>
      </c>
      <c r="T722" s="756" t="s">
        <v>95</v>
      </c>
      <c r="U722" s="756" t="s">
        <v>872</v>
      </c>
      <c r="V722">
        <v>92300</v>
      </c>
      <c r="W722" s="756" t="s">
        <v>235</v>
      </c>
      <c r="X722">
        <v>92</v>
      </c>
      <c r="Y722" s="756" t="s">
        <v>2448</v>
      </c>
      <c r="Z722">
        <v>15</v>
      </c>
      <c r="AA722" s="756" t="s">
        <v>3310</v>
      </c>
      <c r="AB722" t="s">
        <v>2457</v>
      </c>
      <c r="AC722">
        <v>143.61000000000001</v>
      </c>
      <c r="AD722">
        <v>4.3</v>
      </c>
      <c r="AE722">
        <v>39.126315789473679</v>
      </c>
      <c r="AF722">
        <v>61.95</v>
      </c>
      <c r="AG722">
        <v>20</v>
      </c>
      <c r="AH722">
        <v>54.65</v>
      </c>
      <c r="AI722">
        <v>65</v>
      </c>
      <c r="AJ722">
        <v>100.20453012048185</v>
      </c>
    </row>
    <row r="723" spans="1:36" hidden="1">
      <c r="A723">
        <v>203</v>
      </c>
      <c r="B723" s="436">
        <v>45737</v>
      </c>
      <c r="C723" s="756" t="s">
        <v>1526</v>
      </c>
      <c r="D723" s="756" t="s">
        <v>1609</v>
      </c>
      <c r="E723" s="756" t="s">
        <v>3163</v>
      </c>
      <c r="F723" s="756"/>
      <c r="H723" s="756" t="s">
        <v>1444</v>
      </c>
      <c r="I723" s="756" t="s">
        <v>1252</v>
      </c>
      <c r="J723">
        <v>15.65</v>
      </c>
      <c r="K723" s="756" t="s">
        <v>1252</v>
      </c>
      <c r="L723">
        <v>0</v>
      </c>
      <c r="M723">
        <v>1</v>
      </c>
      <c r="N723">
        <v>12</v>
      </c>
      <c r="O723" s="756" t="s">
        <v>1440</v>
      </c>
      <c r="P723" s="756" t="s">
        <v>13</v>
      </c>
      <c r="Q723" s="756" t="s">
        <v>43</v>
      </c>
      <c r="R723" s="756" t="s">
        <v>93</v>
      </c>
      <c r="S723" s="756" t="s">
        <v>110</v>
      </c>
      <c r="T723" s="756" t="s">
        <v>88</v>
      </c>
      <c r="U723" s="756" t="s">
        <v>1253</v>
      </c>
      <c r="V723">
        <v>93210</v>
      </c>
      <c r="W723" s="756" t="s">
        <v>1254</v>
      </c>
      <c r="X723">
        <v>93</v>
      </c>
      <c r="Y723" s="756" t="s">
        <v>2448</v>
      </c>
      <c r="Z723">
        <v>15</v>
      </c>
      <c r="AA723" s="756" t="s">
        <v>3310</v>
      </c>
      <c r="AB723" t="s">
        <v>2457</v>
      </c>
      <c r="AC723">
        <v>151.57</v>
      </c>
      <c r="AD723">
        <v>15.65</v>
      </c>
      <c r="AE723">
        <v>47.782307692307697</v>
      </c>
      <c r="AF723">
        <v>62.11699999999999</v>
      </c>
      <c r="AG723">
        <v>38.5</v>
      </c>
      <c r="AH723">
        <v>41.875</v>
      </c>
      <c r="AI723">
        <v>65</v>
      </c>
      <c r="AJ723">
        <v>100.20453012048185</v>
      </c>
    </row>
    <row r="724" spans="1:36" hidden="1">
      <c r="A724">
        <v>203</v>
      </c>
      <c r="B724" s="436">
        <v>45737</v>
      </c>
      <c r="C724" s="756" t="s">
        <v>1526</v>
      </c>
      <c r="D724" s="756" t="s">
        <v>1609</v>
      </c>
      <c r="E724" s="756" t="s">
        <v>3163</v>
      </c>
      <c r="F724" s="756"/>
      <c r="H724" s="756" t="s">
        <v>1444</v>
      </c>
      <c r="I724" s="756" t="s">
        <v>500</v>
      </c>
      <c r="J724">
        <v>40.65</v>
      </c>
      <c r="K724" s="756" t="s">
        <v>500</v>
      </c>
      <c r="L724">
        <v>0</v>
      </c>
      <c r="M724">
        <v>1</v>
      </c>
      <c r="N724">
        <v>12</v>
      </c>
      <c r="O724" s="756" t="s">
        <v>1440</v>
      </c>
      <c r="P724" s="756" t="s">
        <v>114</v>
      </c>
      <c r="Q724" s="756" t="s">
        <v>7</v>
      </c>
      <c r="R724" s="756" t="s">
        <v>501</v>
      </c>
      <c r="S724" s="756" t="s">
        <v>500</v>
      </c>
      <c r="T724" s="756" t="s">
        <v>500</v>
      </c>
      <c r="U724" s="756" t="s">
        <v>502</v>
      </c>
      <c r="V724">
        <v>92000</v>
      </c>
      <c r="W724" s="756" t="s">
        <v>160</v>
      </c>
      <c r="X724">
        <v>92</v>
      </c>
      <c r="Y724" s="756" t="s">
        <v>2450</v>
      </c>
      <c r="Z724">
        <v>15</v>
      </c>
      <c r="AA724" s="756" t="s">
        <v>2453</v>
      </c>
      <c r="AB724" t="s">
        <v>2457</v>
      </c>
      <c r="AC724">
        <v>458.58000000000004</v>
      </c>
      <c r="AD724">
        <v>45.85</v>
      </c>
      <c r="AE724">
        <v>71.959032258064511</v>
      </c>
      <c r="AF724">
        <v>159.33785714285716</v>
      </c>
      <c r="AG724">
        <v>53.75</v>
      </c>
      <c r="AH724">
        <v>137.535</v>
      </c>
      <c r="AI724">
        <v>65</v>
      </c>
      <c r="AJ724">
        <v>100.20453012048185</v>
      </c>
    </row>
    <row r="725" spans="1:36" hidden="1">
      <c r="A725">
        <v>204</v>
      </c>
      <c r="B725" s="436">
        <v>45737</v>
      </c>
      <c r="C725" s="756" t="s">
        <v>1459</v>
      </c>
      <c r="D725" s="756" t="s">
        <v>1665</v>
      </c>
      <c r="E725" s="756"/>
      <c r="F725" s="756"/>
      <c r="H725" s="756" t="s">
        <v>1461</v>
      </c>
      <c r="I725" s="756" t="s">
        <v>2427</v>
      </c>
      <c r="J725">
        <v>64.3</v>
      </c>
      <c r="K725" s="756" t="s">
        <v>268</v>
      </c>
      <c r="L725">
        <v>0</v>
      </c>
      <c r="M725">
        <v>1</v>
      </c>
      <c r="N725">
        <v>12</v>
      </c>
      <c r="O725" s="756" t="s">
        <v>1440</v>
      </c>
      <c r="P725" s="756" t="s">
        <v>13</v>
      </c>
      <c r="Q725" s="756" t="s">
        <v>43</v>
      </c>
      <c r="R725" s="756" t="s">
        <v>93</v>
      </c>
      <c r="S725" s="756" t="s">
        <v>209</v>
      </c>
      <c r="T725" s="756" t="s">
        <v>95</v>
      </c>
      <c r="U725" s="756" t="s">
        <v>269</v>
      </c>
      <c r="V725">
        <v>75018</v>
      </c>
      <c r="W725" s="756" t="s">
        <v>270</v>
      </c>
      <c r="X725">
        <v>75</v>
      </c>
      <c r="Y725" s="756" t="s">
        <v>2448</v>
      </c>
      <c r="Z725">
        <v>15</v>
      </c>
      <c r="AA725" s="756" t="s">
        <v>3310</v>
      </c>
      <c r="AB725" t="s">
        <v>2457</v>
      </c>
      <c r="AC725">
        <v>107</v>
      </c>
      <c r="AE725">
        <v>55.007272727272728</v>
      </c>
      <c r="AG725">
        <v>52.9</v>
      </c>
      <c r="AH725">
        <v>58.65</v>
      </c>
      <c r="AI725">
        <v>65</v>
      </c>
      <c r="AJ725">
        <v>100.20453012048185</v>
      </c>
    </row>
    <row r="726" spans="1:36" hidden="1">
      <c r="A726">
        <v>204</v>
      </c>
      <c r="B726" s="436">
        <v>45737</v>
      </c>
      <c r="C726" s="756" t="s">
        <v>1459</v>
      </c>
      <c r="D726" s="756" t="s">
        <v>1665</v>
      </c>
      <c r="E726" s="756"/>
      <c r="F726" s="756"/>
      <c r="H726" s="756" t="s">
        <v>1461</v>
      </c>
      <c r="I726" s="756" t="s">
        <v>471</v>
      </c>
      <c r="J726">
        <v>14</v>
      </c>
      <c r="K726" s="756" t="s">
        <v>471</v>
      </c>
      <c r="L726">
        <v>0</v>
      </c>
      <c r="M726">
        <v>1</v>
      </c>
      <c r="N726">
        <v>12</v>
      </c>
      <c r="O726" s="756" t="s">
        <v>1440</v>
      </c>
      <c r="P726" s="756" t="s">
        <v>114</v>
      </c>
      <c r="Q726" s="756" t="s">
        <v>7</v>
      </c>
      <c r="R726" s="756" t="s">
        <v>143</v>
      </c>
      <c r="S726" s="756" t="s">
        <v>472</v>
      </c>
      <c r="T726" s="756" t="s">
        <v>473</v>
      </c>
      <c r="U726" s="756" t="s">
        <v>474</v>
      </c>
      <c r="V726">
        <v>92800</v>
      </c>
      <c r="W726" s="756" t="s">
        <v>475</v>
      </c>
      <c r="X726">
        <v>92</v>
      </c>
      <c r="Y726" s="756" t="s">
        <v>2450</v>
      </c>
      <c r="Z726">
        <v>15</v>
      </c>
      <c r="AA726" s="756" t="s">
        <v>2453</v>
      </c>
      <c r="AB726" t="s">
        <v>2457</v>
      </c>
      <c r="AC726">
        <v>68.8</v>
      </c>
      <c r="AD726">
        <v>12.1</v>
      </c>
      <c r="AE726">
        <v>36.945833333333333</v>
      </c>
      <c r="AF726">
        <v>36.945833333333333</v>
      </c>
      <c r="AG726">
        <v>42.125</v>
      </c>
      <c r="AH726">
        <v>42.125</v>
      </c>
      <c r="AI726">
        <v>65</v>
      </c>
      <c r="AJ726">
        <v>100.20453012048185</v>
      </c>
    </row>
    <row r="727" spans="1:36" hidden="1">
      <c r="A727">
        <v>204</v>
      </c>
      <c r="B727" s="436">
        <v>45737</v>
      </c>
      <c r="C727" s="756" t="s">
        <v>1459</v>
      </c>
      <c r="D727" s="756" t="s">
        <v>1665</v>
      </c>
      <c r="E727" s="756"/>
      <c r="F727" s="756"/>
      <c r="H727" s="756" t="s">
        <v>1461</v>
      </c>
      <c r="I727" s="756" t="s">
        <v>1249</v>
      </c>
      <c r="J727">
        <v>25</v>
      </c>
      <c r="K727" s="756" t="s">
        <v>1249</v>
      </c>
      <c r="L727">
        <v>0</v>
      </c>
      <c r="M727">
        <v>1</v>
      </c>
      <c r="N727">
        <v>12</v>
      </c>
      <c r="O727" s="756" t="s">
        <v>1440</v>
      </c>
      <c r="P727" s="756" t="s">
        <v>13</v>
      </c>
      <c r="Q727" s="756" t="s">
        <v>45</v>
      </c>
      <c r="R727" s="756" t="s">
        <v>45</v>
      </c>
      <c r="S727" s="756"/>
      <c r="T727" s="756" t="s">
        <v>88</v>
      </c>
      <c r="U727" s="756" t="s">
        <v>1250</v>
      </c>
      <c r="V727">
        <v>93200</v>
      </c>
      <c r="W727" s="756" t="s">
        <v>744</v>
      </c>
      <c r="X727">
        <v>93</v>
      </c>
      <c r="Y727" s="756" t="s">
        <v>2447</v>
      </c>
      <c r="Z727">
        <v>15</v>
      </c>
      <c r="AA727" s="756" t="s">
        <v>3310</v>
      </c>
      <c r="AB727" t="s">
        <v>2457</v>
      </c>
      <c r="AC727">
        <v>331.2</v>
      </c>
      <c r="AD727">
        <v>24.05</v>
      </c>
      <c r="AE727">
        <v>97.699999999999989</v>
      </c>
      <c r="AF727">
        <v>170.97499999999999</v>
      </c>
      <c r="AG727">
        <v>73.45</v>
      </c>
      <c r="AH727">
        <v>166.2</v>
      </c>
      <c r="AI727">
        <v>65</v>
      </c>
      <c r="AJ727">
        <v>100.20453012048185</v>
      </c>
    </row>
    <row r="728" spans="1:36" hidden="1">
      <c r="A728">
        <v>204</v>
      </c>
      <c r="B728" s="436">
        <v>45737</v>
      </c>
      <c r="C728" s="756" t="s">
        <v>1459</v>
      </c>
      <c r="D728" s="756" t="s">
        <v>1665</v>
      </c>
      <c r="E728" s="756"/>
      <c r="F728" s="756"/>
      <c r="H728" s="756" t="s">
        <v>1461</v>
      </c>
      <c r="I728" s="756" t="s">
        <v>1061</v>
      </c>
      <c r="J728">
        <v>5.3</v>
      </c>
      <c r="K728" s="756" t="s">
        <v>1061</v>
      </c>
      <c r="L728">
        <v>0</v>
      </c>
      <c r="M728">
        <v>1</v>
      </c>
      <c r="N728">
        <v>12</v>
      </c>
      <c r="O728" s="756" t="s">
        <v>1440</v>
      </c>
      <c r="P728" s="756" t="s">
        <v>114</v>
      </c>
      <c r="Q728" s="756" t="s">
        <v>7</v>
      </c>
      <c r="R728" s="756" t="s">
        <v>143</v>
      </c>
      <c r="S728" s="756" t="s">
        <v>505</v>
      </c>
      <c r="T728" s="756" t="s">
        <v>1060</v>
      </c>
      <c r="U728" s="756" t="s">
        <v>1062</v>
      </c>
      <c r="V728">
        <v>92000</v>
      </c>
      <c r="W728" s="756" t="s">
        <v>160</v>
      </c>
      <c r="X728">
        <v>92</v>
      </c>
      <c r="Y728" s="756" t="s">
        <v>2450</v>
      </c>
      <c r="Z728">
        <v>15</v>
      </c>
      <c r="AA728" s="756" t="s">
        <v>2453</v>
      </c>
      <c r="AB728" t="s">
        <v>2457</v>
      </c>
      <c r="AC728">
        <v>11.6</v>
      </c>
      <c r="AD728">
        <v>1</v>
      </c>
      <c r="AE728">
        <v>6.8488888888888892</v>
      </c>
      <c r="AF728">
        <v>6.8488888888888892</v>
      </c>
      <c r="AG728">
        <v>7</v>
      </c>
      <c r="AH728">
        <v>7</v>
      </c>
      <c r="AI728">
        <v>65</v>
      </c>
      <c r="AJ728">
        <v>100.20453012048185</v>
      </c>
    </row>
    <row r="729" spans="1:36" hidden="1">
      <c r="A729">
        <v>204</v>
      </c>
      <c r="B729" s="436">
        <v>45737</v>
      </c>
      <c r="C729" s="756" t="s">
        <v>1459</v>
      </c>
      <c r="D729" s="756" t="s">
        <v>1665</v>
      </c>
      <c r="E729" s="756"/>
      <c r="F729" s="756"/>
      <c r="H729" s="756" t="s">
        <v>1461</v>
      </c>
      <c r="I729" s="756" t="s">
        <v>169</v>
      </c>
      <c r="J729">
        <v>45</v>
      </c>
      <c r="K729" s="756" t="s">
        <v>169</v>
      </c>
      <c r="L729">
        <v>0</v>
      </c>
      <c r="M729">
        <v>1</v>
      </c>
      <c r="N729">
        <v>12</v>
      </c>
      <c r="O729" s="756" t="s">
        <v>1440</v>
      </c>
      <c r="P729" s="756" t="s">
        <v>114</v>
      </c>
      <c r="Q729" s="756" t="s">
        <v>7</v>
      </c>
      <c r="R729" s="756" t="s">
        <v>143</v>
      </c>
      <c r="S729" s="756" t="s">
        <v>144</v>
      </c>
      <c r="T729" s="756" t="s">
        <v>165</v>
      </c>
      <c r="U729" s="756" t="s">
        <v>170</v>
      </c>
      <c r="V729">
        <v>92110</v>
      </c>
      <c r="W729" s="756" t="s">
        <v>167</v>
      </c>
      <c r="X729">
        <v>92</v>
      </c>
      <c r="Y729" s="756" t="s">
        <v>2450</v>
      </c>
      <c r="Z729">
        <v>15</v>
      </c>
      <c r="AA729" s="756" t="s">
        <v>2453</v>
      </c>
      <c r="AB729" t="s">
        <v>2457</v>
      </c>
      <c r="AC729">
        <v>65</v>
      </c>
      <c r="AD729">
        <v>20</v>
      </c>
      <c r="AE729">
        <v>39.571428571428569</v>
      </c>
      <c r="AF729">
        <v>39.571428571428569</v>
      </c>
      <c r="AG729">
        <v>45</v>
      </c>
      <c r="AH729">
        <v>45</v>
      </c>
      <c r="AI729">
        <v>65</v>
      </c>
      <c r="AJ729">
        <v>100.20453012048185</v>
      </c>
    </row>
    <row r="730" spans="1:36" hidden="1">
      <c r="B730" s="436">
        <v>45738</v>
      </c>
      <c r="C730" s="756" t="s">
        <v>1425</v>
      </c>
      <c r="D730" s="756"/>
      <c r="E730" s="756"/>
      <c r="F730" s="756"/>
      <c r="H730" s="756" t="s">
        <v>1426</v>
      </c>
      <c r="I730" s="756" t="s">
        <v>752</v>
      </c>
      <c r="K730" s="756" t="s">
        <v>752</v>
      </c>
      <c r="L730">
        <v>1</v>
      </c>
      <c r="M730">
        <v>1</v>
      </c>
      <c r="N730">
        <v>12</v>
      </c>
      <c r="O730" s="756" t="s">
        <v>1517</v>
      </c>
      <c r="P730" s="756" t="s">
        <v>114</v>
      </c>
      <c r="Q730" s="756" t="s">
        <v>3</v>
      </c>
      <c r="R730" s="756" t="s">
        <v>22</v>
      </c>
      <c r="S730" s="756" t="s">
        <v>753</v>
      </c>
      <c r="T730" s="756" t="s">
        <v>754</v>
      </c>
      <c r="U730" s="756" t="s">
        <v>755</v>
      </c>
      <c r="V730">
        <v>75012</v>
      </c>
      <c r="W730" s="756" t="s">
        <v>151</v>
      </c>
      <c r="X730">
        <v>75</v>
      </c>
      <c r="Y730" s="756" t="s">
        <v>2450</v>
      </c>
      <c r="Z730">
        <v>15</v>
      </c>
      <c r="AA730" s="756" t="s">
        <v>2454</v>
      </c>
      <c r="AB730" t="s">
        <v>2457</v>
      </c>
      <c r="AC730">
        <v>213.19</v>
      </c>
      <c r="AD730">
        <v>23.4</v>
      </c>
      <c r="AE730">
        <v>53.110666666666702</v>
      </c>
      <c r="AF730">
        <v>79.665999999999997</v>
      </c>
      <c r="AG730">
        <v>23.43</v>
      </c>
      <c r="AH730">
        <v>37.245000000000005</v>
      </c>
      <c r="AI730">
        <v>65</v>
      </c>
      <c r="AJ730">
        <v>100.20453012048185</v>
      </c>
    </row>
    <row r="731" spans="1:36" hidden="1">
      <c r="B731" s="436">
        <v>45739</v>
      </c>
      <c r="C731" s="756" t="s">
        <v>1425</v>
      </c>
      <c r="D731" s="756"/>
      <c r="E731" s="756"/>
      <c r="F731" s="756"/>
      <c r="H731" s="756" t="s">
        <v>1426</v>
      </c>
      <c r="I731" s="756" t="s">
        <v>752</v>
      </c>
      <c r="K731" s="756" t="s">
        <v>752</v>
      </c>
      <c r="L731">
        <v>1</v>
      </c>
      <c r="M731">
        <v>1</v>
      </c>
      <c r="N731">
        <v>12</v>
      </c>
      <c r="O731" s="756" t="s">
        <v>1466</v>
      </c>
      <c r="P731" s="756" t="s">
        <v>114</v>
      </c>
      <c r="Q731" s="756" t="s">
        <v>3</v>
      </c>
      <c r="R731" s="756" t="s">
        <v>22</v>
      </c>
      <c r="S731" s="756" t="s">
        <v>753</v>
      </c>
      <c r="T731" s="756" t="s">
        <v>754</v>
      </c>
      <c r="U731" s="756" t="s">
        <v>755</v>
      </c>
      <c r="V731">
        <v>75012</v>
      </c>
      <c r="W731" s="756" t="s">
        <v>151</v>
      </c>
      <c r="X731">
        <v>75</v>
      </c>
      <c r="Y731" s="756" t="s">
        <v>2450</v>
      </c>
      <c r="Z731">
        <v>15</v>
      </c>
      <c r="AA731" s="756" t="s">
        <v>2454</v>
      </c>
      <c r="AB731" t="s">
        <v>2457</v>
      </c>
      <c r="AC731">
        <v>213.19</v>
      </c>
      <c r="AD731">
        <v>23.4</v>
      </c>
      <c r="AE731">
        <v>53.110666666666702</v>
      </c>
      <c r="AF731">
        <v>79.665999999999997</v>
      </c>
      <c r="AG731">
        <v>23.43</v>
      </c>
      <c r="AH731">
        <v>37.245000000000005</v>
      </c>
      <c r="AI731">
        <v>65</v>
      </c>
      <c r="AJ731">
        <v>100.20453012048185</v>
      </c>
    </row>
    <row r="732" spans="1:36" hidden="1">
      <c r="A732">
        <v>205</v>
      </c>
      <c r="B732" s="436">
        <v>45739</v>
      </c>
      <c r="C732" s="756" t="s">
        <v>1477</v>
      </c>
      <c r="D732" s="756" t="s">
        <v>1520</v>
      </c>
      <c r="E732" s="756" t="s">
        <v>3166</v>
      </c>
      <c r="F732" s="756" t="s">
        <v>1570</v>
      </c>
      <c r="G732" t="s">
        <v>3167</v>
      </c>
      <c r="H732" s="756" t="s">
        <v>1457</v>
      </c>
      <c r="I732" s="756" t="s">
        <v>792</v>
      </c>
      <c r="J732">
        <v>50</v>
      </c>
      <c r="K732" s="756" t="s">
        <v>792</v>
      </c>
      <c r="L732">
        <v>0</v>
      </c>
      <c r="M732">
        <v>1</v>
      </c>
      <c r="N732">
        <v>12</v>
      </c>
      <c r="O732" s="756" t="s">
        <v>1466</v>
      </c>
      <c r="P732" s="756" t="s">
        <v>114</v>
      </c>
      <c r="Q732" s="756" t="s">
        <v>34</v>
      </c>
      <c r="R732" s="756" t="s">
        <v>34</v>
      </c>
      <c r="S732" s="756" t="s">
        <v>789</v>
      </c>
      <c r="T732" s="756" t="s">
        <v>790</v>
      </c>
      <c r="U732" s="756" t="s">
        <v>793</v>
      </c>
      <c r="V732">
        <v>75005</v>
      </c>
      <c r="W732" s="756" t="s">
        <v>294</v>
      </c>
      <c r="X732">
        <v>75</v>
      </c>
      <c r="Y732" s="756" t="s">
        <v>2450</v>
      </c>
      <c r="Z732">
        <v>15</v>
      </c>
      <c r="AA732" s="756" t="s">
        <v>2453</v>
      </c>
      <c r="AB732" t="s">
        <v>2457</v>
      </c>
      <c r="AC732">
        <v>122</v>
      </c>
      <c r="AD732">
        <v>29</v>
      </c>
      <c r="AE732">
        <v>55.767857142857146</v>
      </c>
      <c r="AF732">
        <v>55.767857142857146</v>
      </c>
      <c r="AG732">
        <v>45</v>
      </c>
      <c r="AH732">
        <v>45</v>
      </c>
      <c r="AI732">
        <v>65</v>
      </c>
      <c r="AJ732">
        <v>100.20453012048185</v>
      </c>
    </row>
    <row r="733" spans="1:36" hidden="1">
      <c r="A733">
        <v>205</v>
      </c>
      <c r="B733" s="436">
        <v>45739</v>
      </c>
      <c r="C733" s="756" t="s">
        <v>1477</v>
      </c>
      <c r="D733" s="756" t="s">
        <v>1520</v>
      </c>
      <c r="E733" s="756" t="s">
        <v>3166</v>
      </c>
      <c r="F733" s="756" t="s">
        <v>1570</v>
      </c>
      <c r="G733" t="s">
        <v>3167</v>
      </c>
      <c r="H733" s="756" t="s">
        <v>1457</v>
      </c>
      <c r="I733" s="756" t="s">
        <v>788</v>
      </c>
      <c r="J733">
        <v>63</v>
      </c>
      <c r="K733" s="756" t="s">
        <v>788</v>
      </c>
      <c r="L733">
        <v>0</v>
      </c>
      <c r="M733">
        <v>1</v>
      </c>
      <c r="N733">
        <v>12</v>
      </c>
      <c r="O733" s="756" t="s">
        <v>1466</v>
      </c>
      <c r="P733" s="756" t="s">
        <v>114</v>
      </c>
      <c r="Q733" s="756" t="s">
        <v>34</v>
      </c>
      <c r="R733" s="756" t="s">
        <v>34</v>
      </c>
      <c r="S733" s="756" t="s">
        <v>789</v>
      </c>
      <c r="T733" s="756" t="s">
        <v>790</v>
      </c>
      <c r="U733" s="756" t="s">
        <v>791</v>
      </c>
      <c r="V733">
        <v>75015</v>
      </c>
      <c r="W733" s="756" t="s">
        <v>118</v>
      </c>
      <c r="X733">
        <v>75</v>
      </c>
      <c r="Y733" s="756" t="s">
        <v>2450</v>
      </c>
      <c r="Z733">
        <v>15</v>
      </c>
      <c r="AA733" s="756" t="s">
        <v>2453</v>
      </c>
      <c r="AB733" t="s">
        <v>2457</v>
      </c>
      <c r="AC733">
        <v>151.5</v>
      </c>
      <c r="AD733">
        <v>36</v>
      </c>
      <c r="AE733">
        <v>58.899999999999991</v>
      </c>
      <c r="AF733">
        <v>58.899999999999991</v>
      </c>
      <c r="AG733">
        <v>47.8</v>
      </c>
      <c r="AH733">
        <v>47.8</v>
      </c>
      <c r="AI733">
        <v>65</v>
      </c>
      <c r="AJ733">
        <v>100.20453012048185</v>
      </c>
    </row>
    <row r="734" spans="1:36" hidden="1">
      <c r="A734">
        <v>205</v>
      </c>
      <c r="B734" s="436">
        <v>45739</v>
      </c>
      <c r="C734" s="756" t="s">
        <v>1477</v>
      </c>
      <c r="D734" s="756" t="s">
        <v>1520</v>
      </c>
      <c r="E734" s="756" t="s">
        <v>3166</v>
      </c>
      <c r="F734" s="756" t="s">
        <v>1570</v>
      </c>
      <c r="G734" t="s">
        <v>3167</v>
      </c>
      <c r="H734" s="756" t="s">
        <v>1457</v>
      </c>
      <c r="I734" s="756" t="s">
        <v>660</v>
      </c>
      <c r="J734">
        <v>113</v>
      </c>
      <c r="K734" s="756" t="s">
        <v>660</v>
      </c>
      <c r="L734">
        <v>0</v>
      </c>
      <c r="M734">
        <v>1</v>
      </c>
      <c r="N734">
        <v>12</v>
      </c>
      <c r="O734" s="756" t="s">
        <v>1466</v>
      </c>
      <c r="P734" s="756" t="s">
        <v>13</v>
      </c>
      <c r="Q734" s="756" t="s">
        <v>47</v>
      </c>
      <c r="R734" s="756" t="s">
        <v>292</v>
      </c>
      <c r="S734" s="756" t="s">
        <v>661</v>
      </c>
      <c r="T734" s="756" t="s">
        <v>88</v>
      </c>
      <c r="U734" s="756" t="s">
        <v>662</v>
      </c>
      <c r="V734">
        <v>75012</v>
      </c>
      <c r="W734" s="756" t="s">
        <v>151</v>
      </c>
      <c r="X734">
        <v>75</v>
      </c>
      <c r="Y734" s="756" t="s">
        <v>2447</v>
      </c>
      <c r="Z734">
        <v>15</v>
      </c>
      <c r="AA734" s="756" t="s">
        <v>3310</v>
      </c>
      <c r="AB734" t="s">
        <v>2457</v>
      </c>
      <c r="AC734">
        <v>547.45000000000005</v>
      </c>
      <c r="AD734">
        <v>87.6</v>
      </c>
      <c r="AE734">
        <v>124.50428571428571</v>
      </c>
      <c r="AF734">
        <v>186.75642857142856</v>
      </c>
      <c r="AG734">
        <v>96</v>
      </c>
      <c r="AH734">
        <v>122.2</v>
      </c>
      <c r="AI734">
        <v>65</v>
      </c>
      <c r="AJ734">
        <v>100.20453012048185</v>
      </c>
    </row>
    <row r="735" spans="1:36" hidden="1">
      <c r="A735">
        <v>206</v>
      </c>
      <c r="B735" s="436">
        <v>45740</v>
      </c>
      <c r="C735" s="756" t="s">
        <v>1435</v>
      </c>
      <c r="D735" s="756" t="s">
        <v>1705</v>
      </c>
      <c r="E735" s="756" t="s">
        <v>3169</v>
      </c>
      <c r="F735" s="756"/>
      <c r="H735" s="756" t="s">
        <v>1444</v>
      </c>
      <c r="I735" s="756" t="s">
        <v>291</v>
      </c>
      <c r="J735">
        <v>12.37</v>
      </c>
      <c r="K735" s="756" t="s">
        <v>291</v>
      </c>
      <c r="L735">
        <v>0</v>
      </c>
      <c r="M735">
        <v>1</v>
      </c>
      <c r="N735">
        <v>13</v>
      </c>
      <c r="O735" s="756" t="s">
        <v>1472</v>
      </c>
      <c r="P735" s="756" t="s">
        <v>13</v>
      </c>
      <c r="Q735" s="756" t="s">
        <v>47</v>
      </c>
      <c r="R735" s="756" t="s">
        <v>292</v>
      </c>
      <c r="S735" s="756" t="s">
        <v>209</v>
      </c>
      <c r="T735" s="756" t="s">
        <v>88</v>
      </c>
      <c r="U735" s="756" t="s">
        <v>293</v>
      </c>
      <c r="V735">
        <v>75005</v>
      </c>
      <c r="W735" s="756" t="s">
        <v>294</v>
      </c>
      <c r="X735">
        <v>75</v>
      </c>
      <c r="Y735" s="756" t="s">
        <v>2448</v>
      </c>
      <c r="Z735">
        <v>15</v>
      </c>
      <c r="AA735" s="756" t="s">
        <v>3310</v>
      </c>
      <c r="AB735" t="s">
        <v>2458</v>
      </c>
      <c r="AC735">
        <v>510</v>
      </c>
      <c r="AD735">
        <v>23.4</v>
      </c>
      <c r="AE735">
        <v>74.385000000000005</v>
      </c>
      <c r="AF735">
        <v>127.51714285714286</v>
      </c>
      <c r="AG735">
        <v>27.29</v>
      </c>
      <c r="AH735">
        <v>36</v>
      </c>
      <c r="AI735">
        <v>65</v>
      </c>
      <c r="AJ735">
        <v>100.20453012048185</v>
      </c>
    </row>
    <row r="736" spans="1:36" hidden="1">
      <c r="A736">
        <v>206</v>
      </c>
      <c r="B736" s="436">
        <v>45740</v>
      </c>
      <c r="C736" s="756" t="s">
        <v>1435</v>
      </c>
      <c r="D736" s="756" t="s">
        <v>1705</v>
      </c>
      <c r="E736" s="756" t="s">
        <v>3169</v>
      </c>
      <c r="F736" s="756"/>
      <c r="H736" s="756" t="s">
        <v>1444</v>
      </c>
      <c r="I736" s="756" t="s">
        <v>809</v>
      </c>
      <c r="J736">
        <v>87.5</v>
      </c>
      <c r="K736" s="756" t="s">
        <v>809</v>
      </c>
      <c r="L736">
        <v>0</v>
      </c>
      <c r="M736">
        <v>1</v>
      </c>
      <c r="N736">
        <v>13</v>
      </c>
      <c r="O736" s="756" t="s">
        <v>1472</v>
      </c>
      <c r="P736" s="756" t="s">
        <v>114</v>
      </c>
      <c r="Q736" s="756" t="s">
        <v>20</v>
      </c>
      <c r="R736" s="756" t="s">
        <v>20</v>
      </c>
      <c r="S736" s="756" t="s">
        <v>616</v>
      </c>
      <c r="T736" s="756" t="s">
        <v>616</v>
      </c>
      <c r="U736" s="756" t="s">
        <v>810</v>
      </c>
      <c r="V736">
        <v>75017</v>
      </c>
      <c r="W736" s="756" t="s">
        <v>393</v>
      </c>
      <c r="X736">
        <v>75</v>
      </c>
      <c r="Y736" s="756" t="s">
        <v>2450</v>
      </c>
      <c r="Z736">
        <v>15</v>
      </c>
      <c r="AA736" s="756" t="s">
        <v>2453</v>
      </c>
      <c r="AB736" t="s">
        <v>3092</v>
      </c>
      <c r="AC736">
        <v>411.4</v>
      </c>
      <c r="AD736">
        <v>118.37</v>
      </c>
      <c r="AE736">
        <v>68.5060465116279</v>
      </c>
      <c r="AF736">
        <v>196.38399999999999</v>
      </c>
      <c r="AG736">
        <v>60</v>
      </c>
      <c r="AH736">
        <v>179.85</v>
      </c>
      <c r="AI736">
        <v>65</v>
      </c>
      <c r="AJ736">
        <v>100.20453012048185</v>
      </c>
    </row>
    <row r="737" spans="1:36" hidden="1">
      <c r="A737">
        <v>206</v>
      </c>
      <c r="B737" s="436">
        <v>45740</v>
      </c>
      <c r="C737" s="756" t="s">
        <v>1435</v>
      </c>
      <c r="D737" s="756" t="s">
        <v>1705</v>
      </c>
      <c r="E737" s="756" t="s">
        <v>3169</v>
      </c>
      <c r="F737" s="756"/>
      <c r="H737" s="756" t="s">
        <v>1444</v>
      </c>
      <c r="I737" s="756" t="s">
        <v>488</v>
      </c>
      <c r="J737">
        <v>48</v>
      </c>
      <c r="K737" s="756" t="s">
        <v>488</v>
      </c>
      <c r="L737">
        <v>0</v>
      </c>
      <c r="M737">
        <v>1</v>
      </c>
      <c r="N737">
        <v>13</v>
      </c>
      <c r="O737" s="756" t="s">
        <v>1472</v>
      </c>
      <c r="P737" s="756" t="s">
        <v>13</v>
      </c>
      <c r="Q737" s="756" t="s">
        <v>43</v>
      </c>
      <c r="R737" s="756" t="s">
        <v>93</v>
      </c>
      <c r="S737" s="756" t="s">
        <v>489</v>
      </c>
      <c r="T737" s="756" t="s">
        <v>88</v>
      </c>
      <c r="U737" s="756" t="s">
        <v>490</v>
      </c>
      <c r="V737">
        <v>75016</v>
      </c>
      <c r="W737" s="756" t="s">
        <v>181</v>
      </c>
      <c r="X737">
        <v>75</v>
      </c>
      <c r="Y737" s="756" t="s">
        <v>2448</v>
      </c>
      <c r="Z737">
        <v>15</v>
      </c>
      <c r="AA737" s="756" t="s">
        <v>3310</v>
      </c>
      <c r="AB737" t="s">
        <v>2458</v>
      </c>
      <c r="AC737">
        <v>272.39999999999998</v>
      </c>
      <c r="AD737">
        <v>52.8</v>
      </c>
      <c r="AE737">
        <v>60.131724137931045</v>
      </c>
      <c r="AF737">
        <v>124.55857142857143</v>
      </c>
      <c r="AG737">
        <v>54</v>
      </c>
      <c r="AH737">
        <v>117.02499999999999</v>
      </c>
      <c r="AI737">
        <v>65</v>
      </c>
      <c r="AJ737">
        <v>100.20453012048185</v>
      </c>
    </row>
    <row r="738" spans="1:36" hidden="1">
      <c r="A738">
        <v>206</v>
      </c>
      <c r="B738" s="436">
        <v>45740</v>
      </c>
      <c r="C738" s="756" t="s">
        <v>1435</v>
      </c>
      <c r="D738" s="756" t="s">
        <v>1705</v>
      </c>
      <c r="E738" s="756" t="s">
        <v>3169</v>
      </c>
      <c r="F738" s="756"/>
      <c r="H738" s="756" t="s">
        <v>1444</v>
      </c>
      <c r="I738" s="756" t="s">
        <v>1285</v>
      </c>
      <c r="J738">
        <v>127</v>
      </c>
      <c r="K738" s="756" t="s">
        <v>1285</v>
      </c>
      <c r="L738">
        <v>0</v>
      </c>
      <c r="M738">
        <v>1</v>
      </c>
      <c r="N738">
        <v>13</v>
      </c>
      <c r="O738" s="756" t="s">
        <v>1472</v>
      </c>
      <c r="P738" s="756" t="s">
        <v>13</v>
      </c>
      <c r="Q738" s="756" t="s">
        <v>43</v>
      </c>
      <c r="R738" s="756" t="s">
        <v>93</v>
      </c>
      <c r="S738" s="756" t="s">
        <v>110</v>
      </c>
      <c r="T738" s="756" t="s">
        <v>88</v>
      </c>
      <c r="U738" s="756" t="s">
        <v>1286</v>
      </c>
      <c r="V738">
        <v>92700</v>
      </c>
      <c r="W738" s="756" t="s">
        <v>112</v>
      </c>
      <c r="X738">
        <v>92</v>
      </c>
      <c r="Y738" s="756" t="s">
        <v>2448</v>
      </c>
      <c r="Z738">
        <v>15</v>
      </c>
      <c r="AA738" s="756" t="s">
        <v>3310</v>
      </c>
      <c r="AB738" t="s">
        <v>2458</v>
      </c>
      <c r="AC738">
        <v>195</v>
      </c>
      <c r="AD738">
        <v>11</v>
      </c>
      <c r="AE738">
        <v>42.737499999999997</v>
      </c>
      <c r="AF738">
        <v>48.842857142857142</v>
      </c>
      <c r="AG738">
        <v>24.324999999999999</v>
      </c>
      <c r="AH738">
        <v>22</v>
      </c>
      <c r="AI738">
        <v>65</v>
      </c>
      <c r="AJ738">
        <v>100.20453012048185</v>
      </c>
    </row>
    <row r="739" spans="1:36" hidden="1">
      <c r="A739">
        <v>206</v>
      </c>
      <c r="B739" s="436">
        <v>45740</v>
      </c>
      <c r="C739" s="756" t="s">
        <v>1435</v>
      </c>
      <c r="D739" s="756" t="s">
        <v>1705</v>
      </c>
      <c r="E739" s="756" t="s">
        <v>3169</v>
      </c>
      <c r="F739" s="756"/>
      <c r="H739" s="756" t="s">
        <v>1444</v>
      </c>
      <c r="I739" s="756" t="s">
        <v>752</v>
      </c>
      <c r="J739">
        <v>12.37</v>
      </c>
      <c r="K739" s="756" t="s">
        <v>752</v>
      </c>
      <c r="L739">
        <v>0</v>
      </c>
      <c r="M739">
        <v>1</v>
      </c>
      <c r="N739">
        <v>13</v>
      </c>
      <c r="O739" s="756" t="s">
        <v>1472</v>
      </c>
      <c r="P739" s="756" t="s">
        <v>114</v>
      </c>
      <c r="Q739" s="756" t="s">
        <v>3</v>
      </c>
      <c r="R739" s="756" t="s">
        <v>22</v>
      </c>
      <c r="S739" s="756" t="s">
        <v>753</v>
      </c>
      <c r="T739" s="756" t="s">
        <v>754</v>
      </c>
      <c r="U739" s="756" t="s">
        <v>755</v>
      </c>
      <c r="V739">
        <v>75012</v>
      </c>
      <c r="W739" s="756" t="s">
        <v>151</v>
      </c>
      <c r="X739">
        <v>75</v>
      </c>
      <c r="Y739" s="756" t="s">
        <v>2450</v>
      </c>
      <c r="Z739">
        <v>15</v>
      </c>
      <c r="AA739" s="756" t="s">
        <v>2454</v>
      </c>
      <c r="AB739" t="s">
        <v>3092</v>
      </c>
      <c r="AC739">
        <v>213.19</v>
      </c>
      <c r="AD739">
        <v>23.4</v>
      </c>
      <c r="AE739">
        <v>53.110666666666702</v>
      </c>
      <c r="AF739">
        <v>79.665999999999997</v>
      </c>
      <c r="AG739">
        <v>23.43</v>
      </c>
      <c r="AH739">
        <v>37.245000000000005</v>
      </c>
      <c r="AI739">
        <v>65</v>
      </c>
      <c r="AJ739">
        <v>100.20453012048185</v>
      </c>
    </row>
    <row r="740" spans="1:36" hidden="1">
      <c r="A740">
        <v>206</v>
      </c>
      <c r="B740" s="436">
        <v>45740</v>
      </c>
      <c r="C740" s="756" t="s">
        <v>1435</v>
      </c>
      <c r="D740" s="756" t="s">
        <v>1705</v>
      </c>
      <c r="E740" s="756" t="s">
        <v>3169</v>
      </c>
      <c r="F740" s="756"/>
      <c r="H740" s="756" t="s">
        <v>1444</v>
      </c>
      <c r="I740" s="756" t="s">
        <v>803</v>
      </c>
      <c r="J740">
        <v>87.5</v>
      </c>
      <c r="K740" s="756" t="s">
        <v>803</v>
      </c>
      <c r="L740">
        <v>0</v>
      </c>
      <c r="M740">
        <v>1</v>
      </c>
      <c r="N740">
        <v>13</v>
      </c>
      <c r="O740" s="756" t="s">
        <v>1472</v>
      </c>
      <c r="P740" s="756" t="s">
        <v>114</v>
      </c>
      <c r="Q740" s="756" t="s">
        <v>20</v>
      </c>
      <c r="R740" s="756" t="s">
        <v>20</v>
      </c>
      <c r="S740" s="756" t="s">
        <v>616</v>
      </c>
      <c r="T740" s="756" t="s">
        <v>616</v>
      </c>
      <c r="U740" s="756" t="s">
        <v>804</v>
      </c>
      <c r="V740">
        <v>75016</v>
      </c>
      <c r="W740" s="756" t="s">
        <v>181</v>
      </c>
      <c r="X740">
        <v>75</v>
      </c>
      <c r="Y740" s="756" t="s">
        <v>2450</v>
      </c>
      <c r="Z740">
        <v>15</v>
      </c>
      <c r="AA740" s="756" t="s">
        <v>2453</v>
      </c>
      <c r="AB740" t="s">
        <v>3092</v>
      </c>
      <c r="AC740">
        <v>475.14</v>
      </c>
      <c r="AD740">
        <v>82</v>
      </c>
      <c r="AE740">
        <v>79.063448275862072</v>
      </c>
      <c r="AF740">
        <v>305.71199999999999</v>
      </c>
      <c r="AG740">
        <v>71</v>
      </c>
      <c r="AH740">
        <v>300.61</v>
      </c>
      <c r="AI740">
        <v>65</v>
      </c>
      <c r="AJ740">
        <v>100.20453012048185</v>
      </c>
    </row>
    <row r="741" spans="1:36" hidden="1">
      <c r="A741">
        <v>207</v>
      </c>
      <c r="B741" s="436">
        <v>45740</v>
      </c>
      <c r="C741" s="756" t="s">
        <v>1526</v>
      </c>
      <c r="D741" s="756" t="s">
        <v>3171</v>
      </c>
      <c r="E741" s="756"/>
      <c r="F741" s="756"/>
      <c r="H741" s="756" t="s">
        <v>1444</v>
      </c>
      <c r="I741" s="756" t="s">
        <v>331</v>
      </c>
      <c r="J741">
        <v>338.75</v>
      </c>
      <c r="K741" s="756" t="s">
        <v>331</v>
      </c>
      <c r="L741">
        <v>0</v>
      </c>
      <c r="M741">
        <v>1</v>
      </c>
      <c r="N741">
        <v>13</v>
      </c>
      <c r="O741" s="756" t="s">
        <v>1472</v>
      </c>
      <c r="P741" s="756" t="s">
        <v>114</v>
      </c>
      <c r="Q741" s="756" t="s">
        <v>3</v>
      </c>
      <c r="R741" s="756" t="s">
        <v>3</v>
      </c>
      <c r="S741" s="756" t="s">
        <v>332</v>
      </c>
      <c r="T741" s="756" t="s">
        <v>332</v>
      </c>
      <c r="U741" s="756" t="s">
        <v>333</v>
      </c>
      <c r="V741">
        <v>93200</v>
      </c>
      <c r="W741" s="756" t="s">
        <v>330</v>
      </c>
      <c r="X741">
        <v>93</v>
      </c>
      <c r="Y741" s="756" t="s">
        <v>2450</v>
      </c>
      <c r="Z741">
        <v>15</v>
      </c>
      <c r="AA741" s="756" t="s">
        <v>2454</v>
      </c>
      <c r="AB741" t="s">
        <v>3092</v>
      </c>
      <c r="AC741">
        <v>1408</v>
      </c>
      <c r="AD741">
        <v>16</v>
      </c>
      <c r="AE741">
        <v>433.81812500000001</v>
      </c>
      <c r="AF741">
        <v>631.00818181818181</v>
      </c>
      <c r="AG741">
        <v>416.39</v>
      </c>
      <c r="AH741">
        <v>630.5</v>
      </c>
      <c r="AI741">
        <v>65</v>
      </c>
      <c r="AJ741">
        <v>100.20453012048185</v>
      </c>
    </row>
    <row r="742" spans="1:36" hidden="1">
      <c r="A742">
        <v>207</v>
      </c>
      <c r="B742" s="436">
        <v>45740</v>
      </c>
      <c r="C742" s="756" t="s">
        <v>1526</v>
      </c>
      <c r="D742" s="756" t="s">
        <v>3171</v>
      </c>
      <c r="E742" s="756"/>
      <c r="F742" s="756"/>
      <c r="H742" s="756" t="s">
        <v>1444</v>
      </c>
      <c r="I742" s="756" t="s">
        <v>1252</v>
      </c>
      <c r="J742">
        <v>95.75</v>
      </c>
      <c r="K742" s="756" t="s">
        <v>1252</v>
      </c>
      <c r="L742">
        <v>0</v>
      </c>
      <c r="M742">
        <v>1</v>
      </c>
      <c r="N742">
        <v>13</v>
      </c>
      <c r="O742" s="756" t="s">
        <v>1472</v>
      </c>
      <c r="P742" s="756" t="s">
        <v>13</v>
      </c>
      <c r="Q742" s="756" t="s">
        <v>43</v>
      </c>
      <c r="R742" s="756" t="s">
        <v>93</v>
      </c>
      <c r="S742" s="756" t="s">
        <v>110</v>
      </c>
      <c r="T742" s="756" t="s">
        <v>88</v>
      </c>
      <c r="U742" s="756" t="s">
        <v>1253</v>
      </c>
      <c r="V742">
        <v>93210</v>
      </c>
      <c r="W742" s="756" t="s">
        <v>1254</v>
      </c>
      <c r="X742">
        <v>93</v>
      </c>
      <c r="Y742" s="756" t="s">
        <v>2448</v>
      </c>
      <c r="Z742">
        <v>15</v>
      </c>
      <c r="AA742" s="756" t="s">
        <v>3310</v>
      </c>
      <c r="AB742" t="s">
        <v>2458</v>
      </c>
      <c r="AC742">
        <v>151.57</v>
      </c>
      <c r="AD742">
        <v>15.65</v>
      </c>
      <c r="AE742">
        <v>47.782307692307697</v>
      </c>
      <c r="AF742">
        <v>62.11699999999999</v>
      </c>
      <c r="AG742">
        <v>38.5</v>
      </c>
      <c r="AH742">
        <v>41.875</v>
      </c>
      <c r="AI742">
        <v>65</v>
      </c>
      <c r="AJ742">
        <v>100.20453012048185</v>
      </c>
    </row>
    <row r="743" spans="1:36" hidden="1">
      <c r="A743">
        <v>207</v>
      </c>
      <c r="B743" s="436">
        <v>45740</v>
      </c>
      <c r="C743" s="756" t="s">
        <v>1526</v>
      </c>
      <c r="D743" s="756" t="s">
        <v>3171</v>
      </c>
      <c r="E743" s="756"/>
      <c r="F743" s="756"/>
      <c r="H743" s="756" t="s">
        <v>1444</v>
      </c>
      <c r="I743" s="756" t="s">
        <v>1262</v>
      </c>
      <c r="J743">
        <v>243</v>
      </c>
      <c r="K743" s="756" t="s">
        <v>1262</v>
      </c>
      <c r="L743">
        <v>0</v>
      </c>
      <c r="M743">
        <v>1</v>
      </c>
      <c r="N743">
        <v>13</v>
      </c>
      <c r="O743" s="756" t="s">
        <v>1472</v>
      </c>
      <c r="P743" s="756" t="s">
        <v>13</v>
      </c>
      <c r="Q743" s="756" t="s">
        <v>49</v>
      </c>
      <c r="R743" s="756"/>
      <c r="S743" s="756" t="s">
        <v>1263</v>
      </c>
      <c r="T743" s="756" t="s">
        <v>88</v>
      </c>
      <c r="U743" s="756" t="s">
        <v>1264</v>
      </c>
      <c r="V743">
        <v>93200</v>
      </c>
      <c r="W743" s="756" t="s">
        <v>744</v>
      </c>
      <c r="X743">
        <v>93</v>
      </c>
      <c r="Y743" s="756" t="s">
        <v>2447</v>
      </c>
      <c r="Z743">
        <v>15</v>
      </c>
      <c r="AA743" s="756" t="s">
        <v>3310</v>
      </c>
      <c r="AB743" t="s">
        <v>2458</v>
      </c>
      <c r="AC743">
        <v>313</v>
      </c>
      <c r="AD743">
        <v>17</v>
      </c>
      <c r="AE743">
        <v>98.68</v>
      </c>
      <c r="AF743">
        <v>123.35000000000001</v>
      </c>
      <c r="AG743">
        <v>70</v>
      </c>
      <c r="AH743">
        <v>81.699999999999989</v>
      </c>
      <c r="AI743">
        <v>65</v>
      </c>
      <c r="AJ743">
        <v>100.20453012048185</v>
      </c>
    </row>
    <row r="744" spans="1:36" hidden="1">
      <c r="A744">
        <v>208</v>
      </c>
      <c r="B744" s="436">
        <v>45741</v>
      </c>
      <c r="C744" s="756" t="s">
        <v>1477</v>
      </c>
      <c r="D744" s="756" t="s">
        <v>1796</v>
      </c>
      <c r="E744" s="756"/>
      <c r="F744" s="756"/>
      <c r="H744" s="756" t="s">
        <v>1438</v>
      </c>
      <c r="I744" s="756" t="s">
        <v>1227</v>
      </c>
      <c r="J744">
        <v>141</v>
      </c>
      <c r="K744" s="756" t="s">
        <v>1227</v>
      </c>
      <c r="L744">
        <v>0</v>
      </c>
      <c r="M744">
        <v>1</v>
      </c>
      <c r="N744">
        <v>13</v>
      </c>
      <c r="O744" s="756" t="s">
        <v>1475</v>
      </c>
      <c r="P744" s="756" t="s">
        <v>114</v>
      </c>
      <c r="Q744" s="756" t="s">
        <v>20</v>
      </c>
      <c r="R744" s="756" t="s">
        <v>20</v>
      </c>
      <c r="S744" s="756" t="s">
        <v>848</v>
      </c>
      <c r="T744" s="756" t="s">
        <v>848</v>
      </c>
      <c r="U744" s="756" t="s">
        <v>1228</v>
      </c>
      <c r="V744">
        <v>93230</v>
      </c>
      <c r="W744" s="756" t="s">
        <v>286</v>
      </c>
      <c r="X744">
        <v>93</v>
      </c>
      <c r="Y744" s="756" t="s">
        <v>2450</v>
      </c>
      <c r="Z744">
        <v>15</v>
      </c>
      <c r="AA744" s="756" t="s">
        <v>2453</v>
      </c>
      <c r="AB744" t="s">
        <v>3092</v>
      </c>
      <c r="AC744">
        <v>242</v>
      </c>
      <c r="AD744">
        <v>68.650000000000006</v>
      </c>
      <c r="AE744">
        <v>73.678620689655176</v>
      </c>
      <c r="AF744">
        <v>142.44533333333334</v>
      </c>
      <c r="AG744">
        <v>63.7</v>
      </c>
      <c r="AH744">
        <v>131</v>
      </c>
      <c r="AI744">
        <v>65</v>
      </c>
      <c r="AJ744">
        <v>100.20453012048185</v>
      </c>
    </row>
    <row r="745" spans="1:36" hidden="1">
      <c r="A745">
        <v>208</v>
      </c>
      <c r="B745" s="436">
        <v>45741</v>
      </c>
      <c r="C745" s="756" t="s">
        <v>1477</v>
      </c>
      <c r="D745" s="756" t="s">
        <v>1796</v>
      </c>
      <c r="E745" s="756"/>
      <c r="F745" s="756"/>
      <c r="H745" s="756" t="s">
        <v>1438</v>
      </c>
      <c r="I745" s="756" t="s">
        <v>975</v>
      </c>
      <c r="J745">
        <v>73</v>
      </c>
      <c r="K745" s="756" t="s">
        <v>975</v>
      </c>
      <c r="L745">
        <v>0</v>
      </c>
      <c r="M745">
        <v>1</v>
      </c>
      <c r="N745">
        <v>13</v>
      </c>
      <c r="O745" s="756" t="s">
        <v>1475</v>
      </c>
      <c r="P745" s="756" t="s">
        <v>13</v>
      </c>
      <c r="Q745" s="756" t="s">
        <v>47</v>
      </c>
      <c r="R745" s="756" t="s">
        <v>292</v>
      </c>
      <c r="S745" s="756" t="s">
        <v>976</v>
      </c>
      <c r="T745" s="756" t="s">
        <v>88</v>
      </c>
      <c r="U745" s="756" t="s">
        <v>977</v>
      </c>
      <c r="V745">
        <v>92800</v>
      </c>
      <c r="W745" s="756" t="s">
        <v>475</v>
      </c>
      <c r="X745">
        <v>92</v>
      </c>
      <c r="Y745" s="756" t="s">
        <v>2512</v>
      </c>
      <c r="Z745">
        <v>15</v>
      </c>
      <c r="AA745" s="756" t="s">
        <v>3310</v>
      </c>
      <c r="AB745" t="s">
        <v>2458</v>
      </c>
      <c r="AC745">
        <v>303.7</v>
      </c>
      <c r="AD745">
        <v>73</v>
      </c>
      <c r="AE745">
        <v>81.798823529411763</v>
      </c>
      <c r="AF745">
        <v>198.65428571428572</v>
      </c>
      <c r="AG745">
        <v>78.5</v>
      </c>
      <c r="AH745">
        <v>199</v>
      </c>
      <c r="AI745">
        <v>65</v>
      </c>
      <c r="AJ745">
        <v>100.20453012048185</v>
      </c>
    </row>
    <row r="746" spans="1:36" hidden="1">
      <c r="A746">
        <v>208</v>
      </c>
      <c r="B746" s="436">
        <v>45741</v>
      </c>
      <c r="C746" s="756" t="s">
        <v>1477</v>
      </c>
      <c r="D746" s="756" t="s">
        <v>1796</v>
      </c>
      <c r="E746" s="756"/>
      <c r="F746" s="756"/>
      <c r="H746" s="756" t="s">
        <v>1438</v>
      </c>
      <c r="I746" s="756" t="s">
        <v>1285</v>
      </c>
      <c r="J746">
        <v>68</v>
      </c>
      <c r="K746" s="756" t="s">
        <v>1285</v>
      </c>
      <c r="L746">
        <v>0</v>
      </c>
      <c r="M746">
        <v>1</v>
      </c>
      <c r="N746">
        <v>13</v>
      </c>
      <c r="O746" s="756" t="s">
        <v>1475</v>
      </c>
      <c r="P746" s="756" t="s">
        <v>13</v>
      </c>
      <c r="Q746" s="756" t="s">
        <v>43</v>
      </c>
      <c r="R746" s="756" t="s">
        <v>93</v>
      </c>
      <c r="S746" s="756" t="s">
        <v>110</v>
      </c>
      <c r="T746" s="756" t="s">
        <v>88</v>
      </c>
      <c r="U746" s="756" t="s">
        <v>1286</v>
      </c>
      <c r="V746">
        <v>92700</v>
      </c>
      <c r="W746" s="756" t="s">
        <v>112</v>
      </c>
      <c r="X746">
        <v>92</v>
      </c>
      <c r="Y746" s="756" t="s">
        <v>2448</v>
      </c>
      <c r="Z746">
        <v>15</v>
      </c>
      <c r="AA746" s="756" t="s">
        <v>3310</v>
      </c>
      <c r="AB746" t="s">
        <v>2458</v>
      </c>
      <c r="AC746">
        <v>195</v>
      </c>
      <c r="AD746">
        <v>11</v>
      </c>
      <c r="AE746">
        <v>42.737499999999997</v>
      </c>
      <c r="AF746">
        <v>48.842857142857142</v>
      </c>
      <c r="AG746">
        <v>24.324999999999999</v>
      </c>
      <c r="AH746">
        <v>22</v>
      </c>
      <c r="AI746">
        <v>65</v>
      </c>
      <c r="AJ746">
        <v>100.20453012048185</v>
      </c>
    </row>
    <row r="747" spans="1:36" hidden="1">
      <c r="A747">
        <v>209</v>
      </c>
      <c r="B747" s="436">
        <v>45741</v>
      </c>
      <c r="C747" s="756" t="s">
        <v>1435</v>
      </c>
      <c r="D747" s="756" t="s">
        <v>1533</v>
      </c>
      <c r="E747" s="756" t="s">
        <v>3174</v>
      </c>
      <c r="F747" s="756"/>
      <c r="H747" s="756" t="s">
        <v>1457</v>
      </c>
      <c r="I747" s="756" t="s">
        <v>500</v>
      </c>
      <c r="J747">
        <v>39</v>
      </c>
      <c r="K747" s="756" t="s">
        <v>500</v>
      </c>
      <c r="L747">
        <v>0</v>
      </c>
      <c r="M747">
        <v>1</v>
      </c>
      <c r="N747">
        <v>13</v>
      </c>
      <c r="O747" s="756" t="s">
        <v>1475</v>
      </c>
      <c r="P747" s="756" t="s">
        <v>114</v>
      </c>
      <c r="Q747" s="756" t="s">
        <v>7</v>
      </c>
      <c r="R747" s="756" t="s">
        <v>501</v>
      </c>
      <c r="S747" s="756" t="s">
        <v>500</v>
      </c>
      <c r="T747" s="756" t="s">
        <v>500</v>
      </c>
      <c r="U747" s="756" t="s">
        <v>502</v>
      </c>
      <c r="V747">
        <v>92000</v>
      </c>
      <c r="W747" s="756" t="s">
        <v>160</v>
      </c>
      <c r="X747">
        <v>92</v>
      </c>
      <c r="Y747" s="756" t="s">
        <v>2450</v>
      </c>
      <c r="Z747">
        <v>15</v>
      </c>
      <c r="AA747" s="756" t="s">
        <v>2453</v>
      </c>
      <c r="AB747" t="s">
        <v>3092</v>
      </c>
      <c r="AC747">
        <v>458.58000000000004</v>
      </c>
      <c r="AD747">
        <v>45.85</v>
      </c>
      <c r="AE747">
        <v>71.959032258064511</v>
      </c>
      <c r="AF747">
        <v>159.33785714285716</v>
      </c>
      <c r="AG747">
        <v>53.75</v>
      </c>
      <c r="AH747">
        <v>137.535</v>
      </c>
      <c r="AI747">
        <v>65</v>
      </c>
      <c r="AJ747">
        <v>100.20453012048185</v>
      </c>
    </row>
    <row r="748" spans="1:36" hidden="1">
      <c r="A748">
        <v>209</v>
      </c>
      <c r="B748" s="436">
        <v>45741</v>
      </c>
      <c r="C748" s="756" t="s">
        <v>1435</v>
      </c>
      <c r="D748" s="756" t="s">
        <v>1533</v>
      </c>
      <c r="E748" s="756" t="s">
        <v>3174</v>
      </c>
      <c r="F748" s="756"/>
      <c r="H748" s="756" t="s">
        <v>1457</v>
      </c>
      <c r="I748" s="756" t="s">
        <v>803</v>
      </c>
      <c r="J748">
        <v>84</v>
      </c>
      <c r="K748" s="756" t="s">
        <v>803</v>
      </c>
      <c r="L748">
        <v>0</v>
      </c>
      <c r="M748">
        <v>1</v>
      </c>
      <c r="N748">
        <v>13</v>
      </c>
      <c r="O748" s="756" t="s">
        <v>1475</v>
      </c>
      <c r="P748" s="756" t="s">
        <v>114</v>
      </c>
      <c r="Q748" s="756" t="s">
        <v>20</v>
      </c>
      <c r="R748" s="756" t="s">
        <v>20</v>
      </c>
      <c r="S748" s="756" t="s">
        <v>616</v>
      </c>
      <c r="T748" s="756" t="s">
        <v>616</v>
      </c>
      <c r="U748" s="756" t="s">
        <v>804</v>
      </c>
      <c r="V748">
        <v>75016</v>
      </c>
      <c r="W748" s="756" t="s">
        <v>181</v>
      </c>
      <c r="X748">
        <v>75</v>
      </c>
      <c r="Y748" s="756" t="s">
        <v>2450</v>
      </c>
      <c r="Z748">
        <v>15</v>
      </c>
      <c r="AA748" s="756" t="s">
        <v>2453</v>
      </c>
      <c r="AB748" t="s">
        <v>3092</v>
      </c>
      <c r="AC748">
        <v>475.14</v>
      </c>
      <c r="AD748">
        <v>82</v>
      </c>
      <c r="AE748">
        <v>79.063448275862072</v>
      </c>
      <c r="AF748">
        <v>305.71199999999999</v>
      </c>
      <c r="AG748">
        <v>71</v>
      </c>
      <c r="AH748">
        <v>300.61</v>
      </c>
      <c r="AI748">
        <v>65</v>
      </c>
      <c r="AJ748">
        <v>100.20453012048185</v>
      </c>
    </row>
    <row r="749" spans="1:36" hidden="1">
      <c r="A749">
        <v>209</v>
      </c>
      <c r="B749" s="436">
        <v>45741</v>
      </c>
      <c r="C749" s="756" t="s">
        <v>1435</v>
      </c>
      <c r="D749" s="756" t="s">
        <v>1533</v>
      </c>
      <c r="E749" s="756" t="s">
        <v>3174</v>
      </c>
      <c r="F749" s="756"/>
      <c r="H749" s="756" t="s">
        <v>1457</v>
      </c>
      <c r="I749" s="756" t="s">
        <v>775</v>
      </c>
      <c r="J749">
        <v>123</v>
      </c>
      <c r="K749" s="756" t="s">
        <v>775</v>
      </c>
      <c r="L749">
        <v>0</v>
      </c>
      <c r="M749">
        <v>1</v>
      </c>
      <c r="N749">
        <v>13</v>
      </c>
      <c r="O749" s="756" t="s">
        <v>1475</v>
      </c>
      <c r="P749" s="756" t="s">
        <v>13</v>
      </c>
      <c r="Q749" s="756" t="s">
        <v>49</v>
      </c>
      <c r="R749" s="756" t="s">
        <v>86</v>
      </c>
      <c r="S749" s="756" t="s">
        <v>776</v>
      </c>
      <c r="T749" s="756" t="s">
        <v>367</v>
      </c>
      <c r="U749" s="756" t="s">
        <v>777</v>
      </c>
      <c r="V749">
        <v>75014</v>
      </c>
      <c r="W749" s="756" t="s">
        <v>211</v>
      </c>
      <c r="X749">
        <v>75</v>
      </c>
      <c r="Y749" s="756" t="s">
        <v>2448</v>
      </c>
      <c r="Z749">
        <v>15</v>
      </c>
      <c r="AA749" s="756" t="s">
        <v>3310</v>
      </c>
      <c r="AB749" t="s">
        <v>2458</v>
      </c>
      <c r="AC749">
        <v>273.19</v>
      </c>
      <c r="AD749">
        <v>60</v>
      </c>
      <c r="AE749">
        <v>115.65642857142856</v>
      </c>
      <c r="AF749">
        <v>115.65642857142856</v>
      </c>
      <c r="AG749">
        <v>105</v>
      </c>
      <c r="AH749">
        <v>105</v>
      </c>
      <c r="AI749">
        <v>65</v>
      </c>
      <c r="AJ749">
        <v>100.20453012048185</v>
      </c>
    </row>
    <row r="750" spans="1:36" hidden="1">
      <c r="A750">
        <v>210</v>
      </c>
      <c r="B750" s="436">
        <v>45741</v>
      </c>
      <c r="C750" s="756" t="s">
        <v>1611</v>
      </c>
      <c r="D750" s="756" t="s">
        <v>1803</v>
      </c>
      <c r="E750" s="756"/>
      <c r="F750" s="756"/>
      <c r="H750" s="756" t="s">
        <v>1646</v>
      </c>
      <c r="I750" s="756" t="s">
        <v>1395</v>
      </c>
      <c r="J750">
        <v>40.4</v>
      </c>
      <c r="K750" s="756" t="s">
        <v>1395</v>
      </c>
      <c r="L750">
        <v>0</v>
      </c>
      <c r="M750">
        <v>1</v>
      </c>
      <c r="N750">
        <v>13</v>
      </c>
      <c r="O750" s="756" t="s">
        <v>1475</v>
      </c>
      <c r="P750" s="756" t="s">
        <v>13</v>
      </c>
      <c r="Q750" s="756" t="s">
        <v>47</v>
      </c>
      <c r="R750" s="756" t="s">
        <v>292</v>
      </c>
      <c r="S750" s="756" t="s">
        <v>486</v>
      </c>
      <c r="T750" s="756"/>
      <c r="U750" s="756" t="s">
        <v>1396</v>
      </c>
      <c r="V750">
        <v>75014</v>
      </c>
      <c r="W750" s="756" t="s">
        <v>1394</v>
      </c>
      <c r="X750">
        <v>75</v>
      </c>
      <c r="Y750" s="756" t="s">
        <v>2447</v>
      </c>
      <c r="Z750">
        <v>15</v>
      </c>
      <c r="AA750" s="756" t="s">
        <v>3310</v>
      </c>
      <c r="AB750" t="s">
        <v>2458</v>
      </c>
      <c r="AC750">
        <v>78</v>
      </c>
      <c r="AD750">
        <v>8</v>
      </c>
      <c r="AE750">
        <v>50.22</v>
      </c>
      <c r="AF750">
        <v>50.22</v>
      </c>
      <c r="AG750">
        <v>51.2</v>
      </c>
      <c r="AH750">
        <v>51.2</v>
      </c>
      <c r="AI750">
        <v>65</v>
      </c>
      <c r="AJ750">
        <v>100.20453012048185</v>
      </c>
    </row>
    <row r="751" spans="1:36" hidden="1">
      <c r="A751">
        <v>210</v>
      </c>
      <c r="B751" s="436">
        <v>45741</v>
      </c>
      <c r="C751" s="756" t="s">
        <v>1611</v>
      </c>
      <c r="D751" s="756" t="s">
        <v>1803</v>
      </c>
      <c r="E751" s="756"/>
      <c r="F751" s="756"/>
      <c r="H751" s="756" t="s">
        <v>1646</v>
      </c>
      <c r="I751" s="756" t="s">
        <v>1243</v>
      </c>
      <c r="J751">
        <v>32.44</v>
      </c>
      <c r="K751" s="756" t="s">
        <v>1243</v>
      </c>
      <c r="L751">
        <v>0</v>
      </c>
      <c r="M751">
        <v>1</v>
      </c>
      <c r="N751">
        <v>13</v>
      </c>
      <c r="O751" s="756" t="s">
        <v>1475</v>
      </c>
      <c r="P751" s="756" t="s">
        <v>13</v>
      </c>
      <c r="Q751" s="756" t="s">
        <v>47</v>
      </c>
      <c r="R751" s="756" t="s">
        <v>292</v>
      </c>
      <c r="S751" s="756" t="s">
        <v>1244</v>
      </c>
      <c r="T751" s="756"/>
      <c r="U751" s="756" t="s">
        <v>1205</v>
      </c>
      <c r="V751">
        <v>75013</v>
      </c>
      <c r="W751" s="756" t="s">
        <v>127</v>
      </c>
      <c r="X751">
        <v>75</v>
      </c>
      <c r="Y751" s="756" t="s">
        <v>2447</v>
      </c>
      <c r="Z751">
        <v>15</v>
      </c>
      <c r="AA751" s="756" t="s">
        <v>3310</v>
      </c>
      <c r="AB751" t="s">
        <v>2458</v>
      </c>
      <c r="AC751">
        <v>265.40999999999997</v>
      </c>
      <c r="AD751">
        <v>4.5</v>
      </c>
      <c r="AE751">
        <v>85.102000000000004</v>
      </c>
      <c r="AF751">
        <v>98.194615384615389</v>
      </c>
      <c r="AG751">
        <v>65.5</v>
      </c>
      <c r="AH751">
        <v>65.5</v>
      </c>
      <c r="AI751">
        <v>65</v>
      </c>
      <c r="AJ751">
        <v>100.20453012048185</v>
      </c>
    </row>
    <row r="752" spans="1:36" hidden="1">
      <c r="A752">
        <v>210</v>
      </c>
      <c r="B752" s="436">
        <v>45741</v>
      </c>
      <c r="C752" s="756" t="s">
        <v>1611</v>
      </c>
      <c r="D752" s="756" t="s">
        <v>1803</v>
      </c>
      <c r="E752" s="756"/>
      <c r="F752" s="756"/>
      <c r="H752" s="756" t="s">
        <v>1646</v>
      </c>
      <c r="I752" s="756" t="s">
        <v>1392</v>
      </c>
      <c r="J752">
        <v>72.84</v>
      </c>
      <c r="K752" s="756" t="s">
        <v>1392</v>
      </c>
      <c r="L752">
        <v>0</v>
      </c>
      <c r="M752">
        <v>1</v>
      </c>
      <c r="N752">
        <v>13</v>
      </c>
      <c r="O752" s="756" t="s">
        <v>1475</v>
      </c>
      <c r="P752" s="756" t="s">
        <v>114</v>
      </c>
      <c r="Q752" s="756" t="s">
        <v>34</v>
      </c>
      <c r="R752" s="756" t="s">
        <v>34</v>
      </c>
      <c r="S752" s="756" t="s">
        <v>789</v>
      </c>
      <c r="T752" s="756" t="s">
        <v>790</v>
      </c>
      <c r="U752" s="756" t="s">
        <v>1393</v>
      </c>
      <c r="V752">
        <v>75012</v>
      </c>
      <c r="W752" s="756" t="s">
        <v>1394</v>
      </c>
      <c r="X752">
        <v>75</v>
      </c>
      <c r="Y752" s="756" t="s">
        <v>2450</v>
      </c>
      <c r="Z752">
        <v>15</v>
      </c>
      <c r="AA752" s="756" t="s">
        <v>2453</v>
      </c>
      <c r="AB752" t="s">
        <v>3092</v>
      </c>
      <c r="AC752">
        <v>211.4</v>
      </c>
      <c r="AD752">
        <v>26.2</v>
      </c>
      <c r="AE752">
        <v>105.80200000000001</v>
      </c>
      <c r="AF752">
        <v>105.80200000000001</v>
      </c>
      <c r="AG752">
        <v>110.55</v>
      </c>
      <c r="AH752">
        <v>110.55</v>
      </c>
      <c r="AI752">
        <v>65</v>
      </c>
      <c r="AJ752">
        <v>100.20453012048185</v>
      </c>
    </row>
    <row r="753" spans="1:36" hidden="1">
      <c r="A753">
        <v>211</v>
      </c>
      <c r="B753" s="436">
        <v>45741</v>
      </c>
      <c r="C753" s="756" t="s">
        <v>1529</v>
      </c>
      <c r="D753" s="756" t="s">
        <v>3177</v>
      </c>
      <c r="E753" s="756" t="s">
        <v>3178</v>
      </c>
      <c r="F753" s="756"/>
      <c r="H753" s="756" t="s">
        <v>1444</v>
      </c>
      <c r="I753" s="756" t="s">
        <v>1332</v>
      </c>
      <c r="J753">
        <v>389</v>
      </c>
      <c r="K753" s="756" t="s">
        <v>1332</v>
      </c>
      <c r="L753">
        <v>0</v>
      </c>
      <c r="M753">
        <v>1</v>
      </c>
      <c r="N753">
        <v>13</v>
      </c>
      <c r="O753" s="756" t="s">
        <v>1475</v>
      </c>
      <c r="P753" s="756" t="s">
        <v>114</v>
      </c>
      <c r="Q753" s="756" t="s">
        <v>13</v>
      </c>
      <c r="R753" s="756"/>
      <c r="S753" s="756" t="s">
        <v>1333</v>
      </c>
      <c r="T753" s="756"/>
      <c r="U753" s="756" t="s">
        <v>1334</v>
      </c>
      <c r="V753">
        <v>92230</v>
      </c>
      <c r="W753" s="756" t="s">
        <v>1335</v>
      </c>
      <c r="X753">
        <v>92</v>
      </c>
      <c r="Y753" s="756" t="s">
        <v>2450</v>
      </c>
      <c r="Z753">
        <v>15</v>
      </c>
      <c r="AA753" s="756" t="s">
        <v>2453</v>
      </c>
      <c r="AB753" t="s">
        <v>3092</v>
      </c>
      <c r="AC753">
        <v>475</v>
      </c>
      <c r="AD753">
        <v>268.5</v>
      </c>
      <c r="AE753">
        <v>355.27600000000001</v>
      </c>
      <c r="AF753">
        <v>355.27600000000001</v>
      </c>
      <c r="AG753">
        <v>356</v>
      </c>
      <c r="AH753">
        <v>356</v>
      </c>
      <c r="AI753">
        <v>65</v>
      </c>
      <c r="AJ753">
        <v>100.20453012048185</v>
      </c>
    </row>
    <row r="754" spans="1:36" hidden="1">
      <c r="A754">
        <v>211</v>
      </c>
      <c r="B754" s="436">
        <v>45741</v>
      </c>
      <c r="C754" s="756" t="s">
        <v>1529</v>
      </c>
      <c r="D754" s="756" t="s">
        <v>3177</v>
      </c>
      <c r="E754" s="756" t="s">
        <v>3178</v>
      </c>
      <c r="F754" s="756"/>
      <c r="H754" s="756" t="s">
        <v>1444</v>
      </c>
      <c r="I754" s="756" t="s">
        <v>778</v>
      </c>
      <c r="J754">
        <v>389</v>
      </c>
      <c r="K754" s="756" t="s">
        <v>778</v>
      </c>
      <c r="L754">
        <v>0</v>
      </c>
      <c r="M754">
        <v>1</v>
      </c>
      <c r="N754">
        <v>13</v>
      </c>
      <c r="O754" s="756" t="s">
        <v>1475</v>
      </c>
      <c r="P754" s="756" t="s">
        <v>13</v>
      </c>
      <c r="Q754" s="756" t="s">
        <v>45</v>
      </c>
      <c r="R754" s="756" t="s">
        <v>45</v>
      </c>
      <c r="S754" s="756" t="s">
        <v>779</v>
      </c>
      <c r="T754" s="756" t="s">
        <v>88</v>
      </c>
      <c r="U754" s="756" t="s">
        <v>780</v>
      </c>
      <c r="V754">
        <v>92800</v>
      </c>
      <c r="W754" s="756" t="s">
        <v>475</v>
      </c>
      <c r="X754">
        <v>92</v>
      </c>
      <c r="Y754" s="756" t="s">
        <v>2447</v>
      </c>
      <c r="Z754">
        <v>15</v>
      </c>
      <c r="AA754" s="756" t="s">
        <v>3310</v>
      </c>
      <c r="AB754" t="s">
        <v>2458</v>
      </c>
      <c r="AC754">
        <v>475</v>
      </c>
      <c r="AD754">
        <v>5.1420000000000003</v>
      </c>
      <c r="AE754">
        <v>233.31524999999999</v>
      </c>
      <c r="AF754">
        <v>233.31524999999999</v>
      </c>
      <c r="AG754">
        <v>278.19</v>
      </c>
      <c r="AH754">
        <v>278.19</v>
      </c>
      <c r="AI754">
        <v>65</v>
      </c>
      <c r="AJ754">
        <v>100.20453012048185</v>
      </c>
    </row>
    <row r="755" spans="1:36" hidden="1">
      <c r="A755">
        <v>212</v>
      </c>
      <c r="B755" s="436">
        <v>45742</v>
      </c>
      <c r="C755" s="756" t="s">
        <v>1449</v>
      </c>
      <c r="D755" s="756" t="s">
        <v>1436</v>
      </c>
      <c r="E755" s="756"/>
      <c r="F755" s="756"/>
      <c r="H755" s="756" t="s">
        <v>1461</v>
      </c>
      <c r="I755" s="756" t="s">
        <v>809</v>
      </c>
      <c r="J755">
        <v>18.64</v>
      </c>
      <c r="K755" s="756" t="s">
        <v>809</v>
      </c>
      <c r="L755">
        <v>0</v>
      </c>
      <c r="M755">
        <v>1</v>
      </c>
      <c r="N755">
        <v>13</v>
      </c>
      <c r="O755" s="756" t="s">
        <v>1424</v>
      </c>
      <c r="P755" s="756" t="s">
        <v>114</v>
      </c>
      <c r="Q755" s="756" t="s">
        <v>20</v>
      </c>
      <c r="R755" s="756" t="s">
        <v>20</v>
      </c>
      <c r="S755" s="756" t="s">
        <v>616</v>
      </c>
      <c r="T755" s="756" t="s">
        <v>616</v>
      </c>
      <c r="U755" s="756" t="s">
        <v>810</v>
      </c>
      <c r="V755">
        <v>75017</v>
      </c>
      <c r="W755" s="756" t="s">
        <v>393</v>
      </c>
      <c r="X755">
        <v>75</v>
      </c>
      <c r="Y755" s="756" t="s">
        <v>2450</v>
      </c>
      <c r="Z755">
        <v>15</v>
      </c>
      <c r="AA755" s="756" t="s">
        <v>2453</v>
      </c>
      <c r="AB755" t="s">
        <v>3092</v>
      </c>
      <c r="AC755">
        <v>411.4</v>
      </c>
      <c r="AD755">
        <v>118.37</v>
      </c>
      <c r="AE755">
        <v>68.5060465116279</v>
      </c>
      <c r="AF755">
        <v>196.38399999999999</v>
      </c>
      <c r="AG755">
        <v>60</v>
      </c>
      <c r="AH755">
        <v>179.85</v>
      </c>
      <c r="AI755">
        <v>65</v>
      </c>
      <c r="AJ755">
        <v>100.20453012048185</v>
      </c>
    </row>
    <row r="756" spans="1:36" hidden="1">
      <c r="A756">
        <v>212</v>
      </c>
      <c r="B756" s="436">
        <v>45742</v>
      </c>
      <c r="C756" s="756" t="s">
        <v>1449</v>
      </c>
      <c r="D756" s="756" t="s">
        <v>1436</v>
      </c>
      <c r="E756" s="756"/>
      <c r="F756" s="756"/>
      <c r="H756" s="756" t="s">
        <v>1461</v>
      </c>
      <c r="I756" s="756" t="s">
        <v>803</v>
      </c>
      <c r="J756">
        <v>53.21</v>
      </c>
      <c r="K756" s="756" t="s">
        <v>803</v>
      </c>
      <c r="L756">
        <v>0</v>
      </c>
      <c r="M756">
        <v>1</v>
      </c>
      <c r="N756">
        <v>13</v>
      </c>
      <c r="O756" s="756" t="s">
        <v>1424</v>
      </c>
      <c r="P756" s="756" t="s">
        <v>114</v>
      </c>
      <c r="Q756" s="756" t="s">
        <v>20</v>
      </c>
      <c r="R756" s="756" t="s">
        <v>20</v>
      </c>
      <c r="S756" s="756" t="s">
        <v>616</v>
      </c>
      <c r="T756" s="756" t="s">
        <v>616</v>
      </c>
      <c r="U756" s="756" t="s">
        <v>804</v>
      </c>
      <c r="V756">
        <v>75016</v>
      </c>
      <c r="W756" s="756" t="s">
        <v>181</v>
      </c>
      <c r="X756">
        <v>75</v>
      </c>
      <c r="Y756" s="756" t="s">
        <v>2450</v>
      </c>
      <c r="Z756">
        <v>15</v>
      </c>
      <c r="AA756" s="756" t="s">
        <v>2453</v>
      </c>
      <c r="AB756" t="s">
        <v>3092</v>
      </c>
      <c r="AC756">
        <v>475.14</v>
      </c>
      <c r="AD756">
        <v>82</v>
      </c>
      <c r="AE756">
        <v>79.063448275862072</v>
      </c>
      <c r="AF756">
        <v>305.71199999999999</v>
      </c>
      <c r="AG756">
        <v>71</v>
      </c>
      <c r="AH756">
        <v>300.61</v>
      </c>
      <c r="AI756">
        <v>65</v>
      </c>
      <c r="AJ756">
        <v>100.20453012048185</v>
      </c>
    </row>
    <row r="757" spans="1:36" hidden="1">
      <c r="A757">
        <v>212</v>
      </c>
      <c r="B757" s="436">
        <v>45742</v>
      </c>
      <c r="C757" s="756" t="s">
        <v>1449</v>
      </c>
      <c r="D757" s="756" t="s">
        <v>1436</v>
      </c>
      <c r="E757" s="756"/>
      <c r="F757" s="756"/>
      <c r="H757" s="756" t="s">
        <v>1461</v>
      </c>
      <c r="I757" s="756" t="s">
        <v>488</v>
      </c>
      <c r="J757">
        <v>14.3</v>
      </c>
      <c r="K757" s="756" t="s">
        <v>488</v>
      </c>
      <c r="L757">
        <v>0</v>
      </c>
      <c r="M757">
        <v>1</v>
      </c>
      <c r="N757">
        <v>13</v>
      </c>
      <c r="O757" s="756" t="s">
        <v>1424</v>
      </c>
      <c r="P757" s="756" t="s">
        <v>13</v>
      </c>
      <c r="Q757" s="756" t="s">
        <v>43</v>
      </c>
      <c r="R757" s="756" t="s">
        <v>93</v>
      </c>
      <c r="S757" s="756" t="s">
        <v>489</v>
      </c>
      <c r="T757" s="756" t="s">
        <v>88</v>
      </c>
      <c r="U757" s="756" t="s">
        <v>490</v>
      </c>
      <c r="V757">
        <v>75016</v>
      </c>
      <c r="W757" s="756" t="s">
        <v>181</v>
      </c>
      <c r="X757">
        <v>75</v>
      </c>
      <c r="Y757" s="756" t="s">
        <v>2448</v>
      </c>
      <c r="Z757">
        <v>15</v>
      </c>
      <c r="AA757" s="756" t="s">
        <v>3310</v>
      </c>
      <c r="AB757" t="s">
        <v>2458</v>
      </c>
      <c r="AC757">
        <v>272.39999999999998</v>
      </c>
      <c r="AD757">
        <v>52.8</v>
      </c>
      <c r="AE757">
        <v>60.131724137931045</v>
      </c>
      <c r="AF757">
        <v>124.55857142857143</v>
      </c>
      <c r="AG757">
        <v>54</v>
      </c>
      <c r="AH757">
        <v>117.02499999999999</v>
      </c>
      <c r="AI757">
        <v>65</v>
      </c>
      <c r="AJ757">
        <v>100.20453012048185</v>
      </c>
    </row>
    <row r="758" spans="1:36" hidden="1">
      <c r="A758">
        <v>212</v>
      </c>
      <c r="B758" s="436">
        <v>45742</v>
      </c>
      <c r="C758" s="756" t="s">
        <v>1449</v>
      </c>
      <c r="D758" s="756" t="s">
        <v>1436</v>
      </c>
      <c r="E758" s="756"/>
      <c r="F758" s="756"/>
      <c r="H758" s="756" t="s">
        <v>1461</v>
      </c>
      <c r="I758" s="756" t="s">
        <v>971</v>
      </c>
      <c r="J758">
        <v>57.55</v>
      </c>
      <c r="K758" s="756" t="s">
        <v>971</v>
      </c>
      <c r="L758">
        <v>0</v>
      </c>
      <c r="M758">
        <v>1</v>
      </c>
      <c r="N758">
        <v>13</v>
      </c>
      <c r="O758" s="756" t="s">
        <v>1424</v>
      </c>
      <c r="P758" s="756" t="s">
        <v>13</v>
      </c>
      <c r="Q758" s="756" t="s">
        <v>45</v>
      </c>
      <c r="R758" s="756" t="s">
        <v>93</v>
      </c>
      <c r="S758" s="756" t="s">
        <v>972</v>
      </c>
      <c r="T758" s="756" t="s">
        <v>88</v>
      </c>
      <c r="U758" s="756" t="s">
        <v>973</v>
      </c>
      <c r="V758">
        <v>92500</v>
      </c>
      <c r="W758" s="756" t="s">
        <v>974</v>
      </c>
      <c r="X758">
        <v>92</v>
      </c>
      <c r="Y758" s="756" t="s">
        <v>2448</v>
      </c>
      <c r="Z758">
        <v>15</v>
      </c>
      <c r="AA758" s="756" t="s">
        <v>3310</v>
      </c>
      <c r="AB758" t="s">
        <v>2458</v>
      </c>
      <c r="AC758">
        <v>193.8</v>
      </c>
      <c r="AD758">
        <v>12</v>
      </c>
      <c r="AE758">
        <v>47.782222222222224</v>
      </c>
      <c r="AF758">
        <v>61.434285714285714</v>
      </c>
      <c r="AG758">
        <v>41.2</v>
      </c>
      <c r="AH758">
        <v>45.14</v>
      </c>
      <c r="AI758">
        <v>65</v>
      </c>
      <c r="AJ758">
        <v>100.20453012048185</v>
      </c>
    </row>
    <row r="759" spans="1:36" hidden="1">
      <c r="A759">
        <v>213</v>
      </c>
      <c r="B759" s="436">
        <v>45742</v>
      </c>
      <c r="C759" s="756" t="s">
        <v>1435</v>
      </c>
      <c r="D759" s="756" t="s">
        <v>3181</v>
      </c>
      <c r="E759" s="756"/>
      <c r="F759" s="756"/>
      <c r="H759" s="756" t="s">
        <v>1457</v>
      </c>
      <c r="I759" s="756" t="s">
        <v>1209</v>
      </c>
      <c r="J759">
        <v>76.48</v>
      </c>
      <c r="K759" s="756" t="s">
        <v>1209</v>
      </c>
      <c r="L759">
        <v>0</v>
      </c>
      <c r="M759">
        <v>1</v>
      </c>
      <c r="N759">
        <v>13</v>
      </c>
      <c r="O759" s="756" t="s">
        <v>1424</v>
      </c>
      <c r="P759" s="756" t="s">
        <v>114</v>
      </c>
      <c r="Q759" s="756" t="s">
        <v>35</v>
      </c>
      <c r="R759" s="756" t="s">
        <v>143</v>
      </c>
      <c r="S759" s="756"/>
      <c r="T759" s="756"/>
      <c r="U759" s="756" t="s">
        <v>1210</v>
      </c>
      <c r="V759">
        <v>93000</v>
      </c>
      <c r="W759" s="756" t="s">
        <v>1211</v>
      </c>
      <c r="X759">
        <v>93</v>
      </c>
      <c r="Y759" s="756" t="s">
        <v>2450</v>
      </c>
      <c r="Z759">
        <v>15</v>
      </c>
      <c r="AA759" s="756" t="s">
        <v>2453</v>
      </c>
      <c r="AB759" t="s">
        <v>3092</v>
      </c>
      <c r="AC759">
        <v>276</v>
      </c>
      <c r="AD759">
        <v>47.44</v>
      </c>
      <c r="AE759">
        <v>132.76266666666666</v>
      </c>
      <c r="AF759">
        <v>132.76266666666666</v>
      </c>
      <c r="AG759">
        <v>118.14</v>
      </c>
      <c r="AH759">
        <v>118.14</v>
      </c>
      <c r="AI759">
        <v>65</v>
      </c>
      <c r="AJ759">
        <v>100.20453012048185</v>
      </c>
    </row>
    <row r="760" spans="1:36" hidden="1">
      <c r="A760">
        <v>213</v>
      </c>
      <c r="B760" s="436">
        <v>45742</v>
      </c>
      <c r="C760" s="756" t="s">
        <v>1435</v>
      </c>
      <c r="D760" s="756" t="s">
        <v>3181</v>
      </c>
      <c r="E760" s="756"/>
      <c r="F760" s="756"/>
      <c r="H760" s="756" t="s">
        <v>1457</v>
      </c>
      <c r="I760" s="756" t="s">
        <v>1212</v>
      </c>
      <c r="J760">
        <v>76.48</v>
      </c>
      <c r="K760" s="756" t="s">
        <v>1212</v>
      </c>
      <c r="L760">
        <v>0</v>
      </c>
      <c r="M760">
        <v>1</v>
      </c>
      <c r="N760">
        <v>13</v>
      </c>
      <c r="O760" s="756" t="s">
        <v>1424</v>
      </c>
      <c r="P760" s="756" t="s">
        <v>13</v>
      </c>
      <c r="Q760" s="756" t="s">
        <v>49</v>
      </c>
      <c r="R760" s="756" t="s">
        <v>49</v>
      </c>
      <c r="S760" s="756" t="s">
        <v>131</v>
      </c>
      <c r="T760" s="756"/>
      <c r="U760" s="756" t="s">
        <v>1213</v>
      </c>
      <c r="V760">
        <v>75020</v>
      </c>
      <c r="W760" s="756" t="s">
        <v>138</v>
      </c>
      <c r="X760">
        <v>75</v>
      </c>
      <c r="Y760" s="756" t="s">
        <v>2448</v>
      </c>
      <c r="Z760">
        <v>15</v>
      </c>
      <c r="AA760" s="756" t="s">
        <v>3310</v>
      </c>
      <c r="AB760" t="s">
        <v>2458</v>
      </c>
      <c r="AC760">
        <v>875.78</v>
      </c>
      <c r="AD760">
        <v>47.44</v>
      </c>
      <c r="AE760">
        <v>168.76499999999999</v>
      </c>
      <c r="AF760">
        <v>180.01599999999999</v>
      </c>
      <c r="AG760">
        <v>130.27000000000001</v>
      </c>
      <c r="AH760">
        <v>118.14</v>
      </c>
      <c r="AI760">
        <v>65</v>
      </c>
      <c r="AJ760">
        <v>100.20453012048185</v>
      </c>
    </row>
    <row r="761" spans="1:36" hidden="1">
      <c r="A761">
        <v>214</v>
      </c>
      <c r="B761" s="436">
        <v>45742</v>
      </c>
      <c r="C761" s="756" t="s">
        <v>3183</v>
      </c>
      <c r="D761" s="756" t="s">
        <v>1665</v>
      </c>
      <c r="E761" s="756" t="s">
        <v>3184</v>
      </c>
      <c r="F761" s="756"/>
      <c r="H761" s="756" t="s">
        <v>1457</v>
      </c>
      <c r="I761" s="756" t="s">
        <v>1245</v>
      </c>
      <c r="J761">
        <v>148.6</v>
      </c>
      <c r="K761" s="756" t="s">
        <v>1245</v>
      </c>
      <c r="L761">
        <v>0</v>
      </c>
      <c r="M761">
        <v>1</v>
      </c>
      <c r="N761">
        <v>13</v>
      </c>
      <c r="O761" s="756" t="s">
        <v>1424</v>
      </c>
      <c r="P761" s="756" t="s">
        <v>13</v>
      </c>
      <c r="Q761" s="756" t="s">
        <v>49</v>
      </c>
      <c r="R761" s="756" t="s">
        <v>86</v>
      </c>
      <c r="S761" s="756" t="s">
        <v>1245</v>
      </c>
      <c r="T761" s="756" t="s">
        <v>88</v>
      </c>
      <c r="U761" s="756" t="s">
        <v>1246</v>
      </c>
      <c r="V761">
        <v>93022</v>
      </c>
      <c r="W761" s="756" t="s">
        <v>1211</v>
      </c>
      <c r="X761">
        <v>93</v>
      </c>
      <c r="Y761" s="756" t="s">
        <v>2450</v>
      </c>
      <c r="Z761">
        <v>15</v>
      </c>
      <c r="AA761" s="756" t="s">
        <v>3310</v>
      </c>
      <c r="AB761" t="s">
        <v>2458</v>
      </c>
      <c r="AC761">
        <v>1408</v>
      </c>
      <c r="AD761">
        <v>0</v>
      </c>
      <c r="AE761">
        <v>436.70933333333335</v>
      </c>
      <c r="AF761">
        <v>655.06400000000008</v>
      </c>
      <c r="AG761">
        <v>425</v>
      </c>
      <c r="AH761">
        <v>831.75</v>
      </c>
      <c r="AI761">
        <v>65</v>
      </c>
      <c r="AJ761">
        <v>100.20453012048185</v>
      </c>
    </row>
    <row r="762" spans="1:36" hidden="1">
      <c r="A762">
        <v>214</v>
      </c>
      <c r="B762" s="436">
        <v>45742</v>
      </c>
      <c r="C762" s="756" t="s">
        <v>3183</v>
      </c>
      <c r="D762" s="756" t="s">
        <v>1665</v>
      </c>
      <c r="E762" s="756" t="s">
        <v>3184</v>
      </c>
      <c r="F762" s="756"/>
      <c r="H762" s="756" t="s">
        <v>1457</v>
      </c>
      <c r="I762" s="756" t="s">
        <v>1125</v>
      </c>
      <c r="J762">
        <v>148.6</v>
      </c>
      <c r="K762" s="756" t="s">
        <v>1125</v>
      </c>
      <c r="L762">
        <v>0</v>
      </c>
      <c r="M762">
        <v>1</v>
      </c>
      <c r="N762">
        <v>13</v>
      </c>
      <c r="O762" s="756" t="s">
        <v>1424</v>
      </c>
      <c r="P762" s="756" t="s">
        <v>114</v>
      </c>
      <c r="Q762" s="756" t="s">
        <v>3</v>
      </c>
      <c r="R762" s="756" t="s">
        <v>22</v>
      </c>
      <c r="S762" s="756" t="s">
        <v>1123</v>
      </c>
      <c r="T762" s="756" t="s">
        <v>1126</v>
      </c>
      <c r="U762" s="756" t="s">
        <v>1127</v>
      </c>
      <c r="V762">
        <v>92000</v>
      </c>
      <c r="W762" s="756" t="s">
        <v>160</v>
      </c>
      <c r="X762">
        <v>92</v>
      </c>
      <c r="Y762" s="756" t="s">
        <v>2450</v>
      </c>
      <c r="Z762">
        <v>15</v>
      </c>
      <c r="AA762" s="756" t="s">
        <v>2454</v>
      </c>
      <c r="AB762" t="s">
        <v>3092</v>
      </c>
      <c r="AC762">
        <v>148.6</v>
      </c>
      <c r="AD762">
        <v>48.6</v>
      </c>
      <c r="AE762">
        <v>98.6</v>
      </c>
      <c r="AF762">
        <v>98.6</v>
      </c>
      <c r="AG762">
        <v>98.6</v>
      </c>
      <c r="AH762">
        <v>98.6</v>
      </c>
      <c r="AI762">
        <v>65</v>
      </c>
      <c r="AJ762">
        <v>100.20453012048185</v>
      </c>
    </row>
    <row r="763" spans="1:36" hidden="1">
      <c r="A763">
        <v>215</v>
      </c>
      <c r="B763" s="436">
        <v>45742</v>
      </c>
      <c r="C763" s="756" t="s">
        <v>1568</v>
      </c>
      <c r="D763" s="756" t="s">
        <v>3186</v>
      </c>
      <c r="E763" s="756"/>
      <c r="F763" s="756"/>
      <c r="H763" s="756" t="s">
        <v>1465</v>
      </c>
      <c r="I763" s="756" t="s">
        <v>1029</v>
      </c>
      <c r="J763">
        <v>17.5</v>
      </c>
      <c r="K763" s="756" t="s">
        <v>1029</v>
      </c>
      <c r="L763">
        <v>0</v>
      </c>
      <c r="M763">
        <v>1</v>
      </c>
      <c r="N763">
        <v>13</v>
      </c>
      <c r="O763" s="756" t="s">
        <v>1424</v>
      </c>
      <c r="P763" s="756" t="s">
        <v>114</v>
      </c>
      <c r="Q763" s="756" t="s">
        <v>7</v>
      </c>
      <c r="R763" s="756" t="s">
        <v>143</v>
      </c>
      <c r="S763" s="756" t="s">
        <v>483</v>
      </c>
      <c r="T763" s="756" t="s">
        <v>1030</v>
      </c>
      <c r="U763" s="756" t="s">
        <v>1031</v>
      </c>
      <c r="V763">
        <v>75015</v>
      </c>
      <c r="W763" s="756" t="s">
        <v>118</v>
      </c>
      <c r="X763">
        <v>75</v>
      </c>
      <c r="Y763" s="756" t="s">
        <v>2450</v>
      </c>
      <c r="Z763">
        <v>15</v>
      </c>
      <c r="AA763" s="756" t="s">
        <v>2453</v>
      </c>
      <c r="AB763" t="s">
        <v>3092</v>
      </c>
      <c r="AC763">
        <v>60</v>
      </c>
      <c r="AD763">
        <v>12</v>
      </c>
      <c r="AE763">
        <v>22.299999999999997</v>
      </c>
      <c r="AF763">
        <v>29.733333333333334</v>
      </c>
      <c r="AG763">
        <v>19.600000000000001</v>
      </c>
      <c r="AH763">
        <v>23.4</v>
      </c>
      <c r="AI763">
        <v>65</v>
      </c>
      <c r="AJ763">
        <v>100.20453012048185</v>
      </c>
    </row>
    <row r="764" spans="1:36" hidden="1">
      <c r="A764">
        <v>215</v>
      </c>
      <c r="B764" s="436">
        <v>45742</v>
      </c>
      <c r="C764" s="756" t="s">
        <v>1568</v>
      </c>
      <c r="D764" s="756" t="s">
        <v>3186</v>
      </c>
      <c r="E764" s="756"/>
      <c r="F764" s="756"/>
      <c r="H764" s="756" t="s">
        <v>1465</v>
      </c>
      <c r="I764" s="756" t="s">
        <v>772</v>
      </c>
      <c r="J764">
        <v>77.680000000000007</v>
      </c>
      <c r="K764" s="756" t="s">
        <v>772</v>
      </c>
      <c r="L764">
        <v>0</v>
      </c>
      <c r="M764">
        <v>1</v>
      </c>
      <c r="N764">
        <v>13</v>
      </c>
      <c r="O764" s="756" t="s">
        <v>1424</v>
      </c>
      <c r="P764" s="756" t="s">
        <v>13</v>
      </c>
      <c r="Q764" s="756" t="s">
        <v>47</v>
      </c>
      <c r="R764" s="756" t="s">
        <v>47</v>
      </c>
      <c r="S764" s="756" t="s">
        <v>773</v>
      </c>
      <c r="T764" s="756" t="s">
        <v>88</v>
      </c>
      <c r="U764" s="756" t="s">
        <v>774</v>
      </c>
      <c r="V764">
        <v>92100</v>
      </c>
      <c r="W764" s="756" t="s">
        <v>235</v>
      </c>
      <c r="X764">
        <v>92</v>
      </c>
      <c r="Y764" s="756" t="s">
        <v>2448</v>
      </c>
      <c r="Z764">
        <v>15</v>
      </c>
      <c r="AA764" s="756" t="s">
        <v>3310</v>
      </c>
      <c r="AB764" t="s">
        <v>2458</v>
      </c>
      <c r="AC764">
        <v>79</v>
      </c>
      <c r="AD764">
        <v>5.8</v>
      </c>
      <c r="AE764">
        <v>36.027500000000003</v>
      </c>
      <c r="AF764">
        <v>36.027500000000003</v>
      </c>
      <c r="AG764">
        <v>34.200000000000003</v>
      </c>
      <c r="AH764">
        <v>34.200000000000003</v>
      </c>
      <c r="AI764">
        <v>65</v>
      </c>
      <c r="AJ764">
        <v>100.20453012048185</v>
      </c>
    </row>
    <row r="765" spans="1:36" hidden="1">
      <c r="A765">
        <v>215</v>
      </c>
      <c r="B765" s="436">
        <v>45742</v>
      </c>
      <c r="C765" s="756" t="s">
        <v>1568</v>
      </c>
      <c r="D765" s="756" t="s">
        <v>3186</v>
      </c>
      <c r="E765" s="756"/>
      <c r="F765" s="756"/>
      <c r="H765" s="756" t="s">
        <v>1465</v>
      </c>
      <c r="I765" s="756" t="s">
        <v>704</v>
      </c>
      <c r="J765">
        <v>118.84</v>
      </c>
      <c r="K765" s="756" t="s">
        <v>704</v>
      </c>
      <c r="L765">
        <v>0</v>
      </c>
      <c r="M765">
        <v>1</v>
      </c>
      <c r="N765">
        <v>13</v>
      </c>
      <c r="O765" s="756" t="s">
        <v>1424</v>
      </c>
      <c r="P765" s="756" t="s">
        <v>114</v>
      </c>
      <c r="Q765" s="756" t="s">
        <v>7</v>
      </c>
      <c r="R765" s="756" t="s">
        <v>705</v>
      </c>
      <c r="S765" s="756" t="s">
        <v>706</v>
      </c>
      <c r="T765" s="756" t="s">
        <v>706</v>
      </c>
      <c r="U765" s="756" t="s">
        <v>707</v>
      </c>
      <c r="V765">
        <v>94260</v>
      </c>
      <c r="W765" s="756" t="s">
        <v>708</v>
      </c>
      <c r="X765">
        <v>94</v>
      </c>
      <c r="Y765" s="756" t="s">
        <v>2450</v>
      </c>
      <c r="Z765">
        <v>15</v>
      </c>
      <c r="AA765" s="756" t="s">
        <v>2453</v>
      </c>
      <c r="AB765" t="s">
        <v>3092</v>
      </c>
      <c r="AC765">
        <v>118.84</v>
      </c>
      <c r="AD765">
        <v>34.58</v>
      </c>
      <c r="AE765">
        <v>69.284999999999997</v>
      </c>
      <c r="AF765">
        <v>69.284999999999997</v>
      </c>
      <c r="AG765">
        <v>59.745000000000005</v>
      </c>
      <c r="AH765">
        <v>59.745000000000005</v>
      </c>
      <c r="AI765">
        <v>65</v>
      </c>
      <c r="AJ765">
        <v>100.20453012048185</v>
      </c>
    </row>
    <row r="766" spans="1:36" hidden="1">
      <c r="A766">
        <v>215</v>
      </c>
      <c r="B766" s="436">
        <v>45742</v>
      </c>
      <c r="C766" s="756" t="s">
        <v>1568</v>
      </c>
      <c r="D766" s="756" t="s">
        <v>3186</v>
      </c>
      <c r="E766" s="756"/>
      <c r="F766" s="756"/>
      <c r="H766" s="756" t="s">
        <v>1465</v>
      </c>
      <c r="I766" s="756" t="s">
        <v>871</v>
      </c>
      <c r="J766">
        <v>58.66</v>
      </c>
      <c r="K766" s="756" t="s">
        <v>871</v>
      </c>
      <c r="L766">
        <v>0</v>
      </c>
      <c r="M766">
        <v>1</v>
      </c>
      <c r="N766">
        <v>13</v>
      </c>
      <c r="O766" s="756" t="s">
        <v>1424</v>
      </c>
      <c r="P766" s="756" t="s">
        <v>13</v>
      </c>
      <c r="Q766" s="756" t="s">
        <v>49</v>
      </c>
      <c r="R766" s="756" t="s">
        <v>86</v>
      </c>
      <c r="S766" s="756" t="s">
        <v>870</v>
      </c>
      <c r="T766" s="756" t="s">
        <v>95</v>
      </c>
      <c r="U766" s="756" t="s">
        <v>872</v>
      </c>
      <c r="V766">
        <v>92300</v>
      </c>
      <c r="W766" s="756" t="s">
        <v>235</v>
      </c>
      <c r="X766">
        <v>92</v>
      </c>
      <c r="Y766" s="756" t="s">
        <v>2448</v>
      </c>
      <c r="Z766">
        <v>15</v>
      </c>
      <c r="AA766" s="756" t="s">
        <v>3310</v>
      </c>
      <c r="AB766" t="s">
        <v>2458</v>
      </c>
      <c r="AC766">
        <v>143.61000000000001</v>
      </c>
      <c r="AD766">
        <v>4.3</v>
      </c>
      <c r="AE766">
        <v>39.126315789473679</v>
      </c>
      <c r="AF766">
        <v>61.95</v>
      </c>
      <c r="AG766">
        <v>20</v>
      </c>
      <c r="AH766">
        <v>54.65</v>
      </c>
      <c r="AI766">
        <v>65</v>
      </c>
      <c r="AJ766">
        <v>100.20453012048185</v>
      </c>
    </row>
    <row r="767" spans="1:36" hidden="1">
      <c r="A767">
        <v>216</v>
      </c>
      <c r="B767" s="436">
        <v>45743</v>
      </c>
      <c r="C767" s="756" t="s">
        <v>1435</v>
      </c>
      <c r="D767" s="756" t="s">
        <v>1814</v>
      </c>
      <c r="E767" s="756" t="s">
        <v>1666</v>
      </c>
      <c r="F767" s="756"/>
      <c r="H767" s="756" t="s">
        <v>1438</v>
      </c>
      <c r="I767" s="756" t="s">
        <v>291</v>
      </c>
      <c r="J767">
        <v>12.08</v>
      </c>
      <c r="K767" s="756" t="s">
        <v>291</v>
      </c>
      <c r="L767">
        <v>0</v>
      </c>
      <c r="M767">
        <v>1</v>
      </c>
      <c r="N767">
        <v>13</v>
      </c>
      <c r="O767" s="756" t="s">
        <v>1432</v>
      </c>
      <c r="P767" s="756" t="s">
        <v>13</v>
      </c>
      <c r="Q767" s="756" t="s">
        <v>47</v>
      </c>
      <c r="R767" s="756" t="s">
        <v>292</v>
      </c>
      <c r="S767" s="756" t="s">
        <v>209</v>
      </c>
      <c r="T767" s="756" t="s">
        <v>88</v>
      </c>
      <c r="U767" s="756" t="s">
        <v>293</v>
      </c>
      <c r="V767">
        <v>75005</v>
      </c>
      <c r="W767" s="756" t="s">
        <v>294</v>
      </c>
      <c r="X767">
        <v>75</v>
      </c>
      <c r="Y767" s="756" t="s">
        <v>2448</v>
      </c>
      <c r="Z767">
        <v>15</v>
      </c>
      <c r="AA767" s="756" t="s">
        <v>3310</v>
      </c>
      <c r="AB767" t="s">
        <v>2458</v>
      </c>
      <c r="AC767">
        <v>510</v>
      </c>
      <c r="AD767">
        <v>23.4</v>
      </c>
      <c r="AE767">
        <v>74.385000000000005</v>
      </c>
      <c r="AF767">
        <v>127.51714285714286</v>
      </c>
      <c r="AG767">
        <v>27.29</v>
      </c>
      <c r="AH767">
        <v>36</v>
      </c>
      <c r="AI767">
        <v>65</v>
      </c>
      <c r="AJ767">
        <v>100.20453012048185</v>
      </c>
    </row>
    <row r="768" spans="1:36" hidden="1">
      <c r="A768">
        <v>216</v>
      </c>
      <c r="B768" s="436">
        <v>45743</v>
      </c>
      <c r="C768" s="756" t="s">
        <v>1435</v>
      </c>
      <c r="D768" s="756" t="s">
        <v>1814</v>
      </c>
      <c r="E768" s="756" t="s">
        <v>1666</v>
      </c>
      <c r="F768" s="756"/>
      <c r="H768" s="756" t="s">
        <v>1438</v>
      </c>
      <c r="I768" s="756" t="s">
        <v>759</v>
      </c>
      <c r="J768">
        <v>72.3</v>
      </c>
      <c r="K768" s="756" t="s">
        <v>759</v>
      </c>
      <c r="L768">
        <v>0</v>
      </c>
      <c r="M768">
        <v>1</v>
      </c>
      <c r="N768">
        <v>13</v>
      </c>
      <c r="O768" s="756" t="s">
        <v>1432</v>
      </c>
      <c r="P768" s="756" t="s">
        <v>13</v>
      </c>
      <c r="Q768" s="756" t="s">
        <v>49</v>
      </c>
      <c r="R768" s="756" t="s">
        <v>49</v>
      </c>
      <c r="S768" s="756" t="s">
        <v>760</v>
      </c>
      <c r="T768" s="756" t="s">
        <v>88</v>
      </c>
      <c r="U768" s="756" t="s">
        <v>761</v>
      </c>
      <c r="V768">
        <v>94270</v>
      </c>
      <c r="W768" s="756" t="s">
        <v>762</v>
      </c>
      <c r="X768">
        <v>94</v>
      </c>
      <c r="Y768" s="756" t="s">
        <v>2447</v>
      </c>
      <c r="Z768">
        <v>15</v>
      </c>
      <c r="AA768" s="756" t="s">
        <v>3310</v>
      </c>
      <c r="AB768" t="s">
        <v>2458</v>
      </c>
      <c r="AC768">
        <v>983.5</v>
      </c>
      <c r="AD768">
        <v>42.79</v>
      </c>
      <c r="AE768">
        <v>143.24458333333334</v>
      </c>
      <c r="AF768">
        <v>229.19133333333332</v>
      </c>
      <c r="AG768">
        <v>78.525000000000006</v>
      </c>
      <c r="AH768">
        <v>125.9</v>
      </c>
      <c r="AI768">
        <v>65</v>
      </c>
      <c r="AJ768">
        <v>100.20453012048185</v>
      </c>
    </row>
    <row r="769" spans="1:36" hidden="1">
      <c r="A769">
        <v>216</v>
      </c>
      <c r="B769" s="436">
        <v>45743</v>
      </c>
      <c r="C769" s="756" t="s">
        <v>1435</v>
      </c>
      <c r="D769" s="756" t="s">
        <v>1814</v>
      </c>
      <c r="E769" s="756" t="s">
        <v>1666</v>
      </c>
      <c r="F769" s="756"/>
      <c r="H769" s="756" t="s">
        <v>1438</v>
      </c>
      <c r="I769" s="756" t="s">
        <v>752</v>
      </c>
      <c r="J769">
        <v>12.08</v>
      </c>
      <c r="K769" s="756" t="s">
        <v>752</v>
      </c>
      <c r="L769">
        <v>0</v>
      </c>
      <c r="M769">
        <v>1</v>
      </c>
      <c r="N769">
        <v>13</v>
      </c>
      <c r="O769" s="756" t="s">
        <v>1432</v>
      </c>
      <c r="P769" s="756" t="s">
        <v>114</v>
      </c>
      <c r="Q769" s="756" t="s">
        <v>3</v>
      </c>
      <c r="R769" s="756" t="s">
        <v>22</v>
      </c>
      <c r="S769" s="756" t="s">
        <v>753</v>
      </c>
      <c r="T769" s="756" t="s">
        <v>754</v>
      </c>
      <c r="U769" s="756" t="s">
        <v>755</v>
      </c>
      <c r="V769">
        <v>75012</v>
      </c>
      <c r="W769" s="756" t="s">
        <v>151</v>
      </c>
      <c r="X769">
        <v>75</v>
      </c>
      <c r="Y769" s="756" t="s">
        <v>2450</v>
      </c>
      <c r="Z769">
        <v>15</v>
      </c>
      <c r="AA769" s="756" t="s">
        <v>2454</v>
      </c>
      <c r="AB769" t="s">
        <v>3092</v>
      </c>
      <c r="AC769">
        <v>213.19</v>
      </c>
      <c r="AD769">
        <v>23.4</v>
      </c>
      <c r="AE769">
        <v>53.110666666666702</v>
      </c>
      <c r="AF769">
        <v>79.665999999999997</v>
      </c>
      <c r="AG769">
        <v>23.43</v>
      </c>
      <c r="AH769">
        <v>37.245000000000005</v>
      </c>
      <c r="AI769">
        <v>65</v>
      </c>
      <c r="AJ769">
        <v>100.20453012048185</v>
      </c>
    </row>
    <row r="770" spans="1:36" hidden="1">
      <c r="A770">
        <v>216</v>
      </c>
      <c r="B770" s="436">
        <v>45743</v>
      </c>
      <c r="C770" s="756" t="s">
        <v>1435</v>
      </c>
      <c r="D770" s="756" t="s">
        <v>1814</v>
      </c>
      <c r="E770" s="756" t="s">
        <v>1666</v>
      </c>
      <c r="F770" s="756"/>
      <c r="H770" s="756" t="s">
        <v>1438</v>
      </c>
      <c r="I770" s="756" t="s">
        <v>1227</v>
      </c>
      <c r="J770">
        <v>72.3</v>
      </c>
      <c r="K770" s="756" t="s">
        <v>1227</v>
      </c>
      <c r="L770">
        <v>0</v>
      </c>
      <c r="M770">
        <v>1</v>
      </c>
      <c r="N770">
        <v>13</v>
      </c>
      <c r="O770" s="756" t="s">
        <v>1432</v>
      </c>
      <c r="P770" s="756" t="s">
        <v>114</v>
      </c>
      <c r="Q770" s="756" t="s">
        <v>20</v>
      </c>
      <c r="R770" s="756" t="s">
        <v>20</v>
      </c>
      <c r="S770" s="756" t="s">
        <v>848</v>
      </c>
      <c r="T770" s="756" t="s">
        <v>848</v>
      </c>
      <c r="U770" s="756" t="s">
        <v>1228</v>
      </c>
      <c r="V770">
        <v>93230</v>
      </c>
      <c r="W770" s="756" t="s">
        <v>286</v>
      </c>
      <c r="X770">
        <v>93</v>
      </c>
      <c r="Y770" s="756" t="s">
        <v>2450</v>
      </c>
      <c r="Z770">
        <v>15</v>
      </c>
      <c r="AA770" s="756" t="s">
        <v>2453</v>
      </c>
      <c r="AB770" t="s">
        <v>3092</v>
      </c>
      <c r="AC770">
        <v>242</v>
      </c>
      <c r="AD770">
        <v>68.650000000000006</v>
      </c>
      <c r="AE770">
        <v>73.678620689655176</v>
      </c>
      <c r="AF770">
        <v>142.44533333333334</v>
      </c>
      <c r="AG770">
        <v>63.7</v>
      </c>
      <c r="AH770">
        <v>131</v>
      </c>
      <c r="AI770">
        <v>65</v>
      </c>
      <c r="AJ770">
        <v>100.20453012048185</v>
      </c>
    </row>
    <row r="771" spans="1:36" hidden="1">
      <c r="A771">
        <v>217</v>
      </c>
      <c r="B771" s="436">
        <v>45743</v>
      </c>
      <c r="C771" s="756" t="s">
        <v>1477</v>
      </c>
      <c r="D771" s="756" t="s">
        <v>1665</v>
      </c>
      <c r="E771" s="756" t="s">
        <v>3181</v>
      </c>
      <c r="F771" s="756"/>
      <c r="H771" s="756" t="s">
        <v>1457</v>
      </c>
      <c r="I771" s="756" t="s">
        <v>1203</v>
      </c>
      <c r="J771">
        <v>87.5</v>
      </c>
      <c r="K771" s="756" t="s">
        <v>1203</v>
      </c>
      <c r="L771">
        <v>0</v>
      </c>
      <c r="M771">
        <v>1</v>
      </c>
      <c r="N771">
        <v>13</v>
      </c>
      <c r="O771" s="756" t="s">
        <v>1432</v>
      </c>
      <c r="P771" s="756" t="s">
        <v>114</v>
      </c>
      <c r="Q771" s="756" t="s">
        <v>690</v>
      </c>
      <c r="R771" s="756" t="s">
        <v>1204</v>
      </c>
      <c r="S771" s="756"/>
      <c r="T771" s="756"/>
      <c r="U771" s="756" t="s">
        <v>1205</v>
      </c>
      <c r="V771">
        <v>75013</v>
      </c>
      <c r="W771" s="756" t="s">
        <v>127</v>
      </c>
      <c r="X771">
        <v>75</v>
      </c>
      <c r="Y771" s="756" t="s">
        <v>2450</v>
      </c>
      <c r="Z771">
        <v>15</v>
      </c>
      <c r="AA771" s="756" t="s">
        <v>2452</v>
      </c>
      <c r="AB771" t="s">
        <v>3092</v>
      </c>
      <c r="AC771">
        <v>96.3</v>
      </c>
      <c r="AD771">
        <v>70</v>
      </c>
      <c r="AE771">
        <v>80.628571428571433</v>
      </c>
      <c r="AF771">
        <v>80.628571428571433</v>
      </c>
      <c r="AG771">
        <v>87.5</v>
      </c>
      <c r="AH771">
        <v>87.5</v>
      </c>
      <c r="AI771">
        <v>65</v>
      </c>
      <c r="AJ771">
        <v>100.20453012048185</v>
      </c>
    </row>
    <row r="772" spans="1:36" hidden="1">
      <c r="A772">
        <v>217</v>
      </c>
      <c r="B772" s="436">
        <v>45743</v>
      </c>
      <c r="C772" s="756" t="s">
        <v>1477</v>
      </c>
      <c r="D772" s="756" t="s">
        <v>1665</v>
      </c>
      <c r="E772" s="756" t="s">
        <v>3181</v>
      </c>
      <c r="F772" s="756"/>
      <c r="H772" s="756" t="s">
        <v>1457</v>
      </c>
      <c r="I772" s="756" t="s">
        <v>485</v>
      </c>
      <c r="J772">
        <v>87.5</v>
      </c>
      <c r="K772" s="756" t="s">
        <v>485</v>
      </c>
      <c r="L772">
        <v>0</v>
      </c>
      <c r="M772">
        <v>1</v>
      </c>
      <c r="N772">
        <v>13</v>
      </c>
      <c r="O772" s="756" t="s">
        <v>1432</v>
      </c>
      <c r="P772" s="756" t="s">
        <v>13</v>
      </c>
      <c r="Q772" s="756" t="s">
        <v>49</v>
      </c>
      <c r="R772" s="756" t="s">
        <v>86</v>
      </c>
      <c r="S772" s="756" t="s">
        <v>486</v>
      </c>
      <c r="T772" s="756" t="s">
        <v>88</v>
      </c>
      <c r="U772" s="756" t="s">
        <v>487</v>
      </c>
      <c r="V772">
        <v>75003</v>
      </c>
      <c r="W772" s="756" t="s">
        <v>315</v>
      </c>
      <c r="X772">
        <v>75</v>
      </c>
      <c r="Y772" s="756" t="s">
        <v>2447</v>
      </c>
      <c r="Z772">
        <v>15</v>
      </c>
      <c r="AA772" s="756" t="s">
        <v>3310</v>
      </c>
      <c r="AB772" t="s">
        <v>2458</v>
      </c>
      <c r="AC772">
        <v>96.3</v>
      </c>
      <c r="AD772">
        <v>70</v>
      </c>
      <c r="AE772">
        <v>80.628571428571433</v>
      </c>
      <c r="AF772">
        <v>80.628571428571433</v>
      </c>
      <c r="AG772">
        <v>87.5</v>
      </c>
      <c r="AH772">
        <v>87.5</v>
      </c>
      <c r="AI772">
        <v>65</v>
      </c>
      <c r="AJ772">
        <v>100.20453012048185</v>
      </c>
    </row>
    <row r="773" spans="1:36" hidden="1">
      <c r="A773">
        <v>218</v>
      </c>
      <c r="B773" s="436">
        <v>45743</v>
      </c>
      <c r="C773" s="756" t="s">
        <v>1447</v>
      </c>
      <c r="D773" s="756" t="s">
        <v>1460</v>
      </c>
      <c r="E773" s="756"/>
      <c r="F773" s="756"/>
      <c r="H773" s="756" t="s">
        <v>1461</v>
      </c>
      <c r="I773" s="756" t="s">
        <v>500</v>
      </c>
      <c r="J773">
        <v>84.8</v>
      </c>
      <c r="K773" s="756" t="s">
        <v>500</v>
      </c>
      <c r="L773">
        <v>0</v>
      </c>
      <c r="M773">
        <v>1</v>
      </c>
      <c r="N773">
        <v>13</v>
      </c>
      <c r="O773" s="756" t="s">
        <v>1432</v>
      </c>
      <c r="P773" s="756" t="s">
        <v>114</v>
      </c>
      <c r="Q773" s="756" t="s">
        <v>7</v>
      </c>
      <c r="R773" s="756" t="s">
        <v>501</v>
      </c>
      <c r="S773" s="756" t="s">
        <v>500</v>
      </c>
      <c r="T773" s="756" t="s">
        <v>500</v>
      </c>
      <c r="U773" s="756" t="s">
        <v>502</v>
      </c>
      <c r="V773">
        <v>92000</v>
      </c>
      <c r="W773" s="756" t="s">
        <v>160</v>
      </c>
      <c r="X773">
        <v>92</v>
      </c>
      <c r="Y773" s="756" t="s">
        <v>2450</v>
      </c>
      <c r="Z773">
        <v>15</v>
      </c>
      <c r="AA773" s="756" t="s">
        <v>2453</v>
      </c>
      <c r="AB773" t="s">
        <v>3092</v>
      </c>
      <c r="AC773">
        <v>458.58000000000004</v>
      </c>
      <c r="AD773">
        <v>45.85</v>
      </c>
      <c r="AE773">
        <v>71.959032258064511</v>
      </c>
      <c r="AF773">
        <v>159.33785714285716</v>
      </c>
      <c r="AG773">
        <v>53.75</v>
      </c>
      <c r="AH773">
        <v>137.535</v>
      </c>
      <c r="AI773">
        <v>65</v>
      </c>
      <c r="AJ773">
        <v>100.20453012048185</v>
      </c>
    </row>
    <row r="774" spans="1:36" hidden="1">
      <c r="A774">
        <v>218</v>
      </c>
      <c r="B774" s="436">
        <v>45743</v>
      </c>
      <c r="C774" s="756" t="s">
        <v>1447</v>
      </c>
      <c r="D774" s="756" t="s">
        <v>1460</v>
      </c>
      <c r="E774" s="756"/>
      <c r="F774" s="756"/>
      <c r="H774" s="756" t="s">
        <v>1461</v>
      </c>
      <c r="I774" s="756" t="s">
        <v>370</v>
      </c>
      <c r="J774">
        <v>84.8</v>
      </c>
      <c r="K774" s="756" t="s">
        <v>370</v>
      </c>
      <c r="L774">
        <v>0</v>
      </c>
      <c r="M774">
        <v>1</v>
      </c>
      <c r="N774">
        <v>13</v>
      </c>
      <c r="O774" s="756" t="s">
        <v>1432</v>
      </c>
      <c r="P774" s="756" t="s">
        <v>13</v>
      </c>
      <c r="Q774" s="756" t="s">
        <v>43</v>
      </c>
      <c r="R774" s="756" t="s">
        <v>93</v>
      </c>
      <c r="S774" s="756" t="s">
        <v>371</v>
      </c>
      <c r="T774" s="756" t="s">
        <v>95</v>
      </c>
      <c r="U774" s="756" t="s">
        <v>373</v>
      </c>
      <c r="V774">
        <v>92000</v>
      </c>
      <c r="W774" s="756" t="s">
        <v>160</v>
      </c>
      <c r="X774">
        <v>92</v>
      </c>
      <c r="Y774" s="756" t="s">
        <v>2512</v>
      </c>
      <c r="Z774">
        <v>15</v>
      </c>
      <c r="AA774" s="756" t="s">
        <v>3310</v>
      </c>
      <c r="AB774" t="s">
        <v>2458</v>
      </c>
      <c r="AC774">
        <v>106.98</v>
      </c>
      <c r="AD774">
        <v>18</v>
      </c>
      <c r="AE774">
        <v>59.938333333333333</v>
      </c>
      <c r="AF774">
        <v>59.938333333333333</v>
      </c>
      <c r="AG774">
        <v>50.814999999999998</v>
      </c>
      <c r="AH774">
        <v>50.814999999999998</v>
      </c>
      <c r="AI774">
        <v>65</v>
      </c>
      <c r="AJ774">
        <v>100.20453012048185</v>
      </c>
    </row>
    <row r="775" spans="1:36" hidden="1">
      <c r="A775">
        <v>219</v>
      </c>
      <c r="B775" s="436">
        <v>45743</v>
      </c>
      <c r="C775" s="756" t="s">
        <v>1804</v>
      </c>
      <c r="D775" s="756" t="s">
        <v>1805</v>
      </c>
      <c r="E775" s="756"/>
      <c r="F775" s="756"/>
      <c r="H775" s="756" t="s">
        <v>1444</v>
      </c>
      <c r="I775" s="756" t="s">
        <v>759</v>
      </c>
      <c r="J775">
        <v>509.4</v>
      </c>
      <c r="K775" s="756" t="s">
        <v>759</v>
      </c>
      <c r="L775">
        <v>0</v>
      </c>
      <c r="M775">
        <v>1</v>
      </c>
      <c r="N775">
        <v>13</v>
      </c>
      <c r="O775" s="756" t="s">
        <v>1432</v>
      </c>
      <c r="P775" s="756" t="s">
        <v>13</v>
      </c>
      <c r="Q775" s="756" t="s">
        <v>49</v>
      </c>
      <c r="R775" s="756" t="s">
        <v>49</v>
      </c>
      <c r="S775" s="756" t="s">
        <v>760</v>
      </c>
      <c r="T775" s="756" t="s">
        <v>88</v>
      </c>
      <c r="U775" s="756" t="s">
        <v>761</v>
      </c>
      <c r="V775">
        <v>94270</v>
      </c>
      <c r="W775" s="756" t="s">
        <v>762</v>
      </c>
      <c r="X775">
        <v>94</v>
      </c>
      <c r="Y775" s="756" t="s">
        <v>2447</v>
      </c>
      <c r="Z775">
        <v>15</v>
      </c>
      <c r="AA775" s="756" t="s">
        <v>3310</v>
      </c>
      <c r="AB775" t="s">
        <v>2458</v>
      </c>
      <c r="AC775">
        <v>983.5</v>
      </c>
      <c r="AD775">
        <v>42.79</v>
      </c>
      <c r="AE775">
        <v>143.24458333333334</v>
      </c>
      <c r="AF775">
        <v>229.19133333333332</v>
      </c>
      <c r="AG775">
        <v>78.525000000000006</v>
      </c>
      <c r="AH775">
        <v>125.9</v>
      </c>
      <c r="AI775">
        <v>65</v>
      </c>
      <c r="AJ775">
        <v>100.20453012048185</v>
      </c>
    </row>
    <row r="776" spans="1:36" hidden="1">
      <c r="A776">
        <v>219</v>
      </c>
      <c r="B776" s="436">
        <v>45743</v>
      </c>
      <c r="C776" s="756" t="s">
        <v>1804</v>
      </c>
      <c r="D776" s="756" t="s">
        <v>1805</v>
      </c>
      <c r="E776" s="756"/>
      <c r="F776" s="756"/>
      <c r="H776" s="756" t="s">
        <v>1444</v>
      </c>
      <c r="I776" s="756" t="s">
        <v>1256</v>
      </c>
      <c r="J776">
        <v>509.4</v>
      </c>
      <c r="K776" s="756" t="s">
        <v>1256</v>
      </c>
      <c r="L776">
        <v>0</v>
      </c>
      <c r="M776">
        <v>1</v>
      </c>
      <c r="N776">
        <v>13</v>
      </c>
      <c r="O776" s="756" t="s">
        <v>1432</v>
      </c>
      <c r="P776" s="756" t="s">
        <v>114</v>
      </c>
      <c r="Q776" s="756" t="s">
        <v>3</v>
      </c>
      <c r="R776" s="756" t="s">
        <v>22</v>
      </c>
      <c r="S776" s="756" t="s">
        <v>483</v>
      </c>
      <c r="T776" s="756" t="s">
        <v>1046</v>
      </c>
      <c r="U776" s="756" t="s">
        <v>591</v>
      </c>
      <c r="V776">
        <v>75016</v>
      </c>
      <c r="W776" s="756" t="s">
        <v>181</v>
      </c>
      <c r="X776">
        <v>75</v>
      </c>
      <c r="Y776" s="756" t="s">
        <v>2450</v>
      </c>
      <c r="Z776">
        <v>15</v>
      </c>
      <c r="AA776" s="756" t="s">
        <v>2454</v>
      </c>
      <c r="AB776" t="s">
        <v>3092</v>
      </c>
      <c r="AC776">
        <v>961.9</v>
      </c>
      <c r="AD776">
        <v>109</v>
      </c>
      <c r="AE776">
        <v>433.46500000000003</v>
      </c>
      <c r="AF776">
        <v>433.46500000000003</v>
      </c>
      <c r="AG776">
        <v>331.48</v>
      </c>
      <c r="AH776">
        <v>331.48</v>
      </c>
      <c r="AI776">
        <v>65</v>
      </c>
      <c r="AJ776">
        <v>100.20453012048185</v>
      </c>
    </row>
    <row r="777" spans="1:36" hidden="1">
      <c r="B777" s="436">
        <v>45744</v>
      </c>
      <c r="C777" s="756" t="s">
        <v>1425</v>
      </c>
      <c r="D777" s="756"/>
      <c r="E777" s="756"/>
      <c r="F777" s="756"/>
      <c r="H777" s="756" t="s">
        <v>1426</v>
      </c>
      <c r="I777" s="756" t="s">
        <v>835</v>
      </c>
      <c r="K777" s="756" t="s">
        <v>835</v>
      </c>
      <c r="L777">
        <v>1</v>
      </c>
      <c r="M777">
        <v>1</v>
      </c>
      <c r="N777">
        <v>13</v>
      </c>
      <c r="O777" s="756" t="s">
        <v>1440</v>
      </c>
      <c r="P777" s="756" t="s">
        <v>114</v>
      </c>
      <c r="Q777" s="756" t="s">
        <v>7</v>
      </c>
      <c r="R777" s="756" t="s">
        <v>143</v>
      </c>
      <c r="S777" s="756" t="s">
        <v>836</v>
      </c>
      <c r="T777" s="756" t="s">
        <v>837</v>
      </c>
      <c r="U777" s="756" t="s">
        <v>838</v>
      </c>
      <c r="V777">
        <v>92100</v>
      </c>
      <c r="W777" s="756" t="s">
        <v>839</v>
      </c>
      <c r="X777">
        <v>92</v>
      </c>
      <c r="Y777" s="756" t="s">
        <v>2450</v>
      </c>
      <c r="Z777">
        <v>15</v>
      </c>
      <c r="AA777" s="756" t="s">
        <v>2453</v>
      </c>
      <c r="AB777" t="s">
        <v>3093</v>
      </c>
      <c r="AI777">
        <v>65</v>
      </c>
      <c r="AJ777">
        <v>100.20453012048185</v>
      </c>
    </row>
    <row r="778" spans="1:36" hidden="1">
      <c r="B778" s="436">
        <v>45744</v>
      </c>
      <c r="C778" s="756" t="s">
        <v>1425</v>
      </c>
      <c r="D778" s="756"/>
      <c r="E778" s="756"/>
      <c r="F778" s="756"/>
      <c r="H778" s="756" t="s">
        <v>1426</v>
      </c>
      <c r="I778" s="756" t="s">
        <v>174</v>
      </c>
      <c r="K778" s="756" t="s">
        <v>174</v>
      </c>
      <c r="L778">
        <v>1</v>
      </c>
      <c r="M778">
        <v>1</v>
      </c>
      <c r="N778">
        <v>13</v>
      </c>
      <c r="O778" s="756" t="s">
        <v>1440</v>
      </c>
      <c r="P778" s="756" t="s">
        <v>114</v>
      </c>
      <c r="Q778" s="756" t="s">
        <v>7</v>
      </c>
      <c r="R778" s="756" t="s">
        <v>143</v>
      </c>
      <c r="S778" s="756" t="s">
        <v>144</v>
      </c>
      <c r="T778" s="756" t="s">
        <v>175</v>
      </c>
      <c r="U778" s="756" t="s">
        <v>176</v>
      </c>
      <c r="V778">
        <v>92400</v>
      </c>
      <c r="W778" s="756" t="s">
        <v>177</v>
      </c>
      <c r="X778">
        <v>92</v>
      </c>
      <c r="Y778" s="756" t="s">
        <v>2450</v>
      </c>
      <c r="Z778">
        <v>15</v>
      </c>
      <c r="AA778" s="756" t="s">
        <v>2453</v>
      </c>
      <c r="AB778" t="s">
        <v>3093</v>
      </c>
      <c r="AC778">
        <v>36</v>
      </c>
      <c r="AD778">
        <v>36</v>
      </c>
      <c r="AE778">
        <v>36</v>
      </c>
      <c r="AF778">
        <v>36</v>
      </c>
      <c r="AG778">
        <v>36</v>
      </c>
      <c r="AH778">
        <v>36</v>
      </c>
      <c r="AI778">
        <v>65</v>
      </c>
      <c r="AJ778">
        <v>100.20453012048185</v>
      </c>
    </row>
    <row r="779" spans="1:36" hidden="1">
      <c r="B779" s="436">
        <v>45744</v>
      </c>
      <c r="C779" s="756" t="s">
        <v>1425</v>
      </c>
      <c r="D779" s="756"/>
      <c r="E779" s="756"/>
      <c r="F779" s="756"/>
      <c r="H779" s="756" t="s">
        <v>1426</v>
      </c>
      <c r="I779" s="756" t="s">
        <v>455</v>
      </c>
      <c r="K779" s="756" t="s">
        <v>455</v>
      </c>
      <c r="L779">
        <v>1</v>
      </c>
      <c r="M779">
        <v>1</v>
      </c>
      <c r="N779">
        <v>13</v>
      </c>
      <c r="O779" s="756" t="s">
        <v>1440</v>
      </c>
      <c r="P779" s="756" t="s">
        <v>114</v>
      </c>
      <c r="Q779" s="756" t="s">
        <v>7</v>
      </c>
      <c r="R779" s="756" t="s">
        <v>143</v>
      </c>
      <c r="S779" s="756" t="s">
        <v>449</v>
      </c>
      <c r="T779" s="756" t="s">
        <v>165</v>
      </c>
      <c r="U779" s="756" t="s">
        <v>456</v>
      </c>
      <c r="V779">
        <v>92300</v>
      </c>
      <c r="W779" s="756" t="s">
        <v>172</v>
      </c>
      <c r="X779">
        <v>92</v>
      </c>
      <c r="Y779" s="756" t="s">
        <v>2450</v>
      </c>
      <c r="Z779">
        <v>15</v>
      </c>
      <c r="AA779" s="756" t="s">
        <v>2453</v>
      </c>
      <c r="AB779" t="s">
        <v>3093</v>
      </c>
      <c r="AC779">
        <v>60.57</v>
      </c>
      <c r="AD779">
        <v>29.3</v>
      </c>
      <c r="AE779">
        <v>41.696666666666665</v>
      </c>
      <c r="AF779">
        <v>41.696666666666665</v>
      </c>
      <c r="AG779">
        <v>35.22</v>
      </c>
      <c r="AH779">
        <v>35.22</v>
      </c>
      <c r="AI779">
        <v>65</v>
      </c>
      <c r="AJ779">
        <v>100.20453012048185</v>
      </c>
    </row>
    <row r="780" spans="1:36" hidden="1">
      <c r="B780" s="436">
        <v>45744</v>
      </c>
      <c r="C780" s="756" t="s">
        <v>1425</v>
      </c>
      <c r="D780" s="756"/>
      <c r="E780" s="756"/>
      <c r="F780" s="756"/>
      <c r="H780" s="756" t="s">
        <v>1426</v>
      </c>
      <c r="I780" s="756" t="s">
        <v>164</v>
      </c>
      <c r="K780" s="756" t="s">
        <v>164</v>
      </c>
      <c r="L780">
        <v>1</v>
      </c>
      <c r="M780">
        <v>1</v>
      </c>
      <c r="N780">
        <v>13</v>
      </c>
      <c r="O780" s="756" t="s">
        <v>1440</v>
      </c>
      <c r="P780" s="756" t="s">
        <v>114</v>
      </c>
      <c r="Q780" s="756" t="s">
        <v>7</v>
      </c>
      <c r="R780" s="756" t="s">
        <v>143</v>
      </c>
      <c r="S780" s="756" t="s">
        <v>144</v>
      </c>
      <c r="T780" s="756" t="s">
        <v>165</v>
      </c>
      <c r="U780" s="756" t="s">
        <v>166</v>
      </c>
      <c r="V780">
        <v>92110</v>
      </c>
      <c r="W780" s="756" t="s">
        <v>167</v>
      </c>
      <c r="X780">
        <v>92</v>
      </c>
      <c r="Y780" s="756" t="s">
        <v>2450</v>
      </c>
      <c r="Z780">
        <v>15</v>
      </c>
      <c r="AA780" s="756" t="s">
        <v>2453</v>
      </c>
      <c r="AB780" t="s">
        <v>3093</v>
      </c>
      <c r="AC780">
        <v>15</v>
      </c>
      <c r="AD780">
        <v>15</v>
      </c>
      <c r="AE780">
        <v>15</v>
      </c>
      <c r="AF780">
        <v>15</v>
      </c>
      <c r="AG780">
        <v>15</v>
      </c>
      <c r="AH780">
        <v>15</v>
      </c>
      <c r="AI780">
        <v>65</v>
      </c>
      <c r="AJ780">
        <v>100.20453012048185</v>
      </c>
    </row>
    <row r="781" spans="1:36" hidden="1">
      <c r="B781" s="436">
        <v>45744</v>
      </c>
      <c r="C781" s="756" t="s">
        <v>1425</v>
      </c>
      <c r="D781" s="756"/>
      <c r="E781" s="756"/>
      <c r="F781" s="756"/>
      <c r="H781" s="756" t="s">
        <v>1426</v>
      </c>
      <c r="I781" s="756" t="s">
        <v>1068</v>
      </c>
      <c r="K781" s="756" t="s">
        <v>1068</v>
      </c>
      <c r="L781">
        <v>1</v>
      </c>
      <c r="M781">
        <v>1</v>
      </c>
      <c r="N781">
        <v>13</v>
      </c>
      <c r="O781" s="756" t="s">
        <v>1440</v>
      </c>
      <c r="P781" s="756" t="s">
        <v>114</v>
      </c>
      <c r="Q781" s="756" t="s">
        <v>7</v>
      </c>
      <c r="R781" s="756" t="s">
        <v>143</v>
      </c>
      <c r="S781" s="756" t="s">
        <v>505</v>
      </c>
      <c r="T781" s="756" t="s">
        <v>1069</v>
      </c>
      <c r="U781" s="756" t="s">
        <v>1070</v>
      </c>
      <c r="V781">
        <v>92130</v>
      </c>
      <c r="W781" s="756" t="s">
        <v>147</v>
      </c>
      <c r="X781">
        <v>92</v>
      </c>
      <c r="Y781" s="756" t="s">
        <v>2450</v>
      </c>
      <c r="Z781">
        <v>15</v>
      </c>
      <c r="AA781" s="756" t="s">
        <v>2453</v>
      </c>
      <c r="AB781" t="s">
        <v>3093</v>
      </c>
      <c r="AI781">
        <v>65</v>
      </c>
      <c r="AJ781">
        <v>100.20453012048185</v>
      </c>
    </row>
    <row r="782" spans="1:36" hidden="1">
      <c r="B782" s="436">
        <v>45744</v>
      </c>
      <c r="C782" s="756" t="s">
        <v>1425</v>
      </c>
      <c r="D782" s="756"/>
      <c r="E782" s="756"/>
      <c r="F782" s="756"/>
      <c r="H782" s="756" t="s">
        <v>1426</v>
      </c>
      <c r="I782" s="756" t="s">
        <v>169</v>
      </c>
      <c r="K782" s="756" t="s">
        <v>169</v>
      </c>
      <c r="L782">
        <v>1</v>
      </c>
      <c r="M782">
        <v>1</v>
      </c>
      <c r="N782">
        <v>13</v>
      </c>
      <c r="O782" s="756" t="s">
        <v>1440</v>
      </c>
      <c r="P782" s="756" t="s">
        <v>114</v>
      </c>
      <c r="Q782" s="756" t="s">
        <v>7</v>
      </c>
      <c r="R782" s="756" t="s">
        <v>143</v>
      </c>
      <c r="S782" s="756" t="s">
        <v>144</v>
      </c>
      <c r="T782" s="756" t="s">
        <v>165</v>
      </c>
      <c r="U782" s="756" t="s">
        <v>170</v>
      </c>
      <c r="V782">
        <v>92110</v>
      </c>
      <c r="W782" s="756" t="s">
        <v>167</v>
      </c>
      <c r="X782">
        <v>92</v>
      </c>
      <c r="Y782" s="756" t="s">
        <v>2450</v>
      </c>
      <c r="Z782">
        <v>15</v>
      </c>
      <c r="AA782" s="756" t="s">
        <v>2453</v>
      </c>
      <c r="AB782" t="s">
        <v>3093</v>
      </c>
      <c r="AC782">
        <v>65</v>
      </c>
      <c r="AD782">
        <v>20</v>
      </c>
      <c r="AE782">
        <v>39.571428571428569</v>
      </c>
      <c r="AF782">
        <v>39.571428571428569</v>
      </c>
      <c r="AG782">
        <v>45</v>
      </c>
      <c r="AH782">
        <v>45</v>
      </c>
      <c r="AI782">
        <v>65</v>
      </c>
      <c r="AJ782">
        <v>100.20453012048185</v>
      </c>
    </row>
    <row r="783" spans="1:36" hidden="1">
      <c r="A783">
        <v>220</v>
      </c>
      <c r="B783" s="436">
        <v>45744</v>
      </c>
      <c r="C783" s="756" t="s">
        <v>1435</v>
      </c>
      <c r="D783" s="756" t="s">
        <v>1814</v>
      </c>
      <c r="E783" s="756" t="s">
        <v>3192</v>
      </c>
      <c r="F783" s="756"/>
      <c r="H783" s="756" t="s">
        <v>1457</v>
      </c>
      <c r="I783" s="756" t="s">
        <v>226</v>
      </c>
      <c r="J783">
        <v>134.69999999999999</v>
      </c>
      <c r="K783" s="756" t="s">
        <v>226</v>
      </c>
      <c r="L783">
        <v>0</v>
      </c>
      <c r="M783">
        <v>1</v>
      </c>
      <c r="N783">
        <v>13</v>
      </c>
      <c r="O783" s="756" t="s">
        <v>1440</v>
      </c>
      <c r="P783" s="756" t="s">
        <v>13</v>
      </c>
      <c r="Q783" s="756" t="s">
        <v>43</v>
      </c>
      <c r="R783" s="756" t="s">
        <v>93</v>
      </c>
      <c r="S783" s="756" t="s">
        <v>209</v>
      </c>
      <c r="T783" s="756" t="s">
        <v>88</v>
      </c>
      <c r="U783" s="756" t="s">
        <v>227</v>
      </c>
      <c r="V783">
        <v>75012</v>
      </c>
      <c r="W783" s="756" t="s">
        <v>151</v>
      </c>
      <c r="X783">
        <v>75</v>
      </c>
      <c r="Y783" s="756" t="s">
        <v>2448</v>
      </c>
      <c r="Z783">
        <v>15</v>
      </c>
      <c r="AA783" s="756" t="s">
        <v>3310</v>
      </c>
      <c r="AB783" t="s">
        <v>2458</v>
      </c>
      <c r="AC783">
        <v>242.2</v>
      </c>
      <c r="AD783">
        <v>37.5</v>
      </c>
      <c r="AE783">
        <v>145.446</v>
      </c>
      <c r="AF783">
        <v>145.446</v>
      </c>
      <c r="AG783">
        <v>134.69999999999999</v>
      </c>
      <c r="AH783">
        <v>134.69999999999999</v>
      </c>
      <c r="AI783">
        <v>65</v>
      </c>
      <c r="AJ783">
        <v>100.20453012048185</v>
      </c>
    </row>
    <row r="784" spans="1:36" hidden="1">
      <c r="A784">
        <v>220</v>
      </c>
      <c r="B784" s="436">
        <v>45744</v>
      </c>
      <c r="C784" s="756" t="s">
        <v>1435</v>
      </c>
      <c r="D784" s="756" t="s">
        <v>1814</v>
      </c>
      <c r="E784" s="756" t="s">
        <v>3192</v>
      </c>
      <c r="F784" s="756"/>
      <c r="H784" s="756" t="s">
        <v>1457</v>
      </c>
      <c r="I784" s="756" t="s">
        <v>803</v>
      </c>
      <c r="J784">
        <v>75.900000000000006</v>
      </c>
      <c r="K784" s="756" t="s">
        <v>803</v>
      </c>
      <c r="L784">
        <v>0</v>
      </c>
      <c r="M784">
        <v>1</v>
      </c>
      <c r="N784">
        <v>13</v>
      </c>
      <c r="O784" s="756" t="s">
        <v>1440</v>
      </c>
      <c r="P784" s="756" t="s">
        <v>114</v>
      </c>
      <c r="Q784" s="756" t="s">
        <v>20</v>
      </c>
      <c r="R784" s="756" t="s">
        <v>20</v>
      </c>
      <c r="S784" s="756" t="s">
        <v>616</v>
      </c>
      <c r="T784" s="756" t="s">
        <v>616</v>
      </c>
      <c r="U784" s="756" t="s">
        <v>804</v>
      </c>
      <c r="V784">
        <v>75016</v>
      </c>
      <c r="W784" s="756" t="s">
        <v>181</v>
      </c>
      <c r="X784">
        <v>75</v>
      </c>
      <c r="Y784" s="756" t="s">
        <v>2450</v>
      </c>
      <c r="Z784">
        <v>15</v>
      </c>
      <c r="AA784" s="756" t="s">
        <v>2453</v>
      </c>
      <c r="AB784" t="s">
        <v>3092</v>
      </c>
      <c r="AC784">
        <v>475.14</v>
      </c>
      <c r="AD784">
        <v>82</v>
      </c>
      <c r="AE784">
        <v>79.063448275862072</v>
      </c>
      <c r="AF784">
        <v>305.71199999999999</v>
      </c>
      <c r="AG784">
        <v>71</v>
      </c>
      <c r="AH784">
        <v>300.61</v>
      </c>
      <c r="AI784">
        <v>65</v>
      </c>
      <c r="AJ784">
        <v>100.20453012048185</v>
      </c>
    </row>
    <row r="785" spans="1:36" hidden="1">
      <c r="A785">
        <v>220</v>
      </c>
      <c r="B785" s="436">
        <v>45744</v>
      </c>
      <c r="C785" s="756" t="s">
        <v>1435</v>
      </c>
      <c r="D785" s="756" t="s">
        <v>1814</v>
      </c>
      <c r="E785" s="756" t="s">
        <v>3192</v>
      </c>
      <c r="F785" s="756"/>
      <c r="H785" s="756" t="s">
        <v>1457</v>
      </c>
      <c r="I785" s="756" t="s">
        <v>752</v>
      </c>
      <c r="J785">
        <v>11.55</v>
      </c>
      <c r="K785" s="756" t="s">
        <v>752</v>
      </c>
      <c r="L785">
        <v>0</v>
      </c>
      <c r="M785">
        <v>1</v>
      </c>
      <c r="N785">
        <v>13</v>
      </c>
      <c r="O785" s="756" t="s">
        <v>1440</v>
      </c>
      <c r="P785" s="756" t="s">
        <v>114</v>
      </c>
      <c r="Q785" s="756" t="s">
        <v>3</v>
      </c>
      <c r="R785" s="756" t="s">
        <v>22</v>
      </c>
      <c r="S785" s="756" t="s">
        <v>753</v>
      </c>
      <c r="T785" s="756" t="s">
        <v>754</v>
      </c>
      <c r="U785" s="756" t="s">
        <v>755</v>
      </c>
      <c r="V785">
        <v>75012</v>
      </c>
      <c r="W785" s="756" t="s">
        <v>151</v>
      </c>
      <c r="X785">
        <v>75</v>
      </c>
      <c r="Y785" s="756" t="s">
        <v>2450</v>
      </c>
      <c r="Z785">
        <v>15</v>
      </c>
      <c r="AA785" s="756" t="s">
        <v>2454</v>
      </c>
      <c r="AB785" t="s">
        <v>3092</v>
      </c>
      <c r="AC785">
        <v>213.19</v>
      </c>
      <c r="AD785">
        <v>23.4</v>
      </c>
      <c r="AE785">
        <v>53.110666666666702</v>
      </c>
      <c r="AF785">
        <v>79.665999999999997</v>
      </c>
      <c r="AG785">
        <v>23.43</v>
      </c>
      <c r="AH785">
        <v>37.245000000000005</v>
      </c>
      <c r="AI785">
        <v>65</v>
      </c>
      <c r="AJ785">
        <v>100.20453012048185</v>
      </c>
    </row>
    <row r="786" spans="1:36" hidden="1">
      <c r="A786">
        <v>220</v>
      </c>
      <c r="B786" s="436">
        <v>45744</v>
      </c>
      <c r="C786" s="756" t="s">
        <v>1435</v>
      </c>
      <c r="D786" s="756" t="s">
        <v>1814</v>
      </c>
      <c r="E786" s="756" t="s">
        <v>3192</v>
      </c>
      <c r="F786" s="756"/>
      <c r="H786" s="756" t="s">
        <v>1457</v>
      </c>
      <c r="I786" s="756" t="s">
        <v>809</v>
      </c>
      <c r="J786">
        <v>58.8</v>
      </c>
      <c r="K786" s="756" t="s">
        <v>809</v>
      </c>
      <c r="L786">
        <v>0</v>
      </c>
      <c r="M786">
        <v>1</v>
      </c>
      <c r="N786">
        <v>13</v>
      </c>
      <c r="O786" s="756" t="s">
        <v>1440</v>
      </c>
      <c r="P786" s="756" t="s">
        <v>114</v>
      </c>
      <c r="Q786" s="756" t="s">
        <v>20</v>
      </c>
      <c r="R786" s="756" t="s">
        <v>20</v>
      </c>
      <c r="S786" s="756" t="s">
        <v>616</v>
      </c>
      <c r="T786" s="756" t="s">
        <v>616</v>
      </c>
      <c r="U786" s="756" t="s">
        <v>810</v>
      </c>
      <c r="V786">
        <v>75017</v>
      </c>
      <c r="W786" s="756" t="s">
        <v>393</v>
      </c>
      <c r="X786">
        <v>75</v>
      </c>
      <c r="Y786" s="756" t="s">
        <v>2450</v>
      </c>
      <c r="Z786">
        <v>15</v>
      </c>
      <c r="AA786" s="756" t="s">
        <v>2453</v>
      </c>
      <c r="AB786" t="s">
        <v>3092</v>
      </c>
      <c r="AC786">
        <v>411.4</v>
      </c>
      <c r="AD786">
        <v>118.37</v>
      </c>
      <c r="AE786">
        <v>68.5060465116279</v>
      </c>
      <c r="AF786">
        <v>196.38399999999999</v>
      </c>
      <c r="AG786">
        <v>60</v>
      </c>
      <c r="AH786">
        <v>179.85</v>
      </c>
      <c r="AI786">
        <v>65</v>
      </c>
      <c r="AJ786">
        <v>100.20453012048185</v>
      </c>
    </row>
    <row r="787" spans="1:36" hidden="1">
      <c r="A787">
        <v>220</v>
      </c>
      <c r="B787" s="436">
        <v>45744</v>
      </c>
      <c r="C787" s="756" t="s">
        <v>1435</v>
      </c>
      <c r="D787" s="756" t="s">
        <v>1814</v>
      </c>
      <c r="E787" s="756" t="s">
        <v>3192</v>
      </c>
      <c r="F787" s="756"/>
      <c r="H787" s="756" t="s">
        <v>1457</v>
      </c>
      <c r="I787" s="756" t="s">
        <v>291</v>
      </c>
      <c r="J787">
        <v>11.55</v>
      </c>
      <c r="K787" s="756" t="s">
        <v>291</v>
      </c>
      <c r="L787">
        <v>0</v>
      </c>
      <c r="M787">
        <v>1</v>
      </c>
      <c r="N787">
        <v>13</v>
      </c>
      <c r="O787" s="756" t="s">
        <v>1440</v>
      </c>
      <c r="P787" s="756" t="s">
        <v>13</v>
      </c>
      <c r="Q787" s="756" t="s">
        <v>47</v>
      </c>
      <c r="R787" s="756" t="s">
        <v>292</v>
      </c>
      <c r="S787" s="756" t="s">
        <v>209</v>
      </c>
      <c r="T787" s="756" t="s">
        <v>88</v>
      </c>
      <c r="U787" s="756" t="s">
        <v>293</v>
      </c>
      <c r="V787">
        <v>75005</v>
      </c>
      <c r="W787" s="756" t="s">
        <v>294</v>
      </c>
      <c r="X787">
        <v>75</v>
      </c>
      <c r="Y787" s="756" t="s">
        <v>2448</v>
      </c>
      <c r="Z787">
        <v>15</v>
      </c>
      <c r="AA787" s="756" t="s">
        <v>3310</v>
      </c>
      <c r="AB787" t="s">
        <v>2458</v>
      </c>
      <c r="AC787">
        <v>510</v>
      </c>
      <c r="AD787">
        <v>23.4</v>
      </c>
      <c r="AE787">
        <v>74.385000000000005</v>
      </c>
      <c r="AF787">
        <v>127.51714285714286</v>
      </c>
      <c r="AG787">
        <v>27.29</v>
      </c>
      <c r="AH787">
        <v>36</v>
      </c>
      <c r="AI787">
        <v>65</v>
      </c>
      <c r="AJ787">
        <v>100.20453012048185</v>
      </c>
    </row>
    <row r="788" spans="1:36">
      <c r="A788">
        <v>221</v>
      </c>
      <c r="B788" s="436">
        <v>45744</v>
      </c>
      <c r="C788" s="756" t="s">
        <v>1516</v>
      </c>
      <c r="D788" s="756" t="s">
        <v>1442</v>
      </c>
      <c r="E788" s="756"/>
      <c r="F788" s="756"/>
      <c r="H788" s="756" t="s">
        <v>1438</v>
      </c>
      <c r="I788" s="756" t="s">
        <v>382</v>
      </c>
      <c r="J788">
        <v>43.9</v>
      </c>
      <c r="K788" s="756" t="s">
        <v>382</v>
      </c>
      <c r="L788">
        <v>0</v>
      </c>
      <c r="M788">
        <v>1</v>
      </c>
      <c r="N788">
        <v>13</v>
      </c>
      <c r="O788" s="756" t="s">
        <v>1440</v>
      </c>
      <c r="P788" s="756" t="s">
        <v>13</v>
      </c>
      <c r="Q788" s="756" t="s">
        <v>49</v>
      </c>
      <c r="R788" s="756" t="s">
        <v>86</v>
      </c>
      <c r="S788" s="756" t="s">
        <v>383</v>
      </c>
      <c r="T788" s="756" t="s">
        <v>88</v>
      </c>
      <c r="U788" s="756" t="s">
        <v>384</v>
      </c>
      <c r="V788">
        <v>93400</v>
      </c>
      <c r="W788" s="756" t="s">
        <v>385</v>
      </c>
      <c r="X788">
        <v>93</v>
      </c>
      <c r="Y788" s="756" t="s">
        <v>2512</v>
      </c>
      <c r="Z788">
        <v>15</v>
      </c>
      <c r="AA788" s="756" t="s">
        <v>3310</v>
      </c>
      <c r="AB788" t="s">
        <v>2458</v>
      </c>
      <c r="AC788">
        <v>458.6</v>
      </c>
      <c r="AD788">
        <v>6.8</v>
      </c>
      <c r="AE788">
        <v>82.842083333333335</v>
      </c>
      <c r="AF788">
        <v>165.68416666666667</v>
      </c>
      <c r="AG788">
        <v>67.674999999999997</v>
      </c>
      <c r="AH788">
        <v>131.97499999999999</v>
      </c>
      <c r="AI788">
        <v>65</v>
      </c>
      <c r="AJ788">
        <v>100.20453012048185</v>
      </c>
    </row>
    <row r="789" spans="1:36" hidden="1">
      <c r="A789">
        <v>221</v>
      </c>
      <c r="B789" s="436">
        <v>45744</v>
      </c>
      <c r="C789" s="756" t="s">
        <v>1516</v>
      </c>
      <c r="D789" s="756" t="s">
        <v>1442</v>
      </c>
      <c r="E789" s="756"/>
      <c r="F789" s="756"/>
      <c r="H789" s="756" t="s">
        <v>1438</v>
      </c>
      <c r="I789" s="756" t="s">
        <v>602</v>
      </c>
      <c r="J789">
        <v>43.9</v>
      </c>
      <c r="K789" s="756" t="s">
        <v>602</v>
      </c>
      <c r="L789">
        <v>0</v>
      </c>
      <c r="M789">
        <v>1</v>
      </c>
      <c r="N789">
        <v>13</v>
      </c>
      <c r="O789" s="756" t="s">
        <v>1440</v>
      </c>
      <c r="P789" s="756" t="s">
        <v>114</v>
      </c>
      <c r="Q789" s="756" t="s">
        <v>7</v>
      </c>
      <c r="R789" s="756" t="s">
        <v>143</v>
      </c>
      <c r="S789" s="756" t="s">
        <v>603</v>
      </c>
      <c r="T789" s="756" t="s">
        <v>603</v>
      </c>
      <c r="U789" s="756" t="s">
        <v>604</v>
      </c>
      <c r="V789">
        <v>93400</v>
      </c>
      <c r="W789" s="756" t="s">
        <v>385</v>
      </c>
      <c r="X789">
        <v>93</v>
      </c>
      <c r="Y789" s="756" t="s">
        <v>2450</v>
      </c>
      <c r="Z789">
        <v>15</v>
      </c>
      <c r="AA789" s="756" t="s">
        <v>2453</v>
      </c>
      <c r="AB789" t="s">
        <v>3092</v>
      </c>
      <c r="AC789">
        <v>153.4</v>
      </c>
      <c r="AD789">
        <v>43.9</v>
      </c>
      <c r="AE789">
        <v>84.566153846153838</v>
      </c>
      <c r="AF789">
        <v>84.566153846153838</v>
      </c>
      <c r="AG789">
        <v>75.400000000000006</v>
      </c>
      <c r="AH789">
        <v>75.400000000000006</v>
      </c>
      <c r="AI789">
        <v>65</v>
      </c>
      <c r="AJ789">
        <v>100.20453012048185</v>
      </c>
    </row>
    <row r="790" spans="1:36" hidden="1">
      <c r="A790">
        <v>221</v>
      </c>
      <c r="B790" s="436">
        <v>45744</v>
      </c>
      <c r="C790" s="756" t="s">
        <v>1516</v>
      </c>
      <c r="D790" s="756" t="s">
        <v>1442</v>
      </c>
      <c r="E790" s="756"/>
      <c r="F790" s="756"/>
      <c r="H790" s="756" t="s">
        <v>1438</v>
      </c>
      <c r="I790" s="756" t="s">
        <v>900</v>
      </c>
      <c r="J790">
        <v>70</v>
      </c>
      <c r="K790" s="756" t="s">
        <v>900</v>
      </c>
      <c r="L790">
        <v>0</v>
      </c>
      <c r="M790">
        <v>1</v>
      </c>
      <c r="N790">
        <v>13</v>
      </c>
      <c r="O790" s="756" t="s">
        <v>1440</v>
      </c>
      <c r="P790" s="756" t="s">
        <v>114</v>
      </c>
      <c r="Q790" s="756" t="s">
        <v>3</v>
      </c>
      <c r="R790" s="756" t="s">
        <v>24</v>
      </c>
      <c r="S790" s="756" t="s">
        <v>734</v>
      </c>
      <c r="T790" s="756" t="s">
        <v>734</v>
      </c>
      <c r="U790" s="756" t="s">
        <v>901</v>
      </c>
      <c r="V790">
        <v>75016</v>
      </c>
      <c r="W790" s="756" t="s">
        <v>181</v>
      </c>
      <c r="X790">
        <v>75</v>
      </c>
      <c r="Y790" s="756" t="s">
        <v>2450</v>
      </c>
      <c r="Z790">
        <v>15</v>
      </c>
      <c r="AA790" s="756" t="s">
        <v>2454</v>
      </c>
      <c r="AB790" t="s">
        <v>3092</v>
      </c>
      <c r="AC790">
        <v>360</v>
      </c>
      <c r="AD790">
        <v>50</v>
      </c>
      <c r="AE790">
        <v>134.16666666666666</v>
      </c>
      <c r="AF790">
        <v>134.16666666666666</v>
      </c>
      <c r="AG790">
        <v>90</v>
      </c>
      <c r="AH790">
        <v>90</v>
      </c>
      <c r="AI790">
        <v>65</v>
      </c>
      <c r="AJ790">
        <v>100.20453012048185</v>
      </c>
    </row>
    <row r="791" spans="1:36" hidden="1">
      <c r="A791">
        <v>221</v>
      </c>
      <c r="B791" s="436">
        <v>45744</v>
      </c>
      <c r="C791" s="756" t="s">
        <v>1516</v>
      </c>
      <c r="D791" s="756" t="s">
        <v>1442</v>
      </c>
      <c r="E791" s="756"/>
      <c r="F791" s="756"/>
      <c r="H791" s="756" t="s">
        <v>1438</v>
      </c>
      <c r="I791" s="756" t="s">
        <v>1262</v>
      </c>
      <c r="J791">
        <v>70</v>
      </c>
      <c r="K791" s="756" t="s">
        <v>1262</v>
      </c>
      <c r="L791">
        <v>0</v>
      </c>
      <c r="M791">
        <v>1</v>
      </c>
      <c r="N791">
        <v>13</v>
      </c>
      <c r="O791" s="756" t="s">
        <v>1440</v>
      </c>
      <c r="P791" s="756" t="s">
        <v>13</v>
      </c>
      <c r="Q791" s="756" t="s">
        <v>49</v>
      </c>
      <c r="R791" s="756"/>
      <c r="S791" s="756" t="s">
        <v>1263</v>
      </c>
      <c r="T791" s="756" t="s">
        <v>88</v>
      </c>
      <c r="U791" s="756" t="s">
        <v>1264</v>
      </c>
      <c r="V791">
        <v>93200</v>
      </c>
      <c r="W791" s="756" t="s">
        <v>744</v>
      </c>
      <c r="X791">
        <v>93</v>
      </c>
      <c r="Y791" s="756" t="s">
        <v>2447</v>
      </c>
      <c r="Z791">
        <v>15</v>
      </c>
      <c r="AA791" s="756" t="s">
        <v>3310</v>
      </c>
      <c r="AB791" t="s">
        <v>2458</v>
      </c>
      <c r="AC791">
        <v>313</v>
      </c>
      <c r="AD791">
        <v>17</v>
      </c>
      <c r="AE791">
        <v>98.68</v>
      </c>
      <c r="AF791">
        <v>123.35000000000001</v>
      </c>
      <c r="AG791">
        <v>70</v>
      </c>
      <c r="AH791">
        <v>81.699999999999989</v>
      </c>
      <c r="AI791">
        <v>65</v>
      </c>
      <c r="AJ791">
        <v>100.20453012048185</v>
      </c>
    </row>
    <row r="792" spans="1:36" hidden="1">
      <c r="A792">
        <v>222</v>
      </c>
      <c r="B792" s="436">
        <v>45744</v>
      </c>
      <c r="C792" s="756" t="s">
        <v>1593</v>
      </c>
      <c r="D792" s="756"/>
      <c r="E792" s="756"/>
      <c r="F792" s="756"/>
      <c r="H792" s="756" t="s">
        <v>1465</v>
      </c>
      <c r="I792" s="756" t="s">
        <v>871</v>
      </c>
      <c r="J792">
        <v>20</v>
      </c>
      <c r="K792" s="756" t="s">
        <v>871</v>
      </c>
      <c r="L792">
        <v>0</v>
      </c>
      <c r="M792">
        <v>1</v>
      </c>
      <c r="N792">
        <v>13</v>
      </c>
      <c r="O792" s="756" t="s">
        <v>1440</v>
      </c>
      <c r="P792" s="756" t="s">
        <v>13</v>
      </c>
      <c r="Q792" s="756" t="s">
        <v>49</v>
      </c>
      <c r="R792" s="756" t="s">
        <v>86</v>
      </c>
      <c r="S792" s="756" t="s">
        <v>870</v>
      </c>
      <c r="T792" s="756" t="s">
        <v>95</v>
      </c>
      <c r="U792" s="756" t="s">
        <v>872</v>
      </c>
      <c r="V792">
        <v>92300</v>
      </c>
      <c r="W792" s="756" t="s">
        <v>235</v>
      </c>
      <c r="X792">
        <v>92</v>
      </c>
      <c r="Y792" s="756" t="s">
        <v>2448</v>
      </c>
      <c r="Z792">
        <v>15</v>
      </c>
      <c r="AA792" s="756" t="s">
        <v>3310</v>
      </c>
      <c r="AB792" t="s">
        <v>2458</v>
      </c>
      <c r="AC792">
        <v>143.61000000000001</v>
      </c>
      <c r="AD792">
        <v>4.3</v>
      </c>
      <c r="AE792">
        <v>39.126315789473679</v>
      </c>
      <c r="AF792">
        <v>61.95</v>
      </c>
      <c r="AG792">
        <v>20</v>
      </c>
      <c r="AH792">
        <v>54.65</v>
      </c>
      <c r="AI792">
        <v>65</v>
      </c>
      <c r="AJ792">
        <v>100.20453012048185</v>
      </c>
    </row>
    <row r="793" spans="1:36" hidden="1">
      <c r="A793">
        <v>222</v>
      </c>
      <c r="B793" s="436">
        <v>45744</v>
      </c>
      <c r="C793" s="756" t="s">
        <v>1593</v>
      </c>
      <c r="D793" s="756"/>
      <c r="E793" s="756"/>
      <c r="F793" s="756"/>
      <c r="H793" s="756" t="s">
        <v>1465</v>
      </c>
      <c r="I793" s="756" t="s">
        <v>1029</v>
      </c>
      <c r="J793">
        <v>20</v>
      </c>
      <c r="K793" s="756" t="s">
        <v>1029</v>
      </c>
      <c r="L793">
        <v>0</v>
      </c>
      <c r="M793">
        <v>1</v>
      </c>
      <c r="N793">
        <v>13</v>
      </c>
      <c r="O793" s="756" t="s">
        <v>1440</v>
      </c>
      <c r="P793" s="756" t="s">
        <v>114</v>
      </c>
      <c r="Q793" s="756" t="s">
        <v>7</v>
      </c>
      <c r="R793" s="756" t="s">
        <v>143</v>
      </c>
      <c r="S793" s="756" t="s">
        <v>483</v>
      </c>
      <c r="T793" s="756" t="s">
        <v>1030</v>
      </c>
      <c r="U793" s="756" t="s">
        <v>1031</v>
      </c>
      <c r="V793">
        <v>75015</v>
      </c>
      <c r="W793" s="756" t="s">
        <v>118</v>
      </c>
      <c r="X793">
        <v>75</v>
      </c>
      <c r="Y793" s="756" t="s">
        <v>2450</v>
      </c>
      <c r="Z793">
        <v>15</v>
      </c>
      <c r="AA793" s="756" t="s">
        <v>2453</v>
      </c>
      <c r="AB793" t="s">
        <v>3092</v>
      </c>
      <c r="AC793">
        <v>60</v>
      </c>
      <c r="AD793">
        <v>12</v>
      </c>
      <c r="AE793">
        <v>22.299999999999997</v>
      </c>
      <c r="AF793">
        <v>29.733333333333334</v>
      </c>
      <c r="AG793">
        <v>19.600000000000001</v>
      </c>
      <c r="AH793">
        <v>23.4</v>
      </c>
      <c r="AI793">
        <v>65</v>
      </c>
      <c r="AJ793">
        <v>100.20453012048185</v>
      </c>
    </row>
    <row r="794" spans="1:36" hidden="1">
      <c r="A794">
        <v>223</v>
      </c>
      <c r="B794" s="436">
        <v>45744</v>
      </c>
      <c r="C794" s="756" t="s">
        <v>1526</v>
      </c>
      <c r="D794" s="756" t="s">
        <v>1670</v>
      </c>
      <c r="E794" s="756" t="s">
        <v>3196</v>
      </c>
      <c r="F794" s="756"/>
      <c r="H794" s="756" t="s">
        <v>1444</v>
      </c>
      <c r="I794" s="756" t="s">
        <v>1252</v>
      </c>
      <c r="J794">
        <v>12.5</v>
      </c>
      <c r="K794" s="756" t="s">
        <v>1252</v>
      </c>
      <c r="L794">
        <v>0</v>
      </c>
      <c r="M794">
        <v>1</v>
      </c>
      <c r="N794">
        <v>13</v>
      </c>
      <c r="O794" s="756" t="s">
        <v>1440</v>
      </c>
      <c r="P794" s="756" t="s">
        <v>13</v>
      </c>
      <c r="Q794" s="756" t="s">
        <v>43</v>
      </c>
      <c r="R794" s="756" t="s">
        <v>93</v>
      </c>
      <c r="S794" s="756" t="s">
        <v>110</v>
      </c>
      <c r="T794" s="756" t="s">
        <v>88</v>
      </c>
      <c r="U794" s="756" t="s">
        <v>1253</v>
      </c>
      <c r="V794">
        <v>93210</v>
      </c>
      <c r="W794" s="756" t="s">
        <v>1254</v>
      </c>
      <c r="X794">
        <v>93</v>
      </c>
      <c r="Y794" s="756" t="s">
        <v>2448</v>
      </c>
      <c r="Z794">
        <v>15</v>
      </c>
      <c r="AA794" s="756" t="s">
        <v>3310</v>
      </c>
      <c r="AB794" t="s">
        <v>2458</v>
      </c>
      <c r="AC794">
        <v>151.57</v>
      </c>
      <c r="AD794">
        <v>15.65</v>
      </c>
      <c r="AE794">
        <v>47.782307692307697</v>
      </c>
      <c r="AF794">
        <v>62.11699999999999</v>
      </c>
      <c r="AG794">
        <v>38.5</v>
      </c>
      <c r="AH794">
        <v>41.875</v>
      </c>
      <c r="AI794">
        <v>65</v>
      </c>
      <c r="AJ794">
        <v>100.20453012048185</v>
      </c>
    </row>
    <row r="795" spans="1:36" hidden="1">
      <c r="A795">
        <v>223</v>
      </c>
      <c r="B795" s="436">
        <v>45744</v>
      </c>
      <c r="C795" s="756" t="s">
        <v>1526</v>
      </c>
      <c r="D795" s="756" t="s">
        <v>1670</v>
      </c>
      <c r="E795" s="756" t="s">
        <v>3196</v>
      </c>
      <c r="F795" s="756"/>
      <c r="H795" s="756" t="s">
        <v>1444</v>
      </c>
      <c r="I795" s="756" t="s">
        <v>500</v>
      </c>
      <c r="J795">
        <v>53.75</v>
      </c>
      <c r="K795" s="756" t="s">
        <v>500</v>
      </c>
      <c r="L795">
        <v>0</v>
      </c>
      <c r="M795">
        <v>1</v>
      </c>
      <c r="N795">
        <v>13</v>
      </c>
      <c r="O795" s="756" t="s">
        <v>1440</v>
      </c>
      <c r="P795" s="756" t="s">
        <v>114</v>
      </c>
      <c r="Q795" s="756" t="s">
        <v>7</v>
      </c>
      <c r="R795" s="756" t="s">
        <v>501</v>
      </c>
      <c r="S795" s="756" t="s">
        <v>500</v>
      </c>
      <c r="T795" s="756" t="s">
        <v>500</v>
      </c>
      <c r="U795" s="756" t="s">
        <v>502</v>
      </c>
      <c r="V795">
        <v>92000</v>
      </c>
      <c r="W795" s="756" t="s">
        <v>160</v>
      </c>
      <c r="X795">
        <v>92</v>
      </c>
      <c r="Y795" s="756" t="s">
        <v>2450</v>
      </c>
      <c r="Z795">
        <v>15</v>
      </c>
      <c r="AA795" s="756" t="s">
        <v>2453</v>
      </c>
      <c r="AB795" t="s">
        <v>3092</v>
      </c>
      <c r="AC795">
        <v>458.58000000000004</v>
      </c>
      <c r="AD795">
        <v>45.85</v>
      </c>
      <c r="AE795">
        <v>71.959032258064511</v>
      </c>
      <c r="AF795">
        <v>159.33785714285716</v>
      </c>
      <c r="AG795">
        <v>53.75</v>
      </c>
      <c r="AH795">
        <v>137.535</v>
      </c>
      <c r="AI795">
        <v>65</v>
      </c>
      <c r="AJ795">
        <v>100.20453012048185</v>
      </c>
    </row>
    <row r="796" spans="1:36" hidden="1">
      <c r="A796">
        <v>223</v>
      </c>
      <c r="B796" s="436">
        <v>45744</v>
      </c>
      <c r="C796" s="756" t="s">
        <v>1526</v>
      </c>
      <c r="D796" s="756" t="s">
        <v>1670</v>
      </c>
      <c r="E796" s="756" t="s">
        <v>3196</v>
      </c>
      <c r="F796" s="756"/>
      <c r="H796" s="756" t="s">
        <v>1444</v>
      </c>
      <c r="I796" s="756" t="s">
        <v>1249</v>
      </c>
      <c r="J796">
        <v>24.05</v>
      </c>
      <c r="K796" s="756" t="s">
        <v>1249</v>
      </c>
      <c r="L796">
        <v>0</v>
      </c>
      <c r="M796">
        <v>1</v>
      </c>
      <c r="N796">
        <v>13</v>
      </c>
      <c r="O796" s="756" t="s">
        <v>1440</v>
      </c>
      <c r="P796" s="756" t="s">
        <v>13</v>
      </c>
      <c r="Q796" s="756" t="s">
        <v>45</v>
      </c>
      <c r="R796" s="756" t="s">
        <v>45</v>
      </c>
      <c r="S796" s="756"/>
      <c r="T796" s="756" t="s">
        <v>88</v>
      </c>
      <c r="U796" s="756" t="s">
        <v>1250</v>
      </c>
      <c r="V796">
        <v>93200</v>
      </c>
      <c r="W796" s="756" t="s">
        <v>744</v>
      </c>
      <c r="X796">
        <v>93</v>
      </c>
      <c r="Y796" s="756" t="s">
        <v>2447</v>
      </c>
      <c r="Z796">
        <v>15</v>
      </c>
      <c r="AA796" s="756" t="s">
        <v>3310</v>
      </c>
      <c r="AB796" t="s">
        <v>2458</v>
      </c>
      <c r="AC796">
        <v>331.2</v>
      </c>
      <c r="AD796">
        <v>24.05</v>
      </c>
      <c r="AE796">
        <v>97.699999999999989</v>
      </c>
      <c r="AF796">
        <v>170.97499999999999</v>
      </c>
      <c r="AG796">
        <v>73.45</v>
      </c>
      <c r="AH796">
        <v>166.2</v>
      </c>
      <c r="AI796">
        <v>65</v>
      </c>
      <c r="AJ796">
        <v>100.20453012048185</v>
      </c>
    </row>
    <row r="797" spans="1:36">
      <c r="A797">
        <v>223</v>
      </c>
      <c r="B797" s="436">
        <v>45744</v>
      </c>
      <c r="C797" s="756" t="s">
        <v>1526</v>
      </c>
      <c r="D797" s="756" t="s">
        <v>1670</v>
      </c>
      <c r="E797" s="756" t="s">
        <v>3196</v>
      </c>
      <c r="F797" s="756"/>
      <c r="H797" s="756" t="s">
        <v>1444</v>
      </c>
      <c r="I797" s="756" t="s">
        <v>382</v>
      </c>
      <c r="J797">
        <v>17.2</v>
      </c>
      <c r="K797" s="756" t="s">
        <v>382</v>
      </c>
      <c r="L797">
        <v>0</v>
      </c>
      <c r="M797">
        <v>1</v>
      </c>
      <c r="N797">
        <v>13</v>
      </c>
      <c r="O797" s="756" t="s">
        <v>1440</v>
      </c>
      <c r="P797" s="756" t="s">
        <v>13</v>
      </c>
      <c r="Q797" s="756" t="s">
        <v>49</v>
      </c>
      <c r="R797" s="756" t="s">
        <v>86</v>
      </c>
      <c r="S797" s="756" t="s">
        <v>383</v>
      </c>
      <c r="T797" s="756" t="s">
        <v>88</v>
      </c>
      <c r="U797" s="756" t="s">
        <v>384</v>
      </c>
      <c r="V797">
        <v>93400</v>
      </c>
      <c r="W797" s="756" t="s">
        <v>385</v>
      </c>
      <c r="X797">
        <v>93</v>
      </c>
      <c r="Y797" s="756" t="s">
        <v>2512</v>
      </c>
      <c r="Z797">
        <v>15</v>
      </c>
      <c r="AA797" s="756" t="s">
        <v>3310</v>
      </c>
      <c r="AB797" t="s">
        <v>2458</v>
      </c>
      <c r="AC797">
        <v>458.6</v>
      </c>
      <c r="AD797">
        <v>6.8</v>
      </c>
      <c r="AE797">
        <v>82.842083333333335</v>
      </c>
      <c r="AF797">
        <v>165.68416666666667</v>
      </c>
      <c r="AG797">
        <v>67.674999999999997</v>
      </c>
      <c r="AH797">
        <v>131.97499999999999</v>
      </c>
      <c r="AI797">
        <v>65</v>
      </c>
      <c r="AJ797">
        <v>100.20453012048185</v>
      </c>
    </row>
    <row r="798" spans="1:36" hidden="1">
      <c r="A798">
        <v>224</v>
      </c>
      <c r="B798" s="436">
        <v>45744</v>
      </c>
      <c r="C798" s="756" t="s">
        <v>1459</v>
      </c>
      <c r="D798" s="756" t="s">
        <v>1683</v>
      </c>
      <c r="E798" s="756"/>
      <c r="F798" s="756"/>
      <c r="H798" s="756" t="s">
        <v>1461</v>
      </c>
      <c r="I798" s="756" t="s">
        <v>1061</v>
      </c>
      <c r="J798">
        <v>10</v>
      </c>
      <c r="K798" s="756" t="s">
        <v>1061</v>
      </c>
      <c r="L798">
        <v>0</v>
      </c>
      <c r="M798">
        <v>1</v>
      </c>
      <c r="N798">
        <v>13</v>
      </c>
      <c r="O798" s="756" t="s">
        <v>1440</v>
      </c>
      <c r="P798" s="756" t="s">
        <v>114</v>
      </c>
      <c r="Q798" s="756" t="s">
        <v>7</v>
      </c>
      <c r="R798" s="756" t="s">
        <v>143</v>
      </c>
      <c r="S798" s="756" t="s">
        <v>505</v>
      </c>
      <c r="T798" s="756" t="s">
        <v>1060</v>
      </c>
      <c r="U798" s="756" t="s">
        <v>1062</v>
      </c>
      <c r="V798">
        <v>92000</v>
      </c>
      <c r="W798" s="756" t="s">
        <v>160</v>
      </c>
      <c r="X798">
        <v>92</v>
      </c>
      <c r="Y798" s="756" t="s">
        <v>2450</v>
      </c>
      <c r="Z798">
        <v>15</v>
      </c>
      <c r="AA798" s="756" t="s">
        <v>2453</v>
      </c>
      <c r="AB798" t="s">
        <v>3092</v>
      </c>
      <c r="AC798">
        <v>11.6</v>
      </c>
      <c r="AD798">
        <v>1</v>
      </c>
      <c r="AE798">
        <v>6.8488888888888892</v>
      </c>
      <c r="AF798">
        <v>6.8488888888888892</v>
      </c>
      <c r="AG798">
        <v>7</v>
      </c>
      <c r="AH798">
        <v>7</v>
      </c>
      <c r="AI798">
        <v>65</v>
      </c>
      <c r="AJ798">
        <v>100.20453012048185</v>
      </c>
    </row>
    <row r="799" spans="1:36" hidden="1">
      <c r="A799">
        <v>224</v>
      </c>
      <c r="B799" s="436">
        <v>45744</v>
      </c>
      <c r="C799" s="756" t="s">
        <v>1459</v>
      </c>
      <c r="D799" s="756" t="s">
        <v>1683</v>
      </c>
      <c r="E799" s="756"/>
      <c r="F799" s="756"/>
      <c r="H799" s="756" t="s">
        <v>1461</v>
      </c>
      <c r="I799" s="756" t="s">
        <v>1231</v>
      </c>
      <c r="J799">
        <v>73.599999999999994</v>
      </c>
      <c r="K799" s="756" t="s">
        <v>1231</v>
      </c>
      <c r="L799">
        <v>0</v>
      </c>
      <c r="M799">
        <v>1</v>
      </c>
      <c r="N799">
        <v>13</v>
      </c>
      <c r="O799" s="756" t="s">
        <v>1440</v>
      </c>
      <c r="P799" s="756" t="s">
        <v>114</v>
      </c>
      <c r="Q799" s="756" t="s">
        <v>7</v>
      </c>
      <c r="R799" s="756" t="s">
        <v>143</v>
      </c>
      <c r="S799" s="756"/>
      <c r="T799" s="756" t="s">
        <v>1232</v>
      </c>
      <c r="U799" s="756" t="s">
        <v>1233</v>
      </c>
      <c r="V799">
        <v>92110</v>
      </c>
      <c r="W799" s="756" t="s">
        <v>167</v>
      </c>
      <c r="X799">
        <v>92</v>
      </c>
      <c r="Y799" s="756" t="s">
        <v>2450</v>
      </c>
      <c r="Z799">
        <v>15</v>
      </c>
      <c r="AA799" s="756" t="s">
        <v>2453</v>
      </c>
      <c r="AB799" t="s">
        <v>3092</v>
      </c>
      <c r="AC799">
        <v>106.55</v>
      </c>
      <c r="AD799">
        <v>60.5</v>
      </c>
      <c r="AE799">
        <v>80.216666666666669</v>
      </c>
      <c r="AF799">
        <v>80.216666666666669</v>
      </c>
      <c r="AG799">
        <v>73.599999999999994</v>
      </c>
      <c r="AH799">
        <v>73.599999999999994</v>
      </c>
      <c r="AI799">
        <v>65</v>
      </c>
      <c r="AJ799">
        <v>100.20453012048185</v>
      </c>
    </row>
    <row r="800" spans="1:36" hidden="1">
      <c r="A800">
        <v>224</v>
      </c>
      <c r="B800" s="436">
        <v>45744</v>
      </c>
      <c r="C800" s="756" t="s">
        <v>1459</v>
      </c>
      <c r="D800" s="756" t="s">
        <v>1683</v>
      </c>
      <c r="E800" s="756"/>
      <c r="F800" s="756"/>
      <c r="H800" s="756" t="s">
        <v>1461</v>
      </c>
      <c r="I800" s="756" t="s">
        <v>784</v>
      </c>
      <c r="J800">
        <v>52.5</v>
      </c>
      <c r="K800" s="756" t="s">
        <v>784</v>
      </c>
      <c r="L800">
        <v>0</v>
      </c>
      <c r="M800">
        <v>1</v>
      </c>
      <c r="N800">
        <v>13</v>
      </c>
      <c r="O800" s="756" t="s">
        <v>1440</v>
      </c>
      <c r="P800" s="756" t="s">
        <v>13</v>
      </c>
      <c r="Q800" s="756" t="s">
        <v>43</v>
      </c>
      <c r="R800" s="756" t="s">
        <v>93</v>
      </c>
      <c r="S800" s="756" t="s">
        <v>209</v>
      </c>
      <c r="T800" s="756" t="s">
        <v>88</v>
      </c>
      <c r="U800" s="756" t="s">
        <v>785</v>
      </c>
      <c r="V800">
        <v>92250</v>
      </c>
      <c r="W800" s="756" t="s">
        <v>786</v>
      </c>
      <c r="X800">
        <v>92</v>
      </c>
      <c r="Y800" s="756" t="s">
        <v>2448</v>
      </c>
      <c r="Z800">
        <v>15</v>
      </c>
      <c r="AA800" s="756" t="s">
        <v>3310</v>
      </c>
      <c r="AB800" t="s">
        <v>2458</v>
      </c>
      <c r="AC800">
        <v>92.91</v>
      </c>
      <c r="AD800">
        <v>17.5</v>
      </c>
      <c r="AE800">
        <v>29.722999999999999</v>
      </c>
      <c r="AF800">
        <v>45.727692307692308</v>
      </c>
      <c r="AG800">
        <v>27.125</v>
      </c>
      <c r="AH800">
        <v>47.14</v>
      </c>
      <c r="AI800">
        <v>65</v>
      </c>
      <c r="AJ800">
        <v>100.20453012048185</v>
      </c>
    </row>
    <row r="801" spans="1:36" hidden="1">
      <c r="A801">
        <v>224</v>
      </c>
      <c r="B801" s="436">
        <v>45744</v>
      </c>
      <c r="C801" s="756" t="s">
        <v>1459</v>
      </c>
      <c r="D801" s="756" t="s">
        <v>1683</v>
      </c>
      <c r="E801" s="756"/>
      <c r="F801" s="756"/>
      <c r="H801" s="756" t="s">
        <v>1461</v>
      </c>
      <c r="I801" s="756" t="s">
        <v>1247</v>
      </c>
      <c r="J801">
        <v>8.1999999999999993</v>
      </c>
      <c r="K801" s="756" t="s">
        <v>1247</v>
      </c>
      <c r="L801">
        <v>0</v>
      </c>
      <c r="M801">
        <v>1</v>
      </c>
      <c r="N801">
        <v>13</v>
      </c>
      <c r="O801" s="756" t="s">
        <v>1440</v>
      </c>
      <c r="P801" s="756" t="s">
        <v>13</v>
      </c>
      <c r="Q801" s="756" t="s">
        <v>43</v>
      </c>
      <c r="R801" s="756" t="s">
        <v>93</v>
      </c>
      <c r="S801" s="756" t="s">
        <v>209</v>
      </c>
      <c r="T801" s="756" t="s">
        <v>95</v>
      </c>
      <c r="U801" s="756" t="s">
        <v>1248</v>
      </c>
      <c r="V801">
        <v>75017</v>
      </c>
      <c r="W801" s="756" t="s">
        <v>393</v>
      </c>
      <c r="X801">
        <v>75</v>
      </c>
      <c r="Y801" s="756" t="s">
        <v>2450</v>
      </c>
      <c r="Z801">
        <v>15</v>
      </c>
      <c r="AA801" s="756" t="s">
        <v>3310</v>
      </c>
      <c r="AB801" t="s">
        <v>2458</v>
      </c>
      <c r="AC801">
        <v>8.1999999999999993</v>
      </c>
      <c r="AD801">
        <v>8.1999999999999993</v>
      </c>
      <c r="AE801">
        <v>8.1999999999999993</v>
      </c>
      <c r="AF801">
        <v>8.1999999999999993</v>
      </c>
      <c r="AG801">
        <v>8.1999999999999993</v>
      </c>
      <c r="AH801">
        <v>8.1999999999999993</v>
      </c>
      <c r="AI801">
        <v>65</v>
      </c>
      <c r="AJ801">
        <v>100.20453012048185</v>
      </c>
    </row>
    <row r="802" spans="1:36" hidden="1">
      <c r="A802">
        <v>224</v>
      </c>
      <c r="B802" s="436">
        <v>45744</v>
      </c>
      <c r="C802" s="756" t="s">
        <v>1459</v>
      </c>
      <c r="D802" s="756" t="s">
        <v>1683</v>
      </c>
      <c r="E802" s="756"/>
      <c r="F802" s="756"/>
      <c r="H802" s="756" t="s">
        <v>1461</v>
      </c>
      <c r="I802" s="756" t="s">
        <v>2427</v>
      </c>
      <c r="J802">
        <v>84.1</v>
      </c>
      <c r="K802" s="756" t="s">
        <v>268</v>
      </c>
      <c r="L802">
        <v>0</v>
      </c>
      <c r="M802">
        <v>1</v>
      </c>
      <c r="N802">
        <v>13</v>
      </c>
      <c r="O802" s="756" t="s">
        <v>1440</v>
      </c>
      <c r="P802" s="756" t="s">
        <v>13</v>
      </c>
      <c r="Q802" s="756" t="s">
        <v>43</v>
      </c>
      <c r="R802" s="756" t="s">
        <v>93</v>
      </c>
      <c r="S802" s="756" t="s">
        <v>209</v>
      </c>
      <c r="T802" s="756" t="s">
        <v>95</v>
      </c>
      <c r="U802" s="756" t="s">
        <v>269</v>
      </c>
      <c r="V802">
        <v>75018</v>
      </c>
      <c r="W802" s="756" t="s">
        <v>270</v>
      </c>
      <c r="X802">
        <v>75</v>
      </c>
      <c r="Y802" s="756" t="s">
        <v>2448</v>
      </c>
      <c r="Z802">
        <v>15</v>
      </c>
      <c r="AA802" s="756" t="s">
        <v>3310</v>
      </c>
      <c r="AB802" t="s">
        <v>2458</v>
      </c>
      <c r="AC802">
        <v>107</v>
      </c>
      <c r="AE802">
        <v>55.007272727272728</v>
      </c>
      <c r="AG802">
        <v>52.9</v>
      </c>
      <c r="AH802">
        <v>58.65</v>
      </c>
      <c r="AI802">
        <v>65</v>
      </c>
      <c r="AJ802">
        <v>100.20453012048185</v>
      </c>
    </row>
    <row r="803" spans="1:36" hidden="1">
      <c r="A803">
        <v>224</v>
      </c>
      <c r="B803" s="436">
        <v>45744</v>
      </c>
      <c r="C803" s="756" t="s">
        <v>1459</v>
      </c>
      <c r="D803" s="756" t="s">
        <v>1683</v>
      </c>
      <c r="E803" s="756"/>
      <c r="F803" s="756"/>
      <c r="H803" s="756" t="s">
        <v>1461</v>
      </c>
      <c r="I803" s="756" t="s">
        <v>471</v>
      </c>
      <c r="J803">
        <v>61.2</v>
      </c>
      <c r="K803" s="756" t="s">
        <v>471</v>
      </c>
      <c r="L803">
        <v>0</v>
      </c>
      <c r="M803">
        <v>1</v>
      </c>
      <c r="N803">
        <v>13</v>
      </c>
      <c r="O803" s="756" t="s">
        <v>1440</v>
      </c>
      <c r="P803" s="756" t="s">
        <v>114</v>
      </c>
      <c r="Q803" s="756" t="s">
        <v>7</v>
      </c>
      <c r="R803" s="756" t="s">
        <v>143</v>
      </c>
      <c r="S803" s="756" t="s">
        <v>472</v>
      </c>
      <c r="T803" s="756" t="s">
        <v>473</v>
      </c>
      <c r="U803" s="756" t="s">
        <v>474</v>
      </c>
      <c r="V803">
        <v>92800</v>
      </c>
      <c r="W803" s="756" t="s">
        <v>475</v>
      </c>
      <c r="X803">
        <v>92</v>
      </c>
      <c r="Y803" s="756" t="s">
        <v>2450</v>
      </c>
      <c r="Z803">
        <v>15</v>
      </c>
      <c r="AA803" s="756" t="s">
        <v>2453</v>
      </c>
      <c r="AB803" t="s">
        <v>3092</v>
      </c>
      <c r="AC803">
        <v>68.8</v>
      </c>
      <c r="AD803">
        <v>12.1</v>
      </c>
      <c r="AE803">
        <v>36.945833333333333</v>
      </c>
      <c r="AF803">
        <v>36.945833333333333</v>
      </c>
      <c r="AG803">
        <v>42.125</v>
      </c>
      <c r="AH803">
        <v>42.125</v>
      </c>
      <c r="AI803">
        <v>65</v>
      </c>
      <c r="AJ803">
        <v>100.20453012048185</v>
      </c>
    </row>
    <row r="804" spans="1:36" hidden="1">
      <c r="B804" s="436">
        <v>45746</v>
      </c>
      <c r="C804" s="756" t="s">
        <v>1425</v>
      </c>
      <c r="D804" s="756"/>
      <c r="E804" s="756"/>
      <c r="F804" s="756"/>
      <c r="H804" s="756" t="s">
        <v>1426</v>
      </c>
      <c r="I804" s="756" t="s">
        <v>752</v>
      </c>
      <c r="K804" s="756" t="s">
        <v>752</v>
      </c>
      <c r="L804">
        <v>1</v>
      </c>
      <c r="M804">
        <v>1</v>
      </c>
      <c r="N804">
        <v>13</v>
      </c>
      <c r="O804" s="756" t="s">
        <v>1466</v>
      </c>
      <c r="P804" s="756" t="s">
        <v>114</v>
      </c>
      <c r="Q804" s="756" t="s">
        <v>3</v>
      </c>
      <c r="R804" s="756" t="s">
        <v>22</v>
      </c>
      <c r="S804" s="756" t="s">
        <v>753</v>
      </c>
      <c r="T804" s="756" t="s">
        <v>754</v>
      </c>
      <c r="U804" s="756" t="s">
        <v>755</v>
      </c>
      <c r="V804">
        <v>75012</v>
      </c>
      <c r="W804" s="756" t="s">
        <v>151</v>
      </c>
      <c r="X804">
        <v>75</v>
      </c>
      <c r="Y804" s="756" t="s">
        <v>2450</v>
      </c>
      <c r="Z804">
        <v>15</v>
      </c>
      <c r="AA804" s="756" t="s">
        <v>2454</v>
      </c>
      <c r="AB804" t="s">
        <v>3093</v>
      </c>
      <c r="AC804">
        <v>213.19</v>
      </c>
      <c r="AD804">
        <v>23.4</v>
      </c>
      <c r="AE804">
        <v>53.110666666666702</v>
      </c>
      <c r="AF804">
        <v>79.665999999999997</v>
      </c>
      <c r="AG804">
        <v>23.43</v>
      </c>
      <c r="AH804">
        <v>37.245000000000005</v>
      </c>
      <c r="AI804">
        <v>65</v>
      </c>
      <c r="AJ804">
        <v>100.20453012048185</v>
      </c>
    </row>
    <row r="805" spans="1:36" hidden="1">
      <c r="A805">
        <v>225</v>
      </c>
      <c r="B805" s="436">
        <v>45746</v>
      </c>
      <c r="C805" s="756" t="s">
        <v>3199</v>
      </c>
      <c r="D805" s="756" t="s">
        <v>1520</v>
      </c>
      <c r="E805" s="756" t="s">
        <v>1595</v>
      </c>
      <c r="F805" s="756" t="s">
        <v>3200</v>
      </c>
      <c r="G805" t="s">
        <v>3201</v>
      </c>
      <c r="H805" s="756" t="s">
        <v>1457</v>
      </c>
      <c r="I805" s="756" t="s">
        <v>660</v>
      </c>
      <c r="J805">
        <v>87.6</v>
      </c>
      <c r="K805" s="756" t="s">
        <v>660</v>
      </c>
      <c r="L805">
        <v>0</v>
      </c>
      <c r="M805">
        <v>1</v>
      </c>
      <c r="N805">
        <v>13</v>
      </c>
      <c r="O805" s="756" t="s">
        <v>1466</v>
      </c>
      <c r="P805" s="756" t="s">
        <v>13</v>
      </c>
      <c r="Q805" s="756" t="s">
        <v>47</v>
      </c>
      <c r="R805" s="756" t="s">
        <v>292</v>
      </c>
      <c r="S805" s="756" t="s">
        <v>661</v>
      </c>
      <c r="T805" s="756" t="s">
        <v>88</v>
      </c>
      <c r="U805" s="756" t="s">
        <v>662</v>
      </c>
      <c r="V805">
        <v>75012</v>
      </c>
      <c r="W805" s="756" t="s">
        <v>151</v>
      </c>
      <c r="X805">
        <v>75</v>
      </c>
      <c r="Y805" s="756" t="s">
        <v>2447</v>
      </c>
      <c r="Z805">
        <v>15</v>
      </c>
      <c r="AA805" s="756" t="s">
        <v>3310</v>
      </c>
      <c r="AB805" t="s">
        <v>2458</v>
      </c>
      <c r="AC805">
        <v>547.45000000000005</v>
      </c>
      <c r="AD805">
        <v>87.6</v>
      </c>
      <c r="AE805">
        <v>124.50428571428571</v>
      </c>
      <c r="AF805">
        <v>186.75642857142856</v>
      </c>
      <c r="AG805">
        <v>96</v>
      </c>
      <c r="AH805">
        <v>122.2</v>
      </c>
      <c r="AI805">
        <v>65</v>
      </c>
      <c r="AJ805">
        <v>100.20453012048185</v>
      </c>
    </row>
    <row r="806" spans="1:36" hidden="1">
      <c r="A806">
        <v>225</v>
      </c>
      <c r="B806" s="436">
        <v>45746</v>
      </c>
      <c r="C806" s="756" t="s">
        <v>3199</v>
      </c>
      <c r="D806" s="756" t="s">
        <v>1520</v>
      </c>
      <c r="E806" s="756" t="s">
        <v>1595</v>
      </c>
      <c r="F806" s="756" t="s">
        <v>3200</v>
      </c>
      <c r="G806" t="s">
        <v>3201</v>
      </c>
      <c r="H806" s="756" t="s">
        <v>1457</v>
      </c>
      <c r="I806" s="756" t="s">
        <v>792</v>
      </c>
      <c r="J806">
        <v>40</v>
      </c>
      <c r="K806" s="756" t="s">
        <v>792</v>
      </c>
      <c r="L806">
        <v>0</v>
      </c>
      <c r="M806">
        <v>1</v>
      </c>
      <c r="N806">
        <v>13</v>
      </c>
      <c r="O806" s="756" t="s">
        <v>1466</v>
      </c>
      <c r="P806" s="756" t="s">
        <v>114</v>
      </c>
      <c r="Q806" s="756" t="s">
        <v>34</v>
      </c>
      <c r="R806" s="756" t="s">
        <v>34</v>
      </c>
      <c r="S806" s="756" t="s">
        <v>789</v>
      </c>
      <c r="T806" s="756" t="s">
        <v>790</v>
      </c>
      <c r="U806" s="756" t="s">
        <v>793</v>
      </c>
      <c r="V806">
        <v>75005</v>
      </c>
      <c r="W806" s="756" t="s">
        <v>294</v>
      </c>
      <c r="X806">
        <v>75</v>
      </c>
      <c r="Y806" s="756" t="s">
        <v>2450</v>
      </c>
      <c r="Z806">
        <v>15</v>
      </c>
      <c r="AA806" s="756" t="s">
        <v>2453</v>
      </c>
      <c r="AB806" t="s">
        <v>3092</v>
      </c>
      <c r="AC806">
        <v>122</v>
      </c>
      <c r="AD806">
        <v>29</v>
      </c>
      <c r="AE806">
        <v>55.767857142857146</v>
      </c>
      <c r="AF806">
        <v>55.767857142857146</v>
      </c>
      <c r="AG806">
        <v>45</v>
      </c>
      <c r="AH806">
        <v>45</v>
      </c>
      <c r="AI806">
        <v>65</v>
      </c>
      <c r="AJ806">
        <v>100.20453012048185</v>
      </c>
    </row>
    <row r="807" spans="1:36" hidden="1">
      <c r="A807">
        <v>225</v>
      </c>
      <c r="B807" s="436">
        <v>45746</v>
      </c>
      <c r="C807" s="756" t="s">
        <v>3199</v>
      </c>
      <c r="D807" s="756" t="s">
        <v>1520</v>
      </c>
      <c r="E807" s="756" t="s">
        <v>1595</v>
      </c>
      <c r="F807" s="756" t="s">
        <v>3200</v>
      </c>
      <c r="G807" t="s">
        <v>3201</v>
      </c>
      <c r="H807" s="756" t="s">
        <v>1457</v>
      </c>
      <c r="I807" s="756" t="s">
        <v>788</v>
      </c>
      <c r="J807">
        <v>47.6</v>
      </c>
      <c r="K807" s="756" t="s">
        <v>788</v>
      </c>
      <c r="L807">
        <v>0</v>
      </c>
      <c r="M807">
        <v>1</v>
      </c>
      <c r="N807">
        <v>13</v>
      </c>
      <c r="O807" s="756" t="s">
        <v>1466</v>
      </c>
      <c r="P807" s="756" t="s">
        <v>114</v>
      </c>
      <c r="Q807" s="756" t="s">
        <v>34</v>
      </c>
      <c r="R807" s="756" t="s">
        <v>34</v>
      </c>
      <c r="S807" s="756" t="s">
        <v>789</v>
      </c>
      <c r="T807" s="756" t="s">
        <v>790</v>
      </c>
      <c r="U807" s="756" t="s">
        <v>791</v>
      </c>
      <c r="V807">
        <v>75015</v>
      </c>
      <c r="W807" s="756" t="s">
        <v>118</v>
      </c>
      <c r="X807">
        <v>75</v>
      </c>
      <c r="Y807" s="756" t="s">
        <v>2450</v>
      </c>
      <c r="Z807">
        <v>15</v>
      </c>
      <c r="AA807" s="756" t="s">
        <v>2453</v>
      </c>
      <c r="AB807" t="s">
        <v>3092</v>
      </c>
      <c r="AC807">
        <v>151.5</v>
      </c>
      <c r="AD807">
        <v>36</v>
      </c>
      <c r="AE807">
        <v>58.899999999999991</v>
      </c>
      <c r="AF807">
        <v>58.899999999999991</v>
      </c>
      <c r="AG807">
        <v>47.8</v>
      </c>
      <c r="AH807">
        <v>47.8</v>
      </c>
      <c r="AI807">
        <v>65</v>
      </c>
      <c r="AJ807">
        <v>100.20453012048185</v>
      </c>
    </row>
    <row r="808" spans="1:36" hidden="1">
      <c r="B808" s="436">
        <v>45747</v>
      </c>
      <c r="C808" s="756" t="s">
        <v>1425</v>
      </c>
      <c r="D808" s="756"/>
      <c r="E808" s="756"/>
      <c r="F808" s="756"/>
      <c r="H808" s="756" t="s">
        <v>1426</v>
      </c>
      <c r="I808" s="756" t="s">
        <v>752</v>
      </c>
      <c r="K808" s="756" t="s">
        <v>752</v>
      </c>
      <c r="L808">
        <v>1</v>
      </c>
      <c r="M808">
        <v>1</v>
      </c>
      <c r="N808">
        <v>14</v>
      </c>
      <c r="O808" s="756" t="s">
        <v>1472</v>
      </c>
      <c r="P808" s="756" t="s">
        <v>114</v>
      </c>
      <c r="Q808" s="756" t="s">
        <v>3</v>
      </c>
      <c r="R808" s="756" t="s">
        <v>22</v>
      </c>
      <c r="S808" s="756" t="s">
        <v>753</v>
      </c>
      <c r="T808" s="756" t="s">
        <v>754</v>
      </c>
      <c r="U808" s="756" t="s">
        <v>755</v>
      </c>
      <c r="V808">
        <v>75012</v>
      </c>
      <c r="W808" s="756" t="s">
        <v>151</v>
      </c>
      <c r="X808">
        <v>75</v>
      </c>
      <c r="Y808" s="756" t="s">
        <v>2450</v>
      </c>
      <c r="Z808">
        <v>15</v>
      </c>
      <c r="AA808" s="756" t="s">
        <v>2454</v>
      </c>
      <c r="AB808" t="s">
        <v>3093</v>
      </c>
      <c r="AC808">
        <v>213.19</v>
      </c>
      <c r="AD808">
        <v>23.4</v>
      </c>
      <c r="AE808">
        <v>53.110666666666702</v>
      </c>
      <c r="AF808">
        <v>79.665999999999997</v>
      </c>
      <c r="AG808">
        <v>23.43</v>
      </c>
      <c r="AH808">
        <v>37.245000000000005</v>
      </c>
      <c r="AI808">
        <v>65</v>
      </c>
      <c r="AJ808">
        <v>100.20453012048185</v>
      </c>
    </row>
    <row r="809" spans="1:36" hidden="1">
      <c r="A809">
        <v>226</v>
      </c>
      <c r="B809" s="436">
        <v>45747</v>
      </c>
      <c r="C809" s="756" t="s">
        <v>1435</v>
      </c>
      <c r="D809" s="756" t="s">
        <v>3203</v>
      </c>
      <c r="E809" s="756" t="s">
        <v>3178</v>
      </c>
      <c r="F809" s="756"/>
      <c r="H809" s="756" t="s">
        <v>1444</v>
      </c>
      <c r="I809" s="756" t="s">
        <v>488</v>
      </c>
      <c r="J809">
        <v>51</v>
      </c>
      <c r="K809" s="756" t="s">
        <v>488</v>
      </c>
      <c r="L809">
        <v>0</v>
      </c>
      <c r="M809">
        <v>1</v>
      </c>
      <c r="N809">
        <v>14</v>
      </c>
      <c r="O809" s="756" t="s">
        <v>1472</v>
      </c>
      <c r="P809" s="756" t="s">
        <v>13</v>
      </c>
      <c r="Q809" s="756" t="s">
        <v>43</v>
      </c>
      <c r="R809" s="756" t="s">
        <v>93</v>
      </c>
      <c r="S809" s="756" t="s">
        <v>489</v>
      </c>
      <c r="T809" s="756" t="s">
        <v>88</v>
      </c>
      <c r="U809" s="756" t="s">
        <v>490</v>
      </c>
      <c r="V809">
        <v>75016</v>
      </c>
      <c r="W809" s="756" t="s">
        <v>181</v>
      </c>
      <c r="X809">
        <v>75</v>
      </c>
      <c r="Y809" s="756" t="s">
        <v>2448</v>
      </c>
      <c r="Z809">
        <v>15</v>
      </c>
      <c r="AA809" s="756" t="s">
        <v>3310</v>
      </c>
      <c r="AB809" t="s">
        <v>2458</v>
      </c>
      <c r="AC809">
        <v>272.39999999999998</v>
      </c>
      <c r="AD809">
        <v>52.8</v>
      </c>
      <c r="AE809">
        <v>60.131724137931045</v>
      </c>
      <c r="AF809">
        <v>124.55857142857143</v>
      </c>
      <c r="AG809">
        <v>54</v>
      </c>
      <c r="AH809">
        <v>117.02499999999999</v>
      </c>
      <c r="AI809">
        <v>65</v>
      </c>
      <c r="AJ809">
        <v>100.20453012048185</v>
      </c>
    </row>
    <row r="810" spans="1:36" hidden="1">
      <c r="A810">
        <v>226</v>
      </c>
      <c r="B810" s="436">
        <v>45747</v>
      </c>
      <c r="C810" s="756" t="s">
        <v>1435</v>
      </c>
      <c r="D810" s="756" t="s">
        <v>3203</v>
      </c>
      <c r="E810" s="756" t="s">
        <v>3178</v>
      </c>
      <c r="F810" s="756"/>
      <c r="H810" s="756" t="s">
        <v>1444</v>
      </c>
      <c r="I810" s="756" t="s">
        <v>803</v>
      </c>
      <c r="J810">
        <v>110</v>
      </c>
      <c r="K810" s="756" t="s">
        <v>803</v>
      </c>
      <c r="L810">
        <v>0</v>
      </c>
      <c r="M810">
        <v>1</v>
      </c>
      <c r="N810">
        <v>14</v>
      </c>
      <c r="O810" s="756" t="s">
        <v>1472</v>
      </c>
      <c r="P810" s="756" t="s">
        <v>114</v>
      </c>
      <c r="Q810" s="756" t="s">
        <v>20</v>
      </c>
      <c r="R810" s="756" t="s">
        <v>20</v>
      </c>
      <c r="S810" s="756" t="s">
        <v>616</v>
      </c>
      <c r="T810" s="756" t="s">
        <v>616</v>
      </c>
      <c r="U810" s="756" t="s">
        <v>804</v>
      </c>
      <c r="V810">
        <v>75016</v>
      </c>
      <c r="W810" s="756" t="s">
        <v>181</v>
      </c>
      <c r="X810">
        <v>75</v>
      </c>
      <c r="Y810" s="756" t="s">
        <v>2450</v>
      </c>
      <c r="Z810">
        <v>15</v>
      </c>
      <c r="AA810" s="756" t="s">
        <v>2453</v>
      </c>
      <c r="AB810" t="s">
        <v>3092</v>
      </c>
      <c r="AC810">
        <v>475.14</v>
      </c>
      <c r="AD810">
        <v>82</v>
      </c>
      <c r="AE810">
        <v>79.063448275862072</v>
      </c>
      <c r="AF810">
        <v>305.71199999999999</v>
      </c>
      <c r="AG810">
        <v>71</v>
      </c>
      <c r="AH810">
        <v>300.61</v>
      </c>
      <c r="AI810">
        <v>65</v>
      </c>
      <c r="AJ810">
        <v>100.20453012048185</v>
      </c>
    </row>
    <row r="811" spans="1:36" hidden="1">
      <c r="A811">
        <v>226</v>
      </c>
      <c r="B811" s="436">
        <v>45747</v>
      </c>
      <c r="C811" s="756" t="s">
        <v>1435</v>
      </c>
      <c r="D811" s="756" t="s">
        <v>3203</v>
      </c>
      <c r="E811" s="756" t="s">
        <v>3178</v>
      </c>
      <c r="F811" s="756"/>
      <c r="H811" s="756" t="s">
        <v>1444</v>
      </c>
      <c r="I811" s="756" t="s">
        <v>975</v>
      </c>
      <c r="J811">
        <v>154</v>
      </c>
      <c r="K811" s="756" t="s">
        <v>975</v>
      </c>
      <c r="L811">
        <v>0</v>
      </c>
      <c r="M811">
        <v>1</v>
      </c>
      <c r="N811">
        <v>14</v>
      </c>
      <c r="O811" s="756" t="s">
        <v>1472</v>
      </c>
      <c r="P811" s="756" t="s">
        <v>13</v>
      </c>
      <c r="Q811" s="756" t="s">
        <v>47</v>
      </c>
      <c r="R811" s="756" t="s">
        <v>292</v>
      </c>
      <c r="S811" s="756" t="s">
        <v>976</v>
      </c>
      <c r="T811" s="756" t="s">
        <v>88</v>
      </c>
      <c r="U811" s="756" t="s">
        <v>977</v>
      </c>
      <c r="V811">
        <v>92800</v>
      </c>
      <c r="W811" s="756" t="s">
        <v>475</v>
      </c>
      <c r="X811">
        <v>92</v>
      </c>
      <c r="Y811" s="756" t="s">
        <v>2512</v>
      </c>
      <c r="Z811">
        <v>15</v>
      </c>
      <c r="AA811" s="756" t="s">
        <v>3310</v>
      </c>
      <c r="AB811" t="s">
        <v>2458</v>
      </c>
      <c r="AC811">
        <v>303.7</v>
      </c>
      <c r="AD811">
        <v>73</v>
      </c>
      <c r="AE811">
        <v>81.798823529411763</v>
      </c>
      <c r="AF811">
        <v>198.65428571428572</v>
      </c>
      <c r="AG811">
        <v>78.5</v>
      </c>
      <c r="AH811">
        <v>199</v>
      </c>
      <c r="AI811">
        <v>65</v>
      </c>
      <c r="AJ811">
        <v>100.20453012048185</v>
      </c>
    </row>
    <row r="812" spans="1:36" hidden="1">
      <c r="A812">
        <v>226</v>
      </c>
      <c r="B812" s="436">
        <v>45747</v>
      </c>
      <c r="C812" s="756" t="s">
        <v>1435</v>
      </c>
      <c r="D812" s="756" t="s">
        <v>3203</v>
      </c>
      <c r="E812" s="756" t="s">
        <v>3178</v>
      </c>
      <c r="F812" s="756"/>
      <c r="H812" s="756" t="s">
        <v>1444</v>
      </c>
      <c r="I812" s="756" t="s">
        <v>809</v>
      </c>
      <c r="J812">
        <v>95</v>
      </c>
      <c r="K812" s="756" t="s">
        <v>809</v>
      </c>
      <c r="L812">
        <v>0</v>
      </c>
      <c r="M812">
        <v>1</v>
      </c>
      <c r="N812">
        <v>14</v>
      </c>
      <c r="O812" s="756" t="s">
        <v>1472</v>
      </c>
      <c r="P812" s="756" t="s">
        <v>114</v>
      </c>
      <c r="Q812" s="756" t="s">
        <v>20</v>
      </c>
      <c r="R812" s="756" t="s">
        <v>20</v>
      </c>
      <c r="S812" s="756" t="s">
        <v>616</v>
      </c>
      <c r="T812" s="756" t="s">
        <v>616</v>
      </c>
      <c r="U812" s="756" t="s">
        <v>810</v>
      </c>
      <c r="V812">
        <v>75017</v>
      </c>
      <c r="W812" s="756" t="s">
        <v>393</v>
      </c>
      <c r="X812">
        <v>75</v>
      </c>
      <c r="Y812" s="756" t="s">
        <v>2450</v>
      </c>
      <c r="Z812">
        <v>15</v>
      </c>
      <c r="AA812" s="756" t="s">
        <v>2453</v>
      </c>
      <c r="AB812" t="s">
        <v>3092</v>
      </c>
      <c r="AC812">
        <v>411.4</v>
      </c>
      <c r="AD812">
        <v>118.37</v>
      </c>
      <c r="AE812">
        <v>68.5060465116279</v>
      </c>
      <c r="AF812">
        <v>196.38399999999999</v>
      </c>
      <c r="AG812">
        <v>60</v>
      </c>
      <c r="AH812">
        <v>179.85</v>
      </c>
      <c r="AI812">
        <v>65</v>
      </c>
      <c r="AJ812">
        <v>100.20453012048185</v>
      </c>
    </row>
    <row r="813" spans="1:36">
      <c r="A813">
        <v>227</v>
      </c>
      <c r="B813" s="436">
        <v>45747</v>
      </c>
      <c r="C813" s="756" t="s">
        <v>1784</v>
      </c>
      <c r="D813" s="756" t="s">
        <v>1527</v>
      </c>
      <c r="E813" s="756"/>
      <c r="F813" s="756"/>
      <c r="H813" s="756" t="s">
        <v>1457</v>
      </c>
      <c r="I813" s="756" t="s">
        <v>382</v>
      </c>
      <c r="J813">
        <v>229.6</v>
      </c>
      <c r="K813" s="756" t="s">
        <v>382</v>
      </c>
      <c r="L813">
        <v>0</v>
      </c>
      <c r="M813">
        <v>1</v>
      </c>
      <c r="N813">
        <v>14</v>
      </c>
      <c r="O813" s="756" t="s">
        <v>1472</v>
      </c>
      <c r="P813" s="756" t="s">
        <v>13</v>
      </c>
      <c r="Q813" s="756" t="s">
        <v>49</v>
      </c>
      <c r="R813" s="756" t="s">
        <v>86</v>
      </c>
      <c r="S813" s="756" t="s">
        <v>383</v>
      </c>
      <c r="T813" s="756" t="s">
        <v>88</v>
      </c>
      <c r="U813" s="756" t="s">
        <v>384</v>
      </c>
      <c r="V813">
        <v>93400</v>
      </c>
      <c r="W813" s="756" t="s">
        <v>385</v>
      </c>
      <c r="X813">
        <v>93</v>
      </c>
      <c r="Y813" s="756" t="s">
        <v>2512</v>
      </c>
      <c r="Z813">
        <v>15</v>
      </c>
      <c r="AA813" s="756" t="s">
        <v>3310</v>
      </c>
      <c r="AB813" t="s">
        <v>2458</v>
      </c>
      <c r="AC813">
        <v>458.6</v>
      </c>
      <c r="AD813">
        <v>6.8</v>
      </c>
      <c r="AE813">
        <v>82.842083333333335</v>
      </c>
      <c r="AF813">
        <v>165.68416666666667</v>
      </c>
      <c r="AG813">
        <v>67.674999999999997</v>
      </c>
      <c r="AH813">
        <v>131.97499999999999</v>
      </c>
      <c r="AI813">
        <v>65</v>
      </c>
      <c r="AJ813">
        <v>100.20453012048185</v>
      </c>
    </row>
    <row r="814" spans="1:36" hidden="1">
      <c r="A814">
        <v>227</v>
      </c>
      <c r="B814" s="436">
        <v>45747</v>
      </c>
      <c r="C814" s="756" t="s">
        <v>1784</v>
      </c>
      <c r="D814" s="756" t="s">
        <v>1527</v>
      </c>
      <c r="E814" s="756"/>
      <c r="F814" s="756"/>
      <c r="H814" s="756" t="s">
        <v>1457</v>
      </c>
      <c r="I814" s="756" t="s">
        <v>1262</v>
      </c>
      <c r="J814">
        <v>114.8</v>
      </c>
      <c r="K814" s="756" t="s">
        <v>1262</v>
      </c>
      <c r="L814">
        <v>0</v>
      </c>
      <c r="M814">
        <v>1</v>
      </c>
      <c r="N814">
        <v>14</v>
      </c>
      <c r="O814" s="756" t="s">
        <v>1472</v>
      </c>
      <c r="P814" s="756" t="s">
        <v>13</v>
      </c>
      <c r="Q814" s="756" t="s">
        <v>49</v>
      </c>
      <c r="R814" s="756"/>
      <c r="S814" s="756" t="s">
        <v>1263</v>
      </c>
      <c r="T814" s="756" t="s">
        <v>88</v>
      </c>
      <c r="U814" s="756" t="s">
        <v>1264</v>
      </c>
      <c r="V814">
        <v>93200</v>
      </c>
      <c r="W814" s="756" t="s">
        <v>744</v>
      </c>
      <c r="X814">
        <v>93</v>
      </c>
      <c r="Y814" s="756" t="s">
        <v>2447</v>
      </c>
      <c r="Z814">
        <v>15</v>
      </c>
      <c r="AA814" s="756" t="s">
        <v>3310</v>
      </c>
      <c r="AB814" t="s">
        <v>2458</v>
      </c>
      <c r="AC814">
        <v>313</v>
      </c>
      <c r="AD814">
        <v>17</v>
      </c>
      <c r="AE814">
        <v>98.68</v>
      </c>
      <c r="AF814">
        <v>123.35000000000001</v>
      </c>
      <c r="AG814">
        <v>70</v>
      </c>
      <c r="AH814">
        <v>81.699999999999989</v>
      </c>
      <c r="AI814">
        <v>65</v>
      </c>
      <c r="AJ814">
        <v>100.20453012048185</v>
      </c>
    </row>
    <row r="815" spans="1:36" hidden="1">
      <c r="A815">
        <v>227</v>
      </c>
      <c r="B815" s="436">
        <v>45747</v>
      </c>
      <c r="C815" s="756" t="s">
        <v>1784</v>
      </c>
      <c r="D815" s="756" t="s">
        <v>1527</v>
      </c>
      <c r="E815" s="756"/>
      <c r="F815" s="756"/>
      <c r="H815" s="756" t="s">
        <v>1457</v>
      </c>
      <c r="I815" s="756" t="s">
        <v>331</v>
      </c>
      <c r="J815">
        <v>344.4</v>
      </c>
      <c r="K815" s="756" t="s">
        <v>331</v>
      </c>
      <c r="L815">
        <v>0</v>
      </c>
      <c r="M815">
        <v>1</v>
      </c>
      <c r="N815">
        <v>14</v>
      </c>
      <c r="O815" s="756" t="s">
        <v>1472</v>
      </c>
      <c r="P815" s="756" t="s">
        <v>114</v>
      </c>
      <c r="Q815" s="756" t="s">
        <v>3</v>
      </c>
      <c r="R815" s="756" t="s">
        <v>3</v>
      </c>
      <c r="S815" s="756" t="s">
        <v>332</v>
      </c>
      <c r="T815" s="756" t="s">
        <v>332</v>
      </c>
      <c r="U815" s="756" t="s">
        <v>333</v>
      </c>
      <c r="V815">
        <v>93200</v>
      </c>
      <c r="W815" s="756" t="s">
        <v>330</v>
      </c>
      <c r="X815">
        <v>93</v>
      </c>
      <c r="Y815" s="756" t="s">
        <v>2450</v>
      </c>
      <c r="Z815">
        <v>15</v>
      </c>
      <c r="AA815" s="756" t="s">
        <v>2454</v>
      </c>
      <c r="AB815" t="s">
        <v>3092</v>
      </c>
      <c r="AC815">
        <v>1408</v>
      </c>
      <c r="AD815">
        <v>16</v>
      </c>
      <c r="AE815">
        <v>433.81812500000001</v>
      </c>
      <c r="AF815">
        <v>631.00818181818181</v>
      </c>
      <c r="AG815">
        <v>416.39</v>
      </c>
      <c r="AH815">
        <v>630.5</v>
      </c>
      <c r="AI815">
        <v>65</v>
      </c>
      <c r="AJ815">
        <v>100.20453012048185</v>
      </c>
    </row>
    <row r="816" spans="1:36" hidden="1">
      <c r="A816">
        <v>228</v>
      </c>
      <c r="B816" s="436">
        <v>45748</v>
      </c>
      <c r="C816" s="756" t="s">
        <v>1696</v>
      </c>
      <c r="D816" s="756" t="s">
        <v>3205</v>
      </c>
      <c r="E816" s="756"/>
      <c r="F816" s="756"/>
      <c r="H816" s="756" t="s">
        <v>1438</v>
      </c>
      <c r="I816" s="756" t="s">
        <v>975</v>
      </c>
      <c r="J816">
        <v>46</v>
      </c>
      <c r="K816" s="756" t="s">
        <v>975</v>
      </c>
      <c r="L816">
        <v>0</v>
      </c>
      <c r="M816">
        <v>1</v>
      </c>
      <c r="N816">
        <v>14</v>
      </c>
      <c r="O816" s="756" t="s">
        <v>1475</v>
      </c>
      <c r="P816" s="756" t="s">
        <v>13</v>
      </c>
      <c r="Q816" s="756" t="s">
        <v>47</v>
      </c>
      <c r="R816" s="756" t="s">
        <v>292</v>
      </c>
      <c r="S816" s="756" t="s">
        <v>976</v>
      </c>
      <c r="T816" s="756" t="s">
        <v>88</v>
      </c>
      <c r="U816" s="756" t="s">
        <v>977</v>
      </c>
      <c r="V816">
        <v>92800</v>
      </c>
      <c r="W816" s="756" t="s">
        <v>475</v>
      </c>
      <c r="X816">
        <v>92</v>
      </c>
      <c r="Y816" s="756" t="s">
        <v>2512</v>
      </c>
      <c r="Z816">
        <v>15</v>
      </c>
      <c r="AA816" s="756" t="s">
        <v>3310</v>
      </c>
      <c r="AB816" t="s">
        <v>2458</v>
      </c>
      <c r="AC816">
        <v>303.7</v>
      </c>
      <c r="AD816">
        <v>73</v>
      </c>
      <c r="AE816">
        <v>81.798823529411763</v>
      </c>
      <c r="AF816">
        <v>198.65428571428572</v>
      </c>
      <c r="AG816">
        <v>78.5</v>
      </c>
      <c r="AH816">
        <v>199</v>
      </c>
      <c r="AI816">
        <v>65</v>
      </c>
      <c r="AJ816">
        <v>100.20453012048185</v>
      </c>
    </row>
    <row r="817" spans="1:36" hidden="1">
      <c r="A817">
        <v>228</v>
      </c>
      <c r="B817" s="436">
        <v>45748</v>
      </c>
      <c r="C817" s="756" t="s">
        <v>1696</v>
      </c>
      <c r="D817" s="756" t="s">
        <v>3205</v>
      </c>
      <c r="E817" s="756"/>
      <c r="F817" s="756"/>
      <c r="H817" s="756" t="s">
        <v>1438</v>
      </c>
      <c r="I817" s="756" t="s">
        <v>1227</v>
      </c>
      <c r="J817">
        <v>78.5</v>
      </c>
      <c r="K817" s="756" t="s">
        <v>1227</v>
      </c>
      <c r="L817">
        <v>0</v>
      </c>
      <c r="M817">
        <v>1</v>
      </c>
      <c r="N817">
        <v>14</v>
      </c>
      <c r="O817" s="756" t="s">
        <v>1475</v>
      </c>
      <c r="P817" s="756" t="s">
        <v>114</v>
      </c>
      <c r="Q817" s="756" t="s">
        <v>20</v>
      </c>
      <c r="R817" s="756" t="s">
        <v>20</v>
      </c>
      <c r="S817" s="756" t="s">
        <v>848</v>
      </c>
      <c r="T817" s="756" t="s">
        <v>848</v>
      </c>
      <c r="U817" s="756" t="s">
        <v>1228</v>
      </c>
      <c r="V817">
        <v>93230</v>
      </c>
      <c r="W817" s="756" t="s">
        <v>286</v>
      </c>
      <c r="X817">
        <v>93</v>
      </c>
      <c r="Y817" s="756" t="s">
        <v>2450</v>
      </c>
      <c r="Z817">
        <v>15</v>
      </c>
      <c r="AA817" s="756" t="s">
        <v>2453</v>
      </c>
      <c r="AB817" t="s">
        <v>3092</v>
      </c>
      <c r="AC817">
        <v>242</v>
      </c>
      <c r="AD817">
        <v>68.650000000000006</v>
      </c>
      <c r="AE817">
        <v>73.678620689655176</v>
      </c>
      <c r="AF817">
        <v>142.44533333333334</v>
      </c>
      <c r="AG817">
        <v>63.7</v>
      </c>
      <c r="AH817">
        <v>131</v>
      </c>
      <c r="AI817">
        <v>65</v>
      </c>
      <c r="AJ817">
        <v>100.20453012048185</v>
      </c>
    </row>
    <row r="818" spans="1:36" hidden="1">
      <c r="A818">
        <v>228</v>
      </c>
      <c r="B818" s="436">
        <v>45748</v>
      </c>
      <c r="C818" s="756" t="s">
        <v>1696</v>
      </c>
      <c r="D818" s="756" t="s">
        <v>3205</v>
      </c>
      <c r="E818" s="756"/>
      <c r="F818" s="756"/>
      <c r="H818" s="756" t="s">
        <v>1438</v>
      </c>
      <c r="I818" s="756" t="s">
        <v>971</v>
      </c>
      <c r="J818">
        <v>32.5</v>
      </c>
      <c r="K818" s="756" t="s">
        <v>971</v>
      </c>
      <c r="L818">
        <v>0</v>
      </c>
      <c r="M818">
        <v>1</v>
      </c>
      <c r="N818">
        <v>14</v>
      </c>
      <c r="O818" s="756" t="s">
        <v>1475</v>
      </c>
      <c r="P818" s="756" t="s">
        <v>13</v>
      </c>
      <c r="Q818" s="756" t="s">
        <v>45</v>
      </c>
      <c r="R818" s="756" t="s">
        <v>93</v>
      </c>
      <c r="S818" s="756" t="s">
        <v>972</v>
      </c>
      <c r="T818" s="756" t="s">
        <v>88</v>
      </c>
      <c r="U818" s="756" t="s">
        <v>973</v>
      </c>
      <c r="V818">
        <v>92500</v>
      </c>
      <c r="W818" s="756" t="s">
        <v>974</v>
      </c>
      <c r="X818">
        <v>92</v>
      </c>
      <c r="Y818" s="756" t="s">
        <v>2448</v>
      </c>
      <c r="Z818">
        <v>15</v>
      </c>
      <c r="AA818" s="756" t="s">
        <v>3310</v>
      </c>
      <c r="AB818" t="s">
        <v>2458</v>
      </c>
      <c r="AC818">
        <v>193.8</v>
      </c>
      <c r="AD818">
        <v>12</v>
      </c>
      <c r="AE818">
        <v>47.782222222222224</v>
      </c>
      <c r="AF818">
        <v>61.434285714285714</v>
      </c>
      <c r="AG818">
        <v>41.2</v>
      </c>
      <c r="AH818">
        <v>45.14</v>
      </c>
      <c r="AI818">
        <v>65</v>
      </c>
      <c r="AJ818">
        <v>100.20453012048185</v>
      </c>
    </row>
    <row r="819" spans="1:36" hidden="1">
      <c r="A819">
        <v>229</v>
      </c>
      <c r="B819" s="436">
        <v>45748</v>
      </c>
      <c r="C819" s="756" t="s">
        <v>1449</v>
      </c>
      <c r="D819" s="756" t="s">
        <v>1533</v>
      </c>
      <c r="E819" s="756" t="s">
        <v>3206</v>
      </c>
      <c r="F819" s="756"/>
      <c r="H819" s="756" t="s">
        <v>1457</v>
      </c>
      <c r="I819" s="756" t="s">
        <v>803</v>
      </c>
      <c r="J819">
        <v>64</v>
      </c>
      <c r="K819" s="756" t="s">
        <v>803</v>
      </c>
      <c r="L819">
        <v>0</v>
      </c>
      <c r="M819">
        <v>1</v>
      </c>
      <c r="N819">
        <v>14</v>
      </c>
      <c r="O819" s="756" t="s">
        <v>1475</v>
      </c>
      <c r="P819" s="756" t="s">
        <v>114</v>
      </c>
      <c r="Q819" s="756" t="s">
        <v>20</v>
      </c>
      <c r="R819" s="756" t="s">
        <v>20</v>
      </c>
      <c r="S819" s="756" t="s">
        <v>616</v>
      </c>
      <c r="T819" s="756" t="s">
        <v>616</v>
      </c>
      <c r="U819" s="756" t="s">
        <v>804</v>
      </c>
      <c r="V819">
        <v>75016</v>
      </c>
      <c r="W819" s="756" t="s">
        <v>181</v>
      </c>
      <c r="X819">
        <v>75</v>
      </c>
      <c r="Y819" s="756" t="s">
        <v>2450</v>
      </c>
      <c r="Z819">
        <v>15</v>
      </c>
      <c r="AA819" s="756" t="s">
        <v>2453</v>
      </c>
      <c r="AB819" t="s">
        <v>3092</v>
      </c>
      <c r="AC819">
        <v>475.14</v>
      </c>
      <c r="AD819">
        <v>82</v>
      </c>
      <c r="AE819">
        <v>79.063448275862072</v>
      </c>
      <c r="AF819">
        <v>305.71199999999999</v>
      </c>
      <c r="AG819">
        <v>71</v>
      </c>
      <c r="AH819">
        <v>300.61</v>
      </c>
      <c r="AI819">
        <v>65</v>
      </c>
      <c r="AJ819">
        <v>100.20453012048185</v>
      </c>
    </row>
    <row r="820" spans="1:36" hidden="1">
      <c r="A820">
        <v>229</v>
      </c>
      <c r="B820" s="436">
        <v>45748</v>
      </c>
      <c r="C820" s="756" t="s">
        <v>1449</v>
      </c>
      <c r="D820" s="756" t="s">
        <v>1533</v>
      </c>
      <c r="E820" s="756" t="s">
        <v>3206</v>
      </c>
      <c r="F820" s="756"/>
      <c r="H820" s="756" t="s">
        <v>1457</v>
      </c>
      <c r="I820" s="756" t="s">
        <v>775</v>
      </c>
      <c r="J820">
        <v>64</v>
      </c>
      <c r="K820" s="756" t="s">
        <v>775</v>
      </c>
      <c r="L820">
        <v>0</v>
      </c>
      <c r="M820">
        <v>1</v>
      </c>
      <c r="N820">
        <v>14</v>
      </c>
      <c r="O820" s="756" t="s">
        <v>1475</v>
      </c>
      <c r="P820" s="756" t="s">
        <v>13</v>
      </c>
      <c r="Q820" s="756" t="s">
        <v>49</v>
      </c>
      <c r="R820" s="756" t="s">
        <v>86</v>
      </c>
      <c r="S820" s="756" t="s">
        <v>776</v>
      </c>
      <c r="T820" s="756" t="s">
        <v>367</v>
      </c>
      <c r="U820" s="756" t="s">
        <v>777</v>
      </c>
      <c r="V820">
        <v>75014</v>
      </c>
      <c r="W820" s="756" t="s">
        <v>211</v>
      </c>
      <c r="X820">
        <v>75</v>
      </c>
      <c r="Y820" s="756" t="s">
        <v>2448</v>
      </c>
      <c r="Z820">
        <v>15</v>
      </c>
      <c r="AA820" s="756" t="s">
        <v>3310</v>
      </c>
      <c r="AB820" t="s">
        <v>2458</v>
      </c>
      <c r="AC820">
        <v>273.19</v>
      </c>
      <c r="AD820">
        <v>60</v>
      </c>
      <c r="AE820">
        <v>115.65642857142856</v>
      </c>
      <c r="AF820">
        <v>115.65642857142856</v>
      </c>
      <c r="AG820">
        <v>105</v>
      </c>
      <c r="AH820">
        <v>105</v>
      </c>
      <c r="AI820">
        <v>65</v>
      </c>
      <c r="AJ820">
        <v>100.20453012048185</v>
      </c>
    </row>
    <row r="821" spans="1:36" hidden="1">
      <c r="A821">
        <v>230</v>
      </c>
      <c r="B821" s="436">
        <v>45748</v>
      </c>
      <c r="C821" s="756" t="s">
        <v>1529</v>
      </c>
      <c r="D821" s="756" t="s">
        <v>3181</v>
      </c>
      <c r="E821" s="756" t="s">
        <v>3228</v>
      </c>
      <c r="F821" s="756"/>
      <c r="H821" s="756" t="s">
        <v>1646</v>
      </c>
      <c r="I821" s="756" t="s">
        <v>1392</v>
      </c>
      <c r="J821">
        <v>211.4</v>
      </c>
      <c r="K821" s="756" t="s">
        <v>1392</v>
      </c>
      <c r="L821">
        <v>0</v>
      </c>
      <c r="M821">
        <v>1</v>
      </c>
      <c r="N821">
        <v>14</v>
      </c>
      <c r="O821" s="756" t="s">
        <v>1475</v>
      </c>
      <c r="P821" s="756" t="s">
        <v>114</v>
      </c>
      <c r="Q821" s="756" t="s">
        <v>34</v>
      </c>
      <c r="R821" s="756" t="s">
        <v>34</v>
      </c>
      <c r="S821" s="756" t="s">
        <v>789</v>
      </c>
      <c r="T821" s="756" t="s">
        <v>790</v>
      </c>
      <c r="U821" s="756" t="s">
        <v>1393</v>
      </c>
      <c r="V821">
        <v>75012</v>
      </c>
      <c r="W821" s="756" t="s">
        <v>1394</v>
      </c>
      <c r="X821">
        <v>75</v>
      </c>
      <c r="Y821" s="756" t="s">
        <v>2450</v>
      </c>
      <c r="Z821">
        <v>15</v>
      </c>
      <c r="AA821" s="756" t="s">
        <v>2453</v>
      </c>
      <c r="AB821" t="s">
        <v>3092</v>
      </c>
      <c r="AC821">
        <v>211.4</v>
      </c>
      <c r="AD821">
        <v>26.2</v>
      </c>
      <c r="AE821">
        <v>105.80200000000001</v>
      </c>
      <c r="AF821">
        <v>105.80200000000001</v>
      </c>
      <c r="AG821">
        <v>110.55</v>
      </c>
      <c r="AH821">
        <v>110.55</v>
      </c>
      <c r="AI821">
        <v>65</v>
      </c>
      <c r="AJ821">
        <v>100.20453012048185</v>
      </c>
    </row>
    <row r="822" spans="1:36" hidden="1">
      <c r="A822">
        <v>230</v>
      </c>
      <c r="B822" s="436">
        <v>45748</v>
      </c>
      <c r="C822" s="756" t="s">
        <v>1529</v>
      </c>
      <c r="D822" s="756" t="s">
        <v>3181</v>
      </c>
      <c r="E822" s="756" t="s">
        <v>3228</v>
      </c>
      <c r="F822" s="756"/>
      <c r="H822" s="756" t="s">
        <v>1646</v>
      </c>
      <c r="I822" s="756" t="s">
        <v>1243</v>
      </c>
      <c r="J822">
        <v>211.4</v>
      </c>
      <c r="K822" s="756" t="s">
        <v>1243</v>
      </c>
      <c r="L822">
        <v>0</v>
      </c>
      <c r="M822">
        <v>1</v>
      </c>
      <c r="N822">
        <v>14</v>
      </c>
      <c r="O822" s="756" t="s">
        <v>1475</v>
      </c>
      <c r="P822" s="756" t="s">
        <v>13</v>
      </c>
      <c r="Q822" s="756" t="s">
        <v>47</v>
      </c>
      <c r="R822" s="756" t="s">
        <v>292</v>
      </c>
      <c r="S822" s="756" t="s">
        <v>1244</v>
      </c>
      <c r="T822" s="756"/>
      <c r="U822" s="756" t="s">
        <v>1205</v>
      </c>
      <c r="V822">
        <v>75013</v>
      </c>
      <c r="W822" s="756" t="s">
        <v>127</v>
      </c>
      <c r="X822">
        <v>75</v>
      </c>
      <c r="Y822" s="756" t="s">
        <v>2447</v>
      </c>
      <c r="Z822">
        <v>15</v>
      </c>
      <c r="AA822" s="756" t="s">
        <v>3310</v>
      </c>
      <c r="AB822" t="s">
        <v>2458</v>
      </c>
      <c r="AC822">
        <v>265.40999999999997</v>
      </c>
      <c r="AD822">
        <v>4.5</v>
      </c>
      <c r="AE822">
        <v>85.102000000000004</v>
      </c>
      <c r="AF822">
        <v>98.194615384615389</v>
      </c>
      <c r="AG822">
        <v>65.5</v>
      </c>
      <c r="AH822">
        <v>65.5</v>
      </c>
      <c r="AI822">
        <v>65</v>
      </c>
      <c r="AJ822">
        <v>100.20453012048185</v>
      </c>
    </row>
    <row r="823" spans="1:36" hidden="1">
      <c r="B823" s="436">
        <v>45749</v>
      </c>
      <c r="C823" s="756" t="s">
        <v>1425</v>
      </c>
      <c r="D823" s="756"/>
      <c r="E823" s="756"/>
      <c r="F823" s="756"/>
      <c r="H823" s="756" t="s">
        <v>1426</v>
      </c>
      <c r="I823" s="756" t="s">
        <v>1029</v>
      </c>
      <c r="K823" s="756" t="s">
        <v>1029</v>
      </c>
      <c r="L823">
        <v>1</v>
      </c>
      <c r="M823">
        <v>1</v>
      </c>
      <c r="N823">
        <v>14</v>
      </c>
      <c r="O823" s="756" t="s">
        <v>1424</v>
      </c>
      <c r="P823" s="756" t="s">
        <v>114</v>
      </c>
      <c r="Q823" s="756" t="s">
        <v>7</v>
      </c>
      <c r="R823" s="756" t="s">
        <v>143</v>
      </c>
      <c r="S823" s="756" t="s">
        <v>483</v>
      </c>
      <c r="T823" s="756" t="s">
        <v>1030</v>
      </c>
      <c r="U823" s="756" t="s">
        <v>1031</v>
      </c>
      <c r="V823">
        <v>75015</v>
      </c>
      <c r="W823" s="756" t="s">
        <v>118</v>
      </c>
      <c r="X823">
        <v>75</v>
      </c>
      <c r="Y823" s="756" t="s">
        <v>2450</v>
      </c>
      <c r="Z823">
        <v>15</v>
      </c>
      <c r="AA823" s="756" t="s">
        <v>2453</v>
      </c>
      <c r="AB823" t="s">
        <v>3093</v>
      </c>
      <c r="AC823">
        <v>60</v>
      </c>
      <c r="AD823">
        <v>12</v>
      </c>
      <c r="AE823">
        <v>22.299999999999997</v>
      </c>
      <c r="AF823">
        <v>29.733333333333334</v>
      </c>
      <c r="AG823">
        <v>19.600000000000001</v>
      </c>
      <c r="AH823">
        <v>23.4</v>
      </c>
      <c r="AI823">
        <v>65</v>
      </c>
      <c r="AJ823">
        <v>100.20453012048185</v>
      </c>
    </row>
    <row r="824" spans="1:36" hidden="1">
      <c r="A824">
        <v>231</v>
      </c>
      <c r="B824" s="436">
        <v>45749</v>
      </c>
      <c r="C824" s="756" t="s">
        <v>1449</v>
      </c>
      <c r="D824" s="756" t="s">
        <v>3207</v>
      </c>
      <c r="E824" s="756"/>
      <c r="F824" s="756"/>
      <c r="H824" s="756" t="s">
        <v>1444</v>
      </c>
      <c r="I824" s="756" t="s">
        <v>809</v>
      </c>
      <c r="J824">
        <v>110.25</v>
      </c>
      <c r="K824" s="756" t="s">
        <v>809</v>
      </c>
      <c r="L824">
        <v>0</v>
      </c>
      <c r="M824">
        <v>1</v>
      </c>
      <c r="N824">
        <v>14</v>
      </c>
      <c r="O824" s="756" t="s">
        <v>1424</v>
      </c>
      <c r="P824" s="756" t="s">
        <v>114</v>
      </c>
      <c r="Q824" s="756" t="s">
        <v>20</v>
      </c>
      <c r="R824" s="756" t="s">
        <v>20</v>
      </c>
      <c r="S824" s="756" t="s">
        <v>616</v>
      </c>
      <c r="T824" s="756" t="s">
        <v>616</v>
      </c>
      <c r="U824" s="756" t="s">
        <v>810</v>
      </c>
      <c r="V824">
        <v>75017</v>
      </c>
      <c r="W824" s="756" t="s">
        <v>393</v>
      </c>
      <c r="X824">
        <v>75</v>
      </c>
      <c r="Y824" s="756" t="s">
        <v>2450</v>
      </c>
      <c r="Z824">
        <v>15</v>
      </c>
      <c r="AA824" s="756" t="s">
        <v>2453</v>
      </c>
      <c r="AB824" t="s">
        <v>3092</v>
      </c>
      <c r="AC824">
        <v>411.4</v>
      </c>
      <c r="AD824">
        <v>118.37</v>
      </c>
      <c r="AE824">
        <v>68.5060465116279</v>
      </c>
      <c r="AF824">
        <v>196.38399999999999</v>
      </c>
      <c r="AG824">
        <v>60</v>
      </c>
      <c r="AH824">
        <v>179.85</v>
      </c>
      <c r="AI824">
        <v>65</v>
      </c>
      <c r="AJ824">
        <v>100.20453012048185</v>
      </c>
    </row>
    <row r="825" spans="1:36" hidden="1">
      <c r="A825">
        <v>231</v>
      </c>
      <c r="B825" s="436">
        <v>45749</v>
      </c>
      <c r="C825" s="756" t="s">
        <v>1449</v>
      </c>
      <c r="D825" s="756" t="s">
        <v>3207</v>
      </c>
      <c r="E825" s="756"/>
      <c r="F825" s="756"/>
      <c r="H825" s="756" t="s">
        <v>1444</v>
      </c>
      <c r="I825" s="756" t="s">
        <v>803</v>
      </c>
      <c r="J825">
        <v>75.45</v>
      </c>
      <c r="K825" s="756" t="s">
        <v>803</v>
      </c>
      <c r="L825">
        <v>0</v>
      </c>
      <c r="M825">
        <v>1</v>
      </c>
      <c r="N825">
        <v>14</v>
      </c>
      <c r="O825" s="756" t="s">
        <v>1424</v>
      </c>
      <c r="P825" s="756" t="s">
        <v>114</v>
      </c>
      <c r="Q825" s="756" t="s">
        <v>20</v>
      </c>
      <c r="R825" s="756" t="s">
        <v>20</v>
      </c>
      <c r="S825" s="756" t="s">
        <v>616</v>
      </c>
      <c r="T825" s="756" t="s">
        <v>616</v>
      </c>
      <c r="U825" s="756" t="s">
        <v>804</v>
      </c>
      <c r="V825">
        <v>75016</v>
      </c>
      <c r="W825" s="756" t="s">
        <v>181</v>
      </c>
      <c r="X825">
        <v>75</v>
      </c>
      <c r="Y825" s="756" t="s">
        <v>2450</v>
      </c>
      <c r="Z825">
        <v>15</v>
      </c>
      <c r="AA825" s="756" t="s">
        <v>2453</v>
      </c>
      <c r="AB825" t="s">
        <v>3092</v>
      </c>
      <c r="AC825">
        <v>475.14</v>
      </c>
      <c r="AD825">
        <v>82</v>
      </c>
      <c r="AE825">
        <v>79.063448275862072</v>
      </c>
      <c r="AF825">
        <v>305.71199999999999</v>
      </c>
      <c r="AG825">
        <v>71</v>
      </c>
      <c r="AH825">
        <v>300.61</v>
      </c>
      <c r="AI825">
        <v>65</v>
      </c>
      <c r="AJ825">
        <v>100.20453012048185</v>
      </c>
    </row>
    <row r="826" spans="1:36" hidden="1">
      <c r="A826">
        <v>231</v>
      </c>
      <c r="B826" s="436">
        <v>45749</v>
      </c>
      <c r="C826" s="756" t="s">
        <v>1449</v>
      </c>
      <c r="D826" s="756" t="s">
        <v>3207</v>
      </c>
      <c r="E826" s="756"/>
      <c r="F826" s="756"/>
      <c r="H826" s="756" t="s">
        <v>1444</v>
      </c>
      <c r="I826" s="756" t="s">
        <v>488</v>
      </c>
      <c r="J826">
        <v>24.4</v>
      </c>
      <c r="K826" s="756" t="s">
        <v>488</v>
      </c>
      <c r="L826">
        <v>0</v>
      </c>
      <c r="M826">
        <v>1</v>
      </c>
      <c r="N826">
        <v>14</v>
      </c>
      <c r="O826" s="756" t="s">
        <v>1424</v>
      </c>
      <c r="P826" s="756" t="s">
        <v>13</v>
      </c>
      <c r="Q826" s="756" t="s">
        <v>43</v>
      </c>
      <c r="R826" s="756" t="s">
        <v>93</v>
      </c>
      <c r="S826" s="756" t="s">
        <v>489</v>
      </c>
      <c r="T826" s="756" t="s">
        <v>88</v>
      </c>
      <c r="U826" s="756" t="s">
        <v>490</v>
      </c>
      <c r="V826">
        <v>75016</v>
      </c>
      <c r="W826" s="756" t="s">
        <v>181</v>
      </c>
      <c r="X826">
        <v>75</v>
      </c>
      <c r="Y826" s="756" t="s">
        <v>2448</v>
      </c>
      <c r="Z826">
        <v>15</v>
      </c>
      <c r="AA826" s="756" t="s">
        <v>3310</v>
      </c>
      <c r="AB826" t="s">
        <v>2458</v>
      </c>
      <c r="AC826">
        <v>272.39999999999998</v>
      </c>
      <c r="AD826">
        <v>52.8</v>
      </c>
      <c r="AE826">
        <v>60.131724137931045</v>
      </c>
      <c r="AF826">
        <v>124.55857142857143</v>
      </c>
      <c r="AG826">
        <v>54</v>
      </c>
      <c r="AH826">
        <v>117.02499999999999</v>
      </c>
      <c r="AI826">
        <v>65</v>
      </c>
      <c r="AJ826">
        <v>100.20453012048185</v>
      </c>
    </row>
    <row r="827" spans="1:36" hidden="1">
      <c r="A827">
        <v>231</v>
      </c>
      <c r="B827" s="436">
        <v>45749</v>
      </c>
      <c r="C827" s="756" t="s">
        <v>1449</v>
      </c>
      <c r="D827" s="756" t="s">
        <v>3207</v>
      </c>
      <c r="E827" s="756"/>
      <c r="F827" s="756"/>
      <c r="H827" s="756" t="s">
        <v>1444</v>
      </c>
      <c r="I827" s="756" t="s">
        <v>971</v>
      </c>
      <c r="J827">
        <v>161.30000000000001</v>
      </c>
      <c r="K827" s="756" t="s">
        <v>971</v>
      </c>
      <c r="L827">
        <v>0</v>
      </c>
      <c r="M827">
        <v>1</v>
      </c>
      <c r="N827">
        <v>14</v>
      </c>
      <c r="O827" s="756" t="s">
        <v>1424</v>
      </c>
      <c r="P827" s="756" t="s">
        <v>13</v>
      </c>
      <c r="Q827" s="756" t="s">
        <v>45</v>
      </c>
      <c r="R827" s="756" t="s">
        <v>93</v>
      </c>
      <c r="S827" s="756" t="s">
        <v>972</v>
      </c>
      <c r="T827" s="756" t="s">
        <v>88</v>
      </c>
      <c r="U827" s="756" t="s">
        <v>973</v>
      </c>
      <c r="V827">
        <v>92500</v>
      </c>
      <c r="W827" s="756" t="s">
        <v>974</v>
      </c>
      <c r="X827">
        <v>92</v>
      </c>
      <c r="Y827" s="756" t="s">
        <v>2448</v>
      </c>
      <c r="Z827">
        <v>15</v>
      </c>
      <c r="AA827" s="756" t="s">
        <v>3310</v>
      </c>
      <c r="AB827" t="s">
        <v>2458</v>
      </c>
      <c r="AC827">
        <v>193.8</v>
      </c>
      <c r="AD827">
        <v>12</v>
      </c>
      <c r="AE827">
        <v>47.782222222222224</v>
      </c>
      <c r="AF827">
        <v>61.434285714285714</v>
      </c>
      <c r="AG827">
        <v>41.2</v>
      </c>
      <c r="AH827">
        <v>45.14</v>
      </c>
      <c r="AI827">
        <v>65</v>
      </c>
      <c r="AJ827">
        <v>100.20453012048185</v>
      </c>
    </row>
    <row r="828" spans="1:36" hidden="1">
      <c r="A828">
        <v>232</v>
      </c>
      <c r="B828" s="436">
        <v>45749</v>
      </c>
      <c r="C828" s="756" t="s">
        <v>1529</v>
      </c>
      <c r="D828" s="756" t="s">
        <v>3181</v>
      </c>
      <c r="E828" s="756"/>
      <c r="F828" s="756"/>
      <c r="H828" s="756" t="s">
        <v>1438</v>
      </c>
      <c r="I828" s="756" t="s">
        <v>1212</v>
      </c>
      <c r="J828">
        <v>166.98</v>
      </c>
      <c r="K828" s="756" t="s">
        <v>1212</v>
      </c>
      <c r="L828">
        <v>0</v>
      </c>
      <c r="M828">
        <v>1</v>
      </c>
      <c r="N828">
        <v>14</v>
      </c>
      <c r="O828" s="756" t="s">
        <v>1424</v>
      </c>
      <c r="P828" s="756" t="s">
        <v>13</v>
      </c>
      <c r="Q828" s="756" t="s">
        <v>49</v>
      </c>
      <c r="R828" s="756" t="s">
        <v>49</v>
      </c>
      <c r="S828" s="756" t="s">
        <v>131</v>
      </c>
      <c r="T828" s="756"/>
      <c r="U828" s="756" t="s">
        <v>1213</v>
      </c>
      <c r="V828">
        <v>75020</v>
      </c>
      <c r="W828" s="756" t="s">
        <v>138</v>
      </c>
      <c r="X828">
        <v>75</v>
      </c>
      <c r="Y828" s="756" t="s">
        <v>2448</v>
      </c>
      <c r="Z828">
        <v>15</v>
      </c>
      <c r="AA828" s="756" t="s">
        <v>3310</v>
      </c>
      <c r="AB828" t="s">
        <v>2458</v>
      </c>
      <c r="AC828">
        <v>875.78</v>
      </c>
      <c r="AD828">
        <v>47.44</v>
      </c>
      <c r="AE828">
        <v>168.76499999999999</v>
      </c>
      <c r="AF828">
        <v>180.01599999999999</v>
      </c>
      <c r="AG828">
        <v>130.27000000000001</v>
      </c>
      <c r="AH828">
        <v>118.14</v>
      </c>
      <c r="AI828">
        <v>65</v>
      </c>
      <c r="AJ828">
        <v>100.20453012048185</v>
      </c>
    </row>
    <row r="829" spans="1:36" hidden="1">
      <c r="A829">
        <v>232</v>
      </c>
      <c r="B829" s="436">
        <v>45749</v>
      </c>
      <c r="C829" s="756" t="s">
        <v>1529</v>
      </c>
      <c r="D829" s="756" t="s">
        <v>3181</v>
      </c>
      <c r="E829" s="756"/>
      <c r="F829" s="756"/>
      <c r="H829" s="756" t="s">
        <v>1438</v>
      </c>
      <c r="I829" s="756" t="s">
        <v>1209</v>
      </c>
      <c r="J829">
        <v>166.98</v>
      </c>
      <c r="K829" s="756" t="s">
        <v>1209</v>
      </c>
      <c r="L829">
        <v>0</v>
      </c>
      <c r="M829">
        <v>1</v>
      </c>
      <c r="N829">
        <v>14</v>
      </c>
      <c r="O829" s="756" t="s">
        <v>1424</v>
      </c>
      <c r="P829" s="756" t="s">
        <v>114</v>
      </c>
      <c r="Q829" s="756" t="s">
        <v>35</v>
      </c>
      <c r="R829" s="756" t="s">
        <v>143</v>
      </c>
      <c r="S829" s="756"/>
      <c r="T829" s="756"/>
      <c r="U829" s="756" t="s">
        <v>1210</v>
      </c>
      <c r="V829">
        <v>93000</v>
      </c>
      <c r="W829" s="756" t="s">
        <v>1211</v>
      </c>
      <c r="X829">
        <v>93</v>
      </c>
      <c r="Y829" s="756" t="s">
        <v>2450</v>
      </c>
      <c r="Z829">
        <v>15</v>
      </c>
      <c r="AA829" s="756" t="s">
        <v>2453</v>
      </c>
      <c r="AB829" t="s">
        <v>3092</v>
      </c>
      <c r="AC829">
        <v>276</v>
      </c>
      <c r="AD829">
        <v>47.44</v>
      </c>
      <c r="AE829">
        <v>132.76266666666666</v>
      </c>
      <c r="AF829">
        <v>132.76266666666666</v>
      </c>
      <c r="AG829">
        <v>118.14</v>
      </c>
      <c r="AH829">
        <v>118.14</v>
      </c>
      <c r="AI829">
        <v>65</v>
      </c>
      <c r="AJ829">
        <v>100.20453012048185</v>
      </c>
    </row>
    <row r="830" spans="1:36" hidden="1">
      <c r="A830">
        <v>233</v>
      </c>
      <c r="B830" s="436">
        <v>45749</v>
      </c>
      <c r="C830" s="756" t="s">
        <v>1568</v>
      </c>
      <c r="D830" s="756" t="s">
        <v>3208</v>
      </c>
      <c r="E830" s="756"/>
      <c r="F830" s="756"/>
      <c r="H830" s="756" t="s">
        <v>1465</v>
      </c>
      <c r="I830" s="756" t="s">
        <v>704</v>
      </c>
      <c r="J830">
        <v>50.49</v>
      </c>
      <c r="K830" s="756" t="s">
        <v>704</v>
      </c>
      <c r="L830">
        <v>0</v>
      </c>
      <c r="M830">
        <v>1</v>
      </c>
      <c r="N830">
        <v>14</v>
      </c>
      <c r="O830" s="756" t="s">
        <v>1424</v>
      </c>
      <c r="P830" s="756" t="s">
        <v>114</v>
      </c>
      <c r="Q830" s="756" t="s">
        <v>7</v>
      </c>
      <c r="R830" s="756" t="s">
        <v>705</v>
      </c>
      <c r="S830" s="756" t="s">
        <v>706</v>
      </c>
      <c r="T830" s="756" t="s">
        <v>706</v>
      </c>
      <c r="U830" s="756" t="s">
        <v>707</v>
      </c>
      <c r="V830">
        <v>94260</v>
      </c>
      <c r="W830" s="756" t="s">
        <v>708</v>
      </c>
      <c r="X830">
        <v>94</v>
      </c>
      <c r="Y830" s="756" t="s">
        <v>2450</v>
      </c>
      <c r="Z830">
        <v>15</v>
      </c>
      <c r="AA830" s="756" t="s">
        <v>2453</v>
      </c>
      <c r="AB830" t="s">
        <v>3092</v>
      </c>
      <c r="AC830">
        <v>118.84</v>
      </c>
      <c r="AD830">
        <v>34.58</v>
      </c>
      <c r="AE830">
        <v>69.284999999999997</v>
      </c>
      <c r="AF830">
        <v>69.284999999999997</v>
      </c>
      <c r="AG830">
        <v>59.745000000000005</v>
      </c>
      <c r="AH830">
        <v>59.745000000000005</v>
      </c>
      <c r="AI830">
        <v>65</v>
      </c>
      <c r="AJ830">
        <v>100.20453012048185</v>
      </c>
    </row>
    <row r="831" spans="1:36" hidden="1">
      <c r="A831">
        <v>233</v>
      </c>
      <c r="B831" s="436">
        <v>45749</v>
      </c>
      <c r="C831" s="756" t="s">
        <v>1568</v>
      </c>
      <c r="D831" s="756" t="s">
        <v>3208</v>
      </c>
      <c r="E831" s="756"/>
      <c r="F831" s="756"/>
      <c r="H831" s="756" t="s">
        <v>1465</v>
      </c>
      <c r="I831" s="756" t="s">
        <v>871</v>
      </c>
      <c r="J831">
        <v>11.61</v>
      </c>
      <c r="K831" s="756" t="s">
        <v>871</v>
      </c>
      <c r="L831">
        <v>0</v>
      </c>
      <c r="M831">
        <v>1</v>
      </c>
      <c r="N831">
        <v>14</v>
      </c>
      <c r="O831" s="756" t="s">
        <v>1424</v>
      </c>
      <c r="P831" s="756" t="s">
        <v>13</v>
      </c>
      <c r="Q831" s="756" t="s">
        <v>49</v>
      </c>
      <c r="R831" s="756" t="s">
        <v>86</v>
      </c>
      <c r="S831" s="756" t="s">
        <v>870</v>
      </c>
      <c r="T831" s="756" t="s">
        <v>95</v>
      </c>
      <c r="U831" s="756" t="s">
        <v>872</v>
      </c>
      <c r="V831">
        <v>92300</v>
      </c>
      <c r="W831" s="756" t="s">
        <v>235</v>
      </c>
      <c r="X831">
        <v>92</v>
      </c>
      <c r="Y831" s="756" t="s">
        <v>2448</v>
      </c>
      <c r="Z831">
        <v>15</v>
      </c>
      <c r="AA831" s="756" t="s">
        <v>3310</v>
      </c>
      <c r="AB831" t="s">
        <v>2458</v>
      </c>
      <c r="AC831">
        <v>143.61000000000001</v>
      </c>
      <c r="AD831">
        <v>4.3</v>
      </c>
      <c r="AE831">
        <v>39.126315789473679</v>
      </c>
      <c r="AF831">
        <v>61.95</v>
      </c>
      <c r="AG831">
        <v>20</v>
      </c>
      <c r="AH831">
        <v>54.65</v>
      </c>
      <c r="AI831">
        <v>65</v>
      </c>
      <c r="AJ831">
        <v>100.20453012048185</v>
      </c>
    </row>
    <row r="832" spans="1:36" hidden="1">
      <c r="A832">
        <v>233</v>
      </c>
      <c r="B832" s="436">
        <v>45749</v>
      </c>
      <c r="C832" s="756" t="s">
        <v>1568</v>
      </c>
      <c r="D832" s="756" t="s">
        <v>3208</v>
      </c>
      <c r="E832" s="756"/>
      <c r="F832" s="756"/>
      <c r="H832" s="756" t="s">
        <v>1465</v>
      </c>
      <c r="I832" s="756" t="s">
        <v>772</v>
      </c>
      <c r="J832">
        <v>38.880000000000003</v>
      </c>
      <c r="K832" s="756" t="s">
        <v>772</v>
      </c>
      <c r="L832">
        <v>0</v>
      </c>
      <c r="M832">
        <v>1</v>
      </c>
      <c r="N832">
        <v>14</v>
      </c>
      <c r="O832" s="756" t="s">
        <v>1424</v>
      </c>
      <c r="P832" s="756" t="s">
        <v>13</v>
      </c>
      <c r="Q832" s="756" t="s">
        <v>47</v>
      </c>
      <c r="R832" s="756" t="s">
        <v>47</v>
      </c>
      <c r="S832" s="756" t="s">
        <v>773</v>
      </c>
      <c r="T832" s="756" t="s">
        <v>88</v>
      </c>
      <c r="U832" s="756" t="s">
        <v>774</v>
      </c>
      <c r="V832">
        <v>92100</v>
      </c>
      <c r="W832" s="756" t="s">
        <v>235</v>
      </c>
      <c r="X832">
        <v>92</v>
      </c>
      <c r="Y832" s="756" t="s">
        <v>2448</v>
      </c>
      <c r="Z832">
        <v>15</v>
      </c>
      <c r="AA832" s="756" t="s">
        <v>3310</v>
      </c>
      <c r="AB832" t="s">
        <v>2458</v>
      </c>
      <c r="AC832">
        <v>79</v>
      </c>
      <c r="AD832">
        <v>5.8</v>
      </c>
      <c r="AE832">
        <v>36.027500000000003</v>
      </c>
      <c r="AF832">
        <v>36.027500000000003</v>
      </c>
      <c r="AG832">
        <v>34.200000000000003</v>
      </c>
      <c r="AH832">
        <v>34.200000000000003</v>
      </c>
      <c r="AI832">
        <v>65</v>
      </c>
      <c r="AJ832">
        <v>100.20453012048185</v>
      </c>
    </row>
    <row r="833" spans="1:36" hidden="1">
      <c r="B833" s="436">
        <v>45750</v>
      </c>
      <c r="C833" s="756" t="s">
        <v>1425</v>
      </c>
      <c r="D833" s="756"/>
      <c r="E833" s="756"/>
      <c r="F833" s="756"/>
      <c r="H833" s="756" t="s">
        <v>1426</v>
      </c>
      <c r="I833" s="756" t="s">
        <v>752</v>
      </c>
      <c r="K833" s="756" t="s">
        <v>752</v>
      </c>
      <c r="L833">
        <v>1</v>
      </c>
      <c r="M833">
        <v>1</v>
      </c>
      <c r="N833">
        <v>14</v>
      </c>
      <c r="O833" s="756" t="s">
        <v>1432</v>
      </c>
      <c r="P833" s="756" t="s">
        <v>114</v>
      </c>
      <c r="Q833" s="756" t="s">
        <v>3</v>
      </c>
      <c r="R833" s="756" t="s">
        <v>22</v>
      </c>
      <c r="S833" s="756" t="s">
        <v>753</v>
      </c>
      <c r="T833" s="756" t="s">
        <v>754</v>
      </c>
      <c r="U833" s="756" t="s">
        <v>755</v>
      </c>
      <c r="V833">
        <v>75012</v>
      </c>
      <c r="W833" s="756" t="s">
        <v>151</v>
      </c>
      <c r="X833">
        <v>75</v>
      </c>
      <c r="Y833" s="756" t="s">
        <v>2450</v>
      </c>
      <c r="Z833">
        <v>15</v>
      </c>
      <c r="AA833" s="756" t="s">
        <v>2454</v>
      </c>
      <c r="AB833" t="s">
        <v>3093</v>
      </c>
      <c r="AC833">
        <v>213.19</v>
      </c>
      <c r="AD833">
        <v>23.4</v>
      </c>
      <c r="AE833">
        <v>53.110666666666702</v>
      </c>
      <c r="AF833">
        <v>79.665999999999997</v>
      </c>
      <c r="AG833">
        <v>23.43</v>
      </c>
      <c r="AH833">
        <v>37.245000000000005</v>
      </c>
      <c r="AI833">
        <v>65</v>
      </c>
      <c r="AJ833">
        <v>100.20453012048185</v>
      </c>
    </row>
    <row r="834" spans="1:36" hidden="1">
      <c r="A834">
        <v>234</v>
      </c>
      <c r="B834" s="436">
        <v>45750</v>
      </c>
      <c r="C834" s="756" t="s">
        <v>1435</v>
      </c>
      <c r="D834" s="756" t="s">
        <v>3209</v>
      </c>
      <c r="E834" s="756"/>
      <c r="F834" s="756"/>
      <c r="H834" s="756" t="s">
        <v>1438</v>
      </c>
      <c r="I834" s="756" t="s">
        <v>1227</v>
      </c>
      <c r="J834">
        <v>60</v>
      </c>
      <c r="K834" s="756" t="s">
        <v>1227</v>
      </c>
      <c r="L834">
        <v>0</v>
      </c>
      <c r="M834">
        <v>1</v>
      </c>
      <c r="N834">
        <v>14</v>
      </c>
      <c r="O834" s="756" t="s">
        <v>1432</v>
      </c>
      <c r="P834" s="756" t="s">
        <v>114</v>
      </c>
      <c r="Q834" s="756" t="s">
        <v>20</v>
      </c>
      <c r="R834" s="756" t="s">
        <v>20</v>
      </c>
      <c r="S834" s="756" t="s">
        <v>848</v>
      </c>
      <c r="T834" s="756" t="s">
        <v>848</v>
      </c>
      <c r="U834" s="756" t="s">
        <v>1228</v>
      </c>
      <c r="V834">
        <v>93230</v>
      </c>
      <c r="W834" s="756" t="s">
        <v>286</v>
      </c>
      <c r="X834">
        <v>93</v>
      </c>
      <c r="Y834" s="756" t="s">
        <v>2450</v>
      </c>
      <c r="Z834">
        <v>15</v>
      </c>
      <c r="AA834" s="756" t="s">
        <v>2453</v>
      </c>
      <c r="AB834" t="s">
        <v>3092</v>
      </c>
      <c r="AC834">
        <v>242</v>
      </c>
      <c r="AD834">
        <v>68.650000000000006</v>
      </c>
      <c r="AE834">
        <v>73.678620689655176</v>
      </c>
      <c r="AF834">
        <v>142.44533333333334</v>
      </c>
      <c r="AG834">
        <v>63.7</v>
      </c>
      <c r="AH834">
        <v>131</v>
      </c>
      <c r="AI834">
        <v>65</v>
      </c>
      <c r="AJ834">
        <v>100.20453012048185</v>
      </c>
    </row>
    <row r="835" spans="1:36" hidden="1">
      <c r="A835">
        <v>234</v>
      </c>
      <c r="B835" s="436">
        <v>45750</v>
      </c>
      <c r="C835" s="756" t="s">
        <v>1435</v>
      </c>
      <c r="D835" s="756" t="s">
        <v>3209</v>
      </c>
      <c r="E835" s="756"/>
      <c r="F835" s="756"/>
      <c r="H835" s="756" t="s">
        <v>1438</v>
      </c>
      <c r="I835" s="756" t="s">
        <v>759</v>
      </c>
      <c r="J835">
        <v>60</v>
      </c>
      <c r="K835" s="756" t="s">
        <v>759</v>
      </c>
      <c r="L835">
        <v>0</v>
      </c>
      <c r="M835">
        <v>1</v>
      </c>
      <c r="N835">
        <v>14</v>
      </c>
      <c r="O835" s="756" t="s">
        <v>1432</v>
      </c>
      <c r="P835" s="756" t="s">
        <v>13</v>
      </c>
      <c r="Q835" s="756" t="s">
        <v>49</v>
      </c>
      <c r="R835" s="756" t="s">
        <v>49</v>
      </c>
      <c r="S835" s="756" t="s">
        <v>760</v>
      </c>
      <c r="T835" s="756" t="s">
        <v>88</v>
      </c>
      <c r="U835" s="756" t="s">
        <v>761</v>
      </c>
      <c r="V835">
        <v>94270</v>
      </c>
      <c r="W835" s="756" t="s">
        <v>762</v>
      </c>
      <c r="X835">
        <v>94</v>
      </c>
      <c r="Y835" s="756" t="s">
        <v>2447</v>
      </c>
      <c r="Z835">
        <v>15</v>
      </c>
      <c r="AA835" s="756" t="s">
        <v>3310</v>
      </c>
      <c r="AB835" t="s">
        <v>2458</v>
      </c>
      <c r="AC835">
        <v>983.5</v>
      </c>
      <c r="AD835">
        <v>42.79</v>
      </c>
      <c r="AE835">
        <v>143.24458333333334</v>
      </c>
      <c r="AF835">
        <v>229.19133333333332</v>
      </c>
      <c r="AG835">
        <v>78.525000000000006</v>
      </c>
      <c r="AH835">
        <v>125.9</v>
      </c>
      <c r="AI835">
        <v>65</v>
      </c>
      <c r="AJ835">
        <v>100.20453012048185</v>
      </c>
    </row>
    <row r="836" spans="1:36" hidden="1">
      <c r="A836">
        <v>235</v>
      </c>
      <c r="B836" s="436">
        <v>45750</v>
      </c>
      <c r="C836" s="756" t="s">
        <v>1516</v>
      </c>
      <c r="D836" s="756" t="s">
        <v>1460</v>
      </c>
      <c r="E836" s="756"/>
      <c r="F836" s="756"/>
      <c r="H836" s="756" t="s">
        <v>1457</v>
      </c>
      <c r="I836" s="756" t="s">
        <v>1203</v>
      </c>
      <c r="J836">
        <v>96.3</v>
      </c>
      <c r="K836" s="756" t="s">
        <v>1203</v>
      </c>
      <c r="L836">
        <v>0</v>
      </c>
      <c r="M836">
        <v>1</v>
      </c>
      <c r="N836">
        <v>14</v>
      </c>
      <c r="O836" s="756" t="s">
        <v>1432</v>
      </c>
      <c r="P836" s="756" t="s">
        <v>114</v>
      </c>
      <c r="Q836" s="756" t="s">
        <v>690</v>
      </c>
      <c r="R836" s="756" t="s">
        <v>1204</v>
      </c>
      <c r="S836" s="756"/>
      <c r="T836" s="756"/>
      <c r="U836" s="756" t="s">
        <v>1205</v>
      </c>
      <c r="V836">
        <v>75013</v>
      </c>
      <c r="W836" s="756" t="s">
        <v>127</v>
      </c>
      <c r="X836">
        <v>75</v>
      </c>
      <c r="Y836" s="756" t="s">
        <v>2450</v>
      </c>
      <c r="Z836">
        <v>15</v>
      </c>
      <c r="AA836" s="756" t="s">
        <v>2452</v>
      </c>
      <c r="AB836" t="s">
        <v>3092</v>
      </c>
      <c r="AC836">
        <v>96.3</v>
      </c>
      <c r="AD836">
        <v>70</v>
      </c>
      <c r="AE836">
        <v>80.628571428571433</v>
      </c>
      <c r="AF836">
        <v>80.628571428571433</v>
      </c>
      <c r="AG836">
        <v>87.5</v>
      </c>
      <c r="AH836">
        <v>87.5</v>
      </c>
      <c r="AI836">
        <v>65</v>
      </c>
      <c r="AJ836">
        <v>100.20453012048185</v>
      </c>
    </row>
    <row r="837" spans="1:36" hidden="1">
      <c r="A837">
        <v>235</v>
      </c>
      <c r="B837" s="436">
        <v>45750</v>
      </c>
      <c r="C837" s="756" t="s">
        <v>1516</v>
      </c>
      <c r="D837" s="756" t="s">
        <v>1460</v>
      </c>
      <c r="E837" s="756"/>
      <c r="F837" s="756"/>
      <c r="H837" s="756" t="s">
        <v>1457</v>
      </c>
      <c r="I837" s="756" t="s">
        <v>485</v>
      </c>
      <c r="J837">
        <v>96.3</v>
      </c>
      <c r="K837" s="756" t="s">
        <v>485</v>
      </c>
      <c r="L837">
        <v>0</v>
      </c>
      <c r="M837">
        <v>1</v>
      </c>
      <c r="N837">
        <v>14</v>
      </c>
      <c r="O837" s="756" t="s">
        <v>1432</v>
      </c>
      <c r="P837" s="756" t="s">
        <v>13</v>
      </c>
      <c r="Q837" s="756" t="s">
        <v>49</v>
      </c>
      <c r="R837" s="756" t="s">
        <v>86</v>
      </c>
      <c r="S837" s="756" t="s">
        <v>486</v>
      </c>
      <c r="T837" s="756" t="s">
        <v>88</v>
      </c>
      <c r="U837" s="756" t="s">
        <v>487</v>
      </c>
      <c r="V837">
        <v>75003</v>
      </c>
      <c r="W837" s="756" t="s">
        <v>315</v>
      </c>
      <c r="X837">
        <v>75</v>
      </c>
      <c r="Y837" s="756" t="s">
        <v>2447</v>
      </c>
      <c r="Z837">
        <v>15</v>
      </c>
      <c r="AA837" s="756" t="s">
        <v>3310</v>
      </c>
      <c r="AB837" t="s">
        <v>2458</v>
      </c>
      <c r="AC837">
        <v>96.3</v>
      </c>
      <c r="AD837">
        <v>70</v>
      </c>
      <c r="AE837">
        <v>80.628571428571433</v>
      </c>
      <c r="AF837">
        <v>80.628571428571433</v>
      </c>
      <c r="AG837">
        <v>87.5</v>
      </c>
      <c r="AH837">
        <v>87.5</v>
      </c>
      <c r="AI837">
        <v>65</v>
      </c>
      <c r="AJ837">
        <v>100.20453012048185</v>
      </c>
    </row>
    <row r="838" spans="1:36" hidden="1">
      <c r="A838">
        <v>236</v>
      </c>
      <c r="B838" s="436">
        <v>45750</v>
      </c>
      <c r="C838" s="756" t="s">
        <v>1447</v>
      </c>
      <c r="D838" s="756" t="s">
        <v>3210</v>
      </c>
      <c r="E838" s="756"/>
      <c r="F838" s="756"/>
      <c r="H838" s="756" t="s">
        <v>1461</v>
      </c>
      <c r="I838" s="756" t="s">
        <v>500</v>
      </c>
      <c r="J838">
        <v>53.88</v>
      </c>
      <c r="K838" s="756" t="s">
        <v>500</v>
      </c>
      <c r="L838">
        <v>0</v>
      </c>
      <c r="M838">
        <v>1</v>
      </c>
      <c r="N838">
        <v>14</v>
      </c>
      <c r="O838" s="756" t="s">
        <v>1432</v>
      </c>
      <c r="P838" s="756" t="s">
        <v>114</v>
      </c>
      <c r="Q838" s="756" t="s">
        <v>7</v>
      </c>
      <c r="R838" s="756" t="s">
        <v>501</v>
      </c>
      <c r="S838" s="756" t="s">
        <v>500</v>
      </c>
      <c r="T838" s="756" t="s">
        <v>500</v>
      </c>
      <c r="U838" s="756" t="s">
        <v>502</v>
      </c>
      <c r="V838">
        <v>92000</v>
      </c>
      <c r="W838" s="756" t="s">
        <v>160</v>
      </c>
      <c r="X838">
        <v>92</v>
      </c>
      <c r="Y838" s="756" t="s">
        <v>2450</v>
      </c>
      <c r="Z838">
        <v>15</v>
      </c>
      <c r="AA838" s="756" t="s">
        <v>2453</v>
      </c>
      <c r="AB838" t="s">
        <v>3092</v>
      </c>
      <c r="AC838">
        <v>458.58000000000004</v>
      </c>
      <c r="AD838">
        <v>45.85</v>
      </c>
      <c r="AE838">
        <v>71.959032258064511</v>
      </c>
      <c r="AF838">
        <v>159.33785714285716</v>
      </c>
      <c r="AG838">
        <v>53.75</v>
      </c>
      <c r="AH838">
        <v>137.535</v>
      </c>
      <c r="AI838">
        <v>65</v>
      </c>
      <c r="AJ838">
        <v>100.20453012048185</v>
      </c>
    </row>
    <row r="839" spans="1:36" hidden="1">
      <c r="A839">
        <v>236</v>
      </c>
      <c r="B839" s="436">
        <v>45750</v>
      </c>
      <c r="C839" s="756" t="s">
        <v>1447</v>
      </c>
      <c r="D839" s="756" t="s">
        <v>3210</v>
      </c>
      <c r="E839" s="756"/>
      <c r="F839" s="756"/>
      <c r="H839" s="756" t="s">
        <v>1461</v>
      </c>
      <c r="I839" s="756" t="s">
        <v>370</v>
      </c>
      <c r="J839">
        <v>53.88</v>
      </c>
      <c r="K839" s="756" t="s">
        <v>370</v>
      </c>
      <c r="L839">
        <v>0</v>
      </c>
      <c r="M839">
        <v>1</v>
      </c>
      <c r="N839">
        <v>14</v>
      </c>
      <c r="O839" s="756" t="s">
        <v>1432</v>
      </c>
      <c r="P839" s="756" t="s">
        <v>13</v>
      </c>
      <c r="Q839" s="756" t="s">
        <v>43</v>
      </c>
      <c r="R839" s="756" t="s">
        <v>93</v>
      </c>
      <c r="S839" s="756" t="s">
        <v>371</v>
      </c>
      <c r="T839" s="756" t="s">
        <v>95</v>
      </c>
      <c r="U839" s="756" t="s">
        <v>373</v>
      </c>
      <c r="V839">
        <v>92000</v>
      </c>
      <c r="W839" s="756" t="s">
        <v>160</v>
      </c>
      <c r="X839">
        <v>92</v>
      </c>
      <c r="Y839" s="756" t="s">
        <v>2512</v>
      </c>
      <c r="Z839">
        <v>15</v>
      </c>
      <c r="AA839" s="756" t="s">
        <v>3310</v>
      </c>
      <c r="AB839" t="s">
        <v>2458</v>
      </c>
      <c r="AC839">
        <v>106.98</v>
      </c>
      <c r="AD839">
        <v>18</v>
      </c>
      <c r="AE839">
        <v>59.938333333333333</v>
      </c>
      <c r="AF839">
        <v>59.938333333333333</v>
      </c>
      <c r="AG839">
        <v>50.814999999999998</v>
      </c>
      <c r="AH839">
        <v>50.814999999999998</v>
      </c>
      <c r="AI839">
        <v>65</v>
      </c>
      <c r="AJ839">
        <v>100.20453012048185</v>
      </c>
    </row>
    <row r="840" spans="1:36" hidden="1">
      <c r="A840">
        <v>237</v>
      </c>
      <c r="B840" s="436">
        <v>45750</v>
      </c>
      <c r="C840" s="756" t="s">
        <v>1696</v>
      </c>
      <c r="D840" s="756" t="s">
        <v>3211</v>
      </c>
      <c r="E840" s="756" t="s">
        <v>3212</v>
      </c>
      <c r="F840" s="756"/>
      <c r="H840" s="756" t="s">
        <v>1444</v>
      </c>
      <c r="I840" s="756" t="s">
        <v>1212</v>
      </c>
      <c r="J840">
        <v>708.8</v>
      </c>
      <c r="K840" s="756" t="s">
        <v>1212</v>
      </c>
      <c r="L840">
        <v>0</v>
      </c>
      <c r="M840">
        <v>1</v>
      </c>
      <c r="N840">
        <v>14</v>
      </c>
      <c r="O840" s="756" t="s">
        <v>1432</v>
      </c>
      <c r="P840" s="756" t="s">
        <v>13</v>
      </c>
      <c r="Q840" s="756" t="s">
        <v>49</v>
      </c>
      <c r="R840" s="756" t="s">
        <v>49</v>
      </c>
      <c r="S840" s="756" t="s">
        <v>131</v>
      </c>
      <c r="T840" s="756"/>
      <c r="U840" s="756" t="s">
        <v>1213</v>
      </c>
      <c r="V840">
        <v>75020</v>
      </c>
      <c r="W840" s="756" t="s">
        <v>138</v>
      </c>
      <c r="X840">
        <v>75</v>
      </c>
      <c r="Y840" s="756" t="s">
        <v>2448</v>
      </c>
      <c r="Z840">
        <v>15</v>
      </c>
      <c r="AA840" s="756" t="s">
        <v>3310</v>
      </c>
      <c r="AB840" t="s">
        <v>2458</v>
      </c>
      <c r="AC840">
        <v>875.78</v>
      </c>
      <c r="AD840">
        <v>47.44</v>
      </c>
      <c r="AE840">
        <v>168.76499999999999</v>
      </c>
      <c r="AF840">
        <v>180.01599999999999</v>
      </c>
      <c r="AG840">
        <v>130.27000000000001</v>
      </c>
      <c r="AH840">
        <v>118.14</v>
      </c>
      <c r="AI840">
        <v>65</v>
      </c>
      <c r="AJ840">
        <v>100.20453012048185</v>
      </c>
    </row>
    <row r="841" spans="1:36" hidden="1">
      <c r="A841">
        <v>237</v>
      </c>
      <c r="B841" s="436">
        <v>45750</v>
      </c>
      <c r="C841" s="756" t="s">
        <v>1696</v>
      </c>
      <c r="D841" s="756" t="s">
        <v>3211</v>
      </c>
      <c r="E841" s="756" t="s">
        <v>3212</v>
      </c>
      <c r="F841" s="756"/>
      <c r="H841" s="756" t="s">
        <v>1444</v>
      </c>
      <c r="I841" s="756" t="s">
        <v>331</v>
      </c>
      <c r="J841">
        <v>708.8</v>
      </c>
      <c r="K841" s="756" t="s">
        <v>331</v>
      </c>
      <c r="L841">
        <v>0</v>
      </c>
      <c r="M841">
        <v>1</v>
      </c>
      <c r="N841">
        <v>14</v>
      </c>
      <c r="O841" s="756" t="s">
        <v>1432</v>
      </c>
      <c r="P841" s="756" t="s">
        <v>114</v>
      </c>
      <c r="Q841" s="756" t="s">
        <v>3</v>
      </c>
      <c r="R841" s="756" t="s">
        <v>3</v>
      </c>
      <c r="S841" s="756" t="s">
        <v>332</v>
      </c>
      <c r="T841" s="756" t="s">
        <v>332</v>
      </c>
      <c r="U841" s="756" t="s">
        <v>333</v>
      </c>
      <c r="V841">
        <v>93200</v>
      </c>
      <c r="W841" s="756" t="s">
        <v>330</v>
      </c>
      <c r="X841">
        <v>93</v>
      </c>
      <c r="Y841" s="756" t="s">
        <v>2450</v>
      </c>
      <c r="Z841">
        <v>15</v>
      </c>
      <c r="AA841" s="756" t="s">
        <v>2454</v>
      </c>
      <c r="AB841" t="s">
        <v>3092</v>
      </c>
      <c r="AC841">
        <v>1408</v>
      </c>
      <c r="AD841">
        <v>16</v>
      </c>
      <c r="AE841">
        <v>433.81812500000001</v>
      </c>
      <c r="AF841">
        <v>631.00818181818181</v>
      </c>
      <c r="AG841">
        <v>416.39</v>
      </c>
      <c r="AH841">
        <v>630.5</v>
      </c>
      <c r="AI841">
        <v>65</v>
      </c>
      <c r="AJ841">
        <v>100.20453012048185</v>
      </c>
    </row>
    <row r="842" spans="1:36" hidden="1">
      <c r="B842" s="436">
        <v>45751</v>
      </c>
      <c r="C842" s="756" t="s">
        <v>1425</v>
      </c>
      <c r="D842" s="756"/>
      <c r="E842" s="756"/>
      <c r="F842" s="756"/>
      <c r="H842" s="756" t="s">
        <v>1426</v>
      </c>
      <c r="I842" s="756" t="s">
        <v>835</v>
      </c>
      <c r="K842" s="756" t="s">
        <v>835</v>
      </c>
      <c r="L842">
        <v>1</v>
      </c>
      <c r="M842">
        <v>1</v>
      </c>
      <c r="N842">
        <v>14</v>
      </c>
      <c r="O842" s="756" t="s">
        <v>1440</v>
      </c>
      <c r="P842" s="756" t="s">
        <v>114</v>
      </c>
      <c r="Q842" s="756" t="s">
        <v>7</v>
      </c>
      <c r="R842" s="756" t="s">
        <v>143</v>
      </c>
      <c r="S842" s="756" t="s">
        <v>836</v>
      </c>
      <c r="T842" s="756" t="s">
        <v>837</v>
      </c>
      <c r="U842" s="756" t="s">
        <v>838</v>
      </c>
      <c r="V842">
        <v>92100</v>
      </c>
      <c r="W842" s="756" t="s">
        <v>839</v>
      </c>
      <c r="X842">
        <v>92</v>
      </c>
      <c r="Y842" s="756" t="s">
        <v>2450</v>
      </c>
      <c r="Z842">
        <v>15</v>
      </c>
      <c r="AA842" s="756" t="s">
        <v>2453</v>
      </c>
      <c r="AB842" t="s">
        <v>3093</v>
      </c>
      <c r="AI842">
        <v>65</v>
      </c>
      <c r="AJ842">
        <v>100.20453012048185</v>
      </c>
    </row>
    <row r="843" spans="1:36" hidden="1">
      <c r="B843" s="436">
        <v>45751</v>
      </c>
      <c r="C843" s="756" t="s">
        <v>1425</v>
      </c>
      <c r="D843" s="756"/>
      <c r="E843" s="756"/>
      <c r="F843" s="756"/>
      <c r="H843" s="756" t="s">
        <v>1426</v>
      </c>
      <c r="I843" s="756" t="s">
        <v>164</v>
      </c>
      <c r="K843" s="756" t="s">
        <v>164</v>
      </c>
      <c r="L843">
        <v>1</v>
      </c>
      <c r="M843">
        <v>1</v>
      </c>
      <c r="N843">
        <v>14</v>
      </c>
      <c r="O843" s="756" t="s">
        <v>1440</v>
      </c>
      <c r="P843" s="756" t="s">
        <v>114</v>
      </c>
      <c r="Q843" s="756" t="s">
        <v>7</v>
      </c>
      <c r="R843" s="756" t="s">
        <v>143</v>
      </c>
      <c r="S843" s="756" t="s">
        <v>144</v>
      </c>
      <c r="T843" s="756" t="s">
        <v>165</v>
      </c>
      <c r="U843" s="756" t="s">
        <v>166</v>
      </c>
      <c r="V843">
        <v>92110</v>
      </c>
      <c r="W843" s="756" t="s">
        <v>167</v>
      </c>
      <c r="X843">
        <v>92</v>
      </c>
      <c r="Y843" s="756" t="s">
        <v>2450</v>
      </c>
      <c r="Z843">
        <v>15</v>
      </c>
      <c r="AA843" s="756" t="s">
        <v>2453</v>
      </c>
      <c r="AB843" t="s">
        <v>3093</v>
      </c>
      <c r="AC843">
        <v>15</v>
      </c>
      <c r="AD843">
        <v>15</v>
      </c>
      <c r="AE843">
        <v>15</v>
      </c>
      <c r="AF843">
        <v>15</v>
      </c>
      <c r="AG843">
        <v>15</v>
      </c>
      <c r="AH843">
        <v>15</v>
      </c>
      <c r="AI843">
        <v>65</v>
      </c>
      <c r="AJ843">
        <v>100.20453012048185</v>
      </c>
    </row>
    <row r="844" spans="1:36" hidden="1">
      <c r="B844" s="436">
        <v>45751</v>
      </c>
      <c r="C844" s="756" t="s">
        <v>1425</v>
      </c>
      <c r="D844" s="756"/>
      <c r="E844" s="756"/>
      <c r="F844" s="756"/>
      <c r="H844" s="756" t="s">
        <v>1426</v>
      </c>
      <c r="I844" s="756" t="s">
        <v>1068</v>
      </c>
      <c r="K844" s="756" t="s">
        <v>1068</v>
      </c>
      <c r="L844">
        <v>1</v>
      </c>
      <c r="M844">
        <v>1</v>
      </c>
      <c r="N844">
        <v>14</v>
      </c>
      <c r="O844" s="756" t="s">
        <v>1440</v>
      </c>
      <c r="P844" s="756" t="s">
        <v>114</v>
      </c>
      <c r="Q844" s="756" t="s">
        <v>7</v>
      </c>
      <c r="R844" s="756" t="s">
        <v>143</v>
      </c>
      <c r="S844" s="756" t="s">
        <v>505</v>
      </c>
      <c r="T844" s="756" t="s">
        <v>1069</v>
      </c>
      <c r="U844" s="756" t="s">
        <v>1070</v>
      </c>
      <c r="V844">
        <v>92130</v>
      </c>
      <c r="W844" s="756" t="s">
        <v>147</v>
      </c>
      <c r="X844">
        <v>92</v>
      </c>
      <c r="Y844" s="756" t="s">
        <v>2450</v>
      </c>
      <c r="Z844">
        <v>15</v>
      </c>
      <c r="AA844" s="756" t="s">
        <v>2453</v>
      </c>
      <c r="AB844" t="s">
        <v>3093</v>
      </c>
      <c r="AI844">
        <v>65</v>
      </c>
      <c r="AJ844">
        <v>100.20453012048185</v>
      </c>
    </row>
    <row r="845" spans="1:36" hidden="1">
      <c r="B845" s="436">
        <v>45751</v>
      </c>
      <c r="C845" s="756" t="s">
        <v>1425</v>
      </c>
      <c r="D845" s="756"/>
      <c r="E845" s="756"/>
      <c r="F845" s="756"/>
      <c r="H845" s="756" t="s">
        <v>1426</v>
      </c>
      <c r="I845" s="756" t="s">
        <v>174</v>
      </c>
      <c r="K845" s="756" t="s">
        <v>174</v>
      </c>
      <c r="L845">
        <v>1</v>
      </c>
      <c r="M845">
        <v>1</v>
      </c>
      <c r="N845">
        <v>14</v>
      </c>
      <c r="O845" s="756" t="s">
        <v>1440</v>
      </c>
      <c r="P845" s="756" t="s">
        <v>114</v>
      </c>
      <c r="Q845" s="756" t="s">
        <v>7</v>
      </c>
      <c r="R845" s="756" t="s">
        <v>143</v>
      </c>
      <c r="S845" s="756" t="s">
        <v>144</v>
      </c>
      <c r="T845" s="756" t="s">
        <v>175</v>
      </c>
      <c r="U845" s="756" t="s">
        <v>176</v>
      </c>
      <c r="V845">
        <v>92400</v>
      </c>
      <c r="W845" s="756" t="s">
        <v>177</v>
      </c>
      <c r="X845">
        <v>92</v>
      </c>
      <c r="Y845" s="756" t="s">
        <v>2450</v>
      </c>
      <c r="Z845">
        <v>15</v>
      </c>
      <c r="AA845" s="756" t="s">
        <v>2453</v>
      </c>
      <c r="AB845" t="s">
        <v>3093</v>
      </c>
      <c r="AC845">
        <v>36</v>
      </c>
      <c r="AD845">
        <v>36</v>
      </c>
      <c r="AE845">
        <v>36</v>
      </c>
      <c r="AF845">
        <v>36</v>
      </c>
      <c r="AG845">
        <v>36</v>
      </c>
      <c r="AH845">
        <v>36</v>
      </c>
      <c r="AI845">
        <v>65</v>
      </c>
      <c r="AJ845">
        <v>100.20453012048185</v>
      </c>
    </row>
    <row r="846" spans="1:36" hidden="1">
      <c r="B846" s="436">
        <v>45751</v>
      </c>
      <c r="C846" s="756" t="s">
        <v>1425</v>
      </c>
      <c r="D846" s="756"/>
      <c r="E846" s="756"/>
      <c r="F846" s="756"/>
      <c r="H846" s="756" t="s">
        <v>1426</v>
      </c>
      <c r="I846" s="756" t="s">
        <v>455</v>
      </c>
      <c r="K846" s="756" t="s">
        <v>455</v>
      </c>
      <c r="L846">
        <v>1</v>
      </c>
      <c r="M846">
        <v>1</v>
      </c>
      <c r="N846">
        <v>14</v>
      </c>
      <c r="O846" s="756" t="s">
        <v>1440</v>
      </c>
      <c r="P846" s="756" t="s">
        <v>114</v>
      </c>
      <c r="Q846" s="756" t="s">
        <v>7</v>
      </c>
      <c r="R846" s="756" t="s">
        <v>143</v>
      </c>
      <c r="S846" s="756" t="s">
        <v>449</v>
      </c>
      <c r="T846" s="756" t="s">
        <v>165</v>
      </c>
      <c r="U846" s="756" t="s">
        <v>456</v>
      </c>
      <c r="V846">
        <v>92300</v>
      </c>
      <c r="W846" s="756" t="s">
        <v>172</v>
      </c>
      <c r="X846">
        <v>92</v>
      </c>
      <c r="Y846" s="756" t="s">
        <v>2450</v>
      </c>
      <c r="Z846">
        <v>15</v>
      </c>
      <c r="AA846" s="756" t="s">
        <v>2453</v>
      </c>
      <c r="AB846" t="s">
        <v>3093</v>
      </c>
      <c r="AC846">
        <v>60.57</v>
      </c>
      <c r="AD846">
        <v>29.3</v>
      </c>
      <c r="AE846">
        <v>41.696666666666665</v>
      </c>
      <c r="AF846">
        <v>41.696666666666665</v>
      </c>
      <c r="AG846">
        <v>35.22</v>
      </c>
      <c r="AH846">
        <v>35.22</v>
      </c>
      <c r="AI846">
        <v>65</v>
      </c>
      <c r="AJ846">
        <v>100.20453012048185</v>
      </c>
    </row>
    <row r="847" spans="1:36" hidden="1">
      <c r="B847" s="436">
        <v>45751</v>
      </c>
      <c r="C847" s="756" t="s">
        <v>1425</v>
      </c>
      <c r="D847" s="756"/>
      <c r="E847" s="756"/>
      <c r="F847" s="756"/>
      <c r="H847" s="756" t="s">
        <v>1426</v>
      </c>
      <c r="I847" s="756" t="s">
        <v>1231</v>
      </c>
      <c r="K847" s="756" t="s">
        <v>1231</v>
      </c>
      <c r="L847">
        <v>1</v>
      </c>
      <c r="M847">
        <v>1</v>
      </c>
      <c r="N847">
        <v>14</v>
      </c>
      <c r="O847" s="756" t="s">
        <v>1440</v>
      </c>
      <c r="P847" s="756" t="s">
        <v>114</v>
      </c>
      <c r="Q847" s="756" t="s">
        <v>7</v>
      </c>
      <c r="R847" s="756" t="s">
        <v>143</v>
      </c>
      <c r="S847" s="756"/>
      <c r="T847" s="756" t="s">
        <v>1232</v>
      </c>
      <c r="U847" s="756" t="s">
        <v>1233</v>
      </c>
      <c r="V847">
        <v>92110</v>
      </c>
      <c r="W847" s="756" t="s">
        <v>167</v>
      </c>
      <c r="X847">
        <v>92</v>
      </c>
      <c r="Y847" s="756" t="s">
        <v>2450</v>
      </c>
      <c r="Z847">
        <v>15</v>
      </c>
      <c r="AA847" s="756" t="s">
        <v>2453</v>
      </c>
      <c r="AB847" t="s">
        <v>3093</v>
      </c>
      <c r="AC847">
        <v>106.55</v>
      </c>
      <c r="AD847">
        <v>60.5</v>
      </c>
      <c r="AE847">
        <v>80.216666666666669</v>
      </c>
      <c r="AF847">
        <v>80.216666666666669</v>
      </c>
      <c r="AG847">
        <v>73.599999999999994</v>
      </c>
      <c r="AH847">
        <v>73.599999999999994</v>
      </c>
      <c r="AI847">
        <v>65</v>
      </c>
      <c r="AJ847">
        <v>100.20453012048185</v>
      </c>
    </row>
    <row r="848" spans="1:36" hidden="1">
      <c r="B848" s="436">
        <v>45751</v>
      </c>
      <c r="C848" s="756" t="s">
        <v>1425</v>
      </c>
      <c r="D848" s="756"/>
      <c r="E848" s="756"/>
      <c r="F848" s="756"/>
      <c r="H848" s="756" t="s">
        <v>1426</v>
      </c>
      <c r="I848" s="756" t="s">
        <v>1061</v>
      </c>
      <c r="K848" s="756" t="s">
        <v>1061</v>
      </c>
      <c r="L848">
        <v>1</v>
      </c>
      <c r="M848">
        <v>1</v>
      </c>
      <c r="N848">
        <v>14</v>
      </c>
      <c r="O848" s="756" t="s">
        <v>1440</v>
      </c>
      <c r="P848" s="756" t="s">
        <v>114</v>
      </c>
      <c r="Q848" s="756" t="s">
        <v>7</v>
      </c>
      <c r="R848" s="756" t="s">
        <v>143</v>
      </c>
      <c r="S848" s="756" t="s">
        <v>505</v>
      </c>
      <c r="T848" s="756" t="s">
        <v>1060</v>
      </c>
      <c r="U848" s="756" t="s">
        <v>1062</v>
      </c>
      <c r="V848">
        <v>92000</v>
      </c>
      <c r="W848" s="756" t="s">
        <v>160</v>
      </c>
      <c r="X848">
        <v>92</v>
      </c>
      <c r="Y848" s="756" t="s">
        <v>2450</v>
      </c>
      <c r="Z848">
        <v>15</v>
      </c>
      <c r="AA848" s="756" t="s">
        <v>2453</v>
      </c>
      <c r="AB848" t="s">
        <v>3093</v>
      </c>
      <c r="AC848">
        <v>11.6</v>
      </c>
      <c r="AD848">
        <v>1</v>
      </c>
      <c r="AE848">
        <v>6.8488888888888892</v>
      </c>
      <c r="AF848">
        <v>6.8488888888888892</v>
      </c>
      <c r="AG848">
        <v>7</v>
      </c>
      <c r="AH848">
        <v>7</v>
      </c>
      <c r="AI848">
        <v>65</v>
      </c>
      <c r="AJ848">
        <v>100.20453012048185</v>
      </c>
    </row>
    <row r="849" spans="1:36" hidden="1">
      <c r="A849">
        <v>238</v>
      </c>
      <c r="B849" s="436">
        <v>45751</v>
      </c>
      <c r="C849" s="756" t="s">
        <v>1435</v>
      </c>
      <c r="D849" s="756" t="s">
        <v>3209</v>
      </c>
      <c r="E849" s="756"/>
      <c r="F849" s="756"/>
      <c r="H849" s="756" t="s">
        <v>1457</v>
      </c>
      <c r="I849" s="756" t="s">
        <v>226</v>
      </c>
      <c r="J849">
        <v>106</v>
      </c>
      <c r="K849" s="756" t="s">
        <v>226</v>
      </c>
      <c r="L849">
        <v>0</v>
      </c>
      <c r="M849">
        <v>1</v>
      </c>
      <c r="N849">
        <v>14</v>
      </c>
      <c r="O849" s="756" t="s">
        <v>1440</v>
      </c>
      <c r="P849" s="756" t="s">
        <v>13</v>
      </c>
      <c r="Q849" s="756" t="s">
        <v>43</v>
      </c>
      <c r="R849" s="756" t="s">
        <v>93</v>
      </c>
      <c r="S849" s="756" t="s">
        <v>209</v>
      </c>
      <c r="T849" s="756" t="s">
        <v>88</v>
      </c>
      <c r="U849" s="756" t="s">
        <v>227</v>
      </c>
      <c r="V849">
        <v>75012</v>
      </c>
      <c r="W849" s="756" t="s">
        <v>151</v>
      </c>
      <c r="X849">
        <v>75</v>
      </c>
      <c r="Y849" s="756" t="s">
        <v>2448</v>
      </c>
      <c r="Z849">
        <v>15</v>
      </c>
      <c r="AA849" s="756" t="s">
        <v>3310</v>
      </c>
      <c r="AB849" t="s">
        <v>2458</v>
      </c>
      <c r="AC849">
        <v>242.2</v>
      </c>
      <c r="AD849">
        <v>37.5</v>
      </c>
      <c r="AE849">
        <v>145.446</v>
      </c>
      <c r="AF849">
        <v>145.446</v>
      </c>
      <c r="AG849">
        <v>134.69999999999999</v>
      </c>
      <c r="AH849">
        <v>134.69999999999999</v>
      </c>
      <c r="AI849">
        <v>65</v>
      </c>
      <c r="AJ849">
        <v>100.20453012048185</v>
      </c>
    </row>
    <row r="850" spans="1:36" hidden="1">
      <c r="A850">
        <v>238</v>
      </c>
      <c r="B850" s="436">
        <v>45751</v>
      </c>
      <c r="C850" s="756" t="s">
        <v>1435</v>
      </c>
      <c r="D850" s="756" t="s">
        <v>3209</v>
      </c>
      <c r="E850" s="756"/>
      <c r="F850" s="756"/>
      <c r="H850" s="756" t="s">
        <v>1457</v>
      </c>
      <c r="I850" s="756" t="s">
        <v>809</v>
      </c>
      <c r="J850">
        <v>57</v>
      </c>
      <c r="K850" s="756" t="s">
        <v>809</v>
      </c>
      <c r="L850">
        <v>0</v>
      </c>
      <c r="M850">
        <v>1</v>
      </c>
      <c r="N850">
        <v>14</v>
      </c>
      <c r="O850" s="756" t="s">
        <v>1440</v>
      </c>
      <c r="P850" s="756" t="s">
        <v>114</v>
      </c>
      <c r="Q850" s="756" t="s">
        <v>20</v>
      </c>
      <c r="R850" s="756" t="s">
        <v>20</v>
      </c>
      <c r="S850" s="756" t="s">
        <v>616</v>
      </c>
      <c r="T850" s="756" t="s">
        <v>616</v>
      </c>
      <c r="U850" s="756" t="s">
        <v>810</v>
      </c>
      <c r="V850">
        <v>75017</v>
      </c>
      <c r="W850" s="756" t="s">
        <v>393</v>
      </c>
      <c r="X850">
        <v>75</v>
      </c>
      <c r="Y850" s="756" t="s">
        <v>2450</v>
      </c>
      <c r="Z850">
        <v>15</v>
      </c>
      <c r="AA850" s="756" t="s">
        <v>2453</v>
      </c>
      <c r="AB850" t="s">
        <v>3092</v>
      </c>
      <c r="AC850">
        <v>411.4</v>
      </c>
      <c r="AD850">
        <v>118.37</v>
      </c>
      <c r="AE850">
        <v>68.5060465116279</v>
      </c>
      <c r="AF850">
        <v>196.38399999999999</v>
      </c>
      <c r="AG850">
        <v>60</v>
      </c>
      <c r="AH850">
        <v>179.85</v>
      </c>
      <c r="AI850">
        <v>65</v>
      </c>
      <c r="AJ850">
        <v>100.20453012048185</v>
      </c>
    </row>
    <row r="851" spans="1:36" hidden="1">
      <c r="A851">
        <v>238</v>
      </c>
      <c r="B851" s="436">
        <v>45751</v>
      </c>
      <c r="C851" s="756" t="s">
        <v>1435</v>
      </c>
      <c r="D851" s="756" t="s">
        <v>3209</v>
      </c>
      <c r="E851" s="756"/>
      <c r="F851" s="756"/>
      <c r="H851" s="756" t="s">
        <v>1457</v>
      </c>
      <c r="I851" s="756" t="s">
        <v>803</v>
      </c>
      <c r="J851">
        <v>49</v>
      </c>
      <c r="K851" s="756" t="s">
        <v>803</v>
      </c>
      <c r="L851">
        <v>0</v>
      </c>
      <c r="M851">
        <v>1</v>
      </c>
      <c r="N851">
        <v>14</v>
      </c>
      <c r="O851" s="756" t="s">
        <v>1440</v>
      </c>
      <c r="P851" s="756" t="s">
        <v>114</v>
      </c>
      <c r="Q851" s="756" t="s">
        <v>20</v>
      </c>
      <c r="R851" s="756" t="s">
        <v>20</v>
      </c>
      <c r="S851" s="756" t="s">
        <v>616</v>
      </c>
      <c r="T851" s="756" t="s">
        <v>616</v>
      </c>
      <c r="U851" s="756" t="s">
        <v>804</v>
      </c>
      <c r="V851">
        <v>75016</v>
      </c>
      <c r="W851" s="756" t="s">
        <v>181</v>
      </c>
      <c r="X851">
        <v>75</v>
      </c>
      <c r="Y851" s="756" t="s">
        <v>2450</v>
      </c>
      <c r="Z851">
        <v>15</v>
      </c>
      <c r="AA851" s="756" t="s">
        <v>2453</v>
      </c>
      <c r="AB851" t="s">
        <v>3092</v>
      </c>
      <c r="AC851">
        <v>475.14</v>
      </c>
      <c r="AD851">
        <v>82</v>
      </c>
      <c r="AE851">
        <v>79.063448275862072</v>
      </c>
      <c r="AF851">
        <v>305.71199999999999</v>
      </c>
      <c r="AG851">
        <v>71</v>
      </c>
      <c r="AH851">
        <v>300.61</v>
      </c>
      <c r="AI851">
        <v>65</v>
      </c>
      <c r="AJ851">
        <v>100.20453012048185</v>
      </c>
    </row>
    <row r="852" spans="1:36" hidden="1">
      <c r="A852">
        <v>239</v>
      </c>
      <c r="B852" s="436">
        <v>45751</v>
      </c>
      <c r="C852" s="756" t="s">
        <v>1696</v>
      </c>
      <c r="D852" s="756" t="s">
        <v>1607</v>
      </c>
      <c r="E852" s="756"/>
      <c r="F852" s="756"/>
      <c r="H852" s="756" t="s">
        <v>1438</v>
      </c>
      <c r="I852" s="756" t="s">
        <v>602</v>
      </c>
      <c r="J852">
        <v>75.400000000000006</v>
      </c>
      <c r="K852" s="756" t="s">
        <v>602</v>
      </c>
      <c r="L852">
        <v>0</v>
      </c>
      <c r="M852">
        <v>1</v>
      </c>
      <c r="N852">
        <v>14</v>
      </c>
      <c r="O852" s="756" t="s">
        <v>1440</v>
      </c>
      <c r="P852" s="756" t="s">
        <v>114</v>
      </c>
      <c r="Q852" s="756" t="s">
        <v>7</v>
      </c>
      <c r="R852" s="756" t="s">
        <v>143</v>
      </c>
      <c r="S852" s="756" t="s">
        <v>603</v>
      </c>
      <c r="T852" s="756" t="s">
        <v>603</v>
      </c>
      <c r="U852" s="756" t="s">
        <v>604</v>
      </c>
      <c r="V852">
        <v>93400</v>
      </c>
      <c r="W852" s="756" t="s">
        <v>385</v>
      </c>
      <c r="X852">
        <v>93</v>
      </c>
      <c r="Y852" s="756" t="s">
        <v>2450</v>
      </c>
      <c r="Z852">
        <v>15</v>
      </c>
      <c r="AA852" s="756" t="s">
        <v>2453</v>
      </c>
      <c r="AB852" t="s">
        <v>3092</v>
      </c>
      <c r="AC852">
        <v>153.4</v>
      </c>
      <c r="AD852">
        <v>43.9</v>
      </c>
      <c r="AE852">
        <v>84.566153846153838</v>
      </c>
      <c r="AF852">
        <v>84.566153846153838</v>
      </c>
      <c r="AG852">
        <v>75.400000000000006</v>
      </c>
      <c r="AH852">
        <v>75.400000000000006</v>
      </c>
      <c r="AI852">
        <v>65</v>
      </c>
      <c r="AJ852">
        <v>100.20453012048185</v>
      </c>
    </row>
    <row r="853" spans="1:36">
      <c r="A853">
        <v>239</v>
      </c>
      <c r="B853" s="436">
        <v>45751</v>
      </c>
      <c r="C853" s="756" t="s">
        <v>1696</v>
      </c>
      <c r="D853" s="756" t="s">
        <v>1607</v>
      </c>
      <c r="E853" s="756"/>
      <c r="F853" s="756"/>
      <c r="H853" s="756" t="s">
        <v>1438</v>
      </c>
      <c r="I853" s="756" t="s">
        <v>382</v>
      </c>
      <c r="J853">
        <v>75.400000000000006</v>
      </c>
      <c r="K853" s="756" t="s">
        <v>382</v>
      </c>
      <c r="L853">
        <v>0</v>
      </c>
      <c r="M853">
        <v>1</v>
      </c>
      <c r="N853">
        <v>14</v>
      </c>
      <c r="O853" s="756" t="s">
        <v>1440</v>
      </c>
      <c r="P853" s="756" t="s">
        <v>13</v>
      </c>
      <c r="Q853" s="756" t="s">
        <v>49</v>
      </c>
      <c r="R853" s="756" t="s">
        <v>86</v>
      </c>
      <c r="S853" s="756" t="s">
        <v>383</v>
      </c>
      <c r="T853" s="756" t="s">
        <v>88</v>
      </c>
      <c r="U853" s="756" t="s">
        <v>384</v>
      </c>
      <c r="V853">
        <v>93400</v>
      </c>
      <c r="W853" s="756" t="s">
        <v>385</v>
      </c>
      <c r="X853">
        <v>93</v>
      </c>
      <c r="Y853" s="756" t="s">
        <v>2512</v>
      </c>
      <c r="Z853">
        <v>15</v>
      </c>
      <c r="AA853" s="756" t="s">
        <v>3310</v>
      </c>
      <c r="AB853" t="s">
        <v>2458</v>
      </c>
      <c r="AC853">
        <v>458.6</v>
      </c>
      <c r="AD853">
        <v>6.8</v>
      </c>
      <c r="AE853">
        <v>82.842083333333335</v>
      </c>
      <c r="AF853">
        <v>165.68416666666667</v>
      </c>
      <c r="AG853">
        <v>67.674999999999997</v>
      </c>
      <c r="AH853">
        <v>131.97499999999999</v>
      </c>
      <c r="AI853">
        <v>65</v>
      </c>
      <c r="AJ853">
        <v>100.20453012048185</v>
      </c>
    </row>
    <row r="854" spans="1:36" hidden="1">
      <c r="A854">
        <v>240</v>
      </c>
      <c r="B854" s="436">
        <v>45751</v>
      </c>
      <c r="C854" s="756" t="s">
        <v>1593</v>
      </c>
      <c r="D854" s="756"/>
      <c r="E854" s="756"/>
      <c r="F854" s="756"/>
      <c r="H854" s="756" t="s">
        <v>1465</v>
      </c>
      <c r="I854" s="756" t="s">
        <v>1029</v>
      </c>
      <c r="J854">
        <v>13</v>
      </c>
      <c r="K854" s="756" t="s">
        <v>1029</v>
      </c>
      <c r="L854">
        <v>0</v>
      </c>
      <c r="M854">
        <v>1</v>
      </c>
      <c r="N854">
        <v>14</v>
      </c>
      <c r="O854" s="756" t="s">
        <v>1440</v>
      </c>
      <c r="P854" s="756" t="s">
        <v>114</v>
      </c>
      <c r="Q854" s="756" t="s">
        <v>7</v>
      </c>
      <c r="R854" s="756" t="s">
        <v>143</v>
      </c>
      <c r="S854" s="756" t="s">
        <v>483</v>
      </c>
      <c r="T854" s="756" t="s">
        <v>1030</v>
      </c>
      <c r="U854" s="756" t="s">
        <v>1031</v>
      </c>
      <c r="V854">
        <v>75015</v>
      </c>
      <c r="W854" s="756" t="s">
        <v>118</v>
      </c>
      <c r="X854">
        <v>75</v>
      </c>
      <c r="Y854" s="756" t="s">
        <v>2450</v>
      </c>
      <c r="Z854">
        <v>15</v>
      </c>
      <c r="AA854" s="756" t="s">
        <v>2453</v>
      </c>
      <c r="AB854" t="s">
        <v>3092</v>
      </c>
      <c r="AC854">
        <v>60</v>
      </c>
      <c r="AD854">
        <v>12</v>
      </c>
      <c r="AE854">
        <v>22.299999999999997</v>
      </c>
      <c r="AF854">
        <v>29.733333333333334</v>
      </c>
      <c r="AG854">
        <v>19.600000000000001</v>
      </c>
      <c r="AH854">
        <v>23.4</v>
      </c>
      <c r="AI854">
        <v>65</v>
      </c>
      <c r="AJ854">
        <v>100.20453012048185</v>
      </c>
    </row>
    <row r="855" spans="1:36" hidden="1">
      <c r="A855">
        <v>242</v>
      </c>
      <c r="B855" s="436">
        <v>45751</v>
      </c>
      <c r="C855" s="756" t="s">
        <v>1529</v>
      </c>
      <c r="D855" s="756" t="s">
        <v>1574</v>
      </c>
      <c r="E855" s="756" t="s">
        <v>3213</v>
      </c>
      <c r="F855" s="756"/>
      <c r="H855" s="756" t="s">
        <v>1444</v>
      </c>
      <c r="I855" s="756" t="s">
        <v>500</v>
      </c>
      <c r="J855">
        <v>34.270000000000003</v>
      </c>
      <c r="K855" s="756" t="s">
        <v>500</v>
      </c>
      <c r="L855">
        <v>0</v>
      </c>
      <c r="M855">
        <v>1</v>
      </c>
      <c r="N855">
        <v>14</v>
      </c>
      <c r="O855" s="756" t="s">
        <v>1440</v>
      </c>
      <c r="P855" s="756" t="s">
        <v>114</v>
      </c>
      <c r="Q855" s="756" t="s">
        <v>7</v>
      </c>
      <c r="R855" s="756" t="s">
        <v>501</v>
      </c>
      <c r="S855" s="756" t="s">
        <v>500</v>
      </c>
      <c r="T855" s="756" t="s">
        <v>500</v>
      </c>
      <c r="U855" s="756" t="s">
        <v>502</v>
      </c>
      <c r="V855">
        <v>92000</v>
      </c>
      <c r="W855" s="756" t="s">
        <v>160</v>
      </c>
      <c r="X855">
        <v>92</v>
      </c>
      <c r="Y855" s="756" t="s">
        <v>2450</v>
      </c>
      <c r="Z855">
        <v>15</v>
      </c>
      <c r="AA855" s="756" t="s">
        <v>2453</v>
      </c>
      <c r="AB855" t="s">
        <v>3092</v>
      </c>
      <c r="AC855">
        <v>458.58000000000004</v>
      </c>
      <c r="AD855">
        <v>45.85</v>
      </c>
      <c r="AE855">
        <v>71.959032258064511</v>
      </c>
      <c r="AF855">
        <v>159.33785714285716</v>
      </c>
      <c r="AG855">
        <v>53.75</v>
      </c>
      <c r="AH855">
        <v>137.535</v>
      </c>
      <c r="AI855">
        <v>65</v>
      </c>
      <c r="AJ855">
        <v>100.20453012048185</v>
      </c>
    </row>
    <row r="856" spans="1:36" hidden="1">
      <c r="A856">
        <v>242</v>
      </c>
      <c r="B856" s="436">
        <v>45751</v>
      </c>
      <c r="C856" s="756" t="s">
        <v>1529</v>
      </c>
      <c r="D856" s="756" t="s">
        <v>1574</v>
      </c>
      <c r="E856" s="756" t="s">
        <v>3213</v>
      </c>
      <c r="F856" s="756"/>
      <c r="H856" s="756" t="s">
        <v>1444</v>
      </c>
      <c r="I856" s="756" t="s">
        <v>1252</v>
      </c>
      <c r="J856">
        <v>34.270000000000003</v>
      </c>
      <c r="K856" s="756" t="s">
        <v>1252</v>
      </c>
      <c r="L856">
        <v>0</v>
      </c>
      <c r="M856">
        <v>1</v>
      </c>
      <c r="N856">
        <v>14</v>
      </c>
      <c r="O856" s="756" t="s">
        <v>1440</v>
      </c>
      <c r="P856" s="756" t="s">
        <v>13</v>
      </c>
      <c r="Q856" s="756" t="s">
        <v>43</v>
      </c>
      <c r="R856" s="756" t="s">
        <v>93</v>
      </c>
      <c r="S856" s="756" t="s">
        <v>110</v>
      </c>
      <c r="T856" s="756" t="s">
        <v>88</v>
      </c>
      <c r="U856" s="756" t="s">
        <v>1253</v>
      </c>
      <c r="V856">
        <v>93210</v>
      </c>
      <c r="W856" s="756" t="s">
        <v>1254</v>
      </c>
      <c r="X856">
        <v>93</v>
      </c>
      <c r="Y856" s="756" t="s">
        <v>2448</v>
      </c>
      <c r="Z856">
        <v>15</v>
      </c>
      <c r="AA856" s="756" t="s">
        <v>3310</v>
      </c>
      <c r="AB856" t="s">
        <v>2458</v>
      </c>
      <c r="AC856">
        <v>151.57</v>
      </c>
      <c r="AD856">
        <v>15.65</v>
      </c>
      <c r="AE856">
        <v>47.782307692307697</v>
      </c>
      <c r="AF856">
        <v>62.11699999999999</v>
      </c>
      <c r="AG856">
        <v>38.5</v>
      </c>
      <c r="AH856">
        <v>41.875</v>
      </c>
      <c r="AI856">
        <v>65</v>
      </c>
      <c r="AJ856">
        <v>100.20453012048185</v>
      </c>
    </row>
    <row r="857" spans="1:36">
      <c r="A857">
        <v>243</v>
      </c>
      <c r="B857" s="436">
        <v>45751</v>
      </c>
      <c r="C857" s="756" t="s">
        <v>1459</v>
      </c>
      <c r="D857" s="756" t="s">
        <v>3214</v>
      </c>
      <c r="E857" s="756"/>
      <c r="F857" s="756"/>
      <c r="H857" s="756" t="s">
        <v>1461</v>
      </c>
      <c r="I857" s="756" t="s">
        <v>382</v>
      </c>
      <c r="J857">
        <v>16.399999999999999</v>
      </c>
      <c r="K857" s="756" t="s">
        <v>382</v>
      </c>
      <c r="L857">
        <v>0</v>
      </c>
      <c r="M857">
        <v>1</v>
      </c>
      <c r="N857">
        <v>14</v>
      </c>
      <c r="O857" s="756" t="s">
        <v>1440</v>
      </c>
      <c r="P857" s="756" t="s">
        <v>13</v>
      </c>
      <c r="Q857" s="756" t="s">
        <v>49</v>
      </c>
      <c r="R857" s="756" t="s">
        <v>86</v>
      </c>
      <c r="S857" s="756" t="s">
        <v>383</v>
      </c>
      <c r="T857" s="756" t="s">
        <v>88</v>
      </c>
      <c r="U857" s="756" t="s">
        <v>384</v>
      </c>
      <c r="V857">
        <v>93400</v>
      </c>
      <c r="W857" s="756" t="s">
        <v>385</v>
      </c>
      <c r="X857">
        <v>93</v>
      </c>
      <c r="Y857" s="756" t="s">
        <v>2512</v>
      </c>
      <c r="Z857">
        <v>15</v>
      </c>
      <c r="AA857" s="756" t="s">
        <v>3310</v>
      </c>
      <c r="AB857" t="s">
        <v>2458</v>
      </c>
      <c r="AC857">
        <v>458.6</v>
      </c>
      <c r="AD857">
        <v>6.8</v>
      </c>
      <c r="AE857">
        <v>82.842083333333335</v>
      </c>
      <c r="AF857">
        <v>165.68416666666667</v>
      </c>
      <c r="AG857">
        <v>67.674999999999997</v>
      </c>
      <c r="AH857">
        <v>131.97499999999999</v>
      </c>
      <c r="AI857">
        <v>65</v>
      </c>
      <c r="AJ857">
        <v>100.20453012048185</v>
      </c>
    </row>
    <row r="858" spans="1:36" hidden="1">
      <c r="A858">
        <v>243</v>
      </c>
      <c r="B858" s="436">
        <v>45751</v>
      </c>
      <c r="C858" s="756" t="s">
        <v>1459</v>
      </c>
      <c r="D858" s="756" t="s">
        <v>3214</v>
      </c>
      <c r="E858" s="756"/>
      <c r="F858" s="756"/>
      <c r="H858" s="756" t="s">
        <v>1461</v>
      </c>
      <c r="I858" s="756" t="s">
        <v>784</v>
      </c>
      <c r="J858">
        <v>26.75</v>
      </c>
      <c r="K858" s="756" t="s">
        <v>784</v>
      </c>
      <c r="L858">
        <v>0</v>
      </c>
      <c r="M858">
        <v>1</v>
      </c>
      <c r="N858">
        <v>14</v>
      </c>
      <c r="O858" s="756" t="s">
        <v>1440</v>
      </c>
      <c r="P858" s="756" t="s">
        <v>13</v>
      </c>
      <c r="Q858" s="756" t="s">
        <v>43</v>
      </c>
      <c r="R858" s="756" t="s">
        <v>93</v>
      </c>
      <c r="S858" s="756" t="s">
        <v>209</v>
      </c>
      <c r="T858" s="756" t="s">
        <v>88</v>
      </c>
      <c r="U858" s="756" t="s">
        <v>785</v>
      </c>
      <c r="V858">
        <v>92250</v>
      </c>
      <c r="W858" s="756" t="s">
        <v>786</v>
      </c>
      <c r="X858">
        <v>92</v>
      </c>
      <c r="Y858" s="756" t="s">
        <v>2448</v>
      </c>
      <c r="Z858">
        <v>15</v>
      </c>
      <c r="AA858" s="756" t="s">
        <v>3310</v>
      </c>
      <c r="AB858" t="s">
        <v>2458</v>
      </c>
      <c r="AC858">
        <v>92.91</v>
      </c>
      <c r="AD858">
        <v>17.5</v>
      </c>
      <c r="AE858">
        <v>29.722999999999999</v>
      </c>
      <c r="AF858">
        <v>45.727692307692308</v>
      </c>
      <c r="AG858">
        <v>27.125</v>
      </c>
      <c r="AH858">
        <v>47.14</v>
      </c>
      <c r="AI858">
        <v>65</v>
      </c>
      <c r="AJ858">
        <v>100.20453012048185</v>
      </c>
    </row>
    <row r="859" spans="1:36" hidden="1">
      <c r="A859">
        <v>243</v>
      </c>
      <c r="B859" s="436">
        <v>45751</v>
      </c>
      <c r="C859" s="756" t="s">
        <v>1459</v>
      </c>
      <c r="D859" s="756" t="s">
        <v>3214</v>
      </c>
      <c r="E859" s="756"/>
      <c r="F859" s="756"/>
      <c r="H859" s="756" t="s">
        <v>1461</v>
      </c>
      <c r="I859" s="756" t="s">
        <v>471</v>
      </c>
      <c r="J859">
        <v>43.15</v>
      </c>
      <c r="K859" s="756" t="s">
        <v>471</v>
      </c>
      <c r="L859">
        <v>0</v>
      </c>
      <c r="M859">
        <v>1</v>
      </c>
      <c r="N859">
        <v>14</v>
      </c>
      <c r="O859" s="756" t="s">
        <v>1440</v>
      </c>
      <c r="P859" s="756" t="s">
        <v>114</v>
      </c>
      <c r="Q859" s="756" t="s">
        <v>7</v>
      </c>
      <c r="R859" s="756" t="s">
        <v>143</v>
      </c>
      <c r="S859" s="756" t="s">
        <v>472</v>
      </c>
      <c r="T859" s="756" t="s">
        <v>473</v>
      </c>
      <c r="U859" s="756" t="s">
        <v>474</v>
      </c>
      <c r="V859">
        <v>92800</v>
      </c>
      <c r="W859" s="756" t="s">
        <v>475</v>
      </c>
      <c r="X859">
        <v>92</v>
      </c>
      <c r="Y859" s="756" t="s">
        <v>2450</v>
      </c>
      <c r="Z859">
        <v>15</v>
      </c>
      <c r="AA859" s="756" t="s">
        <v>2453</v>
      </c>
      <c r="AB859" t="s">
        <v>3092</v>
      </c>
      <c r="AC859">
        <v>68.8</v>
      </c>
      <c r="AD859">
        <v>12.1</v>
      </c>
      <c r="AE859">
        <v>36.945833333333333</v>
      </c>
      <c r="AF859">
        <v>36.945833333333333</v>
      </c>
      <c r="AG859">
        <v>42.125</v>
      </c>
      <c r="AH859">
        <v>42.125</v>
      </c>
      <c r="AI859">
        <v>65</v>
      </c>
      <c r="AJ859">
        <v>100.20453012048185</v>
      </c>
    </row>
    <row r="860" spans="1:36" hidden="1">
      <c r="A860">
        <v>243</v>
      </c>
      <c r="B860" s="436">
        <v>45751</v>
      </c>
      <c r="C860" s="756" t="s">
        <v>1459</v>
      </c>
      <c r="D860" s="756" t="s">
        <v>3214</v>
      </c>
      <c r="E860" s="756"/>
      <c r="F860" s="756"/>
      <c r="H860" s="756" t="s">
        <v>1461</v>
      </c>
      <c r="I860" s="756" t="s">
        <v>169</v>
      </c>
      <c r="J860">
        <v>50</v>
      </c>
      <c r="K860" s="756" t="s">
        <v>169</v>
      </c>
      <c r="L860">
        <v>0</v>
      </c>
      <c r="M860">
        <v>1</v>
      </c>
      <c r="N860">
        <v>14</v>
      </c>
      <c r="O860" s="756" t="s">
        <v>1440</v>
      </c>
      <c r="P860" s="756" t="s">
        <v>114</v>
      </c>
      <c r="Q860" s="756" t="s">
        <v>7</v>
      </c>
      <c r="R860" s="756" t="s">
        <v>143</v>
      </c>
      <c r="S860" s="756" t="s">
        <v>144</v>
      </c>
      <c r="T860" s="756" t="s">
        <v>165</v>
      </c>
      <c r="U860" s="756" t="s">
        <v>170</v>
      </c>
      <c r="V860">
        <v>92110</v>
      </c>
      <c r="W860" s="756" t="s">
        <v>167</v>
      </c>
      <c r="X860">
        <v>92</v>
      </c>
      <c r="Y860" s="756" t="s">
        <v>2450</v>
      </c>
      <c r="Z860">
        <v>15</v>
      </c>
      <c r="AA860" s="756" t="s">
        <v>2453</v>
      </c>
      <c r="AB860" t="s">
        <v>3092</v>
      </c>
      <c r="AC860">
        <v>65</v>
      </c>
      <c r="AD860">
        <v>20</v>
      </c>
      <c r="AE860">
        <v>39.571428571428569</v>
      </c>
      <c r="AF860">
        <v>39.571428571428569</v>
      </c>
      <c r="AG860">
        <v>45</v>
      </c>
      <c r="AH860">
        <v>45</v>
      </c>
      <c r="AI860">
        <v>65</v>
      </c>
      <c r="AJ860">
        <v>100.20453012048185</v>
      </c>
    </row>
    <row r="861" spans="1:36" hidden="1">
      <c r="A861">
        <v>243</v>
      </c>
      <c r="B861" s="436">
        <v>45751</v>
      </c>
      <c r="C861" s="756" t="s">
        <v>1459</v>
      </c>
      <c r="D861" s="756" t="s">
        <v>3214</v>
      </c>
      <c r="E861" s="756"/>
      <c r="F861" s="756"/>
      <c r="H861" s="756" t="s">
        <v>1461</v>
      </c>
      <c r="I861" s="756" t="s">
        <v>2427</v>
      </c>
      <c r="J861">
        <v>50</v>
      </c>
      <c r="K861" s="756" t="s">
        <v>268</v>
      </c>
      <c r="L861">
        <v>0</v>
      </c>
      <c r="M861">
        <v>1</v>
      </c>
      <c r="N861">
        <v>14</v>
      </c>
      <c r="O861" s="756" t="s">
        <v>1440</v>
      </c>
      <c r="P861" s="756" t="s">
        <v>13</v>
      </c>
      <c r="Q861" s="756" t="s">
        <v>43</v>
      </c>
      <c r="R861" s="756" t="s">
        <v>93</v>
      </c>
      <c r="S861" s="756" t="s">
        <v>209</v>
      </c>
      <c r="T861" s="756" t="s">
        <v>95</v>
      </c>
      <c r="U861" s="756" t="s">
        <v>269</v>
      </c>
      <c r="V861">
        <v>75018</v>
      </c>
      <c r="W861" s="756" t="s">
        <v>270</v>
      </c>
      <c r="X861">
        <v>75</v>
      </c>
      <c r="Y861" s="756" t="s">
        <v>2448</v>
      </c>
      <c r="Z861">
        <v>15</v>
      </c>
      <c r="AA861" s="756" t="s">
        <v>3310</v>
      </c>
      <c r="AB861" t="s">
        <v>2458</v>
      </c>
      <c r="AC861">
        <v>107</v>
      </c>
      <c r="AE861">
        <v>55.007272727272728</v>
      </c>
      <c r="AG861">
        <v>52.9</v>
      </c>
      <c r="AH861">
        <v>58.65</v>
      </c>
      <c r="AI861">
        <v>65</v>
      </c>
      <c r="AJ861">
        <v>100.20453012048185</v>
      </c>
    </row>
    <row r="862" spans="1:36" hidden="1">
      <c r="B862" s="436">
        <v>45752</v>
      </c>
      <c r="C862" s="756" t="s">
        <v>1425</v>
      </c>
      <c r="D862" s="756"/>
      <c r="E862" s="756"/>
      <c r="F862" s="756"/>
      <c r="H862" s="756" t="s">
        <v>1426</v>
      </c>
      <c r="I862" s="756" t="s">
        <v>752</v>
      </c>
      <c r="K862" s="756" t="s">
        <v>752</v>
      </c>
      <c r="L862">
        <v>1</v>
      </c>
      <c r="M862">
        <v>1</v>
      </c>
      <c r="N862">
        <v>14</v>
      </c>
      <c r="O862" s="756" t="s">
        <v>1517</v>
      </c>
      <c r="P862" s="756" t="s">
        <v>114</v>
      </c>
      <c r="Q862" s="756" t="s">
        <v>3</v>
      </c>
      <c r="R862" s="756" t="s">
        <v>22</v>
      </c>
      <c r="S862" s="756" t="s">
        <v>753</v>
      </c>
      <c r="T862" s="756" t="s">
        <v>754</v>
      </c>
      <c r="U862" s="756" t="s">
        <v>755</v>
      </c>
      <c r="V862">
        <v>75012</v>
      </c>
      <c r="W862" s="756" t="s">
        <v>151</v>
      </c>
      <c r="X862">
        <v>75</v>
      </c>
      <c r="Y862" s="756" t="s">
        <v>2450</v>
      </c>
      <c r="Z862">
        <v>15</v>
      </c>
      <c r="AA862" s="756" t="s">
        <v>2454</v>
      </c>
      <c r="AB862" t="s">
        <v>3093</v>
      </c>
      <c r="AC862">
        <v>213.19</v>
      </c>
      <c r="AD862">
        <v>23.4</v>
      </c>
      <c r="AE862">
        <v>53.110666666666702</v>
      </c>
      <c r="AF862">
        <v>79.665999999999997</v>
      </c>
      <c r="AG862">
        <v>23.43</v>
      </c>
      <c r="AH862">
        <v>37.245000000000005</v>
      </c>
      <c r="AI862">
        <v>65</v>
      </c>
      <c r="AJ862">
        <v>100.20453012048185</v>
      </c>
    </row>
    <row r="863" spans="1:36" hidden="1">
      <c r="A863">
        <v>244</v>
      </c>
      <c r="B863" s="436">
        <v>45753</v>
      </c>
      <c r="C863" s="756" t="s">
        <v>1672</v>
      </c>
      <c r="D863" s="756" t="s">
        <v>3215</v>
      </c>
      <c r="E863" s="756" t="s">
        <v>3216</v>
      </c>
      <c r="F863" s="756" t="s">
        <v>3217</v>
      </c>
      <c r="G863" t="s">
        <v>1570</v>
      </c>
      <c r="H863" s="756" t="s">
        <v>1457</v>
      </c>
      <c r="I863" s="756" t="s">
        <v>792</v>
      </c>
      <c r="J863">
        <v>30.5</v>
      </c>
      <c r="K863" s="756" t="s">
        <v>792</v>
      </c>
      <c r="L863">
        <v>0</v>
      </c>
      <c r="M863">
        <v>1</v>
      </c>
      <c r="N863">
        <v>14</v>
      </c>
      <c r="O863" s="756" t="s">
        <v>1466</v>
      </c>
      <c r="P863" s="756" t="s">
        <v>114</v>
      </c>
      <c r="Q863" s="756" t="s">
        <v>34</v>
      </c>
      <c r="R863" s="756" t="s">
        <v>34</v>
      </c>
      <c r="S863" s="756" t="s">
        <v>789</v>
      </c>
      <c r="T863" s="756" t="s">
        <v>790</v>
      </c>
      <c r="U863" s="756" t="s">
        <v>793</v>
      </c>
      <c r="V863">
        <v>75005</v>
      </c>
      <c r="W863" s="756" t="s">
        <v>294</v>
      </c>
      <c r="X863">
        <v>75</v>
      </c>
      <c r="Y863" s="756" t="s">
        <v>2450</v>
      </c>
      <c r="Z863">
        <v>15</v>
      </c>
      <c r="AA863" s="756" t="s">
        <v>2453</v>
      </c>
      <c r="AB863" t="s">
        <v>3092</v>
      </c>
      <c r="AC863">
        <v>122</v>
      </c>
      <c r="AD863">
        <v>29</v>
      </c>
      <c r="AE863">
        <v>55.767857142857146</v>
      </c>
      <c r="AF863">
        <v>55.767857142857146</v>
      </c>
      <c r="AG863">
        <v>45</v>
      </c>
      <c r="AH863">
        <v>45</v>
      </c>
      <c r="AI863">
        <v>65</v>
      </c>
      <c r="AJ863">
        <v>100.20453012048185</v>
      </c>
    </row>
    <row r="864" spans="1:36" hidden="1">
      <c r="A864">
        <v>244</v>
      </c>
      <c r="B864" s="436">
        <v>45753</v>
      </c>
      <c r="C864" s="756" t="s">
        <v>1672</v>
      </c>
      <c r="D864" s="756" t="s">
        <v>3215</v>
      </c>
      <c r="E864" s="756" t="s">
        <v>3243</v>
      </c>
      <c r="F864" s="756" t="s">
        <v>3217</v>
      </c>
      <c r="G864" t="s">
        <v>1570</v>
      </c>
      <c r="H864" s="756" t="s">
        <v>1457</v>
      </c>
      <c r="I864" s="756" t="s">
        <v>660</v>
      </c>
      <c r="J864">
        <v>129.4</v>
      </c>
      <c r="K864" s="756" t="s">
        <v>660</v>
      </c>
      <c r="L864">
        <v>0</v>
      </c>
      <c r="M864">
        <v>1</v>
      </c>
      <c r="N864">
        <v>14</v>
      </c>
      <c r="O864" s="756" t="s">
        <v>1466</v>
      </c>
      <c r="P864" s="756" t="s">
        <v>13</v>
      </c>
      <c r="Q864" s="756" t="s">
        <v>47</v>
      </c>
      <c r="R864" s="756" t="s">
        <v>292</v>
      </c>
      <c r="S864" s="756" t="s">
        <v>661</v>
      </c>
      <c r="T864" s="756" t="s">
        <v>88</v>
      </c>
      <c r="U864" s="756" t="s">
        <v>662</v>
      </c>
      <c r="V864">
        <v>75012</v>
      </c>
      <c r="W864" s="756" t="s">
        <v>151</v>
      </c>
      <c r="X864">
        <v>75</v>
      </c>
      <c r="Y864" s="756" t="s">
        <v>2447</v>
      </c>
      <c r="Z864">
        <v>15</v>
      </c>
      <c r="AA864" s="756" t="s">
        <v>3310</v>
      </c>
      <c r="AB864" t="s">
        <v>2458</v>
      </c>
      <c r="AC864">
        <v>547.45000000000005</v>
      </c>
      <c r="AD864">
        <v>87.6</v>
      </c>
      <c r="AE864">
        <v>124.50428571428571</v>
      </c>
      <c r="AF864">
        <v>186.75642857142856</v>
      </c>
      <c r="AG864">
        <v>96</v>
      </c>
      <c r="AH864">
        <v>122.2</v>
      </c>
      <c r="AI864">
        <v>65</v>
      </c>
      <c r="AJ864">
        <v>100.20453012048185</v>
      </c>
    </row>
    <row r="865" spans="1:36" hidden="1">
      <c r="A865">
        <v>244</v>
      </c>
      <c r="B865" s="436">
        <v>45753</v>
      </c>
      <c r="C865" s="756" t="s">
        <v>1672</v>
      </c>
      <c r="D865" s="756" t="s">
        <v>3215</v>
      </c>
      <c r="E865" s="756" t="s">
        <v>3216</v>
      </c>
      <c r="F865" s="756" t="s">
        <v>3217</v>
      </c>
      <c r="G865" t="s">
        <v>1570</v>
      </c>
      <c r="H865" s="756" t="s">
        <v>1457</v>
      </c>
      <c r="I865" s="756" t="s">
        <v>788</v>
      </c>
      <c r="J865">
        <v>98.9</v>
      </c>
      <c r="K865" s="756" t="s">
        <v>788</v>
      </c>
      <c r="L865">
        <v>0</v>
      </c>
      <c r="M865">
        <v>1</v>
      </c>
      <c r="N865">
        <v>14</v>
      </c>
      <c r="O865" s="756" t="s">
        <v>1466</v>
      </c>
      <c r="P865" s="756" t="s">
        <v>114</v>
      </c>
      <c r="Q865" s="756" t="s">
        <v>34</v>
      </c>
      <c r="R865" s="756" t="s">
        <v>34</v>
      </c>
      <c r="S865" s="756" t="s">
        <v>789</v>
      </c>
      <c r="T865" s="756" t="s">
        <v>790</v>
      </c>
      <c r="U865" s="756" t="s">
        <v>791</v>
      </c>
      <c r="V865">
        <v>75015</v>
      </c>
      <c r="W865" s="756" t="s">
        <v>118</v>
      </c>
      <c r="X865">
        <v>75</v>
      </c>
      <c r="Y865" s="756" t="s">
        <v>2450</v>
      </c>
      <c r="Z865">
        <v>15</v>
      </c>
      <c r="AA865" s="756" t="s">
        <v>2453</v>
      </c>
      <c r="AB865" t="s">
        <v>3092</v>
      </c>
      <c r="AC865">
        <v>151.5</v>
      </c>
      <c r="AD865">
        <v>36</v>
      </c>
      <c r="AE865">
        <v>58.899999999999991</v>
      </c>
      <c r="AF865">
        <v>58.899999999999991</v>
      </c>
      <c r="AG865">
        <v>47.8</v>
      </c>
      <c r="AH865">
        <v>47.8</v>
      </c>
      <c r="AI865">
        <v>65</v>
      </c>
      <c r="AJ865">
        <v>100.20453012048185</v>
      </c>
    </row>
    <row r="866" spans="1:36" hidden="1">
      <c r="B866" s="436">
        <v>45754</v>
      </c>
      <c r="C866" s="756" t="s">
        <v>1425</v>
      </c>
      <c r="D866" s="756"/>
      <c r="E866" s="756"/>
      <c r="F866" s="756"/>
      <c r="H866" s="756" t="s">
        <v>1426</v>
      </c>
      <c r="I866" s="756" t="s">
        <v>752</v>
      </c>
      <c r="K866" s="756" t="s">
        <v>752</v>
      </c>
      <c r="L866">
        <v>1</v>
      </c>
      <c r="M866">
        <v>1</v>
      </c>
      <c r="N866">
        <v>15</v>
      </c>
      <c r="O866" s="756" t="s">
        <v>1472</v>
      </c>
      <c r="P866" s="756" t="s">
        <v>114</v>
      </c>
      <c r="Q866" s="756" t="s">
        <v>3</v>
      </c>
      <c r="R866" s="756" t="s">
        <v>22</v>
      </c>
      <c r="S866" s="756" t="s">
        <v>753</v>
      </c>
      <c r="T866" s="756" t="s">
        <v>754</v>
      </c>
      <c r="U866" s="756" t="s">
        <v>755</v>
      </c>
      <c r="V866">
        <v>75012</v>
      </c>
      <c r="W866" s="756" t="s">
        <v>151</v>
      </c>
      <c r="X866">
        <v>75</v>
      </c>
      <c r="Y866" s="756" t="s">
        <v>2450</v>
      </c>
      <c r="Z866">
        <v>15</v>
      </c>
      <c r="AA866" s="756" t="s">
        <v>2454</v>
      </c>
      <c r="AB866" t="s">
        <v>3093</v>
      </c>
      <c r="AC866">
        <v>213.19</v>
      </c>
      <c r="AD866">
        <v>23.4</v>
      </c>
      <c r="AE866">
        <v>53.110666666666702</v>
      </c>
      <c r="AF866">
        <v>79.665999999999997</v>
      </c>
      <c r="AG866">
        <v>23.43</v>
      </c>
      <c r="AH866">
        <v>37.245000000000005</v>
      </c>
      <c r="AI866">
        <v>65</v>
      </c>
      <c r="AJ866">
        <v>100.20453012048185</v>
      </c>
    </row>
    <row r="867" spans="1:36" hidden="1">
      <c r="A867">
        <v>245</v>
      </c>
      <c r="B867" s="436">
        <v>45754</v>
      </c>
      <c r="C867" s="756" t="s">
        <v>1516</v>
      </c>
      <c r="D867" s="756" t="s">
        <v>3181</v>
      </c>
      <c r="E867" s="756"/>
      <c r="F867" s="756"/>
      <c r="H867" s="756" t="s">
        <v>1444</v>
      </c>
      <c r="I867" s="756" t="s">
        <v>975</v>
      </c>
      <c r="J867">
        <v>145</v>
      </c>
      <c r="K867" s="756" t="s">
        <v>975</v>
      </c>
      <c r="L867">
        <v>0</v>
      </c>
      <c r="M867">
        <v>1</v>
      </c>
      <c r="N867">
        <v>15</v>
      </c>
      <c r="O867" s="756" t="s">
        <v>1472</v>
      </c>
      <c r="P867" s="756" t="s">
        <v>13</v>
      </c>
      <c r="Q867" s="756" t="s">
        <v>47</v>
      </c>
      <c r="R867" s="756" t="s">
        <v>292</v>
      </c>
      <c r="S867" s="756" t="s">
        <v>976</v>
      </c>
      <c r="T867" s="756" t="s">
        <v>88</v>
      </c>
      <c r="U867" s="756" t="s">
        <v>977</v>
      </c>
      <c r="V867">
        <v>92800</v>
      </c>
      <c r="W867" s="756" t="s">
        <v>475</v>
      </c>
      <c r="X867">
        <v>92</v>
      </c>
      <c r="Y867" s="756" t="s">
        <v>2512</v>
      </c>
      <c r="Z867">
        <v>15</v>
      </c>
      <c r="AA867" s="756" t="s">
        <v>3310</v>
      </c>
      <c r="AB867" t="s">
        <v>2458</v>
      </c>
      <c r="AC867">
        <v>303.7</v>
      </c>
      <c r="AD867">
        <v>73</v>
      </c>
      <c r="AE867">
        <v>81.798823529411763</v>
      </c>
      <c r="AF867">
        <v>198.65428571428572</v>
      </c>
      <c r="AG867">
        <v>78.5</v>
      </c>
      <c r="AH867">
        <v>199</v>
      </c>
      <c r="AI867">
        <v>65</v>
      </c>
      <c r="AJ867">
        <v>100.20453012048185</v>
      </c>
    </row>
    <row r="868" spans="1:36" hidden="1">
      <c r="A868">
        <v>245</v>
      </c>
      <c r="B868" s="436">
        <v>45754</v>
      </c>
      <c r="C868" s="756" t="s">
        <v>1516</v>
      </c>
      <c r="D868" s="756" t="s">
        <v>3181</v>
      </c>
      <c r="E868" s="756"/>
      <c r="F868" s="756"/>
      <c r="H868" s="756" t="s">
        <v>1444</v>
      </c>
      <c r="I868" s="756" t="s">
        <v>809</v>
      </c>
      <c r="J868">
        <v>100</v>
      </c>
      <c r="K868" s="756" t="s">
        <v>809</v>
      </c>
      <c r="L868">
        <v>0</v>
      </c>
      <c r="M868">
        <v>1</v>
      </c>
      <c r="N868">
        <v>15</v>
      </c>
      <c r="O868" s="756" t="s">
        <v>1472</v>
      </c>
      <c r="P868" s="756" t="s">
        <v>114</v>
      </c>
      <c r="Q868" s="756" t="s">
        <v>20</v>
      </c>
      <c r="R868" s="756" t="s">
        <v>20</v>
      </c>
      <c r="S868" s="756" t="s">
        <v>616</v>
      </c>
      <c r="T868" s="756" t="s">
        <v>616</v>
      </c>
      <c r="U868" s="756" t="s">
        <v>810</v>
      </c>
      <c r="V868">
        <v>75017</v>
      </c>
      <c r="W868" s="756" t="s">
        <v>393</v>
      </c>
      <c r="X868">
        <v>75</v>
      </c>
      <c r="Y868" s="756" t="s">
        <v>2450</v>
      </c>
      <c r="Z868">
        <v>15</v>
      </c>
      <c r="AA868" s="756" t="s">
        <v>2453</v>
      </c>
      <c r="AB868" t="s">
        <v>3092</v>
      </c>
      <c r="AC868">
        <v>411.4</v>
      </c>
      <c r="AD868">
        <v>118.37</v>
      </c>
      <c r="AE868">
        <v>68.5060465116279</v>
      </c>
      <c r="AF868">
        <v>196.38399999999999</v>
      </c>
      <c r="AG868">
        <v>60</v>
      </c>
      <c r="AH868">
        <v>179.85</v>
      </c>
      <c r="AI868">
        <v>65</v>
      </c>
      <c r="AJ868">
        <v>100.20453012048185</v>
      </c>
    </row>
    <row r="869" spans="1:36" hidden="1">
      <c r="A869">
        <v>245</v>
      </c>
      <c r="B869" s="436">
        <v>45754</v>
      </c>
      <c r="C869" s="756" t="s">
        <v>1516</v>
      </c>
      <c r="D869" s="756" t="s">
        <v>3181</v>
      </c>
      <c r="E869" s="756"/>
      <c r="F869" s="756"/>
      <c r="H869" s="756" t="s">
        <v>1444</v>
      </c>
      <c r="I869" s="756" t="s">
        <v>488</v>
      </c>
      <c r="J869">
        <v>22</v>
      </c>
      <c r="K869" s="756" t="s">
        <v>488</v>
      </c>
      <c r="L869">
        <v>0</v>
      </c>
      <c r="M869">
        <v>1</v>
      </c>
      <c r="N869">
        <v>15</v>
      </c>
      <c r="O869" s="756" t="s">
        <v>1472</v>
      </c>
      <c r="P869" s="756" t="s">
        <v>13</v>
      </c>
      <c r="Q869" s="756" t="s">
        <v>43</v>
      </c>
      <c r="R869" s="756" t="s">
        <v>93</v>
      </c>
      <c r="S869" s="756" t="s">
        <v>489</v>
      </c>
      <c r="T869" s="756" t="s">
        <v>88</v>
      </c>
      <c r="U869" s="756" t="s">
        <v>490</v>
      </c>
      <c r="V869">
        <v>75016</v>
      </c>
      <c r="W869" s="756" t="s">
        <v>181</v>
      </c>
      <c r="X869">
        <v>75</v>
      </c>
      <c r="Y869" s="756" t="s">
        <v>2448</v>
      </c>
      <c r="Z869">
        <v>15</v>
      </c>
      <c r="AA869" s="756" t="s">
        <v>3310</v>
      </c>
      <c r="AB869" t="s">
        <v>2458</v>
      </c>
      <c r="AC869">
        <v>272.39999999999998</v>
      </c>
      <c r="AD869">
        <v>52.8</v>
      </c>
      <c r="AE869">
        <v>60.131724137931045</v>
      </c>
      <c r="AF869">
        <v>124.55857142857143</v>
      </c>
      <c r="AG869">
        <v>54</v>
      </c>
      <c r="AH869">
        <v>117.02499999999999</v>
      </c>
      <c r="AI869">
        <v>65</v>
      </c>
      <c r="AJ869">
        <v>100.20453012048185</v>
      </c>
    </row>
    <row r="870" spans="1:36" hidden="1">
      <c r="A870">
        <v>245</v>
      </c>
      <c r="B870" s="436">
        <v>45754</v>
      </c>
      <c r="C870" s="756" t="s">
        <v>1516</v>
      </c>
      <c r="D870" s="756" t="s">
        <v>3181</v>
      </c>
      <c r="E870" s="756"/>
      <c r="F870" s="756"/>
      <c r="H870" s="756" t="s">
        <v>1444</v>
      </c>
      <c r="I870" s="756" t="s">
        <v>803</v>
      </c>
      <c r="J870">
        <v>67</v>
      </c>
      <c r="K870" s="756" t="s">
        <v>803</v>
      </c>
      <c r="L870">
        <v>0</v>
      </c>
      <c r="M870">
        <v>1</v>
      </c>
      <c r="N870">
        <v>15</v>
      </c>
      <c r="O870" s="756" t="s">
        <v>1472</v>
      </c>
      <c r="P870" s="756" t="s">
        <v>114</v>
      </c>
      <c r="Q870" s="756" t="s">
        <v>20</v>
      </c>
      <c r="R870" s="756" t="s">
        <v>20</v>
      </c>
      <c r="S870" s="756" t="s">
        <v>616</v>
      </c>
      <c r="T870" s="756" t="s">
        <v>616</v>
      </c>
      <c r="U870" s="756" t="s">
        <v>804</v>
      </c>
      <c r="V870">
        <v>75016</v>
      </c>
      <c r="W870" s="756" t="s">
        <v>181</v>
      </c>
      <c r="X870">
        <v>75</v>
      </c>
      <c r="Y870" s="756" t="s">
        <v>2450</v>
      </c>
      <c r="Z870">
        <v>15</v>
      </c>
      <c r="AA870" s="756" t="s">
        <v>2453</v>
      </c>
      <c r="AB870" t="s">
        <v>3092</v>
      </c>
      <c r="AC870">
        <v>475.14</v>
      </c>
      <c r="AD870">
        <v>82</v>
      </c>
      <c r="AE870">
        <v>79.063448275862072</v>
      </c>
      <c r="AF870">
        <v>305.71199999999999</v>
      </c>
      <c r="AG870">
        <v>71</v>
      </c>
      <c r="AH870">
        <v>300.61</v>
      </c>
      <c r="AI870">
        <v>65</v>
      </c>
      <c r="AJ870">
        <v>100.20453012048185</v>
      </c>
    </row>
    <row r="871" spans="1:36" hidden="1">
      <c r="A871">
        <v>246</v>
      </c>
      <c r="B871" s="436">
        <v>45755</v>
      </c>
      <c r="C871" s="756" t="s">
        <v>1477</v>
      </c>
      <c r="D871" s="756" t="s">
        <v>3246</v>
      </c>
      <c r="E871" s="756"/>
      <c r="F871" s="756"/>
      <c r="H871" s="756" t="s">
        <v>1438</v>
      </c>
      <c r="I871" s="756" t="s">
        <v>1285</v>
      </c>
      <c r="J871">
        <v>22</v>
      </c>
      <c r="K871" s="756" t="s">
        <v>1285</v>
      </c>
      <c r="L871">
        <v>0</v>
      </c>
      <c r="M871">
        <v>1</v>
      </c>
      <c r="N871">
        <v>15</v>
      </c>
      <c r="O871" s="756" t="s">
        <v>1475</v>
      </c>
      <c r="P871" s="756" t="s">
        <v>13</v>
      </c>
      <c r="Q871" s="756" t="s">
        <v>43</v>
      </c>
      <c r="R871" s="756" t="s">
        <v>93</v>
      </c>
      <c r="S871" s="756" t="s">
        <v>110</v>
      </c>
      <c r="T871" s="756" t="s">
        <v>88</v>
      </c>
      <c r="U871" s="756" t="s">
        <v>1286</v>
      </c>
      <c r="V871">
        <v>92700</v>
      </c>
      <c r="W871" s="756" t="s">
        <v>112</v>
      </c>
      <c r="X871">
        <v>92</v>
      </c>
      <c r="Y871" s="756" t="s">
        <v>2448</v>
      </c>
      <c r="Z871">
        <v>15</v>
      </c>
      <c r="AA871" s="756" t="s">
        <v>3310</v>
      </c>
      <c r="AB871" t="s">
        <v>2458</v>
      </c>
      <c r="AC871">
        <v>195</v>
      </c>
      <c r="AD871">
        <v>11</v>
      </c>
      <c r="AE871">
        <v>42.737499999999997</v>
      </c>
      <c r="AF871">
        <v>48.842857142857142</v>
      </c>
      <c r="AG871">
        <v>24.324999999999999</v>
      </c>
      <c r="AH871">
        <v>22</v>
      </c>
      <c r="AI871">
        <v>65</v>
      </c>
      <c r="AJ871">
        <v>100.20453012048185</v>
      </c>
    </row>
    <row r="872" spans="1:36" hidden="1">
      <c r="A872">
        <v>246</v>
      </c>
      <c r="B872" s="436">
        <v>45755</v>
      </c>
      <c r="C872" s="756" t="s">
        <v>1477</v>
      </c>
      <c r="D872" s="756" t="s">
        <v>3246</v>
      </c>
      <c r="E872" s="756"/>
      <c r="F872" s="756"/>
      <c r="H872" s="756" t="s">
        <v>1438</v>
      </c>
      <c r="I872" s="756" t="s">
        <v>975</v>
      </c>
      <c r="J872">
        <v>39</v>
      </c>
      <c r="K872" s="756" t="s">
        <v>975</v>
      </c>
      <c r="L872">
        <v>0</v>
      </c>
      <c r="M872">
        <v>1</v>
      </c>
      <c r="N872">
        <v>15</v>
      </c>
      <c r="O872" s="756" t="s">
        <v>1475</v>
      </c>
      <c r="P872" s="756" t="s">
        <v>13</v>
      </c>
      <c r="Q872" s="756" t="s">
        <v>47</v>
      </c>
      <c r="R872" s="756" t="s">
        <v>292</v>
      </c>
      <c r="S872" s="756" t="s">
        <v>976</v>
      </c>
      <c r="T872" s="756" t="s">
        <v>88</v>
      </c>
      <c r="U872" s="756" t="s">
        <v>977</v>
      </c>
      <c r="V872">
        <v>92800</v>
      </c>
      <c r="W872" s="756" t="s">
        <v>475</v>
      </c>
      <c r="X872">
        <v>92</v>
      </c>
      <c r="Y872" s="756" t="s">
        <v>2512</v>
      </c>
      <c r="Z872">
        <v>15</v>
      </c>
      <c r="AA872" s="756" t="s">
        <v>3310</v>
      </c>
      <c r="AB872" t="s">
        <v>2458</v>
      </c>
      <c r="AC872">
        <v>303.7</v>
      </c>
      <c r="AD872">
        <v>73</v>
      </c>
      <c r="AE872">
        <v>81.798823529411763</v>
      </c>
      <c r="AF872">
        <v>198.65428571428572</v>
      </c>
      <c r="AG872">
        <v>78.5</v>
      </c>
      <c r="AH872">
        <v>199</v>
      </c>
      <c r="AI872">
        <v>65</v>
      </c>
      <c r="AJ872">
        <v>100.20453012048185</v>
      </c>
    </row>
    <row r="873" spans="1:36" hidden="1">
      <c r="A873">
        <v>246</v>
      </c>
      <c r="B873" s="436">
        <v>45755</v>
      </c>
      <c r="C873" s="756" t="s">
        <v>1477</v>
      </c>
      <c r="D873" s="756" t="s">
        <v>3246</v>
      </c>
      <c r="E873" s="756"/>
      <c r="F873" s="756"/>
      <c r="H873" s="756" t="s">
        <v>1438</v>
      </c>
      <c r="I873" s="756" t="s">
        <v>1227</v>
      </c>
      <c r="J873">
        <v>61</v>
      </c>
      <c r="K873" s="756" t="s">
        <v>1227</v>
      </c>
      <c r="L873">
        <v>0</v>
      </c>
      <c r="M873">
        <v>1</v>
      </c>
      <c r="N873">
        <v>15</v>
      </c>
      <c r="O873" s="756" t="s">
        <v>1475</v>
      </c>
      <c r="P873" s="756" t="s">
        <v>114</v>
      </c>
      <c r="Q873" s="756" t="s">
        <v>20</v>
      </c>
      <c r="R873" s="756" t="s">
        <v>20</v>
      </c>
      <c r="S873" s="756" t="s">
        <v>848</v>
      </c>
      <c r="T873" s="756" t="s">
        <v>848</v>
      </c>
      <c r="U873" s="756" t="s">
        <v>1228</v>
      </c>
      <c r="V873">
        <v>93230</v>
      </c>
      <c r="W873" s="756" t="s">
        <v>286</v>
      </c>
      <c r="X873">
        <v>93</v>
      </c>
      <c r="Y873" s="756" t="s">
        <v>2450</v>
      </c>
      <c r="Z873">
        <v>15</v>
      </c>
      <c r="AA873" s="756" t="s">
        <v>2453</v>
      </c>
      <c r="AB873" t="s">
        <v>3092</v>
      </c>
      <c r="AC873">
        <v>242</v>
      </c>
      <c r="AD873">
        <v>68.650000000000006</v>
      </c>
      <c r="AE873">
        <v>73.678620689655176</v>
      </c>
      <c r="AF873">
        <v>142.44533333333334</v>
      </c>
      <c r="AG873">
        <v>63.7</v>
      </c>
      <c r="AH873">
        <v>131</v>
      </c>
      <c r="AI873">
        <v>65</v>
      </c>
      <c r="AJ873">
        <v>100.20453012048185</v>
      </c>
    </row>
    <row r="874" spans="1:36" hidden="1">
      <c r="A874">
        <v>247</v>
      </c>
      <c r="B874" s="436">
        <v>45755</v>
      </c>
      <c r="C874" s="756" t="s">
        <v>3248</v>
      </c>
      <c r="D874" s="756" t="s">
        <v>1533</v>
      </c>
      <c r="E874" s="756"/>
      <c r="F874" s="756"/>
      <c r="H874" s="756" t="s">
        <v>1457</v>
      </c>
      <c r="I874" s="756" t="s">
        <v>803</v>
      </c>
      <c r="J874">
        <v>42</v>
      </c>
      <c r="K874" s="756" t="s">
        <v>803</v>
      </c>
      <c r="L874">
        <v>0</v>
      </c>
      <c r="M874">
        <v>1</v>
      </c>
      <c r="N874">
        <v>15</v>
      </c>
      <c r="O874" s="756" t="s">
        <v>1475</v>
      </c>
      <c r="P874" s="756" t="s">
        <v>114</v>
      </c>
      <c r="Q874" s="756" t="s">
        <v>20</v>
      </c>
      <c r="R874" s="756" t="s">
        <v>20</v>
      </c>
      <c r="S874" s="756" t="s">
        <v>616</v>
      </c>
      <c r="T874" s="756" t="s">
        <v>616</v>
      </c>
      <c r="U874" s="756" t="s">
        <v>804</v>
      </c>
      <c r="V874">
        <v>75016</v>
      </c>
      <c r="W874" s="756" t="s">
        <v>181</v>
      </c>
      <c r="X874">
        <v>75</v>
      </c>
      <c r="Y874" s="756" t="s">
        <v>2450</v>
      </c>
      <c r="Z874">
        <v>15</v>
      </c>
      <c r="AA874" s="756" t="s">
        <v>2453</v>
      </c>
      <c r="AB874" t="s">
        <v>3092</v>
      </c>
      <c r="AC874">
        <v>475.14</v>
      </c>
      <c r="AD874">
        <v>82</v>
      </c>
      <c r="AE874">
        <v>79.063448275862072</v>
      </c>
      <c r="AF874">
        <v>305.71199999999999</v>
      </c>
      <c r="AG874">
        <v>71</v>
      </c>
      <c r="AH874">
        <v>300.61</v>
      </c>
      <c r="AI874">
        <v>65</v>
      </c>
      <c r="AJ874">
        <v>100.20453012048185</v>
      </c>
    </row>
    <row r="875" spans="1:36" hidden="1">
      <c r="A875">
        <v>247</v>
      </c>
      <c r="B875" s="436">
        <v>45755</v>
      </c>
      <c r="C875" s="756" t="s">
        <v>3248</v>
      </c>
      <c r="D875" s="756" t="s">
        <v>1533</v>
      </c>
      <c r="E875" s="756"/>
      <c r="F875" s="756"/>
      <c r="H875" s="756" t="s">
        <v>1457</v>
      </c>
      <c r="I875" s="756" t="s">
        <v>775</v>
      </c>
      <c r="J875">
        <v>76</v>
      </c>
      <c r="K875" s="756" t="s">
        <v>775</v>
      </c>
      <c r="L875">
        <v>0</v>
      </c>
      <c r="M875">
        <v>1</v>
      </c>
      <c r="N875">
        <v>15</v>
      </c>
      <c r="O875" s="756" t="s">
        <v>1475</v>
      </c>
      <c r="P875" s="756" t="s">
        <v>13</v>
      </c>
      <c r="Q875" s="756" t="s">
        <v>49</v>
      </c>
      <c r="R875" s="756" t="s">
        <v>86</v>
      </c>
      <c r="S875" s="756" t="s">
        <v>776</v>
      </c>
      <c r="T875" s="756" t="s">
        <v>367</v>
      </c>
      <c r="U875" s="756" t="s">
        <v>777</v>
      </c>
      <c r="V875">
        <v>75014</v>
      </c>
      <c r="W875" s="756" t="s">
        <v>211</v>
      </c>
      <c r="X875">
        <v>75</v>
      </c>
      <c r="Y875" s="756" t="s">
        <v>2448</v>
      </c>
      <c r="Z875">
        <v>15</v>
      </c>
      <c r="AA875" s="756" t="s">
        <v>3310</v>
      </c>
      <c r="AB875" t="s">
        <v>2458</v>
      </c>
      <c r="AC875">
        <v>273.19</v>
      </c>
      <c r="AD875">
        <v>60</v>
      </c>
      <c r="AE875">
        <v>115.65642857142856</v>
      </c>
      <c r="AF875">
        <v>115.65642857142856</v>
      </c>
      <c r="AG875">
        <v>105</v>
      </c>
      <c r="AH875">
        <v>105</v>
      </c>
      <c r="AI875">
        <v>65</v>
      </c>
      <c r="AJ875">
        <v>100.20453012048185</v>
      </c>
    </row>
    <row r="876" spans="1:36" hidden="1">
      <c r="A876">
        <v>247</v>
      </c>
      <c r="B876" s="436">
        <v>45755</v>
      </c>
      <c r="C876" s="756" t="s">
        <v>3248</v>
      </c>
      <c r="D876" s="756" t="s">
        <v>1533</v>
      </c>
      <c r="E876" s="756"/>
      <c r="F876" s="756"/>
      <c r="H876" s="756" t="s">
        <v>1457</v>
      </c>
      <c r="I876" s="756" t="s">
        <v>500</v>
      </c>
      <c r="J876">
        <v>34</v>
      </c>
      <c r="K876" s="756" t="s">
        <v>500</v>
      </c>
      <c r="L876">
        <v>0</v>
      </c>
      <c r="M876">
        <v>1</v>
      </c>
      <c r="N876">
        <v>15</v>
      </c>
      <c r="O876" s="756" t="s">
        <v>1475</v>
      </c>
      <c r="P876" s="756" t="s">
        <v>114</v>
      </c>
      <c r="Q876" s="756" t="s">
        <v>7</v>
      </c>
      <c r="R876" s="756" t="s">
        <v>501</v>
      </c>
      <c r="S876" s="756" t="s">
        <v>500</v>
      </c>
      <c r="T876" s="756" t="s">
        <v>500</v>
      </c>
      <c r="U876" s="756" t="s">
        <v>502</v>
      </c>
      <c r="V876">
        <v>92000</v>
      </c>
      <c r="W876" s="756" t="s">
        <v>160</v>
      </c>
      <c r="X876">
        <v>92</v>
      </c>
      <c r="Y876" s="756" t="s">
        <v>2450</v>
      </c>
      <c r="Z876">
        <v>15</v>
      </c>
      <c r="AA876" s="756" t="s">
        <v>2453</v>
      </c>
      <c r="AB876" t="s">
        <v>3092</v>
      </c>
      <c r="AC876">
        <v>458.58000000000004</v>
      </c>
      <c r="AD876">
        <v>45.85</v>
      </c>
      <c r="AE876">
        <v>71.959032258064511</v>
      </c>
      <c r="AF876">
        <v>159.33785714285716</v>
      </c>
      <c r="AG876">
        <v>53.75</v>
      </c>
      <c r="AH876">
        <v>137.535</v>
      </c>
      <c r="AI876">
        <v>65</v>
      </c>
      <c r="AJ876">
        <v>100.20453012048185</v>
      </c>
    </row>
    <row r="877" spans="1:36" hidden="1">
      <c r="A877">
        <v>248</v>
      </c>
      <c r="B877" s="436">
        <v>45755</v>
      </c>
      <c r="C877" s="756" t="s">
        <v>3250</v>
      </c>
      <c r="D877" s="756" t="s">
        <v>3181</v>
      </c>
      <c r="E877" s="756"/>
      <c r="F877" s="756"/>
      <c r="H877" s="756" t="s">
        <v>1444</v>
      </c>
      <c r="I877" s="756" t="s">
        <v>1332</v>
      </c>
      <c r="J877">
        <v>287.88</v>
      </c>
      <c r="K877" s="756" t="s">
        <v>1332</v>
      </c>
      <c r="L877">
        <v>0</v>
      </c>
      <c r="M877">
        <v>1</v>
      </c>
      <c r="N877">
        <v>15</v>
      </c>
      <c r="O877" s="756" t="s">
        <v>1475</v>
      </c>
      <c r="P877" s="756" t="s">
        <v>114</v>
      </c>
      <c r="Q877" s="756" t="s">
        <v>13</v>
      </c>
      <c r="R877" s="756"/>
      <c r="S877" s="756" t="s">
        <v>1333</v>
      </c>
      <c r="T877" s="756"/>
      <c r="U877" s="756" t="s">
        <v>1334</v>
      </c>
      <c r="V877">
        <v>92230</v>
      </c>
      <c r="W877" s="756" t="s">
        <v>1335</v>
      </c>
      <c r="X877">
        <v>92</v>
      </c>
      <c r="Y877" s="756" t="s">
        <v>2450</v>
      </c>
      <c r="Z877">
        <v>15</v>
      </c>
      <c r="AA877" s="756" t="s">
        <v>2453</v>
      </c>
      <c r="AB877" t="s">
        <v>3092</v>
      </c>
      <c r="AC877">
        <v>475</v>
      </c>
      <c r="AD877">
        <v>268.5</v>
      </c>
      <c r="AE877">
        <v>355.27600000000001</v>
      </c>
      <c r="AF877">
        <v>355.27600000000001</v>
      </c>
      <c r="AG877">
        <v>356</v>
      </c>
      <c r="AH877">
        <v>356</v>
      </c>
      <c r="AI877">
        <v>65</v>
      </c>
      <c r="AJ877">
        <v>100.20453012048185</v>
      </c>
    </row>
    <row r="878" spans="1:36" hidden="1">
      <c r="A878">
        <v>248</v>
      </c>
      <c r="B878" s="436">
        <v>45755</v>
      </c>
      <c r="C878" s="756" t="s">
        <v>3250</v>
      </c>
      <c r="D878" s="756" t="s">
        <v>3181</v>
      </c>
      <c r="E878" s="756"/>
      <c r="F878" s="756"/>
      <c r="H878" s="756" t="s">
        <v>1444</v>
      </c>
      <c r="I878" s="756" t="s">
        <v>778</v>
      </c>
      <c r="J878">
        <v>287.88</v>
      </c>
      <c r="K878" s="756" t="s">
        <v>778</v>
      </c>
      <c r="L878">
        <v>0</v>
      </c>
      <c r="M878">
        <v>1</v>
      </c>
      <c r="N878">
        <v>15</v>
      </c>
      <c r="O878" s="756" t="s">
        <v>1475</v>
      </c>
      <c r="P878" s="756" t="s">
        <v>13</v>
      </c>
      <c r="Q878" s="756" t="s">
        <v>45</v>
      </c>
      <c r="R878" s="756" t="s">
        <v>45</v>
      </c>
      <c r="S878" s="756" t="s">
        <v>779</v>
      </c>
      <c r="T878" s="756" t="s">
        <v>88</v>
      </c>
      <c r="U878" s="756" t="s">
        <v>780</v>
      </c>
      <c r="V878">
        <v>92800</v>
      </c>
      <c r="W878" s="756" t="s">
        <v>475</v>
      </c>
      <c r="X878">
        <v>92</v>
      </c>
      <c r="Y878" s="756" t="s">
        <v>2447</v>
      </c>
      <c r="Z878">
        <v>15</v>
      </c>
      <c r="AA878" s="756" t="s">
        <v>3310</v>
      </c>
      <c r="AB878" t="s">
        <v>2458</v>
      </c>
      <c r="AC878">
        <v>475</v>
      </c>
      <c r="AD878">
        <v>5.1420000000000003</v>
      </c>
      <c r="AE878">
        <v>233.31524999999999</v>
      </c>
      <c r="AF878">
        <v>233.31524999999999</v>
      </c>
      <c r="AG878">
        <v>278.19</v>
      </c>
      <c r="AH878">
        <v>278.19</v>
      </c>
      <c r="AI878">
        <v>65</v>
      </c>
      <c r="AJ878">
        <v>100.20453012048185</v>
      </c>
    </row>
    <row r="879" spans="1:36" hidden="1">
      <c r="A879">
        <v>249</v>
      </c>
      <c r="B879" s="436">
        <v>45755</v>
      </c>
      <c r="C879" s="756" t="s">
        <v>1568</v>
      </c>
      <c r="D879" s="756" t="s">
        <v>1471</v>
      </c>
      <c r="E879" s="756" t="s">
        <v>3252</v>
      </c>
      <c r="F879" s="756" t="s">
        <v>3253</v>
      </c>
      <c r="H879" s="756" t="s">
        <v>1646</v>
      </c>
      <c r="I879" s="756" t="s">
        <v>1243</v>
      </c>
      <c r="J879">
        <v>159.19999999999999</v>
      </c>
      <c r="K879" s="756" t="s">
        <v>1243</v>
      </c>
      <c r="L879">
        <v>0</v>
      </c>
      <c r="M879">
        <v>1</v>
      </c>
      <c r="N879">
        <v>15</v>
      </c>
      <c r="O879" s="756" t="s">
        <v>1475</v>
      </c>
      <c r="P879" s="756" t="s">
        <v>13</v>
      </c>
      <c r="Q879" s="756" t="s">
        <v>47</v>
      </c>
      <c r="R879" s="756" t="s">
        <v>292</v>
      </c>
      <c r="S879" s="756" t="s">
        <v>1244</v>
      </c>
      <c r="T879" s="756"/>
      <c r="U879" s="756" t="s">
        <v>1205</v>
      </c>
      <c r="V879">
        <v>75013</v>
      </c>
      <c r="W879" s="756" t="s">
        <v>127</v>
      </c>
      <c r="X879">
        <v>75</v>
      </c>
      <c r="Y879" s="756" t="s">
        <v>2447</v>
      </c>
      <c r="Z879">
        <v>15</v>
      </c>
      <c r="AA879" s="756" t="s">
        <v>3310</v>
      </c>
      <c r="AB879" t="s">
        <v>2458</v>
      </c>
      <c r="AC879">
        <v>265.40999999999997</v>
      </c>
      <c r="AD879">
        <v>4.5</v>
      </c>
      <c r="AE879">
        <v>85.102000000000004</v>
      </c>
      <c r="AF879">
        <v>98.194615384615389</v>
      </c>
      <c r="AG879">
        <v>65.5</v>
      </c>
      <c r="AH879">
        <v>65.5</v>
      </c>
      <c r="AI879">
        <v>65</v>
      </c>
      <c r="AJ879">
        <v>100.20453012048185</v>
      </c>
    </row>
    <row r="880" spans="1:36" hidden="1">
      <c r="A880">
        <v>249</v>
      </c>
      <c r="B880" s="436">
        <v>45755</v>
      </c>
      <c r="C880" s="756" t="s">
        <v>1568</v>
      </c>
      <c r="D880" s="756" t="s">
        <v>1471</v>
      </c>
      <c r="E880" s="756" t="s">
        <v>3252</v>
      </c>
      <c r="F880" s="756" t="s">
        <v>3253</v>
      </c>
      <c r="H880" s="756" t="s">
        <v>1646</v>
      </c>
      <c r="I880" s="756" t="s">
        <v>1392</v>
      </c>
      <c r="J880">
        <v>159.19999999999999</v>
      </c>
      <c r="K880" s="756" t="s">
        <v>1392</v>
      </c>
      <c r="L880">
        <v>0</v>
      </c>
      <c r="M880">
        <v>1</v>
      </c>
      <c r="N880">
        <v>15</v>
      </c>
      <c r="O880" s="756" t="s">
        <v>1475</v>
      </c>
      <c r="P880" s="756" t="s">
        <v>114</v>
      </c>
      <c r="Q880" s="756" t="s">
        <v>34</v>
      </c>
      <c r="R880" s="756" t="s">
        <v>34</v>
      </c>
      <c r="S880" s="756" t="s">
        <v>789</v>
      </c>
      <c r="T880" s="756" t="s">
        <v>790</v>
      </c>
      <c r="U880" s="756" t="s">
        <v>1393</v>
      </c>
      <c r="V880">
        <v>75012</v>
      </c>
      <c r="W880" s="756" t="s">
        <v>1394</v>
      </c>
      <c r="X880">
        <v>75</v>
      </c>
      <c r="Y880" s="756" t="s">
        <v>2450</v>
      </c>
      <c r="Z880">
        <v>15</v>
      </c>
      <c r="AA880" s="756" t="s">
        <v>2453</v>
      </c>
      <c r="AB880" t="s">
        <v>3092</v>
      </c>
      <c r="AC880">
        <v>211.4</v>
      </c>
      <c r="AD880">
        <v>26.2</v>
      </c>
      <c r="AE880">
        <v>105.80200000000001</v>
      </c>
      <c r="AF880">
        <v>105.80200000000001</v>
      </c>
      <c r="AG880">
        <v>110.55</v>
      </c>
      <c r="AH880">
        <v>110.55</v>
      </c>
      <c r="AI880">
        <v>65</v>
      </c>
      <c r="AJ880">
        <v>100.20453012048185</v>
      </c>
    </row>
    <row r="881" spans="1:36" hidden="1">
      <c r="B881" s="436">
        <v>45756</v>
      </c>
      <c r="C881" s="756" t="s">
        <v>1425</v>
      </c>
      <c r="D881" s="756"/>
      <c r="E881" s="756"/>
      <c r="F881" s="756"/>
      <c r="H881" s="756" t="s">
        <v>1426</v>
      </c>
      <c r="I881" s="756" t="s">
        <v>752</v>
      </c>
      <c r="K881" s="756" t="s">
        <v>752</v>
      </c>
      <c r="L881">
        <v>1</v>
      </c>
      <c r="M881">
        <v>1</v>
      </c>
      <c r="N881">
        <v>15</v>
      </c>
      <c r="O881" s="756" t="s">
        <v>1424</v>
      </c>
      <c r="P881" s="756" t="s">
        <v>114</v>
      </c>
      <c r="Q881" s="756" t="s">
        <v>3</v>
      </c>
      <c r="R881" s="756" t="s">
        <v>22</v>
      </c>
      <c r="S881" s="756" t="s">
        <v>753</v>
      </c>
      <c r="T881" s="756" t="s">
        <v>754</v>
      </c>
      <c r="U881" s="756" t="s">
        <v>755</v>
      </c>
      <c r="V881">
        <v>75012</v>
      </c>
      <c r="W881" s="756" t="s">
        <v>151</v>
      </c>
      <c r="X881">
        <v>75</v>
      </c>
      <c r="Y881" s="756" t="s">
        <v>2450</v>
      </c>
      <c r="Z881">
        <v>15</v>
      </c>
      <c r="AA881" s="756" t="s">
        <v>2454</v>
      </c>
      <c r="AB881" t="s">
        <v>3093</v>
      </c>
      <c r="AC881">
        <v>213.19</v>
      </c>
      <c r="AD881">
        <v>23.4</v>
      </c>
      <c r="AE881">
        <v>53.110666666666702</v>
      </c>
      <c r="AF881">
        <v>79.665999999999997</v>
      </c>
      <c r="AG881">
        <v>23.43</v>
      </c>
      <c r="AH881">
        <v>37.245000000000005</v>
      </c>
      <c r="AI881">
        <v>65</v>
      </c>
      <c r="AJ881">
        <v>100.20453012048185</v>
      </c>
    </row>
    <row r="882" spans="1:36" hidden="1">
      <c r="B882" s="436">
        <v>45756</v>
      </c>
      <c r="C882" s="756" t="s">
        <v>1425</v>
      </c>
      <c r="D882" s="756"/>
      <c r="E882" s="756"/>
      <c r="F882" s="756"/>
      <c r="H882" s="756" t="s">
        <v>1426</v>
      </c>
      <c r="I882" s="756" t="s">
        <v>1029</v>
      </c>
      <c r="K882" s="756" t="s">
        <v>1029</v>
      </c>
      <c r="L882">
        <v>1</v>
      </c>
      <c r="M882">
        <v>1</v>
      </c>
      <c r="N882">
        <v>15</v>
      </c>
      <c r="O882" s="756" t="s">
        <v>1424</v>
      </c>
      <c r="P882" s="756" t="s">
        <v>114</v>
      </c>
      <c r="Q882" s="756" t="s">
        <v>7</v>
      </c>
      <c r="R882" s="756" t="s">
        <v>143</v>
      </c>
      <c r="S882" s="756" t="s">
        <v>483</v>
      </c>
      <c r="T882" s="756" t="s">
        <v>1030</v>
      </c>
      <c r="U882" s="756" t="s">
        <v>1031</v>
      </c>
      <c r="V882">
        <v>75015</v>
      </c>
      <c r="W882" s="756" t="s">
        <v>118</v>
      </c>
      <c r="X882">
        <v>75</v>
      </c>
      <c r="Y882" s="756" t="s">
        <v>2450</v>
      </c>
      <c r="Z882">
        <v>15</v>
      </c>
      <c r="AA882" s="756" t="s">
        <v>2453</v>
      </c>
      <c r="AB882" t="s">
        <v>3093</v>
      </c>
      <c r="AC882">
        <v>60</v>
      </c>
      <c r="AD882">
        <v>12</v>
      </c>
      <c r="AE882">
        <v>22.299999999999997</v>
      </c>
      <c r="AF882">
        <v>29.733333333333334</v>
      </c>
      <c r="AG882">
        <v>19.600000000000001</v>
      </c>
      <c r="AH882">
        <v>23.4</v>
      </c>
      <c r="AI882">
        <v>65</v>
      </c>
      <c r="AJ882">
        <v>100.20453012048185</v>
      </c>
    </row>
    <row r="883" spans="1:36" hidden="1">
      <c r="B883" s="436">
        <v>45756</v>
      </c>
      <c r="C883" s="756" t="s">
        <v>1425</v>
      </c>
      <c r="D883" s="756"/>
      <c r="E883" s="756"/>
      <c r="F883" s="756"/>
      <c r="H883" s="756" t="s">
        <v>1426</v>
      </c>
      <c r="I883" s="756" t="s">
        <v>704</v>
      </c>
      <c r="K883" s="756" t="s">
        <v>704</v>
      </c>
      <c r="L883">
        <v>1</v>
      </c>
      <c r="M883">
        <v>1</v>
      </c>
      <c r="N883">
        <v>15</v>
      </c>
      <c r="O883" s="756" t="s">
        <v>1424</v>
      </c>
      <c r="P883" s="756" t="s">
        <v>114</v>
      </c>
      <c r="Q883" s="756" t="s">
        <v>7</v>
      </c>
      <c r="R883" s="756" t="s">
        <v>705</v>
      </c>
      <c r="S883" s="756" t="s">
        <v>706</v>
      </c>
      <c r="T883" s="756" t="s">
        <v>706</v>
      </c>
      <c r="U883" s="756" t="s">
        <v>707</v>
      </c>
      <c r="V883">
        <v>94260</v>
      </c>
      <c r="W883" s="756" t="s">
        <v>708</v>
      </c>
      <c r="X883">
        <v>94</v>
      </c>
      <c r="Y883" s="756" t="s">
        <v>2450</v>
      </c>
      <c r="Z883">
        <v>15</v>
      </c>
      <c r="AA883" s="756" t="s">
        <v>2453</v>
      </c>
      <c r="AB883" t="s">
        <v>3093</v>
      </c>
      <c r="AC883">
        <v>118.84</v>
      </c>
      <c r="AD883">
        <v>34.58</v>
      </c>
      <c r="AE883">
        <v>69.284999999999997</v>
      </c>
      <c r="AF883">
        <v>69.284999999999997</v>
      </c>
      <c r="AG883">
        <v>59.745000000000005</v>
      </c>
      <c r="AH883">
        <v>59.745000000000005</v>
      </c>
      <c r="AI883">
        <v>65</v>
      </c>
      <c r="AJ883">
        <v>100.20453012048185</v>
      </c>
    </row>
    <row r="884" spans="1:36" hidden="1">
      <c r="A884">
        <v>250</v>
      </c>
      <c r="B884" s="436">
        <v>45756</v>
      </c>
      <c r="C884" s="756" t="s">
        <v>3209</v>
      </c>
      <c r="D884" s="756" t="s">
        <v>1436</v>
      </c>
      <c r="E884" s="756"/>
      <c r="F884" s="756"/>
      <c r="H884" s="756" t="s">
        <v>1444</v>
      </c>
      <c r="I884" s="756" t="s">
        <v>488</v>
      </c>
      <c r="J884">
        <v>83.1</v>
      </c>
      <c r="K884" s="756" t="s">
        <v>488</v>
      </c>
      <c r="L884">
        <v>0</v>
      </c>
      <c r="M884">
        <v>1</v>
      </c>
      <c r="N884">
        <v>15</v>
      </c>
      <c r="O884" s="756" t="s">
        <v>1424</v>
      </c>
      <c r="P884" s="756" t="s">
        <v>13</v>
      </c>
      <c r="Q884" s="756" t="s">
        <v>43</v>
      </c>
      <c r="R884" s="756" t="s">
        <v>93</v>
      </c>
      <c r="S884" s="756" t="s">
        <v>489</v>
      </c>
      <c r="T884" s="756" t="s">
        <v>88</v>
      </c>
      <c r="U884" s="756" t="s">
        <v>490</v>
      </c>
      <c r="V884">
        <v>75016</v>
      </c>
      <c r="W884" s="756" t="s">
        <v>181</v>
      </c>
      <c r="X884">
        <v>75</v>
      </c>
      <c r="Y884" s="756" t="s">
        <v>2448</v>
      </c>
      <c r="Z884">
        <v>15</v>
      </c>
      <c r="AA884" s="756" t="s">
        <v>3310</v>
      </c>
      <c r="AB884" t="s">
        <v>2458</v>
      </c>
      <c r="AC884">
        <v>272.39999999999998</v>
      </c>
      <c r="AD884">
        <v>52.8</v>
      </c>
      <c r="AE884">
        <v>60.131724137931045</v>
      </c>
      <c r="AF884">
        <v>124.55857142857143</v>
      </c>
      <c r="AG884">
        <v>54</v>
      </c>
      <c r="AH884">
        <v>117.02499999999999</v>
      </c>
      <c r="AI884">
        <v>65</v>
      </c>
      <c r="AJ884">
        <v>100.20453012048185</v>
      </c>
    </row>
    <row r="885" spans="1:36" hidden="1">
      <c r="A885">
        <v>250</v>
      </c>
      <c r="B885" s="436">
        <v>45756</v>
      </c>
      <c r="C885" s="756" t="s">
        <v>3209</v>
      </c>
      <c r="D885" s="756" t="s">
        <v>1436</v>
      </c>
      <c r="E885" s="756"/>
      <c r="F885" s="756"/>
      <c r="H885" s="756" t="s">
        <v>1444</v>
      </c>
      <c r="I885" s="756" t="s">
        <v>803</v>
      </c>
      <c r="J885">
        <v>40.75</v>
      </c>
      <c r="K885" s="756" t="s">
        <v>803</v>
      </c>
      <c r="L885">
        <v>0</v>
      </c>
      <c r="M885">
        <v>1</v>
      </c>
      <c r="N885">
        <v>15</v>
      </c>
      <c r="O885" s="756" t="s">
        <v>1424</v>
      </c>
      <c r="P885" s="756" t="s">
        <v>114</v>
      </c>
      <c r="Q885" s="756" t="s">
        <v>20</v>
      </c>
      <c r="R885" s="756" t="s">
        <v>20</v>
      </c>
      <c r="S885" s="756" t="s">
        <v>616</v>
      </c>
      <c r="T885" s="756" t="s">
        <v>616</v>
      </c>
      <c r="U885" s="756" t="s">
        <v>804</v>
      </c>
      <c r="V885">
        <v>75016</v>
      </c>
      <c r="W885" s="756" t="s">
        <v>181</v>
      </c>
      <c r="X885">
        <v>75</v>
      </c>
      <c r="Y885" s="756" t="s">
        <v>2450</v>
      </c>
      <c r="Z885">
        <v>15</v>
      </c>
      <c r="AA885" s="756" t="s">
        <v>2453</v>
      </c>
      <c r="AB885" t="s">
        <v>3092</v>
      </c>
      <c r="AC885">
        <v>475.14</v>
      </c>
      <c r="AD885">
        <v>82</v>
      </c>
      <c r="AE885">
        <v>79.063448275862072</v>
      </c>
      <c r="AF885">
        <v>305.71199999999999</v>
      </c>
      <c r="AG885">
        <v>71</v>
      </c>
      <c r="AH885">
        <v>300.61</v>
      </c>
      <c r="AI885">
        <v>65</v>
      </c>
      <c r="AJ885">
        <v>100.20453012048185</v>
      </c>
    </row>
    <row r="886" spans="1:36" hidden="1">
      <c r="A886">
        <v>250</v>
      </c>
      <c r="B886" s="436">
        <v>45756</v>
      </c>
      <c r="C886" s="756" t="s">
        <v>3209</v>
      </c>
      <c r="D886" s="756" t="s">
        <v>1436</v>
      </c>
      <c r="E886" s="756"/>
      <c r="F886" s="756"/>
      <c r="H886" s="756" t="s">
        <v>1444</v>
      </c>
      <c r="I886" s="756" t="s">
        <v>809</v>
      </c>
      <c r="J886">
        <v>42.35</v>
      </c>
      <c r="K886" s="756" t="s">
        <v>809</v>
      </c>
      <c r="L886">
        <v>0</v>
      </c>
      <c r="M886">
        <v>1</v>
      </c>
      <c r="N886">
        <v>15</v>
      </c>
      <c r="O886" s="756" t="s">
        <v>1424</v>
      </c>
      <c r="P886" s="756" t="s">
        <v>114</v>
      </c>
      <c r="Q886" s="756" t="s">
        <v>20</v>
      </c>
      <c r="R886" s="756" t="s">
        <v>20</v>
      </c>
      <c r="S886" s="756" t="s">
        <v>616</v>
      </c>
      <c r="T886" s="756" t="s">
        <v>616</v>
      </c>
      <c r="U886" s="756" t="s">
        <v>810</v>
      </c>
      <c r="V886">
        <v>75017</v>
      </c>
      <c r="W886" s="756" t="s">
        <v>393</v>
      </c>
      <c r="X886">
        <v>75</v>
      </c>
      <c r="Y886" s="756" t="s">
        <v>2450</v>
      </c>
      <c r="Z886">
        <v>15</v>
      </c>
      <c r="AA886" s="756" t="s">
        <v>2453</v>
      </c>
      <c r="AB886" t="s">
        <v>3092</v>
      </c>
      <c r="AC886">
        <v>411.4</v>
      </c>
      <c r="AD886">
        <v>118.37</v>
      </c>
      <c r="AE886">
        <v>68.5060465116279</v>
      </c>
      <c r="AF886">
        <v>196.38399999999999</v>
      </c>
      <c r="AG886">
        <v>60</v>
      </c>
      <c r="AH886">
        <v>179.85</v>
      </c>
      <c r="AI886">
        <v>65</v>
      </c>
      <c r="AJ886">
        <v>100.20453012048185</v>
      </c>
    </row>
    <row r="887" spans="1:36" hidden="1">
      <c r="A887">
        <v>251</v>
      </c>
      <c r="B887" s="436">
        <v>45756</v>
      </c>
      <c r="C887" s="756" t="s">
        <v>1516</v>
      </c>
      <c r="D887" s="756" t="s">
        <v>3211</v>
      </c>
      <c r="E887" s="756" t="s">
        <v>3256</v>
      </c>
      <c r="F887" s="756"/>
      <c r="H887" s="756" t="s">
        <v>1438</v>
      </c>
      <c r="I887" s="756" t="s">
        <v>1212</v>
      </c>
      <c r="J887">
        <v>115.8</v>
      </c>
      <c r="K887" s="756" t="s">
        <v>1212</v>
      </c>
      <c r="L887">
        <v>0</v>
      </c>
      <c r="M887">
        <v>1</v>
      </c>
      <c r="N887">
        <v>15</v>
      </c>
      <c r="O887" s="756" t="s">
        <v>1424</v>
      </c>
      <c r="P887" s="756" t="s">
        <v>13</v>
      </c>
      <c r="Q887" s="756" t="s">
        <v>49</v>
      </c>
      <c r="R887" s="756" t="s">
        <v>49</v>
      </c>
      <c r="S887" s="756" t="s">
        <v>131</v>
      </c>
      <c r="T887" s="756"/>
      <c r="U887" s="756" t="s">
        <v>1213</v>
      </c>
      <c r="V887">
        <v>75020</v>
      </c>
      <c r="W887" s="756" t="s">
        <v>138</v>
      </c>
      <c r="X887">
        <v>75</v>
      </c>
      <c r="Y887" s="756" t="s">
        <v>2448</v>
      </c>
      <c r="Z887">
        <v>15</v>
      </c>
      <c r="AA887" s="756" t="s">
        <v>3310</v>
      </c>
      <c r="AB887" t="s">
        <v>2458</v>
      </c>
      <c r="AC887">
        <v>875.78</v>
      </c>
      <c r="AD887">
        <v>47.44</v>
      </c>
      <c r="AE887">
        <v>168.76499999999999</v>
      </c>
      <c r="AF887">
        <v>180.01599999999999</v>
      </c>
      <c r="AG887">
        <v>130.27000000000001</v>
      </c>
      <c r="AH887">
        <v>118.14</v>
      </c>
      <c r="AI887">
        <v>65</v>
      </c>
      <c r="AJ887">
        <v>100.20453012048185</v>
      </c>
    </row>
    <row r="888" spans="1:36" hidden="1">
      <c r="A888">
        <v>251</v>
      </c>
      <c r="B888" s="436">
        <v>45756</v>
      </c>
      <c r="C888" s="756" t="s">
        <v>1516</v>
      </c>
      <c r="D888" s="756" t="s">
        <v>3211</v>
      </c>
      <c r="E888" s="756" t="s">
        <v>3256</v>
      </c>
      <c r="F888" s="756"/>
      <c r="H888" s="756" t="s">
        <v>1438</v>
      </c>
      <c r="I888" s="756" t="s">
        <v>1209</v>
      </c>
      <c r="J888">
        <v>115.8</v>
      </c>
      <c r="K888" s="756" t="s">
        <v>1209</v>
      </c>
      <c r="L888">
        <v>0</v>
      </c>
      <c r="M888">
        <v>1</v>
      </c>
      <c r="N888">
        <v>15</v>
      </c>
      <c r="O888" s="756" t="s">
        <v>1424</v>
      </c>
      <c r="P888" s="756" t="s">
        <v>114</v>
      </c>
      <c r="Q888" s="756" t="s">
        <v>35</v>
      </c>
      <c r="R888" s="756" t="s">
        <v>143</v>
      </c>
      <c r="S888" s="756"/>
      <c r="T888" s="756"/>
      <c r="U888" s="756" t="s">
        <v>1210</v>
      </c>
      <c r="V888">
        <v>93000</v>
      </c>
      <c r="W888" s="756" t="s">
        <v>1211</v>
      </c>
      <c r="X888">
        <v>93</v>
      </c>
      <c r="Y888" s="756" t="s">
        <v>2450</v>
      </c>
      <c r="Z888">
        <v>15</v>
      </c>
      <c r="AA888" s="756" t="s">
        <v>2453</v>
      </c>
      <c r="AB888" t="s">
        <v>3092</v>
      </c>
      <c r="AC888">
        <v>276</v>
      </c>
      <c r="AD888">
        <v>47.44</v>
      </c>
      <c r="AE888">
        <v>132.76266666666666</v>
      </c>
      <c r="AF888">
        <v>132.76266666666666</v>
      </c>
      <c r="AG888">
        <v>118.14</v>
      </c>
      <c r="AH888">
        <v>118.14</v>
      </c>
      <c r="AI888">
        <v>65</v>
      </c>
      <c r="AJ888">
        <v>100.20453012048185</v>
      </c>
    </row>
    <row r="889" spans="1:36" hidden="1">
      <c r="B889" s="436">
        <v>45757</v>
      </c>
      <c r="C889" s="756" t="s">
        <v>1425</v>
      </c>
      <c r="D889" s="756"/>
      <c r="E889" s="756"/>
      <c r="F889" s="756"/>
      <c r="H889" s="756" t="s">
        <v>1426</v>
      </c>
      <c r="I889" s="756" t="s">
        <v>3260</v>
      </c>
      <c r="K889" s="756" t="s">
        <v>3260</v>
      </c>
      <c r="L889">
        <v>1</v>
      </c>
      <c r="M889">
        <v>1</v>
      </c>
      <c r="N889">
        <v>15</v>
      </c>
      <c r="O889" s="756" t="s">
        <v>1432</v>
      </c>
      <c r="P889" s="756" t="s">
        <v>3269</v>
      </c>
      <c r="Q889" s="756"/>
      <c r="R889" s="756"/>
      <c r="S889" s="756"/>
      <c r="T889" s="756"/>
      <c r="U889" s="756"/>
      <c r="W889" s="756"/>
      <c r="Y889" s="756" t="s">
        <v>2450</v>
      </c>
      <c r="Z889">
        <v>15</v>
      </c>
      <c r="AA889" s="756" t="s">
        <v>3310</v>
      </c>
      <c r="AB889" t="s">
        <v>3093</v>
      </c>
      <c r="AI889">
        <v>65</v>
      </c>
      <c r="AJ889">
        <v>100.20453012048185</v>
      </c>
    </row>
    <row r="890" spans="1:36" hidden="1">
      <c r="A890">
        <v>252</v>
      </c>
      <c r="B890" s="436">
        <v>45757</v>
      </c>
      <c r="C890" s="756" t="s">
        <v>1477</v>
      </c>
      <c r="D890" s="756" t="s">
        <v>1574</v>
      </c>
      <c r="E890" s="756" t="s">
        <v>1775</v>
      </c>
      <c r="F890" s="756"/>
      <c r="H890" s="756" t="s">
        <v>1438</v>
      </c>
      <c r="I890" s="756" t="s">
        <v>752</v>
      </c>
      <c r="J890">
        <v>161.79</v>
      </c>
      <c r="K890" s="756" t="s">
        <v>752</v>
      </c>
      <c r="L890">
        <v>0</v>
      </c>
      <c r="M890">
        <v>1</v>
      </c>
      <c r="N890">
        <v>15</v>
      </c>
      <c r="O890" s="756" t="s">
        <v>1432</v>
      </c>
      <c r="P890" s="756" t="s">
        <v>114</v>
      </c>
      <c r="Q890" s="756" t="s">
        <v>3</v>
      </c>
      <c r="R890" s="756" t="s">
        <v>22</v>
      </c>
      <c r="S890" s="756" t="s">
        <v>753</v>
      </c>
      <c r="T890" s="756" t="s">
        <v>754</v>
      </c>
      <c r="U890" s="756" t="s">
        <v>755</v>
      </c>
      <c r="V890">
        <v>75012</v>
      </c>
      <c r="W890" s="756" t="s">
        <v>151</v>
      </c>
      <c r="X890">
        <v>75</v>
      </c>
      <c r="Y890" s="756" t="s">
        <v>2450</v>
      </c>
      <c r="Z890">
        <v>15</v>
      </c>
      <c r="AA890" s="756" t="s">
        <v>2454</v>
      </c>
      <c r="AB890" t="s">
        <v>3092</v>
      </c>
      <c r="AC890">
        <v>213.19</v>
      </c>
      <c r="AD890">
        <v>23.4</v>
      </c>
      <c r="AE890">
        <v>53.110666666666702</v>
      </c>
      <c r="AF890">
        <v>79.665999999999997</v>
      </c>
      <c r="AG890">
        <v>23.43</v>
      </c>
      <c r="AH890">
        <v>37.245000000000005</v>
      </c>
      <c r="AI890">
        <v>65</v>
      </c>
      <c r="AJ890">
        <v>100.20453012048185</v>
      </c>
    </row>
    <row r="891" spans="1:36" hidden="1">
      <c r="A891">
        <v>252</v>
      </c>
      <c r="B891" s="436">
        <v>45757</v>
      </c>
      <c r="C891" s="756" t="s">
        <v>1477</v>
      </c>
      <c r="D891" s="756" t="s">
        <v>1574</v>
      </c>
      <c r="E891" s="756" t="s">
        <v>1775</v>
      </c>
      <c r="F891" s="756"/>
      <c r="H891" s="756" t="s">
        <v>1438</v>
      </c>
      <c r="I891" s="756" t="s">
        <v>291</v>
      </c>
      <c r="J891">
        <v>161.79</v>
      </c>
      <c r="K891" s="756" t="s">
        <v>291</v>
      </c>
      <c r="L891">
        <v>0</v>
      </c>
      <c r="M891">
        <v>1</v>
      </c>
      <c r="N891">
        <v>15</v>
      </c>
      <c r="O891" s="756" t="s">
        <v>1432</v>
      </c>
      <c r="P891" s="756" t="s">
        <v>13</v>
      </c>
      <c r="Q891" s="756" t="s">
        <v>47</v>
      </c>
      <c r="R891" s="756" t="s">
        <v>292</v>
      </c>
      <c r="S891" s="756" t="s">
        <v>209</v>
      </c>
      <c r="T891" s="756" t="s">
        <v>88</v>
      </c>
      <c r="U891" s="756" t="s">
        <v>293</v>
      </c>
      <c r="V891">
        <v>75005</v>
      </c>
      <c r="W891" s="756" t="s">
        <v>294</v>
      </c>
      <c r="X891">
        <v>75</v>
      </c>
      <c r="Y891" s="756" t="s">
        <v>2448</v>
      </c>
      <c r="Z891">
        <v>15</v>
      </c>
      <c r="AA891" s="756" t="s">
        <v>3310</v>
      </c>
      <c r="AB891" t="s">
        <v>2458</v>
      </c>
      <c r="AC891">
        <v>510</v>
      </c>
      <c r="AD891">
        <v>23.4</v>
      </c>
      <c r="AE891">
        <v>74.385000000000005</v>
      </c>
      <c r="AF891">
        <v>127.51714285714286</v>
      </c>
      <c r="AG891">
        <v>27.29</v>
      </c>
      <c r="AH891">
        <v>36</v>
      </c>
      <c r="AI891">
        <v>65</v>
      </c>
      <c r="AJ891">
        <v>100.20453012048185</v>
      </c>
    </row>
    <row r="892" spans="1:36" hidden="1">
      <c r="A892">
        <v>252</v>
      </c>
      <c r="B892" s="436">
        <v>45757</v>
      </c>
      <c r="C892" s="756" t="s">
        <v>1477</v>
      </c>
      <c r="D892" s="756" t="s">
        <v>1574</v>
      </c>
      <c r="E892" s="756" t="s">
        <v>1775</v>
      </c>
      <c r="F892" s="756"/>
      <c r="H892" s="756" t="s">
        <v>1438</v>
      </c>
      <c r="I892" s="756" t="s">
        <v>1227</v>
      </c>
      <c r="J892">
        <v>70</v>
      </c>
      <c r="K892" s="756" t="s">
        <v>1227</v>
      </c>
      <c r="L892">
        <v>0</v>
      </c>
      <c r="M892">
        <v>1</v>
      </c>
      <c r="N892">
        <v>15</v>
      </c>
      <c r="O892" s="756" t="s">
        <v>1432</v>
      </c>
      <c r="P892" s="756" t="s">
        <v>114</v>
      </c>
      <c r="Q892" s="756" t="s">
        <v>20</v>
      </c>
      <c r="R892" s="756" t="s">
        <v>20</v>
      </c>
      <c r="S892" s="756" t="s">
        <v>848</v>
      </c>
      <c r="T892" s="756" t="s">
        <v>848</v>
      </c>
      <c r="U892" s="756" t="s">
        <v>1228</v>
      </c>
      <c r="V892">
        <v>93230</v>
      </c>
      <c r="W892" s="756" t="s">
        <v>286</v>
      </c>
      <c r="X892">
        <v>93</v>
      </c>
      <c r="Y892" s="756" t="s">
        <v>2450</v>
      </c>
      <c r="Z892">
        <v>15</v>
      </c>
      <c r="AA892" s="756" t="s">
        <v>2453</v>
      </c>
      <c r="AB892" t="s">
        <v>3092</v>
      </c>
      <c r="AC892">
        <v>242</v>
      </c>
      <c r="AD892">
        <v>68.650000000000006</v>
      </c>
      <c r="AE892">
        <v>73.678620689655176</v>
      </c>
      <c r="AF892">
        <v>142.44533333333334</v>
      </c>
      <c r="AG892">
        <v>63.7</v>
      </c>
      <c r="AH892">
        <v>131</v>
      </c>
      <c r="AI892">
        <v>65</v>
      </c>
      <c r="AJ892">
        <v>100.20453012048185</v>
      </c>
    </row>
    <row r="893" spans="1:36" hidden="1">
      <c r="A893">
        <v>252</v>
      </c>
      <c r="B893" s="436">
        <v>45757</v>
      </c>
      <c r="C893" s="756" t="s">
        <v>1477</v>
      </c>
      <c r="D893" s="756" t="s">
        <v>1574</v>
      </c>
      <c r="E893" s="756" t="s">
        <v>1775</v>
      </c>
      <c r="F893" s="756"/>
      <c r="H893" s="756" t="s">
        <v>1438</v>
      </c>
      <c r="I893" s="756" t="s">
        <v>759</v>
      </c>
      <c r="J893">
        <v>70</v>
      </c>
      <c r="K893" s="756" t="s">
        <v>759</v>
      </c>
      <c r="L893">
        <v>0</v>
      </c>
      <c r="M893">
        <v>1</v>
      </c>
      <c r="N893">
        <v>15</v>
      </c>
      <c r="O893" s="756" t="s">
        <v>1432</v>
      </c>
      <c r="P893" s="756" t="s">
        <v>13</v>
      </c>
      <c r="Q893" s="756" t="s">
        <v>49</v>
      </c>
      <c r="R893" s="756" t="s">
        <v>49</v>
      </c>
      <c r="S893" s="756" t="s">
        <v>760</v>
      </c>
      <c r="T893" s="756" t="s">
        <v>88</v>
      </c>
      <c r="U893" s="756" t="s">
        <v>761</v>
      </c>
      <c r="V893">
        <v>94270</v>
      </c>
      <c r="W893" s="756" t="s">
        <v>762</v>
      </c>
      <c r="X893">
        <v>94</v>
      </c>
      <c r="Y893" s="756" t="s">
        <v>2447</v>
      </c>
      <c r="Z893">
        <v>15</v>
      </c>
      <c r="AA893" s="756" t="s">
        <v>3310</v>
      </c>
      <c r="AB893" t="s">
        <v>2458</v>
      </c>
      <c r="AC893">
        <v>983.5</v>
      </c>
      <c r="AD893">
        <v>42.79</v>
      </c>
      <c r="AE893">
        <v>143.24458333333334</v>
      </c>
      <c r="AF893">
        <v>229.19133333333332</v>
      </c>
      <c r="AG893">
        <v>78.525000000000006</v>
      </c>
      <c r="AH893">
        <v>125.9</v>
      </c>
      <c r="AI893">
        <v>65</v>
      </c>
      <c r="AJ893">
        <v>100.20453012048185</v>
      </c>
    </row>
    <row r="894" spans="1:36" hidden="1">
      <c r="A894">
        <v>253</v>
      </c>
      <c r="B894" s="436">
        <v>45757</v>
      </c>
      <c r="C894" s="756" t="s">
        <v>1611</v>
      </c>
      <c r="D894" s="756" t="s">
        <v>3261</v>
      </c>
      <c r="E894" s="756" t="s">
        <v>3262</v>
      </c>
      <c r="F894" s="756"/>
      <c r="H894" s="756" t="s">
        <v>1457</v>
      </c>
      <c r="I894" s="756" t="s">
        <v>1203</v>
      </c>
      <c r="J894">
        <v>87.5</v>
      </c>
      <c r="K894" s="756" t="s">
        <v>1203</v>
      </c>
      <c r="L894">
        <v>0</v>
      </c>
      <c r="M894">
        <v>1</v>
      </c>
      <c r="N894">
        <v>15</v>
      </c>
      <c r="O894" s="756" t="s">
        <v>1432</v>
      </c>
      <c r="P894" s="756" t="s">
        <v>114</v>
      </c>
      <c r="Q894" s="756" t="s">
        <v>690</v>
      </c>
      <c r="R894" s="756" t="s">
        <v>1204</v>
      </c>
      <c r="S894" s="756"/>
      <c r="T894" s="756"/>
      <c r="U894" s="756" t="s">
        <v>1205</v>
      </c>
      <c r="V894">
        <v>75013</v>
      </c>
      <c r="W894" s="756" t="s">
        <v>127</v>
      </c>
      <c r="X894">
        <v>75</v>
      </c>
      <c r="Y894" s="756" t="s">
        <v>2450</v>
      </c>
      <c r="Z894">
        <v>15</v>
      </c>
      <c r="AA894" s="756" t="s">
        <v>2452</v>
      </c>
      <c r="AB894" t="s">
        <v>3092</v>
      </c>
      <c r="AC894">
        <v>96.3</v>
      </c>
      <c r="AD894">
        <v>70</v>
      </c>
      <c r="AE894">
        <v>80.628571428571433</v>
      </c>
      <c r="AF894">
        <v>80.628571428571433</v>
      </c>
      <c r="AG894">
        <v>87.5</v>
      </c>
      <c r="AH894">
        <v>87.5</v>
      </c>
      <c r="AI894">
        <v>65</v>
      </c>
      <c r="AJ894">
        <v>100.20453012048185</v>
      </c>
    </row>
    <row r="895" spans="1:36" hidden="1">
      <c r="A895">
        <v>253</v>
      </c>
      <c r="B895" s="436">
        <v>45757</v>
      </c>
      <c r="C895" s="756" t="s">
        <v>1611</v>
      </c>
      <c r="D895" s="756" t="s">
        <v>3261</v>
      </c>
      <c r="E895" s="756" t="s">
        <v>3262</v>
      </c>
      <c r="F895" s="756"/>
      <c r="H895" s="756" t="s">
        <v>1457</v>
      </c>
      <c r="I895" s="756" t="s">
        <v>485</v>
      </c>
      <c r="J895">
        <v>87.5</v>
      </c>
      <c r="K895" s="756" t="s">
        <v>485</v>
      </c>
      <c r="L895">
        <v>0</v>
      </c>
      <c r="M895">
        <v>1</v>
      </c>
      <c r="N895">
        <v>15</v>
      </c>
      <c r="O895" s="756" t="s">
        <v>1432</v>
      </c>
      <c r="P895" s="756" t="s">
        <v>13</v>
      </c>
      <c r="Q895" s="756" t="s">
        <v>49</v>
      </c>
      <c r="R895" s="756" t="s">
        <v>86</v>
      </c>
      <c r="S895" s="756" t="s">
        <v>486</v>
      </c>
      <c r="T895" s="756" t="s">
        <v>88</v>
      </c>
      <c r="U895" s="756" t="s">
        <v>487</v>
      </c>
      <c r="V895">
        <v>75003</v>
      </c>
      <c r="W895" s="756" t="s">
        <v>315</v>
      </c>
      <c r="X895">
        <v>75</v>
      </c>
      <c r="Y895" s="756" t="s">
        <v>2447</v>
      </c>
      <c r="Z895">
        <v>15</v>
      </c>
      <c r="AA895" s="756" t="s">
        <v>3310</v>
      </c>
      <c r="AB895" t="s">
        <v>2458</v>
      </c>
      <c r="AC895">
        <v>96.3</v>
      </c>
      <c r="AD895">
        <v>70</v>
      </c>
      <c r="AE895">
        <v>80.628571428571433</v>
      </c>
      <c r="AF895">
        <v>80.628571428571433</v>
      </c>
      <c r="AG895">
        <v>87.5</v>
      </c>
      <c r="AH895">
        <v>87.5</v>
      </c>
      <c r="AI895">
        <v>65</v>
      </c>
      <c r="AJ895">
        <v>100.20453012048185</v>
      </c>
    </row>
    <row r="896" spans="1:36" hidden="1">
      <c r="A896">
        <v>254</v>
      </c>
      <c r="B896" s="436">
        <v>45757</v>
      </c>
      <c r="C896" s="756" t="s">
        <v>1447</v>
      </c>
      <c r="D896" s="756" t="s">
        <v>3264</v>
      </c>
      <c r="E896" s="756"/>
      <c r="F896" s="756"/>
      <c r="H896" s="756" t="s">
        <v>1461</v>
      </c>
      <c r="I896" s="756" t="s">
        <v>500</v>
      </c>
      <c r="J896">
        <v>39.4</v>
      </c>
      <c r="K896" s="756" t="s">
        <v>500</v>
      </c>
      <c r="L896">
        <v>0</v>
      </c>
      <c r="M896">
        <v>1</v>
      </c>
      <c r="N896">
        <v>15</v>
      </c>
      <c r="O896" s="756" t="s">
        <v>1432</v>
      </c>
      <c r="P896" s="756" t="s">
        <v>114</v>
      </c>
      <c r="Q896" s="756" t="s">
        <v>7</v>
      </c>
      <c r="R896" s="756" t="s">
        <v>501</v>
      </c>
      <c r="S896" s="756" t="s">
        <v>500</v>
      </c>
      <c r="T896" s="756" t="s">
        <v>500</v>
      </c>
      <c r="U896" s="756" t="s">
        <v>502</v>
      </c>
      <c r="V896">
        <v>92000</v>
      </c>
      <c r="W896" s="756" t="s">
        <v>160</v>
      </c>
      <c r="X896">
        <v>92</v>
      </c>
      <c r="Y896" s="756" t="s">
        <v>2450</v>
      </c>
      <c r="Z896">
        <v>15</v>
      </c>
      <c r="AA896" s="756" t="s">
        <v>2453</v>
      </c>
      <c r="AB896" t="s">
        <v>3092</v>
      </c>
      <c r="AC896">
        <v>458.58000000000004</v>
      </c>
      <c r="AD896">
        <v>45.85</v>
      </c>
      <c r="AE896">
        <v>71.959032258064511</v>
      </c>
      <c r="AF896">
        <v>159.33785714285716</v>
      </c>
      <c r="AG896">
        <v>53.75</v>
      </c>
      <c r="AH896">
        <v>137.535</v>
      </c>
      <c r="AI896">
        <v>65</v>
      </c>
      <c r="AJ896">
        <v>100.20453012048185</v>
      </c>
    </row>
    <row r="897" spans="1:36" hidden="1">
      <c r="A897">
        <v>254</v>
      </c>
      <c r="B897" s="436">
        <v>45757</v>
      </c>
      <c r="C897" s="756" t="s">
        <v>1447</v>
      </c>
      <c r="D897" s="756" t="s">
        <v>3264</v>
      </c>
      <c r="E897" s="756"/>
      <c r="F897" s="756"/>
      <c r="H897" s="756" t="s">
        <v>1461</v>
      </c>
      <c r="I897" s="756" t="s">
        <v>370</v>
      </c>
      <c r="J897">
        <v>39.4</v>
      </c>
      <c r="K897" s="756" t="s">
        <v>370</v>
      </c>
      <c r="L897">
        <v>0</v>
      </c>
      <c r="M897">
        <v>1</v>
      </c>
      <c r="N897">
        <v>15</v>
      </c>
      <c r="O897" s="756" t="s">
        <v>1432</v>
      </c>
      <c r="P897" s="756" t="s">
        <v>13</v>
      </c>
      <c r="Q897" s="756" t="s">
        <v>43</v>
      </c>
      <c r="R897" s="756" t="s">
        <v>93</v>
      </c>
      <c r="S897" s="756" t="s">
        <v>371</v>
      </c>
      <c r="T897" s="756" t="s">
        <v>95</v>
      </c>
      <c r="U897" s="756" t="s">
        <v>373</v>
      </c>
      <c r="V897">
        <v>92000</v>
      </c>
      <c r="W897" s="756" t="s">
        <v>160</v>
      </c>
      <c r="X897">
        <v>92</v>
      </c>
      <c r="Y897" s="756" t="s">
        <v>2512</v>
      </c>
      <c r="Z897">
        <v>15</v>
      </c>
      <c r="AA897" s="756" t="s">
        <v>3310</v>
      </c>
      <c r="AB897" t="s">
        <v>2458</v>
      </c>
      <c r="AC897">
        <v>106.98</v>
      </c>
      <c r="AD897">
        <v>18</v>
      </c>
      <c r="AE897">
        <v>59.938333333333333</v>
      </c>
      <c r="AF897">
        <v>59.938333333333333</v>
      </c>
      <c r="AG897">
        <v>50.814999999999998</v>
      </c>
      <c r="AH897">
        <v>50.814999999999998</v>
      </c>
      <c r="AI897">
        <v>65</v>
      </c>
      <c r="AJ897">
        <v>100.20453012048185</v>
      </c>
    </row>
    <row r="898" spans="1:36" hidden="1">
      <c r="A898">
        <v>255</v>
      </c>
      <c r="B898" s="436">
        <v>45757</v>
      </c>
      <c r="C898" s="756" t="s">
        <v>1805</v>
      </c>
      <c r="D898" s="756" t="s">
        <v>3181</v>
      </c>
      <c r="E898" s="756" t="s">
        <v>3266</v>
      </c>
      <c r="F898" s="756"/>
      <c r="H898" s="756" t="s">
        <v>1444</v>
      </c>
      <c r="I898" s="756" t="s">
        <v>331</v>
      </c>
      <c r="J898">
        <v>803</v>
      </c>
      <c r="K898" s="756" t="s">
        <v>331</v>
      </c>
      <c r="L898">
        <v>0</v>
      </c>
      <c r="M898">
        <v>1</v>
      </c>
      <c r="N898">
        <v>15</v>
      </c>
      <c r="O898" s="756" t="s">
        <v>1432</v>
      </c>
      <c r="P898" s="756" t="s">
        <v>114</v>
      </c>
      <c r="Q898" s="756" t="s">
        <v>3</v>
      </c>
      <c r="R898" s="756" t="s">
        <v>3</v>
      </c>
      <c r="S898" s="756" t="s">
        <v>332</v>
      </c>
      <c r="T898" s="756" t="s">
        <v>332</v>
      </c>
      <c r="U898" s="756" t="s">
        <v>333</v>
      </c>
      <c r="V898">
        <v>93200</v>
      </c>
      <c r="W898" s="756" t="s">
        <v>330</v>
      </c>
      <c r="X898">
        <v>93</v>
      </c>
      <c r="Y898" s="756" t="s">
        <v>2450</v>
      </c>
      <c r="Z898">
        <v>15</v>
      </c>
      <c r="AA898" s="756" t="s">
        <v>2454</v>
      </c>
      <c r="AB898" t="s">
        <v>3092</v>
      </c>
      <c r="AC898">
        <v>1408</v>
      </c>
      <c r="AD898">
        <v>16</v>
      </c>
      <c r="AE898">
        <v>433.81812500000001</v>
      </c>
      <c r="AF898">
        <v>631.00818181818181</v>
      </c>
      <c r="AG898">
        <v>416.39</v>
      </c>
      <c r="AH898">
        <v>630.5</v>
      </c>
      <c r="AI898">
        <v>65</v>
      </c>
      <c r="AJ898">
        <v>100.20453012048185</v>
      </c>
    </row>
    <row r="899" spans="1:36" hidden="1">
      <c r="A899">
        <v>255</v>
      </c>
      <c r="B899" s="436">
        <v>45757</v>
      </c>
      <c r="C899" s="756" t="s">
        <v>1805</v>
      </c>
      <c r="D899" s="756" t="s">
        <v>3181</v>
      </c>
      <c r="E899" s="756" t="s">
        <v>3266</v>
      </c>
      <c r="F899" s="756"/>
      <c r="H899" s="756" t="s">
        <v>1444</v>
      </c>
      <c r="I899" s="756" t="s">
        <v>1245</v>
      </c>
      <c r="J899">
        <v>803</v>
      </c>
      <c r="K899" s="756" t="s">
        <v>1245</v>
      </c>
      <c r="L899">
        <v>0</v>
      </c>
      <c r="M899">
        <v>1</v>
      </c>
      <c r="N899">
        <v>15</v>
      </c>
      <c r="O899" s="756" t="s">
        <v>1432</v>
      </c>
      <c r="P899" s="756" t="s">
        <v>13</v>
      </c>
      <c r="Q899" s="756" t="s">
        <v>49</v>
      </c>
      <c r="R899" s="756" t="s">
        <v>86</v>
      </c>
      <c r="S899" s="756" t="s">
        <v>1245</v>
      </c>
      <c r="T899" s="756" t="s">
        <v>88</v>
      </c>
      <c r="U899" s="756" t="s">
        <v>1246</v>
      </c>
      <c r="V899">
        <v>93022</v>
      </c>
      <c r="W899" s="756" t="s">
        <v>1211</v>
      </c>
      <c r="X899">
        <v>93</v>
      </c>
      <c r="Y899" s="756" t="s">
        <v>2450</v>
      </c>
      <c r="Z899">
        <v>15</v>
      </c>
      <c r="AA899" s="756" t="s">
        <v>3310</v>
      </c>
      <c r="AB899" t="s">
        <v>2458</v>
      </c>
      <c r="AC899">
        <v>1408</v>
      </c>
      <c r="AD899">
        <v>0</v>
      </c>
      <c r="AE899">
        <v>436.70933333333335</v>
      </c>
      <c r="AF899">
        <v>655.06400000000008</v>
      </c>
      <c r="AG899">
        <v>425</v>
      </c>
      <c r="AH899">
        <v>831.75</v>
      </c>
      <c r="AI899">
        <v>65</v>
      </c>
      <c r="AJ899">
        <v>100.20453012048185</v>
      </c>
    </row>
    <row r="900" spans="1:36" hidden="1">
      <c r="B900" s="436">
        <v>45758</v>
      </c>
      <c r="C900" s="756" t="s">
        <v>1425</v>
      </c>
      <c r="D900" s="756"/>
      <c r="E900" s="756"/>
      <c r="F900" s="756"/>
      <c r="H900" s="756" t="s">
        <v>1426</v>
      </c>
      <c r="I900" s="756" t="s">
        <v>1231</v>
      </c>
      <c r="K900" s="756" t="s">
        <v>1231</v>
      </c>
      <c r="L900">
        <v>1</v>
      </c>
      <c r="M900">
        <v>1</v>
      </c>
      <c r="N900">
        <v>15</v>
      </c>
      <c r="O900" s="756" t="s">
        <v>1440</v>
      </c>
      <c r="P900" s="756" t="s">
        <v>114</v>
      </c>
      <c r="Q900" s="756" t="s">
        <v>7</v>
      </c>
      <c r="R900" s="756" t="s">
        <v>143</v>
      </c>
      <c r="S900" s="756"/>
      <c r="T900" s="756" t="s">
        <v>1232</v>
      </c>
      <c r="U900" s="756" t="s">
        <v>1233</v>
      </c>
      <c r="V900">
        <v>92110</v>
      </c>
      <c r="W900" s="756" t="s">
        <v>167</v>
      </c>
      <c r="X900">
        <v>92</v>
      </c>
      <c r="Y900" s="756" t="s">
        <v>2450</v>
      </c>
      <c r="Z900">
        <v>15</v>
      </c>
      <c r="AA900" s="756" t="s">
        <v>2453</v>
      </c>
      <c r="AB900" t="s">
        <v>3093</v>
      </c>
      <c r="AC900">
        <v>106.55</v>
      </c>
      <c r="AD900">
        <v>60.5</v>
      </c>
      <c r="AE900">
        <v>80.216666666666669</v>
      </c>
      <c r="AF900">
        <v>80.216666666666669</v>
      </c>
      <c r="AG900">
        <v>73.599999999999994</v>
      </c>
      <c r="AH900">
        <v>73.599999999999994</v>
      </c>
      <c r="AI900">
        <v>65</v>
      </c>
      <c r="AJ900">
        <v>100.20453012048185</v>
      </c>
    </row>
    <row r="901" spans="1:36" hidden="1">
      <c r="B901" s="436">
        <v>45758</v>
      </c>
      <c r="C901" s="756" t="s">
        <v>1425</v>
      </c>
      <c r="D901" s="756"/>
      <c r="E901" s="756"/>
      <c r="F901" s="756"/>
      <c r="H901" s="756" t="s">
        <v>1426</v>
      </c>
      <c r="I901" s="756" t="s">
        <v>455</v>
      </c>
      <c r="K901" s="756" t="s">
        <v>455</v>
      </c>
      <c r="L901">
        <v>1</v>
      </c>
      <c r="M901">
        <v>1</v>
      </c>
      <c r="N901">
        <v>15</v>
      </c>
      <c r="O901" s="756" t="s">
        <v>1440</v>
      </c>
      <c r="P901" s="756" t="s">
        <v>114</v>
      </c>
      <c r="Q901" s="756" t="s">
        <v>7</v>
      </c>
      <c r="R901" s="756" t="s">
        <v>143</v>
      </c>
      <c r="S901" s="756" t="s">
        <v>449</v>
      </c>
      <c r="T901" s="756" t="s">
        <v>165</v>
      </c>
      <c r="U901" s="756" t="s">
        <v>456</v>
      </c>
      <c r="V901">
        <v>92300</v>
      </c>
      <c r="W901" s="756" t="s">
        <v>172</v>
      </c>
      <c r="X901">
        <v>92</v>
      </c>
      <c r="Y901" s="756" t="s">
        <v>2450</v>
      </c>
      <c r="Z901">
        <v>15</v>
      </c>
      <c r="AA901" s="756" t="s">
        <v>2453</v>
      </c>
      <c r="AB901" t="s">
        <v>3093</v>
      </c>
      <c r="AC901">
        <v>60.57</v>
      </c>
      <c r="AD901">
        <v>29.3</v>
      </c>
      <c r="AE901">
        <v>41.696666666666665</v>
      </c>
      <c r="AF901">
        <v>41.696666666666665</v>
      </c>
      <c r="AG901">
        <v>35.22</v>
      </c>
      <c r="AH901">
        <v>35.22</v>
      </c>
      <c r="AI901">
        <v>65</v>
      </c>
      <c r="AJ901">
        <v>100.20453012048185</v>
      </c>
    </row>
    <row r="902" spans="1:36" hidden="1">
      <c r="B902" s="436">
        <v>45758</v>
      </c>
      <c r="C902" s="756" t="s">
        <v>1425</v>
      </c>
      <c r="D902" s="756"/>
      <c r="E902" s="756"/>
      <c r="F902" s="756"/>
      <c r="H902" s="756" t="s">
        <v>1426</v>
      </c>
      <c r="I902" s="756" t="s">
        <v>835</v>
      </c>
      <c r="K902" s="756" t="s">
        <v>835</v>
      </c>
      <c r="L902">
        <v>1</v>
      </c>
      <c r="M902">
        <v>1</v>
      </c>
      <c r="N902">
        <v>15</v>
      </c>
      <c r="O902" s="756" t="s">
        <v>1440</v>
      </c>
      <c r="P902" s="756" t="s">
        <v>114</v>
      </c>
      <c r="Q902" s="756" t="s">
        <v>7</v>
      </c>
      <c r="R902" s="756" t="s">
        <v>143</v>
      </c>
      <c r="S902" s="756" t="s">
        <v>836</v>
      </c>
      <c r="T902" s="756" t="s">
        <v>837</v>
      </c>
      <c r="U902" s="756" t="s">
        <v>838</v>
      </c>
      <c r="V902">
        <v>92100</v>
      </c>
      <c r="W902" s="756" t="s">
        <v>839</v>
      </c>
      <c r="X902">
        <v>92</v>
      </c>
      <c r="Y902" s="756" t="s">
        <v>2450</v>
      </c>
      <c r="Z902">
        <v>15</v>
      </c>
      <c r="AA902" s="756" t="s">
        <v>2453</v>
      </c>
      <c r="AB902" t="s">
        <v>3093</v>
      </c>
      <c r="AI902">
        <v>65</v>
      </c>
      <c r="AJ902">
        <v>100.20453012048185</v>
      </c>
    </row>
    <row r="903" spans="1:36" hidden="1">
      <c r="B903" s="436">
        <v>45758</v>
      </c>
      <c r="C903" s="756" t="s">
        <v>1425</v>
      </c>
      <c r="D903" s="756"/>
      <c r="E903" s="756"/>
      <c r="F903" s="756"/>
      <c r="H903" s="756" t="s">
        <v>1426</v>
      </c>
      <c r="I903" s="756" t="s">
        <v>174</v>
      </c>
      <c r="K903" s="756" t="s">
        <v>174</v>
      </c>
      <c r="L903">
        <v>1</v>
      </c>
      <c r="M903">
        <v>1</v>
      </c>
      <c r="N903">
        <v>15</v>
      </c>
      <c r="O903" s="756" t="s">
        <v>1440</v>
      </c>
      <c r="P903" s="756" t="s">
        <v>114</v>
      </c>
      <c r="Q903" s="756" t="s">
        <v>7</v>
      </c>
      <c r="R903" s="756" t="s">
        <v>143</v>
      </c>
      <c r="S903" s="756" t="s">
        <v>144</v>
      </c>
      <c r="T903" s="756" t="s">
        <v>175</v>
      </c>
      <c r="U903" s="756" t="s">
        <v>176</v>
      </c>
      <c r="V903">
        <v>92400</v>
      </c>
      <c r="W903" s="756" t="s">
        <v>177</v>
      </c>
      <c r="X903">
        <v>92</v>
      </c>
      <c r="Y903" s="756" t="s">
        <v>2450</v>
      </c>
      <c r="Z903">
        <v>15</v>
      </c>
      <c r="AA903" s="756" t="s">
        <v>2453</v>
      </c>
      <c r="AB903" t="s">
        <v>3093</v>
      </c>
      <c r="AC903">
        <v>36</v>
      </c>
      <c r="AD903">
        <v>36</v>
      </c>
      <c r="AE903">
        <v>36</v>
      </c>
      <c r="AF903">
        <v>36</v>
      </c>
      <c r="AG903">
        <v>36</v>
      </c>
      <c r="AH903">
        <v>36</v>
      </c>
      <c r="AI903">
        <v>65</v>
      </c>
      <c r="AJ903">
        <v>100.20453012048185</v>
      </c>
    </row>
    <row r="904" spans="1:36" hidden="1">
      <c r="B904" s="436">
        <v>45758</v>
      </c>
      <c r="C904" s="756" t="s">
        <v>1425</v>
      </c>
      <c r="D904" s="756"/>
      <c r="E904" s="756"/>
      <c r="F904" s="756"/>
      <c r="H904" s="756" t="s">
        <v>1426</v>
      </c>
      <c r="I904" s="756" t="s">
        <v>164</v>
      </c>
      <c r="K904" s="756" t="s">
        <v>164</v>
      </c>
      <c r="L904">
        <v>1</v>
      </c>
      <c r="M904">
        <v>1</v>
      </c>
      <c r="N904">
        <v>15</v>
      </c>
      <c r="O904" s="756" t="s">
        <v>1440</v>
      </c>
      <c r="P904" s="756" t="s">
        <v>114</v>
      </c>
      <c r="Q904" s="756" t="s">
        <v>7</v>
      </c>
      <c r="R904" s="756" t="s">
        <v>143</v>
      </c>
      <c r="S904" s="756" t="s">
        <v>144</v>
      </c>
      <c r="T904" s="756" t="s">
        <v>165</v>
      </c>
      <c r="U904" s="756" t="s">
        <v>166</v>
      </c>
      <c r="V904">
        <v>92110</v>
      </c>
      <c r="W904" s="756" t="s">
        <v>167</v>
      </c>
      <c r="X904">
        <v>92</v>
      </c>
      <c r="Y904" s="756" t="s">
        <v>2450</v>
      </c>
      <c r="Z904">
        <v>15</v>
      </c>
      <c r="AA904" s="756" t="s">
        <v>2453</v>
      </c>
      <c r="AB904" t="s">
        <v>3093</v>
      </c>
      <c r="AC904">
        <v>15</v>
      </c>
      <c r="AD904">
        <v>15</v>
      </c>
      <c r="AE904">
        <v>15</v>
      </c>
      <c r="AF904">
        <v>15</v>
      </c>
      <c r="AG904">
        <v>15</v>
      </c>
      <c r="AH904">
        <v>15</v>
      </c>
      <c r="AI904">
        <v>65</v>
      </c>
      <c r="AJ904">
        <v>100.20453012048185</v>
      </c>
    </row>
    <row r="905" spans="1:36" hidden="1">
      <c r="B905" s="436">
        <v>45758</v>
      </c>
      <c r="C905" s="756" t="s">
        <v>1425</v>
      </c>
      <c r="D905" s="756"/>
      <c r="E905" s="756"/>
      <c r="F905" s="756"/>
      <c r="H905" s="756" t="s">
        <v>1426</v>
      </c>
      <c r="I905" s="756" t="s">
        <v>1029</v>
      </c>
      <c r="K905" s="756" t="s">
        <v>1029</v>
      </c>
      <c r="L905">
        <v>1</v>
      </c>
      <c r="M905">
        <v>1</v>
      </c>
      <c r="N905">
        <v>15</v>
      </c>
      <c r="O905" s="756" t="s">
        <v>1440</v>
      </c>
      <c r="P905" s="756" t="s">
        <v>114</v>
      </c>
      <c r="Q905" s="756" t="s">
        <v>7</v>
      </c>
      <c r="R905" s="756" t="s">
        <v>143</v>
      </c>
      <c r="S905" s="756" t="s">
        <v>483</v>
      </c>
      <c r="T905" s="756" t="s">
        <v>1030</v>
      </c>
      <c r="U905" s="756" t="s">
        <v>1031</v>
      </c>
      <c r="V905">
        <v>75015</v>
      </c>
      <c r="W905" s="756" t="s">
        <v>118</v>
      </c>
      <c r="X905">
        <v>75</v>
      </c>
      <c r="Y905" s="756" t="s">
        <v>2450</v>
      </c>
      <c r="Z905">
        <v>15</v>
      </c>
      <c r="AA905" s="756" t="s">
        <v>2453</v>
      </c>
      <c r="AB905" t="s">
        <v>3093</v>
      </c>
      <c r="AC905">
        <v>60</v>
      </c>
      <c r="AD905">
        <v>12</v>
      </c>
      <c r="AE905">
        <v>22.299999999999997</v>
      </c>
      <c r="AF905">
        <v>29.733333333333334</v>
      </c>
      <c r="AG905">
        <v>19.600000000000001</v>
      </c>
      <c r="AH905">
        <v>23.4</v>
      </c>
      <c r="AI905">
        <v>65</v>
      </c>
      <c r="AJ905">
        <v>100.20453012048185</v>
      </c>
    </row>
    <row r="906" spans="1:36" hidden="1">
      <c r="B906" s="436">
        <v>45758</v>
      </c>
      <c r="C906" s="756" t="s">
        <v>1425</v>
      </c>
      <c r="D906" s="756"/>
      <c r="E906" s="756"/>
      <c r="F906" s="756"/>
      <c r="H906" s="756" t="s">
        <v>1426</v>
      </c>
      <c r="I906" s="756" t="s">
        <v>1068</v>
      </c>
      <c r="K906" s="756" t="s">
        <v>1068</v>
      </c>
      <c r="L906">
        <v>1</v>
      </c>
      <c r="M906">
        <v>1</v>
      </c>
      <c r="N906">
        <v>15</v>
      </c>
      <c r="O906" s="756" t="s">
        <v>1440</v>
      </c>
      <c r="P906" s="756" t="s">
        <v>114</v>
      </c>
      <c r="Q906" s="756" t="s">
        <v>7</v>
      </c>
      <c r="R906" s="756" t="s">
        <v>143</v>
      </c>
      <c r="S906" s="756" t="s">
        <v>505</v>
      </c>
      <c r="T906" s="756" t="s">
        <v>1069</v>
      </c>
      <c r="U906" s="756" t="s">
        <v>1070</v>
      </c>
      <c r="V906">
        <v>92130</v>
      </c>
      <c r="W906" s="756" t="s">
        <v>147</v>
      </c>
      <c r="X906">
        <v>92</v>
      </c>
      <c r="Y906" s="756" t="s">
        <v>2450</v>
      </c>
      <c r="Z906">
        <v>15</v>
      </c>
      <c r="AA906" s="756" t="s">
        <v>2453</v>
      </c>
      <c r="AB906" t="s">
        <v>3093</v>
      </c>
      <c r="AI906">
        <v>65</v>
      </c>
      <c r="AJ906">
        <v>100.20453012048185</v>
      </c>
    </row>
    <row r="907" spans="1:36" hidden="1">
      <c r="B907" s="436">
        <v>45758</v>
      </c>
      <c r="C907" s="756" t="s">
        <v>1425</v>
      </c>
      <c r="D907" s="756"/>
      <c r="E907" s="756"/>
      <c r="F907" s="756"/>
      <c r="H907" s="756" t="s">
        <v>1426</v>
      </c>
      <c r="I907" s="756" t="s">
        <v>1061</v>
      </c>
      <c r="K907" s="756" t="s">
        <v>1061</v>
      </c>
      <c r="L907">
        <v>1</v>
      </c>
      <c r="M907">
        <v>1</v>
      </c>
      <c r="N907">
        <v>15</v>
      </c>
      <c r="O907" s="756" t="s">
        <v>1440</v>
      </c>
      <c r="P907" s="756" t="s">
        <v>114</v>
      </c>
      <c r="Q907" s="756" t="s">
        <v>7</v>
      </c>
      <c r="R907" s="756" t="s">
        <v>143</v>
      </c>
      <c r="S907" s="756" t="s">
        <v>505</v>
      </c>
      <c r="T907" s="756" t="s">
        <v>1060</v>
      </c>
      <c r="U907" s="756" t="s">
        <v>1062</v>
      </c>
      <c r="V907">
        <v>92000</v>
      </c>
      <c r="W907" s="756" t="s">
        <v>160</v>
      </c>
      <c r="X907">
        <v>92</v>
      </c>
      <c r="Y907" s="756" t="s">
        <v>2450</v>
      </c>
      <c r="Z907">
        <v>15</v>
      </c>
      <c r="AA907" s="756" t="s">
        <v>2453</v>
      </c>
      <c r="AB907" t="s">
        <v>3093</v>
      </c>
      <c r="AC907">
        <v>11.6</v>
      </c>
      <c r="AD907">
        <v>1</v>
      </c>
      <c r="AE907">
        <v>6.8488888888888892</v>
      </c>
      <c r="AF907">
        <v>6.8488888888888892</v>
      </c>
      <c r="AG907">
        <v>7</v>
      </c>
      <c r="AH907">
        <v>7</v>
      </c>
      <c r="AI907">
        <v>65</v>
      </c>
      <c r="AJ907">
        <v>100.20453012048185</v>
      </c>
    </row>
    <row r="908" spans="1:36" hidden="1">
      <c r="B908" s="436">
        <v>45758</v>
      </c>
      <c r="C908" s="756" t="s">
        <v>1425</v>
      </c>
      <c r="D908" s="756"/>
      <c r="E908" s="756"/>
      <c r="F908" s="756"/>
      <c r="H908" s="756" t="s">
        <v>1426</v>
      </c>
      <c r="I908" s="756" t="s">
        <v>471</v>
      </c>
      <c r="K908" s="756" t="s">
        <v>471</v>
      </c>
      <c r="L908">
        <v>1</v>
      </c>
      <c r="M908">
        <v>1</v>
      </c>
      <c r="N908">
        <v>15</v>
      </c>
      <c r="O908" s="756" t="s">
        <v>1440</v>
      </c>
      <c r="P908" s="756" t="s">
        <v>114</v>
      </c>
      <c r="Q908" s="756" t="s">
        <v>7</v>
      </c>
      <c r="R908" s="756" t="s">
        <v>143</v>
      </c>
      <c r="S908" s="756" t="s">
        <v>472</v>
      </c>
      <c r="T908" s="756" t="s">
        <v>473</v>
      </c>
      <c r="U908" s="756" t="s">
        <v>474</v>
      </c>
      <c r="V908">
        <v>92800</v>
      </c>
      <c r="W908" s="756" t="s">
        <v>475</v>
      </c>
      <c r="X908">
        <v>92</v>
      </c>
      <c r="Y908" s="756" t="s">
        <v>2450</v>
      </c>
      <c r="Z908">
        <v>15</v>
      </c>
      <c r="AA908" s="756" t="s">
        <v>2453</v>
      </c>
      <c r="AB908" t="s">
        <v>3093</v>
      </c>
      <c r="AC908">
        <v>68.8</v>
      </c>
      <c r="AD908">
        <v>12.1</v>
      </c>
      <c r="AE908">
        <v>36.945833333333333</v>
      </c>
      <c r="AF908">
        <v>36.945833333333333</v>
      </c>
      <c r="AG908">
        <v>42.125</v>
      </c>
      <c r="AH908">
        <v>42.125</v>
      </c>
      <c r="AI908">
        <v>65</v>
      </c>
      <c r="AJ908">
        <v>100.20453012048185</v>
      </c>
    </row>
    <row r="909" spans="1:36" hidden="1">
      <c r="A909">
        <v>256</v>
      </c>
      <c r="B909" s="436">
        <v>45758</v>
      </c>
      <c r="C909" s="756" t="s">
        <v>1477</v>
      </c>
      <c r="D909" s="756" t="s">
        <v>3181</v>
      </c>
      <c r="E909" s="756"/>
      <c r="F909" s="756"/>
      <c r="H909" s="756" t="s">
        <v>1457</v>
      </c>
      <c r="I909" s="756" t="s">
        <v>809</v>
      </c>
      <c r="J909">
        <v>37.5</v>
      </c>
      <c r="K909" s="756" t="s">
        <v>809</v>
      </c>
      <c r="L909">
        <v>0</v>
      </c>
      <c r="M909">
        <v>1</v>
      </c>
      <c r="N909">
        <v>15</v>
      </c>
      <c r="O909" s="756" t="s">
        <v>1440</v>
      </c>
      <c r="P909" s="756" t="s">
        <v>114</v>
      </c>
      <c r="Q909" s="756" t="s">
        <v>20</v>
      </c>
      <c r="R909" s="756" t="s">
        <v>20</v>
      </c>
      <c r="S909" s="756" t="s">
        <v>616</v>
      </c>
      <c r="T909" s="756" t="s">
        <v>616</v>
      </c>
      <c r="U909" s="756" t="s">
        <v>810</v>
      </c>
      <c r="V909">
        <v>75017</v>
      </c>
      <c r="W909" s="756" t="s">
        <v>393</v>
      </c>
      <c r="X909">
        <v>75</v>
      </c>
      <c r="Y909" s="756" t="s">
        <v>2450</v>
      </c>
      <c r="Z909">
        <v>15</v>
      </c>
      <c r="AA909" s="756" t="s">
        <v>2453</v>
      </c>
      <c r="AB909" t="s">
        <v>3092</v>
      </c>
      <c r="AC909">
        <v>411.4</v>
      </c>
      <c r="AD909">
        <v>118.37</v>
      </c>
      <c r="AE909">
        <v>68.5060465116279</v>
      </c>
      <c r="AF909">
        <v>196.38399999999999</v>
      </c>
      <c r="AG909">
        <v>60</v>
      </c>
      <c r="AH909">
        <v>179.85</v>
      </c>
      <c r="AI909">
        <v>65</v>
      </c>
      <c r="AJ909">
        <v>100.20453012048185</v>
      </c>
    </row>
    <row r="910" spans="1:36" hidden="1">
      <c r="A910">
        <v>256</v>
      </c>
      <c r="B910" s="436">
        <v>45758</v>
      </c>
      <c r="C910" s="756" t="s">
        <v>1477</v>
      </c>
      <c r="D910" s="756" t="s">
        <v>3181</v>
      </c>
      <c r="E910" s="756"/>
      <c r="F910" s="756"/>
      <c r="H910" s="756" t="s">
        <v>1457</v>
      </c>
      <c r="I910" s="756" t="s">
        <v>759</v>
      </c>
      <c r="J910">
        <v>110</v>
      </c>
      <c r="K910" s="756" t="s">
        <v>759</v>
      </c>
      <c r="L910">
        <v>0</v>
      </c>
      <c r="M910">
        <v>1</v>
      </c>
      <c r="N910">
        <v>15</v>
      </c>
      <c r="O910" s="756" t="s">
        <v>1440</v>
      </c>
      <c r="P910" s="756" t="s">
        <v>13</v>
      </c>
      <c r="Q910" s="756" t="s">
        <v>49</v>
      </c>
      <c r="R910" s="756" t="s">
        <v>49</v>
      </c>
      <c r="S910" s="756" t="s">
        <v>760</v>
      </c>
      <c r="T910" s="756" t="s">
        <v>88</v>
      </c>
      <c r="U910" s="756" t="s">
        <v>761</v>
      </c>
      <c r="V910">
        <v>94270</v>
      </c>
      <c r="W910" s="756" t="s">
        <v>762</v>
      </c>
      <c r="X910">
        <v>94</v>
      </c>
      <c r="Y910" s="756" t="s">
        <v>2447</v>
      </c>
      <c r="Z910">
        <v>15</v>
      </c>
      <c r="AA910" s="756" t="s">
        <v>3310</v>
      </c>
      <c r="AB910" t="s">
        <v>2458</v>
      </c>
      <c r="AC910">
        <v>983.5</v>
      </c>
      <c r="AD910">
        <v>42.79</v>
      </c>
      <c r="AE910">
        <v>143.24458333333334</v>
      </c>
      <c r="AF910">
        <v>229.19133333333332</v>
      </c>
      <c r="AG910">
        <v>78.525000000000006</v>
      </c>
      <c r="AH910">
        <v>125.9</v>
      </c>
      <c r="AI910">
        <v>65</v>
      </c>
      <c r="AJ910">
        <v>100.20453012048185</v>
      </c>
    </row>
    <row r="911" spans="1:36" hidden="1">
      <c r="A911">
        <v>256</v>
      </c>
      <c r="B911" s="436">
        <v>45758</v>
      </c>
      <c r="C911" s="756" t="s">
        <v>1477</v>
      </c>
      <c r="D911" s="756" t="s">
        <v>3181</v>
      </c>
      <c r="E911" s="756"/>
      <c r="F911" s="756"/>
      <c r="H911" s="756" t="s">
        <v>1457</v>
      </c>
      <c r="I911" s="756" t="s">
        <v>803</v>
      </c>
      <c r="J911">
        <v>0</v>
      </c>
      <c r="K911" s="756" t="s">
        <v>803</v>
      </c>
      <c r="L911">
        <v>0</v>
      </c>
      <c r="M911">
        <v>1</v>
      </c>
      <c r="N911">
        <v>15</v>
      </c>
      <c r="O911" s="756" t="s">
        <v>1440</v>
      </c>
      <c r="P911" s="756" t="s">
        <v>114</v>
      </c>
      <c r="Q911" s="756" t="s">
        <v>20</v>
      </c>
      <c r="R911" s="756" t="s">
        <v>20</v>
      </c>
      <c r="S911" s="756" t="s">
        <v>616</v>
      </c>
      <c r="T911" s="756" t="s">
        <v>616</v>
      </c>
      <c r="U911" s="756" t="s">
        <v>804</v>
      </c>
      <c r="V911">
        <v>75016</v>
      </c>
      <c r="W911" s="756" t="s">
        <v>181</v>
      </c>
      <c r="X911">
        <v>75</v>
      </c>
      <c r="Y911" s="756" t="s">
        <v>2450</v>
      </c>
      <c r="Z911">
        <v>15</v>
      </c>
      <c r="AA911" s="756" t="s">
        <v>2453</v>
      </c>
      <c r="AB911" t="s">
        <v>3092</v>
      </c>
      <c r="AC911">
        <v>475.14</v>
      </c>
      <c r="AD911">
        <v>82</v>
      </c>
      <c r="AE911">
        <v>79.063448275862072</v>
      </c>
      <c r="AF911">
        <v>305.71199999999999</v>
      </c>
      <c r="AG911">
        <v>71</v>
      </c>
      <c r="AH911">
        <v>300.61</v>
      </c>
      <c r="AI911">
        <v>65</v>
      </c>
      <c r="AJ911">
        <v>100.20453012048185</v>
      </c>
    </row>
    <row r="912" spans="1:36" hidden="1">
      <c r="A912">
        <v>256</v>
      </c>
      <c r="B912" s="436">
        <v>45758</v>
      </c>
      <c r="C912" s="756" t="s">
        <v>1477</v>
      </c>
      <c r="D912" s="756" t="s">
        <v>3181</v>
      </c>
      <c r="E912" s="756"/>
      <c r="F912" s="756"/>
      <c r="H912" s="756" t="s">
        <v>1457</v>
      </c>
      <c r="I912" s="756" t="s">
        <v>226</v>
      </c>
      <c r="J912">
        <v>37.5</v>
      </c>
      <c r="K912" s="756" t="s">
        <v>226</v>
      </c>
      <c r="L912">
        <v>0</v>
      </c>
      <c r="M912">
        <v>1</v>
      </c>
      <c r="N912">
        <v>15</v>
      </c>
      <c r="O912" s="756" t="s">
        <v>1440</v>
      </c>
      <c r="P912" s="756" t="s">
        <v>13</v>
      </c>
      <c r="Q912" s="756" t="s">
        <v>43</v>
      </c>
      <c r="R912" s="756" t="s">
        <v>93</v>
      </c>
      <c r="S912" s="756" t="s">
        <v>209</v>
      </c>
      <c r="T912" s="756" t="s">
        <v>88</v>
      </c>
      <c r="U912" s="756" t="s">
        <v>227</v>
      </c>
      <c r="V912">
        <v>75012</v>
      </c>
      <c r="W912" s="756" t="s">
        <v>151</v>
      </c>
      <c r="X912">
        <v>75</v>
      </c>
      <c r="Y912" s="756" t="s">
        <v>2448</v>
      </c>
      <c r="Z912">
        <v>15</v>
      </c>
      <c r="AA912" s="756" t="s">
        <v>3310</v>
      </c>
      <c r="AB912" t="s">
        <v>2458</v>
      </c>
      <c r="AC912">
        <v>242.2</v>
      </c>
      <c r="AD912">
        <v>37.5</v>
      </c>
      <c r="AE912">
        <v>145.446</v>
      </c>
      <c r="AF912">
        <v>145.446</v>
      </c>
      <c r="AG912">
        <v>134.69999999999999</v>
      </c>
      <c r="AH912">
        <v>134.69999999999999</v>
      </c>
      <c r="AI912">
        <v>65</v>
      </c>
      <c r="AJ912">
        <v>100.20453012048185</v>
      </c>
    </row>
    <row r="913" spans="1:36" hidden="1">
      <c r="A913">
        <v>256</v>
      </c>
      <c r="B913" s="436">
        <v>45758</v>
      </c>
      <c r="C913" s="756" t="s">
        <v>1477</v>
      </c>
      <c r="D913" s="756" t="s">
        <v>3181</v>
      </c>
      <c r="E913" s="756"/>
      <c r="F913" s="756"/>
      <c r="H913" s="756" t="s">
        <v>1457</v>
      </c>
      <c r="I913" s="756" t="s">
        <v>900</v>
      </c>
      <c r="J913">
        <v>110</v>
      </c>
      <c r="K913" s="756" t="s">
        <v>900</v>
      </c>
      <c r="L913">
        <v>0</v>
      </c>
      <c r="M913">
        <v>1</v>
      </c>
      <c r="N913">
        <v>15</v>
      </c>
      <c r="O913" s="756" t="s">
        <v>1440</v>
      </c>
      <c r="P913" s="756" t="s">
        <v>114</v>
      </c>
      <c r="Q913" s="756" t="s">
        <v>3</v>
      </c>
      <c r="R913" s="756" t="s">
        <v>24</v>
      </c>
      <c r="S913" s="756" t="s">
        <v>734</v>
      </c>
      <c r="T913" s="756" t="s">
        <v>734</v>
      </c>
      <c r="U913" s="756" t="s">
        <v>901</v>
      </c>
      <c r="V913">
        <v>75016</v>
      </c>
      <c r="W913" s="756" t="s">
        <v>181</v>
      </c>
      <c r="X913">
        <v>75</v>
      </c>
      <c r="Y913" s="756" t="s">
        <v>2450</v>
      </c>
      <c r="Z913">
        <v>15</v>
      </c>
      <c r="AA913" s="756" t="s">
        <v>2454</v>
      </c>
      <c r="AB913" t="s">
        <v>3092</v>
      </c>
      <c r="AC913">
        <v>360</v>
      </c>
      <c r="AD913">
        <v>50</v>
      </c>
      <c r="AE913">
        <v>134.16666666666666</v>
      </c>
      <c r="AF913">
        <v>134.16666666666666</v>
      </c>
      <c r="AG913">
        <v>90</v>
      </c>
      <c r="AH913">
        <v>90</v>
      </c>
      <c r="AI913">
        <v>65</v>
      </c>
      <c r="AJ913">
        <v>100.20453012048185</v>
      </c>
    </row>
    <row r="914" spans="1:36" hidden="1">
      <c r="A914">
        <v>257</v>
      </c>
      <c r="B914" s="436">
        <v>45758</v>
      </c>
      <c r="C914" s="756" t="s">
        <v>1442</v>
      </c>
      <c r="D914" s="756" t="s">
        <v>1775</v>
      </c>
      <c r="E914" s="756"/>
      <c r="F914" s="756"/>
      <c r="H914" s="756" t="s">
        <v>1438</v>
      </c>
      <c r="I914" s="756" t="s">
        <v>1252</v>
      </c>
      <c r="K914" s="756" t="s">
        <v>1252</v>
      </c>
      <c r="L914">
        <v>0</v>
      </c>
      <c r="M914">
        <v>1</v>
      </c>
      <c r="N914">
        <v>15</v>
      </c>
      <c r="O914" s="756" t="s">
        <v>1440</v>
      </c>
      <c r="P914" s="756" t="s">
        <v>13</v>
      </c>
      <c r="Q914" s="756" t="s">
        <v>43</v>
      </c>
      <c r="R914" s="756" t="s">
        <v>93</v>
      </c>
      <c r="S914" s="756" t="s">
        <v>110</v>
      </c>
      <c r="T914" s="756" t="s">
        <v>88</v>
      </c>
      <c r="U914" s="756" t="s">
        <v>1253</v>
      </c>
      <c r="V914">
        <v>93210</v>
      </c>
      <c r="W914" s="756" t="s">
        <v>1254</v>
      </c>
      <c r="X914">
        <v>93</v>
      </c>
      <c r="Y914" s="756" t="s">
        <v>2448</v>
      </c>
      <c r="Z914">
        <v>15</v>
      </c>
      <c r="AA914" s="756" t="s">
        <v>3310</v>
      </c>
      <c r="AB914" t="s">
        <v>2458</v>
      </c>
      <c r="AC914">
        <v>151.57</v>
      </c>
      <c r="AD914">
        <v>15.65</v>
      </c>
      <c r="AE914">
        <v>47.782307692307697</v>
      </c>
      <c r="AF914">
        <v>62.11699999999999</v>
      </c>
      <c r="AG914">
        <v>38.5</v>
      </c>
      <c r="AH914">
        <v>41.875</v>
      </c>
      <c r="AI914">
        <v>65</v>
      </c>
      <c r="AJ914">
        <v>100.20453012048185</v>
      </c>
    </row>
    <row r="915" spans="1:36" hidden="1">
      <c r="A915">
        <v>257</v>
      </c>
      <c r="B915" s="436">
        <v>45758</v>
      </c>
      <c r="C915" s="756" t="s">
        <v>1442</v>
      </c>
      <c r="D915" s="756" t="s">
        <v>1775</v>
      </c>
      <c r="E915" s="756"/>
      <c r="F915" s="756"/>
      <c r="H915" s="756" t="s">
        <v>1438</v>
      </c>
      <c r="I915" s="756" t="s">
        <v>1249</v>
      </c>
      <c r="K915" s="756" t="s">
        <v>1249</v>
      </c>
      <c r="L915">
        <v>0</v>
      </c>
      <c r="M915">
        <v>1</v>
      </c>
      <c r="N915">
        <v>15</v>
      </c>
      <c r="O915" s="756" t="s">
        <v>1440</v>
      </c>
      <c r="P915" s="756" t="s">
        <v>13</v>
      </c>
      <c r="Q915" s="756" t="s">
        <v>45</v>
      </c>
      <c r="R915" s="756" t="s">
        <v>45</v>
      </c>
      <c r="S915" s="756"/>
      <c r="T915" s="756" t="s">
        <v>88</v>
      </c>
      <c r="U915" s="756" t="s">
        <v>1250</v>
      </c>
      <c r="V915">
        <v>93200</v>
      </c>
      <c r="W915" s="756" t="s">
        <v>744</v>
      </c>
      <c r="X915">
        <v>93</v>
      </c>
      <c r="Y915" s="756" t="s">
        <v>2447</v>
      </c>
      <c r="Z915">
        <v>15</v>
      </c>
      <c r="AA915" s="756" t="s">
        <v>3310</v>
      </c>
      <c r="AB915" t="s">
        <v>2458</v>
      </c>
      <c r="AC915">
        <v>331.2</v>
      </c>
      <c r="AD915">
        <v>24.05</v>
      </c>
      <c r="AE915">
        <v>97.699999999999989</v>
      </c>
      <c r="AF915">
        <v>170.97499999999999</v>
      </c>
      <c r="AG915">
        <v>73.45</v>
      </c>
      <c r="AH915">
        <v>166.2</v>
      </c>
      <c r="AI915">
        <v>65</v>
      </c>
      <c r="AJ915">
        <v>100.20453012048185</v>
      </c>
    </row>
    <row r="916" spans="1:36" hidden="1">
      <c r="A916">
        <v>257</v>
      </c>
      <c r="B916" s="436">
        <v>45758</v>
      </c>
      <c r="C916" s="756" t="s">
        <v>1442</v>
      </c>
      <c r="D916" s="756" t="s">
        <v>1775</v>
      </c>
      <c r="E916" s="756"/>
      <c r="F916" s="756"/>
      <c r="H916" s="756" t="s">
        <v>1438</v>
      </c>
      <c r="I916" s="756" t="s">
        <v>602</v>
      </c>
      <c r="K916" s="756" t="s">
        <v>602</v>
      </c>
      <c r="L916">
        <v>0</v>
      </c>
      <c r="M916">
        <v>1</v>
      </c>
      <c r="N916">
        <v>15</v>
      </c>
      <c r="O916" s="756" t="s">
        <v>1440</v>
      </c>
      <c r="P916" s="756" t="s">
        <v>114</v>
      </c>
      <c r="Q916" s="756" t="s">
        <v>7</v>
      </c>
      <c r="R916" s="756" t="s">
        <v>143</v>
      </c>
      <c r="S916" s="756" t="s">
        <v>603</v>
      </c>
      <c r="T916" s="756" t="s">
        <v>603</v>
      </c>
      <c r="U916" s="756" t="s">
        <v>604</v>
      </c>
      <c r="V916">
        <v>93400</v>
      </c>
      <c r="W916" s="756" t="s">
        <v>385</v>
      </c>
      <c r="X916">
        <v>93</v>
      </c>
      <c r="Y916" s="756" t="s">
        <v>2450</v>
      </c>
      <c r="Z916">
        <v>15</v>
      </c>
      <c r="AA916" s="756" t="s">
        <v>2453</v>
      </c>
      <c r="AB916" t="s">
        <v>3092</v>
      </c>
      <c r="AC916">
        <v>153.4</v>
      </c>
      <c r="AD916">
        <v>43.9</v>
      </c>
      <c r="AE916">
        <v>84.566153846153838</v>
      </c>
      <c r="AF916">
        <v>84.566153846153838</v>
      </c>
      <c r="AG916">
        <v>75.400000000000006</v>
      </c>
      <c r="AH916">
        <v>75.400000000000006</v>
      </c>
      <c r="AI916">
        <v>65</v>
      </c>
      <c r="AJ916">
        <v>100.20453012048185</v>
      </c>
    </row>
    <row r="917" spans="1:36">
      <c r="A917">
        <v>258</v>
      </c>
      <c r="B917" s="436">
        <v>45758</v>
      </c>
      <c r="C917" s="756" t="s">
        <v>1675</v>
      </c>
      <c r="D917" s="756" t="s">
        <v>3268</v>
      </c>
      <c r="E917" s="756"/>
      <c r="F917" s="756"/>
      <c r="H917" s="756" t="s">
        <v>1444</v>
      </c>
      <c r="I917" s="756" t="s">
        <v>382</v>
      </c>
      <c r="K917" s="756" t="s">
        <v>382</v>
      </c>
      <c r="L917">
        <v>0</v>
      </c>
      <c r="M917">
        <v>1</v>
      </c>
      <c r="N917">
        <v>15</v>
      </c>
      <c r="O917" s="756" t="s">
        <v>1440</v>
      </c>
      <c r="P917" s="756" t="s">
        <v>13</v>
      </c>
      <c r="Q917" s="756" t="s">
        <v>49</v>
      </c>
      <c r="R917" s="756" t="s">
        <v>86</v>
      </c>
      <c r="S917" s="756" t="s">
        <v>383</v>
      </c>
      <c r="T917" s="756" t="s">
        <v>88</v>
      </c>
      <c r="U917" s="756" t="s">
        <v>384</v>
      </c>
      <c r="V917">
        <v>93400</v>
      </c>
      <c r="W917" s="756" t="s">
        <v>385</v>
      </c>
      <c r="X917">
        <v>93</v>
      </c>
      <c r="Y917" s="756" t="s">
        <v>2512</v>
      </c>
      <c r="Z917">
        <v>15</v>
      </c>
      <c r="AA917" s="756" t="s">
        <v>3310</v>
      </c>
      <c r="AB917" t="s">
        <v>2458</v>
      </c>
      <c r="AC917">
        <v>458.6</v>
      </c>
      <c r="AD917">
        <v>6.8</v>
      </c>
      <c r="AE917">
        <v>82.842083333333335</v>
      </c>
      <c r="AF917">
        <v>165.68416666666667</v>
      </c>
      <c r="AG917">
        <v>67.674999999999997</v>
      </c>
      <c r="AH917">
        <v>131.97499999999999</v>
      </c>
      <c r="AI917">
        <v>65</v>
      </c>
      <c r="AJ917">
        <v>100.20453012048185</v>
      </c>
    </row>
    <row r="918" spans="1:36" hidden="1">
      <c r="A918">
        <v>258</v>
      </c>
      <c r="B918" s="436">
        <v>45758</v>
      </c>
      <c r="C918" s="756" t="s">
        <v>1675</v>
      </c>
      <c r="D918" s="756" t="s">
        <v>3268</v>
      </c>
      <c r="E918" s="756"/>
      <c r="F918" s="756"/>
      <c r="H918" s="756" t="s">
        <v>1444</v>
      </c>
      <c r="I918" s="756" t="s">
        <v>500</v>
      </c>
      <c r="K918" s="756" t="s">
        <v>500</v>
      </c>
      <c r="L918">
        <v>0</v>
      </c>
      <c r="M918">
        <v>1</v>
      </c>
      <c r="N918">
        <v>15</v>
      </c>
      <c r="O918" s="756" t="s">
        <v>1440</v>
      </c>
      <c r="P918" s="756" t="s">
        <v>114</v>
      </c>
      <c r="Q918" s="756" t="s">
        <v>7</v>
      </c>
      <c r="R918" s="756" t="s">
        <v>501</v>
      </c>
      <c r="S918" s="756" t="s">
        <v>500</v>
      </c>
      <c r="T918" s="756" t="s">
        <v>500</v>
      </c>
      <c r="U918" s="756" t="s">
        <v>502</v>
      </c>
      <c r="V918">
        <v>92000</v>
      </c>
      <c r="W918" s="756" t="s">
        <v>160</v>
      </c>
      <c r="X918">
        <v>92</v>
      </c>
      <c r="Y918" s="756" t="s">
        <v>2450</v>
      </c>
      <c r="Z918">
        <v>15</v>
      </c>
      <c r="AA918" s="756" t="s">
        <v>2453</v>
      </c>
      <c r="AB918" t="s">
        <v>3092</v>
      </c>
      <c r="AC918">
        <v>458.58000000000004</v>
      </c>
      <c r="AD918">
        <v>45.85</v>
      </c>
      <c r="AE918">
        <v>71.959032258064511</v>
      </c>
      <c r="AF918">
        <v>159.33785714285716</v>
      </c>
      <c r="AG918">
        <v>53.75</v>
      </c>
      <c r="AH918">
        <v>137.535</v>
      </c>
      <c r="AI918">
        <v>65</v>
      </c>
      <c r="AJ918">
        <v>100.20453012048185</v>
      </c>
    </row>
    <row r="919" spans="1:36" hidden="1">
      <c r="A919">
        <v>258</v>
      </c>
      <c r="B919" s="436">
        <v>45758</v>
      </c>
      <c r="C919" s="756" t="s">
        <v>1675</v>
      </c>
      <c r="D919" s="756" t="s">
        <v>3268</v>
      </c>
      <c r="E919" s="756"/>
      <c r="F919" s="756"/>
      <c r="H919" s="756" t="s">
        <v>1444</v>
      </c>
      <c r="I919" s="756" t="s">
        <v>1252</v>
      </c>
      <c r="K919" s="756" t="s">
        <v>1252</v>
      </c>
      <c r="L919">
        <v>0</v>
      </c>
      <c r="M919">
        <v>1</v>
      </c>
      <c r="N919">
        <v>15</v>
      </c>
      <c r="O919" s="756" t="s">
        <v>1440</v>
      </c>
      <c r="P919" s="756" t="s">
        <v>13</v>
      </c>
      <c r="Q919" s="756" t="s">
        <v>43</v>
      </c>
      <c r="R919" s="756" t="s">
        <v>93</v>
      </c>
      <c r="S919" s="756" t="s">
        <v>110</v>
      </c>
      <c r="T919" s="756" t="s">
        <v>88</v>
      </c>
      <c r="U919" s="756" t="s">
        <v>1253</v>
      </c>
      <c r="V919">
        <v>93210</v>
      </c>
      <c r="W919" s="756" t="s">
        <v>1254</v>
      </c>
      <c r="X919">
        <v>93</v>
      </c>
      <c r="Y919" s="756" t="s">
        <v>2448</v>
      </c>
      <c r="Z919">
        <v>15</v>
      </c>
      <c r="AA919" s="756" t="s">
        <v>3310</v>
      </c>
      <c r="AB919" t="s">
        <v>2458</v>
      </c>
      <c r="AC919">
        <v>151.57</v>
      </c>
      <c r="AD919">
        <v>15.65</v>
      </c>
      <c r="AE919">
        <v>47.782307692307697</v>
      </c>
      <c r="AF919">
        <v>62.11699999999999</v>
      </c>
      <c r="AG919">
        <v>38.5</v>
      </c>
      <c r="AH919">
        <v>41.875</v>
      </c>
      <c r="AI919">
        <v>65</v>
      </c>
      <c r="AJ919">
        <v>100.20453012048185</v>
      </c>
    </row>
    <row r="920" spans="1:36" hidden="1">
      <c r="A920">
        <v>259</v>
      </c>
      <c r="B920" s="436">
        <v>45758</v>
      </c>
      <c r="C920" s="756" t="s">
        <v>1459</v>
      </c>
      <c r="D920" s="756" t="s">
        <v>1716</v>
      </c>
      <c r="E920" s="756"/>
      <c r="F920" s="756"/>
      <c r="H920" s="756" t="s">
        <v>1461</v>
      </c>
      <c r="I920" s="756" t="s">
        <v>169</v>
      </c>
      <c r="J920">
        <v>20</v>
      </c>
      <c r="K920" s="756" t="s">
        <v>169</v>
      </c>
      <c r="L920">
        <v>0</v>
      </c>
      <c r="M920">
        <v>1</v>
      </c>
      <c r="N920">
        <v>15</v>
      </c>
      <c r="O920" s="756" t="s">
        <v>1440</v>
      </c>
      <c r="P920" s="756" t="s">
        <v>114</v>
      </c>
      <c r="Q920" s="756" t="s">
        <v>7</v>
      </c>
      <c r="R920" s="756" t="s">
        <v>143</v>
      </c>
      <c r="S920" s="756" t="s">
        <v>144</v>
      </c>
      <c r="T920" s="756" t="s">
        <v>165</v>
      </c>
      <c r="U920" s="756" t="s">
        <v>170</v>
      </c>
      <c r="V920">
        <v>92110</v>
      </c>
      <c r="W920" s="756" t="s">
        <v>167</v>
      </c>
      <c r="X920">
        <v>92</v>
      </c>
      <c r="Y920" s="756" t="s">
        <v>2450</v>
      </c>
      <c r="Z920">
        <v>15</v>
      </c>
      <c r="AA920" s="756" t="s">
        <v>2453</v>
      </c>
      <c r="AB920" t="s">
        <v>3092</v>
      </c>
      <c r="AC920">
        <v>65</v>
      </c>
      <c r="AD920">
        <v>20</v>
      </c>
      <c r="AE920">
        <v>39.571428571428569</v>
      </c>
      <c r="AF920">
        <v>39.571428571428569</v>
      </c>
      <c r="AG920">
        <v>45</v>
      </c>
      <c r="AH920">
        <v>45</v>
      </c>
      <c r="AI920">
        <v>65</v>
      </c>
      <c r="AJ920">
        <v>100.20453012048185</v>
      </c>
    </row>
    <row r="921" spans="1:36" hidden="1">
      <c r="A921">
        <v>259</v>
      </c>
      <c r="B921" s="436">
        <v>45758</v>
      </c>
      <c r="C921" s="756" t="s">
        <v>1459</v>
      </c>
      <c r="D921" s="756" t="s">
        <v>1716</v>
      </c>
      <c r="E921" s="756"/>
      <c r="F921" s="756"/>
      <c r="H921" s="756" t="s">
        <v>1461</v>
      </c>
      <c r="I921" s="756" t="s">
        <v>784</v>
      </c>
      <c r="J921">
        <v>20</v>
      </c>
      <c r="K921" s="756" t="s">
        <v>784</v>
      </c>
      <c r="L921">
        <v>0</v>
      </c>
      <c r="M921">
        <v>1</v>
      </c>
      <c r="N921">
        <v>15</v>
      </c>
      <c r="O921" s="756" t="s">
        <v>1440</v>
      </c>
      <c r="P921" s="756" t="s">
        <v>13</v>
      </c>
      <c r="Q921" s="756" t="s">
        <v>43</v>
      </c>
      <c r="R921" s="756" t="s">
        <v>93</v>
      </c>
      <c r="S921" s="756" t="s">
        <v>209</v>
      </c>
      <c r="T921" s="756" t="s">
        <v>88</v>
      </c>
      <c r="U921" s="756" t="s">
        <v>785</v>
      </c>
      <c r="V921">
        <v>92250</v>
      </c>
      <c r="W921" s="756" t="s">
        <v>786</v>
      </c>
      <c r="X921">
        <v>92</v>
      </c>
      <c r="Y921" s="756" t="s">
        <v>2448</v>
      </c>
      <c r="Z921">
        <v>15</v>
      </c>
      <c r="AA921" s="756" t="s">
        <v>3310</v>
      </c>
      <c r="AB921" t="s">
        <v>2458</v>
      </c>
      <c r="AC921">
        <v>92.91</v>
      </c>
      <c r="AD921">
        <v>17.5</v>
      </c>
      <c r="AE921">
        <v>29.722999999999999</v>
      </c>
      <c r="AF921">
        <v>45.727692307692308</v>
      </c>
      <c r="AG921">
        <v>27.125</v>
      </c>
      <c r="AH921">
        <v>47.14</v>
      </c>
      <c r="AI921">
        <v>65</v>
      </c>
      <c r="AJ921">
        <v>100.20453012048185</v>
      </c>
    </row>
    <row r="922" spans="1:36" hidden="1">
      <c r="A922">
        <v>260</v>
      </c>
      <c r="B922" s="436">
        <v>45759</v>
      </c>
      <c r="C922" s="756" t="s">
        <v>1600</v>
      </c>
      <c r="D922" s="756" t="s">
        <v>1635</v>
      </c>
      <c r="E922" s="756" t="s">
        <v>3270</v>
      </c>
      <c r="F922" s="756"/>
      <c r="H922" s="756" t="s">
        <v>1457</v>
      </c>
      <c r="I922" s="756" t="s">
        <v>752</v>
      </c>
      <c r="K922" s="756" t="s">
        <v>752</v>
      </c>
      <c r="L922">
        <v>0</v>
      </c>
      <c r="M922">
        <v>1</v>
      </c>
      <c r="N922">
        <v>15</v>
      </c>
      <c r="O922" s="756" t="s">
        <v>1517</v>
      </c>
      <c r="P922" s="756" t="s">
        <v>114</v>
      </c>
      <c r="Q922" s="756" t="s">
        <v>3</v>
      </c>
      <c r="R922" s="756" t="s">
        <v>22</v>
      </c>
      <c r="S922" s="756" t="s">
        <v>753</v>
      </c>
      <c r="T922" s="756" t="s">
        <v>754</v>
      </c>
      <c r="U922" s="756" t="s">
        <v>755</v>
      </c>
      <c r="V922">
        <v>75012</v>
      </c>
      <c r="W922" s="756" t="s">
        <v>151</v>
      </c>
      <c r="X922">
        <v>75</v>
      </c>
      <c r="Y922" s="756" t="s">
        <v>2450</v>
      </c>
      <c r="Z922">
        <v>15</v>
      </c>
      <c r="AA922" s="756" t="s">
        <v>2454</v>
      </c>
      <c r="AB922" t="s">
        <v>3092</v>
      </c>
      <c r="AC922">
        <v>213.19</v>
      </c>
      <c r="AD922">
        <v>23.4</v>
      </c>
      <c r="AE922">
        <v>53.110666666666702</v>
      </c>
      <c r="AF922">
        <v>79.665999999999997</v>
      </c>
      <c r="AG922">
        <v>23.43</v>
      </c>
      <c r="AH922">
        <v>37.245000000000005</v>
      </c>
      <c r="AI922">
        <v>65</v>
      </c>
      <c r="AJ922">
        <v>100.20453012048185</v>
      </c>
    </row>
    <row r="923" spans="1:36" hidden="1">
      <c r="A923">
        <v>260</v>
      </c>
      <c r="B923" s="436">
        <v>45759</v>
      </c>
      <c r="C923" s="756" t="s">
        <v>1600</v>
      </c>
      <c r="D923" s="756" t="s">
        <v>1635</v>
      </c>
      <c r="E923" s="756" t="s">
        <v>3270</v>
      </c>
      <c r="F923" s="756"/>
      <c r="H923" s="756" t="s">
        <v>1457</v>
      </c>
      <c r="I923" s="756" t="s">
        <v>291</v>
      </c>
      <c r="K923" s="756" t="s">
        <v>291</v>
      </c>
      <c r="L923">
        <v>0</v>
      </c>
      <c r="M923">
        <v>1</v>
      </c>
      <c r="N923">
        <v>15</v>
      </c>
      <c r="O923" s="756" t="s">
        <v>1517</v>
      </c>
      <c r="P923" s="756" t="s">
        <v>13</v>
      </c>
      <c r="Q923" s="756" t="s">
        <v>47</v>
      </c>
      <c r="R923" s="756" t="s">
        <v>292</v>
      </c>
      <c r="S923" s="756" t="s">
        <v>209</v>
      </c>
      <c r="T923" s="756" t="s">
        <v>88</v>
      </c>
      <c r="U923" s="756" t="s">
        <v>293</v>
      </c>
      <c r="V923">
        <v>75005</v>
      </c>
      <c r="W923" s="756" t="s">
        <v>294</v>
      </c>
      <c r="X923">
        <v>75</v>
      </c>
      <c r="Y923" s="756" t="s">
        <v>2448</v>
      </c>
      <c r="Z923">
        <v>15</v>
      </c>
      <c r="AA923" s="756" t="s">
        <v>3310</v>
      </c>
      <c r="AB923" t="s">
        <v>2458</v>
      </c>
      <c r="AC923">
        <v>510</v>
      </c>
      <c r="AD923">
        <v>23.4</v>
      </c>
      <c r="AE923">
        <v>74.385000000000005</v>
      </c>
      <c r="AF923">
        <v>127.51714285714286</v>
      </c>
      <c r="AG923">
        <v>27.29</v>
      </c>
      <c r="AH923">
        <v>36</v>
      </c>
      <c r="AI923">
        <v>65</v>
      </c>
      <c r="AJ923">
        <v>100.20453012048185</v>
      </c>
    </row>
    <row r="924" spans="1:36" hidden="1">
      <c r="A924">
        <v>261</v>
      </c>
      <c r="B924" s="436">
        <v>45760</v>
      </c>
      <c r="C924" s="756" t="s">
        <v>1477</v>
      </c>
      <c r="D924" s="756" t="s">
        <v>3215</v>
      </c>
      <c r="E924" s="756" t="s">
        <v>1471</v>
      </c>
      <c r="F924" s="756" t="s">
        <v>3271</v>
      </c>
      <c r="G924" t="s">
        <v>3166</v>
      </c>
      <c r="H924" s="756" t="s">
        <v>1646</v>
      </c>
      <c r="I924" s="756" t="s">
        <v>291</v>
      </c>
      <c r="K924" s="756" t="s">
        <v>291</v>
      </c>
      <c r="L924">
        <v>0</v>
      </c>
      <c r="M924">
        <v>1</v>
      </c>
      <c r="N924">
        <v>15</v>
      </c>
      <c r="O924" s="756" t="s">
        <v>1466</v>
      </c>
      <c r="P924" s="756" t="s">
        <v>13</v>
      </c>
      <c r="Q924" s="756" t="s">
        <v>47</v>
      </c>
      <c r="R924" s="756" t="s">
        <v>292</v>
      </c>
      <c r="S924" s="756" t="s">
        <v>209</v>
      </c>
      <c r="T924" s="756" t="s">
        <v>88</v>
      </c>
      <c r="U924" s="756" t="s">
        <v>293</v>
      </c>
      <c r="V924">
        <v>75005</v>
      </c>
      <c r="W924" s="756" t="s">
        <v>294</v>
      </c>
      <c r="X924">
        <v>75</v>
      </c>
      <c r="Y924" s="756" t="s">
        <v>2448</v>
      </c>
      <c r="Z924">
        <v>15</v>
      </c>
      <c r="AA924" s="756" t="s">
        <v>3310</v>
      </c>
      <c r="AB924" t="s">
        <v>2458</v>
      </c>
      <c r="AC924">
        <v>510</v>
      </c>
      <c r="AD924">
        <v>23.4</v>
      </c>
      <c r="AE924">
        <v>74.385000000000005</v>
      </c>
      <c r="AF924">
        <v>127.51714285714286</v>
      </c>
      <c r="AG924">
        <v>27.29</v>
      </c>
      <c r="AH924">
        <v>36</v>
      </c>
      <c r="AI924">
        <v>65</v>
      </c>
      <c r="AJ924">
        <v>100.20453012048185</v>
      </c>
    </row>
    <row r="925" spans="1:36" hidden="1">
      <c r="A925">
        <v>261</v>
      </c>
      <c r="B925" s="436">
        <v>45760</v>
      </c>
      <c r="C925" s="756" t="s">
        <v>1477</v>
      </c>
      <c r="D925" s="756" t="s">
        <v>3215</v>
      </c>
      <c r="E925" s="756" t="s">
        <v>1471</v>
      </c>
      <c r="F925" s="756" t="s">
        <v>3271</v>
      </c>
      <c r="G925" t="s">
        <v>3166</v>
      </c>
      <c r="H925" s="756" t="s">
        <v>1646</v>
      </c>
      <c r="I925" s="756" t="s">
        <v>788</v>
      </c>
      <c r="K925" s="756" t="s">
        <v>788</v>
      </c>
      <c r="L925">
        <v>0</v>
      </c>
      <c r="M925">
        <v>1</v>
      </c>
      <c r="N925">
        <v>15</v>
      </c>
      <c r="O925" s="756" t="s">
        <v>1466</v>
      </c>
      <c r="P925" s="756" t="s">
        <v>114</v>
      </c>
      <c r="Q925" s="756" t="s">
        <v>34</v>
      </c>
      <c r="R925" s="756" t="s">
        <v>34</v>
      </c>
      <c r="S925" s="756" t="s">
        <v>789</v>
      </c>
      <c r="T925" s="756" t="s">
        <v>790</v>
      </c>
      <c r="U925" s="756" t="s">
        <v>791</v>
      </c>
      <c r="V925">
        <v>75015</v>
      </c>
      <c r="W925" s="756" t="s">
        <v>118</v>
      </c>
      <c r="X925">
        <v>75</v>
      </c>
      <c r="Y925" s="756" t="s">
        <v>2450</v>
      </c>
      <c r="Z925">
        <v>15</v>
      </c>
      <c r="AA925" s="756" t="s">
        <v>2453</v>
      </c>
      <c r="AB925" t="s">
        <v>3092</v>
      </c>
      <c r="AC925">
        <v>151.5</v>
      </c>
      <c r="AD925">
        <v>36</v>
      </c>
      <c r="AE925">
        <v>58.899999999999991</v>
      </c>
      <c r="AF925">
        <v>58.899999999999991</v>
      </c>
      <c r="AG925">
        <v>47.8</v>
      </c>
      <c r="AH925">
        <v>47.8</v>
      </c>
      <c r="AI925">
        <v>65</v>
      </c>
      <c r="AJ925">
        <v>100.20453012048185</v>
      </c>
    </row>
    <row r="926" spans="1:36" hidden="1">
      <c r="A926">
        <v>261</v>
      </c>
      <c r="B926" s="436">
        <v>45760</v>
      </c>
      <c r="C926" s="756" t="s">
        <v>1477</v>
      </c>
      <c r="D926" s="756" t="s">
        <v>3215</v>
      </c>
      <c r="E926" s="756" t="s">
        <v>1471</v>
      </c>
      <c r="F926" s="756" t="s">
        <v>3271</v>
      </c>
      <c r="G926" t="s">
        <v>3166</v>
      </c>
      <c r="H926" s="756" t="s">
        <v>1646</v>
      </c>
      <c r="I926" s="756" t="s">
        <v>752</v>
      </c>
      <c r="K926" s="756" t="s">
        <v>752</v>
      </c>
      <c r="L926">
        <v>0</v>
      </c>
      <c r="M926">
        <v>1</v>
      </c>
      <c r="N926">
        <v>15</v>
      </c>
      <c r="O926" s="756" t="s">
        <v>1466</v>
      </c>
      <c r="P926" s="756" t="s">
        <v>114</v>
      </c>
      <c r="Q926" s="756" t="s">
        <v>3</v>
      </c>
      <c r="R926" s="756" t="s">
        <v>22</v>
      </c>
      <c r="S926" s="756" t="s">
        <v>753</v>
      </c>
      <c r="T926" s="756" t="s">
        <v>754</v>
      </c>
      <c r="U926" s="756" t="s">
        <v>755</v>
      </c>
      <c r="V926">
        <v>75012</v>
      </c>
      <c r="W926" s="756" t="s">
        <v>151</v>
      </c>
      <c r="X926">
        <v>75</v>
      </c>
      <c r="Y926" s="756" t="s">
        <v>2450</v>
      </c>
      <c r="Z926">
        <v>15</v>
      </c>
      <c r="AA926" s="756" t="s">
        <v>2454</v>
      </c>
      <c r="AB926" t="s">
        <v>3092</v>
      </c>
      <c r="AC926">
        <v>213.19</v>
      </c>
      <c r="AD926">
        <v>23.4</v>
      </c>
      <c r="AE926">
        <v>53.110666666666702</v>
      </c>
      <c r="AF926">
        <v>79.665999999999997</v>
      </c>
      <c r="AG926">
        <v>23.43</v>
      </c>
      <c r="AH926">
        <v>37.245000000000005</v>
      </c>
      <c r="AI926">
        <v>65</v>
      </c>
      <c r="AJ926">
        <v>100.20453012048185</v>
      </c>
    </row>
    <row r="927" spans="1:36" hidden="1">
      <c r="A927">
        <v>261</v>
      </c>
      <c r="B927" s="436">
        <v>45760</v>
      </c>
      <c r="C927" s="756" t="s">
        <v>1477</v>
      </c>
      <c r="D927" s="756" t="s">
        <v>3215</v>
      </c>
      <c r="E927" s="756" t="s">
        <v>1471</v>
      </c>
      <c r="F927" s="756" t="s">
        <v>3271</v>
      </c>
      <c r="G927" t="s">
        <v>3166</v>
      </c>
      <c r="H927" s="756" t="s">
        <v>1646</v>
      </c>
      <c r="I927" s="756" t="s">
        <v>660</v>
      </c>
      <c r="K927" s="756" t="s">
        <v>660</v>
      </c>
      <c r="L927">
        <v>0</v>
      </c>
      <c r="M927">
        <v>1</v>
      </c>
      <c r="N927">
        <v>15</v>
      </c>
      <c r="O927" s="756" t="s">
        <v>1466</v>
      </c>
      <c r="P927" s="756" t="s">
        <v>13</v>
      </c>
      <c r="Q927" s="756" t="s">
        <v>47</v>
      </c>
      <c r="R927" s="756" t="s">
        <v>292</v>
      </c>
      <c r="S927" s="756" t="s">
        <v>661</v>
      </c>
      <c r="T927" s="756" t="s">
        <v>88</v>
      </c>
      <c r="U927" s="756" t="s">
        <v>662</v>
      </c>
      <c r="V927">
        <v>75012</v>
      </c>
      <c r="W927" s="756" t="s">
        <v>151</v>
      </c>
      <c r="X927">
        <v>75</v>
      </c>
      <c r="Y927" s="756" t="s">
        <v>2447</v>
      </c>
      <c r="Z927">
        <v>15</v>
      </c>
      <c r="AA927" s="756" t="s">
        <v>3310</v>
      </c>
      <c r="AB927" t="s">
        <v>2458</v>
      </c>
      <c r="AC927">
        <v>547.45000000000005</v>
      </c>
      <c r="AD927">
        <v>87.6</v>
      </c>
      <c r="AE927">
        <v>124.50428571428571</v>
      </c>
      <c r="AF927">
        <v>186.75642857142856</v>
      </c>
      <c r="AG927">
        <v>96</v>
      </c>
      <c r="AH927">
        <v>122.2</v>
      </c>
      <c r="AI927">
        <v>65</v>
      </c>
      <c r="AJ927">
        <v>100.20453012048185</v>
      </c>
    </row>
    <row r="928" spans="1:36" hidden="1">
      <c r="A928">
        <v>261</v>
      </c>
      <c r="B928" s="436">
        <v>45760</v>
      </c>
      <c r="C928" s="756" t="s">
        <v>1477</v>
      </c>
      <c r="D928" s="756" t="s">
        <v>3215</v>
      </c>
      <c r="E928" s="756" t="s">
        <v>1471</v>
      </c>
      <c r="F928" s="756" t="s">
        <v>3271</v>
      </c>
      <c r="G928" t="s">
        <v>3166</v>
      </c>
      <c r="H928" s="756" t="s">
        <v>1646</v>
      </c>
      <c r="I928" s="756" t="s">
        <v>792</v>
      </c>
      <c r="K928" s="756" t="s">
        <v>792</v>
      </c>
      <c r="L928">
        <v>0</v>
      </c>
      <c r="M928">
        <v>1</v>
      </c>
      <c r="N928">
        <v>15</v>
      </c>
      <c r="O928" s="756" t="s">
        <v>1466</v>
      </c>
      <c r="P928" s="756" t="s">
        <v>114</v>
      </c>
      <c r="Q928" s="756" t="s">
        <v>34</v>
      </c>
      <c r="R928" s="756" t="s">
        <v>34</v>
      </c>
      <c r="S928" s="756" t="s">
        <v>789</v>
      </c>
      <c r="T928" s="756" t="s">
        <v>790</v>
      </c>
      <c r="U928" s="756" t="s">
        <v>793</v>
      </c>
      <c r="V928">
        <v>75005</v>
      </c>
      <c r="W928" s="756" t="s">
        <v>294</v>
      </c>
      <c r="X928">
        <v>75</v>
      </c>
      <c r="Y928" s="756" t="s">
        <v>2450</v>
      </c>
      <c r="Z928">
        <v>15</v>
      </c>
      <c r="AA928" s="756" t="s">
        <v>2453</v>
      </c>
      <c r="AB928" t="s">
        <v>3092</v>
      </c>
      <c r="AC928">
        <v>122</v>
      </c>
      <c r="AD928">
        <v>29</v>
      </c>
      <c r="AE928">
        <v>55.767857142857146</v>
      </c>
      <c r="AF928">
        <v>55.767857142857146</v>
      </c>
      <c r="AG928">
        <v>45</v>
      </c>
      <c r="AH928">
        <v>45</v>
      </c>
      <c r="AI928">
        <v>65</v>
      </c>
      <c r="AJ928">
        <v>100.20453012048185</v>
      </c>
    </row>
    <row r="929" spans="1:36" hidden="1">
      <c r="A929">
        <v>262</v>
      </c>
      <c r="B929" s="436">
        <v>45760</v>
      </c>
      <c r="C929" s="756" t="s">
        <v>3272</v>
      </c>
      <c r="D929" s="756" t="s">
        <v>3273</v>
      </c>
      <c r="E929" s="756" t="s">
        <v>3261</v>
      </c>
      <c r="F929" s="756" t="s">
        <v>3274</v>
      </c>
      <c r="H929" s="756" t="s">
        <v>1444</v>
      </c>
      <c r="I929" s="756" t="s">
        <v>1037</v>
      </c>
      <c r="K929" s="756" t="s">
        <v>1037</v>
      </c>
      <c r="L929">
        <v>0</v>
      </c>
      <c r="M929">
        <v>1</v>
      </c>
      <c r="N929">
        <v>15</v>
      </c>
      <c r="O929" s="756" t="s">
        <v>1466</v>
      </c>
      <c r="P929" s="756" t="s">
        <v>114</v>
      </c>
      <c r="Q929" s="756" t="s">
        <v>3</v>
      </c>
      <c r="R929" s="756" t="s">
        <v>22</v>
      </c>
      <c r="S929" s="756" t="s">
        <v>483</v>
      </c>
      <c r="T929" s="756" t="s">
        <v>1038</v>
      </c>
      <c r="U929" s="756" t="s">
        <v>1039</v>
      </c>
      <c r="V929">
        <v>75016</v>
      </c>
      <c r="W929" s="756" t="s">
        <v>181</v>
      </c>
      <c r="X929">
        <v>75</v>
      </c>
      <c r="Y929" s="756" t="s">
        <v>2450</v>
      </c>
      <c r="Z929">
        <v>15</v>
      </c>
      <c r="AA929" s="756" t="s">
        <v>2454</v>
      </c>
      <c r="AB929" t="s">
        <v>3092</v>
      </c>
      <c r="AC929">
        <v>91.84</v>
      </c>
      <c r="AD929">
        <v>91.84</v>
      </c>
      <c r="AE929">
        <v>91.84</v>
      </c>
      <c r="AF929">
        <v>91.84</v>
      </c>
      <c r="AG929">
        <v>91.84</v>
      </c>
      <c r="AH929">
        <v>91.84</v>
      </c>
      <c r="AI929">
        <v>65</v>
      </c>
      <c r="AJ929">
        <v>100.20453012048185</v>
      </c>
    </row>
    <row r="930" spans="1:36" hidden="1">
      <c r="A930">
        <v>262</v>
      </c>
      <c r="B930" s="436">
        <v>45760</v>
      </c>
      <c r="C930" s="756" t="s">
        <v>3272</v>
      </c>
      <c r="D930" s="756" t="s">
        <v>3273</v>
      </c>
      <c r="E930" s="756" t="s">
        <v>3261</v>
      </c>
      <c r="F930" s="756" t="s">
        <v>3274</v>
      </c>
      <c r="H930" s="756" t="s">
        <v>1444</v>
      </c>
      <c r="I930" s="756" t="s">
        <v>1252</v>
      </c>
      <c r="K930" s="756" t="s">
        <v>1252</v>
      </c>
      <c r="L930">
        <v>0</v>
      </c>
      <c r="M930">
        <v>1</v>
      </c>
      <c r="N930">
        <v>15</v>
      </c>
      <c r="O930" s="756" t="s">
        <v>1466</v>
      </c>
      <c r="P930" s="756" t="s">
        <v>13</v>
      </c>
      <c r="Q930" s="756" t="s">
        <v>43</v>
      </c>
      <c r="R930" s="756" t="s">
        <v>93</v>
      </c>
      <c r="S930" s="756" t="s">
        <v>110</v>
      </c>
      <c r="T930" s="756" t="s">
        <v>88</v>
      </c>
      <c r="U930" s="756" t="s">
        <v>1253</v>
      </c>
      <c r="V930">
        <v>93210</v>
      </c>
      <c r="W930" s="756" t="s">
        <v>1254</v>
      </c>
      <c r="X930">
        <v>93</v>
      </c>
      <c r="Y930" s="756" t="s">
        <v>2448</v>
      </c>
      <c r="Z930">
        <v>15</v>
      </c>
      <c r="AA930" s="756" t="s">
        <v>3310</v>
      </c>
      <c r="AB930" t="s">
        <v>2458</v>
      </c>
      <c r="AC930">
        <v>151.57</v>
      </c>
      <c r="AD930">
        <v>15.65</v>
      </c>
      <c r="AE930">
        <v>47.782307692307697</v>
      </c>
      <c r="AF930">
        <v>62.11699999999999</v>
      </c>
      <c r="AG930">
        <v>38.5</v>
      </c>
      <c r="AH930">
        <v>41.875</v>
      </c>
      <c r="AI930">
        <v>65</v>
      </c>
      <c r="AJ930">
        <v>100.20453012048185</v>
      </c>
    </row>
    <row r="931" spans="1:36" hidden="1">
      <c r="A931">
        <v>263</v>
      </c>
      <c r="B931" s="436">
        <v>45761</v>
      </c>
      <c r="C931" s="756" t="s">
        <v>1435</v>
      </c>
      <c r="D931" s="756" t="s">
        <v>3275</v>
      </c>
      <c r="E931" s="756" t="s">
        <v>1794</v>
      </c>
      <c r="F931" s="756"/>
      <c r="H931" s="756" t="s">
        <v>1444</v>
      </c>
      <c r="I931" s="756" t="s">
        <v>488</v>
      </c>
      <c r="K931" s="756" t="s">
        <v>488</v>
      </c>
      <c r="L931">
        <v>0</v>
      </c>
      <c r="M931">
        <v>1</v>
      </c>
      <c r="N931">
        <v>16</v>
      </c>
      <c r="O931" s="756" t="s">
        <v>1472</v>
      </c>
      <c r="P931" s="756" t="s">
        <v>13</v>
      </c>
      <c r="Q931" s="756" t="s">
        <v>43</v>
      </c>
      <c r="R931" s="756" t="s">
        <v>93</v>
      </c>
      <c r="S931" s="756" t="s">
        <v>489</v>
      </c>
      <c r="T931" s="756" t="s">
        <v>88</v>
      </c>
      <c r="U931" s="756" t="s">
        <v>490</v>
      </c>
      <c r="V931">
        <v>75016</v>
      </c>
      <c r="W931" s="756" t="s">
        <v>181</v>
      </c>
      <c r="X931">
        <v>75</v>
      </c>
      <c r="Y931" s="756" t="s">
        <v>2448</v>
      </c>
      <c r="Z931">
        <v>15</v>
      </c>
      <c r="AA931" s="756" t="s">
        <v>3310</v>
      </c>
      <c r="AB931" t="s">
        <v>2458</v>
      </c>
      <c r="AC931">
        <v>272.39999999999998</v>
      </c>
      <c r="AD931">
        <v>52.8</v>
      </c>
      <c r="AE931">
        <v>60.131724137931045</v>
      </c>
      <c r="AF931">
        <v>124.55857142857143</v>
      </c>
      <c r="AG931">
        <v>54</v>
      </c>
      <c r="AH931">
        <v>117.02499999999999</v>
      </c>
      <c r="AI931">
        <v>65</v>
      </c>
      <c r="AJ931">
        <v>100.20453012048185</v>
      </c>
    </row>
    <row r="932" spans="1:36" hidden="1">
      <c r="A932">
        <v>263</v>
      </c>
      <c r="B932" s="436">
        <v>45761</v>
      </c>
      <c r="C932" s="756" t="s">
        <v>1435</v>
      </c>
      <c r="D932" s="756" t="s">
        <v>3275</v>
      </c>
      <c r="E932" s="756" t="s">
        <v>1794</v>
      </c>
      <c r="F932" s="756"/>
      <c r="H932" s="756" t="s">
        <v>1444</v>
      </c>
      <c r="I932" s="756" t="s">
        <v>809</v>
      </c>
      <c r="K932" s="756" t="s">
        <v>809</v>
      </c>
      <c r="L932">
        <v>0</v>
      </c>
      <c r="M932">
        <v>1</v>
      </c>
      <c r="N932">
        <v>16</v>
      </c>
      <c r="O932" s="756" t="s">
        <v>1472</v>
      </c>
      <c r="P932" s="756" t="s">
        <v>114</v>
      </c>
      <c r="Q932" s="756" t="s">
        <v>20</v>
      </c>
      <c r="R932" s="756" t="s">
        <v>20</v>
      </c>
      <c r="S932" s="756" t="s">
        <v>616</v>
      </c>
      <c r="T932" s="756" t="s">
        <v>616</v>
      </c>
      <c r="U932" s="756" t="s">
        <v>810</v>
      </c>
      <c r="V932">
        <v>75017</v>
      </c>
      <c r="W932" s="756" t="s">
        <v>393</v>
      </c>
      <c r="X932">
        <v>75</v>
      </c>
      <c r="Y932" s="756" t="s">
        <v>2450</v>
      </c>
      <c r="Z932">
        <v>15</v>
      </c>
      <c r="AA932" s="756" t="s">
        <v>2453</v>
      </c>
      <c r="AB932" t="s">
        <v>3092</v>
      </c>
      <c r="AC932">
        <v>411.4</v>
      </c>
      <c r="AD932">
        <v>118.37</v>
      </c>
      <c r="AE932">
        <v>68.5060465116279</v>
      </c>
      <c r="AF932">
        <v>196.38399999999999</v>
      </c>
      <c r="AG932">
        <v>60</v>
      </c>
      <c r="AH932">
        <v>179.85</v>
      </c>
      <c r="AI932">
        <v>65</v>
      </c>
      <c r="AJ932">
        <v>100.20453012048185</v>
      </c>
    </row>
    <row r="933" spans="1:36" hidden="1">
      <c r="A933">
        <v>263</v>
      </c>
      <c r="B933" s="436">
        <v>45761</v>
      </c>
      <c r="C933" s="756" t="s">
        <v>1435</v>
      </c>
      <c r="D933" s="756" t="s">
        <v>3275</v>
      </c>
      <c r="E933" s="756" t="s">
        <v>1794</v>
      </c>
      <c r="F933" s="756"/>
      <c r="H933" s="756" t="s">
        <v>1444</v>
      </c>
      <c r="I933" s="756" t="s">
        <v>975</v>
      </c>
      <c r="K933" s="756" t="s">
        <v>975</v>
      </c>
      <c r="L933">
        <v>0</v>
      </c>
      <c r="M933">
        <v>1</v>
      </c>
      <c r="N933">
        <v>16</v>
      </c>
      <c r="O933" s="756" t="s">
        <v>1472</v>
      </c>
      <c r="P933" s="756" t="s">
        <v>13</v>
      </c>
      <c r="Q933" s="756" t="s">
        <v>47</v>
      </c>
      <c r="R933" s="756" t="s">
        <v>292</v>
      </c>
      <c r="S933" s="756" t="s">
        <v>976</v>
      </c>
      <c r="T933" s="756" t="s">
        <v>88</v>
      </c>
      <c r="U933" s="756" t="s">
        <v>977</v>
      </c>
      <c r="V933">
        <v>92800</v>
      </c>
      <c r="W933" s="756" t="s">
        <v>475</v>
      </c>
      <c r="X933">
        <v>92</v>
      </c>
      <c r="Y933" s="756" t="s">
        <v>2512</v>
      </c>
      <c r="Z933">
        <v>15</v>
      </c>
      <c r="AA933" s="756" t="s">
        <v>3310</v>
      </c>
      <c r="AB933" t="s">
        <v>2458</v>
      </c>
      <c r="AC933">
        <v>303.7</v>
      </c>
      <c r="AD933">
        <v>73</v>
      </c>
      <c r="AE933">
        <v>81.798823529411763</v>
      </c>
      <c r="AF933">
        <v>198.65428571428572</v>
      </c>
      <c r="AG933">
        <v>78.5</v>
      </c>
      <c r="AH933">
        <v>199</v>
      </c>
      <c r="AI933">
        <v>65</v>
      </c>
      <c r="AJ933">
        <v>100.20453012048185</v>
      </c>
    </row>
    <row r="934" spans="1:36" hidden="1">
      <c r="A934">
        <v>263</v>
      </c>
      <c r="B934" s="436">
        <v>45761</v>
      </c>
      <c r="C934" s="756" t="s">
        <v>1435</v>
      </c>
      <c r="D934" s="756" t="s">
        <v>3275</v>
      </c>
      <c r="E934" s="756" t="s">
        <v>1794</v>
      </c>
      <c r="F934" s="756"/>
      <c r="H934" s="756" t="s">
        <v>1444</v>
      </c>
      <c r="I934" s="756" t="s">
        <v>752</v>
      </c>
      <c r="K934" s="756" t="s">
        <v>752</v>
      </c>
      <c r="L934">
        <v>0</v>
      </c>
      <c r="M934">
        <v>1</v>
      </c>
      <c r="N934">
        <v>16</v>
      </c>
      <c r="O934" s="756" t="s">
        <v>1472</v>
      </c>
      <c r="P934" s="756" t="s">
        <v>114</v>
      </c>
      <c r="Q934" s="756" t="s">
        <v>3</v>
      </c>
      <c r="R934" s="756" t="s">
        <v>22</v>
      </c>
      <c r="S934" s="756" t="s">
        <v>753</v>
      </c>
      <c r="T934" s="756" t="s">
        <v>754</v>
      </c>
      <c r="U934" s="756" t="s">
        <v>755</v>
      </c>
      <c r="V934">
        <v>75012</v>
      </c>
      <c r="W934" s="756" t="s">
        <v>151</v>
      </c>
      <c r="X934">
        <v>75</v>
      </c>
      <c r="Y934" s="756" t="s">
        <v>2450</v>
      </c>
      <c r="Z934">
        <v>15</v>
      </c>
      <c r="AA934" s="756" t="s">
        <v>2454</v>
      </c>
      <c r="AB934" t="s">
        <v>3092</v>
      </c>
      <c r="AC934">
        <v>213.19</v>
      </c>
      <c r="AD934">
        <v>23.4</v>
      </c>
      <c r="AE934">
        <v>53.110666666666702</v>
      </c>
      <c r="AF934">
        <v>79.665999999999997</v>
      </c>
      <c r="AG934">
        <v>23.43</v>
      </c>
      <c r="AH934">
        <v>37.245000000000005</v>
      </c>
      <c r="AI934">
        <v>65</v>
      </c>
      <c r="AJ934">
        <v>100.20453012048185</v>
      </c>
    </row>
    <row r="935" spans="1:36" hidden="1">
      <c r="A935">
        <v>263</v>
      </c>
      <c r="B935" s="436">
        <v>45761</v>
      </c>
      <c r="C935" s="756" t="s">
        <v>1435</v>
      </c>
      <c r="D935" s="756" t="s">
        <v>3275</v>
      </c>
      <c r="E935" s="756" t="s">
        <v>1794</v>
      </c>
      <c r="F935" s="756"/>
      <c r="H935" s="756" t="s">
        <v>1444</v>
      </c>
      <c r="I935" s="756" t="s">
        <v>803</v>
      </c>
      <c r="K935" s="756" t="s">
        <v>803</v>
      </c>
      <c r="L935">
        <v>0</v>
      </c>
      <c r="M935">
        <v>1</v>
      </c>
      <c r="N935">
        <v>16</v>
      </c>
      <c r="O935" s="756" t="s">
        <v>1472</v>
      </c>
      <c r="P935" s="756" t="s">
        <v>114</v>
      </c>
      <c r="Q935" s="756" t="s">
        <v>20</v>
      </c>
      <c r="R935" s="756" t="s">
        <v>20</v>
      </c>
      <c r="S935" s="756" t="s">
        <v>616</v>
      </c>
      <c r="T935" s="756" t="s">
        <v>616</v>
      </c>
      <c r="U935" s="756" t="s">
        <v>804</v>
      </c>
      <c r="V935">
        <v>75016</v>
      </c>
      <c r="W935" s="756" t="s">
        <v>181</v>
      </c>
      <c r="X935">
        <v>75</v>
      </c>
      <c r="Y935" s="756" t="s">
        <v>2450</v>
      </c>
      <c r="Z935">
        <v>15</v>
      </c>
      <c r="AA935" s="756" t="s">
        <v>2453</v>
      </c>
      <c r="AB935" t="s">
        <v>3092</v>
      </c>
      <c r="AC935">
        <v>475.14</v>
      </c>
      <c r="AD935">
        <v>82</v>
      </c>
      <c r="AE935">
        <v>79.063448275862072</v>
      </c>
      <c r="AF935">
        <v>305.71199999999999</v>
      </c>
      <c r="AG935">
        <v>71</v>
      </c>
      <c r="AH935">
        <v>300.61</v>
      </c>
      <c r="AI935">
        <v>65</v>
      </c>
      <c r="AJ935">
        <v>100.20453012048185</v>
      </c>
    </row>
    <row r="936" spans="1:36" hidden="1">
      <c r="A936">
        <v>263</v>
      </c>
      <c r="B936" s="436">
        <v>45761</v>
      </c>
      <c r="C936" s="756" t="s">
        <v>1435</v>
      </c>
      <c r="D936" s="756" t="s">
        <v>3275</v>
      </c>
      <c r="E936" s="756" t="s">
        <v>1794</v>
      </c>
      <c r="F936" s="756"/>
      <c r="H936" s="756" t="s">
        <v>1444</v>
      </c>
      <c r="I936" s="756" t="s">
        <v>291</v>
      </c>
      <c r="K936" s="756" t="s">
        <v>291</v>
      </c>
      <c r="L936">
        <v>0</v>
      </c>
      <c r="M936">
        <v>1</v>
      </c>
      <c r="N936">
        <v>16</v>
      </c>
      <c r="O936" s="756" t="s">
        <v>1472</v>
      </c>
      <c r="P936" s="756" t="s">
        <v>13</v>
      </c>
      <c r="Q936" s="756" t="s">
        <v>47</v>
      </c>
      <c r="R936" s="756" t="s">
        <v>292</v>
      </c>
      <c r="S936" s="756" t="s">
        <v>209</v>
      </c>
      <c r="T936" s="756" t="s">
        <v>88</v>
      </c>
      <c r="U936" s="756" t="s">
        <v>293</v>
      </c>
      <c r="V936">
        <v>75005</v>
      </c>
      <c r="W936" s="756" t="s">
        <v>294</v>
      </c>
      <c r="X936">
        <v>75</v>
      </c>
      <c r="Y936" s="756" t="s">
        <v>2448</v>
      </c>
      <c r="Z936">
        <v>15</v>
      </c>
      <c r="AA936" s="756" t="s">
        <v>3310</v>
      </c>
      <c r="AB936" t="s">
        <v>2458</v>
      </c>
      <c r="AC936">
        <v>510</v>
      </c>
      <c r="AD936">
        <v>23.4</v>
      </c>
      <c r="AE936">
        <v>74.385000000000005</v>
      </c>
      <c r="AF936">
        <v>127.51714285714286</v>
      </c>
      <c r="AG936">
        <v>27.29</v>
      </c>
      <c r="AH936">
        <v>36</v>
      </c>
      <c r="AI936">
        <v>65</v>
      </c>
      <c r="AJ936">
        <v>100.20453012048185</v>
      </c>
    </row>
    <row r="937" spans="1:36" hidden="1">
      <c r="A937">
        <v>264</v>
      </c>
      <c r="B937" s="436">
        <v>45762</v>
      </c>
      <c r="C937" s="756" t="s">
        <v>1801</v>
      </c>
      <c r="D937" s="756" t="s">
        <v>1775</v>
      </c>
      <c r="E937" s="756" t="s">
        <v>1497</v>
      </c>
      <c r="F937" s="756"/>
      <c r="H937" s="756" t="s">
        <v>1438</v>
      </c>
      <c r="I937" s="756" t="s">
        <v>1227</v>
      </c>
      <c r="K937" s="756" t="s">
        <v>1227</v>
      </c>
      <c r="L937">
        <v>0</v>
      </c>
      <c r="M937">
        <v>1</v>
      </c>
      <c r="N937">
        <v>16</v>
      </c>
      <c r="O937" s="756" t="s">
        <v>1475</v>
      </c>
      <c r="P937" s="756" t="s">
        <v>114</v>
      </c>
      <c r="Q937" s="756" t="s">
        <v>20</v>
      </c>
      <c r="R937" s="756" t="s">
        <v>20</v>
      </c>
      <c r="S937" s="756" t="s">
        <v>848</v>
      </c>
      <c r="T937" s="756" t="s">
        <v>848</v>
      </c>
      <c r="U937" s="756" t="s">
        <v>1228</v>
      </c>
      <c r="V937">
        <v>93230</v>
      </c>
      <c r="W937" s="756" t="s">
        <v>286</v>
      </c>
      <c r="X937">
        <v>93</v>
      </c>
      <c r="Y937" s="756" t="s">
        <v>2450</v>
      </c>
      <c r="Z937">
        <v>15</v>
      </c>
      <c r="AA937" s="756" t="s">
        <v>2453</v>
      </c>
      <c r="AB937" t="s">
        <v>3092</v>
      </c>
      <c r="AC937">
        <v>242</v>
      </c>
      <c r="AD937">
        <v>68.650000000000006</v>
      </c>
      <c r="AE937">
        <v>73.678620689655176</v>
      </c>
      <c r="AF937">
        <v>142.44533333333334</v>
      </c>
      <c r="AG937">
        <v>63.7</v>
      </c>
      <c r="AH937">
        <v>131</v>
      </c>
      <c r="AI937">
        <v>65</v>
      </c>
      <c r="AJ937">
        <v>100.20453012048185</v>
      </c>
    </row>
    <row r="938" spans="1:36" hidden="1">
      <c r="A938">
        <v>264</v>
      </c>
      <c r="B938" s="436">
        <v>45762</v>
      </c>
      <c r="C938" s="756" t="s">
        <v>1801</v>
      </c>
      <c r="D938" s="756" t="s">
        <v>1775</v>
      </c>
      <c r="E938" s="756" t="s">
        <v>1497</v>
      </c>
      <c r="F938" s="756"/>
      <c r="H938" s="756" t="s">
        <v>1438</v>
      </c>
      <c r="I938" s="756" t="s">
        <v>1285</v>
      </c>
      <c r="K938" s="756" t="s">
        <v>1285</v>
      </c>
      <c r="L938">
        <v>0</v>
      </c>
      <c r="M938">
        <v>1</v>
      </c>
      <c r="N938">
        <v>16</v>
      </c>
      <c r="O938" s="756" t="s">
        <v>1475</v>
      </c>
      <c r="P938" s="756" t="s">
        <v>13</v>
      </c>
      <c r="Q938" s="756" t="s">
        <v>43</v>
      </c>
      <c r="R938" s="756" t="s">
        <v>93</v>
      </c>
      <c r="S938" s="756" t="s">
        <v>110</v>
      </c>
      <c r="T938" s="756" t="s">
        <v>88</v>
      </c>
      <c r="U938" s="756" t="s">
        <v>1286</v>
      </c>
      <c r="V938">
        <v>92700</v>
      </c>
      <c r="W938" s="756" t="s">
        <v>112</v>
      </c>
      <c r="X938">
        <v>92</v>
      </c>
      <c r="Y938" s="756" t="s">
        <v>2448</v>
      </c>
      <c r="Z938">
        <v>15</v>
      </c>
      <c r="AA938" s="756" t="s">
        <v>3310</v>
      </c>
      <c r="AB938" t="s">
        <v>2458</v>
      </c>
      <c r="AC938">
        <v>195</v>
      </c>
      <c r="AD938">
        <v>11</v>
      </c>
      <c r="AE938">
        <v>42.737499999999997</v>
      </c>
      <c r="AF938">
        <v>48.842857142857142</v>
      </c>
      <c r="AG938">
        <v>24.324999999999999</v>
      </c>
      <c r="AH938">
        <v>22</v>
      </c>
      <c r="AI938">
        <v>65</v>
      </c>
      <c r="AJ938">
        <v>100.20453012048185</v>
      </c>
    </row>
    <row r="939" spans="1:36" hidden="1">
      <c r="A939">
        <v>264</v>
      </c>
      <c r="B939" s="436">
        <v>45762</v>
      </c>
      <c r="C939" s="756" t="s">
        <v>1801</v>
      </c>
      <c r="D939" s="756" t="s">
        <v>1775</v>
      </c>
      <c r="E939" s="756" t="s">
        <v>1497</v>
      </c>
      <c r="F939" s="756"/>
      <c r="H939" s="756" t="s">
        <v>1438</v>
      </c>
      <c r="I939" s="756" t="s">
        <v>975</v>
      </c>
      <c r="K939" s="756" t="s">
        <v>975</v>
      </c>
      <c r="L939">
        <v>0</v>
      </c>
      <c r="M939">
        <v>1</v>
      </c>
      <c r="N939">
        <v>16</v>
      </c>
      <c r="O939" s="756" t="s">
        <v>1475</v>
      </c>
      <c r="P939" s="756" t="s">
        <v>13</v>
      </c>
      <c r="Q939" s="756" t="s">
        <v>47</v>
      </c>
      <c r="R939" s="756" t="s">
        <v>292</v>
      </c>
      <c r="S939" s="756" t="s">
        <v>976</v>
      </c>
      <c r="T939" s="756" t="s">
        <v>88</v>
      </c>
      <c r="U939" s="756" t="s">
        <v>977</v>
      </c>
      <c r="V939">
        <v>92800</v>
      </c>
      <c r="W939" s="756" t="s">
        <v>475</v>
      </c>
      <c r="X939">
        <v>92</v>
      </c>
      <c r="Y939" s="756" t="s">
        <v>2512</v>
      </c>
      <c r="Z939">
        <v>15</v>
      </c>
      <c r="AA939" s="756" t="s">
        <v>3310</v>
      </c>
      <c r="AB939" t="s">
        <v>2458</v>
      </c>
      <c r="AC939">
        <v>303.7</v>
      </c>
      <c r="AD939">
        <v>73</v>
      </c>
      <c r="AE939">
        <v>81.798823529411763</v>
      </c>
      <c r="AF939">
        <v>198.65428571428572</v>
      </c>
      <c r="AG939">
        <v>78.5</v>
      </c>
      <c r="AH939">
        <v>199</v>
      </c>
      <c r="AI939">
        <v>65</v>
      </c>
      <c r="AJ939">
        <v>100.20453012048185</v>
      </c>
    </row>
    <row r="940" spans="1:36" hidden="1">
      <c r="A940">
        <v>265</v>
      </c>
      <c r="B940" s="436">
        <v>45762</v>
      </c>
      <c r="C940" s="756" t="s">
        <v>1435</v>
      </c>
      <c r="D940" s="756" t="s">
        <v>1456</v>
      </c>
      <c r="E940" s="756" t="s">
        <v>3276</v>
      </c>
      <c r="F940" s="756"/>
      <c r="H940" s="756" t="s">
        <v>1457</v>
      </c>
      <c r="I940" s="756" t="s">
        <v>500</v>
      </c>
      <c r="K940" s="756" t="s">
        <v>500</v>
      </c>
      <c r="L940">
        <v>0</v>
      </c>
      <c r="M940">
        <v>1</v>
      </c>
      <c r="N940">
        <v>16</v>
      </c>
      <c r="O940" s="756" t="s">
        <v>1475</v>
      </c>
      <c r="P940" s="756" t="s">
        <v>114</v>
      </c>
      <c r="Q940" s="756" t="s">
        <v>7</v>
      </c>
      <c r="R940" s="756" t="s">
        <v>501</v>
      </c>
      <c r="S940" s="756" t="s">
        <v>500</v>
      </c>
      <c r="T940" s="756" t="s">
        <v>500</v>
      </c>
      <c r="U940" s="756" t="s">
        <v>502</v>
      </c>
      <c r="V940">
        <v>92000</v>
      </c>
      <c r="W940" s="756" t="s">
        <v>160</v>
      </c>
      <c r="X940">
        <v>92</v>
      </c>
      <c r="Y940" s="756" t="s">
        <v>2450</v>
      </c>
      <c r="Z940">
        <v>15</v>
      </c>
      <c r="AA940" s="756" t="s">
        <v>2453</v>
      </c>
      <c r="AB940" t="s">
        <v>3092</v>
      </c>
      <c r="AC940">
        <v>458.58000000000004</v>
      </c>
      <c r="AD940">
        <v>45.85</v>
      </c>
      <c r="AE940">
        <v>71.959032258064511</v>
      </c>
      <c r="AF940">
        <v>159.33785714285716</v>
      </c>
      <c r="AG940">
        <v>53.75</v>
      </c>
      <c r="AH940">
        <v>137.535</v>
      </c>
      <c r="AI940">
        <v>65</v>
      </c>
      <c r="AJ940">
        <v>100.20453012048185</v>
      </c>
    </row>
    <row r="941" spans="1:36" hidden="1">
      <c r="A941">
        <v>265</v>
      </c>
      <c r="B941" s="436">
        <v>45762</v>
      </c>
      <c r="C941" s="756" t="s">
        <v>1435</v>
      </c>
      <c r="D941" s="756" t="s">
        <v>1456</v>
      </c>
      <c r="E941" s="756" t="s">
        <v>3276</v>
      </c>
      <c r="F941" s="756"/>
      <c r="H941" s="756" t="s">
        <v>1457</v>
      </c>
      <c r="I941" s="756" t="s">
        <v>803</v>
      </c>
      <c r="K941" s="756" t="s">
        <v>803</v>
      </c>
      <c r="L941">
        <v>0</v>
      </c>
      <c r="M941">
        <v>1</v>
      </c>
      <c r="N941">
        <v>16</v>
      </c>
      <c r="O941" s="756" t="s">
        <v>1475</v>
      </c>
      <c r="P941" s="756" t="s">
        <v>114</v>
      </c>
      <c r="Q941" s="756" t="s">
        <v>20</v>
      </c>
      <c r="R941" s="756" t="s">
        <v>20</v>
      </c>
      <c r="S941" s="756" t="s">
        <v>616</v>
      </c>
      <c r="T941" s="756" t="s">
        <v>616</v>
      </c>
      <c r="U941" s="756" t="s">
        <v>804</v>
      </c>
      <c r="V941">
        <v>75016</v>
      </c>
      <c r="W941" s="756" t="s">
        <v>181</v>
      </c>
      <c r="X941">
        <v>75</v>
      </c>
      <c r="Y941" s="756" t="s">
        <v>2450</v>
      </c>
      <c r="Z941">
        <v>15</v>
      </c>
      <c r="AA941" s="756" t="s">
        <v>2453</v>
      </c>
      <c r="AB941" t="s">
        <v>3092</v>
      </c>
      <c r="AC941">
        <v>475.14</v>
      </c>
      <c r="AD941">
        <v>82</v>
      </c>
      <c r="AE941">
        <v>79.063448275862072</v>
      </c>
      <c r="AF941">
        <v>305.71199999999999</v>
      </c>
      <c r="AG941">
        <v>71</v>
      </c>
      <c r="AH941">
        <v>300.61</v>
      </c>
      <c r="AI941">
        <v>65</v>
      </c>
      <c r="AJ941">
        <v>100.20453012048185</v>
      </c>
    </row>
    <row r="942" spans="1:36" hidden="1">
      <c r="A942">
        <v>265</v>
      </c>
      <c r="B942" s="436">
        <v>45762</v>
      </c>
      <c r="C942" s="756" t="s">
        <v>1435</v>
      </c>
      <c r="D942" s="756" t="s">
        <v>1456</v>
      </c>
      <c r="E942" s="756" t="s">
        <v>3276</v>
      </c>
      <c r="F942" s="756"/>
      <c r="H942" s="756" t="s">
        <v>1457</v>
      </c>
      <c r="I942" s="756" t="s">
        <v>775</v>
      </c>
      <c r="K942" s="756" t="s">
        <v>775</v>
      </c>
      <c r="L942">
        <v>0</v>
      </c>
      <c r="M942">
        <v>1</v>
      </c>
      <c r="N942">
        <v>16</v>
      </c>
      <c r="O942" s="756" t="s">
        <v>1475</v>
      </c>
      <c r="P942" s="756" t="s">
        <v>13</v>
      </c>
      <c r="Q942" s="756" t="s">
        <v>49</v>
      </c>
      <c r="R942" s="756" t="s">
        <v>86</v>
      </c>
      <c r="S942" s="756" t="s">
        <v>776</v>
      </c>
      <c r="T942" s="756" t="s">
        <v>367</v>
      </c>
      <c r="U942" s="756" t="s">
        <v>777</v>
      </c>
      <c r="V942">
        <v>75014</v>
      </c>
      <c r="W942" s="756" t="s">
        <v>211</v>
      </c>
      <c r="X942">
        <v>75</v>
      </c>
      <c r="Y942" s="756" t="s">
        <v>2448</v>
      </c>
      <c r="Z942">
        <v>15</v>
      </c>
      <c r="AA942" s="756" t="s">
        <v>3310</v>
      </c>
      <c r="AB942" t="s">
        <v>2458</v>
      </c>
      <c r="AC942">
        <v>273.19</v>
      </c>
      <c r="AD942">
        <v>60</v>
      </c>
      <c r="AE942">
        <v>115.65642857142856</v>
      </c>
      <c r="AF942">
        <v>115.65642857142856</v>
      </c>
      <c r="AG942">
        <v>105</v>
      </c>
      <c r="AH942">
        <v>105</v>
      </c>
      <c r="AI942">
        <v>65</v>
      </c>
      <c r="AJ942">
        <v>100.20453012048185</v>
      </c>
    </row>
    <row r="943" spans="1:36" hidden="1">
      <c r="A943">
        <v>266</v>
      </c>
      <c r="B943" s="436">
        <v>45762</v>
      </c>
      <c r="C943" s="756"/>
      <c r="D943" s="756" t="s">
        <v>3211</v>
      </c>
      <c r="E943" s="756" t="s">
        <v>3228</v>
      </c>
      <c r="F943" s="756" t="s">
        <v>3277</v>
      </c>
      <c r="H943" s="756" t="s">
        <v>1646</v>
      </c>
      <c r="I943" s="756" t="s">
        <v>1395</v>
      </c>
      <c r="K943" s="756" t="s">
        <v>1395</v>
      </c>
      <c r="L943">
        <v>0</v>
      </c>
      <c r="M943">
        <v>1</v>
      </c>
      <c r="N943">
        <v>16</v>
      </c>
      <c r="O943" s="756" t="s">
        <v>1475</v>
      </c>
      <c r="P943" s="756" t="s">
        <v>13</v>
      </c>
      <c r="Q943" s="756" t="s">
        <v>47</v>
      </c>
      <c r="R943" s="756" t="s">
        <v>292</v>
      </c>
      <c r="S943" s="756" t="s">
        <v>486</v>
      </c>
      <c r="T943" s="756"/>
      <c r="U943" s="756" t="s">
        <v>1396</v>
      </c>
      <c r="V943">
        <v>75014</v>
      </c>
      <c r="W943" s="756" t="s">
        <v>1394</v>
      </c>
      <c r="X943">
        <v>75</v>
      </c>
      <c r="Y943" s="756" t="s">
        <v>2447</v>
      </c>
      <c r="Z943">
        <v>15</v>
      </c>
      <c r="AA943" s="756" t="s">
        <v>3310</v>
      </c>
      <c r="AB943" t="s">
        <v>2458</v>
      </c>
      <c r="AC943">
        <v>78</v>
      </c>
      <c r="AD943">
        <v>8</v>
      </c>
      <c r="AE943">
        <v>50.22</v>
      </c>
      <c r="AF943">
        <v>50.22</v>
      </c>
      <c r="AG943">
        <v>51.2</v>
      </c>
      <c r="AH943">
        <v>51.2</v>
      </c>
      <c r="AI943">
        <v>65</v>
      </c>
      <c r="AJ943">
        <v>100.20453012048185</v>
      </c>
    </row>
    <row r="944" spans="1:36" hidden="1">
      <c r="A944">
        <v>266</v>
      </c>
      <c r="B944" s="436">
        <v>45762</v>
      </c>
      <c r="C944" s="756"/>
      <c r="D944" s="756" t="s">
        <v>3211</v>
      </c>
      <c r="E944" s="756" t="s">
        <v>3228</v>
      </c>
      <c r="F944" s="756" t="s">
        <v>3277</v>
      </c>
      <c r="H944" s="756" t="s">
        <v>1646</v>
      </c>
      <c r="I944" s="756" t="s">
        <v>1243</v>
      </c>
      <c r="K944" s="756" t="s">
        <v>1243</v>
      </c>
      <c r="L944">
        <v>0</v>
      </c>
      <c r="M944">
        <v>1</v>
      </c>
      <c r="N944">
        <v>16</v>
      </c>
      <c r="O944" s="756" t="s">
        <v>1475</v>
      </c>
      <c r="P944" s="756" t="s">
        <v>13</v>
      </c>
      <c r="Q944" s="756" t="s">
        <v>47</v>
      </c>
      <c r="R944" s="756" t="s">
        <v>292</v>
      </c>
      <c r="S944" s="756" t="s">
        <v>1244</v>
      </c>
      <c r="T944" s="756"/>
      <c r="U944" s="756" t="s">
        <v>1205</v>
      </c>
      <c r="V944">
        <v>75013</v>
      </c>
      <c r="W944" s="756" t="s">
        <v>127</v>
      </c>
      <c r="X944">
        <v>75</v>
      </c>
      <c r="Y944" s="756" t="s">
        <v>2447</v>
      </c>
      <c r="Z944">
        <v>15</v>
      </c>
      <c r="AA944" s="756" t="s">
        <v>3310</v>
      </c>
      <c r="AB944" t="s">
        <v>2458</v>
      </c>
      <c r="AC944">
        <v>265.40999999999997</v>
      </c>
      <c r="AD944">
        <v>4.5</v>
      </c>
      <c r="AE944">
        <v>85.102000000000004</v>
      </c>
      <c r="AF944">
        <v>98.194615384615389</v>
      </c>
      <c r="AG944">
        <v>65.5</v>
      </c>
      <c r="AH944">
        <v>65.5</v>
      </c>
      <c r="AI944">
        <v>65</v>
      </c>
      <c r="AJ944">
        <v>100.20453012048185</v>
      </c>
    </row>
    <row r="945" spans="1:36" hidden="1">
      <c r="A945">
        <v>266</v>
      </c>
      <c r="B945" s="436">
        <v>45762</v>
      </c>
      <c r="C945" s="756"/>
      <c r="D945" s="756" t="s">
        <v>3211</v>
      </c>
      <c r="E945" s="756" t="s">
        <v>3228</v>
      </c>
      <c r="F945" s="756" t="s">
        <v>3277</v>
      </c>
      <c r="H945" s="756" t="s">
        <v>1646</v>
      </c>
      <c r="I945" s="756" t="s">
        <v>1392</v>
      </c>
      <c r="K945" s="756" t="s">
        <v>1392</v>
      </c>
      <c r="L945">
        <v>0</v>
      </c>
      <c r="M945">
        <v>1</v>
      </c>
      <c r="N945">
        <v>16</v>
      </c>
      <c r="O945" s="756" t="s">
        <v>1475</v>
      </c>
      <c r="P945" s="756" t="s">
        <v>114</v>
      </c>
      <c r="Q945" s="756" t="s">
        <v>34</v>
      </c>
      <c r="R945" s="756" t="s">
        <v>34</v>
      </c>
      <c r="S945" s="756" t="s">
        <v>789</v>
      </c>
      <c r="T945" s="756" t="s">
        <v>790</v>
      </c>
      <c r="U945" s="756" t="s">
        <v>1393</v>
      </c>
      <c r="V945">
        <v>75012</v>
      </c>
      <c r="W945" s="756" t="s">
        <v>1394</v>
      </c>
      <c r="X945">
        <v>75</v>
      </c>
      <c r="Y945" s="756" t="s">
        <v>2450</v>
      </c>
      <c r="Z945">
        <v>15</v>
      </c>
      <c r="AA945" s="756" t="s">
        <v>2453</v>
      </c>
      <c r="AB945" t="s">
        <v>3092</v>
      </c>
      <c r="AC945">
        <v>211.4</v>
      </c>
      <c r="AD945">
        <v>26.2</v>
      </c>
      <c r="AE945">
        <v>105.80200000000001</v>
      </c>
      <c r="AF945">
        <v>105.80200000000001</v>
      </c>
      <c r="AG945">
        <v>110.55</v>
      </c>
      <c r="AH945">
        <v>110.55</v>
      </c>
      <c r="AI945">
        <v>65</v>
      </c>
      <c r="AJ945">
        <v>100.20453012048185</v>
      </c>
    </row>
    <row r="946" spans="1:36" hidden="1">
      <c r="A946">
        <v>267</v>
      </c>
      <c r="B946" s="436">
        <v>45763</v>
      </c>
      <c r="C946" s="756" t="s">
        <v>1529</v>
      </c>
      <c r="D946" s="756" t="s">
        <v>3278</v>
      </c>
      <c r="E946" s="756"/>
      <c r="F946" s="756"/>
      <c r="H946" s="756" t="s">
        <v>1426</v>
      </c>
      <c r="I946" s="756" t="s">
        <v>752</v>
      </c>
      <c r="K946" s="756" t="s">
        <v>752</v>
      </c>
      <c r="L946">
        <v>0</v>
      </c>
      <c r="M946">
        <v>1</v>
      </c>
      <c r="N946">
        <v>16</v>
      </c>
      <c r="O946" s="756" t="s">
        <v>1424</v>
      </c>
      <c r="P946" s="756" t="s">
        <v>114</v>
      </c>
      <c r="Q946" s="756" t="s">
        <v>3</v>
      </c>
      <c r="R946" s="756" t="s">
        <v>22</v>
      </c>
      <c r="S946" s="756" t="s">
        <v>753</v>
      </c>
      <c r="T946" s="756" t="s">
        <v>754</v>
      </c>
      <c r="U946" s="756" t="s">
        <v>755</v>
      </c>
      <c r="V946">
        <v>75012</v>
      </c>
      <c r="W946" s="756" t="s">
        <v>151</v>
      </c>
      <c r="X946">
        <v>75</v>
      </c>
      <c r="Y946" s="756" t="s">
        <v>2450</v>
      </c>
      <c r="Z946">
        <v>15</v>
      </c>
      <c r="AA946" s="756" t="s">
        <v>2454</v>
      </c>
      <c r="AB946" t="s">
        <v>3092</v>
      </c>
      <c r="AC946">
        <v>213.19</v>
      </c>
      <c r="AD946">
        <v>23.4</v>
      </c>
      <c r="AE946">
        <v>53.110666666666702</v>
      </c>
      <c r="AF946">
        <v>79.665999999999997</v>
      </c>
      <c r="AG946">
        <v>23.43</v>
      </c>
      <c r="AH946">
        <v>37.245000000000005</v>
      </c>
      <c r="AI946">
        <v>65</v>
      </c>
      <c r="AJ946">
        <v>100.20453012048185</v>
      </c>
    </row>
    <row r="947" spans="1:36" hidden="1">
      <c r="A947">
        <v>268</v>
      </c>
      <c r="B947" s="436">
        <v>45763</v>
      </c>
      <c r="C947" s="756" t="s">
        <v>1529</v>
      </c>
      <c r="D947" s="756" t="s">
        <v>3278</v>
      </c>
      <c r="E947" s="756"/>
      <c r="F947" s="756"/>
      <c r="H947" s="756" t="s">
        <v>1444</v>
      </c>
      <c r="I947" s="756" t="s">
        <v>803</v>
      </c>
      <c r="K947" s="756" t="s">
        <v>803</v>
      </c>
      <c r="L947">
        <v>0</v>
      </c>
      <c r="M947">
        <v>1</v>
      </c>
      <c r="N947">
        <v>16</v>
      </c>
      <c r="O947" s="756" t="s">
        <v>1424</v>
      </c>
      <c r="P947" s="756" t="s">
        <v>114</v>
      </c>
      <c r="Q947" s="756" t="s">
        <v>20</v>
      </c>
      <c r="R947" s="756" t="s">
        <v>20</v>
      </c>
      <c r="S947" s="756" t="s">
        <v>616</v>
      </c>
      <c r="T947" s="756" t="s">
        <v>616</v>
      </c>
      <c r="U947" s="756" t="s">
        <v>804</v>
      </c>
      <c r="V947">
        <v>75016</v>
      </c>
      <c r="W947" s="756" t="s">
        <v>181</v>
      </c>
      <c r="X947">
        <v>75</v>
      </c>
      <c r="Y947" s="756" t="s">
        <v>2450</v>
      </c>
      <c r="Z947">
        <v>15</v>
      </c>
      <c r="AA947" s="756" t="s">
        <v>2453</v>
      </c>
      <c r="AB947" t="s">
        <v>3092</v>
      </c>
      <c r="AC947">
        <v>475.14</v>
      </c>
      <c r="AD947">
        <v>82</v>
      </c>
      <c r="AE947">
        <v>79.063448275862072</v>
      </c>
      <c r="AF947">
        <v>305.71199999999999</v>
      </c>
      <c r="AG947">
        <v>71</v>
      </c>
      <c r="AH947">
        <v>300.61</v>
      </c>
      <c r="AI947">
        <v>65</v>
      </c>
      <c r="AJ947">
        <v>100.20453012048185</v>
      </c>
    </row>
    <row r="948" spans="1:36" hidden="1">
      <c r="A948">
        <v>268</v>
      </c>
      <c r="B948" s="436">
        <v>45763</v>
      </c>
      <c r="C948" s="756" t="s">
        <v>1529</v>
      </c>
      <c r="D948" s="756" t="s">
        <v>3278</v>
      </c>
      <c r="E948" s="756"/>
      <c r="F948" s="756"/>
      <c r="H948" s="756" t="s">
        <v>1444</v>
      </c>
      <c r="I948" s="756" t="s">
        <v>809</v>
      </c>
      <c r="K948" s="756" t="s">
        <v>809</v>
      </c>
      <c r="L948">
        <v>0</v>
      </c>
      <c r="M948">
        <v>1</v>
      </c>
      <c r="N948">
        <v>16</v>
      </c>
      <c r="O948" s="756" t="s">
        <v>1424</v>
      </c>
      <c r="P948" s="756" t="s">
        <v>114</v>
      </c>
      <c r="Q948" s="756" t="s">
        <v>20</v>
      </c>
      <c r="R948" s="756" t="s">
        <v>20</v>
      </c>
      <c r="S948" s="756" t="s">
        <v>616</v>
      </c>
      <c r="T948" s="756" t="s">
        <v>616</v>
      </c>
      <c r="U948" s="756" t="s">
        <v>810</v>
      </c>
      <c r="V948">
        <v>75017</v>
      </c>
      <c r="W948" s="756" t="s">
        <v>393</v>
      </c>
      <c r="X948">
        <v>75</v>
      </c>
      <c r="Y948" s="756" t="s">
        <v>2450</v>
      </c>
      <c r="Z948">
        <v>15</v>
      </c>
      <c r="AA948" s="756" t="s">
        <v>2453</v>
      </c>
      <c r="AB948" t="s">
        <v>3092</v>
      </c>
      <c r="AC948">
        <v>411.4</v>
      </c>
      <c r="AD948">
        <v>118.37</v>
      </c>
      <c r="AE948">
        <v>68.5060465116279</v>
      </c>
      <c r="AF948">
        <v>196.38399999999999</v>
      </c>
      <c r="AG948">
        <v>60</v>
      </c>
      <c r="AH948">
        <v>179.85</v>
      </c>
      <c r="AI948">
        <v>65</v>
      </c>
      <c r="AJ948">
        <v>100.20453012048185</v>
      </c>
    </row>
    <row r="949" spans="1:36" hidden="1">
      <c r="A949">
        <v>268</v>
      </c>
      <c r="B949" s="436">
        <v>45763</v>
      </c>
      <c r="C949" s="756" t="s">
        <v>1529</v>
      </c>
      <c r="D949" s="756" t="s">
        <v>3278</v>
      </c>
      <c r="E949" s="756"/>
      <c r="F949" s="756"/>
      <c r="H949" s="756" t="s">
        <v>1444</v>
      </c>
      <c r="I949" s="756" t="s">
        <v>291</v>
      </c>
      <c r="K949" s="756" t="s">
        <v>291</v>
      </c>
      <c r="L949">
        <v>0</v>
      </c>
      <c r="M949">
        <v>1</v>
      </c>
      <c r="N949">
        <v>16</v>
      </c>
      <c r="O949" s="756" t="s">
        <v>1424</v>
      </c>
      <c r="P949" s="756" t="s">
        <v>13</v>
      </c>
      <c r="Q949" s="756" t="s">
        <v>47</v>
      </c>
      <c r="R949" s="756" t="s">
        <v>292</v>
      </c>
      <c r="S949" s="756" t="s">
        <v>209</v>
      </c>
      <c r="T949" s="756" t="s">
        <v>88</v>
      </c>
      <c r="U949" s="756" t="s">
        <v>293</v>
      </c>
      <c r="V949">
        <v>75005</v>
      </c>
      <c r="W949" s="756" t="s">
        <v>294</v>
      </c>
      <c r="X949">
        <v>75</v>
      </c>
      <c r="Y949" s="756" t="s">
        <v>2448</v>
      </c>
      <c r="Z949">
        <v>15</v>
      </c>
      <c r="AA949" s="756" t="s">
        <v>3310</v>
      </c>
      <c r="AB949" t="s">
        <v>2458</v>
      </c>
      <c r="AC949">
        <v>510</v>
      </c>
      <c r="AD949">
        <v>23.4</v>
      </c>
      <c r="AE949">
        <v>74.385000000000005</v>
      </c>
      <c r="AF949">
        <v>127.51714285714286</v>
      </c>
      <c r="AG949">
        <v>27.29</v>
      </c>
      <c r="AH949">
        <v>36</v>
      </c>
      <c r="AI949">
        <v>65</v>
      </c>
      <c r="AJ949">
        <v>100.20453012048185</v>
      </c>
    </row>
    <row r="950" spans="1:36" hidden="1">
      <c r="A950">
        <v>268</v>
      </c>
      <c r="B950" s="436">
        <v>45763</v>
      </c>
      <c r="C950" s="756" t="s">
        <v>1529</v>
      </c>
      <c r="D950" s="756" t="s">
        <v>3278</v>
      </c>
      <c r="E950" s="756"/>
      <c r="F950" s="756"/>
      <c r="H950" s="756" t="s">
        <v>1444</v>
      </c>
      <c r="I950" s="756" t="s">
        <v>488</v>
      </c>
      <c r="K950" s="756" t="s">
        <v>488</v>
      </c>
      <c r="L950">
        <v>0</v>
      </c>
      <c r="M950">
        <v>1</v>
      </c>
      <c r="N950">
        <v>16</v>
      </c>
      <c r="O950" s="756" t="s">
        <v>1424</v>
      </c>
      <c r="P950" s="756" t="s">
        <v>13</v>
      </c>
      <c r="Q950" s="756" t="s">
        <v>43</v>
      </c>
      <c r="R950" s="756" t="s">
        <v>93</v>
      </c>
      <c r="S950" s="756" t="s">
        <v>489</v>
      </c>
      <c r="T950" s="756" t="s">
        <v>88</v>
      </c>
      <c r="U950" s="756" t="s">
        <v>490</v>
      </c>
      <c r="V950">
        <v>75016</v>
      </c>
      <c r="W950" s="756" t="s">
        <v>181</v>
      </c>
      <c r="X950">
        <v>75</v>
      </c>
      <c r="Y950" s="756" t="s">
        <v>2448</v>
      </c>
      <c r="Z950">
        <v>15</v>
      </c>
      <c r="AA950" s="756" t="s">
        <v>3310</v>
      </c>
      <c r="AB950" t="s">
        <v>2458</v>
      </c>
      <c r="AC950">
        <v>272.39999999999998</v>
      </c>
      <c r="AD950">
        <v>52.8</v>
      </c>
      <c r="AE950">
        <v>60.131724137931045</v>
      </c>
      <c r="AF950">
        <v>124.55857142857143</v>
      </c>
      <c r="AG950">
        <v>54</v>
      </c>
      <c r="AH950">
        <v>117.02499999999999</v>
      </c>
      <c r="AI950">
        <v>65</v>
      </c>
      <c r="AJ950">
        <v>100.20453012048185</v>
      </c>
    </row>
    <row r="951" spans="1:36" hidden="1">
      <c r="A951">
        <v>269</v>
      </c>
      <c r="B951" s="436">
        <v>45763</v>
      </c>
      <c r="C951" s="756" t="s">
        <v>1435</v>
      </c>
      <c r="D951" s="756" t="s">
        <v>3279</v>
      </c>
      <c r="E951" s="756"/>
      <c r="F951" s="756"/>
      <c r="H951" s="756" t="s">
        <v>1438</v>
      </c>
      <c r="I951" s="756" t="s">
        <v>1212</v>
      </c>
      <c r="K951" s="756" t="s">
        <v>1212</v>
      </c>
      <c r="L951">
        <v>0</v>
      </c>
      <c r="M951">
        <v>1</v>
      </c>
      <c r="N951">
        <v>16</v>
      </c>
      <c r="O951" s="756" t="s">
        <v>1424</v>
      </c>
      <c r="P951" s="756" t="s">
        <v>13</v>
      </c>
      <c r="Q951" s="756" t="s">
        <v>49</v>
      </c>
      <c r="R951" s="756" t="s">
        <v>49</v>
      </c>
      <c r="S951" s="756" t="s">
        <v>131</v>
      </c>
      <c r="T951" s="756"/>
      <c r="U951" s="756" t="s">
        <v>1213</v>
      </c>
      <c r="V951">
        <v>75020</v>
      </c>
      <c r="W951" s="756" t="s">
        <v>138</v>
      </c>
      <c r="X951">
        <v>75</v>
      </c>
      <c r="Y951" s="756" t="s">
        <v>2448</v>
      </c>
      <c r="Z951">
        <v>15</v>
      </c>
      <c r="AA951" s="756" t="s">
        <v>3310</v>
      </c>
      <c r="AB951" t="s">
        <v>2458</v>
      </c>
      <c r="AC951">
        <v>875.78</v>
      </c>
      <c r="AD951">
        <v>47.44</v>
      </c>
      <c r="AE951">
        <v>168.76499999999999</v>
      </c>
      <c r="AF951">
        <v>180.01599999999999</v>
      </c>
      <c r="AG951">
        <v>130.27000000000001</v>
      </c>
      <c r="AH951">
        <v>118.14</v>
      </c>
      <c r="AI951">
        <v>65</v>
      </c>
      <c r="AJ951">
        <v>100.20453012048185</v>
      </c>
    </row>
    <row r="952" spans="1:36" hidden="1">
      <c r="A952">
        <v>269</v>
      </c>
      <c r="B952" s="436">
        <v>45763</v>
      </c>
      <c r="C952" s="756" t="s">
        <v>1435</v>
      </c>
      <c r="D952" s="756" t="s">
        <v>3279</v>
      </c>
      <c r="E952" s="756"/>
      <c r="F952" s="756"/>
      <c r="H952" s="756" t="s">
        <v>1438</v>
      </c>
      <c r="I952" s="756" t="s">
        <v>1209</v>
      </c>
      <c r="K952" s="756" t="s">
        <v>1209</v>
      </c>
      <c r="L952">
        <v>0</v>
      </c>
      <c r="M952">
        <v>1</v>
      </c>
      <c r="N952">
        <v>16</v>
      </c>
      <c r="O952" s="756" t="s">
        <v>1424</v>
      </c>
      <c r="P952" s="756" t="s">
        <v>114</v>
      </c>
      <c r="Q952" s="756" t="s">
        <v>35</v>
      </c>
      <c r="R952" s="756" t="s">
        <v>143</v>
      </c>
      <c r="S952" s="756"/>
      <c r="T952" s="756"/>
      <c r="U952" s="756" t="s">
        <v>1210</v>
      </c>
      <c r="V952">
        <v>93000</v>
      </c>
      <c r="W952" s="756" t="s">
        <v>1211</v>
      </c>
      <c r="X952">
        <v>93</v>
      </c>
      <c r="Y952" s="756" t="s">
        <v>2450</v>
      </c>
      <c r="Z952">
        <v>15</v>
      </c>
      <c r="AA952" s="756" t="s">
        <v>2453</v>
      </c>
      <c r="AB952" t="s">
        <v>3092</v>
      </c>
      <c r="AC952">
        <v>276</v>
      </c>
      <c r="AD952">
        <v>47.44</v>
      </c>
      <c r="AE952">
        <v>132.76266666666666</v>
      </c>
      <c r="AF952">
        <v>132.76266666666666</v>
      </c>
      <c r="AG952">
        <v>118.14</v>
      </c>
      <c r="AH952">
        <v>118.14</v>
      </c>
      <c r="AI952">
        <v>65</v>
      </c>
      <c r="AJ952">
        <v>100.20453012048185</v>
      </c>
    </row>
    <row r="953" spans="1:36" hidden="1">
      <c r="A953">
        <v>270</v>
      </c>
      <c r="B953" s="436">
        <v>45763</v>
      </c>
      <c r="C953" s="756" t="s">
        <v>1794</v>
      </c>
      <c r="D953" s="756" t="s">
        <v>1793</v>
      </c>
      <c r="E953" s="756"/>
      <c r="F953" s="756"/>
      <c r="H953" s="756" t="s">
        <v>1465</v>
      </c>
      <c r="I953" s="756" t="s">
        <v>871</v>
      </c>
      <c r="K953" s="756" t="s">
        <v>871</v>
      </c>
      <c r="L953">
        <v>0</v>
      </c>
      <c r="M953">
        <v>1</v>
      </c>
      <c r="N953">
        <v>16</v>
      </c>
      <c r="O953" s="756" t="s">
        <v>1424</v>
      </c>
      <c r="P953" s="756" t="s">
        <v>13</v>
      </c>
      <c r="Q953" s="756" t="s">
        <v>49</v>
      </c>
      <c r="R953" s="756" t="s">
        <v>86</v>
      </c>
      <c r="S953" s="756" t="s">
        <v>870</v>
      </c>
      <c r="T953" s="756" t="s">
        <v>95</v>
      </c>
      <c r="U953" s="756" t="s">
        <v>872</v>
      </c>
      <c r="V953">
        <v>92300</v>
      </c>
      <c r="W953" s="756" t="s">
        <v>235</v>
      </c>
      <c r="X953">
        <v>92</v>
      </c>
      <c r="Y953" s="756" t="s">
        <v>2448</v>
      </c>
      <c r="Z953">
        <v>15</v>
      </c>
      <c r="AA953" s="756" t="s">
        <v>3310</v>
      </c>
      <c r="AB953" t="s">
        <v>2458</v>
      </c>
      <c r="AC953">
        <v>143.61000000000001</v>
      </c>
      <c r="AD953">
        <v>4.3</v>
      </c>
      <c r="AE953">
        <v>39.126315789473679</v>
      </c>
      <c r="AF953">
        <v>61.95</v>
      </c>
      <c r="AG953">
        <v>20</v>
      </c>
      <c r="AH953">
        <v>54.65</v>
      </c>
      <c r="AI953">
        <v>65</v>
      </c>
      <c r="AJ953">
        <v>100.20453012048185</v>
      </c>
    </row>
    <row r="954" spans="1:36" hidden="1">
      <c r="A954">
        <v>270</v>
      </c>
      <c r="B954" s="436">
        <v>45763</v>
      </c>
      <c r="C954" s="756" t="s">
        <v>1794</v>
      </c>
      <c r="D954" s="756" t="s">
        <v>1793</v>
      </c>
      <c r="E954" s="756"/>
      <c r="F954" s="756"/>
      <c r="H954" s="756" t="s">
        <v>1465</v>
      </c>
      <c r="I954" s="756" t="s">
        <v>1029</v>
      </c>
      <c r="K954" s="756" t="s">
        <v>1029</v>
      </c>
      <c r="L954">
        <v>0</v>
      </c>
      <c r="M954">
        <v>1</v>
      </c>
      <c r="N954">
        <v>16</v>
      </c>
      <c r="O954" s="756" t="s">
        <v>1424</v>
      </c>
      <c r="P954" s="756" t="s">
        <v>114</v>
      </c>
      <c r="Q954" s="756" t="s">
        <v>7</v>
      </c>
      <c r="R954" s="756" t="s">
        <v>143</v>
      </c>
      <c r="S954" s="756" t="s">
        <v>483</v>
      </c>
      <c r="T954" s="756" t="s">
        <v>1030</v>
      </c>
      <c r="U954" s="756" t="s">
        <v>1031</v>
      </c>
      <c r="V954">
        <v>75015</v>
      </c>
      <c r="W954" s="756" t="s">
        <v>118</v>
      </c>
      <c r="X954">
        <v>75</v>
      </c>
      <c r="Y954" s="756" t="s">
        <v>2450</v>
      </c>
      <c r="Z954">
        <v>15</v>
      </c>
      <c r="AA954" s="756" t="s">
        <v>2453</v>
      </c>
      <c r="AB954" t="s">
        <v>3092</v>
      </c>
      <c r="AC954">
        <v>60</v>
      </c>
      <c r="AD954">
        <v>12</v>
      </c>
      <c r="AE954">
        <v>22.299999999999997</v>
      </c>
      <c r="AF954">
        <v>29.733333333333334</v>
      </c>
      <c r="AG954">
        <v>19.600000000000001</v>
      </c>
      <c r="AH954">
        <v>23.4</v>
      </c>
      <c r="AI954">
        <v>65</v>
      </c>
      <c r="AJ954">
        <v>100.20453012048185</v>
      </c>
    </row>
    <row r="955" spans="1:36" hidden="1">
      <c r="A955">
        <v>270</v>
      </c>
      <c r="B955" s="436">
        <v>45763</v>
      </c>
      <c r="C955" s="756" t="s">
        <v>1794</v>
      </c>
      <c r="D955" s="756" t="s">
        <v>1793</v>
      </c>
      <c r="E955" s="756"/>
      <c r="F955" s="756"/>
      <c r="H955" s="756" t="s">
        <v>1465</v>
      </c>
      <c r="I955" s="756" t="s">
        <v>772</v>
      </c>
      <c r="K955" s="756" t="s">
        <v>772</v>
      </c>
      <c r="L955">
        <v>0</v>
      </c>
      <c r="M955">
        <v>1</v>
      </c>
      <c r="N955">
        <v>16</v>
      </c>
      <c r="O955" s="756" t="s">
        <v>1424</v>
      </c>
      <c r="P955" s="756" t="s">
        <v>13</v>
      </c>
      <c r="Q955" s="756" t="s">
        <v>47</v>
      </c>
      <c r="R955" s="756" t="s">
        <v>47</v>
      </c>
      <c r="S955" s="756" t="s">
        <v>773</v>
      </c>
      <c r="T955" s="756" t="s">
        <v>88</v>
      </c>
      <c r="U955" s="756" t="s">
        <v>774</v>
      </c>
      <c r="V955">
        <v>92100</v>
      </c>
      <c r="W955" s="756" t="s">
        <v>235</v>
      </c>
      <c r="X955">
        <v>92</v>
      </c>
      <c r="Y955" s="756" t="s">
        <v>2448</v>
      </c>
      <c r="Z955">
        <v>15</v>
      </c>
      <c r="AA955" s="756" t="s">
        <v>3310</v>
      </c>
      <c r="AB955" t="s">
        <v>2458</v>
      </c>
      <c r="AC955">
        <v>79</v>
      </c>
      <c r="AD955">
        <v>5.8</v>
      </c>
      <c r="AE955">
        <v>36.027500000000003</v>
      </c>
      <c r="AF955">
        <v>36.027500000000003</v>
      </c>
      <c r="AG955">
        <v>34.200000000000003</v>
      </c>
      <c r="AH955">
        <v>34.200000000000003</v>
      </c>
      <c r="AI955">
        <v>65</v>
      </c>
      <c r="AJ955">
        <v>100.20453012048185</v>
      </c>
    </row>
    <row r="956" spans="1:36" hidden="1">
      <c r="A956">
        <v>270</v>
      </c>
      <c r="B956" s="436">
        <v>45763</v>
      </c>
      <c r="C956" s="756" t="s">
        <v>1794</v>
      </c>
      <c r="D956" s="756" t="s">
        <v>1793</v>
      </c>
      <c r="E956" s="756"/>
      <c r="F956" s="756"/>
      <c r="H956" s="756" t="s">
        <v>1465</v>
      </c>
      <c r="I956" s="756" t="s">
        <v>704</v>
      </c>
      <c r="K956" s="756" t="s">
        <v>704</v>
      </c>
      <c r="L956">
        <v>0</v>
      </c>
      <c r="M956">
        <v>1</v>
      </c>
      <c r="N956">
        <v>16</v>
      </c>
      <c r="O956" s="756" t="s">
        <v>1424</v>
      </c>
      <c r="P956" s="756" t="s">
        <v>114</v>
      </c>
      <c r="Q956" s="756" t="s">
        <v>7</v>
      </c>
      <c r="R956" s="756" t="s">
        <v>705</v>
      </c>
      <c r="S956" s="756" t="s">
        <v>706</v>
      </c>
      <c r="T956" s="756" t="s">
        <v>706</v>
      </c>
      <c r="U956" s="756" t="s">
        <v>707</v>
      </c>
      <c r="V956">
        <v>94260</v>
      </c>
      <c r="W956" s="756" t="s">
        <v>708</v>
      </c>
      <c r="X956">
        <v>94</v>
      </c>
      <c r="Y956" s="756" t="s">
        <v>2450</v>
      </c>
      <c r="Z956">
        <v>15</v>
      </c>
      <c r="AA956" s="756" t="s">
        <v>2453</v>
      </c>
      <c r="AB956" t="s">
        <v>3092</v>
      </c>
      <c r="AC956">
        <v>118.84</v>
      </c>
      <c r="AD956">
        <v>34.58</v>
      </c>
      <c r="AE956">
        <v>69.284999999999997</v>
      </c>
      <c r="AF956">
        <v>69.284999999999997</v>
      </c>
      <c r="AG956">
        <v>59.745000000000005</v>
      </c>
      <c r="AH956">
        <v>59.745000000000005</v>
      </c>
      <c r="AI956">
        <v>65</v>
      </c>
      <c r="AJ956">
        <v>100.20453012048185</v>
      </c>
    </row>
    <row r="957" spans="1:36" hidden="1">
      <c r="A957">
        <v>271</v>
      </c>
      <c r="B957" s="436">
        <v>45764</v>
      </c>
      <c r="C957" s="756" t="s">
        <v>1435</v>
      </c>
      <c r="D957" s="756" t="s">
        <v>3211</v>
      </c>
      <c r="E957" s="756" t="s">
        <v>1775</v>
      </c>
      <c r="F957" s="756"/>
      <c r="H957" s="756" t="s">
        <v>1438</v>
      </c>
      <c r="I957" s="756" t="s">
        <v>752</v>
      </c>
      <c r="K957" s="756" t="s">
        <v>752</v>
      </c>
      <c r="L957">
        <v>0</v>
      </c>
      <c r="M957">
        <v>1</v>
      </c>
      <c r="N957">
        <v>16</v>
      </c>
      <c r="O957" s="756" t="s">
        <v>1432</v>
      </c>
      <c r="P957" s="756" t="s">
        <v>114</v>
      </c>
      <c r="Q957" s="756" t="s">
        <v>3</v>
      </c>
      <c r="R957" s="756" t="s">
        <v>22</v>
      </c>
      <c r="S957" s="756" t="s">
        <v>753</v>
      </c>
      <c r="T957" s="756" t="s">
        <v>754</v>
      </c>
      <c r="U957" s="756" t="s">
        <v>755</v>
      </c>
      <c r="V957">
        <v>75012</v>
      </c>
      <c r="W957" s="756" t="s">
        <v>151</v>
      </c>
      <c r="X957">
        <v>75</v>
      </c>
      <c r="Y957" s="756" t="s">
        <v>2450</v>
      </c>
      <c r="Z957">
        <v>15</v>
      </c>
      <c r="AA957" s="756" t="s">
        <v>2454</v>
      </c>
      <c r="AB957" t="s">
        <v>3092</v>
      </c>
      <c r="AC957">
        <v>213.19</v>
      </c>
      <c r="AD957">
        <v>23.4</v>
      </c>
      <c r="AE957">
        <v>53.110666666666702</v>
      </c>
      <c r="AF957">
        <v>79.665999999999997</v>
      </c>
      <c r="AG957">
        <v>23.43</v>
      </c>
      <c r="AH957">
        <v>37.245000000000005</v>
      </c>
      <c r="AI957">
        <v>65</v>
      </c>
      <c r="AJ957">
        <v>100.20453012048185</v>
      </c>
    </row>
    <row r="958" spans="1:36" hidden="1">
      <c r="A958">
        <v>271</v>
      </c>
      <c r="B958" s="436">
        <v>45764</v>
      </c>
      <c r="C958" s="756" t="s">
        <v>1435</v>
      </c>
      <c r="D958" s="756" t="s">
        <v>3211</v>
      </c>
      <c r="E958" s="756" t="s">
        <v>1775</v>
      </c>
      <c r="F958" s="756"/>
      <c r="H958" s="756" t="s">
        <v>1438</v>
      </c>
      <c r="I958" s="756" t="s">
        <v>291</v>
      </c>
      <c r="K958" s="756" t="s">
        <v>291</v>
      </c>
      <c r="L958">
        <v>0</v>
      </c>
      <c r="M958">
        <v>1</v>
      </c>
      <c r="N958">
        <v>16</v>
      </c>
      <c r="O958" s="756" t="s">
        <v>1432</v>
      </c>
      <c r="P958" s="756" t="s">
        <v>13</v>
      </c>
      <c r="Q958" s="756" t="s">
        <v>47</v>
      </c>
      <c r="R958" s="756" t="s">
        <v>292</v>
      </c>
      <c r="S958" s="756" t="s">
        <v>209</v>
      </c>
      <c r="T958" s="756" t="s">
        <v>88</v>
      </c>
      <c r="U958" s="756" t="s">
        <v>293</v>
      </c>
      <c r="V958">
        <v>75005</v>
      </c>
      <c r="W958" s="756" t="s">
        <v>294</v>
      </c>
      <c r="X958">
        <v>75</v>
      </c>
      <c r="Y958" s="756" t="s">
        <v>2448</v>
      </c>
      <c r="Z958">
        <v>15</v>
      </c>
      <c r="AA958" s="756" t="s">
        <v>3310</v>
      </c>
      <c r="AB958" t="s">
        <v>2458</v>
      </c>
      <c r="AC958">
        <v>510</v>
      </c>
      <c r="AD958">
        <v>23.4</v>
      </c>
      <c r="AE958">
        <v>74.385000000000005</v>
      </c>
      <c r="AF958">
        <v>127.51714285714286</v>
      </c>
      <c r="AG958">
        <v>27.29</v>
      </c>
      <c r="AH958">
        <v>36</v>
      </c>
      <c r="AI958">
        <v>65</v>
      </c>
      <c r="AJ958">
        <v>100.20453012048185</v>
      </c>
    </row>
    <row r="959" spans="1:36" hidden="1">
      <c r="A959">
        <v>271</v>
      </c>
      <c r="B959" s="436">
        <v>45764</v>
      </c>
      <c r="C959" s="756" t="s">
        <v>1435</v>
      </c>
      <c r="D959" s="756" t="s">
        <v>3211</v>
      </c>
      <c r="E959" s="756" t="s">
        <v>1775</v>
      </c>
      <c r="F959" s="756"/>
      <c r="H959" s="756" t="s">
        <v>1438</v>
      </c>
      <c r="I959" s="756" t="s">
        <v>1227</v>
      </c>
      <c r="K959" s="756" t="s">
        <v>1227</v>
      </c>
      <c r="L959">
        <v>0</v>
      </c>
      <c r="M959">
        <v>1</v>
      </c>
      <c r="N959">
        <v>16</v>
      </c>
      <c r="O959" s="756" t="s">
        <v>1432</v>
      </c>
      <c r="P959" s="756" t="s">
        <v>114</v>
      </c>
      <c r="Q959" s="756" t="s">
        <v>20</v>
      </c>
      <c r="R959" s="756" t="s">
        <v>20</v>
      </c>
      <c r="S959" s="756" t="s">
        <v>848</v>
      </c>
      <c r="T959" s="756" t="s">
        <v>848</v>
      </c>
      <c r="U959" s="756" t="s">
        <v>1228</v>
      </c>
      <c r="V959">
        <v>93230</v>
      </c>
      <c r="W959" s="756" t="s">
        <v>286</v>
      </c>
      <c r="X959">
        <v>93</v>
      </c>
      <c r="Y959" s="756" t="s">
        <v>2450</v>
      </c>
      <c r="Z959">
        <v>15</v>
      </c>
      <c r="AA959" s="756" t="s">
        <v>2453</v>
      </c>
      <c r="AB959" t="s">
        <v>3092</v>
      </c>
      <c r="AC959">
        <v>242</v>
      </c>
      <c r="AD959">
        <v>68.650000000000006</v>
      </c>
      <c r="AE959">
        <v>73.678620689655176</v>
      </c>
      <c r="AF959">
        <v>142.44533333333334</v>
      </c>
      <c r="AG959">
        <v>63.7</v>
      </c>
      <c r="AH959">
        <v>131</v>
      </c>
      <c r="AI959">
        <v>65</v>
      </c>
      <c r="AJ959">
        <v>100.20453012048185</v>
      </c>
    </row>
    <row r="960" spans="1:36" hidden="1">
      <c r="A960">
        <v>271</v>
      </c>
      <c r="B960" s="436">
        <v>45764</v>
      </c>
      <c r="C960" s="756" t="s">
        <v>1435</v>
      </c>
      <c r="D960" s="756" t="s">
        <v>3211</v>
      </c>
      <c r="E960" s="756" t="s">
        <v>1775</v>
      </c>
      <c r="F960" s="756"/>
      <c r="H960" s="756" t="s">
        <v>1438</v>
      </c>
      <c r="I960" s="756" t="s">
        <v>759</v>
      </c>
      <c r="K960" s="756" t="s">
        <v>759</v>
      </c>
      <c r="L960">
        <v>0</v>
      </c>
      <c r="M960">
        <v>1</v>
      </c>
      <c r="N960">
        <v>16</v>
      </c>
      <c r="O960" s="756" t="s">
        <v>1432</v>
      </c>
      <c r="P960" s="756" t="s">
        <v>13</v>
      </c>
      <c r="Q960" s="756" t="s">
        <v>49</v>
      </c>
      <c r="R960" s="756" t="s">
        <v>49</v>
      </c>
      <c r="S960" s="756" t="s">
        <v>760</v>
      </c>
      <c r="T960" s="756" t="s">
        <v>88</v>
      </c>
      <c r="U960" s="756" t="s">
        <v>761</v>
      </c>
      <c r="V960">
        <v>94270</v>
      </c>
      <c r="W960" s="756" t="s">
        <v>762</v>
      </c>
      <c r="X960">
        <v>94</v>
      </c>
      <c r="Y960" s="756" t="s">
        <v>2447</v>
      </c>
      <c r="Z960">
        <v>15</v>
      </c>
      <c r="AA960" s="756" t="s">
        <v>3310</v>
      </c>
      <c r="AB960" t="s">
        <v>2458</v>
      </c>
      <c r="AC960">
        <v>983.5</v>
      </c>
      <c r="AD960">
        <v>42.79</v>
      </c>
      <c r="AE960">
        <v>143.24458333333334</v>
      </c>
      <c r="AF960">
        <v>229.19133333333332</v>
      </c>
      <c r="AG960">
        <v>78.525000000000006</v>
      </c>
      <c r="AH960">
        <v>125.9</v>
      </c>
      <c r="AI960">
        <v>65</v>
      </c>
      <c r="AJ960">
        <v>100.20453012048185</v>
      </c>
    </row>
    <row r="961" spans="1:36" hidden="1">
      <c r="A961">
        <v>272</v>
      </c>
      <c r="B961" s="436">
        <v>45764</v>
      </c>
      <c r="C961" s="756" t="s">
        <v>1696</v>
      </c>
      <c r="D961" s="756" t="s">
        <v>3280</v>
      </c>
      <c r="E961" s="756" t="s">
        <v>3214</v>
      </c>
      <c r="F961" s="756"/>
      <c r="H961" s="756" t="s">
        <v>1457</v>
      </c>
      <c r="I961" s="756" t="s">
        <v>3260</v>
      </c>
      <c r="K961" s="756" t="s">
        <v>3260</v>
      </c>
      <c r="L961">
        <v>0</v>
      </c>
      <c r="M961">
        <v>1</v>
      </c>
      <c r="N961">
        <v>16</v>
      </c>
      <c r="O961" s="756" t="s">
        <v>1432</v>
      </c>
      <c r="P961" s="756" t="s">
        <v>3269</v>
      </c>
      <c r="Q961" s="756"/>
      <c r="R961" s="756"/>
      <c r="S961" s="756"/>
      <c r="T961" s="756"/>
      <c r="U961" s="756"/>
      <c r="W961" s="756"/>
      <c r="Y961" s="756" t="s">
        <v>2450</v>
      </c>
      <c r="Z961">
        <v>15</v>
      </c>
      <c r="AA961" s="756" t="s">
        <v>3310</v>
      </c>
      <c r="AB961" t="s">
        <v>2458</v>
      </c>
      <c r="AI961">
        <v>65</v>
      </c>
      <c r="AJ961">
        <v>100.20453012048185</v>
      </c>
    </row>
    <row r="962" spans="1:36" hidden="1">
      <c r="A962">
        <v>272</v>
      </c>
      <c r="B962" s="436">
        <v>45764</v>
      </c>
      <c r="C962" s="756" t="s">
        <v>1696</v>
      </c>
      <c r="D962" s="756" t="s">
        <v>3280</v>
      </c>
      <c r="E962" s="756" t="s">
        <v>3214</v>
      </c>
      <c r="F962" s="756"/>
      <c r="H962" s="756" t="s">
        <v>1457</v>
      </c>
      <c r="I962" s="756" t="s">
        <v>1243</v>
      </c>
      <c r="K962" s="756" t="s">
        <v>1243</v>
      </c>
      <c r="L962">
        <v>0</v>
      </c>
      <c r="M962">
        <v>1</v>
      </c>
      <c r="N962">
        <v>16</v>
      </c>
      <c r="O962" s="756" t="s">
        <v>1432</v>
      </c>
      <c r="P962" s="756" t="s">
        <v>13</v>
      </c>
      <c r="Q962" s="756" t="s">
        <v>47</v>
      </c>
      <c r="R962" s="756" t="s">
        <v>292</v>
      </c>
      <c r="S962" s="756" t="s">
        <v>1244</v>
      </c>
      <c r="T962" s="756"/>
      <c r="U962" s="756" t="s">
        <v>1205</v>
      </c>
      <c r="V962">
        <v>75013</v>
      </c>
      <c r="W962" s="756" t="s">
        <v>127</v>
      </c>
      <c r="X962">
        <v>75</v>
      </c>
      <c r="Y962" s="756" t="s">
        <v>2447</v>
      </c>
      <c r="Z962">
        <v>15</v>
      </c>
      <c r="AA962" s="756" t="s">
        <v>3310</v>
      </c>
      <c r="AB962" t="s">
        <v>2458</v>
      </c>
      <c r="AC962">
        <v>265.40999999999997</v>
      </c>
      <c r="AD962">
        <v>4.5</v>
      </c>
      <c r="AE962">
        <v>85.102000000000004</v>
      </c>
      <c r="AF962">
        <v>98.194615384615389</v>
      </c>
      <c r="AG962">
        <v>65.5</v>
      </c>
      <c r="AH962">
        <v>65.5</v>
      </c>
      <c r="AI962">
        <v>65</v>
      </c>
      <c r="AJ962">
        <v>100.20453012048185</v>
      </c>
    </row>
    <row r="963" spans="1:36" hidden="1">
      <c r="A963">
        <v>272</v>
      </c>
      <c r="B963" s="436">
        <v>45764</v>
      </c>
      <c r="C963" s="756" t="s">
        <v>1696</v>
      </c>
      <c r="D963" s="756" t="s">
        <v>3280</v>
      </c>
      <c r="E963" s="756" t="s">
        <v>3214</v>
      </c>
      <c r="F963" s="756"/>
      <c r="H963" s="756" t="s">
        <v>1457</v>
      </c>
      <c r="I963" s="756" t="s">
        <v>1203</v>
      </c>
      <c r="K963" s="756" t="s">
        <v>1203</v>
      </c>
      <c r="L963">
        <v>0</v>
      </c>
      <c r="M963">
        <v>1</v>
      </c>
      <c r="N963">
        <v>16</v>
      </c>
      <c r="O963" s="756" t="s">
        <v>1432</v>
      </c>
      <c r="P963" s="756" t="s">
        <v>114</v>
      </c>
      <c r="Q963" s="756" t="s">
        <v>690</v>
      </c>
      <c r="R963" s="756" t="s">
        <v>1204</v>
      </c>
      <c r="S963" s="756"/>
      <c r="T963" s="756"/>
      <c r="U963" s="756" t="s">
        <v>1205</v>
      </c>
      <c r="V963">
        <v>75013</v>
      </c>
      <c r="W963" s="756" t="s">
        <v>127</v>
      </c>
      <c r="X963">
        <v>75</v>
      </c>
      <c r="Y963" s="756" t="s">
        <v>2450</v>
      </c>
      <c r="Z963">
        <v>15</v>
      </c>
      <c r="AA963" s="756" t="s">
        <v>2452</v>
      </c>
      <c r="AB963" t="s">
        <v>3092</v>
      </c>
      <c r="AC963">
        <v>96.3</v>
      </c>
      <c r="AD963">
        <v>70</v>
      </c>
      <c r="AE963">
        <v>80.628571428571433</v>
      </c>
      <c r="AF963">
        <v>80.628571428571433</v>
      </c>
      <c r="AG963">
        <v>87.5</v>
      </c>
      <c r="AH963">
        <v>87.5</v>
      </c>
      <c r="AI963">
        <v>65</v>
      </c>
      <c r="AJ963">
        <v>100.20453012048185</v>
      </c>
    </row>
    <row r="964" spans="1:36" hidden="1">
      <c r="A964">
        <v>272</v>
      </c>
      <c r="B964" s="436">
        <v>45764</v>
      </c>
      <c r="C964" s="756" t="s">
        <v>1696</v>
      </c>
      <c r="D964" s="756" t="s">
        <v>3280</v>
      </c>
      <c r="E964" s="756" t="s">
        <v>3214</v>
      </c>
      <c r="F964" s="756"/>
      <c r="H964" s="756" t="s">
        <v>1457</v>
      </c>
      <c r="I964" s="756" t="s">
        <v>485</v>
      </c>
      <c r="K964" s="756" t="s">
        <v>485</v>
      </c>
      <c r="L964">
        <v>0</v>
      </c>
      <c r="M964">
        <v>1</v>
      </c>
      <c r="N964">
        <v>16</v>
      </c>
      <c r="O964" s="756" t="s">
        <v>1432</v>
      </c>
      <c r="P964" s="756" t="s">
        <v>13</v>
      </c>
      <c r="Q964" s="756" t="s">
        <v>49</v>
      </c>
      <c r="R964" s="756" t="s">
        <v>86</v>
      </c>
      <c r="S964" s="756" t="s">
        <v>486</v>
      </c>
      <c r="T964" s="756" t="s">
        <v>88</v>
      </c>
      <c r="U964" s="756" t="s">
        <v>487</v>
      </c>
      <c r="V964">
        <v>75003</v>
      </c>
      <c r="W964" s="756" t="s">
        <v>315</v>
      </c>
      <c r="X964">
        <v>75</v>
      </c>
      <c r="Y964" s="756" t="s">
        <v>2447</v>
      </c>
      <c r="Z964">
        <v>15</v>
      </c>
      <c r="AA964" s="756" t="s">
        <v>3310</v>
      </c>
      <c r="AB964" t="s">
        <v>2458</v>
      </c>
      <c r="AC964">
        <v>96.3</v>
      </c>
      <c r="AD964">
        <v>70</v>
      </c>
      <c r="AE964">
        <v>80.628571428571433</v>
      </c>
      <c r="AF964">
        <v>80.628571428571433</v>
      </c>
      <c r="AG964">
        <v>87.5</v>
      </c>
      <c r="AH964">
        <v>87.5</v>
      </c>
      <c r="AI964">
        <v>65</v>
      </c>
      <c r="AJ964">
        <v>100.20453012048185</v>
      </c>
    </row>
    <row r="965" spans="1:36" hidden="1">
      <c r="A965">
        <v>273</v>
      </c>
      <c r="B965" s="436">
        <v>45764</v>
      </c>
      <c r="C965" s="756" t="s">
        <v>3281</v>
      </c>
      <c r="D965" s="756" t="s">
        <v>3169</v>
      </c>
      <c r="E965" s="756"/>
      <c r="F965" s="756"/>
      <c r="H965" s="756" t="s">
        <v>1444</v>
      </c>
      <c r="I965" s="756" t="s">
        <v>370</v>
      </c>
      <c r="K965" s="756" t="s">
        <v>370</v>
      </c>
      <c r="L965">
        <v>0</v>
      </c>
      <c r="M965">
        <v>1</v>
      </c>
      <c r="N965">
        <v>16</v>
      </c>
      <c r="O965" s="756" t="s">
        <v>1432</v>
      </c>
      <c r="P965" s="756" t="s">
        <v>13</v>
      </c>
      <c r="Q965" s="756" t="s">
        <v>43</v>
      </c>
      <c r="R965" s="756" t="s">
        <v>93</v>
      </c>
      <c r="S965" s="756" t="s">
        <v>371</v>
      </c>
      <c r="T965" s="756" t="s">
        <v>95</v>
      </c>
      <c r="U965" s="756" t="s">
        <v>373</v>
      </c>
      <c r="V965">
        <v>92000</v>
      </c>
      <c r="W965" s="756" t="s">
        <v>160</v>
      </c>
      <c r="X965">
        <v>92</v>
      </c>
      <c r="Y965" s="756" t="s">
        <v>2512</v>
      </c>
      <c r="Z965">
        <v>15</v>
      </c>
      <c r="AA965" s="756" t="s">
        <v>3310</v>
      </c>
      <c r="AB965" t="s">
        <v>2458</v>
      </c>
      <c r="AC965">
        <v>106.98</v>
      </c>
      <c r="AD965">
        <v>18</v>
      </c>
      <c r="AE965">
        <v>59.938333333333333</v>
      </c>
      <c r="AF965">
        <v>59.938333333333333</v>
      </c>
      <c r="AG965">
        <v>50.814999999999998</v>
      </c>
      <c r="AH965">
        <v>50.814999999999998</v>
      </c>
      <c r="AI965">
        <v>65</v>
      </c>
      <c r="AJ965">
        <v>100.20453012048185</v>
      </c>
    </row>
    <row r="966" spans="1:36" hidden="1">
      <c r="A966">
        <v>273</v>
      </c>
      <c r="B966" s="436">
        <v>45764</v>
      </c>
      <c r="C966" s="756" t="s">
        <v>3281</v>
      </c>
      <c r="D966" s="756" t="s">
        <v>3169</v>
      </c>
      <c r="E966" s="756"/>
      <c r="F966" s="756"/>
      <c r="H966" s="756" t="s">
        <v>1444</v>
      </c>
      <c r="I966" s="756" t="s">
        <v>500</v>
      </c>
      <c r="K966" s="756" t="s">
        <v>500</v>
      </c>
      <c r="L966">
        <v>0</v>
      </c>
      <c r="M966">
        <v>1</v>
      </c>
      <c r="N966">
        <v>16</v>
      </c>
      <c r="O966" s="756" t="s">
        <v>1432</v>
      </c>
      <c r="P966" s="756" t="s">
        <v>114</v>
      </c>
      <c r="Q966" s="756" t="s">
        <v>7</v>
      </c>
      <c r="R966" s="756" t="s">
        <v>501</v>
      </c>
      <c r="S966" s="756" t="s">
        <v>500</v>
      </c>
      <c r="T966" s="756" t="s">
        <v>500</v>
      </c>
      <c r="U966" s="756" t="s">
        <v>502</v>
      </c>
      <c r="V966">
        <v>92000</v>
      </c>
      <c r="W966" s="756" t="s">
        <v>160</v>
      </c>
      <c r="X966">
        <v>92</v>
      </c>
      <c r="Y966" s="756" t="s">
        <v>2450</v>
      </c>
      <c r="Z966">
        <v>15</v>
      </c>
      <c r="AA966" s="756" t="s">
        <v>2453</v>
      </c>
      <c r="AB966" t="s">
        <v>3092</v>
      </c>
      <c r="AC966">
        <v>458.58000000000004</v>
      </c>
      <c r="AD966">
        <v>45.85</v>
      </c>
      <c r="AE966">
        <v>71.959032258064511</v>
      </c>
      <c r="AF966">
        <v>159.33785714285716</v>
      </c>
      <c r="AG966">
        <v>53.75</v>
      </c>
      <c r="AH966">
        <v>137.535</v>
      </c>
      <c r="AI966">
        <v>65</v>
      </c>
      <c r="AJ966">
        <v>100.20453012048185</v>
      </c>
    </row>
    <row r="967" spans="1:36" hidden="1">
      <c r="A967">
        <v>274</v>
      </c>
      <c r="B967" s="436">
        <v>45765</v>
      </c>
      <c r="C967" s="756" t="s">
        <v>1435</v>
      </c>
      <c r="D967" s="756" t="s">
        <v>1450</v>
      </c>
      <c r="E967" s="756" t="s">
        <v>3261</v>
      </c>
      <c r="F967" s="756"/>
      <c r="H967" s="756" t="s">
        <v>1457</v>
      </c>
      <c r="I967" s="756" t="s">
        <v>803</v>
      </c>
      <c r="K967" s="756" t="s">
        <v>803</v>
      </c>
      <c r="L967">
        <v>0</v>
      </c>
      <c r="M967">
        <v>1</v>
      </c>
      <c r="N967">
        <v>16</v>
      </c>
      <c r="O967" s="756" t="s">
        <v>1440</v>
      </c>
      <c r="P967" s="756" t="s">
        <v>114</v>
      </c>
      <c r="Q967" s="756" t="s">
        <v>20</v>
      </c>
      <c r="R967" s="756" t="s">
        <v>20</v>
      </c>
      <c r="S967" s="756" t="s">
        <v>616</v>
      </c>
      <c r="T967" s="756" t="s">
        <v>616</v>
      </c>
      <c r="U967" s="756" t="s">
        <v>804</v>
      </c>
      <c r="V967">
        <v>75016</v>
      </c>
      <c r="W967" s="756" t="s">
        <v>181</v>
      </c>
      <c r="X967">
        <v>75</v>
      </c>
      <c r="Y967" s="756" t="s">
        <v>2450</v>
      </c>
      <c r="Z967">
        <v>15</v>
      </c>
      <c r="AA967" s="756" t="s">
        <v>2453</v>
      </c>
      <c r="AB967" t="s">
        <v>3092</v>
      </c>
      <c r="AC967">
        <v>475.14</v>
      </c>
      <c r="AD967">
        <v>82</v>
      </c>
      <c r="AE967">
        <v>79.063448275862072</v>
      </c>
      <c r="AF967">
        <v>305.71199999999999</v>
      </c>
      <c r="AG967">
        <v>71</v>
      </c>
      <c r="AH967">
        <v>300.61</v>
      </c>
      <c r="AI967">
        <v>65</v>
      </c>
      <c r="AJ967">
        <v>100.20453012048185</v>
      </c>
    </row>
    <row r="968" spans="1:36" hidden="1">
      <c r="A968">
        <v>274</v>
      </c>
      <c r="B968" s="436">
        <v>45765</v>
      </c>
      <c r="C968" s="756" t="s">
        <v>1435</v>
      </c>
      <c r="D968" s="756" t="s">
        <v>1450</v>
      </c>
      <c r="E968" s="756" t="s">
        <v>3261</v>
      </c>
      <c r="F968" s="756"/>
      <c r="H968" s="756" t="s">
        <v>1457</v>
      </c>
      <c r="I968" s="756" t="s">
        <v>809</v>
      </c>
      <c r="K968" s="756" t="s">
        <v>809</v>
      </c>
      <c r="L968">
        <v>0</v>
      </c>
      <c r="M968">
        <v>1</v>
      </c>
      <c r="N968">
        <v>16</v>
      </c>
      <c r="O968" s="756" t="s">
        <v>1440</v>
      </c>
      <c r="P968" s="756" t="s">
        <v>114</v>
      </c>
      <c r="Q968" s="756" t="s">
        <v>20</v>
      </c>
      <c r="R968" s="756" t="s">
        <v>20</v>
      </c>
      <c r="S968" s="756" t="s">
        <v>616</v>
      </c>
      <c r="T968" s="756" t="s">
        <v>616</v>
      </c>
      <c r="U968" s="756" t="s">
        <v>810</v>
      </c>
      <c r="V968">
        <v>75017</v>
      </c>
      <c r="W968" s="756" t="s">
        <v>393</v>
      </c>
      <c r="X968">
        <v>75</v>
      </c>
      <c r="Y968" s="756" t="s">
        <v>2450</v>
      </c>
      <c r="Z968">
        <v>15</v>
      </c>
      <c r="AA968" s="756" t="s">
        <v>2453</v>
      </c>
      <c r="AB968" t="s">
        <v>3092</v>
      </c>
      <c r="AC968">
        <v>411.4</v>
      </c>
      <c r="AD968">
        <v>118.37</v>
      </c>
      <c r="AE968">
        <v>68.5060465116279</v>
      </c>
      <c r="AF968">
        <v>196.38399999999999</v>
      </c>
      <c r="AG968">
        <v>60</v>
      </c>
      <c r="AH968">
        <v>179.85</v>
      </c>
      <c r="AI968">
        <v>65</v>
      </c>
      <c r="AJ968">
        <v>100.20453012048185</v>
      </c>
    </row>
    <row r="969" spans="1:36" hidden="1">
      <c r="A969">
        <v>274</v>
      </c>
      <c r="B969" s="436">
        <v>45765</v>
      </c>
      <c r="C969" s="756" t="s">
        <v>1435</v>
      </c>
      <c r="D969" s="756" t="s">
        <v>1450</v>
      </c>
      <c r="E969" s="756" t="s">
        <v>3261</v>
      </c>
      <c r="F969" s="756"/>
      <c r="H969" s="756" t="s">
        <v>1457</v>
      </c>
      <c r="I969" s="756" t="s">
        <v>226</v>
      </c>
      <c r="K969" s="756" t="s">
        <v>226</v>
      </c>
      <c r="L969">
        <v>0</v>
      </c>
      <c r="M969">
        <v>1</v>
      </c>
      <c r="N969">
        <v>16</v>
      </c>
      <c r="O969" s="756" t="s">
        <v>1440</v>
      </c>
      <c r="P969" s="756" t="s">
        <v>13</v>
      </c>
      <c r="Q969" s="756" t="s">
        <v>43</v>
      </c>
      <c r="R969" s="756" t="s">
        <v>93</v>
      </c>
      <c r="S969" s="756" t="s">
        <v>209</v>
      </c>
      <c r="T969" s="756" t="s">
        <v>88</v>
      </c>
      <c r="U969" s="756" t="s">
        <v>227</v>
      </c>
      <c r="V969">
        <v>75012</v>
      </c>
      <c r="W969" s="756" t="s">
        <v>151</v>
      </c>
      <c r="X969">
        <v>75</v>
      </c>
      <c r="Y969" s="756" t="s">
        <v>2448</v>
      </c>
      <c r="Z969">
        <v>15</v>
      </c>
      <c r="AA969" s="756" t="s">
        <v>3310</v>
      </c>
      <c r="AB969" t="s">
        <v>2458</v>
      </c>
      <c r="AC969">
        <v>242.2</v>
      </c>
      <c r="AD969">
        <v>37.5</v>
      </c>
      <c r="AE969">
        <v>145.446</v>
      </c>
      <c r="AF969">
        <v>145.446</v>
      </c>
      <c r="AG969">
        <v>134.69999999999999</v>
      </c>
      <c r="AH969">
        <v>134.69999999999999</v>
      </c>
      <c r="AI969">
        <v>65</v>
      </c>
      <c r="AJ969">
        <v>100.20453012048185</v>
      </c>
    </row>
    <row r="970" spans="1:36" hidden="1">
      <c r="A970">
        <v>275</v>
      </c>
      <c r="B970" s="436">
        <v>45765</v>
      </c>
      <c r="C970" s="756" t="s">
        <v>3283</v>
      </c>
      <c r="D970" s="756" t="s">
        <v>3284</v>
      </c>
      <c r="E970" s="756" t="s">
        <v>1775</v>
      </c>
      <c r="F970" s="756"/>
      <c r="H970" s="756" t="s">
        <v>1438</v>
      </c>
      <c r="I970" s="756" t="s">
        <v>602</v>
      </c>
      <c r="K970" s="756" t="s">
        <v>602</v>
      </c>
      <c r="L970">
        <v>0</v>
      </c>
      <c r="M970">
        <v>1</v>
      </c>
      <c r="N970">
        <v>16</v>
      </c>
      <c r="O970" s="756" t="s">
        <v>1440</v>
      </c>
      <c r="P970" s="756" t="s">
        <v>114</v>
      </c>
      <c r="Q970" s="756" t="s">
        <v>7</v>
      </c>
      <c r="R970" s="756" t="s">
        <v>143</v>
      </c>
      <c r="S970" s="756" t="s">
        <v>603</v>
      </c>
      <c r="T970" s="756" t="s">
        <v>603</v>
      </c>
      <c r="U970" s="756" t="s">
        <v>604</v>
      </c>
      <c r="V970">
        <v>93400</v>
      </c>
      <c r="W970" s="756" t="s">
        <v>385</v>
      </c>
      <c r="X970">
        <v>93</v>
      </c>
      <c r="Y970" s="756" t="s">
        <v>2450</v>
      </c>
      <c r="Z970">
        <v>15</v>
      </c>
      <c r="AA970" s="756" t="s">
        <v>2453</v>
      </c>
      <c r="AB970" t="s">
        <v>3092</v>
      </c>
      <c r="AC970">
        <v>153.4</v>
      </c>
      <c r="AD970">
        <v>43.9</v>
      </c>
      <c r="AE970">
        <v>84.566153846153838</v>
      </c>
      <c r="AF970">
        <v>84.566153846153838</v>
      </c>
      <c r="AG970">
        <v>75.400000000000006</v>
      </c>
      <c r="AH970">
        <v>75.400000000000006</v>
      </c>
      <c r="AI970">
        <v>65</v>
      </c>
      <c r="AJ970">
        <v>100.20453012048185</v>
      </c>
    </row>
    <row r="971" spans="1:36" hidden="1">
      <c r="A971">
        <v>275</v>
      </c>
      <c r="B971" s="436">
        <v>45765</v>
      </c>
      <c r="C971" s="756" t="s">
        <v>3283</v>
      </c>
      <c r="D971" s="756" t="s">
        <v>3284</v>
      </c>
      <c r="E971" s="756" t="s">
        <v>1775</v>
      </c>
      <c r="F971" s="756"/>
      <c r="H971" s="756" t="s">
        <v>1438</v>
      </c>
      <c r="I971" s="756" t="s">
        <v>1252</v>
      </c>
      <c r="K971" s="756" t="s">
        <v>1252</v>
      </c>
      <c r="L971">
        <v>0</v>
      </c>
      <c r="M971">
        <v>1</v>
      </c>
      <c r="N971">
        <v>16</v>
      </c>
      <c r="O971" s="756" t="s">
        <v>1440</v>
      </c>
      <c r="P971" s="756" t="s">
        <v>13</v>
      </c>
      <c r="Q971" s="756" t="s">
        <v>43</v>
      </c>
      <c r="R971" s="756" t="s">
        <v>93</v>
      </c>
      <c r="S971" s="756" t="s">
        <v>110</v>
      </c>
      <c r="T971" s="756" t="s">
        <v>88</v>
      </c>
      <c r="U971" s="756" t="s">
        <v>1253</v>
      </c>
      <c r="V971">
        <v>93210</v>
      </c>
      <c r="W971" s="756" t="s">
        <v>1254</v>
      </c>
      <c r="X971">
        <v>93</v>
      </c>
      <c r="Y971" s="756" t="s">
        <v>2448</v>
      </c>
      <c r="Z971">
        <v>15</v>
      </c>
      <c r="AA971" s="756" t="s">
        <v>3310</v>
      </c>
      <c r="AB971" t="s">
        <v>2458</v>
      </c>
      <c r="AC971">
        <v>151.57</v>
      </c>
      <c r="AD971">
        <v>15.65</v>
      </c>
      <c r="AE971">
        <v>47.782307692307697</v>
      </c>
      <c r="AF971">
        <v>62.11699999999999</v>
      </c>
      <c r="AG971">
        <v>38.5</v>
      </c>
      <c r="AH971">
        <v>41.875</v>
      </c>
      <c r="AI971">
        <v>65</v>
      </c>
      <c r="AJ971">
        <v>100.20453012048185</v>
      </c>
    </row>
    <row r="972" spans="1:36" hidden="1">
      <c r="A972">
        <v>275</v>
      </c>
      <c r="B972" s="436">
        <v>45765</v>
      </c>
      <c r="C972" s="756" t="s">
        <v>3283</v>
      </c>
      <c r="D972" s="756" t="s">
        <v>3284</v>
      </c>
      <c r="E972" s="756" t="s">
        <v>1775</v>
      </c>
      <c r="F972" s="756"/>
      <c r="H972" s="756" t="s">
        <v>1438</v>
      </c>
      <c r="I972" s="756" t="s">
        <v>1249</v>
      </c>
      <c r="K972" s="756" t="s">
        <v>1249</v>
      </c>
      <c r="L972">
        <v>0</v>
      </c>
      <c r="M972">
        <v>1</v>
      </c>
      <c r="N972">
        <v>16</v>
      </c>
      <c r="O972" s="756" t="s">
        <v>1440</v>
      </c>
      <c r="P972" s="756" t="s">
        <v>13</v>
      </c>
      <c r="Q972" s="756" t="s">
        <v>45</v>
      </c>
      <c r="R972" s="756" t="s">
        <v>45</v>
      </c>
      <c r="S972" s="756"/>
      <c r="T972" s="756" t="s">
        <v>88</v>
      </c>
      <c r="U972" s="756" t="s">
        <v>1250</v>
      </c>
      <c r="V972">
        <v>93200</v>
      </c>
      <c r="W972" s="756" t="s">
        <v>744</v>
      </c>
      <c r="X972">
        <v>93</v>
      </c>
      <c r="Y972" s="756" t="s">
        <v>2447</v>
      </c>
      <c r="Z972">
        <v>15</v>
      </c>
      <c r="AA972" s="756" t="s">
        <v>3310</v>
      </c>
      <c r="AB972" t="s">
        <v>2458</v>
      </c>
      <c r="AC972">
        <v>331.2</v>
      </c>
      <c r="AD972">
        <v>24.05</v>
      </c>
      <c r="AE972">
        <v>97.699999999999989</v>
      </c>
      <c r="AF972">
        <v>170.97499999999999</v>
      </c>
      <c r="AG972">
        <v>73.45</v>
      </c>
      <c r="AH972">
        <v>166.2</v>
      </c>
      <c r="AI972">
        <v>65</v>
      </c>
      <c r="AJ972">
        <v>100.20453012048185</v>
      </c>
    </row>
    <row r="973" spans="1:36" hidden="1">
      <c r="A973">
        <v>276</v>
      </c>
      <c r="B973" s="436">
        <v>45765</v>
      </c>
      <c r="C973" s="756" t="s">
        <v>1593</v>
      </c>
      <c r="D973" s="756"/>
      <c r="E973" s="756"/>
      <c r="F973" s="756"/>
      <c r="H973" s="756" t="s">
        <v>1465</v>
      </c>
      <c r="I973" s="756" t="s">
        <v>835</v>
      </c>
      <c r="K973" s="756" t="s">
        <v>835</v>
      </c>
      <c r="L973">
        <v>0</v>
      </c>
      <c r="M973">
        <v>1</v>
      </c>
      <c r="N973">
        <v>16</v>
      </c>
      <c r="O973" s="756" t="s">
        <v>1440</v>
      </c>
      <c r="P973" s="756" t="s">
        <v>114</v>
      </c>
      <c r="Q973" s="756" t="s">
        <v>7</v>
      </c>
      <c r="R973" s="756" t="s">
        <v>143</v>
      </c>
      <c r="S973" s="756" t="s">
        <v>836</v>
      </c>
      <c r="T973" s="756" t="s">
        <v>837</v>
      </c>
      <c r="U973" s="756" t="s">
        <v>838</v>
      </c>
      <c r="V973">
        <v>92100</v>
      </c>
      <c r="W973" s="756" t="s">
        <v>839</v>
      </c>
      <c r="X973">
        <v>92</v>
      </c>
      <c r="Y973" s="756" t="s">
        <v>2450</v>
      </c>
      <c r="Z973">
        <v>15</v>
      </c>
      <c r="AA973" s="756" t="s">
        <v>2453</v>
      </c>
      <c r="AB973" t="s">
        <v>3092</v>
      </c>
      <c r="AI973">
        <v>65</v>
      </c>
      <c r="AJ973">
        <v>100.20453012048185</v>
      </c>
    </row>
    <row r="974" spans="1:36" hidden="1">
      <c r="A974">
        <v>276</v>
      </c>
      <c r="B974" s="436">
        <v>45765</v>
      </c>
      <c r="C974" s="756" t="s">
        <v>1593</v>
      </c>
      <c r="D974" s="756"/>
      <c r="E974" s="756"/>
      <c r="F974" s="756"/>
      <c r="H974" s="756" t="s">
        <v>1465</v>
      </c>
      <c r="I974" s="756" t="s">
        <v>871</v>
      </c>
      <c r="K974" s="756" t="s">
        <v>871</v>
      </c>
      <c r="L974">
        <v>0</v>
      </c>
      <c r="M974">
        <v>1</v>
      </c>
      <c r="N974">
        <v>16</v>
      </c>
      <c r="O974" s="756" t="s">
        <v>1440</v>
      </c>
      <c r="P974" s="756" t="s">
        <v>13</v>
      </c>
      <c r="Q974" s="756" t="s">
        <v>49</v>
      </c>
      <c r="R974" s="756" t="s">
        <v>86</v>
      </c>
      <c r="S974" s="756" t="s">
        <v>870</v>
      </c>
      <c r="T974" s="756" t="s">
        <v>95</v>
      </c>
      <c r="U974" s="756" t="s">
        <v>872</v>
      </c>
      <c r="V974">
        <v>92300</v>
      </c>
      <c r="W974" s="756" t="s">
        <v>235</v>
      </c>
      <c r="X974">
        <v>92</v>
      </c>
      <c r="Y974" s="756" t="s">
        <v>2448</v>
      </c>
      <c r="Z974">
        <v>15</v>
      </c>
      <c r="AA974" s="756" t="s">
        <v>3310</v>
      </c>
      <c r="AB974" t="s">
        <v>2458</v>
      </c>
      <c r="AC974">
        <v>143.61000000000001</v>
      </c>
      <c r="AD974">
        <v>4.3</v>
      </c>
      <c r="AE974">
        <v>39.126315789473679</v>
      </c>
      <c r="AF974">
        <v>61.95</v>
      </c>
      <c r="AG974">
        <v>20</v>
      </c>
      <c r="AH974">
        <v>54.65</v>
      </c>
      <c r="AI974">
        <v>65</v>
      </c>
      <c r="AJ974">
        <v>100.20453012048185</v>
      </c>
    </row>
    <row r="975" spans="1:36" hidden="1">
      <c r="A975">
        <v>276</v>
      </c>
      <c r="B975" s="436">
        <v>45765</v>
      </c>
      <c r="C975" s="756" t="s">
        <v>1593</v>
      </c>
      <c r="D975" s="756"/>
      <c r="E975" s="756"/>
      <c r="F975" s="756"/>
      <c r="H975" s="756" t="s">
        <v>1465</v>
      </c>
      <c r="I975" s="756" t="s">
        <v>1029</v>
      </c>
      <c r="K975" s="756" t="s">
        <v>1029</v>
      </c>
      <c r="L975">
        <v>0</v>
      </c>
      <c r="M975">
        <v>1</v>
      </c>
      <c r="N975">
        <v>16</v>
      </c>
      <c r="O975" s="756" t="s">
        <v>1440</v>
      </c>
      <c r="P975" s="756" t="s">
        <v>114</v>
      </c>
      <c r="Q975" s="756" t="s">
        <v>7</v>
      </c>
      <c r="R975" s="756" t="s">
        <v>143</v>
      </c>
      <c r="S975" s="756" t="s">
        <v>483</v>
      </c>
      <c r="T975" s="756" t="s">
        <v>1030</v>
      </c>
      <c r="U975" s="756" t="s">
        <v>1031</v>
      </c>
      <c r="V975">
        <v>75015</v>
      </c>
      <c r="W975" s="756" t="s">
        <v>118</v>
      </c>
      <c r="X975">
        <v>75</v>
      </c>
      <c r="Y975" s="756" t="s">
        <v>2450</v>
      </c>
      <c r="Z975">
        <v>15</v>
      </c>
      <c r="AA975" s="756" t="s">
        <v>2453</v>
      </c>
      <c r="AB975" t="s">
        <v>3092</v>
      </c>
      <c r="AC975">
        <v>60</v>
      </c>
      <c r="AD975">
        <v>12</v>
      </c>
      <c r="AE975">
        <v>22.299999999999997</v>
      </c>
      <c r="AF975">
        <v>29.733333333333334</v>
      </c>
      <c r="AG975">
        <v>19.600000000000001</v>
      </c>
      <c r="AH975">
        <v>23.4</v>
      </c>
      <c r="AI975">
        <v>65</v>
      </c>
      <c r="AJ975">
        <v>100.20453012048185</v>
      </c>
    </row>
    <row r="976" spans="1:36" hidden="1">
      <c r="A976">
        <v>276</v>
      </c>
      <c r="B976" s="436">
        <v>45765</v>
      </c>
      <c r="C976" s="756" t="s">
        <v>1593</v>
      </c>
      <c r="D976" s="756"/>
      <c r="E976" s="756"/>
      <c r="F976" s="756"/>
      <c r="H976" s="756" t="s">
        <v>1465</v>
      </c>
      <c r="I976" s="756" t="s">
        <v>1068</v>
      </c>
      <c r="K976" s="756" t="s">
        <v>1068</v>
      </c>
      <c r="L976">
        <v>0</v>
      </c>
      <c r="M976">
        <v>1</v>
      </c>
      <c r="N976">
        <v>16</v>
      </c>
      <c r="O976" s="756" t="s">
        <v>1440</v>
      </c>
      <c r="P976" s="756" t="s">
        <v>114</v>
      </c>
      <c r="Q976" s="756" t="s">
        <v>7</v>
      </c>
      <c r="R976" s="756" t="s">
        <v>143</v>
      </c>
      <c r="S976" s="756" t="s">
        <v>505</v>
      </c>
      <c r="T976" s="756" t="s">
        <v>1069</v>
      </c>
      <c r="U976" s="756" t="s">
        <v>1070</v>
      </c>
      <c r="V976">
        <v>92130</v>
      </c>
      <c r="W976" s="756" t="s">
        <v>147</v>
      </c>
      <c r="X976">
        <v>92</v>
      </c>
      <c r="Y976" s="756" t="s">
        <v>2450</v>
      </c>
      <c r="Z976">
        <v>15</v>
      </c>
      <c r="AA976" s="756" t="s">
        <v>2453</v>
      </c>
      <c r="AB976" t="s">
        <v>3092</v>
      </c>
      <c r="AI976">
        <v>65</v>
      </c>
      <c r="AJ976">
        <v>100.20453012048185</v>
      </c>
    </row>
    <row r="977" spans="1:36" hidden="1">
      <c r="A977">
        <v>277</v>
      </c>
      <c r="B977" s="436">
        <v>45765</v>
      </c>
      <c r="C977" s="756"/>
      <c r="D977" s="756" t="s">
        <v>3285</v>
      </c>
      <c r="E977" s="756" t="s">
        <v>3286</v>
      </c>
      <c r="F977" s="756"/>
      <c r="H977" s="756" t="s">
        <v>1444</v>
      </c>
      <c r="I977" s="756" t="s">
        <v>1252</v>
      </c>
      <c r="K977" s="756" t="s">
        <v>1252</v>
      </c>
      <c r="L977">
        <v>0</v>
      </c>
      <c r="M977">
        <v>1</v>
      </c>
      <c r="N977">
        <v>16</v>
      </c>
      <c r="O977" s="756" t="s">
        <v>1440</v>
      </c>
      <c r="P977" s="756" t="s">
        <v>13</v>
      </c>
      <c r="Q977" s="756" t="s">
        <v>43</v>
      </c>
      <c r="R977" s="756" t="s">
        <v>93</v>
      </c>
      <c r="S977" s="756" t="s">
        <v>110</v>
      </c>
      <c r="T977" s="756" t="s">
        <v>88</v>
      </c>
      <c r="U977" s="756" t="s">
        <v>1253</v>
      </c>
      <c r="V977">
        <v>93210</v>
      </c>
      <c r="W977" s="756" t="s">
        <v>1254</v>
      </c>
      <c r="X977">
        <v>93</v>
      </c>
      <c r="Y977" s="756" t="s">
        <v>2448</v>
      </c>
      <c r="Z977">
        <v>15</v>
      </c>
      <c r="AA977" s="756" t="s">
        <v>3310</v>
      </c>
      <c r="AB977" t="s">
        <v>2458</v>
      </c>
      <c r="AC977">
        <v>151.57</v>
      </c>
      <c r="AD977">
        <v>15.65</v>
      </c>
      <c r="AE977">
        <v>47.782307692307697</v>
      </c>
      <c r="AF977">
        <v>62.11699999999999</v>
      </c>
      <c r="AG977">
        <v>38.5</v>
      </c>
      <c r="AH977">
        <v>41.875</v>
      </c>
      <c r="AI977">
        <v>65</v>
      </c>
      <c r="AJ977">
        <v>100.20453012048185</v>
      </c>
    </row>
    <row r="978" spans="1:36" hidden="1">
      <c r="A978">
        <v>277</v>
      </c>
      <c r="B978" s="436">
        <v>45765</v>
      </c>
      <c r="C978" s="756"/>
      <c r="D978" s="756" t="s">
        <v>3285</v>
      </c>
      <c r="E978" s="756" t="s">
        <v>3286</v>
      </c>
      <c r="F978" s="756"/>
      <c r="H978" s="756" t="s">
        <v>1444</v>
      </c>
      <c r="I978" s="756" t="s">
        <v>500</v>
      </c>
      <c r="K978" s="756" t="s">
        <v>500</v>
      </c>
      <c r="L978">
        <v>0</v>
      </c>
      <c r="M978">
        <v>1</v>
      </c>
      <c r="N978">
        <v>16</v>
      </c>
      <c r="O978" s="756" t="s">
        <v>1440</v>
      </c>
      <c r="P978" s="756" t="s">
        <v>114</v>
      </c>
      <c r="Q978" s="756" t="s">
        <v>7</v>
      </c>
      <c r="R978" s="756" t="s">
        <v>501</v>
      </c>
      <c r="S978" s="756" t="s">
        <v>500</v>
      </c>
      <c r="T978" s="756" t="s">
        <v>500</v>
      </c>
      <c r="U978" s="756" t="s">
        <v>502</v>
      </c>
      <c r="V978">
        <v>92000</v>
      </c>
      <c r="W978" s="756" t="s">
        <v>160</v>
      </c>
      <c r="X978">
        <v>92</v>
      </c>
      <c r="Y978" s="756" t="s">
        <v>2450</v>
      </c>
      <c r="Z978">
        <v>15</v>
      </c>
      <c r="AA978" s="756" t="s">
        <v>2453</v>
      </c>
      <c r="AB978" t="s">
        <v>3092</v>
      </c>
      <c r="AC978">
        <v>458.58000000000004</v>
      </c>
      <c r="AD978">
        <v>45.85</v>
      </c>
      <c r="AE978">
        <v>71.959032258064511</v>
      </c>
      <c r="AF978">
        <v>159.33785714285716</v>
      </c>
      <c r="AG978">
        <v>53.75</v>
      </c>
      <c r="AH978">
        <v>137.535</v>
      </c>
      <c r="AI978">
        <v>65</v>
      </c>
      <c r="AJ978">
        <v>100.20453012048185</v>
      </c>
    </row>
    <row r="979" spans="1:36">
      <c r="A979">
        <v>277</v>
      </c>
      <c r="B979" s="436">
        <v>45765</v>
      </c>
      <c r="C979" s="756"/>
      <c r="D979" s="756" t="s">
        <v>3285</v>
      </c>
      <c r="E979" s="756" t="s">
        <v>3286</v>
      </c>
      <c r="F979" s="756"/>
      <c r="H979" s="756" t="s">
        <v>1444</v>
      </c>
      <c r="I979" s="756" t="s">
        <v>382</v>
      </c>
      <c r="K979" s="756" t="s">
        <v>382</v>
      </c>
      <c r="L979">
        <v>0</v>
      </c>
      <c r="M979">
        <v>1</v>
      </c>
      <c r="N979">
        <v>16</v>
      </c>
      <c r="O979" s="756" t="s">
        <v>1440</v>
      </c>
      <c r="P979" s="756" t="s">
        <v>13</v>
      </c>
      <c r="Q979" s="756" t="s">
        <v>49</v>
      </c>
      <c r="R979" s="756" t="s">
        <v>86</v>
      </c>
      <c r="S979" s="756" t="s">
        <v>383</v>
      </c>
      <c r="T979" s="756" t="s">
        <v>88</v>
      </c>
      <c r="U979" s="756" t="s">
        <v>384</v>
      </c>
      <c r="V979">
        <v>93400</v>
      </c>
      <c r="W979" s="756" t="s">
        <v>385</v>
      </c>
      <c r="X979">
        <v>93</v>
      </c>
      <c r="Y979" s="756" t="s">
        <v>2512</v>
      </c>
      <c r="Z979">
        <v>15</v>
      </c>
      <c r="AA979" s="756" t="s">
        <v>3310</v>
      </c>
      <c r="AB979" t="s">
        <v>2458</v>
      </c>
      <c r="AC979">
        <v>458.6</v>
      </c>
      <c r="AD979">
        <v>6.8</v>
      </c>
      <c r="AE979">
        <v>82.842083333333335</v>
      </c>
      <c r="AF979">
        <v>165.68416666666667</v>
      </c>
      <c r="AG979">
        <v>67.674999999999997</v>
      </c>
      <c r="AH979">
        <v>131.97499999999999</v>
      </c>
      <c r="AI979">
        <v>65</v>
      </c>
      <c r="AJ979">
        <v>100.20453012048185</v>
      </c>
    </row>
    <row r="980" spans="1:36" hidden="1">
      <c r="A980">
        <v>278</v>
      </c>
      <c r="B980" s="436">
        <v>45765</v>
      </c>
      <c r="C980" s="756" t="s">
        <v>1459</v>
      </c>
      <c r="D980" s="756" t="s">
        <v>1670</v>
      </c>
      <c r="E980" s="756"/>
      <c r="F980" s="756"/>
      <c r="H980" s="756" t="s">
        <v>1461</v>
      </c>
      <c r="I980" s="756" t="s">
        <v>455</v>
      </c>
      <c r="K980" s="756" t="s">
        <v>455</v>
      </c>
      <c r="L980">
        <v>0</v>
      </c>
      <c r="M980">
        <v>1</v>
      </c>
      <c r="N980">
        <v>16</v>
      </c>
      <c r="O980" s="756" t="s">
        <v>1440</v>
      </c>
      <c r="P980" s="756" t="s">
        <v>114</v>
      </c>
      <c r="Q980" s="756" t="s">
        <v>7</v>
      </c>
      <c r="R980" s="756" t="s">
        <v>143</v>
      </c>
      <c r="S980" s="756" t="s">
        <v>449</v>
      </c>
      <c r="T980" s="756" t="s">
        <v>165</v>
      </c>
      <c r="U980" s="756" t="s">
        <v>456</v>
      </c>
      <c r="V980">
        <v>92300</v>
      </c>
      <c r="W980" s="756" t="s">
        <v>172</v>
      </c>
      <c r="X980">
        <v>92</v>
      </c>
      <c r="Y980" s="756" t="s">
        <v>2450</v>
      </c>
      <c r="Z980">
        <v>15</v>
      </c>
      <c r="AA980" s="756" t="s">
        <v>2453</v>
      </c>
      <c r="AB980" t="s">
        <v>3092</v>
      </c>
      <c r="AC980">
        <v>60.57</v>
      </c>
      <c r="AD980">
        <v>29.3</v>
      </c>
      <c r="AE980">
        <v>41.696666666666665</v>
      </c>
      <c r="AF980">
        <v>41.696666666666665</v>
      </c>
      <c r="AG980">
        <v>35.22</v>
      </c>
      <c r="AH980">
        <v>35.22</v>
      </c>
      <c r="AI980">
        <v>65</v>
      </c>
      <c r="AJ980">
        <v>100.20453012048185</v>
      </c>
    </row>
    <row r="981" spans="1:36" hidden="1">
      <c r="A981">
        <v>278</v>
      </c>
      <c r="B981" s="436">
        <v>45765</v>
      </c>
      <c r="C981" s="756" t="s">
        <v>1459</v>
      </c>
      <c r="D981" s="756" t="s">
        <v>1670</v>
      </c>
      <c r="E981" s="756"/>
      <c r="F981" s="756"/>
      <c r="H981" s="756" t="s">
        <v>1461</v>
      </c>
      <c r="I981" s="756" t="s">
        <v>871</v>
      </c>
      <c r="K981" s="756" t="s">
        <v>871</v>
      </c>
      <c r="L981">
        <v>0</v>
      </c>
      <c r="M981">
        <v>1</v>
      </c>
      <c r="N981">
        <v>16</v>
      </c>
      <c r="O981" s="756" t="s">
        <v>1440</v>
      </c>
      <c r="P981" s="756" t="s">
        <v>13</v>
      </c>
      <c r="Q981" s="756" t="s">
        <v>49</v>
      </c>
      <c r="R981" s="756" t="s">
        <v>86</v>
      </c>
      <c r="S981" s="756" t="s">
        <v>870</v>
      </c>
      <c r="T981" s="756" t="s">
        <v>95</v>
      </c>
      <c r="U981" s="756" t="s">
        <v>872</v>
      </c>
      <c r="V981">
        <v>92300</v>
      </c>
      <c r="W981" s="756" t="s">
        <v>235</v>
      </c>
      <c r="X981">
        <v>92</v>
      </c>
      <c r="Y981" s="756" t="s">
        <v>2448</v>
      </c>
      <c r="Z981">
        <v>15</v>
      </c>
      <c r="AA981" s="756" t="s">
        <v>3310</v>
      </c>
      <c r="AB981" t="s">
        <v>2458</v>
      </c>
      <c r="AC981">
        <v>143.61000000000001</v>
      </c>
      <c r="AD981">
        <v>4.3</v>
      </c>
      <c r="AE981">
        <v>39.126315789473679</v>
      </c>
      <c r="AF981">
        <v>61.95</v>
      </c>
      <c r="AG981">
        <v>20</v>
      </c>
      <c r="AH981">
        <v>54.65</v>
      </c>
      <c r="AI981">
        <v>65</v>
      </c>
      <c r="AJ981">
        <v>100.20453012048185</v>
      </c>
    </row>
    <row r="982" spans="1:36" hidden="1">
      <c r="A982">
        <v>278</v>
      </c>
      <c r="B982" s="436">
        <v>45765</v>
      </c>
      <c r="C982" s="756" t="s">
        <v>1459</v>
      </c>
      <c r="D982" s="756" t="s">
        <v>1670</v>
      </c>
      <c r="E982" s="756"/>
      <c r="F982" s="756"/>
      <c r="H982" s="756" t="s">
        <v>1461</v>
      </c>
      <c r="I982" s="756" t="s">
        <v>784</v>
      </c>
      <c r="K982" s="756" t="s">
        <v>784</v>
      </c>
      <c r="L982">
        <v>0</v>
      </c>
      <c r="M982">
        <v>1</v>
      </c>
      <c r="N982">
        <v>16</v>
      </c>
      <c r="O982" s="756" t="s">
        <v>1440</v>
      </c>
      <c r="P982" s="756" t="s">
        <v>13</v>
      </c>
      <c r="Q982" s="756" t="s">
        <v>43</v>
      </c>
      <c r="R982" s="756" t="s">
        <v>93</v>
      </c>
      <c r="S982" s="756" t="s">
        <v>209</v>
      </c>
      <c r="T982" s="756" t="s">
        <v>88</v>
      </c>
      <c r="U982" s="756" t="s">
        <v>785</v>
      </c>
      <c r="V982">
        <v>92250</v>
      </c>
      <c r="W982" s="756" t="s">
        <v>786</v>
      </c>
      <c r="X982">
        <v>92</v>
      </c>
      <c r="Y982" s="756" t="s">
        <v>2448</v>
      </c>
      <c r="Z982">
        <v>15</v>
      </c>
      <c r="AA982" s="756" t="s">
        <v>3310</v>
      </c>
      <c r="AB982" t="s">
        <v>2458</v>
      </c>
      <c r="AC982">
        <v>92.91</v>
      </c>
      <c r="AD982">
        <v>17.5</v>
      </c>
      <c r="AE982">
        <v>29.722999999999999</v>
      </c>
      <c r="AF982">
        <v>45.727692307692308</v>
      </c>
      <c r="AG982">
        <v>27.125</v>
      </c>
      <c r="AH982">
        <v>47.14</v>
      </c>
      <c r="AI982">
        <v>65</v>
      </c>
      <c r="AJ982">
        <v>100.20453012048185</v>
      </c>
    </row>
    <row r="983" spans="1:36" hidden="1">
      <c r="A983">
        <v>278</v>
      </c>
      <c r="B983" s="436">
        <v>45765</v>
      </c>
      <c r="C983" s="756" t="s">
        <v>1459</v>
      </c>
      <c r="D983" s="756" t="s">
        <v>1670</v>
      </c>
      <c r="E983" s="756"/>
      <c r="F983" s="756"/>
      <c r="H983" s="756" t="s">
        <v>1461</v>
      </c>
      <c r="I983" s="756" t="s">
        <v>164</v>
      </c>
      <c r="K983" s="756" t="s">
        <v>164</v>
      </c>
      <c r="L983">
        <v>0</v>
      </c>
      <c r="M983">
        <v>1</v>
      </c>
      <c r="N983">
        <v>16</v>
      </c>
      <c r="O983" s="756" t="s">
        <v>1440</v>
      </c>
      <c r="P983" s="756" t="s">
        <v>114</v>
      </c>
      <c r="Q983" s="756" t="s">
        <v>7</v>
      </c>
      <c r="R983" s="756" t="s">
        <v>143</v>
      </c>
      <c r="S983" s="756" t="s">
        <v>144</v>
      </c>
      <c r="T983" s="756" t="s">
        <v>165</v>
      </c>
      <c r="U983" s="756" t="s">
        <v>166</v>
      </c>
      <c r="V983">
        <v>92110</v>
      </c>
      <c r="W983" s="756" t="s">
        <v>167</v>
      </c>
      <c r="X983">
        <v>92</v>
      </c>
      <c r="Y983" s="756" t="s">
        <v>2450</v>
      </c>
      <c r="Z983">
        <v>15</v>
      </c>
      <c r="AA983" s="756" t="s">
        <v>2453</v>
      </c>
      <c r="AB983" t="s">
        <v>3092</v>
      </c>
      <c r="AC983">
        <v>15</v>
      </c>
      <c r="AD983">
        <v>15</v>
      </c>
      <c r="AE983">
        <v>15</v>
      </c>
      <c r="AF983">
        <v>15</v>
      </c>
      <c r="AG983">
        <v>15</v>
      </c>
      <c r="AH983">
        <v>15</v>
      </c>
      <c r="AI983">
        <v>65</v>
      </c>
      <c r="AJ983">
        <v>100.20453012048185</v>
      </c>
    </row>
    <row r="984" spans="1:36" hidden="1">
      <c r="A984">
        <v>278</v>
      </c>
      <c r="B984" s="436">
        <v>45765</v>
      </c>
      <c r="C984" s="756" t="s">
        <v>1459</v>
      </c>
      <c r="D984" s="756" t="s">
        <v>1670</v>
      </c>
      <c r="E984" s="756"/>
      <c r="F984" s="756"/>
      <c r="H984" s="756" t="s">
        <v>1461</v>
      </c>
      <c r="I984" s="756" t="s">
        <v>1231</v>
      </c>
      <c r="K984" s="756" t="s">
        <v>1231</v>
      </c>
      <c r="L984">
        <v>0</v>
      </c>
      <c r="M984">
        <v>1</v>
      </c>
      <c r="N984">
        <v>16</v>
      </c>
      <c r="O984" s="756" t="s">
        <v>1440</v>
      </c>
      <c r="P984" s="756" t="s">
        <v>114</v>
      </c>
      <c r="Q984" s="756" t="s">
        <v>7</v>
      </c>
      <c r="R984" s="756" t="s">
        <v>143</v>
      </c>
      <c r="S984" s="756"/>
      <c r="T984" s="756" t="s">
        <v>1232</v>
      </c>
      <c r="U984" s="756" t="s">
        <v>1233</v>
      </c>
      <c r="V984">
        <v>92110</v>
      </c>
      <c r="W984" s="756" t="s">
        <v>167</v>
      </c>
      <c r="X984">
        <v>92</v>
      </c>
      <c r="Y984" s="756" t="s">
        <v>2450</v>
      </c>
      <c r="Z984">
        <v>15</v>
      </c>
      <c r="AA984" s="756" t="s">
        <v>2453</v>
      </c>
      <c r="AB984" t="s">
        <v>3092</v>
      </c>
      <c r="AC984">
        <v>106.55</v>
      </c>
      <c r="AD984">
        <v>60.5</v>
      </c>
      <c r="AE984">
        <v>80.216666666666669</v>
      </c>
      <c r="AF984">
        <v>80.216666666666669</v>
      </c>
      <c r="AG984">
        <v>73.599999999999994</v>
      </c>
      <c r="AH984">
        <v>73.599999999999994</v>
      </c>
      <c r="AI984">
        <v>65</v>
      </c>
      <c r="AJ984">
        <v>100.20453012048185</v>
      </c>
    </row>
    <row r="985" spans="1:36" hidden="1">
      <c r="A985">
        <v>278</v>
      </c>
      <c r="B985" s="436">
        <v>45765</v>
      </c>
      <c r="C985" s="756" t="s">
        <v>1459</v>
      </c>
      <c r="D985" s="756" t="s">
        <v>1670</v>
      </c>
      <c r="E985" s="756"/>
      <c r="F985" s="756"/>
      <c r="H985" s="756" t="s">
        <v>1461</v>
      </c>
      <c r="I985" s="756" t="s">
        <v>169</v>
      </c>
      <c r="K985" s="756" t="s">
        <v>169</v>
      </c>
      <c r="L985">
        <v>0</v>
      </c>
      <c r="M985">
        <v>1</v>
      </c>
      <c r="N985">
        <v>16</v>
      </c>
      <c r="O985" s="756" t="s">
        <v>1440</v>
      </c>
      <c r="P985" s="756" t="s">
        <v>114</v>
      </c>
      <c r="Q985" s="756" t="s">
        <v>7</v>
      </c>
      <c r="R985" s="756" t="s">
        <v>143</v>
      </c>
      <c r="S985" s="756" t="s">
        <v>144</v>
      </c>
      <c r="T985" s="756" t="s">
        <v>165</v>
      </c>
      <c r="U985" s="756" t="s">
        <v>170</v>
      </c>
      <c r="V985">
        <v>92110</v>
      </c>
      <c r="W985" s="756" t="s">
        <v>167</v>
      </c>
      <c r="X985">
        <v>92</v>
      </c>
      <c r="Y985" s="756" t="s">
        <v>2450</v>
      </c>
      <c r="Z985">
        <v>15</v>
      </c>
      <c r="AA985" s="756" t="s">
        <v>2453</v>
      </c>
      <c r="AB985" t="s">
        <v>3092</v>
      </c>
      <c r="AC985">
        <v>65</v>
      </c>
      <c r="AD985">
        <v>20</v>
      </c>
      <c r="AE985">
        <v>39.571428571428569</v>
      </c>
      <c r="AF985">
        <v>39.571428571428569</v>
      </c>
      <c r="AG985">
        <v>45</v>
      </c>
      <c r="AH985">
        <v>45</v>
      </c>
      <c r="AI985">
        <v>65</v>
      </c>
      <c r="AJ985">
        <v>100.20453012048185</v>
      </c>
    </row>
    <row r="986" spans="1:36" hidden="1">
      <c r="A986">
        <v>278</v>
      </c>
      <c r="B986" s="436">
        <v>45765</v>
      </c>
      <c r="C986" s="756" t="s">
        <v>1459</v>
      </c>
      <c r="D986" s="756" t="s">
        <v>1670</v>
      </c>
      <c r="E986" s="756"/>
      <c r="F986" s="756"/>
      <c r="H986" s="756" t="s">
        <v>1461</v>
      </c>
      <c r="I986" s="756" t="s">
        <v>1061</v>
      </c>
      <c r="K986" s="756" t="s">
        <v>1061</v>
      </c>
      <c r="L986">
        <v>0</v>
      </c>
      <c r="M986">
        <v>1</v>
      </c>
      <c r="N986">
        <v>16</v>
      </c>
      <c r="O986" s="756" t="s">
        <v>1440</v>
      </c>
      <c r="P986" s="756" t="s">
        <v>114</v>
      </c>
      <c r="Q986" s="756" t="s">
        <v>7</v>
      </c>
      <c r="R986" s="756" t="s">
        <v>143</v>
      </c>
      <c r="S986" s="756" t="s">
        <v>505</v>
      </c>
      <c r="T986" s="756" t="s">
        <v>1060</v>
      </c>
      <c r="U986" s="756" t="s">
        <v>1062</v>
      </c>
      <c r="V986">
        <v>92000</v>
      </c>
      <c r="W986" s="756" t="s">
        <v>160</v>
      </c>
      <c r="X986">
        <v>92</v>
      </c>
      <c r="Y986" s="756" t="s">
        <v>2450</v>
      </c>
      <c r="Z986">
        <v>15</v>
      </c>
      <c r="AA986" s="756" t="s">
        <v>2453</v>
      </c>
      <c r="AB986" t="s">
        <v>3092</v>
      </c>
      <c r="AC986">
        <v>11.6</v>
      </c>
      <c r="AD986">
        <v>1</v>
      </c>
      <c r="AE986">
        <v>6.8488888888888892</v>
      </c>
      <c r="AF986">
        <v>6.8488888888888892</v>
      </c>
      <c r="AG986">
        <v>7</v>
      </c>
      <c r="AH986">
        <v>7</v>
      </c>
      <c r="AI986">
        <v>65</v>
      </c>
      <c r="AJ986">
        <v>100.20453012048185</v>
      </c>
    </row>
    <row r="987" spans="1:36" hidden="1">
      <c r="A987">
        <v>278</v>
      </c>
      <c r="B987" s="436">
        <v>45765</v>
      </c>
      <c r="C987" s="756" t="s">
        <v>1459</v>
      </c>
      <c r="D987" s="756" t="s">
        <v>1670</v>
      </c>
      <c r="E987" s="756"/>
      <c r="F987" s="756"/>
      <c r="H987" s="756" t="s">
        <v>1461</v>
      </c>
      <c r="I987" s="756" t="s">
        <v>174</v>
      </c>
      <c r="K987" s="756" t="s">
        <v>174</v>
      </c>
      <c r="L987">
        <v>0</v>
      </c>
      <c r="M987">
        <v>1</v>
      </c>
      <c r="N987">
        <v>16</v>
      </c>
      <c r="O987" s="756" t="s">
        <v>1440</v>
      </c>
      <c r="P987" s="756" t="s">
        <v>114</v>
      </c>
      <c r="Q987" s="756" t="s">
        <v>7</v>
      </c>
      <c r="R987" s="756" t="s">
        <v>143</v>
      </c>
      <c r="S987" s="756" t="s">
        <v>144</v>
      </c>
      <c r="T987" s="756" t="s">
        <v>175</v>
      </c>
      <c r="U987" s="756" t="s">
        <v>176</v>
      </c>
      <c r="V987">
        <v>92400</v>
      </c>
      <c r="W987" s="756" t="s">
        <v>177</v>
      </c>
      <c r="X987">
        <v>92</v>
      </c>
      <c r="Y987" s="756" t="s">
        <v>2450</v>
      </c>
      <c r="Z987">
        <v>15</v>
      </c>
      <c r="AA987" s="756" t="s">
        <v>2453</v>
      </c>
      <c r="AB987" t="s">
        <v>3092</v>
      </c>
      <c r="AC987">
        <v>36</v>
      </c>
      <c r="AD987">
        <v>36</v>
      </c>
      <c r="AE987">
        <v>36</v>
      </c>
      <c r="AF987">
        <v>36</v>
      </c>
      <c r="AG987">
        <v>36</v>
      </c>
      <c r="AH987">
        <v>36</v>
      </c>
      <c r="AI987">
        <v>65</v>
      </c>
      <c r="AJ987">
        <v>100.20453012048185</v>
      </c>
    </row>
    <row r="988" spans="1:36" hidden="1">
      <c r="A988">
        <v>278</v>
      </c>
      <c r="B988" s="436">
        <v>45765</v>
      </c>
      <c r="C988" s="756" t="s">
        <v>1459</v>
      </c>
      <c r="D988" s="756" t="s">
        <v>1670</v>
      </c>
      <c r="E988" s="756"/>
      <c r="F988" s="756"/>
      <c r="H988" s="756" t="s">
        <v>1461</v>
      </c>
      <c r="I988" s="756" t="s">
        <v>471</v>
      </c>
      <c r="K988" s="756" t="s">
        <v>471</v>
      </c>
      <c r="L988">
        <v>0</v>
      </c>
      <c r="M988">
        <v>1</v>
      </c>
      <c r="N988">
        <v>16</v>
      </c>
      <c r="O988" s="756" t="s">
        <v>1440</v>
      </c>
      <c r="P988" s="756" t="s">
        <v>114</v>
      </c>
      <c r="Q988" s="756" t="s">
        <v>7</v>
      </c>
      <c r="R988" s="756" t="s">
        <v>143</v>
      </c>
      <c r="S988" s="756" t="s">
        <v>472</v>
      </c>
      <c r="T988" s="756" t="s">
        <v>473</v>
      </c>
      <c r="U988" s="756" t="s">
        <v>474</v>
      </c>
      <c r="V988">
        <v>92800</v>
      </c>
      <c r="W988" s="756" t="s">
        <v>475</v>
      </c>
      <c r="X988">
        <v>92</v>
      </c>
      <c r="Y988" s="756" t="s">
        <v>2450</v>
      </c>
      <c r="Z988">
        <v>15</v>
      </c>
      <c r="AA988" s="756" t="s">
        <v>2453</v>
      </c>
      <c r="AB988" t="s">
        <v>3092</v>
      </c>
      <c r="AC988">
        <v>68.8</v>
      </c>
      <c r="AD988">
        <v>12.1</v>
      </c>
      <c r="AE988">
        <v>36.945833333333333</v>
      </c>
      <c r="AF988">
        <v>36.945833333333333</v>
      </c>
      <c r="AG988">
        <v>42.125</v>
      </c>
      <c r="AH988">
        <v>42.125</v>
      </c>
      <c r="AI988">
        <v>65</v>
      </c>
      <c r="AJ988">
        <v>100.20453012048185</v>
      </c>
    </row>
    <row r="989" spans="1:36" hidden="1">
      <c r="A989">
        <v>279</v>
      </c>
      <c r="B989" s="436">
        <v>45766</v>
      </c>
      <c r="C989" s="756" t="s">
        <v>1527</v>
      </c>
      <c r="D989" s="756" t="s">
        <v>3287</v>
      </c>
      <c r="E989" s="756" t="s">
        <v>3210</v>
      </c>
      <c r="F989" s="756"/>
      <c r="H989" s="756" t="s">
        <v>1457</v>
      </c>
      <c r="I989" s="756" t="s">
        <v>752</v>
      </c>
      <c r="K989" s="756" t="s">
        <v>752</v>
      </c>
      <c r="L989">
        <v>0</v>
      </c>
      <c r="M989">
        <v>1</v>
      </c>
      <c r="N989">
        <v>16</v>
      </c>
      <c r="O989" s="756" t="s">
        <v>1517</v>
      </c>
      <c r="P989" s="756" t="s">
        <v>114</v>
      </c>
      <c r="Q989" s="756" t="s">
        <v>3</v>
      </c>
      <c r="R989" s="756" t="s">
        <v>22</v>
      </c>
      <c r="S989" s="756" t="s">
        <v>753</v>
      </c>
      <c r="T989" s="756" t="s">
        <v>754</v>
      </c>
      <c r="U989" s="756" t="s">
        <v>755</v>
      </c>
      <c r="V989">
        <v>75012</v>
      </c>
      <c r="W989" s="756" t="s">
        <v>151</v>
      </c>
      <c r="X989">
        <v>75</v>
      </c>
      <c r="Y989" s="756" t="s">
        <v>2450</v>
      </c>
      <c r="Z989">
        <v>15</v>
      </c>
      <c r="AA989" s="756" t="s">
        <v>2454</v>
      </c>
      <c r="AB989" t="s">
        <v>3092</v>
      </c>
      <c r="AC989">
        <v>213.19</v>
      </c>
      <c r="AD989">
        <v>23.4</v>
      </c>
      <c r="AE989">
        <v>53.110666666666702</v>
      </c>
      <c r="AF989">
        <v>79.665999999999997</v>
      </c>
      <c r="AG989">
        <v>23.43</v>
      </c>
      <c r="AH989">
        <v>37.245000000000005</v>
      </c>
      <c r="AI989">
        <v>65</v>
      </c>
      <c r="AJ989">
        <v>100.20453012048185</v>
      </c>
    </row>
    <row r="990" spans="1:36" hidden="1">
      <c r="A990">
        <v>279</v>
      </c>
      <c r="B990" s="436">
        <v>45766</v>
      </c>
      <c r="C990" s="756" t="s">
        <v>1527</v>
      </c>
      <c r="D990" s="756" t="s">
        <v>3287</v>
      </c>
      <c r="E990" s="756" t="s">
        <v>3210</v>
      </c>
      <c r="F990" s="756"/>
      <c r="H990" s="756" t="s">
        <v>1457</v>
      </c>
      <c r="I990" s="756" t="s">
        <v>291</v>
      </c>
      <c r="K990" s="756" t="s">
        <v>291</v>
      </c>
      <c r="L990">
        <v>0</v>
      </c>
      <c r="M990">
        <v>1</v>
      </c>
      <c r="N990">
        <v>16</v>
      </c>
      <c r="O990" s="756" t="s">
        <v>1517</v>
      </c>
      <c r="P990" s="756" t="s">
        <v>13</v>
      </c>
      <c r="Q990" s="756" t="s">
        <v>47</v>
      </c>
      <c r="R990" s="756" t="s">
        <v>292</v>
      </c>
      <c r="S990" s="756" t="s">
        <v>209</v>
      </c>
      <c r="T990" s="756" t="s">
        <v>88</v>
      </c>
      <c r="U990" s="756" t="s">
        <v>293</v>
      </c>
      <c r="V990">
        <v>75005</v>
      </c>
      <c r="W990" s="756" t="s">
        <v>294</v>
      </c>
      <c r="X990">
        <v>75</v>
      </c>
      <c r="Y990" s="756" t="s">
        <v>2448</v>
      </c>
      <c r="Z990">
        <v>15</v>
      </c>
      <c r="AA990" s="756" t="s">
        <v>3310</v>
      </c>
      <c r="AB990" t="s">
        <v>2458</v>
      </c>
      <c r="AC990">
        <v>510</v>
      </c>
      <c r="AD990">
        <v>23.4</v>
      </c>
      <c r="AE990">
        <v>74.385000000000005</v>
      </c>
      <c r="AF990">
        <v>127.51714285714286</v>
      </c>
      <c r="AG990">
        <v>27.29</v>
      </c>
      <c r="AH990">
        <v>36</v>
      </c>
      <c r="AI990">
        <v>65</v>
      </c>
      <c r="AJ990">
        <v>100.20453012048185</v>
      </c>
    </row>
    <row r="991" spans="1:36" hidden="1">
      <c r="A991">
        <v>280</v>
      </c>
      <c r="B991" s="436">
        <v>45766</v>
      </c>
      <c r="C991" s="756" t="s">
        <v>3288</v>
      </c>
      <c r="D991" s="756" t="s">
        <v>3289</v>
      </c>
      <c r="E991" s="756" t="s">
        <v>3290</v>
      </c>
      <c r="F991" s="756"/>
      <c r="H991" s="756" t="s">
        <v>1438</v>
      </c>
      <c r="I991" s="756" t="s">
        <v>331</v>
      </c>
      <c r="K991" s="756" t="s">
        <v>331</v>
      </c>
      <c r="L991">
        <v>0</v>
      </c>
      <c r="M991">
        <v>1</v>
      </c>
      <c r="N991">
        <v>16</v>
      </c>
      <c r="O991" s="756" t="s">
        <v>1517</v>
      </c>
      <c r="P991" s="756" t="s">
        <v>114</v>
      </c>
      <c r="Q991" s="756" t="s">
        <v>3</v>
      </c>
      <c r="R991" s="756" t="s">
        <v>3</v>
      </c>
      <c r="S991" s="756" t="s">
        <v>332</v>
      </c>
      <c r="T991" s="756" t="s">
        <v>332</v>
      </c>
      <c r="U991" s="756" t="s">
        <v>333</v>
      </c>
      <c r="V991">
        <v>93200</v>
      </c>
      <c r="W991" s="756" t="s">
        <v>330</v>
      </c>
      <c r="X991">
        <v>93</v>
      </c>
      <c r="Y991" s="756" t="s">
        <v>2450</v>
      </c>
      <c r="Z991">
        <v>15</v>
      </c>
      <c r="AA991" s="756" t="s">
        <v>2454</v>
      </c>
      <c r="AB991" t="s">
        <v>3092</v>
      </c>
      <c r="AC991">
        <v>1408</v>
      </c>
      <c r="AD991">
        <v>16</v>
      </c>
      <c r="AE991">
        <v>433.81812500000001</v>
      </c>
      <c r="AF991">
        <v>631.00818181818181</v>
      </c>
      <c r="AG991">
        <v>416.39</v>
      </c>
      <c r="AH991">
        <v>630.5</v>
      </c>
      <c r="AI991">
        <v>65</v>
      </c>
      <c r="AJ991">
        <v>100.20453012048185</v>
      </c>
    </row>
    <row r="992" spans="1:36" hidden="1">
      <c r="A992">
        <v>281</v>
      </c>
      <c r="B992" s="436">
        <v>45767</v>
      </c>
      <c r="C992" s="756" t="s">
        <v>1477</v>
      </c>
      <c r="D992" s="756" t="s">
        <v>3291</v>
      </c>
      <c r="E992" s="756" t="s">
        <v>1520</v>
      </c>
      <c r="F992" s="756" t="s">
        <v>1519</v>
      </c>
      <c r="G992" t="s">
        <v>3292</v>
      </c>
      <c r="H992" s="756" t="s">
        <v>1457</v>
      </c>
      <c r="I992" s="756" t="s">
        <v>752</v>
      </c>
      <c r="K992" s="756" t="s">
        <v>752</v>
      </c>
      <c r="L992">
        <v>0</v>
      </c>
      <c r="M992">
        <v>1</v>
      </c>
      <c r="N992">
        <v>16</v>
      </c>
      <c r="O992" s="756" t="s">
        <v>1466</v>
      </c>
      <c r="P992" s="756" t="s">
        <v>114</v>
      </c>
      <c r="Q992" s="756" t="s">
        <v>3</v>
      </c>
      <c r="R992" s="756" t="s">
        <v>22</v>
      </c>
      <c r="S992" s="756" t="s">
        <v>753</v>
      </c>
      <c r="T992" s="756" t="s">
        <v>754</v>
      </c>
      <c r="U992" s="756" t="s">
        <v>755</v>
      </c>
      <c r="V992">
        <v>75012</v>
      </c>
      <c r="W992" s="756" t="s">
        <v>151</v>
      </c>
      <c r="X992">
        <v>75</v>
      </c>
      <c r="Y992" s="756" t="s">
        <v>2450</v>
      </c>
      <c r="Z992">
        <v>15</v>
      </c>
      <c r="AA992" s="756" t="s">
        <v>2454</v>
      </c>
      <c r="AB992" t="s">
        <v>3092</v>
      </c>
      <c r="AC992">
        <v>213.19</v>
      </c>
      <c r="AD992">
        <v>23.4</v>
      </c>
      <c r="AE992">
        <v>53.110666666666702</v>
      </c>
      <c r="AF992">
        <v>79.665999999999997</v>
      </c>
      <c r="AG992">
        <v>23.43</v>
      </c>
      <c r="AH992">
        <v>37.245000000000005</v>
      </c>
      <c r="AI992">
        <v>65</v>
      </c>
      <c r="AJ992">
        <v>100.20453012048185</v>
      </c>
    </row>
    <row r="993" spans="1:36" hidden="1">
      <c r="A993">
        <v>281</v>
      </c>
      <c r="B993" s="436">
        <v>45767</v>
      </c>
      <c r="C993" s="756" t="s">
        <v>1477</v>
      </c>
      <c r="D993" s="756" t="s">
        <v>3291</v>
      </c>
      <c r="E993" s="756" t="s">
        <v>1520</v>
      </c>
      <c r="F993" s="756" t="s">
        <v>1519</v>
      </c>
      <c r="G993" t="s">
        <v>3292</v>
      </c>
      <c r="H993" s="756" t="s">
        <v>1457</v>
      </c>
      <c r="I993" s="756" t="s">
        <v>792</v>
      </c>
      <c r="K993" s="756" t="s">
        <v>792</v>
      </c>
      <c r="L993">
        <v>0</v>
      </c>
      <c r="M993">
        <v>1</v>
      </c>
      <c r="N993">
        <v>16</v>
      </c>
      <c r="O993" s="756" t="s">
        <v>1466</v>
      </c>
      <c r="P993" s="756" t="s">
        <v>114</v>
      </c>
      <c r="Q993" s="756" t="s">
        <v>34</v>
      </c>
      <c r="R993" s="756" t="s">
        <v>34</v>
      </c>
      <c r="S993" s="756" t="s">
        <v>789</v>
      </c>
      <c r="T993" s="756" t="s">
        <v>790</v>
      </c>
      <c r="U993" s="756" t="s">
        <v>793</v>
      </c>
      <c r="V993">
        <v>75005</v>
      </c>
      <c r="W993" s="756" t="s">
        <v>294</v>
      </c>
      <c r="X993">
        <v>75</v>
      </c>
      <c r="Y993" s="756" t="s">
        <v>2450</v>
      </c>
      <c r="Z993">
        <v>15</v>
      </c>
      <c r="AA993" s="756" t="s">
        <v>2453</v>
      </c>
      <c r="AB993" t="s">
        <v>3092</v>
      </c>
      <c r="AC993">
        <v>122</v>
      </c>
      <c r="AD993">
        <v>29</v>
      </c>
      <c r="AE993">
        <v>55.767857142857146</v>
      </c>
      <c r="AF993">
        <v>55.767857142857146</v>
      </c>
      <c r="AG993">
        <v>45</v>
      </c>
      <c r="AH993">
        <v>45</v>
      </c>
      <c r="AI993">
        <v>65</v>
      </c>
      <c r="AJ993">
        <v>100.20453012048185</v>
      </c>
    </row>
    <row r="994" spans="1:36" hidden="1">
      <c r="A994">
        <v>281</v>
      </c>
      <c r="B994" s="436">
        <v>45767</v>
      </c>
      <c r="C994" s="756" t="s">
        <v>1477</v>
      </c>
      <c r="D994" s="756" t="s">
        <v>3291</v>
      </c>
      <c r="E994" s="756" t="s">
        <v>1520</v>
      </c>
      <c r="F994" s="756" t="s">
        <v>1519</v>
      </c>
      <c r="G994" t="s">
        <v>3292</v>
      </c>
      <c r="H994" s="756" t="s">
        <v>1457</v>
      </c>
      <c r="I994" s="756" t="s">
        <v>660</v>
      </c>
      <c r="K994" s="756" t="s">
        <v>660</v>
      </c>
      <c r="L994">
        <v>0</v>
      </c>
      <c r="M994">
        <v>1</v>
      </c>
      <c r="N994">
        <v>16</v>
      </c>
      <c r="O994" s="756" t="s">
        <v>1466</v>
      </c>
      <c r="P994" s="756" t="s">
        <v>13</v>
      </c>
      <c r="Q994" s="756" t="s">
        <v>47</v>
      </c>
      <c r="R994" s="756" t="s">
        <v>292</v>
      </c>
      <c r="S994" s="756" t="s">
        <v>661</v>
      </c>
      <c r="T994" s="756" t="s">
        <v>88</v>
      </c>
      <c r="U994" s="756" t="s">
        <v>662</v>
      </c>
      <c r="V994">
        <v>75012</v>
      </c>
      <c r="W994" s="756" t="s">
        <v>151</v>
      </c>
      <c r="X994">
        <v>75</v>
      </c>
      <c r="Y994" s="756" t="s">
        <v>2447</v>
      </c>
      <c r="Z994">
        <v>15</v>
      </c>
      <c r="AA994" s="756" t="s">
        <v>3310</v>
      </c>
      <c r="AB994" t="s">
        <v>2458</v>
      </c>
      <c r="AC994">
        <v>547.45000000000005</v>
      </c>
      <c r="AD994">
        <v>87.6</v>
      </c>
      <c r="AE994">
        <v>124.50428571428571</v>
      </c>
      <c r="AF994">
        <v>186.75642857142856</v>
      </c>
      <c r="AG994">
        <v>96</v>
      </c>
      <c r="AH994">
        <v>122.2</v>
      </c>
      <c r="AI994">
        <v>65</v>
      </c>
      <c r="AJ994">
        <v>100.20453012048185</v>
      </c>
    </row>
    <row r="995" spans="1:36" hidden="1">
      <c r="A995">
        <v>281</v>
      </c>
      <c r="B995" s="436">
        <v>45767</v>
      </c>
      <c r="C995" s="756" t="s">
        <v>1477</v>
      </c>
      <c r="D995" s="756" t="s">
        <v>3291</v>
      </c>
      <c r="E995" s="756" t="s">
        <v>1520</v>
      </c>
      <c r="F995" s="756" t="s">
        <v>1519</v>
      </c>
      <c r="G995" t="s">
        <v>3292</v>
      </c>
      <c r="H995" s="756" t="s">
        <v>1457</v>
      </c>
      <c r="I995" s="756" t="s">
        <v>788</v>
      </c>
      <c r="K995" s="756" t="s">
        <v>788</v>
      </c>
      <c r="L995">
        <v>0</v>
      </c>
      <c r="M995">
        <v>1</v>
      </c>
      <c r="N995">
        <v>16</v>
      </c>
      <c r="O995" s="756" t="s">
        <v>1466</v>
      </c>
      <c r="P995" s="756" t="s">
        <v>114</v>
      </c>
      <c r="Q995" s="756" t="s">
        <v>34</v>
      </c>
      <c r="R995" s="756" t="s">
        <v>34</v>
      </c>
      <c r="S995" s="756" t="s">
        <v>789</v>
      </c>
      <c r="T995" s="756" t="s">
        <v>790</v>
      </c>
      <c r="U995" s="756" t="s">
        <v>791</v>
      </c>
      <c r="V995">
        <v>75015</v>
      </c>
      <c r="W995" s="756" t="s">
        <v>118</v>
      </c>
      <c r="X995">
        <v>75</v>
      </c>
      <c r="Y995" s="756" t="s">
        <v>2450</v>
      </c>
      <c r="Z995">
        <v>15</v>
      </c>
      <c r="AA995" s="756" t="s">
        <v>2453</v>
      </c>
      <c r="AB995" t="s">
        <v>3092</v>
      </c>
      <c r="AC995">
        <v>151.5</v>
      </c>
      <c r="AD995">
        <v>36</v>
      </c>
      <c r="AE995">
        <v>58.899999999999991</v>
      </c>
      <c r="AF995">
        <v>58.899999999999991</v>
      </c>
      <c r="AG995">
        <v>47.8</v>
      </c>
      <c r="AH995">
        <v>47.8</v>
      </c>
      <c r="AI995">
        <v>65</v>
      </c>
      <c r="AJ995">
        <v>100.20453012048185</v>
      </c>
    </row>
    <row r="996" spans="1:36" hidden="1">
      <c r="A996">
        <v>281</v>
      </c>
      <c r="B996" s="436">
        <v>45767</v>
      </c>
      <c r="C996" s="756" t="s">
        <v>1477</v>
      </c>
      <c r="D996" s="756" t="s">
        <v>3291</v>
      </c>
      <c r="E996" s="756" t="s">
        <v>1520</v>
      </c>
      <c r="F996" s="756" t="s">
        <v>1519</v>
      </c>
      <c r="G996" t="s">
        <v>3292</v>
      </c>
      <c r="H996" s="756" t="s">
        <v>1457</v>
      </c>
      <c r="I996" s="756" t="s">
        <v>291</v>
      </c>
      <c r="K996" s="756" t="s">
        <v>291</v>
      </c>
      <c r="L996">
        <v>0</v>
      </c>
      <c r="M996">
        <v>1</v>
      </c>
      <c r="N996">
        <v>16</v>
      </c>
      <c r="O996" s="756" t="s">
        <v>1466</v>
      </c>
      <c r="P996" s="756" t="s">
        <v>13</v>
      </c>
      <c r="Q996" s="756" t="s">
        <v>47</v>
      </c>
      <c r="R996" s="756" t="s">
        <v>292</v>
      </c>
      <c r="S996" s="756" t="s">
        <v>209</v>
      </c>
      <c r="T996" s="756" t="s">
        <v>88</v>
      </c>
      <c r="U996" s="756" t="s">
        <v>293</v>
      </c>
      <c r="V996">
        <v>75005</v>
      </c>
      <c r="W996" s="756" t="s">
        <v>294</v>
      </c>
      <c r="X996">
        <v>75</v>
      </c>
      <c r="Y996" s="756" t="s">
        <v>2448</v>
      </c>
      <c r="Z996">
        <v>15</v>
      </c>
      <c r="AA996" s="756" t="s">
        <v>3310</v>
      </c>
      <c r="AB996" t="s">
        <v>2458</v>
      </c>
      <c r="AC996">
        <v>510</v>
      </c>
      <c r="AD996">
        <v>23.4</v>
      </c>
      <c r="AE996">
        <v>74.385000000000005</v>
      </c>
      <c r="AF996">
        <v>127.51714285714286</v>
      </c>
      <c r="AG996">
        <v>27.29</v>
      </c>
      <c r="AH996">
        <v>36</v>
      </c>
      <c r="AI996">
        <v>65</v>
      </c>
      <c r="AJ996">
        <v>100.20453012048185</v>
      </c>
    </row>
    <row r="997" spans="1:36" hidden="1">
      <c r="A997">
        <v>282</v>
      </c>
      <c r="B997" s="436">
        <v>45768</v>
      </c>
      <c r="C997" s="756" t="s">
        <v>1477</v>
      </c>
      <c r="D997" s="756" t="s">
        <v>3210</v>
      </c>
      <c r="E997" s="756" t="s">
        <v>3211</v>
      </c>
      <c r="F997" s="756"/>
      <c r="H997" s="756" t="s">
        <v>1444</v>
      </c>
      <c r="I997" s="756" t="s">
        <v>975</v>
      </c>
      <c r="K997" s="756" t="s">
        <v>975</v>
      </c>
      <c r="L997">
        <v>0</v>
      </c>
      <c r="M997">
        <v>1</v>
      </c>
      <c r="N997">
        <v>17</v>
      </c>
      <c r="O997" s="756" t="s">
        <v>1472</v>
      </c>
      <c r="P997" s="756" t="s">
        <v>13</v>
      </c>
      <c r="Q997" s="756" t="s">
        <v>47</v>
      </c>
      <c r="R997" s="756" t="s">
        <v>292</v>
      </c>
      <c r="S997" s="756" t="s">
        <v>976</v>
      </c>
      <c r="T997" s="756" t="s">
        <v>88</v>
      </c>
      <c r="U997" s="756" t="s">
        <v>977</v>
      </c>
      <c r="V997">
        <v>92800</v>
      </c>
      <c r="W997" s="756" t="s">
        <v>475</v>
      </c>
      <c r="X997">
        <v>92</v>
      </c>
      <c r="Y997" s="756" t="s">
        <v>2512</v>
      </c>
      <c r="Z997">
        <v>15</v>
      </c>
      <c r="AA997" s="756" t="s">
        <v>3310</v>
      </c>
      <c r="AB997" t="s">
        <v>2458</v>
      </c>
      <c r="AC997">
        <v>303.7</v>
      </c>
      <c r="AD997">
        <v>73</v>
      </c>
      <c r="AE997">
        <v>81.798823529411763</v>
      </c>
      <c r="AF997">
        <v>198.65428571428572</v>
      </c>
      <c r="AG997">
        <v>78.5</v>
      </c>
      <c r="AH997">
        <v>199</v>
      </c>
      <c r="AI997">
        <v>65</v>
      </c>
      <c r="AJ997">
        <v>100.20453012048185</v>
      </c>
    </row>
    <row r="998" spans="1:36" hidden="1">
      <c r="A998">
        <v>282</v>
      </c>
      <c r="B998" s="436">
        <v>45768</v>
      </c>
      <c r="C998" s="756" t="s">
        <v>1477</v>
      </c>
      <c r="D998" s="756" t="s">
        <v>3210</v>
      </c>
      <c r="E998" s="756" t="s">
        <v>3211</v>
      </c>
      <c r="F998" s="756"/>
      <c r="H998" s="756" t="s">
        <v>1444</v>
      </c>
      <c r="I998" s="756" t="s">
        <v>488</v>
      </c>
      <c r="K998" s="756" t="s">
        <v>488</v>
      </c>
      <c r="L998">
        <v>0</v>
      </c>
      <c r="M998">
        <v>1</v>
      </c>
      <c r="N998">
        <v>17</v>
      </c>
      <c r="O998" s="756" t="s">
        <v>1472</v>
      </c>
      <c r="P998" s="756" t="s">
        <v>13</v>
      </c>
      <c r="Q998" s="756" t="s">
        <v>43</v>
      </c>
      <c r="R998" s="756" t="s">
        <v>93</v>
      </c>
      <c r="S998" s="756" t="s">
        <v>489</v>
      </c>
      <c r="T998" s="756" t="s">
        <v>88</v>
      </c>
      <c r="U998" s="756" t="s">
        <v>490</v>
      </c>
      <c r="V998">
        <v>75016</v>
      </c>
      <c r="W998" s="756" t="s">
        <v>181</v>
      </c>
      <c r="X998">
        <v>75</v>
      </c>
      <c r="Y998" s="756" t="s">
        <v>2448</v>
      </c>
      <c r="Z998">
        <v>15</v>
      </c>
      <c r="AA998" s="756" t="s">
        <v>3310</v>
      </c>
      <c r="AB998" t="s">
        <v>2458</v>
      </c>
      <c r="AC998">
        <v>272.39999999999998</v>
      </c>
      <c r="AD998">
        <v>52.8</v>
      </c>
      <c r="AE998">
        <v>60.131724137931045</v>
      </c>
      <c r="AF998">
        <v>124.55857142857143</v>
      </c>
      <c r="AG998">
        <v>54</v>
      </c>
      <c r="AH998">
        <v>117.02499999999999</v>
      </c>
      <c r="AI998">
        <v>65</v>
      </c>
      <c r="AJ998">
        <v>100.20453012048185</v>
      </c>
    </row>
    <row r="999" spans="1:36" hidden="1">
      <c r="A999">
        <v>282</v>
      </c>
      <c r="B999" s="436">
        <v>45768</v>
      </c>
      <c r="C999" s="756" t="s">
        <v>1477</v>
      </c>
      <c r="D999" s="756" t="s">
        <v>3210</v>
      </c>
      <c r="E999" s="756" t="s">
        <v>3211</v>
      </c>
      <c r="F999" s="756"/>
      <c r="H999" s="756" t="s">
        <v>1444</v>
      </c>
      <c r="I999" s="756" t="s">
        <v>803</v>
      </c>
      <c r="K999" s="756" t="s">
        <v>803</v>
      </c>
      <c r="L999">
        <v>0</v>
      </c>
      <c r="M999">
        <v>1</v>
      </c>
      <c r="N999">
        <v>17</v>
      </c>
      <c r="O999" s="756" t="s">
        <v>1472</v>
      </c>
      <c r="P999" s="756" t="s">
        <v>114</v>
      </c>
      <c r="Q999" s="756" t="s">
        <v>20</v>
      </c>
      <c r="R999" s="756" t="s">
        <v>20</v>
      </c>
      <c r="S999" s="756" t="s">
        <v>616</v>
      </c>
      <c r="T999" s="756" t="s">
        <v>616</v>
      </c>
      <c r="U999" s="756" t="s">
        <v>804</v>
      </c>
      <c r="V999">
        <v>75016</v>
      </c>
      <c r="W999" s="756" t="s">
        <v>181</v>
      </c>
      <c r="X999">
        <v>75</v>
      </c>
      <c r="Y999" s="756" t="s">
        <v>2450</v>
      </c>
      <c r="Z999">
        <v>15</v>
      </c>
      <c r="AA999" s="756" t="s">
        <v>2453</v>
      </c>
      <c r="AB999" t="s">
        <v>3092</v>
      </c>
      <c r="AC999">
        <v>475.14</v>
      </c>
      <c r="AD999">
        <v>82</v>
      </c>
      <c r="AE999">
        <v>79.063448275862072</v>
      </c>
      <c r="AF999">
        <v>305.71199999999999</v>
      </c>
      <c r="AG999">
        <v>71</v>
      </c>
      <c r="AH999">
        <v>300.61</v>
      </c>
      <c r="AI999">
        <v>65</v>
      </c>
      <c r="AJ999">
        <v>100.20453012048185</v>
      </c>
    </row>
    <row r="1000" spans="1:36" hidden="1">
      <c r="A1000">
        <v>282</v>
      </c>
      <c r="B1000" s="436">
        <v>45768</v>
      </c>
      <c r="C1000" s="756" t="s">
        <v>1477</v>
      </c>
      <c r="D1000" s="756" t="s">
        <v>3210</v>
      </c>
      <c r="E1000" s="756" t="s">
        <v>3211</v>
      </c>
      <c r="F1000" s="756"/>
      <c r="H1000" s="756" t="s">
        <v>1444</v>
      </c>
      <c r="I1000" s="756" t="s">
        <v>809</v>
      </c>
      <c r="K1000" s="756" t="s">
        <v>809</v>
      </c>
      <c r="L1000">
        <v>0</v>
      </c>
      <c r="M1000">
        <v>1</v>
      </c>
      <c r="N1000">
        <v>17</v>
      </c>
      <c r="O1000" s="756" t="s">
        <v>1472</v>
      </c>
      <c r="P1000" s="756" t="s">
        <v>114</v>
      </c>
      <c r="Q1000" s="756" t="s">
        <v>20</v>
      </c>
      <c r="R1000" s="756" t="s">
        <v>20</v>
      </c>
      <c r="S1000" s="756" t="s">
        <v>616</v>
      </c>
      <c r="T1000" s="756" t="s">
        <v>616</v>
      </c>
      <c r="U1000" s="756" t="s">
        <v>810</v>
      </c>
      <c r="V1000">
        <v>75017</v>
      </c>
      <c r="W1000" s="756" t="s">
        <v>393</v>
      </c>
      <c r="X1000">
        <v>75</v>
      </c>
      <c r="Y1000" s="756" t="s">
        <v>2450</v>
      </c>
      <c r="Z1000">
        <v>15</v>
      </c>
      <c r="AA1000" s="756" t="s">
        <v>2453</v>
      </c>
      <c r="AB1000" t="s">
        <v>3092</v>
      </c>
      <c r="AC1000">
        <v>411.4</v>
      </c>
      <c r="AD1000">
        <v>118.37</v>
      </c>
      <c r="AE1000">
        <v>68.5060465116279</v>
      </c>
      <c r="AF1000">
        <v>196.38399999999999</v>
      </c>
      <c r="AG1000">
        <v>60</v>
      </c>
      <c r="AH1000">
        <v>179.85</v>
      </c>
      <c r="AI1000">
        <v>65</v>
      </c>
      <c r="AJ1000">
        <v>100.20453012048185</v>
      </c>
    </row>
  </sheetData>
  <phoneticPr fontId="27"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8BE08-0A79-442A-A951-ACAC70EB7480}">
  <sheetPr codeName="Sheet16">
    <tabColor rgb="FF00B0F0"/>
  </sheetPr>
  <dimension ref="B1:V52"/>
  <sheetViews>
    <sheetView workbookViewId="0">
      <selection activeCell="C34" sqref="C34"/>
    </sheetView>
  </sheetViews>
  <sheetFormatPr defaultRowHeight="15"/>
  <cols>
    <col min="1" max="1" width="2.7109375" style="587" customWidth="1"/>
    <col min="2" max="2" width="17.5703125" style="587" customWidth="1"/>
    <col min="3" max="3" width="40" style="587" customWidth="1"/>
    <col min="4" max="4" width="14.7109375" style="587" customWidth="1"/>
    <col min="5" max="5" width="12.7109375" style="587" customWidth="1"/>
    <col min="6" max="6" width="11.85546875" style="587" customWidth="1"/>
    <col min="7" max="7" width="12.28515625" style="587" customWidth="1"/>
    <col min="8" max="8" width="10.42578125" style="587" customWidth="1"/>
    <col min="9" max="9" width="11.85546875" style="587" customWidth="1"/>
    <col min="10" max="10" width="13.5703125" style="587" customWidth="1"/>
    <col min="11" max="11" width="13.42578125" style="587" customWidth="1"/>
    <col min="12" max="12" width="12" style="587" customWidth="1"/>
    <col min="13" max="13" width="22.85546875" style="587" customWidth="1"/>
    <col min="14" max="14" width="34.42578125" style="587" customWidth="1"/>
    <col min="15" max="15" width="22.85546875" style="587" bestFit="1" customWidth="1"/>
    <col min="16" max="16" width="29.140625" style="587" customWidth="1"/>
    <col min="17" max="17" width="8.85546875" style="587" customWidth="1"/>
    <col min="18" max="18" width="6.28515625" style="590" customWidth="1"/>
    <col min="19" max="21" width="9.140625" style="587"/>
    <col min="22" max="22" width="16.85546875" style="587" bestFit="1" customWidth="1"/>
    <col min="23" max="16384" width="9.140625" style="587"/>
  </cols>
  <sheetData>
    <row r="1" spans="2:22" ht="21.6" customHeight="1" thickBot="1">
      <c r="B1" s="570" t="str">
        <f ca="1">"On est semaine " &amp; _xlfn.ISOWEEKNUM(TODAY())</f>
        <v>On est semaine 10</v>
      </c>
      <c r="D1" s="917" t="s">
        <v>2467</v>
      </c>
      <c r="E1" s="918"/>
      <c r="F1" s="918"/>
      <c r="G1" s="918"/>
      <c r="H1" s="918"/>
      <c r="I1" s="918"/>
      <c r="J1" s="918"/>
      <c r="K1" s="918"/>
      <c r="L1" s="918"/>
      <c r="M1" s="919"/>
      <c r="O1" s="561"/>
    </row>
    <row r="2" spans="2:22" ht="21.6" customHeight="1" thickBot="1">
      <c r="D2" s="920"/>
      <c r="E2" s="921"/>
      <c r="F2" s="921"/>
      <c r="G2" s="921"/>
      <c r="H2" s="921"/>
      <c r="I2" s="921"/>
      <c r="J2" s="921"/>
      <c r="K2" s="921"/>
      <c r="L2" s="921"/>
      <c r="M2" s="922"/>
      <c r="O2" s="561"/>
    </row>
    <row r="3" spans="2:22" ht="15.75" thickBot="1"/>
    <row r="4" spans="2:22" ht="33" customHeight="1">
      <c r="B4" s="964" t="s">
        <v>2468</v>
      </c>
      <c r="C4" s="966" t="s">
        <v>13</v>
      </c>
      <c r="D4" s="966" t="s">
        <v>2469</v>
      </c>
      <c r="E4" s="978" t="s">
        <v>3220</v>
      </c>
      <c r="F4" s="979"/>
      <c r="G4" s="980"/>
      <c r="H4" s="978" t="s">
        <v>3221</v>
      </c>
      <c r="I4" s="980"/>
      <c r="J4" s="966" t="s">
        <v>2470</v>
      </c>
      <c r="K4" s="966" t="s">
        <v>2471</v>
      </c>
      <c r="L4" s="966" t="s">
        <v>2472</v>
      </c>
      <c r="M4" s="976" t="s">
        <v>2473</v>
      </c>
      <c r="N4" s="966" t="s">
        <v>2474</v>
      </c>
      <c r="O4" s="966" t="s">
        <v>2475</v>
      </c>
      <c r="P4" s="971" t="s">
        <v>2476</v>
      </c>
    </row>
    <row r="5" spans="2:22" ht="18.75" customHeight="1" thickBot="1">
      <c r="B5" s="965"/>
      <c r="C5" s="967"/>
      <c r="D5" s="967"/>
      <c r="E5" s="442" t="s">
        <v>1399</v>
      </c>
      <c r="F5" s="442" t="s">
        <v>2477</v>
      </c>
      <c r="G5" s="442" t="s">
        <v>3219</v>
      </c>
      <c r="H5" s="442" t="s">
        <v>2477</v>
      </c>
      <c r="I5" s="442" t="s">
        <v>3219</v>
      </c>
      <c r="J5" s="967"/>
      <c r="K5" s="967"/>
      <c r="L5" s="967"/>
      <c r="M5" s="977"/>
      <c r="N5" s="967"/>
      <c r="O5" s="967"/>
      <c r="P5" s="972"/>
    </row>
    <row r="6" spans="2:22" ht="8.1" customHeight="1" thickBot="1">
      <c r="B6" s="591"/>
      <c r="C6" s="592"/>
      <c r="D6" s="593"/>
      <c r="E6" s="593"/>
      <c r="F6" s="593"/>
      <c r="H6" s="593"/>
      <c r="J6" s="593"/>
      <c r="K6" s="593"/>
      <c r="L6" s="593"/>
      <c r="M6" s="594"/>
      <c r="N6" s="594"/>
      <c r="O6" s="594"/>
      <c r="P6" s="594"/>
    </row>
    <row r="7" spans="2:22">
      <c r="B7" s="973" t="s">
        <v>2512</v>
      </c>
      <c r="C7" s="595" t="s">
        <v>975</v>
      </c>
      <c r="D7" s="705">
        <f>VLOOKUP(C7,'Tableau de Suivi'!I:AI,26,0)</f>
        <v>199</v>
      </c>
      <c r="E7" s="596" t="str">
        <f ca="1">"S" &amp; R7</f>
        <v>S15</v>
      </c>
      <c r="F7" s="705" cm="1">
        <f t="array" aca="1" ref="F7" ca="1">SUM(_xlfn._xlws.FILTER('Tableau de Suivi'!$J$2:$J$5389,('Tableau de Suivi'!$N$2:$N$5389=R7*('Tableau de Suivi'!$I$2:$I$5389='Association Importante'!C7))))</f>
        <v>184</v>
      </c>
      <c r="G7" s="709" cm="1">
        <f t="array" aca="1" ref="G7" ca="1">SUM(_xlfn._xlws.FILTER('Tableau de Suivi'!$M$2:$M$5389,('Tableau de Suivi'!$N$2:$N$5389=R7*('Tableau de Suivi'!$I$2:$I$5389='Association Importante'!C7))))</f>
        <v>2</v>
      </c>
      <c r="H7" s="705" cm="1">
        <f t="array" aca="1" ref="H7" ca="1">SUM(_xlfn._xlws.FILTER('Tableau de Suivi'!$J$2:$J$5389,('Tableau de Suivi'!$N$2:$N$5389=_xlfn.ISOWEEKNUM(TODAY())*('Tableau de Suivi'!$I$2:$I$5389='Association Importante'!C7))))</f>
        <v>285</v>
      </c>
      <c r="I7" s="709" cm="1">
        <f t="array" aca="1" ref="I7" ca="1">SUM(_xlfn._xlws.FILTER('Tableau de Suivi'!$M$2:$M$5389,('Tableau de Suivi'!$N$2:$N$5389=_xlfn.ISOWEEKNUM(TODAY())*('Tableau de Suivi'!$I$2:$I$5389='Association Importante'!C7)*('Tableau de Suivi'!$J$2:$J$5389&lt;&gt;""))))</f>
        <v>2</v>
      </c>
      <c r="J7" s="705">
        <f>VLOOKUP(C7,'Tableau de Suivi'!I:AI,21,0)</f>
        <v>303.7</v>
      </c>
      <c r="K7" s="705">
        <f>VLOOKUP(C7,'Tableau de Suivi'!I:AI,22,0)</f>
        <v>73</v>
      </c>
      <c r="L7" s="596" cm="1">
        <f t="array" ref="L7">COUNTIF('Tableau de Suivi'!$I$2:$I$5389,'Association Importante'!C7)/ROWS(_xlfn.UNIQUE(_xlfn._xlws.FILTER('Tableau de Suivi'!$N$2:$N$5389,'Tableau de Suivi'!$I$2:$I$5389='Association Importante'!C7)))</f>
        <v>2.3125</v>
      </c>
      <c r="M7" s="597" cm="1">
        <f t="array" aca="1" ref="M7" ca="1">MAX(_xlfn._xlws.FILTER('Tableau de Suivi'!B2:B5383, ('Tableau de Suivi'!I2:I5383='Association Importante'!C7) * ('Tableau de Suivi'!J2:J5383&lt;&gt;0) * ('Tableau de Suivi'!B2:B5383&lt;=TODAY())))</f>
        <v>45755</v>
      </c>
      <c r="N7" s="597" t="str" cm="1">
        <f t="array" aca="1" ref="N7" ca="1">IFERROR(_xlfn.TEXTJOIN(" ; ", TRUE, TEXT(_xlfn._xlws.FILTER('Tableau de Suivi'!$B$2:$B$5383, ('Tableau de Suivi'!$I$2:$I$5383='Association Importante'!C7) * ('Tableau de Suivi'!$B$2:$B$5383 &lt; TODAY() ) * ('Tableau de Suivi'!$H$2:$H$5383&lt;&gt;"Annulé") * ('Tableau de Suivi'!$J$2:$J$5383=0)), "jj/mm/aaaa")),"")</f>
        <v>14/04/2025 ; 15/04/2025 ; 21/04/2025</v>
      </c>
      <c r="O7" s="597" t="str" cm="1">
        <f t="array" aca="1" ref="O7" ca="1">IF(MAX(_xlfn._xlws.FILTER('Tableau de Suivi'!B2:B5383,'Tableau de Suivi'!I2:I5383='Association Importante'!C7))&lt;TODAY(),"Pas de passage prévu",MAX(_xlfn._xlws.FILTER('Tableau de Suivi'!B2:B5383,'Tableau de Suivi'!I2:I5383='Association Importante'!C7)))</f>
        <v>Pas de passage prévu</v>
      </c>
      <c r="P7" s="598" t="str" cm="1">
        <f t="array" aca="1" ref="P7" ca="1">IFERROR(_xlfn.TEXTJOIN("/",TRUE,_xlfn._xlws.FILTER(_xlfn.SEQUENCE(_xlfn.ISOWEEKNUM(TODAY()),1,1,1), ISNA(MATCH(_xlfn.SEQUENCE(_xlfn.ISOWEEKNUM(TODAY()),1,1,1), _xlfn._xlws.FILTER('Tableau de Suivi'!$N$2:$N$5383, 'Tableau de Suivi'!$I$2:$I$5383='Association Importante'!C7), 0)))),"")</f>
        <v>1</v>
      </c>
      <c r="Q7" s="567" cm="1">
        <f t="array" aca="1" ref="Q7" ca="1">SUM(_xlfn._xlws.FILTER('Tableau de Suivi'!$J$2:$J$5389,('Tableau de Suivi'!$N$2:$N$5389=R7*('Tableau de Suivi'!$I$2:$I$5389='Association Importante'!C7))))</f>
        <v>184</v>
      </c>
      <c r="R7" s="567" cm="1">
        <f t="array" aca="1" ref="R7" ca="1">IF(MAX(_xlfn._xlws.FILTER('Tableau de Suivi'!$N$2:$N$5389,('Tableau de Suivi'!$J$2:$J$5389&lt;&gt;0)*('Tableau de Suivi'!$I$2:$I$5389='Association Importante'!C7)))=_xlfn.ISOWEEKNUM(TODAY()),MAX(_xlfn._xlws.FILTER('Tableau de Suivi'!$N$2:$N$5389,('Tableau de Suivi'!$J$2:$J$5389&lt;&gt;0)*('Tableau de Suivi'!$I$2:$I$5389='Association Importante'!C7)))-1,MAX(_xlfn._xlws.FILTER('Tableau de Suivi'!$N$2:$N$5389,('Tableau de Suivi'!$J$2:$J$5389&lt;&gt;0)*('Tableau de Suivi'!$I$2:$I$5389='Association Importante'!C7))))</f>
        <v>15</v>
      </c>
      <c r="S7" s="568" t="b">
        <f ca="1">OR(Q7=K7,AND(_xlfn.ISOWEEKNUM(M7)&lt;_xlfn.ISOWEEKNUM(TODAY())-1,N7=""),AND(ISTEXT(O7),N7="",_xlfn.ISOWEEKNUM(M7)=_xlfn.ISOWEEKNUM(TODAY())-1))</f>
        <v>0</v>
      </c>
      <c r="T7" s="566"/>
      <c r="U7" s="566"/>
      <c r="V7" s="590"/>
    </row>
    <row r="8" spans="2:22">
      <c r="B8" s="974"/>
      <c r="C8" s="599" t="s">
        <v>370</v>
      </c>
      <c r="D8" s="706">
        <f>VLOOKUP(C8,'Tableau de Suivi'!I:AI,26,0)</f>
        <v>50.814999999999998</v>
      </c>
      <c r="E8" s="600" t="str">
        <f t="shared" ref="E8:E9" ca="1" si="0">"S" &amp; R8</f>
        <v>S15</v>
      </c>
      <c r="F8" s="706" cm="1">
        <f t="array" aca="1" ref="F8" ca="1">SUM(_xlfn._xlws.FILTER('Tableau de Suivi'!$J$2:$J$5389,('Tableau de Suivi'!$N$2:$N$5389=R8*('Tableau de Suivi'!$I$2:$I$5389='Association Importante'!C8))))</f>
        <v>39.4</v>
      </c>
      <c r="G8" s="710" cm="1">
        <f t="array" aca="1" ref="G8" ca="1">SUM(_xlfn._xlws.FILTER('Tableau de Suivi'!$M$2:$M$5389,('Tableau de Suivi'!$N$2:$N$5389=R8*('Tableau de Suivi'!$I$2:$I$5389='Association Importante'!C8))))</f>
        <v>1</v>
      </c>
      <c r="H8" s="706" cm="1">
        <f t="array" aca="1" ref="H8" ca="1">SUM(_xlfn._xlws.FILTER('Tableau de Suivi'!$J$2:$J$5389,('Tableau de Suivi'!$N$2:$N$5389=_xlfn.ISOWEEKNUM(TODAY())*('Tableau de Suivi'!$I$2:$I$5389='Association Importante'!C8))))</f>
        <v>106.98</v>
      </c>
      <c r="I8" s="710" cm="1">
        <f t="array" aca="1" ref="I8" ca="1">SUM(_xlfn._xlws.FILTER('Tableau de Suivi'!$M$2:$M$5389,('Tableau de Suivi'!$N$2:$N$5389=_xlfn.ISOWEEKNUM(TODAY())*('Tableau de Suivi'!$I$2:$I$5389='Association Importante'!C8)*('Tableau de Suivi'!$J$2:$J$5389&lt;&gt;""))))</f>
        <v>1</v>
      </c>
      <c r="J8" s="706">
        <f>VLOOKUP(C8,'Tableau de Suivi'!I:AI,21,0)</f>
        <v>106.98</v>
      </c>
      <c r="K8" s="706">
        <f>VLOOKUP(C8,'Tableau de Suivi'!I:AI,22,0)</f>
        <v>18</v>
      </c>
      <c r="L8" s="600" cm="1">
        <f t="array" ref="L8">COUNTIF('Tableau de Suivi'!$I$2:$I$5389,'Association Importante'!C8)/ROWS(_xlfn.UNIQUE(_xlfn._xlws.FILTER('Tableau de Suivi'!$N$2:$N$5389,'Tableau de Suivi'!$I$2:$I$5389='Association Importante'!C8)))</f>
        <v>1</v>
      </c>
      <c r="M8" s="601" cm="1">
        <f t="array" aca="1" ref="M8" ca="1">MAX(_xlfn._xlws.FILTER('Tableau de Suivi'!B2:B5383, ('Tableau de Suivi'!I2:I5383='Association Importante'!C8) * ('Tableau de Suivi'!J2:J5383&lt;&gt;0) * ('Tableau de Suivi'!B2:B5383&lt;=TODAY())))</f>
        <v>45757</v>
      </c>
      <c r="N8" s="601" t="str" cm="1">
        <f t="array" aca="1" ref="N8" ca="1">IFERROR(_xlfn.TEXTJOIN(" ; ", TRUE, TEXT(_xlfn._xlws.FILTER('Tableau de Suivi'!$B$2:$B$5383, ('Tableau de Suivi'!$I$2:$I$5383='Association Importante'!C8) * ('Tableau de Suivi'!$B$2:$B$5383 &lt; TODAY() ) * ('Tableau de Suivi'!$H$2:$H$5383&lt;&gt;"Annulé") * ('Tableau de Suivi'!$J$2:$J$5383=0)), "jj/mm/aaaa")),"")</f>
        <v>17/04/2025</v>
      </c>
      <c r="O8" s="601" t="str" cm="1">
        <f t="array" aca="1" ref="O8" ca="1">IF(MAX(_xlfn._xlws.FILTER('Tableau de Suivi'!B2:B5383,'Tableau de Suivi'!I2:I5383='Association Importante'!C8))&lt;TODAY(),"Pas de passage prévu",MAX(_xlfn._xlws.FILTER('Tableau de Suivi'!B2:B5383,'Tableau de Suivi'!I2:I5383='Association Importante'!C8)))</f>
        <v>Pas de passage prévu</v>
      </c>
      <c r="P8" s="602" t="str" cm="1">
        <f t="array" aca="1" ref="P8" ca="1">IFERROR(_xlfn.TEXTJOIN("/",TRUE,_xlfn._xlws.FILTER(_xlfn.SEQUENCE(_xlfn.ISOWEEKNUM(TODAY()),1,1,1), ISNA(MATCH(_xlfn.SEQUENCE(_xlfn.ISOWEEKNUM(TODAY()),1,1,1), _xlfn._xlws.FILTER('Tableau de Suivi'!$N$2:$N$5383, 'Tableau de Suivi'!$I$2:$I$5383='Association Importante'!C8), 0)))),"")</f>
        <v>1/5/8</v>
      </c>
      <c r="Q8" s="567" cm="1">
        <f t="array" aca="1" ref="Q8" ca="1">SUM(_xlfn._xlws.FILTER('Tableau de Suivi'!$J$2:$J$5389,('Tableau de Suivi'!$N$2:$N$5389=R8*('Tableau de Suivi'!$I$2:$I$5389='Association Importante'!C8))))</f>
        <v>39.4</v>
      </c>
      <c r="R8" s="567" cm="1">
        <f t="array" aca="1" ref="R8" ca="1">IF(MAX(_xlfn._xlws.FILTER('Tableau de Suivi'!$N$2:$N$5389,('Tableau de Suivi'!$J$2:$J$5389&lt;&gt;0)*('Tableau de Suivi'!$I$2:$I$5389='Association Importante'!C8)))=_xlfn.ISOWEEKNUM(TODAY()),MAX(_xlfn._xlws.FILTER('Tableau de Suivi'!$N$2:$N$5389,('Tableau de Suivi'!$J$2:$J$5389&lt;&gt;0)*('Tableau de Suivi'!$I$2:$I$5389='Association Importante'!C8)))-1,MAX(_xlfn._xlws.FILTER('Tableau de Suivi'!$N$2:$N$5389,('Tableau de Suivi'!$J$2:$J$5389&lt;&gt;0)*('Tableau de Suivi'!$I$2:$I$5389='Association Importante'!C8))))</f>
        <v>15</v>
      </c>
      <c r="S8" s="568" t="b">
        <f t="shared" ref="S8:S9" ca="1" si="1">OR(Q8=K8,AND(_xlfn.ISOWEEKNUM(M8)&lt;_xlfn.ISOWEEKNUM(TODAY())-1,N8=""),AND(ISTEXT(O8),N8="",_xlfn.ISOWEEKNUM(M8)=_xlfn.ISOWEEKNUM(TODAY())-1))</f>
        <v>0</v>
      </c>
      <c r="T8" s="566"/>
      <c r="U8" s="566"/>
      <c r="V8" s="590"/>
    </row>
    <row r="9" spans="2:22" ht="15.75" thickBot="1">
      <c r="B9" s="975"/>
      <c r="C9" s="603" t="s">
        <v>382</v>
      </c>
      <c r="D9" s="707">
        <f>VLOOKUP(C9,'Tableau de Suivi'!I:AI,26,0)</f>
        <v>131.97499999999999</v>
      </c>
      <c r="E9" s="604" t="str">
        <f t="shared" ca="1" si="0"/>
        <v>S14</v>
      </c>
      <c r="F9" s="707" cm="1">
        <f t="array" aca="1" ref="F9" ca="1">SUM(_xlfn._xlws.FILTER('Tableau de Suivi'!$J$2:$J$5389,('Tableau de Suivi'!$N$2:$N$5389=R9*('Tableau de Suivi'!$I$2:$I$5389='Association Importante'!C9))))</f>
        <v>321.39999999999998</v>
      </c>
      <c r="G9" s="711" cm="1">
        <f t="array" aca="1" ref="G9" ca="1">SUM(_xlfn._xlws.FILTER('Tableau de Suivi'!$M$2:$M$5389,('Tableau de Suivi'!$N$2:$N$5389=R9*('Tableau de Suivi'!$I$2:$I$5389='Association Importante'!C9))))</f>
        <v>3</v>
      </c>
      <c r="H9" s="707" cm="1">
        <f t="array" aca="1" ref="H9" ca="1">SUM(_xlfn._xlws.FILTER('Tableau de Suivi'!$J$2:$J$5389,('Tableau de Suivi'!$N$2:$N$5389=_xlfn.ISOWEEKNUM(TODAY())*('Tableau de Suivi'!$I$2:$I$5389='Association Importante'!C9))))</f>
        <v>204.9</v>
      </c>
      <c r="I9" s="711" cm="1">
        <f t="array" aca="1" ref="I9" ca="1">SUM(_xlfn._xlws.FILTER('Tableau de Suivi'!$M$2:$M$5389,('Tableau de Suivi'!$N$2:$N$5389=_xlfn.ISOWEEKNUM(TODAY())*('Tableau de Suivi'!$I$2:$I$5389='Association Importante'!C9)*('Tableau de Suivi'!$J$2:$J$5389&lt;&gt;""))))</f>
        <v>3</v>
      </c>
      <c r="J9" s="707">
        <f>VLOOKUP(C9,'Tableau de Suivi'!I:AI,21,0)</f>
        <v>458.6</v>
      </c>
      <c r="K9" s="707">
        <f>VLOOKUP(C9,'Tableau de Suivi'!I:AI,22,0)</f>
        <v>6.8</v>
      </c>
      <c r="L9" s="604" cm="1">
        <f t="array" ref="L9">COUNTIF('Tableau de Suivi'!$I$2:$I$5389,'Association Importante'!C9)/ROWS(_xlfn.UNIQUE(_xlfn._xlws.FILTER('Tableau de Suivi'!$N$2:$N$5389,'Tableau de Suivi'!$I$2:$I$5389='Association Importante'!C9)))</f>
        <v>1.8571428571428572</v>
      </c>
      <c r="M9" s="605" cm="1">
        <f t="array" aca="1" ref="M9" ca="1">MAX(_xlfn._xlws.FILTER('Tableau de Suivi'!B2:B5383, ('Tableau de Suivi'!I2:I5383='Association Importante'!C9) * ('Tableau de Suivi'!J2:J5383&lt;&gt;0) * ('Tableau de Suivi'!B2:B5383&lt;=TODAY())))</f>
        <v>45751</v>
      </c>
      <c r="N9" s="605" t="str" cm="1">
        <f t="array" aca="1" ref="N9" ca="1">IFERROR(_xlfn.TEXTJOIN(" ; ", TRUE, TEXT(_xlfn._xlws.FILTER('Tableau de Suivi'!$B$2:$B$5383, ('Tableau de Suivi'!$I$2:$I$5383='Association Importante'!C9) * ('Tableau de Suivi'!$B$2:$B$5383 &lt; TODAY() ) * ('Tableau de Suivi'!$H$2:$H$5383&lt;&gt;"Annulé") * ('Tableau de Suivi'!$J$2:$J$5383=0)), "jj/mm/aaaa")),"")</f>
        <v>11/04/2025 ; 18/04/2025</v>
      </c>
      <c r="O9" s="605" t="str" cm="1">
        <f t="array" aca="1" ref="O9" ca="1">IF(MAX(_xlfn._xlws.FILTER('Tableau de Suivi'!B2:B5383,'Tableau de Suivi'!I2:I5383='Association Importante'!C9))&lt;TODAY(),"Pas de passage prévu",MAX(_xlfn._xlws.FILTER('Tableau de Suivi'!B2:B5383,'Tableau de Suivi'!I2:I5383='Association Importante'!C9)))</f>
        <v>Pas de passage prévu</v>
      </c>
      <c r="P9" s="606" t="str" cm="1">
        <f t="array" aca="1" ref="P9" ca="1">IFERROR(_xlfn.TEXTJOIN("/",TRUE,_xlfn._xlws.FILTER(_xlfn.SEQUENCE(_xlfn.ISOWEEKNUM(TODAY()),1,1,1), ISNA(MATCH(_xlfn.SEQUENCE(_xlfn.ISOWEEKNUM(TODAY()),1,1,1), _xlfn._xlws.FILTER('Tableau de Suivi'!$N$2:$N$5383, 'Tableau de Suivi'!$I$2:$I$5383='Association Importante'!C9), 0)))),"")</f>
        <v>1/3</v>
      </c>
      <c r="Q9" s="567" cm="1">
        <f t="array" aca="1" ref="Q9" ca="1">SUM(_xlfn._xlws.FILTER('Tableau de Suivi'!$J$2:$J$5389,('Tableau de Suivi'!$N$2:$N$5389=R9*('Tableau de Suivi'!$I$2:$I$5389='Association Importante'!C9))))</f>
        <v>321.39999999999998</v>
      </c>
      <c r="R9" s="567" cm="1">
        <f t="array" aca="1" ref="R9" ca="1">IF(MAX(_xlfn._xlws.FILTER('Tableau de Suivi'!$N$2:$N$5389,('Tableau de Suivi'!$J$2:$J$5389&lt;&gt;0)*('Tableau de Suivi'!$I$2:$I$5389='Association Importante'!C9)))=_xlfn.ISOWEEKNUM(TODAY()),MAX(_xlfn._xlws.FILTER('Tableau de Suivi'!$N$2:$N$5389,('Tableau de Suivi'!$J$2:$J$5389&lt;&gt;0)*('Tableau de Suivi'!$I$2:$I$5389='Association Importante'!C9)))-1,MAX(_xlfn._xlws.FILTER('Tableau de Suivi'!$N$2:$N$5389,('Tableau de Suivi'!$J$2:$J$5389&lt;&gt;0)*('Tableau de Suivi'!$I$2:$I$5389='Association Importante'!C9))))</f>
        <v>14</v>
      </c>
      <c r="S9" s="568" t="b">
        <f t="shared" ca="1" si="1"/>
        <v>0</v>
      </c>
      <c r="T9" s="566"/>
      <c r="U9" s="566"/>
    </row>
    <row r="10" spans="2:22" ht="8.1" customHeight="1" thickBot="1">
      <c r="B10" s="562"/>
      <c r="C10" s="592"/>
      <c r="D10" s="708"/>
      <c r="E10" s="593"/>
      <c r="F10" s="708"/>
      <c r="G10" s="712"/>
      <c r="H10" s="713"/>
      <c r="I10" s="714"/>
      <c r="J10" s="713" t="s">
        <v>1667</v>
      </c>
      <c r="K10" s="713" t="s">
        <v>1667</v>
      </c>
      <c r="L10" s="563" t="s">
        <v>1667</v>
      </c>
      <c r="M10" s="594"/>
      <c r="N10" s="594" t="str" cm="1">
        <f t="array" ref="N10">IFERROR(_xlfn.TEXTJOIN(" ; ", TRUE, TEXT(_xlfn._xlws.FILTER('Tableau de Suivi'!B2:B5383, ('Tableau de Suivi'!I2:I5383='Association Importante'!C10) * ('Tableau de Suivi'!J2:J5383=0)), "jj/mm/aaaa")),"")</f>
        <v/>
      </c>
      <c r="O10" s="594"/>
      <c r="P10" s="607"/>
      <c r="Q10" s="567" cm="1">
        <f t="array" ref="Q10">SUM(_xlfn._xlws.FILTER('Tableau de Suivi'!$J$2:$J$5389,('Tableau de Suivi'!$N$2:$N$5389=R10*('Tableau de Suivi'!$I$2:$I$5389='Association Importante'!C10))))</f>
        <v>0</v>
      </c>
      <c r="R10" s="567"/>
      <c r="S10" s="568"/>
      <c r="T10" s="566"/>
      <c r="U10" s="566"/>
    </row>
    <row r="11" spans="2:22">
      <c r="B11" s="968" t="s">
        <v>2447</v>
      </c>
      <c r="C11" s="608" t="s">
        <v>1243</v>
      </c>
      <c r="D11" s="705">
        <f>VLOOKUP(C11,'Tableau de Suivi'!I:AI,26,0)</f>
        <v>65.5</v>
      </c>
      <c r="E11" s="596" t="str">
        <f t="shared" ref="E11:E18" ca="1" si="2">"S" &amp; R11</f>
        <v>S15</v>
      </c>
      <c r="F11" s="705" cm="1">
        <f t="array" aca="1" ref="F11" ca="1">SUM(_xlfn._xlws.FILTER('Tableau de Suivi'!$J$2:$J$5389,('Tableau de Suivi'!$N$2:$N$5389=R11*('Tableau de Suivi'!$I$2:$I$5389='Association Importante'!C11))))</f>
        <v>159.19999999999999</v>
      </c>
      <c r="G11" s="709" cm="1">
        <f t="array" aca="1" ref="G11" ca="1">SUM(_xlfn._xlws.FILTER('Tableau de Suivi'!$M$2:$M$5389,('Tableau de Suivi'!$N$2:$N$5389=R11*('Tableau de Suivi'!$I$2:$I$5389='Association Importante'!C11))))</f>
        <v>1</v>
      </c>
      <c r="H11" s="705" cm="1">
        <f t="array" aca="1" ref="H11" ca="1">SUM(_xlfn._xlws.FILTER('Tableau de Suivi'!$J$2:$J$5389,('Tableau de Suivi'!$N$2:$N$5389=_xlfn.ISOWEEKNUM(TODAY())*('Tableau de Suivi'!$I$2:$I$5389='Association Importante'!C11))))</f>
        <v>31</v>
      </c>
      <c r="I11" s="709" cm="1">
        <f t="array" aca="1" ref="I11" ca="1">SUM(_xlfn._xlws.FILTER('Tableau de Suivi'!$M$2:$M$5389,('Tableau de Suivi'!$N$2:$N$5389=_xlfn.ISOWEEKNUM(TODAY())*('Tableau de Suivi'!$I$2:$I$5389='Association Importante'!C11)*('Tableau de Suivi'!$J$2:$J$5389&lt;&gt;""))))</f>
        <v>1</v>
      </c>
      <c r="J11" s="705">
        <f>VLOOKUP(C11,'Tableau de Suivi'!I:AI,21,0)</f>
        <v>265.40999999999997</v>
      </c>
      <c r="K11" s="705">
        <f>VLOOKUP(C11,'Tableau de Suivi'!I:AI,22,0)</f>
        <v>4.5</v>
      </c>
      <c r="L11" s="596" cm="1">
        <f t="array" ref="L11">COUNTIF('Tableau de Suivi'!$I$2:$I$5389,'Association Importante'!C11)/ROWS(_xlfn.UNIQUE(_xlfn._xlws.FILTER('Tableau de Suivi'!$N$2:$N$5389,'Tableau de Suivi'!$I$2:$I$5389='Association Importante'!C11)))</f>
        <v>1.2142857142857142</v>
      </c>
      <c r="M11" s="597" cm="1">
        <f t="array" aca="1" ref="M11" ca="1">MAX(_xlfn._xlws.FILTER('Tableau de Suivi'!B2:B5383, ('Tableau de Suivi'!I2:I5383='Association Importante'!C11) * ('Tableau de Suivi'!J2:J5383&lt;&gt;0) * ('Tableau de Suivi'!B2:B5383&lt;=TODAY())))</f>
        <v>45755</v>
      </c>
      <c r="N11" s="597" t="str" cm="1">
        <f t="array" aca="1" ref="N11" ca="1">IFERROR(_xlfn.TEXTJOIN(" ; ", TRUE, TEXT(_xlfn._xlws.FILTER('Tableau de Suivi'!$B$2:$B$5383, ('Tableau de Suivi'!$I$2:$I$5383='Association Importante'!C11) * ('Tableau de Suivi'!$B$2:$B$5383 &lt; TODAY() ) * ('Tableau de Suivi'!$H$2:$H$5383&lt;&gt;"Annulé") * ('Tableau de Suivi'!$J$2:$J$5383=0)), "jj/mm/aaaa")),"")</f>
        <v>15/04/2025 ; 17/04/2025</v>
      </c>
      <c r="O11" s="597" t="str" cm="1">
        <f t="array" aca="1" ref="O11" ca="1">IF(MAX(_xlfn._xlws.FILTER('Tableau de Suivi'!B2:B5383,'Tableau de Suivi'!I2:I5383='Association Importante'!C11))&lt;TODAY(),"Pas de passage prévu",MAX(_xlfn._xlws.FILTER('Tableau de Suivi'!B2:B5383,'Tableau de Suivi'!I2:I5383='Association Importante'!C11)))</f>
        <v>Pas de passage prévu</v>
      </c>
      <c r="P11" s="598" t="str" cm="1">
        <f t="array" aca="1" ref="P11" ca="1">IFERROR(_xlfn.TEXTJOIN("/",TRUE,_xlfn._xlws.FILTER(_xlfn.SEQUENCE(_xlfn.ISOWEEKNUM(TODAY()),1,1,1), ISNA(MATCH(_xlfn.SEQUENCE(_xlfn.ISOWEEKNUM(TODAY()),1,1,1), _xlfn._xlws.FILTER('Tableau de Suivi'!$N$2:$N$5383, 'Tableau de Suivi'!$I$2:$I$5383='Association Importante'!C11), 0)))),"")</f>
        <v>5/9</v>
      </c>
      <c r="Q11" s="567" cm="1">
        <f t="array" aca="1" ref="Q11" ca="1">SUM(_xlfn._xlws.FILTER('Tableau de Suivi'!$J$2:$J$5389,('Tableau de Suivi'!$N$2:$N$5389=R11*('Tableau de Suivi'!$I$2:$I$5389='Association Importante'!C11))))</f>
        <v>159.19999999999999</v>
      </c>
      <c r="R11" s="567" cm="1">
        <f t="array" aca="1" ref="R11" ca="1">IF(MAX(_xlfn._xlws.FILTER('Tableau de Suivi'!$N$2:$N$5389,('Tableau de Suivi'!$J$2:$J$5389&lt;&gt;0)*('Tableau de Suivi'!$I$2:$I$5389='Association Importante'!C11)))=_xlfn.ISOWEEKNUM(TODAY()),MAX(_xlfn._xlws.FILTER('Tableau de Suivi'!$N$2:$N$5389,('Tableau de Suivi'!$J$2:$J$5389&lt;&gt;0)*('Tableau de Suivi'!$I$2:$I$5389='Association Importante'!C11)))-1,MAX(_xlfn._xlws.FILTER('Tableau de Suivi'!$N$2:$N$5389,('Tableau de Suivi'!$J$2:$J$5389&lt;&gt;0)*('Tableau de Suivi'!$I$2:$I$5389='Association Importante'!C11))))</f>
        <v>15</v>
      </c>
      <c r="S11" s="568" t="b">
        <f ca="1">OR(Q11=K11,AND(_xlfn.ISOWEEKNUM(M11)&lt;_xlfn.ISOWEEKNUM(TODAY())-2,N11=""),AND(ISTEXT(O11),N11="",_xlfn.ISOWEEKNUM(M11)=_xlfn.ISOWEEKNUM(TODAY())-2))</f>
        <v>0</v>
      </c>
      <c r="T11" s="566"/>
      <c r="U11" s="566"/>
    </row>
    <row r="12" spans="2:22">
      <c r="B12" s="969"/>
      <c r="C12" s="609" t="s">
        <v>485</v>
      </c>
      <c r="D12" s="706">
        <f>VLOOKUP(C12,'Tableau de Suivi'!I:AI,26,0)</f>
        <v>87.5</v>
      </c>
      <c r="E12" s="600" t="str">
        <f t="shared" ca="1" si="2"/>
        <v>S15</v>
      </c>
      <c r="F12" s="706" cm="1">
        <f t="array" aca="1" ref="F12" ca="1">SUM(_xlfn._xlws.FILTER('Tableau de Suivi'!$J$2:$J$5389,('Tableau de Suivi'!$N$2:$N$5389=R12*('Tableau de Suivi'!$I$2:$I$5389='Association Importante'!C12))))</f>
        <v>87.5</v>
      </c>
      <c r="G12" s="710" cm="1">
        <f t="array" aca="1" ref="G12" ca="1">SUM(_xlfn._xlws.FILTER('Tableau de Suivi'!$M$2:$M$5389,('Tableau de Suivi'!$N$2:$N$5389=R12*('Tableau de Suivi'!$I$2:$I$5389='Association Importante'!C12))))</f>
        <v>1</v>
      </c>
      <c r="H12" s="706" cm="1">
        <f t="array" aca="1" ref="H12" ca="1">SUM(_xlfn._xlws.FILTER('Tableau de Suivi'!$J$2:$J$5389,('Tableau de Suivi'!$N$2:$N$5389=_xlfn.ISOWEEKNUM(TODAY())*('Tableau de Suivi'!$I$2:$I$5389='Association Importante'!C12))))</f>
        <v>87.5</v>
      </c>
      <c r="I12" s="710" cm="1">
        <f t="array" aca="1" ref="I12" ca="1">SUM(_xlfn._xlws.FILTER('Tableau de Suivi'!$M$2:$M$5389,('Tableau de Suivi'!$N$2:$N$5389=_xlfn.ISOWEEKNUM(TODAY())*('Tableau de Suivi'!$I$2:$I$5389='Association Importante'!C12)*('Tableau de Suivi'!$J$2:$J$5389&lt;&gt;""))))</f>
        <v>1</v>
      </c>
      <c r="J12" s="706">
        <f>VLOOKUP(C12,'Tableau de Suivi'!I:AI,21,0)</f>
        <v>96.3</v>
      </c>
      <c r="K12" s="706">
        <f>VLOOKUP(C12,'Tableau de Suivi'!I:AI,22,0)</f>
        <v>70</v>
      </c>
      <c r="L12" s="600" cm="1">
        <f t="array" ref="L12">COUNTIF('Tableau de Suivi'!$I$2:$I$5389,'Association Importante'!C12)/ROWS(_xlfn.UNIQUE(_xlfn._xlws.FILTER('Tableau de Suivi'!$N$2:$N$5389,'Tableau de Suivi'!$I$2:$I$5389='Association Importante'!C12)))</f>
        <v>1</v>
      </c>
      <c r="M12" s="601" cm="1">
        <f t="array" aca="1" ref="M12" ca="1">MAX(_xlfn._xlws.FILTER('Tableau de Suivi'!B2:B5383, ('Tableau de Suivi'!I2:I5383='Association Importante'!C12) * ('Tableau de Suivi'!J2:J5383&lt;&gt;0) * ('Tableau de Suivi'!B2:B5383&lt;=TODAY())))</f>
        <v>45757</v>
      </c>
      <c r="N12" s="601" t="str" cm="1">
        <f t="array" aca="1" ref="N12" ca="1">IFERROR(_xlfn.TEXTJOIN(" ; ", TRUE, TEXT(_xlfn._xlws.FILTER('Tableau de Suivi'!$B$2:$B$5383, ('Tableau de Suivi'!$I$2:$I$5383='Association Importante'!C12) * ('Tableau de Suivi'!$B$2:$B$5383 &lt; TODAY() ) * ('Tableau de Suivi'!$H$2:$H$5383&lt;&gt;"Annulé") * ('Tableau de Suivi'!$J$2:$J$5383=0)), "jj/mm/aaaa")),"")</f>
        <v>17/04/2025</v>
      </c>
      <c r="O12" s="601" t="str" cm="1">
        <f t="array" aca="1" ref="O12" ca="1">IF(MAX(_xlfn._xlws.FILTER('Tableau de Suivi'!B2:B5383,'Tableau de Suivi'!I2:I5383='Association Importante'!C12))&lt;TODAY(),"Pas de passage prévu",MAX(_xlfn._xlws.FILTER('Tableau de Suivi'!B2:B5383,'Tableau de Suivi'!I2:I5383='Association Importante'!C12)))</f>
        <v>Pas de passage prévu</v>
      </c>
      <c r="P12" s="602" t="str" cm="1">
        <f t="array" aca="1" ref="P12" ca="1">IFERROR(_xlfn.TEXTJOIN("/",TRUE,_xlfn._xlws.FILTER(_xlfn.SEQUENCE(_xlfn.ISOWEEKNUM(TODAY()),1,1,1), ISNA(MATCH(_xlfn.SEQUENCE(_xlfn.ISOWEEKNUM(TODAY()),1,1,1), _xlfn._xlws.FILTER('Tableau de Suivi'!$N$2:$N$5383, 'Tableau de Suivi'!$I$2:$I$5383='Association Importante'!C12), 0)))),"")</f>
        <v>1</v>
      </c>
      <c r="Q12" s="567" cm="1">
        <f t="array" aca="1" ref="Q12" ca="1">SUM(_xlfn._xlws.FILTER('Tableau de Suivi'!$J$2:$J$5389,('Tableau de Suivi'!$N$2:$N$5389=R12*('Tableau de Suivi'!$I$2:$I$5389='Association Importante'!C12))))</f>
        <v>87.5</v>
      </c>
      <c r="R12" s="567" cm="1">
        <f t="array" aca="1" ref="R12" ca="1">IF(MAX(_xlfn._xlws.FILTER('Tableau de Suivi'!$N$2:$N$5389,('Tableau de Suivi'!$J$2:$J$5389&lt;&gt;0)*('Tableau de Suivi'!$I$2:$I$5389='Association Importante'!C12)))=_xlfn.ISOWEEKNUM(TODAY()),MAX(_xlfn._xlws.FILTER('Tableau de Suivi'!$N$2:$N$5389,('Tableau de Suivi'!$J$2:$J$5389&lt;&gt;0)*('Tableau de Suivi'!$I$2:$I$5389='Association Importante'!C12)))-1,MAX(_xlfn._xlws.FILTER('Tableau de Suivi'!$N$2:$N$5389,('Tableau de Suivi'!$J$2:$J$5389&lt;&gt;0)*('Tableau de Suivi'!$I$2:$I$5389='Association Importante'!C12))))</f>
        <v>15</v>
      </c>
      <c r="S12" s="568" t="b">
        <f t="shared" ref="S12:S31" ca="1" si="3">OR(Q12=K12,AND(_xlfn.ISOWEEKNUM(M12)&lt;_xlfn.ISOWEEKNUM(TODAY())-2,N12=""),AND(ISTEXT(O12),N12="",_xlfn.ISOWEEKNUM(M12)=_xlfn.ISOWEEKNUM(TODAY())-2))</f>
        <v>0</v>
      </c>
      <c r="T12" s="566"/>
      <c r="U12" s="566"/>
    </row>
    <row r="13" spans="2:22">
      <c r="B13" s="969"/>
      <c r="C13" s="599" t="s">
        <v>1395</v>
      </c>
      <c r="D13" s="706">
        <f>VLOOKUP(C13,'Tableau de Suivi'!I:AI,26,0)</f>
        <v>51.2</v>
      </c>
      <c r="E13" s="600" t="str">
        <f t="shared" ca="1" si="2"/>
        <v>S13</v>
      </c>
      <c r="F13" s="706" cm="1">
        <f t="array" aca="1" ref="F13" ca="1">SUM(_xlfn._xlws.FILTER('Tableau de Suivi'!$J$2:$J$5389,('Tableau de Suivi'!$N$2:$N$5389=R13*('Tableau de Suivi'!$I$2:$I$5389='Association Importante'!C13))))</f>
        <v>40.4</v>
      </c>
      <c r="G13" s="710" cm="1">
        <f t="array" aca="1" ref="G13" ca="1">SUM(_xlfn._xlws.FILTER('Tableau de Suivi'!$M$2:$M$5389,('Tableau de Suivi'!$N$2:$N$5389=R13*('Tableau de Suivi'!$I$2:$I$5389='Association Importante'!C13))))</f>
        <v>1</v>
      </c>
      <c r="H13" s="706" cm="1">
        <f t="array" aca="1" ref="H13" ca="1">SUM(_xlfn._xlws.FILTER('Tableau de Suivi'!$J$2:$J$5389,('Tableau de Suivi'!$N$2:$N$5389=_xlfn.ISOWEEKNUM(TODAY())*('Tableau de Suivi'!$I$2:$I$5389='Association Importante'!C13))))</f>
        <v>73.5</v>
      </c>
      <c r="I13" s="710" cm="1">
        <f t="array" aca="1" ref="I13" ca="1">SUM(_xlfn._xlws.FILTER('Tableau de Suivi'!$M$2:$M$5389,('Tableau de Suivi'!$N$2:$N$5389=_xlfn.ISOWEEKNUM(TODAY())*('Tableau de Suivi'!$I$2:$I$5389='Association Importante'!C13)*('Tableau de Suivi'!$J$2:$J$5389&lt;&gt;""))))</f>
        <v>1</v>
      </c>
      <c r="J13" s="706">
        <f>VLOOKUP(C13,'Tableau de Suivi'!I:AI,21,0)</f>
        <v>78</v>
      </c>
      <c r="K13" s="706">
        <f>VLOOKUP(C13,'Tableau de Suivi'!I:AI,22,0)</f>
        <v>8</v>
      </c>
      <c r="L13" s="600" cm="1">
        <f t="array" ref="L13">COUNTIF('Tableau de Suivi'!$I$2:$I$5389,'Association Importante'!C13)/ROWS(_xlfn.UNIQUE(_xlfn._xlws.FILTER('Tableau de Suivi'!$N$2:$N$5389,'Tableau de Suivi'!$I$2:$I$5389='Association Importante'!C13)))</f>
        <v>1</v>
      </c>
      <c r="M13" s="601" cm="1">
        <f t="array" aca="1" ref="M13" ca="1">MAX(_xlfn._xlws.FILTER('Tableau de Suivi'!B2:B5383, ('Tableau de Suivi'!I2:I5383='Association Importante'!C13) * ('Tableau de Suivi'!J2:J5383&lt;&gt;0) * ('Tableau de Suivi'!B2:B5383&lt;=TODAY())))</f>
        <v>45741</v>
      </c>
      <c r="N13" s="601" t="str" cm="1">
        <f t="array" aca="1" ref="N13" ca="1">IFERROR(_xlfn.TEXTJOIN(" ; ", TRUE, TEXT(_xlfn._xlws.FILTER('Tableau de Suivi'!$B$2:$B$5383, ('Tableau de Suivi'!$I$2:$I$5383='Association Importante'!C13) * ('Tableau de Suivi'!$B$2:$B$5383 &lt; TODAY() ) * ('Tableau de Suivi'!$H$2:$H$5383&lt;&gt;"Annulé") * ('Tableau de Suivi'!$J$2:$J$5383=0)), "jj/mm/aaaa")),"")</f>
        <v>15/04/2025</v>
      </c>
      <c r="O13" s="601" t="str" cm="1">
        <f t="array" aca="1" ref="O13" ca="1">IF(MAX(_xlfn._xlws.FILTER('Tableau de Suivi'!B2:B5383,'Tableau de Suivi'!I2:I5383='Association Importante'!C13))&lt;TODAY(),"Pas de passage prévu",MAX(_xlfn._xlws.FILTER('Tableau de Suivi'!B2:B5383,'Tableau de Suivi'!I2:I5383='Association Importante'!C13)))</f>
        <v>Pas de passage prévu</v>
      </c>
      <c r="P13" s="602" t="str" cm="1">
        <f t="array" aca="1" ref="P13" ca="1">IFERROR(_xlfn.TEXTJOIN("/",TRUE,_xlfn._xlws.FILTER(_xlfn.SEQUENCE(_xlfn.ISOWEEKNUM(TODAY()),1,1,1), ISNA(MATCH(_xlfn.SEQUENCE(_xlfn.ISOWEEKNUM(TODAY()),1,1,1), _xlfn._xlws.FILTER('Tableau de Suivi'!$N$2:$N$5383, 'Tableau de Suivi'!$I$2:$I$5383='Association Importante'!C13), 0)))),"")</f>
        <v>1/2/3/4/5/6/7/8</v>
      </c>
      <c r="Q13" s="567" cm="1">
        <f t="array" aca="1" ref="Q13" ca="1">SUM(_xlfn._xlws.FILTER('Tableau de Suivi'!$J$2:$J$5389,('Tableau de Suivi'!$N$2:$N$5389=R13*('Tableau de Suivi'!$I$2:$I$5389='Association Importante'!C13))))</f>
        <v>40.4</v>
      </c>
      <c r="R13" s="567" cm="1">
        <f t="array" aca="1" ref="R13" ca="1">IF(MAX(_xlfn._xlws.FILTER('Tableau de Suivi'!$N$2:$N$5389,('Tableau de Suivi'!$J$2:$J$5389&lt;&gt;0)*('Tableau de Suivi'!$I$2:$I$5389='Association Importante'!C13)))=_xlfn.ISOWEEKNUM(TODAY()),MAX(_xlfn._xlws.FILTER('Tableau de Suivi'!$N$2:$N$5389,('Tableau de Suivi'!$J$2:$J$5389&lt;&gt;0)*('Tableau de Suivi'!$I$2:$I$5389='Association Importante'!C13)))-1,MAX(_xlfn._xlws.FILTER('Tableau de Suivi'!$N$2:$N$5389,('Tableau de Suivi'!$J$2:$J$5389&lt;&gt;0)*('Tableau de Suivi'!$I$2:$I$5389='Association Importante'!C13))))</f>
        <v>13</v>
      </c>
      <c r="S13" s="568" t="b">
        <f t="shared" ca="1" si="3"/>
        <v>0</v>
      </c>
      <c r="T13" s="566"/>
      <c r="U13" s="566"/>
    </row>
    <row r="14" spans="2:22">
      <c r="B14" s="969"/>
      <c r="C14" s="609" t="s">
        <v>660</v>
      </c>
      <c r="D14" s="706">
        <f>VLOOKUP(C14,'Tableau de Suivi'!I:AI,26,0)</f>
        <v>122.2</v>
      </c>
      <c r="E14" s="600" t="str">
        <f t="shared" ca="1" si="2"/>
        <v>S14</v>
      </c>
      <c r="F14" s="706" cm="1">
        <f t="array" aca="1" ref="F14" ca="1">SUM(_xlfn._xlws.FILTER('Tableau de Suivi'!$J$2:$J$5389,('Tableau de Suivi'!$N$2:$N$5389=R14*('Tableau de Suivi'!$I$2:$I$5389='Association Importante'!C14))))</f>
        <v>129.4</v>
      </c>
      <c r="G14" s="710" cm="1">
        <f t="array" aca="1" ref="G14" ca="1">SUM(_xlfn._xlws.FILTER('Tableau de Suivi'!$M$2:$M$5389,('Tableau de Suivi'!$N$2:$N$5389=R14*('Tableau de Suivi'!$I$2:$I$5389='Association Importante'!C14))))</f>
        <v>1</v>
      </c>
      <c r="H14" s="706" cm="1">
        <f t="array" aca="1" ref="H14" ca="1">SUM(_xlfn._xlws.FILTER('Tableau de Suivi'!$J$2:$J$5389,('Tableau de Suivi'!$N$2:$N$5389=_xlfn.ISOWEEKNUM(TODAY())*('Tableau de Suivi'!$I$2:$I$5389='Association Importante'!C14))))</f>
        <v>242.28</v>
      </c>
      <c r="I14" s="710" cm="1">
        <f t="array" aca="1" ref="I14" ca="1">SUM(_xlfn._xlws.FILTER('Tableau de Suivi'!$M$2:$M$5389,('Tableau de Suivi'!$N$2:$N$5389=_xlfn.ISOWEEKNUM(TODAY())*('Tableau de Suivi'!$I$2:$I$5389='Association Importante'!C14)*('Tableau de Suivi'!$J$2:$J$5389&lt;&gt;""))))</f>
        <v>3</v>
      </c>
      <c r="J14" s="706">
        <f>VLOOKUP(C14,'Tableau de Suivi'!I:AI,21,0)</f>
        <v>547.45000000000005</v>
      </c>
      <c r="K14" s="706">
        <f>VLOOKUP(C14,'Tableau de Suivi'!I:AI,22,0)</f>
        <v>87.6</v>
      </c>
      <c r="L14" s="600" cm="1">
        <f t="array" ref="L14">COUNTIF('Tableau de Suivi'!$I$2:$I$5389,'Association Importante'!C14)/ROWS(_xlfn.UNIQUE(_xlfn._xlws.FILTER('Tableau de Suivi'!$N$2:$N$5389,'Tableau de Suivi'!$I$2:$I$5389='Association Importante'!C14)))</f>
        <v>1.4375</v>
      </c>
      <c r="M14" s="601" cm="1">
        <f t="array" aca="1" ref="M14" ca="1">MAX(_xlfn._xlws.FILTER('Tableau de Suivi'!B2:B5383, ('Tableau de Suivi'!I2:I5383='Association Importante'!C14) * ('Tableau de Suivi'!J2:J5383&lt;&gt;0) * ('Tableau de Suivi'!B2:B5383&lt;=TODAY())))</f>
        <v>45753</v>
      </c>
      <c r="N14" s="601" t="str" cm="1">
        <f t="array" aca="1" ref="N14" ca="1">IFERROR(_xlfn.TEXTJOIN(" ; ", TRUE, TEXT(_xlfn._xlws.FILTER('Tableau de Suivi'!$B$2:$B$5383, ('Tableau de Suivi'!$I$2:$I$5383='Association Importante'!C14) * ('Tableau de Suivi'!$B$2:$B$5383 &lt; TODAY() ) * ('Tableau de Suivi'!$H$2:$H$5383&lt;&gt;"Annulé") * ('Tableau de Suivi'!$J$2:$J$5383=0)), "jj/mm/aaaa")),"")</f>
        <v>13/04/2025 ; 20/04/2025</v>
      </c>
      <c r="O14" s="601" t="str" cm="1">
        <f t="array" aca="1" ref="O14" ca="1">IF(MAX(_xlfn._xlws.FILTER('Tableau de Suivi'!B2:B5383,'Tableau de Suivi'!I2:I5383='Association Importante'!C14))&lt;TODAY(),"Pas de passage prévu",MAX(_xlfn._xlws.FILTER('Tableau de Suivi'!B2:B5383,'Tableau de Suivi'!I2:I5383='Association Importante'!C14)))</f>
        <v>Pas de passage prévu</v>
      </c>
      <c r="P14" s="602" t="str" cm="1">
        <f t="array" aca="1" ref="P14" ca="1">IFERROR(_xlfn.TEXTJOIN("/",TRUE,_xlfn._xlws.FILTER(_xlfn.SEQUENCE(_xlfn.ISOWEEKNUM(TODAY()),1,1,1), ISNA(MATCH(_xlfn.SEQUENCE(_xlfn.ISOWEEKNUM(TODAY()),1,1,1), _xlfn._xlws.FILTER('Tableau de Suivi'!$N$2:$N$5383, 'Tableau de Suivi'!$I$2:$I$5383='Association Importante'!C14), 0)))),"")</f>
        <v/>
      </c>
      <c r="Q14" s="567" cm="1">
        <f t="array" aca="1" ref="Q14" ca="1">SUM(_xlfn._xlws.FILTER('Tableau de Suivi'!$J$2:$J$5389,('Tableau de Suivi'!$N$2:$N$5389=R14*('Tableau de Suivi'!$I$2:$I$5389='Association Importante'!C14))))</f>
        <v>129.4</v>
      </c>
      <c r="R14" s="567" cm="1">
        <f t="array" aca="1" ref="R14" ca="1">IF(MAX(_xlfn._xlws.FILTER('Tableau de Suivi'!$N$2:$N$5389,('Tableau de Suivi'!$J$2:$J$5389&lt;&gt;0)*('Tableau de Suivi'!$I$2:$I$5389='Association Importante'!C14)))=_xlfn.ISOWEEKNUM(TODAY()),MAX(_xlfn._xlws.FILTER('Tableau de Suivi'!$N$2:$N$5389,('Tableau de Suivi'!$J$2:$J$5389&lt;&gt;0)*('Tableau de Suivi'!$I$2:$I$5389='Association Importante'!C14)))-1,MAX(_xlfn._xlws.FILTER('Tableau de Suivi'!$N$2:$N$5389,('Tableau de Suivi'!$J$2:$J$5389&lt;&gt;0)*('Tableau de Suivi'!$I$2:$I$5389='Association Importante'!C14))))</f>
        <v>14</v>
      </c>
      <c r="S14" s="568" t="b">
        <f t="shared" ca="1" si="3"/>
        <v>0</v>
      </c>
      <c r="T14" s="566"/>
      <c r="U14" s="566"/>
    </row>
    <row r="15" spans="2:22">
      <c r="B15" s="969"/>
      <c r="C15" s="599" t="s">
        <v>759</v>
      </c>
      <c r="D15" s="706">
        <f>VLOOKUP(C15,'Tableau de Suivi'!I:AI,26,0)</f>
        <v>125.9</v>
      </c>
      <c r="E15" s="600" t="str">
        <f t="shared" ca="1" si="2"/>
        <v>S15</v>
      </c>
      <c r="F15" s="706" cm="1">
        <f t="array" aca="1" ref="F15" ca="1">SUM(_xlfn._xlws.FILTER('Tableau de Suivi'!$J$2:$J$5389,('Tableau de Suivi'!$N$2:$N$5389=R15*('Tableau de Suivi'!$I$2:$I$5389='Association Importante'!C15))))</f>
        <v>180</v>
      </c>
      <c r="G15" s="710" cm="1">
        <f t="array" aca="1" ref="G15" ca="1">SUM(_xlfn._xlws.FILTER('Tableau de Suivi'!$M$2:$M$5389,('Tableau de Suivi'!$N$2:$N$5389=R15*('Tableau de Suivi'!$I$2:$I$5389='Association Importante'!C15))))</f>
        <v>2</v>
      </c>
      <c r="H15" s="706" cm="1">
        <f t="array" aca="1" ref="H15" ca="1">SUM(_xlfn._xlws.FILTER('Tableau de Suivi'!$J$2:$J$5389,('Tableau de Suivi'!$N$2:$N$5389=_xlfn.ISOWEEKNUM(TODAY())*('Tableau de Suivi'!$I$2:$I$5389='Association Importante'!C15))))</f>
        <v>93.1</v>
      </c>
      <c r="I15" s="710" cm="1">
        <f t="array" aca="1" ref="I15" ca="1">SUM(_xlfn._xlws.FILTER('Tableau de Suivi'!$M$2:$M$5389,('Tableau de Suivi'!$N$2:$N$5389=_xlfn.ISOWEEKNUM(TODAY())*('Tableau de Suivi'!$I$2:$I$5389='Association Importante'!C15)*('Tableau de Suivi'!$J$2:$J$5389&lt;&gt;""))))</f>
        <v>1</v>
      </c>
      <c r="J15" s="706">
        <f>VLOOKUP(C15,'Tableau de Suivi'!I:AI,21,0)</f>
        <v>983.5</v>
      </c>
      <c r="K15" s="706">
        <f>VLOOKUP(C15,'Tableau de Suivi'!I:AI,22,0)</f>
        <v>42.79</v>
      </c>
      <c r="L15" s="600" cm="1">
        <f t="array" ref="L15">COUNTIF('Tableau de Suivi'!$I$2:$I$5389,'Association Importante'!C15)/ROWS(_xlfn.UNIQUE(_xlfn._xlws.FILTER('Tableau de Suivi'!$N$2:$N$5389,'Tableau de Suivi'!$I$2:$I$5389='Association Importante'!C15)))</f>
        <v>1.5625</v>
      </c>
      <c r="M15" s="601" cm="1">
        <f t="array" aca="1" ref="M15" ca="1">MAX(_xlfn._xlws.FILTER('Tableau de Suivi'!B2:B5383, ('Tableau de Suivi'!I2:I5383='Association Importante'!C15) * ('Tableau de Suivi'!J2:J5383&lt;&gt;0) * ('Tableau de Suivi'!B2:B5383&lt;=TODAY())))</f>
        <v>45758</v>
      </c>
      <c r="N15" s="601" t="str" cm="1">
        <f t="array" aca="1" ref="N15" ca="1">IFERROR(_xlfn.TEXTJOIN(" ; ", TRUE, TEXT(_xlfn._xlws.FILTER('Tableau de Suivi'!$B$2:$B$5383, ('Tableau de Suivi'!$I$2:$I$5383='Association Importante'!C15) * ('Tableau de Suivi'!$B$2:$B$5383 &lt; TODAY() ) * ('Tableau de Suivi'!$H$2:$H$5383&lt;&gt;"Annulé") * ('Tableau de Suivi'!$J$2:$J$5383=0)), "jj/mm/aaaa")),"")</f>
        <v>17/04/2025</v>
      </c>
      <c r="O15" s="601" t="str" cm="1">
        <f t="array" aca="1" ref="O15" ca="1">IF(MAX(_xlfn._xlws.FILTER('Tableau de Suivi'!B2:B5383,'Tableau de Suivi'!I2:I5383='Association Importante'!C15))&lt;TODAY(),"Pas de passage prévu",MAX(_xlfn._xlws.FILTER('Tableau de Suivi'!B2:B5383,'Tableau de Suivi'!I2:I5383='Association Importante'!C15)))</f>
        <v>Pas de passage prévu</v>
      </c>
      <c r="P15" s="602" t="str" cm="1">
        <f t="array" aca="1" ref="P15" ca="1">IFERROR(_xlfn.TEXTJOIN("/",TRUE,_xlfn._xlws.FILTER(_xlfn.SEQUENCE(_xlfn.ISOWEEKNUM(TODAY()),1,1,1), ISNA(MATCH(_xlfn.SEQUENCE(_xlfn.ISOWEEKNUM(TODAY()),1,1,1), _xlfn._xlws.FILTER('Tableau de Suivi'!$N$2:$N$5383, 'Tableau de Suivi'!$I$2:$I$5383='Association Importante'!C15), 0)))),"")</f>
        <v/>
      </c>
      <c r="Q15" s="567" cm="1">
        <f t="array" aca="1" ref="Q15" ca="1">SUM(_xlfn._xlws.FILTER('Tableau de Suivi'!$J$2:$J$5389,('Tableau de Suivi'!$N$2:$N$5389=R15*('Tableau de Suivi'!$I$2:$I$5389='Association Importante'!C15))))</f>
        <v>180</v>
      </c>
      <c r="R15" s="567" cm="1">
        <f t="array" aca="1" ref="R15" ca="1">IF(MAX(_xlfn._xlws.FILTER('Tableau de Suivi'!$N$2:$N$5389,('Tableau de Suivi'!$J$2:$J$5389&lt;&gt;0)*('Tableau de Suivi'!$I$2:$I$5389='Association Importante'!C15)))=_xlfn.ISOWEEKNUM(TODAY()),MAX(_xlfn._xlws.FILTER('Tableau de Suivi'!$N$2:$N$5389,('Tableau de Suivi'!$J$2:$J$5389&lt;&gt;0)*('Tableau de Suivi'!$I$2:$I$5389='Association Importante'!C15)))-1,MAX(_xlfn._xlws.FILTER('Tableau de Suivi'!$N$2:$N$5389,('Tableau de Suivi'!$J$2:$J$5389&lt;&gt;0)*('Tableau de Suivi'!$I$2:$I$5389='Association Importante'!C15))))</f>
        <v>15</v>
      </c>
      <c r="S15" s="568" t="b">
        <f t="shared" ca="1" si="3"/>
        <v>0</v>
      </c>
      <c r="T15" s="566"/>
      <c r="U15" s="566"/>
    </row>
    <row r="16" spans="2:22">
      <c r="B16" s="969"/>
      <c r="C16" s="609" t="s">
        <v>1262</v>
      </c>
      <c r="D16" s="706">
        <f>VLOOKUP(C16,'Tableau de Suivi'!I:AI,26,0)</f>
        <v>81.699999999999989</v>
      </c>
      <c r="E16" s="600" t="str">
        <f t="shared" ca="1" si="2"/>
        <v>S14</v>
      </c>
      <c r="F16" s="706" cm="1">
        <f t="array" aca="1" ref="F16" ca="1">SUM(_xlfn._xlws.FILTER('Tableau de Suivi'!$J$2:$J$5389,('Tableau de Suivi'!$N$2:$N$5389=R16*('Tableau de Suivi'!$I$2:$I$5389='Association Importante'!C16))))</f>
        <v>114.8</v>
      </c>
      <c r="G16" s="710" cm="1">
        <f t="array" aca="1" ref="G16" ca="1">SUM(_xlfn._xlws.FILTER('Tableau de Suivi'!$M$2:$M$5389,('Tableau de Suivi'!$N$2:$N$5389=R16*('Tableau de Suivi'!$I$2:$I$5389='Association Importante'!C16))))</f>
        <v>1</v>
      </c>
      <c r="H16" s="706" cm="1">
        <f t="array" aca="1" ref="H16" ca="1">SUM(_xlfn._xlws.FILTER('Tableau de Suivi'!$J$2:$J$5389,('Tableau de Suivi'!$N$2:$N$5389=_xlfn.ISOWEEKNUM(TODAY())*('Tableau de Suivi'!$I$2:$I$5389='Association Importante'!C16))))</f>
        <v>48.6</v>
      </c>
      <c r="I16" s="710" cm="1">
        <f t="array" aca="1" ref="I16" ca="1">SUM(_xlfn._xlws.FILTER('Tableau de Suivi'!$M$2:$M$5389,('Tableau de Suivi'!$N$2:$N$5389=_xlfn.ISOWEEKNUM(TODAY())*('Tableau de Suivi'!$I$2:$I$5389='Association Importante'!C16)*('Tableau de Suivi'!$J$2:$J$5389&lt;&gt;""))))</f>
        <v>1</v>
      </c>
      <c r="J16" s="706">
        <f>VLOOKUP(C16,'Tableau de Suivi'!I:AI,21,0)</f>
        <v>313</v>
      </c>
      <c r="K16" s="706">
        <f>VLOOKUP(C16,'Tableau de Suivi'!I:AI,22,0)</f>
        <v>17</v>
      </c>
      <c r="L16" s="600" cm="1">
        <f t="array" ref="L16">COUNTIF('Tableau de Suivi'!$I$2:$I$5389,'Association Importante'!C16)/ROWS(_xlfn.UNIQUE(_xlfn._xlws.FILTER('Tableau de Suivi'!$N$2:$N$5389,'Tableau de Suivi'!$I$2:$I$5389='Association Importante'!C16)))</f>
        <v>1.25</v>
      </c>
      <c r="M16" s="601" cm="1">
        <f t="array" aca="1" ref="M16" ca="1">MAX(_xlfn._xlws.FILTER('Tableau de Suivi'!B2:B5383, ('Tableau de Suivi'!I2:I5383='Association Importante'!C16) * ('Tableau de Suivi'!J2:J5383&lt;&gt;0) * ('Tableau de Suivi'!B2:B5383&lt;=TODAY())))</f>
        <v>45747</v>
      </c>
      <c r="N16" s="601" t="str" cm="1">
        <f t="array" aca="1" ref="N16" ca="1">IFERROR(_xlfn.TEXTJOIN(" ; ", TRUE, TEXT(_xlfn._xlws.FILTER('Tableau de Suivi'!$B$2:$B$5383, ('Tableau de Suivi'!$I$2:$I$5383='Association Importante'!C16) * ('Tableau de Suivi'!$B$2:$B$5383 &lt; TODAY() ) * ('Tableau de Suivi'!$H$2:$H$5383&lt;&gt;"Annulé") * ('Tableau de Suivi'!$J$2:$J$5383=0)), "jj/mm/aaaa")),"")</f>
        <v/>
      </c>
      <c r="O16" s="601" t="str" cm="1">
        <f t="array" aca="1" ref="O16" ca="1">IF(MAX(_xlfn._xlws.FILTER('Tableau de Suivi'!B2:B5383,'Tableau de Suivi'!I2:I5383='Association Importante'!C16))&lt;TODAY(),"Pas de passage prévu",MAX(_xlfn._xlws.FILTER('Tableau de Suivi'!B2:B5383,'Tableau de Suivi'!I2:I5383='Association Importante'!C16)))</f>
        <v>Pas de passage prévu</v>
      </c>
      <c r="P16" s="602" t="str" cm="1">
        <f t="array" aca="1" ref="P16" ca="1">IFERROR(_xlfn.TEXTJOIN("/",TRUE,_xlfn._xlws.FILTER(_xlfn.SEQUENCE(_xlfn.ISOWEEKNUM(TODAY()),1,1,1), ISNA(MATCH(_xlfn.SEQUENCE(_xlfn.ISOWEEKNUM(TODAY()),1,1,1), _xlfn._xlws.FILTER('Tableau de Suivi'!$N$2:$N$5383, 'Tableau de Suivi'!$I$2:$I$5383='Association Importante'!C16), 0)))),"")</f>
        <v>1/2/3/4/5/6/8/9</v>
      </c>
      <c r="Q16" s="567" cm="1">
        <f t="array" aca="1" ref="Q16" ca="1">SUM(_xlfn._xlws.FILTER('Tableau de Suivi'!$J$2:$J$5389,('Tableau de Suivi'!$N$2:$N$5389=R16*('Tableau de Suivi'!$I$2:$I$5389='Association Importante'!C16))))</f>
        <v>114.8</v>
      </c>
      <c r="R16" s="567" cm="1">
        <f t="array" aca="1" ref="R16" ca="1">IF(MAX(_xlfn._xlws.FILTER('Tableau de Suivi'!$N$2:$N$5389,('Tableau de Suivi'!$J$2:$J$5389&lt;&gt;0)*('Tableau de Suivi'!$I$2:$I$5389='Association Importante'!C16)))=_xlfn.ISOWEEKNUM(TODAY()),MAX(_xlfn._xlws.FILTER('Tableau de Suivi'!$N$2:$N$5389,('Tableau de Suivi'!$J$2:$J$5389&lt;&gt;0)*('Tableau de Suivi'!$I$2:$I$5389='Association Importante'!C16)))-1,MAX(_xlfn._xlws.FILTER('Tableau de Suivi'!$N$2:$N$5389,('Tableau de Suivi'!$J$2:$J$5389&lt;&gt;0)*('Tableau de Suivi'!$I$2:$I$5389='Association Importante'!C16))))</f>
        <v>14</v>
      </c>
      <c r="S16" s="568" t="b">
        <f t="shared" ca="1" si="3"/>
        <v>0</v>
      </c>
      <c r="T16" s="566"/>
      <c r="U16" s="566"/>
    </row>
    <row r="17" spans="2:21">
      <c r="B17" s="969"/>
      <c r="C17" s="599" t="s">
        <v>1249</v>
      </c>
      <c r="D17" s="706">
        <f>VLOOKUP(C17,'Tableau de Suivi'!I:AI,26,0)</f>
        <v>166.2</v>
      </c>
      <c r="E17" s="600" t="str">
        <f t="shared" ca="1" si="2"/>
        <v>S13</v>
      </c>
      <c r="F17" s="706" cm="1">
        <f t="array" aca="1" ref="F17" ca="1">SUM(_xlfn._xlws.FILTER('Tableau de Suivi'!$J$2:$J$5389,('Tableau de Suivi'!$N$2:$N$5389=R17*('Tableau de Suivi'!$I$2:$I$5389='Association Importante'!C17))))</f>
        <v>24.05</v>
      </c>
      <c r="G17" s="710" cm="1">
        <f t="array" aca="1" ref="G17" ca="1">SUM(_xlfn._xlws.FILTER('Tableau de Suivi'!$M$2:$M$5389,('Tableau de Suivi'!$N$2:$N$5389=R17*('Tableau de Suivi'!$I$2:$I$5389='Association Importante'!C17))))</f>
        <v>1</v>
      </c>
      <c r="H17" s="706" cm="1">
        <f t="array" aca="1" ref="H17" ca="1">SUM(_xlfn._xlws.FILTER('Tableau de Suivi'!$J$2:$J$5389,('Tableau de Suivi'!$N$2:$N$5389=_xlfn.ISOWEEKNUM(TODAY())*('Tableau de Suivi'!$I$2:$I$5389='Association Importante'!C17))))</f>
        <v>0</v>
      </c>
      <c r="I17" s="710" cm="1">
        <f t="array" aca="1" ref="I17" ca="1">SUM(_xlfn._xlws.FILTER('Tableau de Suivi'!$M$2:$M$5389,('Tableau de Suivi'!$N$2:$N$5389=_xlfn.ISOWEEKNUM(TODAY())*('Tableau de Suivi'!$I$2:$I$5389='Association Importante'!C17)*('Tableau de Suivi'!$J$2:$J$5389&lt;&gt;""))))</f>
        <v>0</v>
      </c>
      <c r="J17" s="706">
        <f>VLOOKUP(C17,'Tableau de Suivi'!I:AI,21,0)</f>
        <v>331.2</v>
      </c>
      <c r="K17" s="706">
        <f>VLOOKUP(C17,'Tableau de Suivi'!I:AI,22,0)</f>
        <v>24.05</v>
      </c>
      <c r="L17" s="600" cm="1">
        <f t="array" ref="L17">COUNTIF('Tableau de Suivi'!$I$2:$I$5389,'Association Importante'!C17)/ROWS(_xlfn.UNIQUE(_xlfn._xlws.FILTER('Tableau de Suivi'!$N$2:$N$5389,'Tableau de Suivi'!$I$2:$I$5389='Association Importante'!C17)))</f>
        <v>1.6</v>
      </c>
      <c r="M17" s="601" cm="1">
        <f t="array" aca="1" ref="M17" ca="1">MAX(_xlfn._xlws.FILTER('Tableau de Suivi'!B2:B5383, ('Tableau de Suivi'!I2:I5383='Association Importante'!C17) * ('Tableau de Suivi'!J2:J5383&lt;&gt;0) * ('Tableau de Suivi'!B2:B5383&lt;=TODAY())))</f>
        <v>45744</v>
      </c>
      <c r="N17" s="601" t="str" cm="1">
        <f t="array" aca="1" ref="N17" ca="1">IFERROR(_xlfn.TEXTJOIN(" ; ", TRUE, TEXT(_xlfn._xlws.FILTER('Tableau de Suivi'!$B$2:$B$5383, ('Tableau de Suivi'!$I$2:$I$5383='Association Importante'!C17) * ('Tableau de Suivi'!$B$2:$B$5383 &lt; TODAY() ) * ('Tableau de Suivi'!$H$2:$H$5383&lt;&gt;"Annulé") * ('Tableau de Suivi'!$J$2:$J$5383=0)), "jj/mm/aaaa")),"")</f>
        <v>11/04/2025 ; 18/04/2025</v>
      </c>
      <c r="O17" s="601" t="str" cm="1">
        <f t="array" aca="1" ref="O17" ca="1">IF(MAX(_xlfn._xlws.FILTER('Tableau de Suivi'!B2:B5383,'Tableau de Suivi'!I2:I5383='Association Importante'!C17))&lt;TODAY(),"Pas de passage prévu",MAX(_xlfn._xlws.FILTER('Tableau de Suivi'!B2:B5383,'Tableau de Suivi'!I2:I5383='Association Importante'!C17)))</f>
        <v>Pas de passage prévu</v>
      </c>
      <c r="P17" s="602" t="str" cm="1">
        <f t="array" aca="1" ref="P17" ca="1">IFERROR(_xlfn.TEXTJOIN("/",TRUE,_xlfn._xlws.FILTER(_xlfn.SEQUENCE(_xlfn.ISOWEEKNUM(TODAY()),1,1,1), ISNA(MATCH(_xlfn.SEQUENCE(_xlfn.ISOWEEKNUM(TODAY()),1,1,1), _xlfn._xlws.FILTER('Tableau de Suivi'!$N$2:$N$5383, 'Tableau de Suivi'!$I$2:$I$5383='Association Importante'!C17), 0)))),"")</f>
        <v>2/4/8/10</v>
      </c>
      <c r="Q17" s="567" cm="1">
        <f t="array" aca="1" ref="Q17" ca="1">SUM(_xlfn._xlws.FILTER('Tableau de Suivi'!$J$2:$J$5389,('Tableau de Suivi'!$N$2:$N$5389=R17*('Tableau de Suivi'!$I$2:$I$5389='Association Importante'!C17))))</f>
        <v>24.05</v>
      </c>
      <c r="R17" s="567" cm="1">
        <f t="array" aca="1" ref="R17" ca="1">IF(MAX(_xlfn._xlws.FILTER('Tableau de Suivi'!$N$2:$N$5389,('Tableau de Suivi'!$J$2:$J$5389&lt;&gt;0)*('Tableau de Suivi'!$I$2:$I$5389='Association Importante'!C17)))=_xlfn.ISOWEEKNUM(TODAY()),MAX(_xlfn._xlws.FILTER('Tableau de Suivi'!$N$2:$N$5389,('Tableau de Suivi'!$J$2:$J$5389&lt;&gt;0)*('Tableau de Suivi'!$I$2:$I$5389='Association Importante'!C17)))-1,MAX(_xlfn._xlws.FILTER('Tableau de Suivi'!$N$2:$N$5389,('Tableau de Suivi'!$J$2:$J$5389&lt;&gt;0)*('Tableau de Suivi'!$I$2:$I$5389='Association Importante'!C17))))</f>
        <v>13</v>
      </c>
      <c r="S17" s="568" t="b">
        <f t="shared" ca="1" si="3"/>
        <v>1</v>
      </c>
      <c r="T17" s="566"/>
      <c r="U17" s="566"/>
    </row>
    <row r="18" spans="2:21" ht="15.75" thickBot="1">
      <c r="B18" s="970"/>
      <c r="C18" s="603" t="s">
        <v>778</v>
      </c>
      <c r="D18" s="707">
        <f>VLOOKUP(C18,'Tableau de Suivi'!I:AI,26,0)</f>
        <v>278.19</v>
      </c>
      <c r="E18" s="604" t="str">
        <f t="shared" ca="1" si="2"/>
        <v>S15</v>
      </c>
      <c r="F18" s="707" cm="1">
        <f t="array" aca="1" ref="F18" ca="1">SUM(_xlfn._xlws.FILTER('Tableau de Suivi'!$J$2:$J$5389,('Tableau de Suivi'!$N$2:$N$5389=R18*('Tableau de Suivi'!$I$2:$I$5389='Association Importante'!C18))))</f>
        <v>287.88</v>
      </c>
      <c r="G18" s="711" cm="1">
        <f t="array" aca="1" ref="G18" ca="1">SUM(_xlfn._xlws.FILTER('Tableau de Suivi'!$M$2:$M$5389,('Tableau de Suivi'!$N$2:$N$5389=R18*('Tableau de Suivi'!$I$2:$I$5389='Association Importante'!C18))))</f>
        <v>1</v>
      </c>
      <c r="H18" s="707" cm="1">
        <f t="array" aca="1" ref="H18" ca="1">SUM(_xlfn._xlws.FILTER('Tableau de Suivi'!$J$2:$J$5389,('Tableau de Suivi'!$N$2:$N$5389=_xlfn.ISOWEEKNUM(TODAY())*('Tableau de Suivi'!$I$2:$I$5389='Association Importante'!C18))))</f>
        <v>0</v>
      </c>
      <c r="I18" s="711" cm="1">
        <f t="array" aca="1" ref="I18" ca="1">SUM(_xlfn._xlws.FILTER('Tableau de Suivi'!$M$2:$M$5389,('Tableau de Suivi'!$N$2:$N$5389=_xlfn.ISOWEEKNUM(TODAY())*('Tableau de Suivi'!$I$2:$I$5389='Association Importante'!C18)*('Tableau de Suivi'!$J$2:$J$5389&lt;&gt;""))))</f>
        <v>0</v>
      </c>
      <c r="J18" s="707">
        <f>VLOOKUP(C18,'Tableau de Suivi'!I:AI,21,0)</f>
        <v>475</v>
      </c>
      <c r="K18" s="707">
        <f>VLOOKUP(C18,'Tableau de Suivi'!I:AI,22,0)</f>
        <v>5.1420000000000003</v>
      </c>
      <c r="L18" s="604" cm="1">
        <f t="array" ref="L18">COUNTIF('Tableau de Suivi'!$I$2:$I$5389,'Association Importante'!C18)/ROWS(_xlfn.UNIQUE(_xlfn._xlws.FILTER('Tableau de Suivi'!$N$2:$N$5389,'Tableau de Suivi'!$I$2:$I$5389='Association Importante'!C18)))</f>
        <v>1</v>
      </c>
      <c r="M18" s="605" cm="1">
        <f t="array" aca="1" ref="M18" ca="1">MAX(_xlfn._xlws.FILTER('Tableau de Suivi'!B2:B5383, ('Tableau de Suivi'!I2:I5383='Association Importante'!C18) * ('Tableau de Suivi'!J2:J5383&lt;&gt;0) * ('Tableau de Suivi'!B2:B5383&lt;=TODAY())))</f>
        <v>45755</v>
      </c>
      <c r="N18" s="605" t="str" cm="1">
        <f t="array" aca="1" ref="N18" ca="1">IFERROR(_xlfn.TEXTJOIN(" ; ", TRUE, TEXT(_xlfn._xlws.FILTER('Tableau de Suivi'!$B$2:$B$5383, ('Tableau de Suivi'!$I$2:$I$5383='Association Importante'!C18) * ('Tableau de Suivi'!$B$2:$B$5383 &lt; TODAY() ) * ('Tableau de Suivi'!$H$2:$H$5383&lt;&gt;"Annulé") * ('Tableau de Suivi'!$J$2:$J$5383=0)), "jj/mm/aaaa")),"")</f>
        <v/>
      </c>
      <c r="O18" s="605" t="str" cm="1">
        <f t="array" aca="1" ref="O18" ca="1">IF(MAX(_xlfn._xlws.FILTER('Tableau de Suivi'!B2:B5383,'Tableau de Suivi'!I2:I5383='Association Importante'!C18))&lt;TODAY(),"Pas de passage prévu",MAX(_xlfn._xlws.FILTER('Tableau de Suivi'!B2:B5383,'Tableau de Suivi'!I2:I5383='Association Importante'!C18)))</f>
        <v>Pas de passage prévu</v>
      </c>
      <c r="P18" s="606" t="str" cm="1">
        <f t="array" aca="1" ref="P18" ca="1">IFERROR(_xlfn.TEXTJOIN("/",TRUE,_xlfn._xlws.FILTER(_xlfn.SEQUENCE(_xlfn.ISOWEEKNUM(TODAY()),1,1,1), ISNA(MATCH(_xlfn.SEQUENCE(_xlfn.ISOWEEKNUM(TODAY()),1,1,1), _xlfn._xlws.FILTER('Tableau de Suivi'!$N$2:$N$5383, 'Tableau de Suivi'!$I$2:$I$5383='Association Importante'!C18), 0)))),"")</f>
        <v>3/6/7/9/10</v>
      </c>
      <c r="Q18" s="567" cm="1">
        <f t="array" aca="1" ref="Q18" ca="1">SUM(_xlfn._xlws.FILTER('Tableau de Suivi'!$J$2:$J$5389,('Tableau de Suivi'!$N$2:$N$5389=R18*('Tableau de Suivi'!$I$2:$I$5389='Association Importante'!C18))))</f>
        <v>287.88</v>
      </c>
      <c r="R18" s="567" cm="1">
        <f t="array" aca="1" ref="R18" ca="1">IF(MAX(_xlfn._xlws.FILTER('Tableau de Suivi'!$N$2:$N$5389,('Tableau de Suivi'!$J$2:$J$5389&lt;&gt;0)*('Tableau de Suivi'!$I$2:$I$5389='Association Importante'!C18)))=_xlfn.ISOWEEKNUM(TODAY()),MAX(_xlfn._xlws.FILTER('Tableau de Suivi'!$N$2:$N$5389,('Tableau de Suivi'!$J$2:$J$5389&lt;&gt;0)*('Tableau de Suivi'!$I$2:$I$5389='Association Importante'!C18)))-1,MAX(_xlfn._xlws.FILTER('Tableau de Suivi'!$N$2:$N$5389,('Tableau de Suivi'!$J$2:$J$5389&lt;&gt;0)*('Tableau de Suivi'!$I$2:$I$5389='Association Importante'!C18))))</f>
        <v>15</v>
      </c>
      <c r="S18" s="568" t="b">
        <f t="shared" ca="1" si="3"/>
        <v>0</v>
      </c>
      <c r="T18" s="566"/>
      <c r="U18" s="566"/>
    </row>
    <row r="19" spans="2:21" ht="8.1" customHeight="1" thickBot="1">
      <c r="B19" s="562"/>
      <c r="C19" s="592"/>
      <c r="D19" s="708"/>
      <c r="E19" s="593"/>
      <c r="F19" s="708"/>
      <c r="G19" s="712"/>
      <c r="H19" s="713"/>
      <c r="I19" s="714"/>
      <c r="J19" s="713" t="s">
        <v>1667</v>
      </c>
      <c r="K19" s="713" t="s">
        <v>1667</v>
      </c>
      <c r="L19" s="563" t="s">
        <v>1667</v>
      </c>
      <c r="M19" s="594"/>
      <c r="N19" s="594" t="str" cm="1">
        <f t="array" ref="N19">IFERROR(_xlfn.TEXTJOIN(" ; ", TRUE, TEXT(_xlfn._xlws.FILTER('Tableau de Suivi'!B2:B5383, ('Tableau de Suivi'!I2:I5383='Association Importante'!C19) * ('Tableau de Suivi'!J2:J5383=0)), "jj/mm/aaaa")),"")</f>
        <v/>
      </c>
      <c r="O19" s="594"/>
      <c r="P19" s="607"/>
      <c r="Q19" s="567" cm="1">
        <f t="array" ref="Q19">SUM(_xlfn._xlws.FILTER('Tableau de Suivi'!$J$2:$J$5389,('Tableau de Suivi'!$N$2:$N$5389=R19*('Tableau de Suivi'!$I$2:$I$5389='Association Importante'!C19))))</f>
        <v>0</v>
      </c>
      <c r="R19" s="567"/>
      <c r="S19" s="568"/>
      <c r="T19" s="566"/>
      <c r="U19" s="566"/>
    </row>
    <row r="20" spans="2:21">
      <c r="B20" s="961" t="s">
        <v>2448</v>
      </c>
      <c r="C20" s="608" t="s">
        <v>488</v>
      </c>
      <c r="D20" s="705">
        <f>VLOOKUP(C20,'Tableau de Suivi'!I:AI,26,0)</f>
        <v>117.02499999999999</v>
      </c>
      <c r="E20" s="596" t="str">
        <f t="shared" ref="E20:E31" ca="1" si="4">"S" &amp; R20</f>
        <v>S15</v>
      </c>
      <c r="F20" s="705" cm="1">
        <f t="array" aca="1" ref="F20" ca="1">SUM(_xlfn._xlws.FILTER('Tableau de Suivi'!$J$2:$J$5389,('Tableau de Suivi'!$N$2:$N$5389=R20*('Tableau de Suivi'!$I$2:$I$5389='Association Importante'!C20))))</f>
        <v>105.1</v>
      </c>
      <c r="G20" s="709" cm="1">
        <f t="array" aca="1" ref="G20" ca="1">SUM(_xlfn._xlws.FILTER('Tableau de Suivi'!$M$2:$M$5389,('Tableau de Suivi'!$N$2:$N$5389=R20*('Tableau de Suivi'!$I$2:$I$5389='Association Importante'!C20))))</f>
        <v>2</v>
      </c>
      <c r="H20" s="705" cm="1">
        <f t="array" aca="1" ref="H20" ca="1">SUM(_xlfn._xlws.FILTER('Tableau de Suivi'!$J$2:$J$5389,('Tableau de Suivi'!$N$2:$N$5389=_xlfn.ISOWEEKNUM(TODAY())*('Tableau de Suivi'!$I$2:$I$5389='Association Importante'!C20))))</f>
        <v>272.39999999999998</v>
      </c>
      <c r="I20" s="709" cm="1">
        <f t="array" aca="1" ref="I20" ca="1">SUM(_xlfn._xlws.FILTER('Tableau de Suivi'!$M$2:$M$5389,('Tableau de Suivi'!$N$2:$N$5389=_xlfn.ISOWEEKNUM(TODAY())*('Tableau de Suivi'!$I$2:$I$5389='Association Importante'!C20)*('Tableau de Suivi'!$J$2:$J$5389&lt;&gt;""))))</f>
        <v>3</v>
      </c>
      <c r="J20" s="705">
        <f>VLOOKUP(C20,'Tableau de Suivi'!I:AI,21,0)</f>
        <v>272.39999999999998</v>
      </c>
      <c r="K20" s="705">
        <f>VLOOKUP(C20,'Tableau de Suivi'!I:AI,22,0)</f>
        <v>52.8</v>
      </c>
      <c r="L20" s="596" cm="1">
        <f t="array" ref="L20">COUNTIF('Tableau de Suivi'!$I$2:$I$5389,'Association Importante'!C20)/ROWS(_xlfn.UNIQUE(_xlfn._xlws.FILTER('Tableau de Suivi'!$N$2:$N$5389,'Tableau de Suivi'!$I$2:$I$5389='Association Importante'!C20)))</f>
        <v>2</v>
      </c>
      <c r="M20" s="597" cm="1">
        <f t="array" aca="1" ref="M20" ca="1">MAX(_xlfn._xlws.FILTER('Tableau de Suivi'!B2:B5383, ('Tableau de Suivi'!I2:I5383='Association Importante'!C20) * ('Tableau de Suivi'!J2:J5383&lt;&gt;0) * ('Tableau de Suivi'!B2:B5383&lt;=TODAY())))</f>
        <v>45756</v>
      </c>
      <c r="N20" s="597" t="str" cm="1">
        <f t="array" aca="1" ref="N20" ca="1">IFERROR(_xlfn.TEXTJOIN(" ; ", TRUE, TEXT(_xlfn._xlws.FILTER('Tableau de Suivi'!$B$2:$B$5383, ('Tableau de Suivi'!$I$2:$I$5383='Association Importante'!C20) * ('Tableau de Suivi'!$B$2:$B$5383 &lt; TODAY() ) * ('Tableau de Suivi'!$H$2:$H$5383&lt;&gt;"Annulé") * ('Tableau de Suivi'!$J$2:$J$5383=0)), "jj/mm/aaaa")),"")</f>
        <v>14/04/2025 ; 16/04/2025 ; 21/04/2025</v>
      </c>
      <c r="O20" s="597" t="str" cm="1">
        <f t="array" aca="1" ref="O20" ca="1">IF(MAX(_xlfn._xlws.FILTER('Tableau de Suivi'!B2:B5383,'Tableau de Suivi'!I2:I5383='Association Importante'!C20))&lt;TODAY(),"Pas de passage prévu",MAX(_xlfn._xlws.FILTER('Tableau de Suivi'!B2:B5383,'Tableau de Suivi'!I2:I5383='Association Importante'!C20)))</f>
        <v>Pas de passage prévu</v>
      </c>
      <c r="P20" s="598" t="str" cm="1">
        <f t="array" aca="1" ref="P20" ca="1">IFERROR(_xlfn.TEXTJOIN("/",TRUE,_xlfn._xlws.FILTER(_xlfn.SEQUENCE(_xlfn.ISOWEEKNUM(TODAY()),1,1,1), ISNA(MATCH(_xlfn.SEQUENCE(_xlfn.ISOWEEKNUM(TODAY()),1,1,1), _xlfn._xlws.FILTER('Tableau de Suivi'!$N$2:$N$5383, 'Tableau de Suivi'!$I$2:$I$5383='Association Importante'!C20), 0)))),"")</f>
        <v>1</v>
      </c>
      <c r="Q20" s="567" cm="1">
        <f t="array" aca="1" ref="Q20" ca="1">SUM(_xlfn._xlws.FILTER('Tableau de Suivi'!$J$2:$J$5389,('Tableau de Suivi'!$N$2:$N$5389=R20*('Tableau de Suivi'!$I$2:$I$5389='Association Importante'!C20))))</f>
        <v>105.1</v>
      </c>
      <c r="R20" s="567" cm="1">
        <f t="array" aca="1" ref="R20" ca="1">IF(MAX(_xlfn._xlws.FILTER('Tableau de Suivi'!$N$2:$N$5389,('Tableau de Suivi'!$J$2:$J$5389&lt;&gt;0)*('Tableau de Suivi'!$I$2:$I$5389='Association Importante'!C20)))=_xlfn.ISOWEEKNUM(TODAY()),MAX(_xlfn._xlws.FILTER('Tableau de Suivi'!$N$2:$N$5389,('Tableau de Suivi'!$J$2:$J$5389&lt;&gt;0)*('Tableau de Suivi'!$I$2:$I$5389='Association Importante'!C20)))-1,MAX(_xlfn._xlws.FILTER('Tableau de Suivi'!$N$2:$N$5389,('Tableau de Suivi'!$J$2:$J$5389&lt;&gt;0)*('Tableau de Suivi'!$I$2:$I$5389='Association Importante'!C20))))</f>
        <v>15</v>
      </c>
      <c r="S20" s="568" t="b">
        <f t="shared" ca="1" si="3"/>
        <v>0</v>
      </c>
      <c r="T20" s="566"/>
      <c r="U20" s="566"/>
    </row>
    <row r="21" spans="2:21">
      <c r="B21" s="962"/>
      <c r="C21" s="609" t="s">
        <v>775</v>
      </c>
      <c r="D21" s="706">
        <f>VLOOKUP(C21,'Tableau de Suivi'!I:AI,26,0)</f>
        <v>105</v>
      </c>
      <c r="E21" s="600" t="str">
        <f t="shared" ca="1" si="4"/>
        <v>S15</v>
      </c>
      <c r="F21" s="706" cm="1">
        <f t="array" aca="1" ref="F21" ca="1">SUM(_xlfn._xlws.FILTER('Tableau de Suivi'!$J$2:$J$5389,('Tableau de Suivi'!$N$2:$N$5389=R21*('Tableau de Suivi'!$I$2:$I$5389='Association Importante'!C21))))</f>
        <v>76</v>
      </c>
      <c r="G21" s="710" cm="1">
        <f t="array" aca="1" ref="G21" ca="1">SUM(_xlfn._xlws.FILTER('Tableau de Suivi'!$M$2:$M$5389,('Tableau de Suivi'!$N$2:$N$5389=R21*('Tableau de Suivi'!$I$2:$I$5389='Association Importante'!C21))))</f>
        <v>1</v>
      </c>
      <c r="H21" s="706" cm="1">
        <f t="array" aca="1" ref="H21" ca="1">SUM(_xlfn._xlws.FILTER('Tableau de Suivi'!$J$2:$J$5389,('Tableau de Suivi'!$N$2:$N$5389=_xlfn.ISOWEEKNUM(TODAY())*('Tableau de Suivi'!$I$2:$I$5389='Association Importante'!C21))))</f>
        <v>115</v>
      </c>
      <c r="I21" s="710" cm="1">
        <f t="array" aca="1" ref="I21" ca="1">SUM(_xlfn._xlws.FILTER('Tableau de Suivi'!$M$2:$M$5389,('Tableau de Suivi'!$N$2:$N$5389=_xlfn.ISOWEEKNUM(TODAY())*('Tableau de Suivi'!$I$2:$I$5389='Association Importante'!C21)*('Tableau de Suivi'!$J$2:$J$5389&lt;&gt;""))))</f>
        <v>1</v>
      </c>
      <c r="J21" s="706">
        <f>VLOOKUP(C21,'Tableau de Suivi'!I:AI,21,0)</f>
        <v>273.19</v>
      </c>
      <c r="K21" s="706">
        <f>VLOOKUP(C21,'Tableau de Suivi'!I:AI,22,0)</f>
        <v>60</v>
      </c>
      <c r="L21" s="600" cm="1">
        <f t="array" ref="L21">COUNTIF('Tableau de Suivi'!$I$2:$I$5389,'Association Importante'!C21)/ROWS(_xlfn.UNIQUE(_xlfn._xlws.FILTER('Tableau de Suivi'!$N$2:$N$5389,'Tableau de Suivi'!$I$2:$I$5389='Association Importante'!C21)))</f>
        <v>1</v>
      </c>
      <c r="M21" s="601" cm="1">
        <f t="array" aca="1" ref="M21" ca="1">MAX(_xlfn._xlws.FILTER('Tableau de Suivi'!B2:B5383, ('Tableau de Suivi'!I2:I5383='Association Importante'!C21) * ('Tableau de Suivi'!J2:J5383&lt;&gt;0) * ('Tableau de Suivi'!B2:B5383&lt;=TODAY())))</f>
        <v>45755</v>
      </c>
      <c r="N21" s="601" t="str" cm="1">
        <f t="array" aca="1" ref="N21" ca="1">IFERROR(_xlfn.TEXTJOIN(" ; ", TRUE, TEXT(_xlfn._xlws.FILTER('Tableau de Suivi'!$B$2:$B$5383, ('Tableau de Suivi'!$I$2:$I$5383='Association Importante'!C21) * ('Tableau de Suivi'!$B$2:$B$5383 &lt; TODAY() ) * ('Tableau de Suivi'!$H$2:$H$5383&lt;&gt;"Annulé") * ('Tableau de Suivi'!$J$2:$J$5383=0)), "jj/mm/aaaa")),"")</f>
        <v>15/04/2025</v>
      </c>
      <c r="O21" s="601" t="str" cm="1">
        <f t="array" aca="1" ref="O21" ca="1">IF(MAX(_xlfn._xlws.FILTER('Tableau de Suivi'!B2:B5383,'Tableau de Suivi'!I2:I5383='Association Importante'!C21))&lt;TODAY(),"Pas de passage prévu",MAX(_xlfn._xlws.FILTER('Tableau de Suivi'!B2:B5383,'Tableau de Suivi'!I2:I5383='Association Importante'!C21)))</f>
        <v>Pas de passage prévu</v>
      </c>
      <c r="P21" s="602" t="str" cm="1">
        <f t="array" aca="1" ref="P21" ca="1">IFERROR(_xlfn.TEXTJOIN("/",TRUE,_xlfn._xlws.FILTER(_xlfn.SEQUENCE(_xlfn.ISOWEEKNUM(TODAY()),1,1,1), ISNA(MATCH(_xlfn.SEQUENCE(_xlfn.ISOWEEKNUM(TODAY()),1,1,1), _xlfn._xlws.FILTER('Tableau de Suivi'!$N$2:$N$5383, 'Tableau de Suivi'!$I$2:$I$5383='Association Importante'!C21), 0)))),"")</f>
        <v>1</v>
      </c>
      <c r="Q21" s="567" cm="1">
        <f t="array" aca="1" ref="Q21" ca="1">SUM(_xlfn._xlws.FILTER('Tableau de Suivi'!$J$2:$J$5389,('Tableau de Suivi'!$N$2:$N$5389=R21*('Tableau de Suivi'!$I$2:$I$5389='Association Importante'!C21))))</f>
        <v>76</v>
      </c>
      <c r="R21" s="567" cm="1">
        <f t="array" aca="1" ref="R21" ca="1">IF(MAX(_xlfn._xlws.FILTER('Tableau de Suivi'!$N$2:$N$5389,('Tableau de Suivi'!$J$2:$J$5389&lt;&gt;0)*('Tableau de Suivi'!$I$2:$I$5389='Association Importante'!C21)))=_xlfn.ISOWEEKNUM(TODAY()),MAX(_xlfn._xlws.FILTER('Tableau de Suivi'!$N$2:$N$5389,('Tableau de Suivi'!$J$2:$J$5389&lt;&gt;0)*('Tableau de Suivi'!$I$2:$I$5389='Association Importante'!C21)))-1,MAX(_xlfn._xlws.FILTER('Tableau de Suivi'!$N$2:$N$5389,('Tableau de Suivi'!$J$2:$J$5389&lt;&gt;0)*('Tableau de Suivi'!$I$2:$I$5389='Association Importante'!C21))))</f>
        <v>15</v>
      </c>
      <c r="S21" s="568" t="b">
        <f t="shared" ca="1" si="3"/>
        <v>0</v>
      </c>
      <c r="T21" s="566"/>
      <c r="U21" s="566"/>
    </row>
    <row r="22" spans="2:21">
      <c r="B22" s="962"/>
      <c r="C22" s="599" t="s">
        <v>1212</v>
      </c>
      <c r="D22" s="706">
        <f>VLOOKUP(C22,'Tableau de Suivi'!I:AI,26,0)</f>
        <v>118.14</v>
      </c>
      <c r="E22" s="600" t="str">
        <f t="shared" ca="1" si="4"/>
        <v>S15</v>
      </c>
      <c r="F22" s="706" cm="1">
        <f t="array" aca="1" ref="F22" ca="1">SUM(_xlfn._xlws.FILTER('Tableau de Suivi'!$J$2:$J$5389,('Tableau de Suivi'!$N$2:$N$5389=R22*('Tableau de Suivi'!$I$2:$I$5389='Association Importante'!C22))))</f>
        <v>115.8</v>
      </c>
      <c r="G22" s="710" cm="1">
        <f t="array" aca="1" ref="G22" ca="1">SUM(_xlfn._xlws.FILTER('Tableau de Suivi'!$M$2:$M$5389,('Tableau de Suivi'!$N$2:$N$5389=R22*('Tableau de Suivi'!$I$2:$I$5389='Association Importante'!C22))))</f>
        <v>1</v>
      </c>
      <c r="H22" s="706" cm="1">
        <f t="array" aca="1" ref="H22" ca="1">SUM(_xlfn._xlws.FILTER('Tableau de Suivi'!$J$2:$J$5389,('Tableau de Suivi'!$N$2:$N$5389=_xlfn.ISOWEEKNUM(TODAY())*('Tableau de Suivi'!$I$2:$I$5389='Association Importante'!C22))))</f>
        <v>58.5</v>
      </c>
      <c r="I22" s="710" cm="1">
        <f t="array" aca="1" ref="I22" ca="1">SUM(_xlfn._xlws.FILTER('Tableau de Suivi'!$M$2:$M$5389,('Tableau de Suivi'!$N$2:$N$5389=_xlfn.ISOWEEKNUM(TODAY())*('Tableau de Suivi'!$I$2:$I$5389='Association Importante'!C22)*('Tableau de Suivi'!$J$2:$J$5389&lt;&gt;""))))</f>
        <v>1</v>
      </c>
      <c r="J22" s="706">
        <f>VLOOKUP(C22,'Tableau de Suivi'!I:AI,21,0)</f>
        <v>875.78</v>
      </c>
      <c r="K22" s="706">
        <f>VLOOKUP(C22,'Tableau de Suivi'!I:AI,22,0)</f>
        <v>47.44</v>
      </c>
      <c r="L22" s="600" cm="1">
        <f t="array" ref="L22">COUNTIF('Tableau de Suivi'!$I$2:$I$5389,'Association Importante'!C22)/ROWS(_xlfn.UNIQUE(_xlfn._xlws.FILTER('Tableau de Suivi'!$N$2:$N$5389,'Tableau de Suivi'!$I$2:$I$5389='Association Importante'!C22)))</f>
        <v>1.0625</v>
      </c>
      <c r="M22" s="601" cm="1">
        <f t="array" aca="1" ref="M22" ca="1">MAX(_xlfn._xlws.FILTER('Tableau de Suivi'!B2:B5383, ('Tableau de Suivi'!I2:I5383='Association Importante'!C22) * ('Tableau de Suivi'!J2:J5383&lt;&gt;0) * ('Tableau de Suivi'!B2:B5383&lt;=TODAY())))</f>
        <v>45756</v>
      </c>
      <c r="N22" s="601" t="str" cm="1">
        <f t="array" aca="1" ref="N22" ca="1">IFERROR(_xlfn.TEXTJOIN(" ; ", TRUE, TEXT(_xlfn._xlws.FILTER('Tableau de Suivi'!$B$2:$B$5383, ('Tableau de Suivi'!$I$2:$I$5383='Association Importante'!C22) * ('Tableau de Suivi'!$B$2:$B$5383 &lt; TODAY() ) * ('Tableau de Suivi'!$H$2:$H$5383&lt;&gt;"Annulé") * ('Tableau de Suivi'!$J$2:$J$5383=0)), "jj/mm/aaaa")),"")</f>
        <v>16/04/2025</v>
      </c>
      <c r="O22" s="601" t="str" cm="1">
        <f t="array" aca="1" ref="O22" ca="1">IF(MAX(_xlfn._xlws.FILTER('Tableau de Suivi'!B2:B5383,'Tableau de Suivi'!I2:I5383='Association Importante'!C22))&lt;TODAY(),"Pas de passage prévu",MAX(_xlfn._xlws.FILTER('Tableau de Suivi'!B2:B5383,'Tableau de Suivi'!I2:I5383='Association Importante'!C22)))</f>
        <v>Pas de passage prévu</v>
      </c>
      <c r="P22" s="602" t="str" cm="1">
        <f t="array" aca="1" ref="P22" ca="1">IFERROR(_xlfn.TEXTJOIN("/",TRUE,_xlfn._xlws.FILTER(_xlfn.SEQUENCE(_xlfn.ISOWEEKNUM(TODAY()),1,1,1), ISNA(MATCH(_xlfn.SEQUENCE(_xlfn.ISOWEEKNUM(TODAY()),1,1,1), _xlfn._xlws.FILTER('Tableau de Suivi'!$N$2:$N$5383, 'Tableau de Suivi'!$I$2:$I$5383='Association Importante'!C22), 0)))),"")</f>
        <v/>
      </c>
      <c r="Q22" s="567" cm="1">
        <f t="array" aca="1" ref="Q22" ca="1">SUM(_xlfn._xlws.FILTER('Tableau de Suivi'!$J$2:$J$5389,('Tableau de Suivi'!$N$2:$N$5389=R22*('Tableau de Suivi'!$I$2:$I$5389='Association Importante'!C22))))</f>
        <v>115.8</v>
      </c>
      <c r="R22" s="567" cm="1">
        <f t="array" aca="1" ref="R22" ca="1">IF(MAX(_xlfn._xlws.FILTER('Tableau de Suivi'!$N$2:$N$5389,('Tableau de Suivi'!$J$2:$J$5389&lt;&gt;0)*('Tableau de Suivi'!$I$2:$I$5389='Association Importante'!C22)))=_xlfn.ISOWEEKNUM(TODAY()),MAX(_xlfn._xlws.FILTER('Tableau de Suivi'!$N$2:$N$5389,('Tableau de Suivi'!$J$2:$J$5389&lt;&gt;0)*('Tableau de Suivi'!$I$2:$I$5389='Association Importante'!C22)))-1,MAX(_xlfn._xlws.FILTER('Tableau de Suivi'!$N$2:$N$5389,('Tableau de Suivi'!$J$2:$J$5389&lt;&gt;0)*('Tableau de Suivi'!$I$2:$I$5389='Association Importante'!C22))))</f>
        <v>15</v>
      </c>
      <c r="S22" s="568" t="b">
        <f t="shared" ca="1" si="3"/>
        <v>0</v>
      </c>
      <c r="T22" s="566"/>
      <c r="U22" s="566"/>
    </row>
    <row r="23" spans="2:21">
      <c r="B23" s="962"/>
      <c r="C23" s="609" t="s">
        <v>772</v>
      </c>
      <c r="D23" s="706">
        <f>VLOOKUP(C23,'Tableau de Suivi'!I:AI,26,0)</f>
        <v>34.200000000000003</v>
      </c>
      <c r="E23" s="600" t="str">
        <f t="shared" ca="1" si="4"/>
        <v>S14</v>
      </c>
      <c r="F23" s="706" cm="1">
        <f t="array" aca="1" ref="F23" ca="1">SUM(_xlfn._xlws.FILTER('Tableau de Suivi'!$J$2:$J$5389,('Tableau de Suivi'!$N$2:$N$5389=R23*('Tableau de Suivi'!$I$2:$I$5389='Association Importante'!C23))))</f>
        <v>38.880000000000003</v>
      </c>
      <c r="G23" s="710" cm="1">
        <f t="array" aca="1" ref="G23" ca="1">SUM(_xlfn._xlws.FILTER('Tableau de Suivi'!$M$2:$M$5389,('Tableau de Suivi'!$N$2:$N$5389=R23*('Tableau de Suivi'!$I$2:$I$5389='Association Importante'!C23))))</f>
        <v>1</v>
      </c>
      <c r="H23" s="706" cm="1">
        <f t="array" aca="1" ref="H23" ca="1">SUM(_xlfn._xlws.FILTER('Tableau de Suivi'!$J$2:$J$5389,('Tableau de Suivi'!$N$2:$N$5389=_xlfn.ISOWEEKNUM(TODAY())*('Tableau de Suivi'!$I$2:$I$5389='Association Importante'!C23))))</f>
        <v>12</v>
      </c>
      <c r="I23" s="710" cm="1">
        <f t="array" aca="1" ref="I23" ca="1">SUM(_xlfn._xlws.FILTER('Tableau de Suivi'!$M$2:$M$5389,('Tableau de Suivi'!$N$2:$N$5389=_xlfn.ISOWEEKNUM(TODAY())*('Tableau de Suivi'!$I$2:$I$5389='Association Importante'!C23)*('Tableau de Suivi'!$J$2:$J$5389&lt;&gt;""))))</f>
        <v>1</v>
      </c>
      <c r="J23" s="706">
        <f>VLOOKUP(C23,'Tableau de Suivi'!I:AI,21,0)</f>
        <v>79</v>
      </c>
      <c r="K23" s="706">
        <f>VLOOKUP(C23,'Tableau de Suivi'!I:AI,22,0)</f>
        <v>5.8</v>
      </c>
      <c r="L23" s="600" cm="1">
        <f t="array" ref="L23">COUNTIF('Tableau de Suivi'!$I$2:$I$5389,'Association Importante'!C23)/ROWS(_xlfn.UNIQUE(_xlfn._xlws.FILTER('Tableau de Suivi'!$N$2:$N$5389,'Tableau de Suivi'!$I$2:$I$5389='Association Importante'!C23)))</f>
        <v>1</v>
      </c>
      <c r="M23" s="601" cm="1">
        <f t="array" aca="1" ref="M23" ca="1">MAX(_xlfn._xlws.FILTER('Tableau de Suivi'!B2:B5383, ('Tableau de Suivi'!I2:I5383='Association Importante'!C23) * ('Tableau de Suivi'!J2:J5383&lt;&gt;0) * ('Tableau de Suivi'!B2:B5383&lt;=TODAY())))</f>
        <v>45749</v>
      </c>
      <c r="N23" s="601" t="str" cm="1">
        <f t="array" aca="1" ref="N23" ca="1">IFERROR(_xlfn.TEXTJOIN(" ; ", TRUE, TEXT(_xlfn._xlws.FILTER('Tableau de Suivi'!$B$2:$B$5383, ('Tableau de Suivi'!$I$2:$I$5383='Association Importante'!C23) * ('Tableau de Suivi'!$B$2:$B$5383 &lt; TODAY() ) * ('Tableau de Suivi'!$H$2:$H$5383&lt;&gt;"Annulé") * ('Tableau de Suivi'!$J$2:$J$5383=0)), "jj/mm/aaaa")),"")</f>
        <v>16/04/2025</v>
      </c>
      <c r="O23" s="601" t="str" cm="1">
        <f t="array" aca="1" ref="O23" ca="1">IF(MAX(_xlfn._xlws.FILTER('Tableau de Suivi'!B2:B5383,'Tableau de Suivi'!I2:I5383='Association Importante'!C23))&lt;TODAY(),"Pas de passage prévu",MAX(_xlfn._xlws.FILTER('Tableau de Suivi'!B2:B5383,'Tableau de Suivi'!I2:I5383='Association Importante'!C23)))</f>
        <v>Pas de passage prévu</v>
      </c>
      <c r="P23" s="602" t="str" cm="1">
        <f t="array" aca="1" ref="P23" ca="1">IFERROR(_xlfn.TEXTJOIN("/",TRUE,_xlfn._xlws.FILTER(_xlfn.SEQUENCE(_xlfn.ISOWEEKNUM(TODAY()),1,1,1), ISNA(MATCH(_xlfn.SEQUENCE(_xlfn.ISOWEEKNUM(TODAY()),1,1,1), _xlfn._xlws.FILTER('Tableau de Suivi'!$N$2:$N$5383, 'Tableau de Suivi'!$I$2:$I$5383='Association Importante'!C23), 0)))),"")</f>
        <v>1/6</v>
      </c>
      <c r="Q23" s="567" cm="1">
        <f t="array" aca="1" ref="Q23" ca="1">SUM(_xlfn._xlws.FILTER('Tableau de Suivi'!$J$2:$J$5389,('Tableau de Suivi'!$N$2:$N$5389=R23*('Tableau de Suivi'!$I$2:$I$5389='Association Importante'!C23))))</f>
        <v>38.880000000000003</v>
      </c>
      <c r="R23" s="567" cm="1">
        <f t="array" aca="1" ref="R23" ca="1">IF(MAX(_xlfn._xlws.FILTER('Tableau de Suivi'!$N$2:$N$5389,('Tableau de Suivi'!$J$2:$J$5389&lt;&gt;0)*('Tableau de Suivi'!$I$2:$I$5389='Association Importante'!C23)))=_xlfn.ISOWEEKNUM(TODAY()),MAX(_xlfn._xlws.FILTER('Tableau de Suivi'!$N$2:$N$5389,('Tableau de Suivi'!$J$2:$J$5389&lt;&gt;0)*('Tableau de Suivi'!$I$2:$I$5389='Association Importante'!C23)))-1,MAX(_xlfn._xlws.FILTER('Tableau de Suivi'!$N$2:$N$5389,('Tableau de Suivi'!$J$2:$J$5389&lt;&gt;0)*('Tableau de Suivi'!$I$2:$I$5389='Association Importante'!C23))))</f>
        <v>14</v>
      </c>
      <c r="S23" s="568" t="b">
        <f t="shared" ca="1" si="3"/>
        <v>0</v>
      </c>
      <c r="T23" s="566"/>
      <c r="U23" s="566"/>
    </row>
    <row r="24" spans="2:21">
      <c r="B24" s="962"/>
      <c r="C24" s="599" t="s">
        <v>226</v>
      </c>
      <c r="D24" s="706">
        <f>VLOOKUP(C24,'Tableau de Suivi'!I:AI,26,0)</f>
        <v>134.69999999999999</v>
      </c>
      <c r="E24" s="600" t="str">
        <f t="shared" ca="1" si="4"/>
        <v>S15</v>
      </c>
      <c r="F24" s="706" cm="1">
        <f t="array" aca="1" ref="F24" ca="1">SUM(_xlfn._xlws.FILTER('Tableau de Suivi'!$J$2:$J$5389,('Tableau de Suivi'!$N$2:$N$5389=R24*('Tableau de Suivi'!$I$2:$I$5389='Association Importante'!C24))))</f>
        <v>37.5</v>
      </c>
      <c r="G24" s="710" cm="1">
        <f t="array" aca="1" ref="G24" ca="1">SUM(_xlfn._xlws.FILTER('Tableau de Suivi'!$M$2:$M$5389,('Tableau de Suivi'!$N$2:$N$5389=R24*('Tableau de Suivi'!$I$2:$I$5389='Association Importante'!C24))))</f>
        <v>1</v>
      </c>
      <c r="H24" s="706" cm="1">
        <f t="array" aca="1" ref="H24" ca="1">SUM(_xlfn._xlws.FILTER('Tableau de Suivi'!$J$2:$J$5389,('Tableau de Suivi'!$N$2:$N$5389=_xlfn.ISOWEEKNUM(TODAY())*('Tableau de Suivi'!$I$2:$I$5389='Association Importante'!C24))))</f>
        <v>197.2</v>
      </c>
      <c r="I24" s="710" cm="1">
        <f t="array" aca="1" ref="I24" ca="1">SUM(_xlfn._xlws.FILTER('Tableau de Suivi'!$M$2:$M$5389,('Tableau de Suivi'!$N$2:$N$5389=_xlfn.ISOWEEKNUM(TODAY())*('Tableau de Suivi'!$I$2:$I$5389='Association Importante'!C24)*('Tableau de Suivi'!$J$2:$J$5389&lt;&gt;""))))</f>
        <v>1</v>
      </c>
      <c r="J24" s="706">
        <f>VLOOKUP(C24,'Tableau de Suivi'!I:AI,21,0)</f>
        <v>242.2</v>
      </c>
      <c r="K24" s="706">
        <f>VLOOKUP(C24,'Tableau de Suivi'!I:AI,22,0)</f>
        <v>37.5</v>
      </c>
      <c r="L24" s="600" cm="1">
        <f t="array" ref="L24">COUNTIF('Tableau de Suivi'!$I$2:$I$5389,'Association Importante'!C24)/ROWS(_xlfn.UNIQUE(_xlfn._xlws.FILTER('Tableau de Suivi'!$N$2:$N$5389,'Tableau de Suivi'!$I$2:$I$5389='Association Importante'!C24)))</f>
        <v>1</v>
      </c>
      <c r="M24" s="601" cm="1">
        <f t="array" aca="1" ref="M24" ca="1">MAX(_xlfn._xlws.FILTER('Tableau de Suivi'!B2:B5383, ('Tableau de Suivi'!I2:I5383='Association Importante'!C24) * ('Tableau de Suivi'!J2:J5383&lt;&gt;0) * ('Tableau de Suivi'!B2:B5383&lt;=TODAY())))</f>
        <v>45758</v>
      </c>
      <c r="N24" s="601" t="str" cm="1">
        <f t="array" aca="1" ref="N24" ca="1">IFERROR(_xlfn.TEXTJOIN(" ; ", TRUE, TEXT(_xlfn._xlws.FILTER('Tableau de Suivi'!$B$2:$B$5383, ('Tableau de Suivi'!$I$2:$I$5383='Association Importante'!C24) * ('Tableau de Suivi'!$B$2:$B$5383 &lt; TODAY() ) * ('Tableau de Suivi'!$H$2:$H$5383&lt;&gt;"Annulé") * ('Tableau de Suivi'!$J$2:$J$5383=0)), "jj/mm/aaaa")),"")</f>
        <v>18/04/2025</v>
      </c>
      <c r="O24" s="601" t="str" cm="1">
        <f t="array" aca="1" ref="O24" ca="1">IF(MAX(_xlfn._xlws.FILTER('Tableau de Suivi'!B2:B5383,'Tableau de Suivi'!I2:I5383='Association Importante'!C24))&lt;TODAY(),"Pas de passage prévu",MAX(_xlfn._xlws.FILTER('Tableau de Suivi'!B2:B5383,'Tableau de Suivi'!I2:I5383='Association Importante'!C24)))</f>
        <v>Pas de passage prévu</v>
      </c>
      <c r="P24" s="602" t="str" cm="1">
        <f t="array" aca="1" ref="P24" ca="1">IFERROR(_xlfn.TEXTJOIN("/",TRUE,_xlfn._xlws.FILTER(_xlfn.SEQUENCE(_xlfn.ISOWEEKNUM(TODAY()),1,1,1), ISNA(MATCH(_xlfn.SEQUENCE(_xlfn.ISOWEEKNUM(TODAY()),1,1,1), _xlfn._xlws.FILTER('Tableau de Suivi'!$N$2:$N$5383, 'Tableau de Suivi'!$I$2:$I$5383='Association Importante'!C24), 0)))),"")</f>
        <v/>
      </c>
      <c r="Q24" s="567" cm="1">
        <f t="array" aca="1" ref="Q24" ca="1">SUM(_xlfn._xlws.FILTER('Tableau de Suivi'!$J$2:$J$5389,('Tableau de Suivi'!$N$2:$N$5389=R24*('Tableau de Suivi'!$I$2:$I$5389='Association Importante'!C24))))</f>
        <v>37.5</v>
      </c>
      <c r="R24" s="567" cm="1">
        <f t="array" aca="1" ref="R24" ca="1">IF(MAX(_xlfn._xlws.FILTER('Tableau de Suivi'!$N$2:$N$5389,('Tableau de Suivi'!$J$2:$J$5389&lt;&gt;0)*('Tableau de Suivi'!$I$2:$I$5389='Association Importante'!C24)))=_xlfn.ISOWEEKNUM(TODAY()),MAX(_xlfn._xlws.FILTER('Tableau de Suivi'!$N$2:$N$5389,('Tableau de Suivi'!$J$2:$J$5389&lt;&gt;0)*('Tableau de Suivi'!$I$2:$I$5389='Association Importante'!C24)))-1,MAX(_xlfn._xlws.FILTER('Tableau de Suivi'!$N$2:$N$5389,('Tableau de Suivi'!$J$2:$J$5389&lt;&gt;0)*('Tableau de Suivi'!$I$2:$I$5389='Association Importante'!C24))))</f>
        <v>15</v>
      </c>
      <c r="S24" s="568" t="b">
        <f t="shared" ca="1" si="3"/>
        <v>1</v>
      </c>
      <c r="T24" s="566"/>
      <c r="U24" s="566"/>
    </row>
    <row r="25" spans="2:21">
      <c r="B25" s="962"/>
      <c r="C25" s="609" t="s">
        <v>784</v>
      </c>
      <c r="D25" s="706">
        <f>VLOOKUP(C25,'Tableau de Suivi'!I:AI,26,0)</f>
        <v>47.14</v>
      </c>
      <c r="E25" s="600" t="str">
        <f t="shared" ca="1" si="4"/>
        <v>S15</v>
      </c>
      <c r="F25" s="706" cm="1">
        <f t="array" aca="1" ref="F25" ca="1">SUM(_xlfn._xlws.FILTER('Tableau de Suivi'!$J$2:$J$5389,('Tableau de Suivi'!$N$2:$N$5389=R25*('Tableau de Suivi'!$I$2:$I$5389='Association Importante'!C25))))</f>
        <v>20</v>
      </c>
      <c r="G25" s="710" cm="1">
        <f t="array" aca="1" ref="G25" ca="1">SUM(_xlfn._xlws.FILTER('Tableau de Suivi'!$M$2:$M$5389,('Tableau de Suivi'!$N$2:$N$5389=R25*('Tableau de Suivi'!$I$2:$I$5389='Association Importante'!C25))))</f>
        <v>1</v>
      </c>
      <c r="H25" s="706" cm="1">
        <f t="array" aca="1" ref="H25" ca="1">SUM(_xlfn._xlws.FILTER('Tableau de Suivi'!$J$2:$J$5389,('Tableau de Suivi'!$N$2:$N$5389=_xlfn.ISOWEEKNUM(TODAY())*('Tableau de Suivi'!$I$2:$I$5389='Association Importante'!C25))))</f>
        <v>92.91</v>
      </c>
      <c r="I25" s="710" cm="1">
        <f t="array" aca="1" ref="I25" ca="1">SUM(_xlfn._xlws.FILTER('Tableau de Suivi'!$M$2:$M$5389,('Tableau de Suivi'!$N$2:$N$5389=_xlfn.ISOWEEKNUM(TODAY())*('Tableau de Suivi'!$I$2:$I$5389='Association Importante'!C25)*('Tableau de Suivi'!$J$2:$J$5389&lt;&gt;""))))</f>
        <v>3</v>
      </c>
      <c r="J25" s="706">
        <f>VLOOKUP(C25,'Tableau de Suivi'!I:AI,21,0)</f>
        <v>92.91</v>
      </c>
      <c r="K25" s="706">
        <f>VLOOKUP(C25,'Tableau de Suivi'!I:AI,22,0)</f>
        <v>17.5</v>
      </c>
      <c r="L25" s="600" cm="1">
        <f t="array" ref="L25">COUNTIF('Tableau de Suivi'!$I$2:$I$5389,'Association Importante'!C25)/ROWS(_xlfn.UNIQUE(_xlfn._xlws.FILTER('Tableau de Suivi'!$N$2:$N$5389,'Tableau de Suivi'!$I$2:$I$5389='Association Importante'!C25)))</f>
        <v>1.5</v>
      </c>
      <c r="M25" s="601" cm="1">
        <f t="array" aca="1" ref="M25" ca="1">MAX(_xlfn._xlws.FILTER('Tableau de Suivi'!B2:B5383, ('Tableau de Suivi'!I2:I5383='Association Importante'!C25) * ('Tableau de Suivi'!J2:J5383&lt;&gt;0) * ('Tableau de Suivi'!B2:B5383&lt;=TODAY())))</f>
        <v>45758</v>
      </c>
      <c r="N25" s="601" t="str" cm="1">
        <f t="array" aca="1" ref="N25" ca="1">IFERROR(_xlfn.TEXTJOIN(" ; ", TRUE, TEXT(_xlfn._xlws.FILTER('Tableau de Suivi'!$B$2:$B$5383, ('Tableau de Suivi'!$I$2:$I$5383='Association Importante'!C25) * ('Tableau de Suivi'!$B$2:$B$5383 &lt; TODAY() ) * ('Tableau de Suivi'!$H$2:$H$5383&lt;&gt;"Annulé") * ('Tableau de Suivi'!$J$2:$J$5383=0)), "jj/mm/aaaa")),"")</f>
        <v>18/04/2025</v>
      </c>
      <c r="O25" s="601" t="str" cm="1">
        <f t="array" aca="1" ref="O25" ca="1">IF(MAX(_xlfn._xlws.FILTER('Tableau de Suivi'!B2:B5383,'Tableau de Suivi'!I2:I5383='Association Importante'!C25))&lt;TODAY(),"Pas de passage prévu",MAX(_xlfn._xlws.FILTER('Tableau de Suivi'!B2:B5383,'Tableau de Suivi'!I2:I5383='Association Importante'!C25)))</f>
        <v>Pas de passage prévu</v>
      </c>
      <c r="P25" s="602" t="str" cm="1">
        <f t="array" aca="1" ref="P25" ca="1">IFERROR(_xlfn.TEXTJOIN("/",TRUE,_xlfn._xlws.FILTER(_xlfn.SEQUENCE(_xlfn.ISOWEEKNUM(TODAY()),1,1,1), ISNA(MATCH(_xlfn.SEQUENCE(_xlfn.ISOWEEKNUM(TODAY()),1,1,1), _xlfn._xlws.FILTER('Tableau de Suivi'!$N$2:$N$5383, 'Tableau de Suivi'!$I$2:$I$5383='Association Importante'!C25), 0)))),"")</f>
        <v>8</v>
      </c>
      <c r="Q25" s="567" cm="1">
        <f t="array" aca="1" ref="Q25" ca="1">SUM(_xlfn._xlws.FILTER('Tableau de Suivi'!$J$2:$J$5389,('Tableau de Suivi'!$N$2:$N$5389=R25*('Tableau de Suivi'!$I$2:$I$5389='Association Importante'!C25))))</f>
        <v>20</v>
      </c>
      <c r="R25" s="567" cm="1">
        <f t="array" aca="1" ref="R25" ca="1">IF(MAX(_xlfn._xlws.FILTER('Tableau de Suivi'!$N$2:$N$5389,('Tableau de Suivi'!$J$2:$J$5389&lt;&gt;0)*('Tableau de Suivi'!$I$2:$I$5389='Association Importante'!C25)))=_xlfn.ISOWEEKNUM(TODAY()),MAX(_xlfn._xlws.FILTER('Tableau de Suivi'!$N$2:$N$5389,('Tableau de Suivi'!$J$2:$J$5389&lt;&gt;0)*('Tableau de Suivi'!$I$2:$I$5389='Association Importante'!C25)))-1,MAX(_xlfn._xlws.FILTER('Tableau de Suivi'!$N$2:$N$5389,('Tableau de Suivi'!$J$2:$J$5389&lt;&gt;0)*('Tableau de Suivi'!$I$2:$I$5389='Association Importante'!C25))))</f>
        <v>15</v>
      </c>
      <c r="S25" s="568" t="b">
        <f t="shared" ca="1" si="3"/>
        <v>0</v>
      </c>
      <c r="T25" s="566"/>
      <c r="U25" s="566"/>
    </row>
    <row r="26" spans="2:21">
      <c r="B26" s="962"/>
      <c r="C26" s="599" t="s">
        <v>971</v>
      </c>
      <c r="D26" s="706">
        <f>VLOOKUP(C26,'Tableau de Suivi'!I:AI,26,0)</f>
        <v>45.14</v>
      </c>
      <c r="E26" s="600" t="str">
        <f t="shared" ca="1" si="4"/>
        <v>S14</v>
      </c>
      <c r="F26" s="706" cm="1">
        <f t="array" aca="1" ref="F26" ca="1">SUM(_xlfn._xlws.FILTER('Tableau de Suivi'!$J$2:$J$5389,('Tableau de Suivi'!$N$2:$N$5389=R26*('Tableau de Suivi'!$I$2:$I$5389='Association Importante'!C26))))</f>
        <v>193.8</v>
      </c>
      <c r="G26" s="710" cm="1">
        <f t="array" aca="1" ref="G26" ca="1">SUM(_xlfn._xlws.FILTER('Tableau de Suivi'!$M$2:$M$5389,('Tableau de Suivi'!$N$2:$N$5389=R26*('Tableau de Suivi'!$I$2:$I$5389='Association Importante'!C26))))</f>
        <v>2</v>
      </c>
      <c r="H26" s="706" cm="1">
        <f t="array" aca="1" ref="H26" ca="1">SUM(_xlfn._xlws.FILTER('Tableau de Suivi'!$J$2:$J$5389,('Tableau de Suivi'!$N$2:$N$5389=_xlfn.ISOWEEKNUM(TODAY())*('Tableau de Suivi'!$I$2:$I$5389='Association Importante'!C26))))</f>
        <v>0</v>
      </c>
      <c r="I26" s="710" cm="1">
        <f t="array" aca="1" ref="I26" ca="1">SUM(_xlfn._xlws.FILTER('Tableau de Suivi'!$M$2:$M$5389,('Tableau de Suivi'!$N$2:$N$5389=_xlfn.ISOWEEKNUM(TODAY())*('Tableau de Suivi'!$I$2:$I$5389='Association Importante'!C26)*('Tableau de Suivi'!$J$2:$J$5389&lt;&gt;""))))</f>
        <v>0</v>
      </c>
      <c r="J26" s="706">
        <f>VLOOKUP(C26,'Tableau de Suivi'!I:AI,21,0)</f>
        <v>193.8</v>
      </c>
      <c r="K26" s="706">
        <f>VLOOKUP(C26,'Tableau de Suivi'!I:AI,22,0)</f>
        <v>12</v>
      </c>
      <c r="L26" s="600" cm="1">
        <f t="array" ref="L26">COUNTIF('Tableau de Suivi'!$I$2:$I$5389,'Association Importante'!C26)/ROWS(_xlfn.UNIQUE(_xlfn._xlws.FILTER('Tableau de Suivi'!$N$2:$N$5389,'Tableau de Suivi'!$I$2:$I$5389='Association Importante'!C26)))</f>
        <v>1.2857142857142858</v>
      </c>
      <c r="M26" s="601" cm="1">
        <f t="array" aca="1" ref="M26" ca="1">MAX(_xlfn._xlws.FILTER('Tableau de Suivi'!B2:B5383, ('Tableau de Suivi'!I2:I5383='Association Importante'!C26) * ('Tableau de Suivi'!J2:J5383&lt;&gt;0) * ('Tableau de Suivi'!B2:B5383&lt;=TODAY())))</f>
        <v>45749</v>
      </c>
      <c r="N26" s="601" t="str" cm="1">
        <f t="array" aca="1" ref="N26" ca="1">IFERROR(_xlfn.TEXTJOIN(" ; ", TRUE, TEXT(_xlfn._xlws.FILTER('Tableau de Suivi'!$B$2:$B$5383, ('Tableau de Suivi'!$I$2:$I$5383='Association Importante'!C26) * ('Tableau de Suivi'!$B$2:$B$5383 &lt; TODAY() ) * ('Tableau de Suivi'!$H$2:$H$5383&lt;&gt;"Annulé") * ('Tableau de Suivi'!$J$2:$J$5383=0)), "jj/mm/aaaa")),"")</f>
        <v/>
      </c>
      <c r="O26" s="601" t="str" cm="1">
        <f t="array" aca="1" ref="O26" ca="1">IF(MAX(_xlfn._xlws.FILTER('Tableau de Suivi'!B2:B5383,'Tableau de Suivi'!I2:I5383='Association Importante'!C26))&lt;TODAY(),"Pas de passage prévu",MAX(_xlfn._xlws.FILTER('Tableau de Suivi'!B2:B5383,'Tableau de Suivi'!I2:I5383='Association Importante'!C26)))</f>
        <v>Pas de passage prévu</v>
      </c>
      <c r="P26" s="602" t="str" cm="1">
        <f t="array" aca="1" ref="P26" ca="1">IFERROR(_xlfn.TEXTJOIN("/",TRUE,_xlfn._xlws.FILTER(_xlfn.SEQUENCE(_xlfn.ISOWEEKNUM(TODAY()),1,1,1), ISNA(MATCH(_xlfn.SEQUENCE(_xlfn.ISOWEEKNUM(TODAY()),1,1,1), _xlfn._xlws.FILTER('Tableau de Suivi'!$N$2:$N$5383, 'Tableau de Suivi'!$I$2:$I$5383='Association Importante'!C26), 0)))),"")</f>
        <v>4/7/8/9/10</v>
      </c>
      <c r="Q26" s="567" cm="1">
        <f t="array" aca="1" ref="Q26" ca="1">SUM(_xlfn._xlws.FILTER('Tableau de Suivi'!$J$2:$J$5389,('Tableau de Suivi'!$N$2:$N$5389=R26*('Tableau de Suivi'!$I$2:$I$5389='Association Importante'!C26))))</f>
        <v>193.8</v>
      </c>
      <c r="R26" s="567" cm="1">
        <f t="array" aca="1" ref="R26" ca="1">IF(MAX(_xlfn._xlws.FILTER('Tableau de Suivi'!$N$2:$N$5389,('Tableau de Suivi'!$J$2:$J$5389&lt;&gt;0)*('Tableau de Suivi'!$I$2:$I$5389='Association Importante'!C26)))=_xlfn.ISOWEEKNUM(TODAY()),MAX(_xlfn._xlws.FILTER('Tableau de Suivi'!$N$2:$N$5389,('Tableau de Suivi'!$J$2:$J$5389&lt;&gt;0)*('Tableau de Suivi'!$I$2:$I$5389='Association Importante'!C26)))-1,MAX(_xlfn._xlws.FILTER('Tableau de Suivi'!$N$2:$N$5389,('Tableau de Suivi'!$J$2:$J$5389&lt;&gt;0)*('Tableau de Suivi'!$I$2:$I$5389='Association Importante'!C26))))</f>
        <v>14</v>
      </c>
      <c r="S26" s="568" t="b">
        <f t="shared" ca="1" si="3"/>
        <v>0</v>
      </c>
      <c r="T26" s="566"/>
      <c r="U26" s="566"/>
    </row>
    <row r="27" spans="2:21">
      <c r="B27" s="962"/>
      <c r="C27" s="609" t="s">
        <v>871</v>
      </c>
      <c r="D27" s="706">
        <f>VLOOKUP(C27,'Tableau de Suivi'!I:AI,26,0)</f>
        <v>54.65</v>
      </c>
      <c r="E27" s="600" t="str">
        <f t="shared" ca="1" si="4"/>
        <v>S14</v>
      </c>
      <c r="F27" s="706" cm="1">
        <f t="array" aca="1" ref="F27" ca="1">SUM(_xlfn._xlws.FILTER('Tableau de Suivi'!$J$2:$J$5389,('Tableau de Suivi'!$N$2:$N$5389=R27*('Tableau de Suivi'!$I$2:$I$5389='Association Importante'!C27))))</f>
        <v>24.61</v>
      </c>
      <c r="G27" s="710" cm="1">
        <f t="array" aca="1" ref="G27" ca="1">SUM(_xlfn._xlws.FILTER('Tableau de Suivi'!$M$2:$M$5389,('Tableau de Suivi'!$N$2:$N$5389=R27*('Tableau de Suivi'!$I$2:$I$5389='Association Importante'!C27))))</f>
        <v>2</v>
      </c>
      <c r="H27" s="706" cm="1">
        <f t="array" aca="1" ref="H27" ca="1">SUM(_xlfn._xlws.FILTER('Tableau de Suivi'!$J$2:$J$5389,('Tableau de Suivi'!$N$2:$N$5389=_xlfn.ISOWEEKNUM(TODAY())*('Tableau de Suivi'!$I$2:$I$5389='Association Importante'!C27))))</f>
        <v>143.61000000000001</v>
      </c>
      <c r="I27" s="710" cm="1">
        <f t="array" aca="1" ref="I27" ca="1">SUM(_xlfn._xlws.FILTER('Tableau de Suivi'!$M$2:$M$5389,('Tableau de Suivi'!$N$2:$N$5389=_xlfn.ISOWEEKNUM(TODAY())*('Tableau de Suivi'!$I$2:$I$5389='Association Importante'!C27)*('Tableau de Suivi'!$J$2:$J$5389&lt;&gt;""))))</f>
        <v>2</v>
      </c>
      <c r="J27" s="706">
        <f>VLOOKUP(C27,'Tableau de Suivi'!I:AI,21,0)</f>
        <v>143.61000000000001</v>
      </c>
      <c r="K27" s="706">
        <f>VLOOKUP(C27,'Tableau de Suivi'!I:AI,22,0)</f>
        <v>4.3</v>
      </c>
      <c r="L27" s="600" cm="1">
        <f t="array" ref="L27">COUNTIF('Tableau de Suivi'!$I$2:$I$5389,'Association Importante'!C27)/ROWS(_xlfn.UNIQUE(_xlfn._xlws.FILTER('Tableau de Suivi'!$N$2:$N$5389,'Tableau de Suivi'!$I$2:$I$5389='Association Importante'!C27)))</f>
        <v>1.6923076923076923</v>
      </c>
      <c r="M27" s="601" cm="1">
        <f t="array" aca="1" ref="M27" ca="1">MAX(_xlfn._xlws.FILTER('Tableau de Suivi'!B2:B5383, ('Tableau de Suivi'!I2:I5383='Association Importante'!C27) * ('Tableau de Suivi'!J2:J5383&lt;&gt;0) * ('Tableau de Suivi'!B2:B5383&lt;=TODAY())))</f>
        <v>45749</v>
      </c>
      <c r="N27" s="601" t="str" cm="1">
        <f t="array" aca="1" ref="N27" ca="1">IFERROR(_xlfn.TEXTJOIN(" ; ", TRUE, TEXT(_xlfn._xlws.FILTER('Tableau de Suivi'!$B$2:$B$5383, ('Tableau de Suivi'!$I$2:$I$5383='Association Importante'!C27) * ('Tableau de Suivi'!$B$2:$B$5383 &lt; TODAY() ) * ('Tableau de Suivi'!$H$2:$H$5383&lt;&gt;"Annulé") * ('Tableau de Suivi'!$J$2:$J$5383=0)), "jj/mm/aaaa")),"")</f>
        <v>16/04/2025 ; 18/04/2025 ; 18/04/2025</v>
      </c>
      <c r="O27" s="601" t="str" cm="1">
        <f t="array" aca="1" ref="O27" ca="1">IF(MAX(_xlfn._xlws.FILTER('Tableau de Suivi'!B2:B5383,'Tableau de Suivi'!I2:I5383='Association Importante'!C27))&lt;TODAY(),"Pas de passage prévu",MAX(_xlfn._xlws.FILTER('Tableau de Suivi'!B2:B5383,'Tableau de Suivi'!I2:I5383='Association Importante'!C27)))</f>
        <v>Pas de passage prévu</v>
      </c>
      <c r="P27" s="602" t="str" cm="1">
        <f t="array" aca="1" ref="P27" ca="1">IFERROR(_xlfn.TEXTJOIN("/",TRUE,_xlfn._xlws.FILTER(_xlfn.SEQUENCE(_xlfn.ISOWEEKNUM(TODAY()),1,1,1), ISNA(MATCH(_xlfn.SEQUENCE(_xlfn.ISOWEEKNUM(TODAY()),1,1,1), _xlfn._xlws.FILTER('Tableau de Suivi'!$N$2:$N$5383, 'Tableau de Suivi'!$I$2:$I$5383='Association Importante'!C27), 0)))),"")</f>
        <v>1/2</v>
      </c>
      <c r="Q27" s="567" cm="1">
        <f t="array" aca="1" ref="Q27" ca="1">SUM(_xlfn._xlws.FILTER('Tableau de Suivi'!$J$2:$J$5389,('Tableau de Suivi'!$N$2:$N$5389=R27*('Tableau de Suivi'!$I$2:$I$5389='Association Importante'!C27))))</f>
        <v>24.61</v>
      </c>
      <c r="R27" s="567" cm="1">
        <f t="array" aca="1" ref="R27" ca="1">IF(MAX(_xlfn._xlws.FILTER('Tableau de Suivi'!$N$2:$N$5389,('Tableau de Suivi'!$J$2:$J$5389&lt;&gt;0)*('Tableau de Suivi'!$I$2:$I$5389='Association Importante'!C27)))=_xlfn.ISOWEEKNUM(TODAY()),MAX(_xlfn._xlws.FILTER('Tableau de Suivi'!$N$2:$N$5389,('Tableau de Suivi'!$J$2:$J$5389&lt;&gt;0)*('Tableau de Suivi'!$I$2:$I$5389='Association Importante'!C27)))-1,MAX(_xlfn._xlws.FILTER('Tableau de Suivi'!$N$2:$N$5389,('Tableau de Suivi'!$J$2:$J$5389&lt;&gt;0)*('Tableau de Suivi'!$I$2:$I$5389='Association Importante'!C27))))</f>
        <v>14</v>
      </c>
      <c r="S27" s="568" t="b">
        <f t="shared" ca="1" si="3"/>
        <v>0</v>
      </c>
      <c r="T27" s="566"/>
      <c r="U27" s="566"/>
    </row>
    <row r="28" spans="2:21">
      <c r="B28" s="962"/>
      <c r="C28" s="599" t="s">
        <v>1252</v>
      </c>
      <c r="D28" s="706">
        <f>VLOOKUP(C28,'Tableau de Suivi'!I:AI,26,0)</f>
        <v>41.875</v>
      </c>
      <c r="E28" s="600" t="str">
        <f t="shared" ca="1" si="4"/>
        <v>S14</v>
      </c>
      <c r="F28" s="706" cm="1">
        <f t="array" aca="1" ref="F28" ca="1">SUM(_xlfn._xlws.FILTER('Tableau de Suivi'!$J$2:$J$5389,('Tableau de Suivi'!$N$2:$N$5389=R28*('Tableau de Suivi'!$I$2:$I$5389='Association Importante'!C28))))</f>
        <v>34.270000000000003</v>
      </c>
      <c r="G28" s="710" cm="1">
        <f t="array" aca="1" ref="G28" ca="1">SUM(_xlfn._xlws.FILTER('Tableau de Suivi'!$M$2:$M$5389,('Tableau de Suivi'!$N$2:$N$5389=R28*('Tableau de Suivi'!$I$2:$I$5389='Association Importante'!C28))))</f>
        <v>1</v>
      </c>
      <c r="H28" s="706" cm="1">
        <f t="array" aca="1" ref="H28" ca="1">SUM(_xlfn._xlws.FILTER('Tableau de Suivi'!$J$2:$J$5389,('Tableau de Suivi'!$N$2:$N$5389=_xlfn.ISOWEEKNUM(TODAY())*('Tableau de Suivi'!$I$2:$I$5389='Association Importante'!C28))))</f>
        <v>38.5</v>
      </c>
      <c r="I28" s="710" cm="1">
        <f t="array" aca="1" ref="I28" ca="1">SUM(_xlfn._xlws.FILTER('Tableau de Suivi'!$M$2:$M$5389,('Tableau de Suivi'!$N$2:$N$5389=_xlfn.ISOWEEKNUM(TODAY())*('Tableau de Suivi'!$I$2:$I$5389='Association Importante'!C28)*('Tableau de Suivi'!$J$2:$J$5389&lt;&gt;""))))</f>
        <v>1</v>
      </c>
      <c r="J28" s="706">
        <f>VLOOKUP(C28,'Tableau de Suivi'!I:AI,21,0)</f>
        <v>151.57</v>
      </c>
      <c r="K28" s="706">
        <f>VLOOKUP(C28,'Tableau de Suivi'!I:AI,22,0)</f>
        <v>15.65</v>
      </c>
      <c r="L28" s="600" cm="1">
        <f t="array" ref="L28">COUNTIF('Tableau de Suivi'!$I$2:$I$5389,'Association Importante'!C28)/ROWS(_xlfn.UNIQUE(_xlfn._xlws.FILTER('Tableau de Suivi'!$N$2:$N$5389,'Tableau de Suivi'!$I$2:$I$5389='Association Importante'!C28)))</f>
        <v>1.5</v>
      </c>
      <c r="M28" s="601" cm="1">
        <f t="array" aca="1" ref="M28" ca="1">MAX(_xlfn._xlws.FILTER('Tableau de Suivi'!B2:B5383, ('Tableau de Suivi'!I2:I5383='Association Importante'!C28) * ('Tableau de Suivi'!J2:J5383&lt;&gt;0) * ('Tableau de Suivi'!B2:B5383&lt;=TODAY())))</f>
        <v>45751</v>
      </c>
      <c r="N28" s="601" t="str" cm="1">
        <f t="array" aca="1" ref="N28" ca="1">IFERROR(_xlfn.TEXTJOIN(" ; ", TRUE, TEXT(_xlfn._xlws.FILTER('Tableau de Suivi'!$B$2:$B$5383, ('Tableau de Suivi'!$I$2:$I$5383='Association Importante'!C28) * ('Tableau de Suivi'!$B$2:$B$5383 &lt; TODAY() ) * ('Tableau de Suivi'!$H$2:$H$5383&lt;&gt;"Annulé") * ('Tableau de Suivi'!$J$2:$J$5383=0)), "jj/mm/aaaa")),"")</f>
        <v>11/04/2025 ; 11/04/2025 ; 13/04/2025 ; 18/04/2025 ; 18/04/2025</v>
      </c>
      <c r="O28" s="601" t="str" cm="1">
        <f t="array" aca="1" ref="O28" ca="1">IF(MAX(_xlfn._xlws.FILTER('Tableau de Suivi'!B2:B5383,'Tableau de Suivi'!I2:I5383='Association Importante'!C28))&lt;TODAY(),"Pas de passage prévu",MAX(_xlfn._xlws.FILTER('Tableau de Suivi'!B2:B5383,'Tableau de Suivi'!I2:I5383='Association Importante'!C28)))</f>
        <v>Pas de passage prévu</v>
      </c>
      <c r="P28" s="602" t="str" cm="1">
        <f t="array" aca="1" ref="P28" ca="1">IFERROR(_xlfn.TEXTJOIN("/",TRUE,_xlfn._xlws.FILTER(_xlfn.SEQUENCE(_xlfn.ISOWEEKNUM(TODAY()),1,1,1), ISNA(MATCH(_xlfn.SEQUENCE(_xlfn.ISOWEEKNUM(TODAY()),1,1,1), _xlfn._xlws.FILTER('Tableau de Suivi'!$N$2:$N$5383, 'Tableau de Suivi'!$I$2:$I$5383='Association Importante'!C28), 0)))),"")</f>
        <v>2/6/7/8</v>
      </c>
      <c r="Q28" s="567" cm="1">
        <f t="array" aca="1" ref="Q28" ca="1">SUM(_xlfn._xlws.FILTER('Tableau de Suivi'!$J$2:$J$5389,('Tableau de Suivi'!$N$2:$N$5389=R28*('Tableau de Suivi'!$I$2:$I$5389='Association Importante'!C28))))</f>
        <v>34.270000000000003</v>
      </c>
      <c r="R28" s="567" cm="1">
        <f t="array" aca="1" ref="R28" ca="1">IF(MAX(_xlfn._xlws.FILTER('Tableau de Suivi'!$N$2:$N$5389,('Tableau de Suivi'!$J$2:$J$5389&lt;&gt;0)*('Tableau de Suivi'!$I$2:$I$5389='Association Importante'!C28)))=_xlfn.ISOWEEKNUM(TODAY()),MAX(_xlfn._xlws.FILTER('Tableau de Suivi'!$N$2:$N$5389,('Tableau de Suivi'!$J$2:$J$5389&lt;&gt;0)*('Tableau de Suivi'!$I$2:$I$5389='Association Importante'!C28)))-1,MAX(_xlfn._xlws.FILTER('Tableau de Suivi'!$N$2:$N$5389,('Tableau de Suivi'!$J$2:$J$5389&lt;&gt;0)*('Tableau de Suivi'!$I$2:$I$5389='Association Importante'!C28))))</f>
        <v>14</v>
      </c>
      <c r="S28" s="568" t="b">
        <f t="shared" ca="1" si="3"/>
        <v>0</v>
      </c>
      <c r="T28" s="566"/>
      <c r="U28" s="566"/>
    </row>
    <row r="29" spans="2:21">
      <c r="B29" s="962"/>
      <c r="C29" s="609" t="s">
        <v>2427</v>
      </c>
      <c r="D29" s="706">
        <f>VLOOKUP(C29,'Tableau de Suivi'!I:AI,26,0)</f>
        <v>58.65</v>
      </c>
      <c r="E29" s="600" t="str">
        <f t="shared" ca="1" si="4"/>
        <v>S14</v>
      </c>
      <c r="F29" s="706" cm="1">
        <f t="array" aca="1" ref="F29" ca="1">SUM(_xlfn._xlws.FILTER('Tableau de Suivi'!$J$2:$J$5389,('Tableau de Suivi'!$N$2:$N$5389=R29*('Tableau de Suivi'!$I$2:$I$5389='Association Importante'!C29))))</f>
        <v>50</v>
      </c>
      <c r="G29" s="710" cm="1">
        <f t="array" aca="1" ref="G29" ca="1">SUM(_xlfn._xlws.FILTER('Tableau de Suivi'!$M$2:$M$5389,('Tableau de Suivi'!$N$2:$N$5389=R29*('Tableau de Suivi'!$I$2:$I$5389='Association Importante'!C29))))</f>
        <v>1</v>
      </c>
      <c r="H29" s="706" cm="1">
        <f t="array" aca="1" ref="H29" ca="1">SUM(_xlfn._xlws.FILTER('Tableau de Suivi'!$J$2:$J$5389,('Tableau de Suivi'!$N$2:$N$5389=_xlfn.ISOWEEKNUM(TODAY())*('Tableau de Suivi'!$I$2:$I$5389='Association Importante'!C29))))</f>
        <v>0</v>
      </c>
      <c r="I29" s="710" cm="1">
        <f t="array" aca="1" ref="I29" ca="1">SUM(_xlfn._xlws.FILTER('Tableau de Suivi'!$M$2:$M$5389,('Tableau de Suivi'!$N$2:$N$5389=_xlfn.ISOWEEKNUM(TODAY())*('Tableau de Suivi'!$I$2:$I$5389='Association Importante'!C29)*('Tableau de Suivi'!$J$2:$J$5389&lt;&gt;""))))</f>
        <v>0</v>
      </c>
      <c r="J29" s="706">
        <f>VLOOKUP(C29,'Tableau de Suivi'!I:AI,21,0)</f>
        <v>107</v>
      </c>
      <c r="K29" s="706">
        <f>VLOOKUP(C29,'Tableau de Suivi'!I:AI,22,0)</f>
        <v>0</v>
      </c>
      <c r="L29" s="600" cm="1">
        <f t="array" ref="L29">COUNTIF('Tableau de Suivi'!$I$2:$I$5389,'Association Importante'!C29)/ROWS(_xlfn.UNIQUE(_xlfn._xlws.FILTER('Tableau de Suivi'!$N$2:$N$5389,'Tableau de Suivi'!$I$2:$I$5389='Association Importante'!C29)))</f>
        <v>1.1000000000000001</v>
      </c>
      <c r="M29" s="601" cm="1">
        <f t="array" aca="1" ref="M29" ca="1">MAX(_xlfn._xlws.FILTER('Tableau de Suivi'!B2:B5383, ('Tableau de Suivi'!I2:I5383='Association Importante'!C29) * ('Tableau de Suivi'!J2:J5383&lt;&gt;0) * ('Tableau de Suivi'!B2:B5383&lt;=TODAY())))</f>
        <v>45751</v>
      </c>
      <c r="N29" s="601" t="str" cm="1">
        <f t="array" aca="1" ref="N29" ca="1">IFERROR(_xlfn.TEXTJOIN(" ; ", TRUE, TEXT(_xlfn._xlws.FILTER('Tableau de Suivi'!$B$2:$B$5383, ('Tableau de Suivi'!$I$2:$I$5383='Association Importante'!C29) * ('Tableau de Suivi'!$B$2:$B$5383 &lt; TODAY() ) * ('Tableau de Suivi'!$H$2:$H$5383&lt;&gt;"Annulé") * ('Tableau de Suivi'!$J$2:$J$5383=0)), "jj/mm/aaaa")),"")</f>
        <v/>
      </c>
      <c r="O29" s="601" t="str" cm="1">
        <f t="array" aca="1" ref="O29" ca="1">IF(MAX(_xlfn._xlws.FILTER('Tableau de Suivi'!B2:B5383,'Tableau de Suivi'!I2:I5383='Association Importante'!C29))&lt;TODAY(),"Pas de passage prévu",MAX(_xlfn._xlws.FILTER('Tableau de Suivi'!B2:B5383,'Tableau de Suivi'!I2:I5383='Association Importante'!C29)))</f>
        <v>Pas de passage prévu</v>
      </c>
      <c r="P29" s="602" t="str" cm="1">
        <f t="array" aca="1" ref="P29" ca="1">IFERROR(_xlfn.TEXTJOIN("/",TRUE,_xlfn._xlws.FILTER(_xlfn.SEQUENCE(_xlfn.ISOWEEKNUM(TODAY()),1,1,1), ISNA(MATCH(_xlfn.SEQUENCE(_xlfn.ISOWEEKNUM(TODAY()),1,1,1), _xlfn._xlws.FILTER('Tableau de Suivi'!$N$2:$N$5383, 'Tableau de Suivi'!$I$2:$I$5383='Association Importante'!C29), 0)))),"")</f>
        <v>1/2/3/10</v>
      </c>
      <c r="Q29" s="567" cm="1">
        <f t="array" aca="1" ref="Q29" ca="1">SUM(_xlfn._xlws.FILTER('Tableau de Suivi'!$J$2:$J$5389,('Tableau de Suivi'!$N$2:$N$5389=R29*('Tableau de Suivi'!$I$2:$I$5389='Association Importante'!C29))))</f>
        <v>50</v>
      </c>
      <c r="R29" s="567" cm="1">
        <f t="array" aca="1" ref="R29" ca="1">IF(MAX(_xlfn._xlws.FILTER('Tableau de Suivi'!$N$2:$N$5389,('Tableau de Suivi'!$J$2:$J$5389&lt;&gt;0)*('Tableau de Suivi'!$I$2:$I$5389='Association Importante'!C29)))=_xlfn.ISOWEEKNUM(TODAY()),MAX(_xlfn._xlws.FILTER('Tableau de Suivi'!$N$2:$N$5389,('Tableau de Suivi'!$J$2:$J$5389&lt;&gt;0)*('Tableau de Suivi'!$I$2:$I$5389='Association Importante'!C29)))-1,MAX(_xlfn._xlws.FILTER('Tableau de Suivi'!$N$2:$N$5389,('Tableau de Suivi'!$J$2:$J$5389&lt;&gt;0)*('Tableau de Suivi'!$I$2:$I$5389='Association Importante'!C29))))</f>
        <v>14</v>
      </c>
      <c r="S29" s="568" t="b">
        <f t="shared" ca="1" si="3"/>
        <v>0</v>
      </c>
      <c r="T29" s="566"/>
      <c r="U29" s="566"/>
    </row>
    <row r="30" spans="2:21">
      <c r="B30" s="962"/>
      <c r="C30" s="599" t="s">
        <v>291</v>
      </c>
      <c r="D30" s="706">
        <f>VLOOKUP(C30,'Tableau de Suivi'!I:AI,26,0)</f>
        <v>36</v>
      </c>
      <c r="E30" s="600" t="str">
        <f t="shared" ca="1" si="4"/>
        <v>S15</v>
      </c>
      <c r="F30" s="706" cm="1">
        <f t="array" aca="1" ref="F30" ca="1">SUM(_xlfn._xlws.FILTER('Tableau de Suivi'!$J$2:$J$5389,('Tableau de Suivi'!$N$2:$N$5389=R30*('Tableau de Suivi'!$I$2:$I$5389='Association Importante'!C30))))</f>
        <v>161.79</v>
      </c>
      <c r="G30" s="710" cm="1">
        <f t="array" aca="1" ref="G30" ca="1">SUM(_xlfn._xlws.FILTER('Tableau de Suivi'!$M$2:$M$5389,('Tableau de Suivi'!$N$2:$N$5389=R30*('Tableau de Suivi'!$I$2:$I$5389='Association Importante'!C30))))</f>
        <v>3</v>
      </c>
      <c r="H30" s="706" cm="1">
        <f t="array" aca="1" ref="H30" ca="1">SUM(_xlfn._xlws.FILTER('Tableau de Suivi'!$J$2:$J$5389,('Tableau de Suivi'!$N$2:$N$5389=_xlfn.ISOWEEKNUM(TODAY())*('Tableau de Suivi'!$I$2:$I$5389='Association Importante'!C30))))</f>
        <v>0</v>
      </c>
      <c r="I30" s="710" cm="1">
        <f t="array" aca="1" ref="I30" ca="1">SUM(_xlfn._xlws.FILTER('Tableau de Suivi'!$M$2:$M$5389,('Tableau de Suivi'!$N$2:$N$5389=_xlfn.ISOWEEKNUM(TODAY())*('Tableau de Suivi'!$I$2:$I$5389='Association Importante'!C30)*('Tableau de Suivi'!$J$2:$J$5389&lt;&gt;""))))</f>
        <v>0</v>
      </c>
      <c r="J30" s="706">
        <f>VLOOKUP(C30,'Tableau de Suivi'!I:AI,21,0)</f>
        <v>510</v>
      </c>
      <c r="K30" s="706">
        <f>VLOOKUP(C30,'Tableau de Suivi'!I:AI,22,0)</f>
        <v>23.4</v>
      </c>
      <c r="L30" s="600" cm="1">
        <f t="array" ref="L30">COUNTIF('Tableau de Suivi'!$I$2:$I$5389,'Association Importante'!C30)/ROWS(_xlfn.UNIQUE(_xlfn._xlws.FILTER('Tableau de Suivi'!$N$2:$N$5389,'Tableau de Suivi'!$I$2:$I$5389='Association Importante'!C30)))</f>
        <v>2.375</v>
      </c>
      <c r="M30" s="601" cm="1">
        <f t="array" aca="1" ref="M30" ca="1">MAX(_xlfn._xlws.FILTER('Tableau de Suivi'!B2:B5383, ('Tableau de Suivi'!I2:I5383='Association Importante'!C30) * ('Tableau de Suivi'!J2:J5383&lt;&gt;0) * ('Tableau de Suivi'!B2:B5383&lt;=TODAY())))</f>
        <v>45757</v>
      </c>
      <c r="N30" s="601" t="str" cm="1">
        <f t="array" aca="1" ref="N30" ca="1">IFERROR(_xlfn.TEXTJOIN(" ; ", TRUE, TEXT(_xlfn._xlws.FILTER('Tableau de Suivi'!$B$2:$B$5383, ('Tableau de Suivi'!$I$2:$I$5383='Association Importante'!C30) * ('Tableau de Suivi'!$B$2:$B$5383 &lt; TODAY() ) * ('Tableau de Suivi'!$H$2:$H$5383&lt;&gt;"Annulé") * ('Tableau de Suivi'!$J$2:$J$5383=0)), "jj/mm/aaaa")),"")</f>
        <v>12/04/2025 ; 13/04/2025 ; 14/04/2025 ; 16/04/2025 ; 17/04/2025 ; 19/04/2025 ; 20/04/2025</v>
      </c>
      <c r="O30" s="601" t="str" cm="1">
        <f t="array" aca="1" ref="O30" ca="1">IF(MAX(_xlfn._xlws.FILTER('Tableau de Suivi'!B2:B5383,'Tableau de Suivi'!I2:I5383='Association Importante'!C30))&lt;TODAY(),"Pas de passage prévu",MAX(_xlfn._xlws.FILTER('Tableau de Suivi'!B2:B5383,'Tableau de Suivi'!I2:I5383='Association Importante'!C30)))</f>
        <v>Pas de passage prévu</v>
      </c>
      <c r="P30" s="602" t="str" cm="1">
        <f t="array" aca="1" ref="P30" ca="1">IFERROR(_xlfn.TEXTJOIN("/",TRUE,_xlfn._xlws.FILTER(_xlfn.SEQUENCE(_xlfn.ISOWEEKNUM(TODAY()),1,1,1), ISNA(MATCH(_xlfn.SEQUENCE(_xlfn.ISOWEEKNUM(TODAY()),1,1,1), _xlfn._xlws.FILTER('Tableau de Suivi'!$N$2:$N$5383, 'Tableau de Suivi'!$I$2:$I$5383='Association Importante'!C30), 0)))),"")</f>
        <v>1/2/5/7/10</v>
      </c>
      <c r="Q30" s="567" cm="1">
        <f t="array" aca="1" ref="Q30" ca="1">SUM(_xlfn._xlws.FILTER('Tableau de Suivi'!$J$2:$J$5389,('Tableau de Suivi'!$N$2:$N$5389=R30*('Tableau de Suivi'!$I$2:$I$5389='Association Importante'!C30))))</f>
        <v>161.79</v>
      </c>
      <c r="R30" s="567" cm="1">
        <f t="array" aca="1" ref="R30" ca="1">IF(MAX(_xlfn._xlws.FILTER('Tableau de Suivi'!$N$2:$N$5389,('Tableau de Suivi'!$J$2:$J$5389&lt;&gt;0)*('Tableau de Suivi'!$I$2:$I$5389='Association Importante'!C30)))=_xlfn.ISOWEEKNUM(TODAY()),MAX(_xlfn._xlws.FILTER('Tableau de Suivi'!$N$2:$N$5389,('Tableau de Suivi'!$J$2:$J$5389&lt;&gt;0)*('Tableau de Suivi'!$I$2:$I$5389='Association Importante'!C30)))-1,MAX(_xlfn._xlws.FILTER('Tableau de Suivi'!$N$2:$N$5389,('Tableau de Suivi'!$J$2:$J$5389&lt;&gt;0)*('Tableau de Suivi'!$I$2:$I$5389='Association Importante'!C30))))</f>
        <v>15</v>
      </c>
      <c r="S30" s="568" t="b">
        <f t="shared" ca="1" si="3"/>
        <v>0</v>
      </c>
      <c r="T30" s="566"/>
      <c r="U30" s="566"/>
    </row>
    <row r="31" spans="2:21" ht="15.75" thickBot="1">
      <c r="B31" s="963"/>
      <c r="C31" s="603" t="s">
        <v>1285</v>
      </c>
      <c r="D31" s="707">
        <f>VLOOKUP(C31,'Tableau de Suivi'!I:AI,26,0)</f>
        <v>22</v>
      </c>
      <c r="E31" s="604" t="str">
        <f t="shared" ca="1" si="4"/>
        <v>S15</v>
      </c>
      <c r="F31" s="707" cm="1">
        <f t="array" aca="1" ref="F31" ca="1">SUM(_xlfn._xlws.FILTER('Tableau de Suivi'!$J$2:$J$5389,('Tableau de Suivi'!$N$2:$N$5389=R31*('Tableau de Suivi'!$I$2:$I$5389='Association Importante'!C31))))</f>
        <v>22</v>
      </c>
      <c r="G31" s="711" cm="1">
        <f t="array" aca="1" ref="G31" ca="1">SUM(_xlfn._xlws.FILTER('Tableau de Suivi'!$M$2:$M$5389,('Tableau de Suivi'!$N$2:$N$5389=R31*('Tableau de Suivi'!$I$2:$I$5389='Association Importante'!C31))))</f>
        <v>1</v>
      </c>
      <c r="H31" s="707" cm="1">
        <f t="array" aca="1" ref="H31" ca="1">SUM(_xlfn._xlws.FILTER('Tableau de Suivi'!$J$2:$J$5389,('Tableau de Suivi'!$N$2:$N$5389=_xlfn.ISOWEEKNUM(TODAY())*('Tableau de Suivi'!$I$2:$I$5389='Association Importante'!C31))))</f>
        <v>0</v>
      </c>
      <c r="I31" s="711" cm="1">
        <f t="array" aca="1" ref="I31" ca="1">SUM(_xlfn._xlws.FILTER('Tableau de Suivi'!$M$2:$M$5389,('Tableau de Suivi'!$N$2:$N$5389=_xlfn.ISOWEEKNUM(TODAY())*('Tableau de Suivi'!$I$2:$I$5389='Association Importante'!C31)*('Tableau de Suivi'!$J$2:$J$5389&lt;&gt;""))))</f>
        <v>0</v>
      </c>
      <c r="J31" s="707">
        <f>VLOOKUP(C31,'Tableau de Suivi'!I:AI,21,0)</f>
        <v>195</v>
      </c>
      <c r="K31" s="707">
        <f>VLOOKUP(C31,'Tableau de Suivi'!I:AI,22,0)</f>
        <v>11</v>
      </c>
      <c r="L31" s="604" cm="1">
        <f t="array" ref="L31">COUNTIF('Tableau de Suivi'!$I$2:$I$5389,'Association Importante'!C31)/ROWS(_xlfn.UNIQUE(_xlfn._xlws.FILTER('Tableau de Suivi'!$N$2:$N$5389,'Tableau de Suivi'!$I$2:$I$5389='Association Importante'!C31)))</f>
        <v>1.125</v>
      </c>
      <c r="M31" s="605" cm="1">
        <f t="array" aca="1" ref="M31" ca="1">MAX(_xlfn._xlws.FILTER('Tableau de Suivi'!B2:B5383, ('Tableau de Suivi'!I2:I5383='Association Importante'!C31) * ('Tableau de Suivi'!J2:J5383&lt;&gt;0) * ('Tableau de Suivi'!B2:B5383&lt;=TODAY())))</f>
        <v>45755</v>
      </c>
      <c r="N31" s="605" t="str" cm="1">
        <f t="array" aca="1" ref="N31" ca="1">IFERROR(_xlfn.TEXTJOIN(" ; ", TRUE, TEXT(_xlfn._xlws.FILTER('Tableau de Suivi'!$B$2:$B$5383, ('Tableau de Suivi'!$I$2:$I$5383='Association Importante'!C31) * ('Tableau de Suivi'!$B$2:$B$5383 &lt; TODAY() ) * ('Tableau de Suivi'!$H$2:$H$5383&lt;&gt;"Annulé") * ('Tableau de Suivi'!$J$2:$J$5383=0)), "jj/mm/aaaa")),"")</f>
        <v>15/04/2025</v>
      </c>
      <c r="O31" s="605" t="str" cm="1">
        <f t="array" aca="1" ref="O31" ca="1">IF(MAX(_xlfn._xlws.FILTER('Tableau de Suivi'!B2:B5383,'Tableau de Suivi'!I2:I5383='Association Importante'!C31))&lt;TODAY(),"Pas de passage prévu",MAX(_xlfn._xlws.FILTER('Tableau de Suivi'!B2:B5383,'Tableau de Suivi'!I2:I5383='Association Importante'!C31)))</f>
        <v>Pas de passage prévu</v>
      </c>
      <c r="P31" s="606" t="str" cm="1">
        <f t="array" aca="1" ref="P31" ca="1">IFERROR(_xlfn.TEXTJOIN("/",TRUE,_xlfn._xlws.FILTER(_xlfn.SEQUENCE(_xlfn.ISOWEEKNUM(TODAY()),1,1,1), ISNA(MATCH(_xlfn.SEQUENCE(_xlfn.ISOWEEKNUM(TODAY()),1,1,1), _xlfn._xlws.FILTER('Tableau de Suivi'!$N$2:$N$5383, 'Tableau de Suivi'!$I$2:$I$5383='Association Importante'!C31), 0)))),"")</f>
        <v>1/2/4/5/6/10</v>
      </c>
      <c r="Q31" s="567" cm="1">
        <f t="array" aca="1" ref="Q31" ca="1">SUM(_xlfn._xlws.FILTER('Tableau de Suivi'!$J$2:$J$5389,('Tableau de Suivi'!$N$2:$N$5389=R31*('Tableau de Suivi'!$I$2:$I$5389='Association Importante'!C31))))</f>
        <v>22</v>
      </c>
      <c r="R31" s="567" cm="1">
        <f t="array" aca="1" ref="R31" ca="1">IF(MAX(_xlfn._xlws.FILTER('Tableau de Suivi'!$N$2:$N$5389,('Tableau de Suivi'!$J$2:$J$5389&lt;&gt;0)*('Tableau de Suivi'!$I$2:$I$5389='Association Importante'!C31)))=_xlfn.ISOWEEKNUM(TODAY()),MAX(_xlfn._xlws.FILTER('Tableau de Suivi'!$N$2:$N$5389,('Tableau de Suivi'!$J$2:$J$5389&lt;&gt;0)*('Tableau de Suivi'!$I$2:$I$5389='Association Importante'!C31)))-1,MAX(_xlfn._xlws.FILTER('Tableau de Suivi'!$N$2:$N$5389,('Tableau de Suivi'!$J$2:$J$5389&lt;&gt;0)*('Tableau de Suivi'!$I$2:$I$5389='Association Importante'!C31))))</f>
        <v>15</v>
      </c>
      <c r="S31" s="568" t="b">
        <f t="shared" ca="1" si="3"/>
        <v>0</v>
      </c>
      <c r="T31" s="566"/>
      <c r="U31" s="566"/>
    </row>
    <row r="32" spans="2:21" ht="15.75" thickBot="1">
      <c r="C32" s="610"/>
    </row>
    <row r="33" spans="3:15" ht="15" customHeight="1" thickBot="1">
      <c r="D33" s="958" t="s">
        <v>3076</v>
      </c>
      <c r="E33" s="993" t="s">
        <v>2478</v>
      </c>
      <c r="F33" s="994"/>
      <c r="J33" s="571"/>
      <c r="K33" s="571"/>
      <c r="L33" s="990" t="s">
        <v>2479</v>
      </c>
      <c r="M33" s="987" t="s">
        <v>3296</v>
      </c>
      <c r="N33" s="569" t="s">
        <v>2480</v>
      </c>
      <c r="O33" s="983" t="s">
        <v>2481</v>
      </c>
    </row>
    <row r="34" spans="3:15" ht="15" customHeight="1">
      <c r="D34" s="959"/>
      <c r="E34" s="995" t="s">
        <v>2482</v>
      </c>
      <c r="F34" s="996"/>
      <c r="J34" s="571"/>
      <c r="K34" s="571"/>
      <c r="L34" s="991"/>
      <c r="M34" s="988"/>
      <c r="N34" s="611"/>
      <c r="O34" s="984"/>
    </row>
    <row r="35" spans="3:15" ht="15" customHeight="1">
      <c r="C35" s="564" t="s">
        <v>2483</v>
      </c>
      <c r="D35" s="959"/>
      <c r="E35" s="997" t="s">
        <v>2484</v>
      </c>
      <c r="F35" s="998"/>
      <c r="J35" s="571"/>
      <c r="K35" s="571"/>
      <c r="L35" s="991"/>
      <c r="M35" s="988"/>
      <c r="N35" s="611"/>
      <c r="O35" s="984"/>
    </row>
    <row r="36" spans="3:15" ht="15" customHeight="1" thickBot="1">
      <c r="C36" s="564" t="s">
        <v>2486</v>
      </c>
      <c r="D36" s="959"/>
      <c r="E36" s="999" t="s">
        <v>2487</v>
      </c>
      <c r="F36" s="1000"/>
      <c r="J36" s="571"/>
      <c r="K36" s="571"/>
      <c r="L36" s="991"/>
      <c r="M36" s="989"/>
      <c r="N36" s="611"/>
      <c r="O36" s="985" t="s">
        <v>2485</v>
      </c>
    </row>
    <row r="37" spans="3:15" ht="15" customHeight="1" thickBot="1">
      <c r="C37" s="564" t="s">
        <v>2488</v>
      </c>
      <c r="D37" s="960"/>
      <c r="E37" s="1001" t="s">
        <v>2489</v>
      </c>
      <c r="F37" s="1002"/>
      <c r="J37" s="571"/>
      <c r="K37" s="571"/>
      <c r="L37" s="992"/>
      <c r="M37" s="611"/>
      <c r="N37" s="611"/>
      <c r="O37" s="986"/>
    </row>
    <row r="38" spans="3:15" ht="15" customHeight="1" thickBot="1">
      <c r="C38" s="564" t="s">
        <v>2490</v>
      </c>
      <c r="E38" s="981" t="s">
        <v>2491</v>
      </c>
      <c r="F38" s="982"/>
      <c r="J38" s="571"/>
      <c r="K38" s="571"/>
    </row>
    <row r="39" spans="3:15" ht="15" customHeight="1">
      <c r="C39" s="564" t="s">
        <v>2492</v>
      </c>
      <c r="D39" s="572"/>
      <c r="J39" s="571"/>
      <c r="K39" s="571"/>
    </row>
    <row r="40" spans="3:15" ht="15" customHeight="1">
      <c r="C40" s="564" t="s">
        <v>2493</v>
      </c>
      <c r="D40" s="572"/>
      <c r="J40" s="571"/>
      <c r="K40" s="571"/>
    </row>
    <row r="41" spans="3:15">
      <c r="C41" s="564" t="s">
        <v>2494</v>
      </c>
      <c r="D41" s="572"/>
      <c r="J41" s="571"/>
      <c r="K41" s="571"/>
    </row>
    <row r="42" spans="3:15">
      <c r="C42" s="564" t="s">
        <v>2495</v>
      </c>
    </row>
    <row r="43" spans="3:15">
      <c r="C43" s="564" t="s">
        <v>2496</v>
      </c>
    </row>
    <row r="44" spans="3:15">
      <c r="C44" s="564" t="s">
        <v>2497</v>
      </c>
    </row>
    <row r="45" spans="3:15">
      <c r="C45" s="564" t="s">
        <v>2498</v>
      </c>
    </row>
    <row r="46" spans="3:15">
      <c r="C46" s="564" t="s">
        <v>2499</v>
      </c>
    </row>
    <row r="47" spans="3:15">
      <c r="C47" s="564" t="s">
        <v>2500</v>
      </c>
    </row>
    <row r="48" spans="3:15">
      <c r="C48" s="564" t="s">
        <v>2501</v>
      </c>
    </row>
    <row r="49" spans="3:3">
      <c r="C49" s="564" t="s">
        <v>2502</v>
      </c>
    </row>
    <row r="50" spans="3:3">
      <c r="C50" s="564" t="s">
        <v>2503</v>
      </c>
    </row>
    <row r="51" spans="3:3">
      <c r="C51" s="564" t="s">
        <v>2504</v>
      </c>
    </row>
    <row r="52" spans="3:3">
      <c r="C52" s="564"/>
    </row>
  </sheetData>
  <sheetProtection algorithmName="SHA-512" hashValue="ct8bzdUQlQMB7IUfgIIJwf7u6yw+p0mVTn/whxmffXdCHpHl8EGohUenuEYNFFma9DvtYtvBuogkMN5ksTygWQ==" saltValue="/lj/GEziiQmG5E/+RmOhFg==" spinCount="100000" sheet="1" objects="1" scenarios="1"/>
  <mergeCells count="27">
    <mergeCell ref="E38:F38"/>
    <mergeCell ref="O33:O35"/>
    <mergeCell ref="O36:O37"/>
    <mergeCell ref="M33:M36"/>
    <mergeCell ref="L33:L37"/>
    <mergeCell ref="E33:F33"/>
    <mergeCell ref="E34:F34"/>
    <mergeCell ref="E35:F35"/>
    <mergeCell ref="E36:F36"/>
    <mergeCell ref="E37:F37"/>
    <mergeCell ref="D1:M2"/>
    <mergeCell ref="N4:N5"/>
    <mergeCell ref="O4:O5"/>
    <mergeCell ref="P4:P5"/>
    <mergeCell ref="B7:B9"/>
    <mergeCell ref="J4:J5"/>
    <mergeCell ref="K4:K5"/>
    <mergeCell ref="L4:L5"/>
    <mergeCell ref="M4:M5"/>
    <mergeCell ref="E4:G4"/>
    <mergeCell ref="H4:I4"/>
    <mergeCell ref="D33:D37"/>
    <mergeCell ref="B20:B31"/>
    <mergeCell ref="B4:B5"/>
    <mergeCell ref="C4:C5"/>
    <mergeCell ref="D4:D5"/>
    <mergeCell ref="B11:B18"/>
  </mergeCells>
  <conditionalFormatting sqref="E7:E18 E20:E31">
    <cfRule type="expression" dxfId="180" priority="14">
      <formula>Q7=K7</formula>
    </cfRule>
    <cfRule type="expression" dxfId="179" priority="16">
      <formula>Q7=J7</formula>
    </cfRule>
    <cfRule type="expression" dxfId="178" priority="17">
      <formula>Q7&lt;D7*0.85</formula>
    </cfRule>
    <cfRule type="expression" dxfId="177" priority="25">
      <formula>Q7&lt;D7</formula>
    </cfRule>
    <cfRule type="expression" dxfId="176" priority="26">
      <formula>Q7&gt;D7</formula>
    </cfRule>
  </conditionalFormatting>
  <conditionalFormatting sqref="F7:F18 F20:F31">
    <cfRule type="expression" dxfId="175" priority="6">
      <formula>Q7=K7</formula>
    </cfRule>
    <cfRule type="expression" dxfId="174" priority="7">
      <formula>Q7=J7</formula>
    </cfRule>
    <cfRule type="expression" dxfId="173" priority="8">
      <formula>Q7&lt;D7*0.85</formula>
    </cfRule>
    <cfRule type="expression" dxfId="172" priority="9">
      <formula>Q7&lt;D7</formula>
    </cfRule>
    <cfRule type="expression" dxfId="171" priority="10">
      <formula>Q7&gt;D7</formula>
    </cfRule>
  </conditionalFormatting>
  <conditionalFormatting sqref="L7:L31">
    <cfRule type="expression" dxfId="170" priority="24">
      <formula>L7&lt;1</formula>
    </cfRule>
  </conditionalFormatting>
  <conditionalFormatting sqref="M7:M9">
    <cfRule type="expression" dxfId="169" priority="23">
      <formula>AND(_xlfn.ISOWEEKNUM(M7)&lt;_xlfn.ISOWEEKNUM(TODAY())-1,N7="")</formula>
    </cfRule>
  </conditionalFormatting>
  <conditionalFormatting sqref="M11:M18">
    <cfRule type="expression" dxfId="168" priority="22">
      <formula>AND(_xlfn.ISOWEEKNUM(M11)&lt;_xlfn.ISOWEEKNUM(TODAY())-2,N11="")</formula>
    </cfRule>
  </conditionalFormatting>
  <conditionalFormatting sqref="M20:M31">
    <cfRule type="expression" dxfId="167" priority="21">
      <formula>AND(_xlfn.ISOWEEKNUM(M20)&lt;_xlfn.ISOWEEKNUM(TODAY())-3,N20="")</formula>
    </cfRule>
  </conditionalFormatting>
  <conditionalFormatting sqref="N7:N31">
    <cfRule type="expression" dxfId="166" priority="15">
      <formula>N7&lt;&gt;""</formula>
    </cfRule>
  </conditionalFormatting>
  <conditionalFormatting sqref="O7:O9">
    <cfRule type="expression" dxfId="165" priority="12">
      <formula>AND(ISTEXT(O7),N7="",_xlfn.ISOWEEKNUM(M7)=_xlfn.ISOWEEKNUM(TODAY())-1)</formula>
    </cfRule>
    <cfRule type="expression" dxfId="164" priority="20">
      <formula>ISTEXT(O7)</formula>
    </cfRule>
  </conditionalFormatting>
  <conditionalFormatting sqref="O11:O18">
    <cfRule type="expression" dxfId="163" priority="13">
      <formula>AND(ISTEXT(O11),N11="",_xlfn.ISOWEEKNUM(M11)=_xlfn.ISOWEEKNUM(TODAY())-2)</formula>
    </cfRule>
    <cfRule type="expression" dxfId="162" priority="19">
      <formula>AND(ISTEXT(O11),_xlfn.ISOWEEKNUM(M11)&lt;_xlfn.ISOWEEKNUM(TODAY()))</formula>
    </cfRule>
  </conditionalFormatting>
  <conditionalFormatting sqref="O20:O31">
    <cfRule type="expression" dxfId="161" priority="11">
      <formula>AND(ISTEXT(O20),N20="",_xlfn.ISOWEEKNUM(M20)=_xlfn.ISOWEEKNUM(TODAY())-3)</formula>
    </cfRule>
    <cfRule type="expression" dxfId="160" priority="18">
      <formula>AND(ISTEXT(O20),_xlfn.ISOWEEKNUM(M20)&lt;_xlfn.ISOWEEKNUM(TODAY())-1)</formula>
    </cfRule>
  </conditionalFormatting>
  <conditionalFormatting sqref="G7:G18 G20:G31">
    <cfRule type="expression" dxfId="159" priority="1">
      <formula>Q7=K7</formula>
    </cfRule>
    <cfRule type="expression" dxfId="158" priority="2">
      <formula>Q7=J7</formula>
    </cfRule>
    <cfRule type="expression" dxfId="157" priority="3">
      <formula>Q7&lt;D7*0.85</formula>
    </cfRule>
    <cfRule type="expression" dxfId="156" priority="4">
      <formula>Q7&lt;D7</formula>
    </cfRule>
    <cfRule type="expression" dxfId="155" priority="5">
      <formula>Q7&gt;D7</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B3FC2-A519-4153-B1C9-0694FA3BF7A1}">
  <sheetPr codeName="Sheet17">
    <tabColor rgb="FF00B0F0"/>
  </sheetPr>
  <dimension ref="A1:X33"/>
  <sheetViews>
    <sheetView workbookViewId="0">
      <selection activeCell="F8" sqref="F8"/>
    </sheetView>
  </sheetViews>
  <sheetFormatPr defaultRowHeight="15"/>
  <cols>
    <col min="1" max="1" width="2.7109375" style="587" customWidth="1"/>
    <col min="2" max="2" width="17.5703125" style="451" customWidth="1"/>
    <col min="3" max="3" width="40" style="451" customWidth="1"/>
    <col min="4" max="4" width="14.7109375" style="451" customWidth="1"/>
    <col min="5" max="5" width="12.7109375" style="451" customWidth="1"/>
    <col min="6" max="6" width="11.85546875" style="451" customWidth="1"/>
    <col min="7" max="7" width="12.28515625" style="451" customWidth="1"/>
    <col min="8" max="8" width="10.42578125" style="451" customWidth="1"/>
    <col min="9" max="9" width="11.85546875" style="451" customWidth="1"/>
    <col min="10" max="10" width="13.5703125" style="451" customWidth="1"/>
    <col min="11" max="11" width="13.42578125" style="451" customWidth="1"/>
    <col min="12" max="12" width="12" style="451" customWidth="1"/>
    <col min="13" max="13" width="22.85546875" style="451" customWidth="1"/>
    <col min="14" max="14" width="34.42578125" style="451" customWidth="1"/>
    <col min="15" max="15" width="22.85546875" style="451" bestFit="1" customWidth="1"/>
    <col min="16" max="16" width="24.7109375" style="451" customWidth="1"/>
    <col min="17" max="16384" width="9.140625" style="451"/>
  </cols>
  <sheetData>
    <row r="1" spans="2:24" ht="21.6" customHeight="1" thickBot="1">
      <c r="B1" s="570" t="str">
        <f ca="1">"On est semaine " &amp; _xlfn.ISOWEEKNUM(TODAY())</f>
        <v>On est semaine 10</v>
      </c>
      <c r="C1" s="561"/>
      <c r="D1" s="917" t="s">
        <v>3077</v>
      </c>
      <c r="E1" s="918"/>
      <c r="F1" s="918"/>
      <c r="G1" s="918"/>
      <c r="H1" s="918"/>
      <c r="I1" s="918"/>
      <c r="J1" s="918"/>
      <c r="K1" s="918"/>
      <c r="L1" s="918"/>
      <c r="M1" s="919"/>
      <c r="O1" s="561"/>
      <c r="R1" s="565"/>
    </row>
    <row r="2" spans="2:24" ht="21.6" customHeight="1" thickBot="1">
      <c r="D2" s="920"/>
      <c r="E2" s="921"/>
      <c r="F2" s="921"/>
      <c r="G2" s="921"/>
      <c r="H2" s="921"/>
      <c r="I2" s="921"/>
      <c r="J2" s="921"/>
      <c r="K2" s="921"/>
      <c r="L2" s="921"/>
      <c r="M2" s="922"/>
      <c r="R2" s="565"/>
    </row>
    <row r="3" spans="2:24" ht="15.75" thickBot="1"/>
    <row r="4" spans="2:24" ht="33" customHeight="1">
      <c r="C4" s="1009" t="s">
        <v>114</v>
      </c>
      <c r="D4" s="1003" t="s">
        <v>2469</v>
      </c>
      <c r="E4" s="978" t="s">
        <v>3220</v>
      </c>
      <c r="F4" s="979"/>
      <c r="G4" s="980"/>
      <c r="H4" s="978" t="s">
        <v>3221</v>
      </c>
      <c r="I4" s="980"/>
      <c r="J4" s="1003" t="s">
        <v>2470</v>
      </c>
      <c r="K4" s="1003" t="s">
        <v>2471</v>
      </c>
      <c r="L4" s="1003" t="s">
        <v>2472</v>
      </c>
      <c r="M4" s="1003" t="s">
        <v>2473</v>
      </c>
      <c r="N4" s="1003" t="s">
        <v>2474</v>
      </c>
      <c r="O4" s="1003" t="s">
        <v>2475</v>
      </c>
      <c r="P4" s="1007" t="s">
        <v>2476</v>
      </c>
    </row>
    <row r="5" spans="2:24" ht="18.75" customHeight="1" thickBot="1">
      <c r="C5" s="1010"/>
      <c r="D5" s="1004"/>
      <c r="E5" s="442" t="s">
        <v>1399</v>
      </c>
      <c r="F5" s="442" t="s">
        <v>2477</v>
      </c>
      <c r="G5" s="442" t="s">
        <v>3219</v>
      </c>
      <c r="H5" s="442" t="s">
        <v>2477</v>
      </c>
      <c r="I5" s="442" t="s">
        <v>3219</v>
      </c>
      <c r="J5" s="1004"/>
      <c r="K5" s="1004"/>
      <c r="L5" s="1004"/>
      <c r="M5" s="1004"/>
      <c r="N5" s="1004"/>
      <c r="O5" s="1004"/>
      <c r="P5" s="1008"/>
    </row>
    <row r="6" spans="2:24" ht="8.1" customHeight="1" thickBot="1">
      <c r="C6" s="581"/>
      <c r="D6" s="581"/>
      <c r="E6" s="581"/>
      <c r="F6" s="581"/>
      <c r="G6" s="581"/>
      <c r="H6" s="593"/>
      <c r="I6" s="587"/>
      <c r="J6" s="581"/>
      <c r="K6" s="581"/>
      <c r="L6" s="581"/>
      <c r="M6" s="581"/>
      <c r="N6" s="581"/>
      <c r="O6" s="581"/>
      <c r="P6" s="581"/>
    </row>
    <row r="7" spans="2:24">
      <c r="C7" s="582" t="s">
        <v>803</v>
      </c>
      <c r="D7" s="751">
        <f>VLOOKUP(C7,'Tableau de Suivi'!I:AI,26,0)</f>
        <v>300.61</v>
      </c>
      <c r="E7" s="583" t="str">
        <f ca="1">IF(R7="","","S" &amp; R7)</f>
        <v>S15</v>
      </c>
      <c r="F7" s="751">
        <f ca="1">IF(Q7="","",Q7)</f>
        <v>149.75</v>
      </c>
      <c r="G7" s="583" cm="1">
        <f t="array" aca="1" ref="G7" ca="1">IFERROR(SUM(_xlfn._xlws.FILTER('Tableau de Suivi'!$M$2:$M$5389, ('Tableau de Suivi'!$N$2:$N$5389 = R7) * ('Tableau de Suivi'!$I$2:$I$5389=C7))),"")</f>
        <v>4</v>
      </c>
      <c r="H7" s="583" cm="1">
        <f t="array" aca="1" ref="H7" ca="1">IFERROR(SUM(_xlfn._xlws.FILTER('Tableau de Suivi'!$J$2:$J$5389, ('Tableau de Suivi'!$N$2:$N$5389 = _xlfn.ISOWEEKNUM(TODAY())) * ('Tableau de Suivi'!$I$2:$I$5389=C7))),"")</f>
        <v>469.9</v>
      </c>
      <c r="I7" s="583" cm="1">
        <f t="array" aca="1" ref="I7" ca="1">IFERROR(SUM(_xlfn._xlws.FILTER('Tableau de Suivi'!$M$2:$M$5389, ('Tableau de Suivi'!$N$2:$N$5389 =_xlfn.ISOWEEKNUM(TODAY())) * ('Tableau de Suivi'!$I$2:$I$5389=C7)*('Tableau de Suivi'!$J$2:$J$5389&lt;&gt;""))),0)</f>
        <v>4</v>
      </c>
      <c r="J7" s="751">
        <f>VLOOKUP(C7,'Tableau de Suivi'!I:AI,21,0)</f>
        <v>475.14</v>
      </c>
      <c r="K7" s="751">
        <f>VLOOKUP(C7,'Tableau de Suivi'!I:AI,22,0)</f>
        <v>82</v>
      </c>
      <c r="L7" s="443" cm="1">
        <f t="array" ref="L7">COUNTIF('Tableau de Suivi'!$I$2:$I$5383,C7)/ROWS(_xlfn.UNIQUE(_xlfn._xlws.FILTER('Tableau de Suivi'!$N$2:$N$5383,'Tableau de Suivi'!$I$2:$I$5383=C7)))</f>
        <v>3.7647058823529411</v>
      </c>
      <c r="M7" s="444" cm="1">
        <f t="array" aca="1" ref="M7" ca="1">IFERROR(MAX(_xlfn._xlws.FILTER('Tableau de Suivi'!B2:B5383, ('Tableau de Suivi'!I2:I5383=C7) * ('Tableau de Suivi'!J2:J5383&lt;&gt;0) * ('Tableau de Suivi'!B2:B5383&lt;=TODAY()))),"")</f>
        <v>45756</v>
      </c>
      <c r="N7" s="583" t="str" cm="1">
        <f t="array" aca="1" ref="N7" ca="1">IFERROR(_xlfn.TEXTJOIN(" ; ", TRUE, TEXT(_xlfn._xlws.FILTER('Tableau de Suivi'!$B$2:$B$5383, ('Tableau de Suivi'!$I$2:$I$5383=C7) * ('Tableau de Suivi'!$B$2:$B$5383 &lt; TODAY() ) * ('Tableau de Suivi'!$H$2:$H$5383&lt;&gt;"Annulé") * ('Tableau de Suivi'!$J$2:$J$5383=0)), "jj/mm/aaaa")),"")</f>
        <v>11/04/2025 ; 14/04/2025 ; 15/04/2025 ; 16/04/2025 ; 18/04/2025 ; 21/04/2025</v>
      </c>
      <c r="O7" s="444" t="str" cm="1">
        <f t="array" aca="1" ref="O7" ca="1">IF(MAX(_xlfn._xlws.FILTER('Tableau de Suivi'!$B$2:$B$5383,'Tableau de Suivi'!$I$2:$I$5383=C7))&lt;TODAY(),"Pas de passage prévu",MAX(_xlfn._xlws.FILTER('Tableau de Suivi'!$B$2:$B$5383,'Tableau de Suivi'!$I$2:$I$5383=C7)))</f>
        <v>Pas de passage prévu</v>
      </c>
      <c r="P7" s="584" t="str" cm="1">
        <f t="array" aca="1" ref="P7" ca="1">IFERROR(_xlfn.TEXTJOIN("/",TRUE,_xlfn._xlws.FILTER(_xlfn.SEQUENCE(_xlfn.ISOWEEKNUM(TODAY()),1,1,1), ISNA(MATCH(_xlfn.SEQUENCE(_xlfn.ISOWEEKNUM(TODAY()),1,1,1), _xlfn._xlws.FILTER('Tableau de Suivi'!$N$2:$N$5383, 'Tableau de Suivi'!$I$2:$I$5383=C7), 0)))),"")</f>
        <v/>
      </c>
      <c r="Q7" s="567" cm="1">
        <f t="array" aca="1" ref="Q7" ca="1">IFERROR(SUM(_xlfn._xlws.FILTER('Tableau de Suivi'!$J$2:$J$5389, ('Tableau de Suivi'!$N$2:$N$5389 = R7) * ('Tableau de Suivi'!$I$2:$I$5389=C7))),"")</f>
        <v>149.75</v>
      </c>
      <c r="R7" s="567" cm="1">
        <f t="array" aca="1" ref="R7" ca="1">IFERROR(IF(MAX(_xlfn._xlws.FILTER('Tableau de Suivi'!$N$2:$N$5389,('Tableau de Suivi'!$J$2:$J$5389&lt;&gt;0)*('Tableau de Suivi'!$I$2:$I$5389=C7)))=_xlfn.ISOWEEKNUM(TODAY()),MAX(_xlfn._xlws.FILTER('Tableau de Suivi'!$N$2:$N$5389,('Tableau de Suivi'!$J$2:$J$5389&lt;&gt;0)*('Tableau de Suivi'!$I$2:$I$5389=C7)))-1,MAX(_xlfn._xlws.FILTER('Tableau de Suivi'!$N$2:$N$5389,('Tableau de Suivi'!$J$2:$J$5389&lt;&gt;0)*('Tableau de Suivi'!$I$2:$I$5389=C7)))),"")</f>
        <v>15</v>
      </c>
      <c r="S7" s="567" t="b">
        <f ca="1">Q7=K7</f>
        <v>0</v>
      </c>
      <c r="U7" s="561"/>
      <c r="X7" s="565"/>
    </row>
    <row r="8" spans="2:24">
      <c r="C8" s="574" t="s">
        <v>809</v>
      </c>
      <c r="D8" s="752">
        <f>VLOOKUP(C8,'Tableau de Suivi'!I:AI,26,0)</f>
        <v>179.85</v>
      </c>
      <c r="E8" s="447" t="str">
        <f t="shared" ref="E8:E26" ca="1" si="0">IF(R8="","","S" &amp; R8)</f>
        <v>S15</v>
      </c>
      <c r="F8" s="752">
        <f t="shared" ref="F8:F26" ca="1" si="1">IF(Q8="","",Q8)</f>
        <v>179.85</v>
      </c>
      <c r="G8" s="447" cm="1">
        <f t="array" aca="1" ref="G8" ca="1">IFERROR(SUM(_xlfn._xlws.FILTER('Tableau de Suivi'!$M$2:$M$5389, ('Tableau de Suivi'!$N$2:$N$5389 = R8) * ('Tableau de Suivi'!$I$2:$I$5389=C8))),"")</f>
        <v>3</v>
      </c>
      <c r="H8" s="447" cm="1">
        <f t="array" aca="1" ref="H8" ca="1">IFERROR(SUM(_xlfn._xlws.FILTER('Tableau de Suivi'!$J$2:$J$5389, ('Tableau de Suivi'!$N$2:$N$5389 = _xlfn.ISOWEEKNUM(TODAY())) * ('Tableau de Suivi'!$I$2:$I$5389=C8))),"")</f>
        <v>276.7</v>
      </c>
      <c r="I8" s="447" cm="1">
        <f t="array" aca="1" ref="I8" ca="1">IFERROR(SUM(_xlfn._xlws.FILTER('Tableau de Suivi'!$M$2:$M$5389, ('Tableau de Suivi'!$N$2:$N$5389 =_xlfn.ISOWEEKNUM(TODAY())) * ('Tableau de Suivi'!$I$2:$I$5389=C8)*('Tableau de Suivi'!$J$2:$J$5389&lt;&gt;""))),0)</f>
        <v>3</v>
      </c>
      <c r="J8" s="752">
        <f>VLOOKUP(C8,'Tableau de Suivi'!I:AI,21,0)</f>
        <v>411.4</v>
      </c>
      <c r="K8" s="752">
        <f>VLOOKUP(C8,'Tableau de Suivi'!I:AI,22,0)</f>
        <v>118.37</v>
      </c>
      <c r="L8" s="448" cm="1">
        <f t="array" ref="L8">COUNTIF('Tableau de Suivi'!$I$2:$I$5383,C8)/ROWS(_xlfn.UNIQUE(_xlfn._xlws.FILTER('Tableau de Suivi'!$N$2:$N$5383,'Tableau de Suivi'!$I$2:$I$5383=C8)))</f>
        <v>2.8235294117647061</v>
      </c>
      <c r="M8" s="445" cm="1">
        <f t="array" aca="1" ref="M8" ca="1">IFERROR(MAX(_xlfn._xlws.FILTER('Tableau de Suivi'!B3:B5384, ('Tableau de Suivi'!I3:I5384=C8) * ('Tableau de Suivi'!J3:J5384&lt;&gt;0) * ('Tableau de Suivi'!B3:B5384&lt;=TODAY()))),"")</f>
        <v>45758</v>
      </c>
      <c r="N8" s="449" t="str" cm="1">
        <f t="array" aca="1" ref="N8" ca="1">IFERROR(_xlfn.TEXTJOIN(" ; ", TRUE, TEXT(_xlfn._xlws.FILTER('Tableau de Suivi'!$B$2:$B$5383, ('Tableau de Suivi'!$I$2:$I$5383=C8) * ('Tableau de Suivi'!$B$2:$B$5383 &lt; TODAY() ) * ('Tableau de Suivi'!$H$2:$H$5383&lt;&gt;"Annulé") * ('Tableau de Suivi'!$J$2:$J$5383=0)), "jj/mm/aaaa")),"")</f>
        <v>14/04/2025 ; 16/04/2025 ; 18/04/2025 ; 21/04/2025</v>
      </c>
      <c r="O8" s="702" t="str" cm="1">
        <f t="array" aca="1" ref="O8" ca="1">IF(MAX(_xlfn._xlws.FILTER('Tableau de Suivi'!$B$2:$B$5383,'Tableau de Suivi'!$I$2:$I$5383=C8))&lt;TODAY(),"Pas de passage prévu",MAX(_xlfn._xlws.FILTER('Tableau de Suivi'!$B$2:$B$5383,'Tableau de Suivi'!$I$2:$I$5383=C8)))</f>
        <v>Pas de passage prévu</v>
      </c>
      <c r="P8" s="573" t="str" cm="1">
        <f t="array" aca="1" ref="P8" ca="1">IFERROR(_xlfn.TEXTJOIN("/",TRUE,_xlfn._xlws.FILTER(_xlfn.SEQUENCE(_xlfn.ISOWEEKNUM(TODAY()),1,1,1), ISNA(MATCH(_xlfn.SEQUENCE(_xlfn.ISOWEEKNUM(TODAY()),1,1,1), _xlfn._xlws.FILTER('Tableau de Suivi'!$N$2:$N$5383, 'Tableau de Suivi'!$I$2:$I$5383=C8), 0)))),"")</f>
        <v/>
      </c>
      <c r="Q8" s="567" cm="1">
        <f t="array" aca="1" ref="Q8" ca="1">IFERROR(SUM(_xlfn._xlws.FILTER('Tableau de Suivi'!$J$2:$J$5389, ('Tableau de Suivi'!$N$2:$N$5389 = R8) * ('Tableau de Suivi'!$I$2:$I$5389=C8))),"")</f>
        <v>179.85</v>
      </c>
      <c r="R8" s="567" cm="1">
        <f t="array" aca="1" ref="R8" ca="1">IFERROR(IF(MAX(_xlfn._xlws.FILTER('Tableau de Suivi'!$N$2:$N$5389,('Tableau de Suivi'!$J$2:$J$5389&lt;&gt;0)*('Tableau de Suivi'!$I$2:$I$5389=C8)))=_xlfn.ISOWEEKNUM(TODAY()),MAX(_xlfn._xlws.FILTER('Tableau de Suivi'!$N$2:$N$5389,('Tableau de Suivi'!$J$2:$J$5389&lt;&gt;0)*('Tableau de Suivi'!$I$2:$I$5389=C8)))-1,MAX(_xlfn._xlws.FILTER('Tableau de Suivi'!$N$2:$N$5389,('Tableau de Suivi'!$J$2:$J$5389&lt;&gt;0)*('Tableau de Suivi'!$I$2:$I$5389=C8)))),"")</f>
        <v>15</v>
      </c>
      <c r="S8" s="567" t="b">
        <f t="shared" ref="S8:S26" ca="1" si="2">Q8=K8</f>
        <v>0</v>
      </c>
      <c r="X8" s="565"/>
    </row>
    <row r="9" spans="2:24">
      <c r="C9" s="575" t="s">
        <v>1209</v>
      </c>
      <c r="D9" s="752">
        <f>VLOOKUP(C9,'Tableau de Suivi'!I:AI,26,0)</f>
        <v>118.14</v>
      </c>
      <c r="E9" s="447" t="str">
        <f t="shared" ca="1" si="0"/>
        <v>S15</v>
      </c>
      <c r="F9" s="752">
        <f t="shared" ca="1" si="1"/>
        <v>115.8</v>
      </c>
      <c r="G9" s="447" cm="1">
        <f t="array" aca="1" ref="G9" ca="1">IFERROR(SUM(_xlfn._xlws.FILTER('Tableau de Suivi'!$M$2:$M$5389, ('Tableau de Suivi'!$N$2:$N$5389 = R9) * ('Tableau de Suivi'!$I$2:$I$5389=C9))),"")</f>
        <v>1</v>
      </c>
      <c r="H9" s="447" cm="1">
        <f t="array" aca="1" ref="H9" ca="1">IFERROR(SUM(_xlfn._xlws.FILTER('Tableau de Suivi'!$J$2:$J$5389, ('Tableau de Suivi'!$N$2:$N$5389 = _xlfn.ISOWEEKNUM(TODAY())) * ('Tableau de Suivi'!$I$2:$I$5389=C9))),"")</f>
        <v>58.5</v>
      </c>
      <c r="I9" s="447" cm="1">
        <f t="array" aca="1" ref="I9" ca="1">IFERROR(SUM(_xlfn._xlws.FILTER('Tableau de Suivi'!$M$2:$M$5389, ('Tableau de Suivi'!$N$2:$N$5389 =_xlfn.ISOWEEKNUM(TODAY())) * ('Tableau de Suivi'!$I$2:$I$5389=C9)*('Tableau de Suivi'!$J$2:$J$5389&lt;&gt;""))),0)</f>
        <v>1</v>
      </c>
      <c r="J9" s="752">
        <f>VLOOKUP(C9,'Tableau de Suivi'!I:AI,21,0)</f>
        <v>276</v>
      </c>
      <c r="K9" s="752">
        <f>VLOOKUP(C9,'Tableau de Suivi'!I:AI,22,0)</f>
        <v>47.44</v>
      </c>
      <c r="L9" s="448" cm="1">
        <f t="array" ref="L9">COUNTIF('Tableau de Suivi'!$I$2:$I$5383,C9)/ROWS(_xlfn.UNIQUE(_xlfn._xlws.FILTER('Tableau de Suivi'!$N$2:$N$5383,'Tableau de Suivi'!$I$2:$I$5383=C9)))</f>
        <v>1.0625</v>
      </c>
      <c r="M9" s="445" cm="1">
        <f t="array" aca="1" ref="M9" ca="1">IFERROR(MAX(_xlfn._xlws.FILTER('Tableau de Suivi'!B4:B5385, ('Tableau de Suivi'!I4:I5385=C9) * ('Tableau de Suivi'!J4:J5385&lt;&gt;0) * ('Tableau de Suivi'!B4:B5385&lt;=TODAY()))),"")</f>
        <v>45756</v>
      </c>
      <c r="N9" s="449" t="str" cm="1">
        <f t="array" aca="1" ref="N9" ca="1">IFERROR(_xlfn.TEXTJOIN(" ; ", TRUE, TEXT(_xlfn._xlws.FILTER('Tableau de Suivi'!$B$2:$B$5383, ('Tableau de Suivi'!$I$2:$I$5383=C9) * ('Tableau de Suivi'!$B$2:$B$5383 &lt; TODAY() ) * ('Tableau de Suivi'!$H$2:$H$5383&lt;&gt;"Annulé") * ('Tableau de Suivi'!$J$2:$J$5383=0)), "jj/mm/aaaa")),"")</f>
        <v>16/04/2025</v>
      </c>
      <c r="O9" s="702" t="str" cm="1">
        <f t="array" aca="1" ref="O9" ca="1">IF(MAX(_xlfn._xlws.FILTER('Tableau de Suivi'!$B$2:$B$5383,'Tableau de Suivi'!$I$2:$I$5383=C9))&lt;TODAY(),"Pas de passage prévu",MAX(_xlfn._xlws.FILTER('Tableau de Suivi'!$B$2:$B$5383,'Tableau de Suivi'!$I$2:$I$5383=C9)))</f>
        <v>Pas de passage prévu</v>
      </c>
      <c r="P9" s="573" t="str" cm="1">
        <f t="array" aca="1" ref="P9" ca="1">IFERROR(_xlfn.TEXTJOIN("/",TRUE,_xlfn._xlws.FILTER(_xlfn.SEQUENCE(_xlfn.ISOWEEKNUM(TODAY()),1,1,1), ISNA(MATCH(_xlfn.SEQUENCE(_xlfn.ISOWEEKNUM(TODAY()),1,1,1), _xlfn._xlws.FILTER('Tableau de Suivi'!$N$2:$N$5383, 'Tableau de Suivi'!$I$2:$I$5383=C9), 0)))),"")</f>
        <v/>
      </c>
      <c r="Q9" s="567" cm="1">
        <f t="array" aca="1" ref="Q9" ca="1">IFERROR(SUM(_xlfn._xlws.FILTER('Tableau de Suivi'!$J$2:$J$5389, ('Tableau de Suivi'!$N$2:$N$5389 = R9) * ('Tableau de Suivi'!$I$2:$I$5389=C9))),"")</f>
        <v>115.8</v>
      </c>
      <c r="R9" s="567" cm="1">
        <f t="array" aca="1" ref="R9" ca="1">IFERROR(IF(MAX(_xlfn._xlws.FILTER('Tableau de Suivi'!$N$2:$N$5389,('Tableau de Suivi'!$J$2:$J$5389&lt;&gt;0)*('Tableau de Suivi'!$I$2:$I$5389=C9)))=_xlfn.ISOWEEKNUM(TODAY()),MAX(_xlfn._xlws.FILTER('Tableau de Suivi'!$N$2:$N$5389,('Tableau de Suivi'!$J$2:$J$5389&lt;&gt;0)*('Tableau de Suivi'!$I$2:$I$5389=C9)))-1,MAX(_xlfn._xlws.FILTER('Tableau de Suivi'!$N$2:$N$5389,('Tableau de Suivi'!$J$2:$J$5389&lt;&gt;0)*('Tableau de Suivi'!$I$2:$I$5389=C9)))),"")</f>
        <v>15</v>
      </c>
      <c r="S9" s="567" t="b">
        <f t="shared" ca="1" si="2"/>
        <v>0</v>
      </c>
    </row>
    <row r="10" spans="2:24">
      <c r="C10" s="574" t="s">
        <v>1029</v>
      </c>
      <c r="D10" s="752">
        <f>VLOOKUP(C10,'Tableau de Suivi'!I:AI,26,0)</f>
        <v>23.4</v>
      </c>
      <c r="E10" s="447" t="str">
        <f t="shared" ca="1" si="0"/>
        <v>S14</v>
      </c>
      <c r="F10" s="752">
        <f t="shared" ca="1" si="1"/>
        <v>13</v>
      </c>
      <c r="G10" s="447" cm="1">
        <f t="array" aca="1" ref="G10" ca="1">IFERROR(SUM(_xlfn._xlws.FILTER('Tableau de Suivi'!$M$2:$M$5389, ('Tableau de Suivi'!$N$2:$N$5389 = R10) * ('Tableau de Suivi'!$I$2:$I$5389=C10))),"")</f>
        <v>2</v>
      </c>
      <c r="H10" s="447" cm="1">
        <f t="array" aca="1" ref="H10" ca="1">IFERROR(SUM(_xlfn._xlws.FILTER('Tableau de Suivi'!$J$2:$J$5389, ('Tableau de Suivi'!$N$2:$N$5389 = _xlfn.ISOWEEKNUM(TODAY())) * ('Tableau de Suivi'!$I$2:$I$5389=C10))),"")</f>
        <v>12</v>
      </c>
      <c r="I10" s="447" cm="1">
        <f t="array" aca="1" ref="I10" ca="1">IFERROR(SUM(_xlfn._xlws.FILTER('Tableau de Suivi'!$M$2:$M$5389, ('Tableau de Suivi'!$N$2:$N$5389 =_xlfn.ISOWEEKNUM(TODAY())) * ('Tableau de Suivi'!$I$2:$I$5389=C10)*('Tableau de Suivi'!$J$2:$J$5389&lt;&gt;""))),0)</f>
        <v>1</v>
      </c>
      <c r="J10" s="752">
        <f>VLOOKUP(C10,'Tableau de Suivi'!I:AI,21,0)</f>
        <v>60</v>
      </c>
      <c r="K10" s="752">
        <f>VLOOKUP(C10,'Tableau de Suivi'!I:AI,22,0)</f>
        <v>12</v>
      </c>
      <c r="L10" s="448" cm="1">
        <f t="array" ref="L10">COUNTIF('Tableau de Suivi'!$I$2:$I$5383,C10)/ROWS(_xlfn.UNIQUE(_xlfn._xlws.FILTER('Tableau de Suivi'!$N$2:$N$5383,'Tableau de Suivi'!$I$2:$I$5383=C10)))</f>
        <v>1.9375</v>
      </c>
      <c r="M10" s="445" cm="1">
        <f t="array" aca="1" ref="M10" ca="1">IFERROR(MAX(_xlfn._xlws.FILTER('Tableau de Suivi'!B5:B5386, ('Tableau de Suivi'!I5:I5386=C10) * ('Tableau de Suivi'!J5:J5386&lt;&gt;0) * ('Tableau de Suivi'!B5:B5386&lt;=TODAY()))),"")</f>
        <v>45751</v>
      </c>
      <c r="N10" s="449" t="str" cm="1">
        <f t="array" aca="1" ref="N10" ca="1">IFERROR(_xlfn.TEXTJOIN(" ; ", TRUE, TEXT(_xlfn._xlws.FILTER('Tableau de Suivi'!$B$2:$B$5383, ('Tableau de Suivi'!$I$2:$I$5383=C10) * ('Tableau de Suivi'!$B$2:$B$5383 &lt; TODAY() ) * ('Tableau de Suivi'!$H$2:$H$5383&lt;&gt;"Annulé") * ('Tableau de Suivi'!$J$2:$J$5383=0)), "jj/mm/aaaa")),"")</f>
        <v>16/04/2025 ; 18/04/2025</v>
      </c>
      <c r="O10" s="702" t="str" cm="1">
        <f t="array" aca="1" ref="O10" ca="1">IF(MAX(_xlfn._xlws.FILTER('Tableau de Suivi'!$B$2:$B$5383,'Tableau de Suivi'!$I$2:$I$5383=C10))&lt;TODAY(),"Pas de passage prévu",MAX(_xlfn._xlws.FILTER('Tableau de Suivi'!$B$2:$B$5383,'Tableau de Suivi'!$I$2:$I$5383=C10)))</f>
        <v>Pas de passage prévu</v>
      </c>
      <c r="P10" s="573" t="str" cm="1">
        <f t="array" aca="1" ref="P10" ca="1">IFERROR(_xlfn.TEXTJOIN("/",TRUE,_xlfn._xlws.FILTER(_xlfn.SEQUENCE(_xlfn.ISOWEEKNUM(TODAY()),1,1,1), ISNA(MATCH(_xlfn.SEQUENCE(_xlfn.ISOWEEKNUM(TODAY()),1,1,1), _xlfn._xlws.FILTER('Tableau de Suivi'!$N$2:$N$5383, 'Tableau de Suivi'!$I$2:$I$5383=C10), 0)))),"")</f>
        <v/>
      </c>
      <c r="Q10" s="567" cm="1">
        <f t="array" aca="1" ref="Q10" ca="1">IFERROR(SUM(_xlfn._xlws.FILTER('Tableau de Suivi'!$J$2:$J$5389, ('Tableau de Suivi'!$N$2:$N$5389 = R10) * ('Tableau de Suivi'!$I$2:$I$5389=C10))),"")</f>
        <v>13</v>
      </c>
      <c r="R10" s="567" cm="1">
        <f t="array" aca="1" ref="R10" ca="1">IFERROR(IF(MAX(_xlfn._xlws.FILTER('Tableau de Suivi'!$N$2:$N$5389,('Tableau de Suivi'!$J$2:$J$5389&lt;&gt;0)*('Tableau de Suivi'!$I$2:$I$5389=C10)))=_xlfn.ISOWEEKNUM(TODAY()),MAX(_xlfn._xlws.FILTER('Tableau de Suivi'!$N$2:$N$5389,('Tableau de Suivi'!$J$2:$J$5389&lt;&gt;0)*('Tableau de Suivi'!$I$2:$I$5389=C10)))-1,MAX(_xlfn._xlws.FILTER('Tableau de Suivi'!$N$2:$N$5389,('Tableau de Suivi'!$J$2:$J$5389&lt;&gt;0)*('Tableau de Suivi'!$I$2:$I$5389=C10)))),"")</f>
        <v>14</v>
      </c>
      <c r="S10" s="567" t="b">
        <f t="shared" ca="1" si="2"/>
        <v>0</v>
      </c>
      <c r="T10" s="566"/>
    </row>
    <row r="11" spans="2:24">
      <c r="C11" s="574" t="s">
        <v>704</v>
      </c>
      <c r="D11" s="752">
        <f>VLOOKUP(C11,'Tableau de Suivi'!I:AI,26,0)</f>
        <v>59.745000000000005</v>
      </c>
      <c r="E11" s="447" t="str">
        <f t="shared" ca="1" si="0"/>
        <v>S14</v>
      </c>
      <c r="F11" s="752">
        <f t="shared" ca="1" si="1"/>
        <v>50.49</v>
      </c>
      <c r="G11" s="447" cm="1">
        <f t="array" aca="1" ref="G11" ca="1">IFERROR(SUM(_xlfn._xlws.FILTER('Tableau de Suivi'!$M$2:$M$5389, ('Tableau de Suivi'!$N$2:$N$5389 = R11) * ('Tableau de Suivi'!$I$2:$I$5389=C11))),"")</f>
        <v>1</v>
      </c>
      <c r="H11" s="447" cm="1">
        <f t="array" aca="1" ref="H11" ca="1">IFERROR(SUM(_xlfn._xlws.FILTER('Tableau de Suivi'!$J$2:$J$5389, ('Tableau de Suivi'!$N$2:$N$5389 = _xlfn.ISOWEEKNUM(TODAY())) * ('Tableau de Suivi'!$I$2:$I$5389=C11))),"")</f>
        <v>0</v>
      </c>
      <c r="I11" s="447" cm="1">
        <f t="array" aca="1" ref="I11" ca="1">IFERROR(SUM(_xlfn._xlws.FILTER('Tableau de Suivi'!$M$2:$M$5389, ('Tableau de Suivi'!$N$2:$N$5389 =_xlfn.ISOWEEKNUM(TODAY())) * ('Tableau de Suivi'!$I$2:$I$5389=C11)*('Tableau de Suivi'!$J$2:$J$5389&lt;&gt;""))),0)</f>
        <v>0</v>
      </c>
      <c r="J11" s="752">
        <f>VLOOKUP(C11,'Tableau de Suivi'!I:AI,21,0)</f>
        <v>118.84</v>
      </c>
      <c r="K11" s="752">
        <f>VLOOKUP(C11,'Tableau de Suivi'!I:AI,22,0)</f>
        <v>34.58</v>
      </c>
      <c r="L11" s="448" cm="1">
        <f t="array" ref="L11">COUNTIF('Tableau de Suivi'!$I$2:$I$5383,C11)/ROWS(_xlfn.UNIQUE(_xlfn._xlws.FILTER('Tableau de Suivi'!$N$2:$N$5383,'Tableau de Suivi'!$I$2:$I$5383=C11)))</f>
        <v>1.0625</v>
      </c>
      <c r="M11" s="445" cm="1">
        <f t="array" aca="1" ref="M11" ca="1">IFERROR(MAX(_xlfn._xlws.FILTER('Tableau de Suivi'!B6:B5387, ('Tableau de Suivi'!I6:I5387=C11) * ('Tableau de Suivi'!J6:J5387&lt;&gt;0) * ('Tableau de Suivi'!B6:B5387&lt;=TODAY()))),"")</f>
        <v>45749</v>
      </c>
      <c r="N11" s="449" t="str" cm="1">
        <f t="array" aca="1" ref="N11" ca="1">IFERROR(_xlfn.TEXTJOIN(" ; ", TRUE, TEXT(_xlfn._xlws.FILTER('Tableau de Suivi'!$B$2:$B$5383, ('Tableau de Suivi'!$I$2:$I$5383=C11) * ('Tableau de Suivi'!$B$2:$B$5383 &lt; TODAY() ) * ('Tableau de Suivi'!$H$2:$H$5383&lt;&gt;"Annulé") * ('Tableau de Suivi'!$J$2:$J$5383=0)), "jj/mm/aaaa")),"")</f>
        <v>16/04/2025</v>
      </c>
      <c r="O11" s="702" t="str" cm="1">
        <f t="array" aca="1" ref="O11" ca="1">IF(MAX(_xlfn._xlws.FILTER('Tableau de Suivi'!$B$2:$B$5383,'Tableau de Suivi'!$I$2:$I$5383=C11))&lt;TODAY(),"Pas de passage prévu",MAX(_xlfn._xlws.FILTER('Tableau de Suivi'!$B$2:$B$5383,'Tableau de Suivi'!$I$2:$I$5383=C11)))</f>
        <v>Pas de passage prévu</v>
      </c>
      <c r="P11" s="573" t="str" cm="1">
        <f t="array" aca="1" ref="P11" ca="1">IFERROR(_xlfn.TEXTJOIN("/",TRUE,_xlfn._xlws.FILTER(_xlfn.SEQUENCE(_xlfn.ISOWEEKNUM(TODAY()),1,1,1), ISNA(MATCH(_xlfn.SEQUENCE(_xlfn.ISOWEEKNUM(TODAY()),1,1,1), _xlfn._xlws.FILTER('Tableau de Suivi'!$N$2:$N$5383, 'Tableau de Suivi'!$I$2:$I$5383=C11), 0)))),"")</f>
        <v/>
      </c>
      <c r="Q11" s="567" cm="1">
        <f t="array" aca="1" ref="Q11" ca="1">IFERROR(SUM(_xlfn._xlws.FILTER('Tableau de Suivi'!$J$2:$J$5389, ('Tableau de Suivi'!$N$2:$N$5389 = R11) * ('Tableau de Suivi'!$I$2:$I$5389=C11))),"")</f>
        <v>50.49</v>
      </c>
      <c r="R11" s="567" cm="1">
        <f t="array" aca="1" ref="R11" ca="1">IFERROR(IF(MAX(_xlfn._xlws.FILTER('Tableau de Suivi'!$N$2:$N$5389,('Tableau de Suivi'!$J$2:$J$5389&lt;&gt;0)*('Tableau de Suivi'!$I$2:$I$5389=C11)))=_xlfn.ISOWEEKNUM(TODAY()),MAX(_xlfn._xlws.FILTER('Tableau de Suivi'!$N$2:$N$5389,('Tableau de Suivi'!$J$2:$J$5389&lt;&gt;0)*('Tableau de Suivi'!$I$2:$I$5389=C11)))-1,MAX(_xlfn._xlws.FILTER('Tableau de Suivi'!$N$2:$N$5389,('Tableau de Suivi'!$J$2:$J$5389&lt;&gt;0)*('Tableau de Suivi'!$I$2:$I$5389=C11)))),"")</f>
        <v>14</v>
      </c>
      <c r="S11" s="567" t="b">
        <f t="shared" ca="1" si="2"/>
        <v>0</v>
      </c>
      <c r="T11" s="566"/>
    </row>
    <row r="12" spans="2:24">
      <c r="C12" s="574" t="s">
        <v>331</v>
      </c>
      <c r="D12" s="752">
        <f>VLOOKUP(C12,'Tableau de Suivi'!I:AI,26,0)</f>
        <v>630.5</v>
      </c>
      <c r="E12" s="447" t="str">
        <f t="shared" ca="1" si="0"/>
        <v>S15</v>
      </c>
      <c r="F12" s="752">
        <f t="shared" ca="1" si="1"/>
        <v>803</v>
      </c>
      <c r="G12" s="447" cm="1">
        <f t="array" aca="1" ref="G12" ca="1">IFERROR(SUM(_xlfn._xlws.FILTER('Tableau de Suivi'!$M$2:$M$5389, ('Tableau de Suivi'!$N$2:$N$5389 = R12) * ('Tableau de Suivi'!$I$2:$I$5389=C12))),"")</f>
        <v>1</v>
      </c>
      <c r="H12" s="447" t="str" cm="1">
        <f t="array" aca="1" ref="H12" ca="1">IFERROR(SUM(_xlfn._xlws.FILTER('Tableau de Suivi'!$J$2:$J$5389, ('Tableau de Suivi'!$N$2:$N$5389 = _xlfn.ISOWEEKNUM(TODAY())) * ('Tableau de Suivi'!$I$2:$I$5389=C12))),"")</f>
        <v/>
      </c>
      <c r="I12" s="447" cm="1">
        <f t="array" aca="1" ref="I12" ca="1">IFERROR(SUM(_xlfn._xlws.FILTER('Tableau de Suivi'!$M$2:$M$5389, ('Tableau de Suivi'!$N$2:$N$5389 =_xlfn.ISOWEEKNUM(TODAY())) * ('Tableau de Suivi'!$I$2:$I$5389=C12)*('Tableau de Suivi'!$J$2:$J$5389&lt;&gt;""))),0)</f>
        <v>0</v>
      </c>
      <c r="J12" s="752">
        <f>VLOOKUP(C12,'Tableau de Suivi'!I:AI,21,0)</f>
        <v>1408</v>
      </c>
      <c r="K12" s="752">
        <f>VLOOKUP(C12,'Tableau de Suivi'!I:AI,22,0)</f>
        <v>16</v>
      </c>
      <c r="L12" s="448" cm="1">
        <f t="array" ref="L12">COUNTIF('Tableau de Suivi'!$I$2:$I$5383,C12)/ROWS(_xlfn.UNIQUE(_xlfn._xlws.FILTER('Tableau de Suivi'!$N$2:$N$5383,'Tableau de Suivi'!$I$2:$I$5383=C12)))</f>
        <v>1.3846153846153846</v>
      </c>
      <c r="M12" s="445" cm="1">
        <f t="array" aca="1" ref="M12" ca="1">IFERROR(MAX(_xlfn._xlws.FILTER('Tableau de Suivi'!B7:B5388, ('Tableau de Suivi'!I7:I5388=C12) * ('Tableau de Suivi'!J7:J5388&lt;&gt;0) * ('Tableau de Suivi'!B7:B5388&lt;=TODAY()))),"")</f>
        <v>45757</v>
      </c>
      <c r="N12" s="449" t="str" cm="1">
        <f t="array" aca="1" ref="N12" ca="1">IFERROR(_xlfn.TEXTJOIN(" ; ", TRUE, TEXT(_xlfn._xlws.FILTER('Tableau de Suivi'!$B$2:$B$5383, ('Tableau de Suivi'!$I$2:$I$5383=C12) * ('Tableau de Suivi'!$B$2:$B$5383 &lt; TODAY() ) * ('Tableau de Suivi'!$H$2:$H$5383&lt;&gt;"Annulé") * ('Tableau de Suivi'!$J$2:$J$5383=0)), "jj/mm/aaaa")),"")</f>
        <v>19/04/2025</v>
      </c>
      <c r="O12" s="702" t="str" cm="1">
        <f t="array" aca="1" ref="O12" ca="1">IF(MAX(_xlfn._xlws.FILTER('Tableau de Suivi'!$B$2:$B$5383,'Tableau de Suivi'!$I$2:$I$5383=C12))&lt;TODAY(),"Pas de passage prévu",MAX(_xlfn._xlws.FILTER('Tableau de Suivi'!$B$2:$B$5383,'Tableau de Suivi'!$I$2:$I$5383=C12)))</f>
        <v>Pas de passage prévu</v>
      </c>
      <c r="P12" s="573" t="str" cm="1">
        <f t="array" aca="1" ref="P12" ca="1">IFERROR(_xlfn.TEXTJOIN("/",TRUE,_xlfn._xlws.FILTER(_xlfn.SEQUENCE(_xlfn.ISOWEEKNUM(TODAY()),1,1,1), ISNA(MATCH(_xlfn.SEQUENCE(_xlfn.ISOWEEKNUM(TODAY()),1,1,1), _xlfn._xlws.FILTER('Tableau de Suivi'!$N$2:$N$5383, 'Tableau de Suivi'!$I$2:$I$5383=C12), 0)))),"")</f>
        <v>1/9/10</v>
      </c>
      <c r="Q12" s="567" cm="1">
        <f t="array" aca="1" ref="Q12" ca="1">IFERROR(SUM(_xlfn._xlws.FILTER('Tableau de Suivi'!$J$2:$J$5389, ('Tableau de Suivi'!$N$2:$N$5389 = R12) * ('Tableau de Suivi'!$I$2:$I$5389=C12))),"")</f>
        <v>803</v>
      </c>
      <c r="R12" s="567" cm="1">
        <f t="array" aca="1" ref="R12" ca="1">IFERROR(IF(MAX(_xlfn._xlws.FILTER('Tableau de Suivi'!$N$2:$N$5389,('Tableau de Suivi'!$J$2:$J$5389&lt;&gt;0)*('Tableau de Suivi'!$I$2:$I$5389=C12)))=_xlfn.ISOWEEKNUM(TODAY()),MAX(_xlfn._xlws.FILTER('Tableau de Suivi'!$N$2:$N$5389,('Tableau de Suivi'!$J$2:$J$5389&lt;&gt;0)*('Tableau de Suivi'!$I$2:$I$5389=C12)))-1,MAX(_xlfn._xlws.FILTER('Tableau de Suivi'!$N$2:$N$5389,('Tableau de Suivi'!$J$2:$J$5389&lt;&gt;0)*('Tableau de Suivi'!$I$2:$I$5389=C12)))),"")</f>
        <v>15</v>
      </c>
      <c r="S12" s="567" t="b">
        <f t="shared" ca="1" si="2"/>
        <v>0</v>
      </c>
      <c r="T12" s="566"/>
    </row>
    <row r="13" spans="2:24">
      <c r="C13" s="574" t="s">
        <v>752</v>
      </c>
      <c r="D13" s="752">
        <f>VLOOKUP(C13,'Tableau de Suivi'!I:AI,26,0)</f>
        <v>37.245000000000005</v>
      </c>
      <c r="E13" s="447" t="str">
        <f t="shared" ca="1" si="0"/>
        <v>S15</v>
      </c>
      <c r="F13" s="752">
        <f t="shared" ca="1" si="1"/>
        <v>161.79</v>
      </c>
      <c r="G13" s="447" cm="1">
        <f t="array" aca="1" ref="G13" ca="1">IFERROR(SUM(_xlfn._xlws.FILTER('Tableau de Suivi'!$M$2:$M$5389, ('Tableau de Suivi'!$N$2:$N$5389 = R13) * ('Tableau de Suivi'!$I$2:$I$5389=C13))),"")</f>
        <v>5</v>
      </c>
      <c r="H13" s="447" cm="1">
        <f t="array" aca="1" ref="H13" ca="1">IFERROR(SUM(_xlfn._xlws.FILTER('Tableau de Suivi'!$J$2:$J$5389, ('Tableau de Suivi'!$N$2:$N$5389 = _xlfn.ISOWEEKNUM(TODAY())) * ('Tableau de Suivi'!$I$2:$I$5389=C13))),"")</f>
        <v>26.44</v>
      </c>
      <c r="I13" s="447" cm="1">
        <f t="array" aca="1" ref="I13" ca="1">IFERROR(SUM(_xlfn._xlws.FILTER('Tableau de Suivi'!$M$2:$M$5389, ('Tableau de Suivi'!$N$2:$N$5389 =_xlfn.ISOWEEKNUM(TODAY())) * ('Tableau de Suivi'!$I$2:$I$5389=C13)*('Tableau de Suivi'!$J$2:$J$5389&lt;&gt;""))),0)</f>
        <v>1</v>
      </c>
      <c r="J13" s="752">
        <f>VLOOKUP(C13,'Tableau de Suivi'!I:AI,21,0)</f>
        <v>213.19</v>
      </c>
      <c r="K13" s="752">
        <f>VLOOKUP(C13,'Tableau de Suivi'!I:AI,22,0)</f>
        <v>23.4</v>
      </c>
      <c r="L13" s="448" cm="1">
        <f t="array" ref="L13">COUNTIF('Tableau de Suivi'!$I$2:$I$5383,C13)/ROWS(_xlfn.UNIQUE(_xlfn._xlws.FILTER('Tableau de Suivi'!$N$2:$N$5383,'Tableau de Suivi'!$I$2:$I$5383=C13)))</f>
        <v>3.3333333333333335</v>
      </c>
      <c r="M13" s="445" cm="1">
        <f t="array" aca="1" ref="M13" ca="1">IFERROR(MAX(_xlfn._xlws.FILTER('Tableau de Suivi'!B8:B5389, ('Tableau de Suivi'!I8:I5389=C13) * ('Tableau de Suivi'!J8:J5389&lt;&gt;0) * ('Tableau de Suivi'!B8:B5389&lt;=TODAY()))),"")</f>
        <v>45757</v>
      </c>
      <c r="N13" s="449" t="str" cm="1">
        <f t="array" aca="1" ref="N13" ca="1">IFERROR(_xlfn.TEXTJOIN(" ; ", TRUE, TEXT(_xlfn._xlws.FILTER('Tableau de Suivi'!$B$2:$B$5383, ('Tableau de Suivi'!$I$2:$I$5383=C13) * ('Tableau de Suivi'!$B$2:$B$5383 &lt; TODAY() ) * ('Tableau de Suivi'!$H$2:$H$5383&lt;&gt;"Annulé") * ('Tableau de Suivi'!$J$2:$J$5383=0)), "jj/mm/aaaa")),"")</f>
        <v>12/04/2025 ; 13/04/2025 ; 14/04/2025 ; 17/04/2025 ; 19/04/2025 ; 20/04/2025</v>
      </c>
      <c r="O13" s="702" t="str" cm="1">
        <f t="array" aca="1" ref="O13" ca="1">IF(MAX(_xlfn._xlws.FILTER('Tableau de Suivi'!$B$2:$B$5383,'Tableau de Suivi'!$I$2:$I$5383=C13))&lt;TODAY(),"Pas de passage prévu",MAX(_xlfn._xlws.FILTER('Tableau de Suivi'!$B$2:$B$5383,'Tableau de Suivi'!$I$2:$I$5383=C13)))</f>
        <v>Pas de passage prévu</v>
      </c>
      <c r="P13" s="573" t="str" cm="1">
        <f t="array" aca="1" ref="P13" ca="1">IFERROR(_xlfn.TEXTJOIN("/",TRUE,_xlfn._xlws.FILTER(_xlfn.SEQUENCE(_xlfn.ISOWEEKNUM(TODAY()),1,1,1), ISNA(MATCH(_xlfn.SEQUENCE(_xlfn.ISOWEEKNUM(TODAY()),1,1,1), _xlfn._xlws.FILTER('Tableau de Suivi'!$N$2:$N$5383, 'Tableau de Suivi'!$I$2:$I$5383=C13), 0)))),"")</f>
        <v>1</v>
      </c>
      <c r="Q13" s="567" cm="1">
        <f t="array" aca="1" ref="Q13" ca="1">IFERROR(SUM(_xlfn._xlws.FILTER('Tableau de Suivi'!$J$2:$J$5389, ('Tableau de Suivi'!$N$2:$N$5389 = R13) * ('Tableau de Suivi'!$I$2:$I$5389=C13))),"")</f>
        <v>161.79</v>
      </c>
      <c r="R13" s="567" cm="1">
        <f t="array" aca="1" ref="R13" ca="1">IFERROR(IF(MAX(_xlfn._xlws.FILTER('Tableau de Suivi'!$N$2:$N$5389,('Tableau de Suivi'!$J$2:$J$5389&lt;&gt;0)*('Tableau de Suivi'!$I$2:$I$5389=C13)))=_xlfn.ISOWEEKNUM(TODAY()),MAX(_xlfn._xlws.FILTER('Tableau de Suivi'!$N$2:$N$5389,('Tableau de Suivi'!$J$2:$J$5389&lt;&gt;0)*('Tableau de Suivi'!$I$2:$I$5389=C13)))-1,MAX(_xlfn._xlws.FILTER('Tableau de Suivi'!$N$2:$N$5389,('Tableau de Suivi'!$J$2:$J$5389&lt;&gt;0)*('Tableau de Suivi'!$I$2:$I$5389=C13)))),"")</f>
        <v>15</v>
      </c>
      <c r="S13" s="567" t="b">
        <f t="shared" ca="1" si="2"/>
        <v>0</v>
      </c>
      <c r="T13" s="566"/>
    </row>
    <row r="14" spans="2:24">
      <c r="C14" s="574" t="s">
        <v>500</v>
      </c>
      <c r="D14" s="752">
        <f>VLOOKUP(C14,'Tableau de Suivi'!I:AI,26,0)</f>
        <v>137.535</v>
      </c>
      <c r="E14" s="447" t="str">
        <f t="shared" ca="1" si="0"/>
        <v>S15</v>
      </c>
      <c r="F14" s="752">
        <f t="shared" ca="1" si="1"/>
        <v>73.400000000000006</v>
      </c>
      <c r="G14" s="447" cm="1">
        <f t="array" aca="1" ref="G14" ca="1">IFERROR(SUM(_xlfn._xlws.FILTER('Tableau de Suivi'!$M$2:$M$5389, ('Tableau de Suivi'!$N$2:$N$5389 = R14) * ('Tableau de Suivi'!$I$2:$I$5389=C14))),"")</f>
        <v>3</v>
      </c>
      <c r="H14" s="447" cm="1">
        <f t="array" aca="1" ref="H14" ca="1">IFERROR(SUM(_xlfn._xlws.FILTER('Tableau de Suivi'!$J$2:$J$5389, ('Tableau de Suivi'!$N$2:$N$5389 = _xlfn.ISOWEEKNUM(TODAY())) * ('Tableau de Suivi'!$I$2:$I$5389=C14))),"")</f>
        <v>458.58000000000004</v>
      </c>
      <c r="I14" s="447" cm="1">
        <f t="array" aca="1" ref="I14" ca="1">IFERROR(SUM(_xlfn._xlws.FILTER('Tableau de Suivi'!$M$2:$M$5389, ('Tableau de Suivi'!$N$2:$N$5389 =_xlfn.ISOWEEKNUM(TODAY())) * ('Tableau de Suivi'!$I$2:$I$5389=C14)*('Tableau de Suivi'!$J$2:$J$5389&lt;&gt;""))),0)</f>
        <v>3</v>
      </c>
      <c r="J14" s="752">
        <f>VLOOKUP(C14,'Tableau de Suivi'!I:AI,21,0)</f>
        <v>458.58000000000004</v>
      </c>
      <c r="K14" s="752">
        <f>VLOOKUP(C14,'Tableau de Suivi'!I:AI,22,0)</f>
        <v>45.85</v>
      </c>
      <c r="L14" s="448" cm="1">
        <f t="array" ref="L14">COUNTIF('Tableau de Suivi'!$I$2:$I$5383,C14)/ROWS(_xlfn.UNIQUE(_xlfn._xlws.FILTER('Tableau de Suivi'!$N$2:$N$5383,'Tableau de Suivi'!$I$2:$I$5383=C14)))</f>
        <v>2.5</v>
      </c>
      <c r="M14" s="445" cm="1">
        <f t="array" aca="1" ref="M14" ca="1">IFERROR(MAX(_xlfn._xlws.FILTER('Tableau de Suivi'!B9:B5390, ('Tableau de Suivi'!I9:I5390=C14) * ('Tableau de Suivi'!J9:J5390&lt;&gt;0) * ('Tableau de Suivi'!B9:B5390&lt;=TODAY()))),"")</f>
        <v>45757</v>
      </c>
      <c r="N14" s="449" t="str" cm="1">
        <f t="array" aca="1" ref="N14" ca="1">IFERROR(_xlfn.TEXTJOIN(" ; ", TRUE, TEXT(_xlfn._xlws.FILTER('Tableau de Suivi'!$B$2:$B$5383, ('Tableau de Suivi'!$I$2:$I$5383=C14) * ('Tableau de Suivi'!$B$2:$B$5383 &lt; TODAY() ) * ('Tableau de Suivi'!$H$2:$H$5383&lt;&gt;"Annulé") * ('Tableau de Suivi'!$J$2:$J$5383=0)), "jj/mm/aaaa")),"")</f>
        <v>11/04/2025 ; 15/04/2025 ; 17/04/2025 ; 18/04/2025</v>
      </c>
      <c r="O14" s="702" t="str" cm="1">
        <f t="array" aca="1" ref="O14" ca="1">IF(MAX(_xlfn._xlws.FILTER('Tableau de Suivi'!$B$2:$B$5383,'Tableau de Suivi'!$I$2:$I$5383=C14))&lt;TODAY(),"Pas de passage prévu",MAX(_xlfn._xlws.FILTER('Tableau de Suivi'!$B$2:$B$5383,'Tableau de Suivi'!$I$2:$I$5383=C14)))</f>
        <v>Pas de passage prévu</v>
      </c>
      <c r="P14" s="573" t="str" cm="1">
        <f t="array" aca="1" ref="P14" ca="1">IFERROR(_xlfn.TEXTJOIN("/",TRUE,_xlfn._xlws.FILTER(_xlfn.SEQUENCE(_xlfn.ISOWEEKNUM(TODAY()),1,1,1), ISNA(MATCH(_xlfn.SEQUENCE(_xlfn.ISOWEEKNUM(TODAY()),1,1,1), _xlfn._xlws.FILTER('Tableau de Suivi'!$N$2:$N$5383, 'Tableau de Suivi'!$I$2:$I$5383=C14), 0)))),"")</f>
        <v/>
      </c>
      <c r="Q14" s="567" cm="1">
        <f t="array" aca="1" ref="Q14" ca="1">IFERROR(SUM(_xlfn._xlws.FILTER('Tableau de Suivi'!$J$2:$J$5389, ('Tableau de Suivi'!$N$2:$N$5389 = R14) * ('Tableau de Suivi'!$I$2:$I$5389=C14))),"")</f>
        <v>73.400000000000006</v>
      </c>
      <c r="R14" s="567" cm="1">
        <f t="array" aca="1" ref="R14" ca="1">IFERROR(IF(MAX(_xlfn._xlws.FILTER('Tableau de Suivi'!$N$2:$N$5389,('Tableau de Suivi'!$J$2:$J$5389&lt;&gt;0)*('Tableau de Suivi'!$I$2:$I$5389=C14)))=_xlfn.ISOWEEKNUM(TODAY()),MAX(_xlfn._xlws.FILTER('Tableau de Suivi'!$N$2:$N$5389,('Tableau de Suivi'!$J$2:$J$5389&lt;&gt;0)*('Tableau de Suivi'!$I$2:$I$5389=C14)))-1,MAX(_xlfn._xlws.FILTER('Tableau de Suivi'!$N$2:$N$5389,('Tableau de Suivi'!$J$2:$J$5389&lt;&gt;0)*('Tableau de Suivi'!$I$2:$I$5389=C14)))),"")</f>
        <v>15</v>
      </c>
      <c r="S14" s="567" t="b">
        <f t="shared" ca="1" si="2"/>
        <v>0</v>
      </c>
      <c r="T14" s="566"/>
    </row>
    <row r="15" spans="2:24">
      <c r="C15" s="574" t="s">
        <v>1203</v>
      </c>
      <c r="D15" s="752">
        <f>VLOOKUP(C15,'Tableau de Suivi'!I:AI,26,0)</f>
        <v>87.5</v>
      </c>
      <c r="E15" s="447" t="str">
        <f t="shared" ca="1" si="0"/>
        <v>S15</v>
      </c>
      <c r="F15" s="752">
        <f t="shared" ca="1" si="1"/>
        <v>87.5</v>
      </c>
      <c r="G15" s="447" cm="1">
        <f t="array" aca="1" ref="G15" ca="1">IFERROR(SUM(_xlfn._xlws.FILTER('Tableau de Suivi'!$M$2:$M$5389, ('Tableau de Suivi'!$N$2:$N$5389 = R15) * ('Tableau de Suivi'!$I$2:$I$5389=C15))),"")</f>
        <v>1</v>
      </c>
      <c r="H15" s="447" cm="1">
        <f t="array" aca="1" ref="H15" ca="1">IFERROR(SUM(_xlfn._xlws.FILTER('Tableau de Suivi'!$J$2:$J$5389, ('Tableau de Suivi'!$N$2:$N$5389 = _xlfn.ISOWEEKNUM(TODAY())) * ('Tableau de Suivi'!$I$2:$I$5389=C15))),"")</f>
        <v>87.5</v>
      </c>
      <c r="I15" s="447" cm="1">
        <f t="array" aca="1" ref="I15" ca="1">IFERROR(SUM(_xlfn._xlws.FILTER('Tableau de Suivi'!$M$2:$M$5389, ('Tableau de Suivi'!$N$2:$N$5389 =_xlfn.ISOWEEKNUM(TODAY())) * ('Tableau de Suivi'!$I$2:$I$5389=C15)*('Tableau de Suivi'!$J$2:$J$5389&lt;&gt;""))),0)</f>
        <v>1</v>
      </c>
      <c r="J15" s="752">
        <f>VLOOKUP(C15,'Tableau de Suivi'!I:AI,21,0)</f>
        <v>96.3</v>
      </c>
      <c r="K15" s="752">
        <f>VLOOKUP(C15,'Tableau de Suivi'!I:AI,22,0)</f>
        <v>70</v>
      </c>
      <c r="L15" s="448" cm="1">
        <f t="array" ref="L15">COUNTIF('Tableau de Suivi'!$I$2:$I$5383,C15)/ROWS(_xlfn.UNIQUE(_xlfn._xlws.FILTER('Tableau de Suivi'!$N$2:$N$5383,'Tableau de Suivi'!$I$2:$I$5383=C15)))</f>
        <v>1</v>
      </c>
      <c r="M15" s="445" cm="1">
        <f t="array" aca="1" ref="M15" ca="1">IFERROR(MAX(_xlfn._xlws.FILTER('Tableau de Suivi'!B10:B5391, ('Tableau de Suivi'!I10:I5391=C15) * ('Tableau de Suivi'!J10:J5391&lt;&gt;0) * ('Tableau de Suivi'!B10:B5391&lt;=TODAY()))),"")</f>
        <v>45757</v>
      </c>
      <c r="N15" s="449" t="str" cm="1">
        <f t="array" aca="1" ref="N15" ca="1">IFERROR(_xlfn.TEXTJOIN(" ; ", TRUE, TEXT(_xlfn._xlws.FILTER('Tableau de Suivi'!$B$2:$B$5383, ('Tableau de Suivi'!$I$2:$I$5383=C15) * ('Tableau de Suivi'!$B$2:$B$5383 &lt; TODAY() ) * ('Tableau de Suivi'!$H$2:$H$5383&lt;&gt;"Annulé") * ('Tableau de Suivi'!$J$2:$J$5383=0)), "jj/mm/aaaa")),"")</f>
        <v>17/04/2025</v>
      </c>
      <c r="O15" s="702" t="str" cm="1">
        <f t="array" aca="1" ref="O15" ca="1">IF(MAX(_xlfn._xlws.FILTER('Tableau de Suivi'!$B$2:$B$5383,'Tableau de Suivi'!$I$2:$I$5383=C15))&lt;TODAY(),"Pas de passage prévu",MAX(_xlfn._xlws.FILTER('Tableau de Suivi'!$B$2:$B$5383,'Tableau de Suivi'!$I$2:$I$5383=C15)))</f>
        <v>Pas de passage prévu</v>
      </c>
      <c r="P15" s="573" t="str" cm="1">
        <f t="array" aca="1" ref="P15" ca="1">IFERROR(_xlfn.TEXTJOIN("/",TRUE,_xlfn._xlws.FILTER(_xlfn.SEQUENCE(_xlfn.ISOWEEKNUM(TODAY()),1,1,1), ISNA(MATCH(_xlfn.SEQUENCE(_xlfn.ISOWEEKNUM(TODAY()),1,1,1), _xlfn._xlws.FILTER('Tableau de Suivi'!$N$2:$N$5383, 'Tableau de Suivi'!$I$2:$I$5383=C15), 0)))),"")</f>
        <v/>
      </c>
      <c r="Q15" s="567" cm="1">
        <f t="array" aca="1" ref="Q15" ca="1">IFERROR(SUM(_xlfn._xlws.FILTER('Tableau de Suivi'!$J$2:$J$5389, ('Tableau de Suivi'!$N$2:$N$5389 = R15) * ('Tableau de Suivi'!$I$2:$I$5389=C15))),"")</f>
        <v>87.5</v>
      </c>
      <c r="R15" s="567" cm="1">
        <f t="array" aca="1" ref="R15" ca="1">IFERROR(IF(MAX(_xlfn._xlws.FILTER('Tableau de Suivi'!$N$2:$N$5389,('Tableau de Suivi'!$J$2:$J$5389&lt;&gt;0)*('Tableau de Suivi'!$I$2:$I$5389=C15)))=_xlfn.ISOWEEKNUM(TODAY()),MAX(_xlfn._xlws.FILTER('Tableau de Suivi'!$N$2:$N$5389,('Tableau de Suivi'!$J$2:$J$5389&lt;&gt;0)*('Tableau de Suivi'!$I$2:$I$5389=C15)))-1,MAX(_xlfn._xlws.FILTER('Tableau de Suivi'!$N$2:$N$5389,('Tableau de Suivi'!$J$2:$J$5389&lt;&gt;0)*('Tableau de Suivi'!$I$2:$I$5389=C15)))),"")</f>
        <v>15</v>
      </c>
      <c r="S15" s="567" t="b">
        <f t="shared" ca="1" si="2"/>
        <v>0</v>
      </c>
      <c r="T15" s="566"/>
    </row>
    <row r="16" spans="2:24">
      <c r="C16" s="574" t="s">
        <v>602</v>
      </c>
      <c r="D16" s="752">
        <f>VLOOKUP(C16,'Tableau de Suivi'!I:AI,26,0)</f>
        <v>75.400000000000006</v>
      </c>
      <c r="E16" s="447" t="str">
        <f t="shared" ca="1" si="0"/>
        <v>S14</v>
      </c>
      <c r="F16" s="752">
        <f t="shared" ca="1" si="1"/>
        <v>75.400000000000006</v>
      </c>
      <c r="G16" s="447" cm="1">
        <f t="array" aca="1" ref="G16" ca="1">IFERROR(SUM(_xlfn._xlws.FILTER('Tableau de Suivi'!$M$2:$M$5389, ('Tableau de Suivi'!$N$2:$N$5389 = R16) * ('Tableau de Suivi'!$I$2:$I$5389=C16))),"")</f>
        <v>1</v>
      </c>
      <c r="H16" s="447" cm="1">
        <f t="array" aca="1" ref="H16" ca="1">IFERROR(SUM(_xlfn._xlws.FILTER('Tableau de Suivi'!$J$2:$J$5389, ('Tableau de Suivi'!$N$2:$N$5389 = _xlfn.ISOWEEKNUM(TODAY())) * ('Tableau de Suivi'!$I$2:$I$5389=C16))),"")</f>
        <v>54.1</v>
      </c>
      <c r="I16" s="447" cm="1">
        <f t="array" aca="1" ref="I16" ca="1">IFERROR(SUM(_xlfn._xlws.FILTER('Tableau de Suivi'!$M$2:$M$5389, ('Tableau de Suivi'!$N$2:$N$5389 =_xlfn.ISOWEEKNUM(TODAY())) * ('Tableau de Suivi'!$I$2:$I$5389=C16)*('Tableau de Suivi'!$J$2:$J$5389&lt;&gt;""))),0)</f>
        <v>1</v>
      </c>
      <c r="J16" s="752">
        <f>VLOOKUP(C16,'Tableau de Suivi'!I:AI,21,0)</f>
        <v>153.4</v>
      </c>
      <c r="K16" s="752">
        <f>VLOOKUP(C16,'Tableau de Suivi'!I:AI,22,0)</f>
        <v>43.9</v>
      </c>
      <c r="L16" s="448" cm="1">
        <f t="array" ref="L16">COUNTIF('Tableau de Suivi'!$I$2:$I$5383,C16)/ROWS(_xlfn.UNIQUE(_xlfn._xlws.FILTER('Tableau de Suivi'!$N$2:$N$5383,'Tableau de Suivi'!$I$2:$I$5383=C16)))</f>
        <v>1.0625</v>
      </c>
      <c r="M16" s="445" cm="1">
        <f t="array" aca="1" ref="M16" ca="1">IFERROR(MAX(_xlfn._xlws.FILTER('Tableau de Suivi'!B11:B5392, ('Tableau de Suivi'!I11:I5392=C16) * ('Tableau de Suivi'!J11:J5392&lt;&gt;0) * ('Tableau de Suivi'!B11:B5392&lt;=TODAY()))),"")</f>
        <v>45751</v>
      </c>
      <c r="N16" s="449" t="str" cm="1">
        <f t="array" aca="1" ref="N16" ca="1">IFERROR(_xlfn.TEXTJOIN(" ; ", TRUE, TEXT(_xlfn._xlws.FILTER('Tableau de Suivi'!$B$2:$B$5383, ('Tableau de Suivi'!$I$2:$I$5383=C16) * ('Tableau de Suivi'!$B$2:$B$5383 &lt; TODAY() ) * ('Tableau de Suivi'!$H$2:$H$5383&lt;&gt;"Annulé") * ('Tableau de Suivi'!$J$2:$J$5383=0)), "jj/mm/aaaa")),"")</f>
        <v>11/04/2025 ; 18/04/2025</v>
      </c>
      <c r="O16" s="702" t="str" cm="1">
        <f t="array" aca="1" ref="O16" ca="1">IF(MAX(_xlfn._xlws.FILTER('Tableau de Suivi'!$B$2:$B$5383,'Tableau de Suivi'!$I$2:$I$5383=C16))&lt;TODAY(),"Pas de passage prévu",MAX(_xlfn._xlws.FILTER('Tableau de Suivi'!$B$2:$B$5383,'Tableau de Suivi'!$I$2:$I$5383=C16)))</f>
        <v>Pas de passage prévu</v>
      </c>
      <c r="P16" s="573" t="str" cm="1">
        <f t="array" aca="1" ref="P16" ca="1">IFERROR(_xlfn.TEXTJOIN("/",TRUE,_xlfn._xlws.FILTER(_xlfn.SEQUENCE(_xlfn.ISOWEEKNUM(TODAY()),1,1,1), ISNA(MATCH(_xlfn.SEQUENCE(_xlfn.ISOWEEKNUM(TODAY()),1,1,1), _xlfn._xlws.FILTER('Tableau de Suivi'!$N$2:$N$5383, 'Tableau de Suivi'!$I$2:$I$5383=C16), 0)))),"")</f>
        <v/>
      </c>
      <c r="Q16" s="567" cm="1">
        <f t="array" aca="1" ref="Q16" ca="1">IFERROR(SUM(_xlfn._xlws.FILTER('Tableau de Suivi'!$J$2:$J$5389, ('Tableau de Suivi'!$N$2:$N$5389 = R16) * ('Tableau de Suivi'!$I$2:$I$5389=C16))),"")</f>
        <v>75.400000000000006</v>
      </c>
      <c r="R16" s="567" cm="1">
        <f t="array" aca="1" ref="R16" ca="1">IFERROR(IF(MAX(_xlfn._xlws.FILTER('Tableau de Suivi'!$N$2:$N$5389,('Tableau de Suivi'!$J$2:$J$5389&lt;&gt;0)*('Tableau de Suivi'!$I$2:$I$5389=C16)))=_xlfn.ISOWEEKNUM(TODAY()),MAX(_xlfn._xlws.FILTER('Tableau de Suivi'!$N$2:$N$5389,('Tableau de Suivi'!$J$2:$J$5389&lt;&gt;0)*('Tableau de Suivi'!$I$2:$I$5389=C16)))-1,MAX(_xlfn._xlws.FILTER('Tableau de Suivi'!$N$2:$N$5389,('Tableau de Suivi'!$J$2:$J$5389&lt;&gt;0)*('Tableau de Suivi'!$I$2:$I$5389=C16)))),"")</f>
        <v>14</v>
      </c>
      <c r="S16" s="567" t="b">
        <f t="shared" ca="1" si="2"/>
        <v>0</v>
      </c>
      <c r="T16" s="566"/>
    </row>
    <row r="17" spans="3:20">
      <c r="C17" s="574" t="s">
        <v>1231</v>
      </c>
      <c r="D17" s="752">
        <f>VLOOKUP(C17,'Tableau de Suivi'!I:AI,26,0)</f>
        <v>73.599999999999994</v>
      </c>
      <c r="E17" s="447" t="str">
        <f t="shared" ca="1" si="0"/>
        <v>S13</v>
      </c>
      <c r="F17" s="752">
        <f t="shared" ca="1" si="1"/>
        <v>73.599999999999994</v>
      </c>
      <c r="G17" s="447" cm="1">
        <f t="array" aca="1" ref="G17" ca="1">IFERROR(SUM(_xlfn._xlws.FILTER('Tableau de Suivi'!$M$2:$M$5389, ('Tableau de Suivi'!$N$2:$N$5389 = R17) * ('Tableau de Suivi'!$I$2:$I$5389=C17))),"")</f>
        <v>1</v>
      </c>
      <c r="H17" s="447" cm="1">
        <f t="array" aca="1" ref="H17" ca="1">IFERROR(SUM(_xlfn._xlws.FILTER('Tableau de Suivi'!$J$2:$J$5389, ('Tableau de Suivi'!$N$2:$N$5389 = _xlfn.ISOWEEKNUM(TODAY())) * ('Tableau de Suivi'!$I$2:$I$5389=C17))),"")</f>
        <v>0</v>
      </c>
      <c r="I17" s="447" cm="1">
        <f t="array" aca="1" ref="I17" ca="1">IFERROR(SUM(_xlfn._xlws.FILTER('Tableau de Suivi'!$M$2:$M$5389, ('Tableau de Suivi'!$N$2:$N$5389 =_xlfn.ISOWEEKNUM(TODAY())) * ('Tableau de Suivi'!$I$2:$I$5389=C17)*('Tableau de Suivi'!$J$2:$J$5389&lt;&gt;""))),0)</f>
        <v>0</v>
      </c>
      <c r="J17" s="752">
        <f>VLOOKUP(C17,'Tableau de Suivi'!I:AI,21,0)</f>
        <v>106.55</v>
      </c>
      <c r="K17" s="752">
        <f>VLOOKUP(C17,'Tableau de Suivi'!I:AI,22,0)</f>
        <v>60.5</v>
      </c>
      <c r="L17" s="448" cm="1">
        <f t="array" ref="L17">COUNTIF('Tableau de Suivi'!$I$2:$I$5383,C17)/ROWS(_xlfn.UNIQUE(_xlfn._xlws.FILTER('Tableau de Suivi'!$N$2:$N$5383,'Tableau de Suivi'!$I$2:$I$5383=C17)))</f>
        <v>1</v>
      </c>
      <c r="M17" s="445" cm="1">
        <f t="array" aca="1" ref="M17" ca="1">IFERROR(MAX(_xlfn._xlws.FILTER('Tableau de Suivi'!B12:B5393, ('Tableau de Suivi'!I12:I5393=C17) * ('Tableau de Suivi'!J12:J5393&lt;&gt;0) * ('Tableau de Suivi'!B12:B5393&lt;=TODAY()))),"")</f>
        <v>45744</v>
      </c>
      <c r="N17" s="449" t="str" cm="1">
        <f t="array" aca="1" ref="N17" ca="1">IFERROR(_xlfn.TEXTJOIN(" ; ", TRUE, TEXT(_xlfn._xlws.FILTER('Tableau de Suivi'!$B$2:$B$5383, ('Tableau de Suivi'!$I$2:$I$5383=C17) * ('Tableau de Suivi'!$B$2:$B$5383 &lt; TODAY() ) * ('Tableau de Suivi'!$H$2:$H$5383&lt;&gt;"Annulé") * ('Tableau de Suivi'!$J$2:$J$5383=0)), "jj/mm/aaaa")),"")</f>
        <v>18/04/2025</v>
      </c>
      <c r="O17" s="702" t="str" cm="1">
        <f t="array" aca="1" ref="O17" ca="1">IF(MAX(_xlfn._xlws.FILTER('Tableau de Suivi'!$B$2:$B$5383,'Tableau de Suivi'!$I$2:$I$5383=C17))&lt;TODAY(),"Pas de passage prévu",MAX(_xlfn._xlws.FILTER('Tableau de Suivi'!$B$2:$B$5383,'Tableau de Suivi'!$I$2:$I$5383=C17)))</f>
        <v>Pas de passage prévu</v>
      </c>
      <c r="P17" s="573" t="str" cm="1">
        <f t="array" aca="1" ref="P17" ca="1">IFERROR(_xlfn.TEXTJOIN("/",TRUE,_xlfn._xlws.FILTER(_xlfn.SEQUENCE(_xlfn.ISOWEEKNUM(TODAY()),1,1,1), ISNA(MATCH(_xlfn.SEQUENCE(_xlfn.ISOWEEKNUM(TODAY()),1,1,1), _xlfn._xlws.FILTER('Tableau de Suivi'!$N$2:$N$5383, 'Tableau de Suivi'!$I$2:$I$5383=C17), 0)))),"")</f>
        <v>1</v>
      </c>
      <c r="Q17" s="567" cm="1">
        <f t="array" aca="1" ref="Q17" ca="1">IFERROR(SUM(_xlfn._xlws.FILTER('Tableau de Suivi'!$J$2:$J$5389, ('Tableau de Suivi'!$N$2:$N$5389 = R17) * ('Tableau de Suivi'!$I$2:$I$5389=C17))),"")</f>
        <v>73.599999999999994</v>
      </c>
      <c r="R17" s="567" cm="1">
        <f t="array" aca="1" ref="R17" ca="1">IFERROR(IF(MAX(_xlfn._xlws.FILTER('Tableau de Suivi'!$N$2:$N$5389,('Tableau de Suivi'!$J$2:$J$5389&lt;&gt;0)*('Tableau de Suivi'!$I$2:$I$5389=C17)))=_xlfn.ISOWEEKNUM(TODAY()),MAX(_xlfn._xlws.FILTER('Tableau de Suivi'!$N$2:$N$5389,('Tableau de Suivi'!$J$2:$J$5389&lt;&gt;0)*('Tableau de Suivi'!$I$2:$I$5389=C17)))-1,MAX(_xlfn._xlws.FILTER('Tableau de Suivi'!$N$2:$N$5389,('Tableau de Suivi'!$J$2:$J$5389&lt;&gt;0)*('Tableau de Suivi'!$I$2:$I$5389=C17)))),"")</f>
        <v>13</v>
      </c>
      <c r="S17" s="567" t="b">
        <f t="shared" ca="1" si="2"/>
        <v>0</v>
      </c>
      <c r="T17" s="566"/>
    </row>
    <row r="18" spans="3:20">
      <c r="C18" s="574" t="s">
        <v>169</v>
      </c>
      <c r="D18" s="752">
        <f>VLOOKUP(C18,'Tableau de Suivi'!I:AI,26,0)</f>
        <v>45</v>
      </c>
      <c r="E18" s="447" t="str">
        <f t="shared" ca="1" si="0"/>
        <v>S15</v>
      </c>
      <c r="F18" s="752">
        <f t="shared" ca="1" si="1"/>
        <v>20</v>
      </c>
      <c r="G18" s="447" cm="1">
        <f t="array" aca="1" ref="G18" ca="1">IFERROR(SUM(_xlfn._xlws.FILTER('Tableau de Suivi'!$M$2:$M$5389, ('Tableau de Suivi'!$N$2:$N$5389 = R18) * ('Tableau de Suivi'!$I$2:$I$5389=C18))),"")</f>
        <v>1</v>
      </c>
      <c r="H18" s="447" cm="1">
        <f t="array" aca="1" ref="H18" ca="1">IFERROR(SUM(_xlfn._xlws.FILTER('Tableau de Suivi'!$J$2:$J$5389, ('Tableau de Suivi'!$N$2:$N$5389 = _xlfn.ISOWEEKNUM(TODAY())) * ('Tableau de Suivi'!$I$2:$I$5389=C18))),"")</f>
        <v>0</v>
      </c>
      <c r="I18" s="447" cm="1">
        <f t="array" aca="1" ref="I18" ca="1">IFERROR(SUM(_xlfn._xlws.FILTER('Tableau de Suivi'!$M$2:$M$5389, ('Tableau de Suivi'!$N$2:$N$5389 =_xlfn.ISOWEEKNUM(TODAY())) * ('Tableau de Suivi'!$I$2:$I$5389=C18)*('Tableau de Suivi'!$J$2:$J$5389&lt;&gt;""))),0)</f>
        <v>0</v>
      </c>
      <c r="J18" s="752">
        <f>VLOOKUP(C18,'Tableau de Suivi'!I:AI,21,0)</f>
        <v>65</v>
      </c>
      <c r="K18" s="752">
        <f>VLOOKUP(C18,'Tableau de Suivi'!I:AI,22,0)</f>
        <v>20</v>
      </c>
      <c r="L18" s="448" cm="1">
        <f t="array" ref="L18">COUNTIF('Tableau de Suivi'!$I$2:$I$5383,C18)/ROWS(_xlfn.UNIQUE(_xlfn._xlws.FILTER('Tableau de Suivi'!$N$2:$N$5383,'Tableau de Suivi'!$I$2:$I$5383=C18)))</f>
        <v>1</v>
      </c>
      <c r="M18" s="445" cm="1">
        <f t="array" aca="1" ref="M18" ca="1">IFERROR(MAX(_xlfn._xlws.FILTER('Tableau de Suivi'!B13:B5394, ('Tableau de Suivi'!I13:I5394=C18) * ('Tableau de Suivi'!J13:J5394&lt;&gt;0) * ('Tableau de Suivi'!B13:B5394&lt;=TODAY()))),"")</f>
        <v>45758</v>
      </c>
      <c r="N18" s="449" t="str" cm="1">
        <f t="array" aca="1" ref="N18" ca="1">IFERROR(_xlfn.TEXTJOIN(" ; ", TRUE, TEXT(_xlfn._xlws.FILTER('Tableau de Suivi'!$B$2:$B$5383, ('Tableau de Suivi'!$I$2:$I$5383=C18) * ('Tableau de Suivi'!$B$2:$B$5383 &lt; TODAY() ) * ('Tableau de Suivi'!$H$2:$H$5383&lt;&gt;"Annulé") * ('Tableau de Suivi'!$J$2:$J$5383=0)), "jj/mm/aaaa")),"")</f>
        <v>18/04/2025</v>
      </c>
      <c r="O18" s="702" t="str" cm="1">
        <f t="array" aca="1" ref="O18" ca="1">IF(MAX(_xlfn._xlws.FILTER('Tableau de Suivi'!$B$2:$B$5383,'Tableau de Suivi'!$I$2:$I$5383=C18))&lt;TODAY(),"Pas de passage prévu",MAX(_xlfn._xlws.FILTER('Tableau de Suivi'!$B$2:$B$5383,'Tableau de Suivi'!$I$2:$I$5383=C18)))</f>
        <v>Pas de passage prévu</v>
      </c>
      <c r="P18" s="573" t="str" cm="1">
        <f t="array" aca="1" ref="P18" ca="1">IFERROR(_xlfn.TEXTJOIN("/",TRUE,_xlfn._xlws.FILTER(_xlfn.SEQUENCE(_xlfn.ISOWEEKNUM(TODAY()),1,1,1), ISNA(MATCH(_xlfn.SEQUENCE(_xlfn.ISOWEEKNUM(TODAY()),1,1,1), _xlfn._xlws.FILTER('Tableau de Suivi'!$N$2:$N$5383, 'Tableau de Suivi'!$I$2:$I$5383=C18), 0)))),"")</f>
        <v>1</v>
      </c>
      <c r="Q18" s="567" cm="1">
        <f t="array" aca="1" ref="Q18" ca="1">IFERROR(SUM(_xlfn._xlws.FILTER('Tableau de Suivi'!$J$2:$J$5389, ('Tableau de Suivi'!$N$2:$N$5389 = R18) * ('Tableau de Suivi'!$I$2:$I$5389=C18))),"")</f>
        <v>20</v>
      </c>
      <c r="R18" s="567" cm="1">
        <f t="array" aca="1" ref="R18" ca="1">IFERROR(IF(MAX(_xlfn._xlws.FILTER('Tableau de Suivi'!$N$2:$N$5389,('Tableau de Suivi'!$J$2:$J$5389&lt;&gt;0)*('Tableau de Suivi'!$I$2:$I$5389=C18)))=_xlfn.ISOWEEKNUM(TODAY()),MAX(_xlfn._xlws.FILTER('Tableau de Suivi'!$N$2:$N$5389,('Tableau de Suivi'!$J$2:$J$5389&lt;&gt;0)*('Tableau de Suivi'!$I$2:$I$5389=C18)))-1,MAX(_xlfn._xlws.FILTER('Tableau de Suivi'!$N$2:$N$5389,('Tableau de Suivi'!$J$2:$J$5389&lt;&gt;0)*('Tableau de Suivi'!$I$2:$I$5389=C18)))),"")</f>
        <v>15</v>
      </c>
      <c r="S18" s="567" t="b">
        <f t="shared" ca="1" si="2"/>
        <v>1</v>
      </c>
      <c r="T18" s="566"/>
    </row>
    <row r="19" spans="3:20">
      <c r="C19" s="574" t="s">
        <v>455</v>
      </c>
      <c r="D19" s="752">
        <f>VLOOKUP(C19,'Tableau de Suivi'!I:AI,26,0)</f>
        <v>35.22</v>
      </c>
      <c r="E19" s="447" t="str">
        <f t="shared" ca="1" si="0"/>
        <v>S9</v>
      </c>
      <c r="F19" s="752">
        <f t="shared" ca="1" si="1"/>
        <v>0</v>
      </c>
      <c r="G19" s="447" cm="1">
        <f t="array" aca="1" ref="G19" ca="1">IFERROR(SUM(_xlfn._xlws.FILTER('Tableau de Suivi'!$M$2:$M$5389, ('Tableau de Suivi'!$N$2:$N$5389 = R19) * ('Tableau de Suivi'!$I$2:$I$5389=C19))),"")</f>
        <v>1</v>
      </c>
      <c r="H19" s="447" cm="1">
        <f t="array" aca="1" ref="H19" ca="1">IFERROR(SUM(_xlfn._xlws.FILTER('Tableau de Suivi'!$J$2:$J$5389, ('Tableau de Suivi'!$N$2:$N$5389 = _xlfn.ISOWEEKNUM(TODAY())) * ('Tableau de Suivi'!$I$2:$I$5389=C19))),"")</f>
        <v>60.57</v>
      </c>
      <c r="I19" s="447" cm="1">
        <f t="array" aca="1" ref="I19" ca="1">IFERROR(SUM(_xlfn._xlws.FILTER('Tableau de Suivi'!$M$2:$M$5389, ('Tableau de Suivi'!$N$2:$N$5389 =_xlfn.ISOWEEKNUM(TODAY())) * ('Tableau de Suivi'!$I$2:$I$5389=C19)*('Tableau de Suivi'!$J$2:$J$5389&lt;&gt;""))),0)</f>
        <v>1</v>
      </c>
      <c r="J19" s="752">
        <f>VLOOKUP(C19,'Tableau de Suivi'!I:AI,21,0)</f>
        <v>60.57</v>
      </c>
      <c r="K19" s="752">
        <f>VLOOKUP(C19,'Tableau de Suivi'!I:AI,22,0)</f>
        <v>29.3</v>
      </c>
      <c r="L19" s="448" cm="1">
        <f t="array" ref="L19">COUNTIF('Tableau de Suivi'!$I$2:$I$5383,C19)/ROWS(_xlfn.UNIQUE(_xlfn._xlws.FILTER('Tableau de Suivi'!$N$2:$N$5383,'Tableau de Suivi'!$I$2:$I$5383=C19)))</f>
        <v>1</v>
      </c>
      <c r="M19" s="445" cm="1">
        <f t="array" aca="1" ref="M19" ca="1">IFERROR(MAX(_xlfn._xlws.FILTER('Tableau de Suivi'!B14:B5395, ('Tableau de Suivi'!I14:I5395=C19) * ('Tableau de Suivi'!J14:J5395&lt;&gt;0) * ('Tableau de Suivi'!B14:B5395&lt;=TODAY()))),"")</f>
        <v>45723</v>
      </c>
      <c r="N19" s="449" t="str" cm="1">
        <f t="array" aca="1" ref="N19" ca="1">IFERROR(_xlfn.TEXTJOIN(" ; ", TRUE, TEXT(_xlfn._xlws.FILTER('Tableau de Suivi'!$B$2:$B$5383, ('Tableau de Suivi'!$I$2:$I$5383=C19) * ('Tableau de Suivi'!$B$2:$B$5383 &lt; TODAY() ) * ('Tableau de Suivi'!$H$2:$H$5383&lt;&gt;"Annulé") * ('Tableau de Suivi'!$J$2:$J$5383=0)), "jj/mm/aaaa")),"")</f>
        <v>18/04/2025</v>
      </c>
      <c r="O19" s="702" t="str" cm="1">
        <f t="array" aca="1" ref="O19" ca="1">IF(MAX(_xlfn._xlws.FILTER('Tableau de Suivi'!$B$2:$B$5383,'Tableau de Suivi'!$I$2:$I$5383=C19))&lt;TODAY(),"Pas de passage prévu",MAX(_xlfn._xlws.FILTER('Tableau de Suivi'!$B$2:$B$5383,'Tableau de Suivi'!$I$2:$I$5383=C19)))</f>
        <v>Pas de passage prévu</v>
      </c>
      <c r="P19" s="573" t="str" cm="1">
        <f t="array" aca="1" ref="P19" ca="1">IFERROR(_xlfn.TEXTJOIN("/",TRUE,_xlfn._xlws.FILTER(_xlfn.SEQUENCE(_xlfn.ISOWEEKNUM(TODAY()),1,1,1), ISNA(MATCH(_xlfn.SEQUENCE(_xlfn.ISOWEEKNUM(TODAY()),1,1,1), _xlfn._xlws.FILTER('Tableau de Suivi'!$N$2:$N$5383, 'Tableau de Suivi'!$I$2:$I$5383=C19), 0)))),"")</f>
        <v/>
      </c>
      <c r="Q19" s="567" cm="1">
        <f t="array" aca="1" ref="Q19" ca="1">IFERROR(SUM(_xlfn._xlws.FILTER('Tableau de Suivi'!$J$2:$J$5389, ('Tableau de Suivi'!$N$2:$N$5389 = R19) * ('Tableau de Suivi'!$I$2:$I$5389=C19))),"")</f>
        <v>0</v>
      </c>
      <c r="R19" s="567" cm="1">
        <f t="array" aca="1" ref="R19" ca="1">IFERROR(IF(MAX(_xlfn._xlws.FILTER('Tableau de Suivi'!$N$2:$N$5389,('Tableau de Suivi'!$J$2:$J$5389&lt;&gt;0)*('Tableau de Suivi'!$I$2:$I$5389=C19)))=_xlfn.ISOWEEKNUM(TODAY()),MAX(_xlfn._xlws.FILTER('Tableau de Suivi'!$N$2:$N$5389,('Tableau de Suivi'!$J$2:$J$5389&lt;&gt;0)*('Tableau de Suivi'!$I$2:$I$5389=C19)))-1,MAX(_xlfn._xlws.FILTER('Tableau de Suivi'!$N$2:$N$5389,('Tableau de Suivi'!$J$2:$J$5389&lt;&gt;0)*('Tableau de Suivi'!$I$2:$I$5389=C19)))),"")</f>
        <v>9</v>
      </c>
      <c r="S19" s="567" t="b">
        <f t="shared" ca="1" si="2"/>
        <v>0</v>
      </c>
      <c r="T19" s="566"/>
    </row>
    <row r="20" spans="3:20">
      <c r="C20" s="574" t="s">
        <v>164</v>
      </c>
      <c r="D20" s="752">
        <f>VLOOKUP(C20,'Tableau de Suivi'!I:AI,26,0)</f>
        <v>15</v>
      </c>
      <c r="E20" s="447" t="str">
        <f t="shared" ca="1" si="0"/>
        <v>S6</v>
      </c>
      <c r="F20" s="752">
        <f t="shared" ca="1" si="1"/>
        <v>15</v>
      </c>
      <c r="G20" s="447" cm="1">
        <f t="array" aca="1" ref="G20" ca="1">IFERROR(SUM(_xlfn._xlws.FILTER('Tableau de Suivi'!$M$2:$M$5389, ('Tableau de Suivi'!$N$2:$N$5389 = R20) * ('Tableau de Suivi'!$I$2:$I$5389=C20))),"")</f>
        <v>1</v>
      </c>
      <c r="H20" s="447" cm="1">
        <f t="array" aca="1" ref="H20" ca="1">IFERROR(SUM(_xlfn._xlws.FILTER('Tableau de Suivi'!$J$2:$J$5389, ('Tableau de Suivi'!$N$2:$N$5389 = _xlfn.ISOWEEKNUM(TODAY())) * ('Tableau de Suivi'!$I$2:$I$5389=C20))),"")</f>
        <v>0</v>
      </c>
      <c r="I20" s="447" cm="1">
        <f t="array" aca="1" ref="I20" ca="1">IFERROR(SUM(_xlfn._xlws.FILTER('Tableau de Suivi'!$M$2:$M$5389, ('Tableau de Suivi'!$N$2:$N$5389 =_xlfn.ISOWEEKNUM(TODAY())) * ('Tableau de Suivi'!$I$2:$I$5389=C20)*('Tableau de Suivi'!$J$2:$J$5389&lt;&gt;""))),0)</f>
        <v>0</v>
      </c>
      <c r="J20" s="752">
        <f>VLOOKUP(C20,'Tableau de Suivi'!I:AI,21,0)</f>
        <v>15</v>
      </c>
      <c r="K20" s="752">
        <f>VLOOKUP(C20,'Tableau de Suivi'!I:AI,22,0)</f>
        <v>15</v>
      </c>
      <c r="L20" s="448" cm="1">
        <f t="array" ref="L20">COUNTIF('Tableau de Suivi'!$I$2:$I$5383,C20)/ROWS(_xlfn.UNIQUE(_xlfn._xlws.FILTER('Tableau de Suivi'!$N$2:$N$5383,'Tableau de Suivi'!$I$2:$I$5383=C20)))</f>
        <v>1</v>
      </c>
      <c r="M20" s="445" cm="1">
        <f t="array" aca="1" ref="M20" ca="1">IFERROR(MAX(_xlfn._xlws.FILTER('Tableau de Suivi'!B15:B5396, ('Tableau de Suivi'!I15:I5396=C20) * ('Tableau de Suivi'!J15:J5396&lt;&gt;0) * ('Tableau de Suivi'!B15:B5396&lt;=TODAY()))),"")</f>
        <v>45695</v>
      </c>
      <c r="N20" s="449" t="str" cm="1">
        <f t="array" aca="1" ref="N20" ca="1">IFERROR(_xlfn.TEXTJOIN(" ; ", TRUE, TEXT(_xlfn._xlws.FILTER('Tableau de Suivi'!$B$2:$B$5383, ('Tableau de Suivi'!$I$2:$I$5383=C20) * ('Tableau de Suivi'!$B$2:$B$5383 &lt; TODAY() ) * ('Tableau de Suivi'!$H$2:$H$5383&lt;&gt;"Annulé") * ('Tableau de Suivi'!$J$2:$J$5383=0)), "jj/mm/aaaa")),"")</f>
        <v>18/04/2025</v>
      </c>
      <c r="O20" s="702" t="str" cm="1">
        <f t="array" aca="1" ref="O20" ca="1">IF(MAX(_xlfn._xlws.FILTER('Tableau de Suivi'!$B$2:$B$5383,'Tableau de Suivi'!$I$2:$I$5383=C20))&lt;TODAY(),"Pas de passage prévu",MAX(_xlfn._xlws.FILTER('Tableau de Suivi'!$B$2:$B$5383,'Tableau de Suivi'!$I$2:$I$5383=C20)))</f>
        <v>Pas de passage prévu</v>
      </c>
      <c r="P20" s="573" t="str" cm="1">
        <f t="array" aca="1" ref="P20" ca="1">IFERROR(_xlfn.TEXTJOIN("/",TRUE,_xlfn._xlws.FILTER(_xlfn.SEQUENCE(_xlfn.ISOWEEKNUM(TODAY()),1,1,1), ISNA(MATCH(_xlfn.SEQUENCE(_xlfn.ISOWEEKNUM(TODAY()),1,1,1), _xlfn._xlws.FILTER('Tableau de Suivi'!$N$2:$N$5383, 'Tableau de Suivi'!$I$2:$I$5383=C20), 0)))),"")</f>
        <v/>
      </c>
      <c r="Q20" s="567" cm="1">
        <f t="array" aca="1" ref="Q20" ca="1">IFERROR(SUM(_xlfn._xlws.FILTER('Tableau de Suivi'!$J$2:$J$5389, ('Tableau de Suivi'!$N$2:$N$5389 = R20) * ('Tableau de Suivi'!$I$2:$I$5389=C20))),"")</f>
        <v>15</v>
      </c>
      <c r="R20" s="567" cm="1">
        <f t="array" aca="1" ref="R20" ca="1">IFERROR(IF(MAX(_xlfn._xlws.FILTER('Tableau de Suivi'!$N$2:$N$5389,('Tableau de Suivi'!$J$2:$J$5389&lt;&gt;0)*('Tableau de Suivi'!$I$2:$I$5389=C20)))=_xlfn.ISOWEEKNUM(TODAY()),MAX(_xlfn._xlws.FILTER('Tableau de Suivi'!$N$2:$N$5389,('Tableau de Suivi'!$J$2:$J$5389&lt;&gt;0)*('Tableau de Suivi'!$I$2:$I$5389=C20)))-1,MAX(_xlfn._xlws.FILTER('Tableau de Suivi'!$N$2:$N$5389,('Tableau de Suivi'!$J$2:$J$5389&lt;&gt;0)*('Tableau de Suivi'!$I$2:$I$5389=C20)))),"")</f>
        <v>6</v>
      </c>
      <c r="S20" s="567" t="b">
        <f t="shared" ca="1" si="2"/>
        <v>1</v>
      </c>
      <c r="T20" s="566"/>
    </row>
    <row r="21" spans="3:20">
      <c r="C21" s="574" t="s">
        <v>835</v>
      </c>
      <c r="D21" s="752">
        <f>VLOOKUP(C21,'Tableau de Suivi'!I:AI,26,0)</f>
        <v>0</v>
      </c>
      <c r="E21" s="447" t="str">
        <f t="shared" ca="1" si="0"/>
        <v/>
      </c>
      <c r="F21" s="752" t="str">
        <f t="shared" ca="1" si="1"/>
        <v/>
      </c>
      <c r="G21" s="447" t="str" cm="1">
        <f t="array" aca="1" ref="G21" ca="1">IFERROR(SUM(_xlfn._xlws.FILTER('Tableau de Suivi'!$M$2:$M$5389, ('Tableau de Suivi'!$N$2:$N$5389 = R21) * ('Tableau de Suivi'!$I$2:$I$5389=C21))),"")</f>
        <v/>
      </c>
      <c r="H21" s="447" cm="1">
        <f t="array" aca="1" ref="H21" ca="1">IFERROR(SUM(_xlfn._xlws.FILTER('Tableau de Suivi'!$J$2:$J$5389, ('Tableau de Suivi'!$N$2:$N$5389 = _xlfn.ISOWEEKNUM(TODAY())) * ('Tableau de Suivi'!$I$2:$I$5389=C21))),"")</f>
        <v>0</v>
      </c>
      <c r="I21" s="447" cm="1">
        <f t="array" aca="1" ref="I21" ca="1">IFERROR(SUM(_xlfn._xlws.FILTER('Tableau de Suivi'!$M$2:$M$5389, ('Tableau de Suivi'!$N$2:$N$5389 =_xlfn.ISOWEEKNUM(TODAY())) * ('Tableau de Suivi'!$I$2:$I$5389=C21)*('Tableau de Suivi'!$J$2:$J$5389&lt;&gt;""))),0)</f>
        <v>0</v>
      </c>
      <c r="J21" s="752">
        <f>VLOOKUP(C21,'Tableau de Suivi'!I:AI,21,0)</f>
        <v>0</v>
      </c>
      <c r="K21" s="752">
        <f>VLOOKUP(C21,'Tableau de Suivi'!I:AI,22,0)</f>
        <v>0</v>
      </c>
      <c r="L21" s="448" cm="1">
        <f t="array" ref="L21">COUNTIF('Tableau de Suivi'!$I$2:$I$5383,C21)/ROWS(_xlfn.UNIQUE(_xlfn._xlws.FILTER('Tableau de Suivi'!$N$2:$N$5383,'Tableau de Suivi'!$I$2:$I$5383=C21)))</f>
        <v>1</v>
      </c>
      <c r="M21" s="445" t="str" cm="1">
        <f t="array" aca="1" ref="M21" ca="1">IFERROR(MAX(_xlfn._xlws.FILTER('Tableau de Suivi'!B16:B5397, ('Tableau de Suivi'!I16:I5397=C21) * ('Tableau de Suivi'!J16:J5397&lt;&gt;0) * ('Tableau de Suivi'!B16:B5397&lt;=TODAY()))),"")</f>
        <v/>
      </c>
      <c r="N21" s="449" t="str" cm="1">
        <f t="array" aca="1" ref="N21" ca="1">IFERROR(_xlfn.TEXTJOIN(" ; ", TRUE, TEXT(_xlfn._xlws.FILTER('Tableau de Suivi'!$B$2:$B$5383, ('Tableau de Suivi'!$I$2:$I$5383=C21) * ('Tableau de Suivi'!$B$2:$B$5383 &lt; TODAY() ) * ('Tableau de Suivi'!$H$2:$H$5383&lt;&gt;"Annulé") * ('Tableau de Suivi'!$J$2:$J$5383=0)), "jj/mm/aaaa")),"")</f>
        <v>18/04/2025</v>
      </c>
      <c r="O21" s="702" t="str" cm="1">
        <f t="array" aca="1" ref="O21" ca="1">IF(MAX(_xlfn._xlws.FILTER('Tableau de Suivi'!$B$2:$B$5383,'Tableau de Suivi'!$I$2:$I$5383=C21))&lt;TODAY(),"Pas de passage prévu",MAX(_xlfn._xlws.FILTER('Tableau de Suivi'!$B$2:$B$5383,'Tableau de Suivi'!$I$2:$I$5383=C21)))</f>
        <v>Pas de passage prévu</v>
      </c>
      <c r="P21" s="573" t="str" cm="1">
        <f t="array" aca="1" ref="P21" ca="1">IFERROR(_xlfn.TEXTJOIN("/",TRUE,_xlfn._xlws.FILTER(_xlfn.SEQUENCE(_xlfn.ISOWEEKNUM(TODAY()),1,1,1), ISNA(MATCH(_xlfn.SEQUENCE(_xlfn.ISOWEEKNUM(TODAY()),1,1,1), _xlfn._xlws.FILTER('Tableau de Suivi'!$N$2:$N$5383, 'Tableau de Suivi'!$I$2:$I$5383=C21), 0)))),"")</f>
        <v>1</v>
      </c>
      <c r="Q21" s="567" t="str" cm="1">
        <f t="array" aca="1" ref="Q21" ca="1">IFERROR(SUM(_xlfn._xlws.FILTER('Tableau de Suivi'!$J$2:$J$5389, ('Tableau de Suivi'!$N$2:$N$5389 = R21) * ('Tableau de Suivi'!$I$2:$I$5389=C21))),"")</f>
        <v/>
      </c>
      <c r="R21" s="567" t="str" cm="1">
        <f t="array" aca="1" ref="R21" ca="1">IFERROR(IF(MAX(_xlfn._xlws.FILTER('Tableau de Suivi'!$N$2:$N$5389,('Tableau de Suivi'!$J$2:$J$5389&lt;&gt;0)*('Tableau de Suivi'!$I$2:$I$5389=C21)))=_xlfn.ISOWEEKNUM(TODAY()),MAX(_xlfn._xlws.FILTER('Tableau de Suivi'!$N$2:$N$5389,('Tableau de Suivi'!$J$2:$J$5389&lt;&gt;0)*('Tableau de Suivi'!$I$2:$I$5389=C21)))-1,MAX(_xlfn._xlws.FILTER('Tableau de Suivi'!$N$2:$N$5389,('Tableau de Suivi'!$J$2:$J$5389&lt;&gt;0)*('Tableau de Suivi'!$I$2:$I$5389=C21)))),"")</f>
        <v/>
      </c>
      <c r="S21" s="567" t="b">
        <f t="shared" ca="1" si="2"/>
        <v>0</v>
      </c>
      <c r="T21" s="566"/>
    </row>
    <row r="22" spans="3:20">
      <c r="C22" s="574" t="s">
        <v>471</v>
      </c>
      <c r="D22" s="752">
        <f>VLOOKUP(C22,'Tableau de Suivi'!I:AI,26,0)</f>
        <v>42.125</v>
      </c>
      <c r="E22" s="447" t="str">
        <f t="shared" ca="1" si="0"/>
        <v>S14</v>
      </c>
      <c r="F22" s="752">
        <f t="shared" ca="1" si="1"/>
        <v>43.15</v>
      </c>
      <c r="G22" s="447" cm="1">
        <f t="array" aca="1" ref="G22" ca="1">IFERROR(SUM(_xlfn._xlws.FILTER('Tableau de Suivi'!$M$2:$M$5389, ('Tableau de Suivi'!$N$2:$N$5389 = R22) * ('Tableau de Suivi'!$I$2:$I$5389=C22))),"")</f>
        <v>1</v>
      </c>
      <c r="H22" s="447" cm="1">
        <f t="array" aca="1" ref="H22" ca="1">IFERROR(SUM(_xlfn._xlws.FILTER('Tableau de Suivi'!$J$2:$J$5389, ('Tableau de Suivi'!$N$2:$N$5389 = _xlfn.ISOWEEKNUM(TODAY())) * ('Tableau de Suivi'!$I$2:$I$5389=C22))),"")</f>
        <v>0</v>
      </c>
      <c r="I22" s="447" cm="1">
        <f t="array" aca="1" ref="I22" ca="1">IFERROR(SUM(_xlfn._xlws.FILTER('Tableau de Suivi'!$M$2:$M$5389, ('Tableau de Suivi'!$N$2:$N$5389 =_xlfn.ISOWEEKNUM(TODAY())) * ('Tableau de Suivi'!$I$2:$I$5389=C22)*('Tableau de Suivi'!$J$2:$J$5389&lt;&gt;""))),0)</f>
        <v>0</v>
      </c>
      <c r="J22" s="752">
        <f>VLOOKUP(C22,'Tableau de Suivi'!I:AI,21,0)</f>
        <v>68.8</v>
      </c>
      <c r="K22" s="752">
        <f>VLOOKUP(C22,'Tableau de Suivi'!I:AI,22,0)</f>
        <v>12.1</v>
      </c>
      <c r="L22" s="448" cm="1">
        <f t="array" ref="L22">COUNTIF('Tableau de Suivi'!$I$2:$I$5383,C22)/ROWS(_xlfn.UNIQUE(_xlfn._xlws.FILTER('Tableau de Suivi'!$N$2:$N$5383,'Tableau de Suivi'!$I$2:$I$5383=C22)))</f>
        <v>1</v>
      </c>
      <c r="M22" s="445" cm="1">
        <f t="array" aca="1" ref="M22" ca="1">IFERROR(MAX(_xlfn._xlws.FILTER('Tableau de Suivi'!B17:B5398, ('Tableau de Suivi'!I17:I5398=C22) * ('Tableau de Suivi'!J17:J5398&lt;&gt;0) * ('Tableau de Suivi'!B17:B5398&lt;=TODAY()))),"")</f>
        <v>45751</v>
      </c>
      <c r="N22" s="449" t="str" cm="1">
        <f t="array" aca="1" ref="N22" ca="1">IFERROR(_xlfn.TEXTJOIN(" ; ", TRUE, TEXT(_xlfn._xlws.FILTER('Tableau de Suivi'!$B$2:$B$5383, ('Tableau de Suivi'!$I$2:$I$5383=C22) * ('Tableau de Suivi'!$B$2:$B$5383 &lt; TODAY() ) * ('Tableau de Suivi'!$H$2:$H$5383&lt;&gt;"Annulé") * ('Tableau de Suivi'!$J$2:$J$5383=0)), "jj/mm/aaaa")),"")</f>
        <v>18/04/2025</v>
      </c>
      <c r="O22" s="702" t="str" cm="1">
        <f t="array" aca="1" ref="O22" ca="1">IF(MAX(_xlfn._xlws.FILTER('Tableau de Suivi'!$B$2:$B$5383,'Tableau de Suivi'!$I$2:$I$5383=C22))&lt;TODAY(),"Pas de passage prévu",MAX(_xlfn._xlws.FILTER('Tableau de Suivi'!$B$2:$B$5383,'Tableau de Suivi'!$I$2:$I$5383=C22)))</f>
        <v>Pas de passage prévu</v>
      </c>
      <c r="P22" s="573" t="str" cm="1">
        <f t="array" aca="1" ref="P22" ca="1">IFERROR(_xlfn.TEXTJOIN("/",TRUE,_xlfn._xlws.FILTER(_xlfn.SEQUENCE(_xlfn.ISOWEEKNUM(TODAY()),1,1,1), ISNA(MATCH(_xlfn.SEQUENCE(_xlfn.ISOWEEKNUM(TODAY()),1,1,1), _xlfn._xlws.FILTER('Tableau de Suivi'!$N$2:$N$5383, 'Tableau de Suivi'!$I$2:$I$5383=C22), 0)))),"")</f>
        <v/>
      </c>
      <c r="Q22" s="567" cm="1">
        <f t="array" aca="1" ref="Q22" ca="1">IFERROR(SUM(_xlfn._xlws.FILTER('Tableau de Suivi'!$J$2:$J$5389, ('Tableau de Suivi'!$N$2:$N$5389 = R22) * ('Tableau de Suivi'!$I$2:$I$5389=C22))),"")</f>
        <v>43.15</v>
      </c>
      <c r="R22" s="567" cm="1">
        <f t="array" aca="1" ref="R22" ca="1">IFERROR(IF(MAX(_xlfn._xlws.FILTER('Tableau de Suivi'!$N$2:$N$5389,('Tableau de Suivi'!$J$2:$J$5389&lt;&gt;0)*('Tableau de Suivi'!$I$2:$I$5389=C22)))=_xlfn.ISOWEEKNUM(TODAY()),MAX(_xlfn._xlws.FILTER('Tableau de Suivi'!$N$2:$N$5389,('Tableau de Suivi'!$J$2:$J$5389&lt;&gt;0)*('Tableau de Suivi'!$I$2:$I$5389=C22)))-1,MAX(_xlfn._xlws.FILTER('Tableau de Suivi'!$N$2:$N$5389,('Tableau de Suivi'!$J$2:$J$5389&lt;&gt;0)*('Tableau de Suivi'!$I$2:$I$5389=C22)))),"")</f>
        <v>14</v>
      </c>
      <c r="S22" s="567" t="b">
        <f t="shared" ca="1" si="2"/>
        <v>0</v>
      </c>
      <c r="T22" s="566"/>
    </row>
    <row r="23" spans="3:20">
      <c r="C23" s="574" t="s">
        <v>1068</v>
      </c>
      <c r="D23" s="752">
        <f>VLOOKUP(C23,'Tableau de Suivi'!I:AI,26,0)</f>
        <v>0</v>
      </c>
      <c r="E23" s="447" t="str">
        <f t="shared" ca="1" si="0"/>
        <v/>
      </c>
      <c r="F23" s="752" t="str">
        <f t="shared" ca="1" si="1"/>
        <v/>
      </c>
      <c r="G23" s="447" t="str" cm="1">
        <f t="array" aca="1" ref="G23" ca="1">IFERROR(SUM(_xlfn._xlws.FILTER('Tableau de Suivi'!$M$2:$M$5389, ('Tableau de Suivi'!$N$2:$N$5389 = R23) * ('Tableau de Suivi'!$I$2:$I$5389=C23))),"")</f>
        <v/>
      </c>
      <c r="H23" s="447" cm="1">
        <f t="array" aca="1" ref="H23" ca="1">IFERROR(SUM(_xlfn._xlws.FILTER('Tableau de Suivi'!$J$2:$J$5389, ('Tableau de Suivi'!$N$2:$N$5389 = _xlfn.ISOWEEKNUM(TODAY())) * ('Tableau de Suivi'!$I$2:$I$5389=C23))),"")</f>
        <v>0</v>
      </c>
      <c r="I23" s="447" cm="1">
        <f t="array" aca="1" ref="I23" ca="1">IFERROR(SUM(_xlfn._xlws.FILTER('Tableau de Suivi'!$M$2:$M$5389, ('Tableau de Suivi'!$N$2:$N$5389 =_xlfn.ISOWEEKNUM(TODAY())) * ('Tableau de Suivi'!$I$2:$I$5389=C23)*('Tableau de Suivi'!$J$2:$J$5389&lt;&gt;""))),0)</f>
        <v>0</v>
      </c>
      <c r="J23" s="752">
        <f>VLOOKUP(C23,'Tableau de Suivi'!I:AI,21,0)</f>
        <v>0</v>
      </c>
      <c r="K23" s="752">
        <f>VLOOKUP(C23,'Tableau de Suivi'!I:AI,22,0)</f>
        <v>0</v>
      </c>
      <c r="L23" s="448" cm="1">
        <f t="array" ref="L23">COUNTIF('Tableau de Suivi'!$I$2:$I$5383,C23)/ROWS(_xlfn.UNIQUE(_xlfn._xlws.FILTER('Tableau de Suivi'!$N$2:$N$5383,'Tableau de Suivi'!$I$2:$I$5383=C23)))</f>
        <v>1</v>
      </c>
      <c r="M23" s="445" t="str" cm="1">
        <f t="array" aca="1" ref="M23" ca="1">IFERROR(MAX(_xlfn._xlws.FILTER('Tableau de Suivi'!B18:B5399, ('Tableau de Suivi'!I18:I5399=C23) * ('Tableau de Suivi'!J18:J5399&lt;&gt;0) * ('Tableau de Suivi'!B18:B5399&lt;=TODAY()))),"")</f>
        <v/>
      </c>
      <c r="N23" s="449" t="str" cm="1">
        <f t="array" aca="1" ref="N23" ca="1">IFERROR(_xlfn.TEXTJOIN(" ; ", TRUE, TEXT(_xlfn._xlws.FILTER('Tableau de Suivi'!$B$2:$B$5383, ('Tableau de Suivi'!$I$2:$I$5383=C23) * ('Tableau de Suivi'!$B$2:$B$5383 &lt; TODAY() ) * ('Tableau de Suivi'!$H$2:$H$5383&lt;&gt;"Annulé") * ('Tableau de Suivi'!$J$2:$J$5383=0)), "jj/mm/aaaa")),"")</f>
        <v>18/04/2025</v>
      </c>
      <c r="O23" s="702" t="str" cm="1">
        <f t="array" aca="1" ref="O23" ca="1">IF(MAX(_xlfn._xlws.FILTER('Tableau de Suivi'!$B$2:$B$5383,'Tableau de Suivi'!$I$2:$I$5383=C23))&lt;TODAY(),"Pas de passage prévu",MAX(_xlfn._xlws.FILTER('Tableau de Suivi'!$B$2:$B$5383,'Tableau de Suivi'!$I$2:$I$5383=C23)))</f>
        <v>Pas de passage prévu</v>
      </c>
      <c r="P23" s="573" t="str" cm="1">
        <f t="array" aca="1" ref="P23" ca="1">IFERROR(_xlfn.TEXTJOIN("/",TRUE,_xlfn._xlws.FILTER(_xlfn.SEQUENCE(_xlfn.ISOWEEKNUM(TODAY()),1,1,1), ISNA(MATCH(_xlfn.SEQUENCE(_xlfn.ISOWEEKNUM(TODAY()),1,1,1), _xlfn._xlws.FILTER('Tableau de Suivi'!$N$2:$N$5383, 'Tableau de Suivi'!$I$2:$I$5383=C23), 0)))),"")</f>
        <v>1</v>
      </c>
      <c r="Q23" s="567" t="str" cm="1">
        <f t="array" aca="1" ref="Q23" ca="1">IFERROR(SUM(_xlfn._xlws.FILTER('Tableau de Suivi'!$J$2:$J$5389, ('Tableau de Suivi'!$N$2:$N$5389 = R23) * ('Tableau de Suivi'!$I$2:$I$5389=C23))),"")</f>
        <v/>
      </c>
      <c r="R23" s="567" t="str" cm="1">
        <f t="array" aca="1" ref="R23" ca="1">IFERROR(IF(MAX(_xlfn._xlws.FILTER('Tableau de Suivi'!$N$2:$N$5389,('Tableau de Suivi'!$J$2:$J$5389&lt;&gt;0)*('Tableau de Suivi'!$I$2:$I$5389=C23)))=_xlfn.ISOWEEKNUM(TODAY()),MAX(_xlfn._xlws.FILTER('Tableau de Suivi'!$N$2:$N$5389,('Tableau de Suivi'!$J$2:$J$5389&lt;&gt;0)*('Tableau de Suivi'!$I$2:$I$5389=C23)))-1,MAX(_xlfn._xlws.FILTER('Tableau de Suivi'!$N$2:$N$5389,('Tableau de Suivi'!$J$2:$J$5389&lt;&gt;0)*('Tableau de Suivi'!$I$2:$I$5389=C23)))),"")</f>
        <v/>
      </c>
      <c r="S23" s="567" t="b">
        <f t="shared" ca="1" si="2"/>
        <v>0</v>
      </c>
      <c r="T23" s="566"/>
    </row>
    <row r="24" spans="3:20">
      <c r="C24" s="575" t="s">
        <v>1392</v>
      </c>
      <c r="D24" s="752">
        <f>VLOOKUP(C24,'Tableau de Suivi'!I:AI,26,0)</f>
        <v>110.55</v>
      </c>
      <c r="E24" s="447" t="str">
        <f t="shared" ca="1" si="0"/>
        <v>S15</v>
      </c>
      <c r="F24" s="752">
        <f t="shared" ca="1" si="1"/>
        <v>159.19999999999999</v>
      </c>
      <c r="G24" s="447" cm="1">
        <f t="array" aca="1" ref="G24" ca="1">IFERROR(SUM(_xlfn._xlws.FILTER('Tableau de Suivi'!$M$2:$M$5389, ('Tableau de Suivi'!$N$2:$N$5389 = R24) * ('Tableau de Suivi'!$I$2:$I$5389=C24))),"")</f>
        <v>1</v>
      </c>
      <c r="H24" s="447" cm="1">
        <f t="array" aca="1" ref="H24" ca="1">IFERROR(SUM(_xlfn._xlws.FILTER('Tableau de Suivi'!$J$2:$J$5389, ('Tableau de Suivi'!$N$2:$N$5389 = _xlfn.ISOWEEKNUM(TODAY())) * ('Tableau de Suivi'!$I$2:$I$5389=C24))),"")</f>
        <v>104.5</v>
      </c>
      <c r="I24" s="447" cm="1">
        <f t="array" aca="1" ref="I24" ca="1">IFERROR(SUM(_xlfn._xlws.FILTER('Tableau de Suivi'!$M$2:$M$5389, ('Tableau de Suivi'!$N$2:$N$5389 =_xlfn.ISOWEEKNUM(TODAY())) * ('Tableau de Suivi'!$I$2:$I$5389=C24)*('Tableau de Suivi'!$J$2:$J$5389&lt;&gt;""))),0)</f>
        <v>1</v>
      </c>
      <c r="J24" s="752">
        <f>VLOOKUP(C24,'Tableau de Suivi'!I:AI,21,0)</f>
        <v>211.4</v>
      </c>
      <c r="K24" s="752">
        <f>VLOOKUP(C24,'Tableau de Suivi'!I:AI,22,0)</f>
        <v>26.2</v>
      </c>
      <c r="L24" s="448" cm="1">
        <f t="array" ref="L24">COUNTIF('Tableau de Suivi'!$I$2:$I$5383,C24)/ROWS(_xlfn.UNIQUE(_xlfn._xlws.FILTER('Tableau de Suivi'!$N$2:$N$5383,'Tableau de Suivi'!$I$2:$I$5383=C24)))</f>
        <v>1</v>
      </c>
      <c r="M24" s="445" cm="1">
        <f t="array" aca="1" ref="M24" ca="1">IFERROR(MAX(_xlfn._xlws.FILTER('Tableau de Suivi'!B19:B5400, ('Tableau de Suivi'!I19:I5400=C24) * ('Tableau de Suivi'!J19:J5400&lt;&gt;0) * ('Tableau de Suivi'!B19:B5400&lt;=TODAY()))),"")</f>
        <v>45755</v>
      </c>
      <c r="N24" s="449" t="str" cm="1">
        <f t="array" aca="1" ref="N24" ca="1">IFERROR(_xlfn.TEXTJOIN(" ; ", TRUE, TEXT(_xlfn._xlws.FILTER('Tableau de Suivi'!$B$2:$B$5383, ('Tableau de Suivi'!$I$2:$I$5383=C24) * ('Tableau de Suivi'!$B$2:$B$5383 &lt; TODAY() ) * ('Tableau de Suivi'!$H$2:$H$5383&lt;&gt;"Annulé") * ('Tableau de Suivi'!$J$2:$J$5383=0)), "jj/mm/aaaa")),"")</f>
        <v>15/04/2025</v>
      </c>
      <c r="O24" s="702" t="str" cm="1">
        <f t="array" aca="1" ref="O24" ca="1">IF(MAX(_xlfn._xlws.FILTER('Tableau de Suivi'!$B$2:$B$5383,'Tableau de Suivi'!$I$2:$I$5383=C24))&lt;TODAY(),"Pas de passage prévu",MAX(_xlfn._xlws.FILTER('Tableau de Suivi'!$B$2:$B$5383,'Tableau de Suivi'!$I$2:$I$5383=C24)))</f>
        <v>Pas de passage prévu</v>
      </c>
      <c r="P24" s="573" t="str" cm="1">
        <f t="array" aca="1" ref="P24" ca="1">IFERROR(_xlfn.TEXTJOIN("/",TRUE,_xlfn._xlws.FILTER(_xlfn.SEQUENCE(_xlfn.ISOWEEKNUM(TODAY()),1,1,1), ISNA(MATCH(_xlfn.SEQUENCE(_xlfn.ISOWEEKNUM(TODAY()),1,1,1), _xlfn._xlws.FILTER('Tableau de Suivi'!$N$2:$N$5383, 'Tableau de Suivi'!$I$2:$I$5383=C24), 0)))),"")</f>
        <v>1/2/3/4/5</v>
      </c>
      <c r="Q24" s="567" cm="1">
        <f t="array" aca="1" ref="Q24" ca="1">IFERROR(SUM(_xlfn._xlws.FILTER('Tableau de Suivi'!$J$2:$J$5389, ('Tableau de Suivi'!$N$2:$N$5389 = R24) * ('Tableau de Suivi'!$I$2:$I$5389=C24))),"")</f>
        <v>159.19999999999999</v>
      </c>
      <c r="R24" s="567" cm="1">
        <f t="array" aca="1" ref="R24" ca="1">IFERROR(IF(MAX(_xlfn._xlws.FILTER('Tableau de Suivi'!$N$2:$N$5389,('Tableau de Suivi'!$J$2:$J$5389&lt;&gt;0)*('Tableau de Suivi'!$I$2:$I$5389=C24)))=_xlfn.ISOWEEKNUM(TODAY()),MAX(_xlfn._xlws.FILTER('Tableau de Suivi'!$N$2:$N$5389,('Tableau de Suivi'!$J$2:$J$5389&lt;&gt;0)*('Tableau de Suivi'!$I$2:$I$5389=C24)))-1,MAX(_xlfn._xlws.FILTER('Tableau de Suivi'!$N$2:$N$5389,('Tableau de Suivi'!$J$2:$J$5389&lt;&gt;0)*('Tableau de Suivi'!$I$2:$I$5389=C24)))),"")</f>
        <v>15</v>
      </c>
      <c r="S24" s="567" t="b">
        <f t="shared" ca="1" si="2"/>
        <v>0</v>
      </c>
      <c r="T24" s="566"/>
    </row>
    <row r="25" spans="3:20">
      <c r="C25" s="575" t="s">
        <v>792</v>
      </c>
      <c r="D25" s="752">
        <f>VLOOKUP(C25,'Tableau de Suivi'!I:AI,26,0)</f>
        <v>45</v>
      </c>
      <c r="E25" s="447" t="str">
        <f t="shared" ca="1" si="0"/>
        <v>S14</v>
      </c>
      <c r="F25" s="752">
        <f t="shared" ca="1" si="1"/>
        <v>30.5</v>
      </c>
      <c r="G25" s="447" cm="1">
        <f t="array" aca="1" ref="G25" ca="1">IFERROR(SUM(_xlfn._xlws.FILTER('Tableau de Suivi'!$M$2:$M$5389, ('Tableau de Suivi'!$N$2:$N$5389 = R25) * ('Tableau de Suivi'!$I$2:$I$5389=C25))),"")</f>
        <v>1</v>
      </c>
      <c r="H25" s="447" cm="1">
        <f t="array" aca="1" ref="H25" ca="1">IFERROR(SUM(_xlfn._xlws.FILTER('Tableau de Suivi'!$J$2:$J$5389, ('Tableau de Suivi'!$N$2:$N$5389 = _xlfn.ISOWEEKNUM(TODAY())) * ('Tableau de Suivi'!$I$2:$I$5389=C25))),"")</f>
        <v>88</v>
      </c>
      <c r="I25" s="447" cm="1">
        <f t="array" aca="1" ref="I25" ca="1">IFERROR(SUM(_xlfn._xlws.FILTER('Tableau de Suivi'!$M$2:$M$5389, ('Tableau de Suivi'!$N$2:$N$5389 =_xlfn.ISOWEEKNUM(TODAY())) * ('Tableau de Suivi'!$I$2:$I$5389=C25)*('Tableau de Suivi'!$J$2:$J$5389&lt;&gt;""))),0)</f>
        <v>1</v>
      </c>
      <c r="J25" s="752">
        <f>VLOOKUP(C25,'Tableau de Suivi'!I:AI,21,0)</f>
        <v>122</v>
      </c>
      <c r="K25" s="752">
        <f>VLOOKUP(C25,'Tableau de Suivi'!I:AI,22,0)</f>
        <v>29</v>
      </c>
      <c r="L25" s="448" cm="1">
        <f t="array" ref="L25">COUNTIF('Tableau de Suivi'!$I$2:$I$5383,C25)/ROWS(_xlfn.UNIQUE(_xlfn._xlws.FILTER('Tableau de Suivi'!$N$2:$N$5383,'Tableau de Suivi'!$I$2:$I$5383=C25)))</f>
        <v>1</v>
      </c>
      <c r="M25" s="445" cm="1">
        <f t="array" aca="1" ref="M25" ca="1">IFERROR(MAX(_xlfn._xlws.FILTER('Tableau de Suivi'!B20:B5401, ('Tableau de Suivi'!I20:I5401=C25) * ('Tableau de Suivi'!J20:J5401&lt;&gt;0) * ('Tableau de Suivi'!B20:B5401&lt;=TODAY()))),"")</f>
        <v>45753</v>
      </c>
      <c r="N25" s="449" t="str" cm="1">
        <f t="array" aca="1" ref="N25" ca="1">IFERROR(_xlfn.TEXTJOIN(" ; ", TRUE, TEXT(_xlfn._xlws.FILTER('Tableau de Suivi'!$B$2:$B$5383, ('Tableau de Suivi'!$I$2:$I$5383=C25) * ('Tableau de Suivi'!$B$2:$B$5383 &lt; TODAY() ) * ('Tableau de Suivi'!$H$2:$H$5383&lt;&gt;"Annulé") * ('Tableau de Suivi'!$J$2:$J$5383=0)), "jj/mm/aaaa")),"")</f>
        <v>13/04/2025 ; 20/04/2025</v>
      </c>
      <c r="O25" s="702" t="str" cm="1">
        <f t="array" aca="1" ref="O25" ca="1">IF(MAX(_xlfn._xlws.FILTER('Tableau de Suivi'!$B$2:$B$5383,'Tableau de Suivi'!$I$2:$I$5383=C25))&lt;TODAY(),"Pas de passage prévu",MAX(_xlfn._xlws.FILTER('Tableau de Suivi'!$B$2:$B$5383,'Tableau de Suivi'!$I$2:$I$5383=C25)))</f>
        <v>Pas de passage prévu</v>
      </c>
      <c r="P25" s="573" t="str" cm="1">
        <f t="array" aca="1" ref="P25" ca="1">IFERROR(_xlfn.TEXTJOIN("/",TRUE,_xlfn._xlws.FILTER(_xlfn.SEQUENCE(_xlfn.ISOWEEKNUM(TODAY()),1,1,1), ISNA(MATCH(_xlfn.SEQUENCE(_xlfn.ISOWEEKNUM(TODAY()),1,1,1), _xlfn._xlws.FILTER('Tableau de Suivi'!$N$2:$N$5383, 'Tableau de Suivi'!$I$2:$I$5383=C25), 0)))),"")</f>
        <v/>
      </c>
      <c r="Q25" s="567" cm="1">
        <f t="array" aca="1" ref="Q25" ca="1">IFERROR(SUM(_xlfn._xlws.FILTER('Tableau de Suivi'!$J$2:$J$5389, ('Tableau de Suivi'!$N$2:$N$5389 = R25) * ('Tableau de Suivi'!$I$2:$I$5389=C25))),"")</f>
        <v>30.5</v>
      </c>
      <c r="R25" s="567" cm="1">
        <f t="array" aca="1" ref="R25" ca="1">IFERROR(IF(MAX(_xlfn._xlws.FILTER('Tableau de Suivi'!$N$2:$N$5389,('Tableau de Suivi'!$J$2:$J$5389&lt;&gt;0)*('Tableau de Suivi'!$I$2:$I$5389=C25)))=_xlfn.ISOWEEKNUM(TODAY()),MAX(_xlfn._xlws.FILTER('Tableau de Suivi'!$N$2:$N$5389,('Tableau de Suivi'!$J$2:$J$5389&lt;&gt;0)*('Tableau de Suivi'!$I$2:$I$5389=C25)))-1,MAX(_xlfn._xlws.FILTER('Tableau de Suivi'!$N$2:$N$5389,('Tableau de Suivi'!$J$2:$J$5389&lt;&gt;0)*('Tableau de Suivi'!$I$2:$I$5389=C25)))),"")</f>
        <v>14</v>
      </c>
      <c r="S25" s="567" t="b">
        <f t="shared" ca="1" si="2"/>
        <v>0</v>
      </c>
      <c r="T25" s="566"/>
    </row>
    <row r="26" spans="3:20" ht="15.75" thickBot="1">
      <c r="C26" s="576" t="s">
        <v>788</v>
      </c>
      <c r="D26" s="753">
        <f>VLOOKUP(C26,'Tableau de Suivi'!I:AI,26,0)</f>
        <v>47.8</v>
      </c>
      <c r="E26" s="577" t="str">
        <f t="shared" ca="1" si="0"/>
        <v>S14</v>
      </c>
      <c r="F26" s="753">
        <f t="shared" ca="1" si="1"/>
        <v>98.9</v>
      </c>
      <c r="G26" s="577" cm="1">
        <f t="array" aca="1" ref="G26" ca="1">IFERROR(SUM(_xlfn._xlws.FILTER('Tableau de Suivi'!$M$2:$M$5389, ('Tableau de Suivi'!$N$2:$N$5389 = R26) * ('Tableau de Suivi'!$I$2:$I$5389=C26))),"")</f>
        <v>1</v>
      </c>
      <c r="H26" s="577" cm="1">
        <f t="array" aca="1" ref="H26" ca="1">IFERROR(SUM(_xlfn._xlws.FILTER('Tableau de Suivi'!$J$2:$J$5389, ('Tableau de Suivi'!$N$2:$N$5389 = _xlfn.ISOWEEKNUM(TODAY())) * ('Tableau de Suivi'!$I$2:$I$5389=C26))),"")</f>
        <v>36</v>
      </c>
      <c r="I26" s="577" cm="1">
        <f t="array" aca="1" ref="I26" ca="1">IFERROR(SUM(_xlfn._xlws.FILTER('Tableau de Suivi'!$M$2:$M$5389, ('Tableau de Suivi'!$N$2:$N$5389 =_xlfn.ISOWEEKNUM(TODAY())) * ('Tableau de Suivi'!$I$2:$I$5389=C26)*('Tableau de Suivi'!$J$2:$J$5389&lt;&gt;""))),0)</f>
        <v>1</v>
      </c>
      <c r="J26" s="753">
        <f>VLOOKUP(C26,'Tableau de Suivi'!I:AI,21,0)</f>
        <v>151.5</v>
      </c>
      <c r="K26" s="753">
        <f>VLOOKUP(C26,'Tableau de Suivi'!I:AI,22,0)</f>
        <v>36</v>
      </c>
      <c r="L26" s="578" cm="1">
        <f t="array" ref="L26">COUNTIF('Tableau de Suivi'!$I$2:$I$5383,C26)/ROWS(_xlfn.UNIQUE(_xlfn._xlws.FILTER('Tableau de Suivi'!$N$2:$N$5383,'Tableau de Suivi'!$I$2:$I$5383=C26)))</f>
        <v>1</v>
      </c>
      <c r="M26" s="446" cm="1">
        <f t="array" aca="1" ref="M26" ca="1">IFERROR(MAX(_xlfn._xlws.FILTER('Tableau de Suivi'!B21:B5402, ('Tableau de Suivi'!I21:I5402=C26) * ('Tableau de Suivi'!J21:J5402&lt;&gt;0) * ('Tableau de Suivi'!B21:B5402&lt;=TODAY()))),"")</f>
        <v>45753</v>
      </c>
      <c r="N26" s="579" t="str" cm="1">
        <f t="array" aca="1" ref="N26" ca="1">IFERROR(_xlfn.TEXTJOIN(" ; ", TRUE, TEXT(_xlfn._xlws.FILTER('Tableau de Suivi'!$B$2:$B$5383, ('Tableau de Suivi'!$I$2:$I$5383=C26) * ('Tableau de Suivi'!$B$2:$B$5383 &lt; TODAY() ) * ('Tableau de Suivi'!$H$2:$H$5383&lt;&gt;"Annulé") * ('Tableau de Suivi'!$J$2:$J$5383=0)), "jj/mm/aaaa")),"")</f>
        <v>13/04/2025 ; 20/04/2025</v>
      </c>
      <c r="O26" s="703" t="str" cm="1">
        <f t="array" aca="1" ref="O26" ca="1">IF(MAX(_xlfn._xlws.FILTER('Tableau de Suivi'!$B$2:$B$5383,'Tableau de Suivi'!$I$2:$I$5383=C26))&lt;TODAY(),"Pas de passage prévu",MAX(_xlfn._xlws.FILTER('Tableau de Suivi'!$B$2:$B$5383,'Tableau de Suivi'!$I$2:$I$5383=C26)))</f>
        <v>Pas de passage prévu</v>
      </c>
      <c r="P26" s="580" t="str" cm="1">
        <f t="array" aca="1" ref="P26" ca="1">IFERROR(_xlfn.TEXTJOIN("/",TRUE,_xlfn._xlws.FILTER(_xlfn.SEQUENCE(_xlfn.ISOWEEKNUM(TODAY()),1,1,1), ISNA(MATCH(_xlfn.SEQUENCE(_xlfn.ISOWEEKNUM(TODAY()),1,1,1), _xlfn._xlws.FILTER('Tableau de Suivi'!$N$2:$N$5383, 'Tableau de Suivi'!$I$2:$I$5383=C26), 0)))),"")</f>
        <v/>
      </c>
      <c r="Q26" s="567" cm="1">
        <f t="array" aca="1" ref="Q26" ca="1">IFERROR(SUM(_xlfn._xlws.FILTER('Tableau de Suivi'!$J$2:$J$5389, ('Tableau de Suivi'!$N$2:$N$5389 = R26) * ('Tableau de Suivi'!$I$2:$I$5389=C26))),"")</f>
        <v>98.9</v>
      </c>
      <c r="R26" s="567" cm="1">
        <f t="array" aca="1" ref="R26" ca="1">IFERROR(IF(MAX(_xlfn._xlws.FILTER('Tableau de Suivi'!$N$2:$N$5389,('Tableau de Suivi'!$J$2:$J$5389&lt;&gt;0)*('Tableau de Suivi'!$I$2:$I$5389=C26)))=_xlfn.ISOWEEKNUM(TODAY()),MAX(_xlfn._xlws.FILTER('Tableau de Suivi'!$N$2:$N$5389,('Tableau de Suivi'!$J$2:$J$5389&lt;&gt;0)*('Tableau de Suivi'!$I$2:$I$5389=C26)))-1,MAX(_xlfn._xlws.FILTER('Tableau de Suivi'!$N$2:$N$5389,('Tableau de Suivi'!$J$2:$J$5389&lt;&gt;0)*('Tableau de Suivi'!$I$2:$I$5389=C26)))),"")</f>
        <v>14</v>
      </c>
      <c r="S26" s="567" t="b">
        <f t="shared" ca="1" si="2"/>
        <v>0</v>
      </c>
      <c r="T26" s="566"/>
    </row>
    <row r="27" spans="3:20" ht="15.75" customHeight="1" thickBot="1"/>
    <row r="28" spans="3:20" ht="15.75" customHeight="1" thickBot="1">
      <c r="D28" s="958" t="s">
        <v>3076</v>
      </c>
      <c r="E28" s="993" t="s">
        <v>2478</v>
      </c>
      <c r="F28" s="994"/>
      <c r="M28" s="1005" t="s">
        <v>3224</v>
      </c>
      <c r="N28" s="754" t="s">
        <v>2480</v>
      </c>
    </row>
    <row r="29" spans="3:20" ht="15.75" thickBot="1">
      <c r="D29" s="959"/>
      <c r="E29" s="995" t="s">
        <v>2482</v>
      </c>
      <c r="F29" s="996"/>
      <c r="M29" s="1006"/>
      <c r="N29" s="734"/>
    </row>
    <row r="30" spans="3:20">
      <c r="D30" s="959"/>
      <c r="E30" s="997" t="s">
        <v>2484</v>
      </c>
      <c r="F30" s="998"/>
    </row>
    <row r="31" spans="3:20">
      <c r="D31" s="959"/>
      <c r="E31" s="999" t="s">
        <v>2487</v>
      </c>
      <c r="F31" s="1000"/>
    </row>
    <row r="32" spans="3:20" ht="15.75" thickBot="1">
      <c r="D32" s="960"/>
      <c r="E32" s="1001" t="s">
        <v>2489</v>
      </c>
      <c r="F32" s="1002"/>
    </row>
    <row r="33" spans="5:6" ht="15.75" thickBot="1">
      <c r="E33" s="981" t="s">
        <v>2491</v>
      </c>
      <c r="F33" s="982"/>
    </row>
  </sheetData>
  <sheetProtection algorithmName="SHA-512" hashValue="wDZLeIwmaboojrp67pYGX8/sBZ3TsEjq5+8f1NRViwm4V6X5TLY39oSH7al6Bru5ZRw8CN7961fJ40KYlII8gg==" saltValue="jNC2GUVx83gMunH2Pug0/Q==" spinCount="100000" sheet="1" objects="1" scenarios="1"/>
  <mergeCells count="20">
    <mergeCell ref="O4:O5"/>
    <mergeCell ref="P4:P5"/>
    <mergeCell ref="C4:C5"/>
    <mergeCell ref="D4:D5"/>
    <mergeCell ref="J4:J5"/>
    <mergeCell ref="K4:K5"/>
    <mergeCell ref="L4:L5"/>
    <mergeCell ref="E4:G4"/>
    <mergeCell ref="H4:I4"/>
    <mergeCell ref="E33:F33"/>
    <mergeCell ref="D1:M2"/>
    <mergeCell ref="M4:M5"/>
    <mergeCell ref="N4:N5"/>
    <mergeCell ref="E28:F28"/>
    <mergeCell ref="E29:F29"/>
    <mergeCell ref="E30:F30"/>
    <mergeCell ref="E31:F31"/>
    <mergeCell ref="E32:F32"/>
    <mergeCell ref="D28:D32"/>
    <mergeCell ref="M28:M29"/>
  </mergeCells>
  <conditionalFormatting sqref="E7:E26">
    <cfRule type="expression" dxfId="154" priority="15">
      <formula>Q7=""</formula>
    </cfRule>
    <cfRule type="expression" dxfId="153" priority="16">
      <formula>Q7=K7</formula>
    </cfRule>
    <cfRule type="expression" dxfId="152" priority="17">
      <formula>Q7=J7</formula>
    </cfRule>
    <cfRule type="expression" dxfId="151" priority="18">
      <formula>Q7&lt;D7*0.85</formula>
    </cfRule>
    <cfRule type="expression" dxfId="150" priority="19">
      <formula>Q7&lt;D7</formula>
    </cfRule>
    <cfRule type="expression" dxfId="149" priority="20">
      <formula>Q7&gt;D7</formula>
    </cfRule>
  </conditionalFormatting>
  <conditionalFormatting sqref="F7:F26">
    <cfRule type="expression" dxfId="148" priority="9">
      <formula>F7=""</formula>
    </cfRule>
    <cfRule type="expression" dxfId="147" priority="10">
      <formula>Q7=K7</formula>
    </cfRule>
    <cfRule type="expression" dxfId="146" priority="11">
      <formula>Q7=J7</formula>
    </cfRule>
    <cfRule type="expression" dxfId="145" priority="12">
      <formula>Q7&lt;D7*0.85</formula>
    </cfRule>
    <cfRule type="expression" dxfId="144" priority="13">
      <formula>Q7&lt;D7</formula>
    </cfRule>
    <cfRule type="expression" dxfId="143" priority="14">
      <formula>Q7&gt;D7</formula>
    </cfRule>
  </conditionalFormatting>
  <conditionalFormatting sqref="M7:M26">
    <cfRule type="expression" dxfId="142" priority="8">
      <formula>AND(_xlfn.ISOWEEKNUM(M7)&lt;_xlfn.ISOWEEKNUM(TODAY())-2,N7="")</formula>
    </cfRule>
  </conditionalFormatting>
  <conditionalFormatting sqref="N7:N26">
    <cfRule type="expression" dxfId="141" priority="7">
      <formula>N7&lt;&gt;""</formula>
    </cfRule>
  </conditionalFormatting>
  <conditionalFormatting sqref="G7:G26">
    <cfRule type="expression" dxfId="140" priority="1">
      <formula>F7=""</formula>
    </cfRule>
    <cfRule type="expression" dxfId="139" priority="2">
      <formula>Q7=K7</formula>
    </cfRule>
    <cfRule type="expression" dxfId="138" priority="3">
      <formula>Q7=J7</formula>
    </cfRule>
    <cfRule type="expression" dxfId="137" priority="4">
      <formula>Q7&lt;D7*0.85</formula>
    </cfRule>
    <cfRule type="expression" dxfId="136" priority="5">
      <formula>Q7&lt;D7</formula>
    </cfRule>
    <cfRule type="expression" dxfId="135" priority="6">
      <formula>Q7&gt;D7</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CD7AB-260C-45B0-A42E-5840D0041B7C}">
  <sheetPr codeName="Sheet18">
    <tabColor rgb="FF00B0F0"/>
  </sheetPr>
  <dimension ref="A1:P71"/>
  <sheetViews>
    <sheetView workbookViewId="0">
      <selection activeCell="C2" sqref="C2"/>
    </sheetView>
  </sheetViews>
  <sheetFormatPr defaultRowHeight="15"/>
  <cols>
    <col min="1" max="1" width="2.7109375" style="587" customWidth="1"/>
    <col min="2" max="2" width="17.5703125" style="451" customWidth="1"/>
    <col min="3" max="3" width="40" style="451" customWidth="1"/>
    <col min="4" max="4" width="17.42578125" style="451" customWidth="1"/>
    <col min="5" max="5" width="12.7109375" style="451" customWidth="1"/>
    <col min="6" max="6" width="12.28515625" style="451" customWidth="1"/>
    <col min="7" max="7" width="16.7109375" style="451" customWidth="1"/>
    <col min="8" max="8" width="16.5703125" style="451" customWidth="1"/>
    <col min="9" max="9" width="14.7109375" style="451" customWidth="1"/>
    <col min="10" max="10" width="45.140625" style="451" customWidth="1"/>
    <col min="11" max="11" width="14" style="451" customWidth="1"/>
    <col min="12" max="12" width="11.85546875" style="451" customWidth="1"/>
    <col min="13" max="14" width="9.140625" style="451"/>
    <col min="15" max="15" width="12.5703125" style="451" customWidth="1"/>
    <col min="16" max="16384" width="9.140625" style="451"/>
  </cols>
  <sheetData>
    <row r="1" spans="2:16" ht="21.6" customHeight="1" thickBot="1">
      <c r="B1" s="570" t="str">
        <f ca="1">"On est semaine " &amp; _xlfn.ISOWEEKNUM(TODAY())</f>
        <v>On est semaine 10</v>
      </c>
      <c r="D1" s="917" t="s">
        <v>3078</v>
      </c>
      <c r="E1" s="918"/>
      <c r="F1" s="918"/>
      <c r="G1" s="918"/>
      <c r="H1" s="918"/>
      <c r="I1" s="918"/>
      <c r="J1" s="919"/>
    </row>
    <row r="2" spans="2:16" ht="21.6" customHeight="1" thickBot="1">
      <c r="D2" s="920"/>
      <c r="E2" s="921"/>
      <c r="F2" s="921"/>
      <c r="G2" s="921"/>
      <c r="H2" s="921"/>
      <c r="I2" s="921"/>
      <c r="J2" s="922"/>
      <c r="L2" s="1011" t="s">
        <v>3223</v>
      </c>
      <c r="M2" s="1012"/>
      <c r="N2" s="1012"/>
      <c r="O2" s="1012"/>
      <c r="P2" s="1013"/>
    </row>
    <row r="3" spans="2:16" ht="15.75" customHeight="1" thickBot="1"/>
    <row r="4" spans="2:16" ht="30" customHeight="1" thickBot="1">
      <c r="L4" s="748" t="s">
        <v>1398</v>
      </c>
      <c r="M4" s="749" t="s">
        <v>3222</v>
      </c>
      <c r="N4" s="722" t="s">
        <v>2451</v>
      </c>
      <c r="O4" s="722" t="s">
        <v>2452</v>
      </c>
      <c r="P4" s="723" t="s">
        <v>1844</v>
      </c>
    </row>
    <row r="5" spans="2:16">
      <c r="L5" s="716" t="str">
        <f t="shared" ref="L5" si="0">IF(AND(M5="",N5="",O5=""),"","Janvier")</f>
        <v>Janvier</v>
      </c>
      <c r="M5" s="727">
        <f>IF('Data Qualité'!T5=0,"",'Data Qualité'!T5)</f>
        <v>3203.7919999999995</v>
      </c>
      <c r="N5" s="724">
        <f>IF('Data Qualité'!U5=0,"",'Data Qualité'!U5)</f>
        <v>8103.02</v>
      </c>
      <c r="O5" s="730">
        <f>IF('Data Qualité'!V5=0,"",'Data Qualité'!V5)</f>
        <v>610.75</v>
      </c>
      <c r="P5" s="717">
        <f>IF(SUM(M5:O5)=0,"",SUM(M5:O5))</f>
        <v>11917.562</v>
      </c>
    </row>
    <row r="6" spans="2:16">
      <c r="L6" s="718" t="str">
        <f>IF(AND(M6="",N6="",O6=""),"","Février")</f>
        <v>Février</v>
      </c>
      <c r="M6" s="728">
        <f>IF('Data Qualité'!T6=0,"",'Data Qualité'!T6)</f>
        <v>3311.2799999999997</v>
      </c>
      <c r="N6" s="725">
        <f>IF('Data Qualité'!U6=0,"",'Data Qualité'!U6)</f>
        <v>6188.3899999999994</v>
      </c>
      <c r="O6" s="731">
        <f>IF('Data Qualité'!V6=0,"",'Data Qualité'!V6)</f>
        <v>315</v>
      </c>
      <c r="P6" s="719">
        <f t="shared" ref="P6:P17" si="1">IF(SUM(M6:O6)=0,"",SUM(M6:O6))</f>
        <v>9814.6699999999983</v>
      </c>
    </row>
    <row r="7" spans="2:16">
      <c r="L7" s="718" t="str">
        <f>IF(AND(M7="",N7="",O7=""),"","Mars")</f>
        <v>Mars</v>
      </c>
      <c r="M7" s="728">
        <f>IF('Data Qualité'!T7=0,"",'Data Qualité'!T7)</f>
        <v>4055.43</v>
      </c>
      <c r="N7" s="725">
        <f>IF('Data Qualité'!U7=0,"",'Data Qualité'!U7)</f>
        <v>6882.29</v>
      </c>
      <c r="O7" s="731">
        <f>IF('Data Qualité'!V7=0,"",'Data Qualité'!V7)</f>
        <v>350</v>
      </c>
      <c r="P7" s="719">
        <f t="shared" si="1"/>
        <v>11287.72</v>
      </c>
    </row>
    <row r="8" spans="2:16">
      <c r="L8" s="718" t="str">
        <f>IF(AND(M8="",N8="",O8=""),"","Avril")</f>
        <v>Avril</v>
      </c>
      <c r="M8" s="728">
        <f>IF('Data Qualité'!T8=0,"",'Data Qualité'!T8)</f>
        <v>1783.59</v>
      </c>
      <c r="N8" s="725">
        <f>IF('Data Qualité'!U8=0,"",'Data Qualité'!U8)</f>
        <v>2439.0500000000002</v>
      </c>
      <c r="O8" s="731">
        <f>IF('Data Qualité'!V8=0,"",'Data Qualité'!V8)</f>
        <v>183.8</v>
      </c>
      <c r="P8" s="719">
        <f t="shared" si="1"/>
        <v>4406.4400000000005</v>
      </c>
    </row>
    <row r="9" spans="2:16">
      <c r="L9" s="718" t="str">
        <f>IF(AND(M9="",N9="",O9=""),"","Mai")</f>
        <v/>
      </c>
      <c r="M9" s="728" t="str">
        <f>IF('Data Qualité'!T9=0,"",'Data Qualité'!T9)</f>
        <v/>
      </c>
      <c r="N9" s="725" t="str">
        <f>IF('Data Qualité'!U9=0,"",'Data Qualité'!U9)</f>
        <v/>
      </c>
      <c r="O9" s="731" t="str">
        <f>IF('Data Qualité'!V9=0,"",'Data Qualité'!V9)</f>
        <v/>
      </c>
      <c r="P9" s="719" t="str">
        <f t="shared" si="1"/>
        <v/>
      </c>
    </row>
    <row r="10" spans="2:16">
      <c r="L10" s="718" t="str">
        <f>IF(AND(M10="",N10="",O10=""),"","Juin")</f>
        <v/>
      </c>
      <c r="M10" s="728" t="str">
        <f>IF('Data Qualité'!T10=0,"",'Data Qualité'!T10)</f>
        <v/>
      </c>
      <c r="N10" s="725" t="str">
        <f>IF('Data Qualité'!U10=0,"",'Data Qualité'!U10)</f>
        <v/>
      </c>
      <c r="O10" s="731" t="str">
        <f>IF('Data Qualité'!V10=0,"",'Data Qualité'!V10)</f>
        <v/>
      </c>
      <c r="P10" s="719" t="str">
        <f t="shared" si="1"/>
        <v/>
      </c>
    </row>
    <row r="11" spans="2:16">
      <c r="L11" s="718" t="str">
        <f>IF(AND(M11="",N11="",O11=""),"","Juillet")</f>
        <v/>
      </c>
      <c r="M11" s="728" t="str">
        <f>IF('Data Qualité'!T11=0,"",'Data Qualité'!T11)</f>
        <v/>
      </c>
      <c r="N11" s="725" t="str">
        <f>IF('Data Qualité'!U11=0,"",'Data Qualité'!U11)</f>
        <v/>
      </c>
      <c r="O11" s="731" t="str">
        <f>IF('Data Qualité'!V11=0,"",'Data Qualité'!V11)</f>
        <v/>
      </c>
      <c r="P11" s="719" t="str">
        <f t="shared" si="1"/>
        <v/>
      </c>
    </row>
    <row r="12" spans="2:16">
      <c r="L12" s="718" t="str">
        <f>IF(AND(M12="",N12="",O12=""),"","Aout")</f>
        <v/>
      </c>
      <c r="M12" s="728" t="str">
        <f>IF('Data Qualité'!T12=0,"",'Data Qualité'!T12)</f>
        <v/>
      </c>
      <c r="N12" s="725" t="str">
        <f>IF('Data Qualité'!U12=0,"",'Data Qualité'!U12)</f>
        <v/>
      </c>
      <c r="O12" s="731" t="str">
        <f>IF('Data Qualité'!V12=0,"",'Data Qualité'!V12)</f>
        <v/>
      </c>
      <c r="P12" s="719" t="str">
        <f t="shared" si="1"/>
        <v/>
      </c>
    </row>
    <row r="13" spans="2:16">
      <c r="L13" s="718" t="str">
        <f>IF(AND(M13="",N13="",O13=""),"","Septembre")</f>
        <v/>
      </c>
      <c r="M13" s="728" t="str">
        <f>IF('Data Qualité'!T13=0,"",'Data Qualité'!T13)</f>
        <v/>
      </c>
      <c r="N13" s="725" t="str">
        <f>IF('Data Qualité'!U13=0,"",'Data Qualité'!U13)</f>
        <v/>
      </c>
      <c r="O13" s="731" t="str">
        <f>IF('Data Qualité'!V13=0,"",'Data Qualité'!V13)</f>
        <v/>
      </c>
      <c r="P13" s="719" t="str">
        <f t="shared" si="1"/>
        <v/>
      </c>
    </row>
    <row r="14" spans="2:16">
      <c r="L14" s="718" t="str">
        <f>IF(AND(M14="",N14="",O14=""),"","Octobre")</f>
        <v/>
      </c>
      <c r="M14" s="728" t="str">
        <f>IF('Data Qualité'!T14=0,"",'Data Qualité'!T14)</f>
        <v/>
      </c>
      <c r="N14" s="725" t="str">
        <f>IF('Data Qualité'!U14=0,"",'Data Qualité'!U14)</f>
        <v/>
      </c>
      <c r="O14" s="731" t="str">
        <f>IF('Data Qualité'!V14=0,"",'Data Qualité'!V14)</f>
        <v/>
      </c>
      <c r="P14" s="719" t="str">
        <f t="shared" si="1"/>
        <v/>
      </c>
    </row>
    <row r="15" spans="2:16">
      <c r="L15" s="718" t="str">
        <f>IF(AND(M15="",N15="",O15=""),"","Novembre")</f>
        <v/>
      </c>
      <c r="M15" s="728" t="str">
        <f>IF('Data Qualité'!T15=0,"",'Data Qualité'!T15)</f>
        <v/>
      </c>
      <c r="N15" s="725" t="str">
        <f>IF('Data Qualité'!U15=0,"",'Data Qualité'!U15)</f>
        <v/>
      </c>
      <c r="O15" s="731" t="str">
        <f>IF('Data Qualité'!V15=0,"",'Data Qualité'!V15)</f>
        <v/>
      </c>
      <c r="P15" s="719" t="str">
        <f t="shared" si="1"/>
        <v/>
      </c>
    </row>
    <row r="16" spans="2:16" ht="15.75" thickBot="1">
      <c r="L16" s="720" t="str">
        <f>IF(AND(M16="",N16="",O16=""),"","Décembre")</f>
        <v/>
      </c>
      <c r="M16" s="729" t="str">
        <f>IF('Data Qualité'!T16=0,"",'Data Qualité'!T16)</f>
        <v/>
      </c>
      <c r="N16" s="726" t="str">
        <f>IF('Data Qualité'!U16=0,"",'Data Qualité'!U16)</f>
        <v/>
      </c>
      <c r="O16" s="732" t="str">
        <f>IF('Data Qualité'!V16=0,"",'Data Qualité'!V16)</f>
        <v/>
      </c>
      <c r="P16" s="721" t="str">
        <f t="shared" si="1"/>
        <v/>
      </c>
    </row>
    <row r="17" spans="12:16" ht="15.75" thickBot="1">
      <c r="L17" s="704" t="str">
        <f t="shared" ref="L17" si="2">IF(AND(M17="",N17="",O17=""),"","Janvier")</f>
        <v/>
      </c>
      <c r="M17" s="715"/>
      <c r="N17" s="715"/>
      <c r="O17" s="715"/>
      <c r="P17" s="715" t="str">
        <f t="shared" si="1"/>
        <v/>
      </c>
    </row>
    <row r="18" spans="12:16" ht="31.5" customHeight="1" thickBot="1">
      <c r="L18" s="748" t="s">
        <v>1399</v>
      </c>
      <c r="M18" s="749" t="s">
        <v>3222</v>
      </c>
      <c r="N18" s="722" t="s">
        <v>2451</v>
      </c>
      <c r="O18" s="722" t="s">
        <v>2452</v>
      </c>
      <c r="P18" s="723" t="s">
        <v>1844</v>
      </c>
    </row>
    <row r="19" spans="12:16">
      <c r="L19" s="716">
        <f>IF(AND(M19="",N19="",O19=""),"",IF(ISNUMBER(L18),L18+1,1))</f>
        <v>1</v>
      </c>
      <c r="M19" s="745" t="str">
        <f>IF('Data Qualité'!Z5=0,"",'Data Qualité'!Z5)</f>
        <v/>
      </c>
      <c r="N19" s="742">
        <f>IF('Data Qualité'!AA5=0,"",'Data Qualité'!AA5)</f>
        <v>1278.54</v>
      </c>
      <c r="O19" s="743">
        <f>IF('Data Qualité'!AB5=0,"",'Data Qualité'!AB5)</f>
        <v>92.75</v>
      </c>
      <c r="P19" s="744">
        <f t="shared" ref="P19:P32" si="3">IF(SUM(M19:O19)=0,"",SUM(M19:O19))</f>
        <v>1371.29</v>
      </c>
    </row>
    <row r="20" spans="12:16">
      <c r="L20" s="718">
        <f t="shared" ref="L20:L58" si="4">IF(AND(M20="",N20="",O20=""),"",IF(L19="",1,L19+1))</f>
        <v>2</v>
      </c>
      <c r="M20" s="746">
        <f>IF('Data Qualité'!Z6=0,"",'Data Qualité'!Z6)</f>
        <v>1626.3319999999999</v>
      </c>
      <c r="N20" s="736">
        <f>IF('Data Qualité'!AA6=0,"",'Data Qualité'!AA6)</f>
        <v>1312.36</v>
      </c>
      <c r="O20" s="737">
        <f>IF('Data Qualité'!AB6=0,"",'Data Qualité'!AB6)</f>
        <v>269.5</v>
      </c>
      <c r="P20" s="738">
        <f t="shared" si="3"/>
        <v>3208.192</v>
      </c>
    </row>
    <row r="21" spans="12:16">
      <c r="L21" s="718">
        <f t="shared" si="4"/>
        <v>3</v>
      </c>
      <c r="M21" s="746">
        <f>IF('Data Qualité'!Z7=0,"",'Data Qualité'!Z7)</f>
        <v>546.5</v>
      </c>
      <c r="N21" s="736">
        <f>IF('Data Qualité'!AA7=0,"",'Data Qualité'!AA7)</f>
        <v>2461.29</v>
      </c>
      <c r="O21" s="737">
        <f>IF('Data Qualité'!AB7=0,"",'Data Qualité'!AB7)</f>
        <v>108.5</v>
      </c>
      <c r="P21" s="738">
        <f t="shared" si="3"/>
        <v>3116.29</v>
      </c>
    </row>
    <row r="22" spans="12:16">
      <c r="L22" s="718">
        <f t="shared" si="4"/>
        <v>4</v>
      </c>
      <c r="M22" s="746">
        <f>IF('Data Qualité'!Z8=0,"",'Data Qualité'!Z8)</f>
        <v>418.06</v>
      </c>
      <c r="N22" s="736">
        <f>IF('Data Qualité'!AA8=0,"",'Data Qualité'!AA8)</f>
        <v>1958.01</v>
      </c>
      <c r="O22" s="737">
        <f>IF('Data Qualité'!AB8=0,"",'Data Qualité'!AB8)</f>
        <v>70</v>
      </c>
      <c r="P22" s="738">
        <f t="shared" si="3"/>
        <v>2446.0700000000002</v>
      </c>
    </row>
    <row r="23" spans="12:16">
      <c r="L23" s="718">
        <f t="shared" si="4"/>
        <v>5</v>
      </c>
      <c r="M23" s="746">
        <f>IF('Data Qualité'!Z9=0,"",'Data Qualité'!Z9)</f>
        <v>1209.26</v>
      </c>
      <c r="N23" s="736">
        <f>IF('Data Qualité'!AA9=0,"",'Data Qualité'!AA9)</f>
        <v>1191.3200000000004</v>
      </c>
      <c r="O23" s="737">
        <f>IF('Data Qualité'!AB9=0,"",'Data Qualité'!AB9)</f>
        <v>70</v>
      </c>
      <c r="P23" s="738">
        <f t="shared" si="3"/>
        <v>2470.5800000000004</v>
      </c>
    </row>
    <row r="24" spans="12:16">
      <c r="L24" s="718">
        <f t="shared" si="4"/>
        <v>6</v>
      </c>
      <c r="M24" s="746">
        <f>IF('Data Qualité'!Z10=0,"",'Data Qualité'!Z10)</f>
        <v>257.96000000000004</v>
      </c>
      <c r="N24" s="736">
        <f>IF('Data Qualité'!AA10=0,"",'Data Qualité'!AA10)</f>
        <v>1759.71</v>
      </c>
      <c r="O24" s="737">
        <f>IF('Data Qualité'!AB10=0,"",'Data Qualité'!AB10)</f>
        <v>70</v>
      </c>
      <c r="P24" s="738">
        <f t="shared" si="3"/>
        <v>2087.67</v>
      </c>
    </row>
    <row r="25" spans="12:16">
      <c r="L25" s="718">
        <f t="shared" si="4"/>
        <v>7</v>
      </c>
      <c r="M25" s="746">
        <f>IF('Data Qualité'!Z11=0,"",'Data Qualité'!Z11)</f>
        <v>845.7</v>
      </c>
      <c r="N25" s="736">
        <f>IF('Data Qualité'!AA11=0,"",'Data Qualité'!AA11)</f>
        <v>1299.3899999999999</v>
      </c>
      <c r="O25" s="737">
        <f>IF('Data Qualité'!AB11=0,"",'Data Qualité'!AB11)</f>
        <v>70</v>
      </c>
      <c r="P25" s="738">
        <f t="shared" si="3"/>
        <v>2215.09</v>
      </c>
    </row>
    <row r="26" spans="12:16">
      <c r="L26" s="718">
        <f t="shared" si="4"/>
        <v>8</v>
      </c>
      <c r="M26" s="746">
        <f>IF('Data Qualité'!Z12=0,"",'Data Qualité'!Z12)</f>
        <v>1461.07</v>
      </c>
      <c r="N26" s="736">
        <f>IF('Data Qualité'!AA12=0,"",'Data Qualité'!AA12)</f>
        <v>1819.0999999999997</v>
      </c>
      <c r="O26" s="737">
        <f>IF('Data Qualité'!AB12=0,"",'Data Qualité'!AB12)</f>
        <v>87.5</v>
      </c>
      <c r="P26" s="738">
        <f t="shared" si="3"/>
        <v>3367.6699999999996</v>
      </c>
    </row>
    <row r="27" spans="12:16">
      <c r="L27" s="718">
        <f t="shared" si="4"/>
        <v>9</v>
      </c>
      <c r="M27" s="746">
        <f>IF('Data Qualité'!Z13=0,"",'Data Qualité'!Z13)</f>
        <v>510.19</v>
      </c>
      <c r="N27" s="736">
        <f>IF('Data Qualité'!AA13=0,"",'Data Qualité'!AA13)</f>
        <v>1295.79</v>
      </c>
      <c r="O27" s="737">
        <f>IF('Data Qualité'!AB13=0,"",'Data Qualité'!AB13)</f>
        <v>87.5</v>
      </c>
      <c r="P27" s="738">
        <f t="shared" si="3"/>
        <v>1893.48</v>
      </c>
    </row>
    <row r="28" spans="12:16">
      <c r="L28" s="718">
        <f t="shared" si="4"/>
        <v>10</v>
      </c>
      <c r="M28" s="746">
        <f>IF('Data Qualité'!Z14=0,"",'Data Qualité'!Z14)</f>
        <v>1160.4299999999998</v>
      </c>
      <c r="N28" s="736">
        <f>IF('Data Qualité'!AA14=0,"",'Data Qualité'!AA14)</f>
        <v>1816.9499999999998</v>
      </c>
      <c r="O28" s="737">
        <f>IF('Data Qualité'!AB14=0,"",'Data Qualité'!AB14)</f>
        <v>87.5</v>
      </c>
      <c r="P28" s="738">
        <f t="shared" si="3"/>
        <v>3064.8799999999997</v>
      </c>
    </row>
    <row r="29" spans="12:16">
      <c r="L29" s="718">
        <f t="shared" si="4"/>
        <v>11</v>
      </c>
      <c r="M29" s="746">
        <f>IF('Data Qualité'!Z15=0,"",'Data Qualité'!Z15)</f>
        <v>1012.35</v>
      </c>
      <c r="N29" s="736">
        <f>IF('Data Qualité'!AA15=0,"",'Data Qualité'!AA15)</f>
        <v>1531.3899999999999</v>
      </c>
      <c r="O29" s="737">
        <f>IF('Data Qualité'!AB15=0,"",'Data Qualité'!AB15)</f>
        <v>87.5</v>
      </c>
      <c r="P29" s="738">
        <f t="shared" si="3"/>
        <v>2631.24</v>
      </c>
    </row>
    <row r="30" spans="12:16">
      <c r="L30" s="718">
        <f t="shared" si="4"/>
        <v>12</v>
      </c>
      <c r="M30" s="746">
        <f>IF('Data Qualité'!Z16=0,"",'Data Qualité'!Z16)</f>
        <v>75.5</v>
      </c>
      <c r="N30" s="736">
        <f>IF('Data Qualité'!AA16=0,"",'Data Qualité'!AA16)</f>
        <v>1417.49</v>
      </c>
      <c r="O30" s="737">
        <f>IF('Data Qualité'!AB16=0,"",'Data Qualité'!AB16)</f>
        <v>87.5</v>
      </c>
      <c r="P30" s="738">
        <f t="shared" si="3"/>
        <v>1580.49</v>
      </c>
    </row>
    <row r="31" spans="12:16">
      <c r="L31" s="718">
        <f t="shared" si="4"/>
        <v>13</v>
      </c>
      <c r="M31" s="746">
        <f>IF('Data Qualité'!Z17=0,"",'Data Qualité'!Z17)</f>
        <v>1102.75</v>
      </c>
      <c r="N31" s="736">
        <f>IF('Data Qualité'!AA17=0,"",'Data Qualité'!AA17)</f>
        <v>1827.36</v>
      </c>
      <c r="O31" s="737">
        <f>IF('Data Qualité'!AB17=0,"",'Data Qualité'!AB17)</f>
        <v>87.5</v>
      </c>
      <c r="P31" s="738">
        <f t="shared" si="3"/>
        <v>3017.6099999999997</v>
      </c>
    </row>
    <row r="32" spans="12:16">
      <c r="L32" s="718">
        <f t="shared" si="4"/>
        <v>14</v>
      </c>
      <c r="M32" s="746">
        <f>IF('Data Qualité'!Z18=0,"",'Data Qualité'!Z18)</f>
        <v>1053.1999999999998</v>
      </c>
      <c r="N32" s="736">
        <f>IF('Data Qualité'!AA18=0,"",'Data Qualité'!AA18)</f>
        <v>1527.1700000000003</v>
      </c>
      <c r="O32" s="737">
        <f>IF('Data Qualité'!AB18=0,"",'Data Qualité'!AB18)</f>
        <v>96.3</v>
      </c>
      <c r="P32" s="738">
        <f t="shared" si="3"/>
        <v>2676.67</v>
      </c>
    </row>
    <row r="33" spans="3:16">
      <c r="L33" s="718">
        <f t="shared" si="4"/>
        <v>15</v>
      </c>
      <c r="M33" s="746">
        <f>IF('Data Qualité'!Z19=0,"",'Data Qualité'!Z19)</f>
        <v>1074.79</v>
      </c>
      <c r="N33" s="736">
        <f>IF('Data Qualité'!AA19=0,"",'Data Qualité'!AA19)</f>
        <v>1116.8799999999999</v>
      </c>
      <c r="O33" s="737">
        <f>IF('Data Qualité'!AB19=0,"",'Data Qualité'!AB19)</f>
        <v>87.5</v>
      </c>
      <c r="P33" s="738">
        <f t="shared" ref="P33" si="5">IF(SUM(M33:O33)=0,"",SUM(M33:O33))</f>
        <v>2279.17</v>
      </c>
    </row>
    <row r="34" spans="3:16" ht="15.75" thickBot="1">
      <c r="L34" s="718" t="str">
        <f t="shared" si="4"/>
        <v/>
      </c>
      <c r="M34" s="746" t="str">
        <f>IF('Data Qualité'!Z20=0,"",'Data Qualité'!Z20)</f>
        <v/>
      </c>
      <c r="N34" s="736" t="str">
        <f>IF('Data Qualité'!AA20=0,"",'Data Qualité'!AA20)</f>
        <v/>
      </c>
      <c r="O34" s="737" t="str">
        <f>IF('Data Qualité'!AB20=0,"",'Data Qualité'!AB20)</f>
        <v/>
      </c>
      <c r="P34" s="738" t="str">
        <f t="shared" ref="P34:P57" si="6">IF(SUM(M34:O34)=0,"",SUM(M34:O34))</f>
        <v/>
      </c>
    </row>
    <row r="35" spans="3:16" ht="15.75" thickBot="1">
      <c r="C35" s="750" t="s">
        <v>2452</v>
      </c>
      <c r="D35" s="1016" t="s">
        <v>690</v>
      </c>
      <c r="E35" s="1017"/>
      <c r="L35" s="718" t="str">
        <f t="shared" si="4"/>
        <v/>
      </c>
      <c r="M35" s="746" t="str">
        <f>IF('Data Qualité'!Z21=0,"",'Data Qualité'!Z21)</f>
        <v/>
      </c>
      <c r="N35" s="736" t="str">
        <f>IF('Data Qualité'!AA21=0,"",'Data Qualité'!AA21)</f>
        <v/>
      </c>
      <c r="O35" s="737" t="str">
        <f>IF('Data Qualité'!AB21=0,"",'Data Qualité'!AB21)</f>
        <v/>
      </c>
      <c r="P35" s="738" t="str">
        <f t="shared" si="6"/>
        <v/>
      </c>
    </row>
    <row r="36" spans="3:16">
      <c r="C36" s="1028" t="s">
        <v>2453</v>
      </c>
      <c r="D36" s="1018" t="s">
        <v>13</v>
      </c>
      <c r="E36" s="1019"/>
      <c r="L36" s="718" t="str">
        <f t="shared" si="4"/>
        <v/>
      </c>
      <c r="M36" s="746" t="str">
        <f>IF('Data Qualité'!Z22=0,"",'Data Qualité'!Z22)</f>
        <v/>
      </c>
      <c r="N36" s="736" t="str">
        <f>IF('Data Qualité'!AA22=0,"",'Data Qualité'!AA22)</f>
        <v/>
      </c>
      <c r="O36" s="737" t="str">
        <f>IF('Data Qualité'!AB22=0,"",'Data Qualité'!AB22)</f>
        <v/>
      </c>
      <c r="P36" s="738" t="str">
        <f t="shared" si="6"/>
        <v/>
      </c>
    </row>
    <row r="37" spans="3:16">
      <c r="C37" s="1029"/>
      <c r="D37" s="1020" t="s">
        <v>20</v>
      </c>
      <c r="E37" s="1021"/>
      <c r="L37" s="718" t="str">
        <f t="shared" si="4"/>
        <v/>
      </c>
      <c r="M37" s="746" t="str">
        <f>IF('Data Qualité'!Z23=0,"",'Data Qualité'!Z23)</f>
        <v/>
      </c>
      <c r="N37" s="736" t="str">
        <f>IF('Data Qualité'!AA23=0,"",'Data Qualité'!AA23)</f>
        <v/>
      </c>
      <c r="O37" s="737" t="str">
        <f>IF('Data Qualité'!AB23=0,"",'Data Qualité'!AB23)</f>
        <v/>
      </c>
      <c r="P37" s="738" t="str">
        <f t="shared" si="6"/>
        <v/>
      </c>
    </row>
    <row r="38" spans="3:16">
      <c r="C38" s="1029"/>
      <c r="D38" s="1020" t="s">
        <v>35</v>
      </c>
      <c r="E38" s="1021"/>
      <c r="L38" s="718" t="str">
        <f t="shared" si="4"/>
        <v/>
      </c>
      <c r="M38" s="746" t="str">
        <f>IF('Data Qualité'!Z24=0,"",'Data Qualité'!Z24)</f>
        <v/>
      </c>
      <c r="N38" s="736" t="str">
        <f>IF('Data Qualité'!AA24=0,"",'Data Qualité'!AA24)</f>
        <v/>
      </c>
      <c r="O38" s="737" t="str">
        <f>IF('Data Qualité'!AB24=0,"",'Data Qualité'!AB24)</f>
        <v/>
      </c>
      <c r="P38" s="738" t="str">
        <f t="shared" si="6"/>
        <v/>
      </c>
    </row>
    <row r="39" spans="3:16">
      <c r="C39" s="1029"/>
      <c r="D39" s="1020" t="s">
        <v>34</v>
      </c>
      <c r="E39" s="1021"/>
      <c r="L39" s="718" t="str">
        <f t="shared" si="4"/>
        <v/>
      </c>
      <c r="M39" s="746" t="str">
        <f>IF('Data Qualité'!Z25=0,"",'Data Qualité'!Z25)</f>
        <v/>
      </c>
      <c r="N39" s="736" t="str">
        <f>IF('Data Qualité'!AA25=0,"",'Data Qualité'!AA25)</f>
        <v/>
      </c>
      <c r="O39" s="737" t="str">
        <f>IF('Data Qualité'!AB25=0,"",'Data Qualité'!AB25)</f>
        <v/>
      </c>
      <c r="P39" s="738" t="str">
        <f t="shared" si="6"/>
        <v/>
      </c>
    </row>
    <row r="40" spans="3:16" ht="15.75" thickBot="1">
      <c r="C40" s="1030"/>
      <c r="D40" s="1022" t="s">
        <v>7</v>
      </c>
      <c r="E40" s="1023"/>
      <c r="L40" s="718" t="str">
        <f t="shared" si="4"/>
        <v/>
      </c>
      <c r="M40" s="746" t="str">
        <f>IF('Data Qualité'!Z26=0,"",'Data Qualité'!Z26)</f>
        <v/>
      </c>
      <c r="N40" s="736" t="str">
        <f>IF('Data Qualité'!AA26=0,"",'Data Qualité'!AA26)</f>
        <v/>
      </c>
      <c r="O40" s="737" t="str">
        <f>IF('Data Qualité'!AB26=0,"",'Data Qualité'!AB26)</f>
        <v/>
      </c>
      <c r="P40" s="738" t="str">
        <f t="shared" si="6"/>
        <v/>
      </c>
    </row>
    <row r="41" spans="3:16">
      <c r="C41" s="1014" t="s">
        <v>2454</v>
      </c>
      <c r="D41" s="1024" t="s">
        <v>3</v>
      </c>
      <c r="E41" s="1025"/>
      <c r="L41" s="718" t="str">
        <f t="shared" si="4"/>
        <v/>
      </c>
      <c r="M41" s="746" t="str">
        <f>IF('Data Qualité'!Z27=0,"",'Data Qualité'!Z27)</f>
        <v/>
      </c>
      <c r="N41" s="736" t="str">
        <f>IF('Data Qualité'!AA27=0,"",'Data Qualité'!AA27)</f>
        <v/>
      </c>
      <c r="O41" s="737" t="str">
        <f>IF('Data Qualité'!AB27=0,"",'Data Qualité'!AB27)</f>
        <v/>
      </c>
      <c r="P41" s="738" t="str">
        <f t="shared" si="6"/>
        <v/>
      </c>
    </row>
    <row r="42" spans="3:16" ht="15.75" thickBot="1">
      <c r="C42" s="1015"/>
      <c r="D42" s="1026" t="s">
        <v>5</v>
      </c>
      <c r="E42" s="1027"/>
      <c r="L42" s="718" t="str">
        <f t="shared" si="4"/>
        <v/>
      </c>
      <c r="M42" s="746" t="str">
        <f>IF('Data Qualité'!Z28=0,"",'Data Qualité'!Z28)</f>
        <v/>
      </c>
      <c r="N42" s="736" t="str">
        <f>IF('Data Qualité'!AA28=0,"",'Data Qualité'!AA28)</f>
        <v/>
      </c>
      <c r="O42" s="737" t="str">
        <f>IF('Data Qualité'!AB28=0,"",'Data Qualité'!AB28)</f>
        <v/>
      </c>
      <c r="P42" s="738" t="str">
        <f t="shared" si="6"/>
        <v/>
      </c>
    </row>
    <row r="43" spans="3:16">
      <c r="L43" s="718" t="str">
        <f t="shared" si="4"/>
        <v/>
      </c>
      <c r="M43" s="746" t="str">
        <f>IF('Data Qualité'!Z29=0,"",'Data Qualité'!Z29)</f>
        <v/>
      </c>
      <c r="N43" s="736" t="str">
        <f>IF('Data Qualité'!AA29=0,"",'Data Qualité'!AA29)</f>
        <v/>
      </c>
      <c r="O43" s="737" t="str">
        <f>IF('Data Qualité'!AB29=0,"",'Data Qualité'!AB29)</f>
        <v/>
      </c>
      <c r="P43" s="738" t="str">
        <f t="shared" si="6"/>
        <v/>
      </c>
    </row>
    <row r="44" spans="3:16">
      <c r="L44" s="718" t="str">
        <f t="shared" si="4"/>
        <v/>
      </c>
      <c r="M44" s="746" t="str">
        <f>IF('Data Qualité'!Z30=0,"",'Data Qualité'!Z30)</f>
        <v/>
      </c>
      <c r="N44" s="736" t="str">
        <f>IF('Data Qualité'!AA30=0,"",'Data Qualité'!AA30)</f>
        <v/>
      </c>
      <c r="O44" s="737" t="str">
        <f>IF('Data Qualité'!AB30=0,"",'Data Qualité'!AB30)</f>
        <v/>
      </c>
      <c r="P44" s="738" t="str">
        <f t="shared" si="6"/>
        <v/>
      </c>
    </row>
    <row r="45" spans="3:16">
      <c r="L45" s="718" t="str">
        <f t="shared" si="4"/>
        <v/>
      </c>
      <c r="M45" s="746" t="str">
        <f>IF('Data Qualité'!Z31=0,"",'Data Qualité'!Z31)</f>
        <v/>
      </c>
      <c r="N45" s="736" t="str">
        <f>IF('Data Qualité'!AA31=0,"",'Data Qualité'!AA31)</f>
        <v/>
      </c>
      <c r="O45" s="737" t="str">
        <f>IF('Data Qualité'!AB31=0,"",'Data Qualité'!AB31)</f>
        <v/>
      </c>
      <c r="P45" s="738" t="str">
        <f t="shared" si="6"/>
        <v/>
      </c>
    </row>
    <row r="46" spans="3:16">
      <c r="L46" s="718" t="str">
        <f t="shared" si="4"/>
        <v/>
      </c>
      <c r="M46" s="746" t="str">
        <f>IF('Data Qualité'!Z32=0,"",'Data Qualité'!Z32)</f>
        <v/>
      </c>
      <c r="N46" s="736" t="str">
        <f>IF('Data Qualité'!AA32=0,"",'Data Qualité'!AA32)</f>
        <v/>
      </c>
      <c r="O46" s="737" t="str">
        <f>IF('Data Qualité'!AB32=0,"",'Data Qualité'!AB32)</f>
        <v/>
      </c>
      <c r="P46" s="738" t="str">
        <f t="shared" si="6"/>
        <v/>
      </c>
    </row>
    <row r="47" spans="3:16">
      <c r="L47" s="718" t="str">
        <f t="shared" si="4"/>
        <v/>
      </c>
      <c r="M47" s="746" t="str">
        <f>IF('Data Qualité'!Z33=0,"",'Data Qualité'!Z33)</f>
        <v/>
      </c>
      <c r="N47" s="736" t="str">
        <f>IF('Data Qualité'!AA33=0,"",'Data Qualité'!AA33)</f>
        <v/>
      </c>
      <c r="O47" s="737" t="str">
        <f>IF('Data Qualité'!AB33=0,"",'Data Qualité'!AB33)</f>
        <v/>
      </c>
      <c r="P47" s="738" t="str">
        <f t="shared" si="6"/>
        <v/>
      </c>
    </row>
    <row r="48" spans="3:16">
      <c r="L48" s="718" t="str">
        <f t="shared" si="4"/>
        <v/>
      </c>
      <c r="M48" s="746" t="str">
        <f>IF('Data Qualité'!Z34=0,"",'Data Qualité'!Z34)</f>
        <v/>
      </c>
      <c r="N48" s="736" t="str">
        <f>IF('Data Qualité'!AA34=0,"",'Data Qualité'!AA34)</f>
        <v/>
      </c>
      <c r="O48" s="737" t="str">
        <f>IF('Data Qualité'!AB34=0,"",'Data Qualité'!AB34)</f>
        <v/>
      </c>
      <c r="P48" s="738" t="str">
        <f t="shared" si="6"/>
        <v/>
      </c>
    </row>
    <row r="49" spans="12:16">
      <c r="L49" s="718" t="str">
        <f t="shared" si="4"/>
        <v/>
      </c>
      <c r="M49" s="746" t="str">
        <f>IF('Data Qualité'!Z35=0,"",'Data Qualité'!Z35)</f>
        <v/>
      </c>
      <c r="N49" s="736" t="str">
        <f>IF('Data Qualité'!AA35=0,"",'Data Qualité'!AA35)</f>
        <v/>
      </c>
      <c r="O49" s="737" t="str">
        <f>IF('Data Qualité'!AB35=0,"",'Data Qualité'!AB35)</f>
        <v/>
      </c>
      <c r="P49" s="738" t="str">
        <f t="shared" si="6"/>
        <v/>
      </c>
    </row>
    <row r="50" spans="12:16">
      <c r="L50" s="718" t="str">
        <f t="shared" si="4"/>
        <v/>
      </c>
      <c r="M50" s="746" t="str">
        <f>IF('Data Qualité'!Z36=0,"",'Data Qualité'!Z36)</f>
        <v/>
      </c>
      <c r="N50" s="736" t="str">
        <f>IF('Data Qualité'!AA36=0,"",'Data Qualité'!AA36)</f>
        <v/>
      </c>
      <c r="O50" s="737" t="str">
        <f>IF('Data Qualité'!AB36=0,"",'Data Qualité'!AB36)</f>
        <v/>
      </c>
      <c r="P50" s="738" t="str">
        <f t="shared" si="6"/>
        <v/>
      </c>
    </row>
    <row r="51" spans="12:16">
      <c r="L51" s="718" t="str">
        <f t="shared" si="4"/>
        <v/>
      </c>
      <c r="M51" s="746" t="str">
        <f>IF('Data Qualité'!Z37=0,"",'Data Qualité'!Z37)</f>
        <v/>
      </c>
      <c r="N51" s="736" t="str">
        <f>IF('Data Qualité'!AA37=0,"",'Data Qualité'!AA37)</f>
        <v/>
      </c>
      <c r="O51" s="737" t="str">
        <f>IF('Data Qualité'!AB37=0,"",'Data Qualité'!AB37)</f>
        <v/>
      </c>
      <c r="P51" s="738" t="str">
        <f t="shared" si="6"/>
        <v/>
      </c>
    </row>
    <row r="52" spans="12:16">
      <c r="L52" s="718" t="str">
        <f t="shared" si="4"/>
        <v/>
      </c>
      <c r="M52" s="746" t="str">
        <f>IF('Data Qualité'!Z38=0,"",'Data Qualité'!Z38)</f>
        <v/>
      </c>
      <c r="N52" s="736" t="str">
        <f>IF('Data Qualité'!AA38=0,"",'Data Qualité'!AA38)</f>
        <v/>
      </c>
      <c r="O52" s="737" t="str">
        <f>IF('Data Qualité'!AB38=0,"",'Data Qualité'!AB38)</f>
        <v/>
      </c>
      <c r="P52" s="738" t="str">
        <f t="shared" si="6"/>
        <v/>
      </c>
    </row>
    <row r="53" spans="12:16">
      <c r="L53" s="718" t="str">
        <f t="shared" si="4"/>
        <v/>
      </c>
      <c r="M53" s="746" t="str">
        <f>IF('Data Qualité'!Z39=0,"",'Data Qualité'!Z39)</f>
        <v/>
      </c>
      <c r="N53" s="736" t="str">
        <f>IF('Data Qualité'!AA39=0,"",'Data Qualité'!AA39)</f>
        <v/>
      </c>
      <c r="O53" s="737" t="str">
        <f>IF('Data Qualité'!AB39=0,"",'Data Qualité'!AB39)</f>
        <v/>
      </c>
      <c r="P53" s="738" t="str">
        <f t="shared" si="6"/>
        <v/>
      </c>
    </row>
    <row r="54" spans="12:16">
      <c r="L54" s="718" t="str">
        <f t="shared" si="4"/>
        <v/>
      </c>
      <c r="M54" s="746" t="str">
        <f>IF('Data Qualité'!Z40=0,"",'Data Qualité'!Z40)</f>
        <v/>
      </c>
      <c r="N54" s="736" t="str">
        <f>IF('Data Qualité'!AA40=0,"",'Data Qualité'!AA40)</f>
        <v/>
      </c>
      <c r="O54" s="737" t="str">
        <f>IF('Data Qualité'!AB40=0,"",'Data Qualité'!AB40)</f>
        <v/>
      </c>
      <c r="P54" s="738" t="str">
        <f t="shared" si="6"/>
        <v/>
      </c>
    </row>
    <row r="55" spans="12:16">
      <c r="L55" s="718" t="str">
        <f t="shared" si="4"/>
        <v/>
      </c>
      <c r="M55" s="746" t="str">
        <f>IF('Data Qualité'!Z41=0,"",'Data Qualité'!Z41)</f>
        <v/>
      </c>
      <c r="N55" s="736" t="str">
        <f>IF('Data Qualité'!AA41=0,"",'Data Qualité'!AA41)</f>
        <v/>
      </c>
      <c r="O55" s="737" t="str">
        <f>IF('Data Qualité'!AB41=0,"",'Data Qualité'!AB41)</f>
        <v/>
      </c>
      <c r="P55" s="738" t="str">
        <f t="shared" si="6"/>
        <v/>
      </c>
    </row>
    <row r="56" spans="12:16">
      <c r="L56" s="718" t="str">
        <f t="shared" si="4"/>
        <v/>
      </c>
      <c r="M56" s="746" t="str">
        <f>IF('Data Qualité'!Z42=0,"",'Data Qualité'!Z42)</f>
        <v/>
      </c>
      <c r="N56" s="736" t="str">
        <f>IF('Data Qualité'!AA42=0,"",'Data Qualité'!AA42)</f>
        <v/>
      </c>
      <c r="O56" s="737" t="str">
        <f>IF('Data Qualité'!AB42=0,"",'Data Qualité'!AB42)</f>
        <v/>
      </c>
      <c r="P56" s="738" t="str">
        <f t="shared" si="6"/>
        <v/>
      </c>
    </row>
    <row r="57" spans="12:16">
      <c r="L57" s="718" t="str">
        <f t="shared" si="4"/>
        <v/>
      </c>
      <c r="M57" s="746" t="str">
        <f>IF('Data Qualité'!Z43=0,"",'Data Qualité'!Z43)</f>
        <v/>
      </c>
      <c r="N57" s="736" t="str">
        <f>IF('Data Qualité'!AA43=0,"",'Data Qualité'!AA43)</f>
        <v/>
      </c>
      <c r="O57" s="737" t="str">
        <f>IF('Data Qualité'!AB43=0,"",'Data Qualité'!AB43)</f>
        <v/>
      </c>
      <c r="P57" s="738" t="str">
        <f t="shared" si="6"/>
        <v/>
      </c>
    </row>
    <row r="58" spans="12:16" ht="15.75" thickBot="1">
      <c r="L58" s="720" t="str">
        <f t="shared" si="4"/>
        <v/>
      </c>
      <c r="M58" s="747"/>
      <c r="N58" s="739"/>
      <c r="O58" s="740"/>
      <c r="P58" s="741"/>
    </row>
    <row r="60" spans="12:16">
      <c r="L60" s="733" t="str">
        <f>IF(AND(M60="",N60="",O60=""),"",IF(L58="",1,L58+1))</f>
        <v/>
      </c>
      <c r="M60" s="735"/>
      <c r="N60" s="735"/>
      <c r="O60" s="735"/>
      <c r="P60" s="735"/>
    </row>
    <row r="61" spans="12:16">
      <c r="L61" s="733" t="str">
        <f t="shared" ref="L61:L62" si="7">IF(AND(M61="",N61="",O61=""),"",IF(L60="",1,L60+1))</f>
        <v/>
      </c>
      <c r="M61" s="735"/>
      <c r="N61" s="735"/>
      <c r="O61" s="735"/>
      <c r="P61" s="735"/>
    </row>
    <row r="62" spans="12:16">
      <c r="L62" s="733" t="str">
        <f t="shared" si="7"/>
        <v/>
      </c>
      <c r="M62" s="735"/>
      <c r="N62" s="735"/>
      <c r="O62" s="735"/>
      <c r="P62" s="735"/>
    </row>
    <row r="63" spans="12:16">
      <c r="L63" s="733"/>
      <c r="M63" s="735" t="str">
        <f>IF('Data Qualité'!Z48=0,"",'Data Qualité'!Z48)</f>
        <v/>
      </c>
      <c r="N63" s="735" t="str">
        <f>IF('Data Qualité'!AA48=0,"",'Data Qualité'!AA48)</f>
        <v/>
      </c>
      <c r="O63" s="735" t="str">
        <f>IF('Data Qualité'!AB48=0,"",'Data Qualité'!AB48)</f>
        <v/>
      </c>
      <c r="P63" s="735" t="str">
        <f t="shared" ref="P63:P71" si="8">IF(SUM(M63:O63)=0,"",SUM(M63:O63))</f>
        <v/>
      </c>
    </row>
    <row r="64" spans="12:16">
      <c r="L64" s="733"/>
      <c r="M64" s="735" t="str">
        <f>IF('Data Qualité'!Z49=0,"",'Data Qualité'!Z49)</f>
        <v/>
      </c>
      <c r="N64" s="735" t="str">
        <f>IF('Data Qualité'!AA49=0,"",'Data Qualité'!AA49)</f>
        <v/>
      </c>
      <c r="O64" s="735" t="str">
        <f>IF('Data Qualité'!AB49=0,"",'Data Qualité'!AB49)</f>
        <v/>
      </c>
      <c r="P64" s="735" t="str">
        <f t="shared" si="8"/>
        <v/>
      </c>
    </row>
    <row r="65" spans="12:16">
      <c r="L65" s="733"/>
      <c r="M65" s="735" t="str">
        <f>IF('Data Qualité'!Z50=0,"",'Data Qualité'!Z50)</f>
        <v/>
      </c>
      <c r="N65" s="735" t="str">
        <f>IF('Data Qualité'!AA50=0,"",'Data Qualité'!AA50)</f>
        <v/>
      </c>
      <c r="O65" s="735" t="str">
        <f>IF('Data Qualité'!AB50=0,"",'Data Qualité'!AB50)</f>
        <v/>
      </c>
      <c r="P65" s="735" t="str">
        <f t="shared" si="8"/>
        <v/>
      </c>
    </row>
    <row r="66" spans="12:16">
      <c r="L66" s="733"/>
      <c r="M66" s="735" t="str">
        <f>IF('Data Qualité'!Z51=0,"",'Data Qualité'!Z51)</f>
        <v/>
      </c>
      <c r="N66" s="735" t="str">
        <f>IF('Data Qualité'!AA51=0,"",'Data Qualité'!AA51)</f>
        <v/>
      </c>
      <c r="O66" s="735" t="str">
        <f>IF('Data Qualité'!AB51=0,"",'Data Qualité'!AB51)</f>
        <v/>
      </c>
      <c r="P66" s="735" t="str">
        <f t="shared" si="8"/>
        <v/>
      </c>
    </row>
    <row r="67" spans="12:16">
      <c r="L67" s="733"/>
      <c r="M67" s="735" t="str">
        <f>IF('Data Qualité'!Z52=0,"",'Data Qualité'!Z52)</f>
        <v/>
      </c>
      <c r="N67" s="735" t="str">
        <f>IF('Data Qualité'!AA52=0,"",'Data Qualité'!AA52)</f>
        <v/>
      </c>
      <c r="O67" s="735" t="str">
        <f>IF('Data Qualité'!AB52=0,"",'Data Qualité'!AB52)</f>
        <v/>
      </c>
      <c r="P67" s="735" t="str">
        <f t="shared" si="8"/>
        <v/>
      </c>
    </row>
    <row r="68" spans="12:16">
      <c r="L68" s="733"/>
      <c r="M68" s="735" t="str">
        <f>IF('Data Qualité'!Z53=0,"",'Data Qualité'!Z53)</f>
        <v/>
      </c>
      <c r="N68" s="735" t="str">
        <f>IF('Data Qualité'!AA53=0,"",'Data Qualité'!AA53)</f>
        <v/>
      </c>
      <c r="O68" s="735" t="str">
        <f>IF('Data Qualité'!AB53=0,"",'Data Qualité'!AB53)</f>
        <v/>
      </c>
      <c r="P68" s="735" t="str">
        <f t="shared" si="8"/>
        <v/>
      </c>
    </row>
    <row r="69" spans="12:16">
      <c r="M69" s="715" t="str">
        <f>IF('Data Qualité'!Z54=0,"",'Data Qualité'!Z54)</f>
        <v/>
      </c>
      <c r="N69" s="715" t="str">
        <f>IF('Data Qualité'!AA54=0,"",'Data Qualité'!AA54)</f>
        <v/>
      </c>
      <c r="O69" s="715" t="str">
        <f>IF('Data Qualité'!AB54=0,"",'Data Qualité'!AB54)</f>
        <v/>
      </c>
      <c r="P69" s="715" t="str">
        <f t="shared" si="8"/>
        <v/>
      </c>
    </row>
    <row r="70" spans="12:16">
      <c r="M70" s="715" t="str">
        <f>IF('Data Qualité'!Z55=0,"",'Data Qualité'!Z55)</f>
        <v/>
      </c>
      <c r="N70" s="715" t="str">
        <f>IF('Data Qualité'!AA55=0,"",'Data Qualité'!AA55)</f>
        <v/>
      </c>
      <c r="O70" s="715" t="str">
        <f>IF('Data Qualité'!AB55=0,"",'Data Qualité'!AB55)</f>
        <v/>
      </c>
      <c r="P70" s="715" t="str">
        <f t="shared" si="8"/>
        <v/>
      </c>
    </row>
    <row r="71" spans="12:16">
      <c r="M71" s="715" t="str">
        <f>IF('Data Qualité'!Z56=0,"",'Data Qualité'!Z56)</f>
        <v/>
      </c>
      <c r="N71" s="715" t="str">
        <f>IF('Data Qualité'!AA56=0,"",'Data Qualité'!AA56)</f>
        <v/>
      </c>
      <c r="O71" s="715" t="str">
        <f>IF('Data Qualité'!AB56=0,"",'Data Qualité'!AB56)</f>
        <v/>
      </c>
      <c r="P71" s="715" t="str">
        <f t="shared" si="8"/>
        <v/>
      </c>
    </row>
  </sheetData>
  <sheetProtection algorithmName="SHA-512" hashValue="HRI0p/q6Ywc3ixU8PhFvl0kpG+QXiKvuZzbBvKc84n8IkwQVQ1Wrl+U7h5iBCM1tZfvwfD7dVif6UxkcwQPBtg==" saltValue="dHI+bGO8MPdyyVNLCmlkQQ==" spinCount="100000" sheet="1" objects="1" scenarios="1"/>
  <mergeCells count="12">
    <mergeCell ref="L2:P2"/>
    <mergeCell ref="C41:C42"/>
    <mergeCell ref="D35:E35"/>
    <mergeCell ref="D36:E36"/>
    <mergeCell ref="D37:E37"/>
    <mergeCell ref="D38:E38"/>
    <mergeCell ref="D39:E39"/>
    <mergeCell ref="D40:E40"/>
    <mergeCell ref="D41:E41"/>
    <mergeCell ref="D42:E42"/>
    <mergeCell ref="C36:C40"/>
    <mergeCell ref="D1:J2"/>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A2E60-A07E-49AB-BE40-547B5D7D5541}">
  <sheetPr codeName="Sheet23"/>
  <dimension ref="A1:AB20"/>
  <sheetViews>
    <sheetView topLeftCell="L1" workbookViewId="0">
      <selection activeCell="I19" sqref="I19"/>
    </sheetView>
  </sheetViews>
  <sheetFormatPr defaultRowHeight="15"/>
  <cols>
    <col min="1" max="1" width="13.140625" bestFit="1" customWidth="1"/>
    <col min="2" max="2" width="19.28515625" bestFit="1" customWidth="1"/>
    <col min="3" max="3" width="20.42578125" bestFit="1" customWidth="1"/>
    <col min="4" max="4" width="20.7109375" bestFit="1" customWidth="1"/>
    <col min="5" max="5" width="11.28515625" bestFit="1" customWidth="1"/>
    <col min="6" max="6" width="11.28515625" customWidth="1"/>
    <col min="8" max="8" width="13.140625" bestFit="1" customWidth="1"/>
    <col min="9" max="9" width="19.28515625" bestFit="1" customWidth="1"/>
    <col min="10" max="10" width="20.42578125" bestFit="1" customWidth="1"/>
    <col min="11" max="11" width="20.7109375" bestFit="1" customWidth="1"/>
    <col min="12" max="14" width="11.28515625" bestFit="1" customWidth="1"/>
    <col min="15" max="15" width="20.7109375" bestFit="1" customWidth="1"/>
    <col min="16" max="16" width="15.7109375" bestFit="1" customWidth="1"/>
    <col min="19" max="19" width="16.5703125" bestFit="1" customWidth="1"/>
    <col min="20" max="20" width="19.28515625" bestFit="1" customWidth="1"/>
    <col min="21" max="21" width="20.42578125" bestFit="1" customWidth="1"/>
    <col min="22" max="22" width="20.7109375" bestFit="1" customWidth="1"/>
    <col min="23" max="24" width="11.28515625" bestFit="1" customWidth="1"/>
    <col min="25" max="25" width="16.5703125" bestFit="1" customWidth="1"/>
    <col min="26" max="26" width="19.28515625" bestFit="1" customWidth="1"/>
    <col min="27" max="27" width="20.42578125" bestFit="1" customWidth="1"/>
    <col min="28" max="29" width="20.7109375" bestFit="1" customWidth="1"/>
    <col min="30" max="30" width="11.28515625" bestFit="1" customWidth="1"/>
    <col min="31" max="33" width="4" bestFit="1" customWidth="1"/>
    <col min="34" max="34" width="5" bestFit="1" customWidth="1"/>
    <col min="35" max="35" width="6" bestFit="1" customWidth="1"/>
    <col min="36" max="39" width="4" bestFit="1" customWidth="1"/>
    <col min="40" max="40" width="5" bestFit="1" customWidth="1"/>
    <col min="41" max="41" width="2" bestFit="1" customWidth="1"/>
    <col min="42" max="42" width="4" bestFit="1" customWidth="1"/>
    <col min="43" max="43" width="5" bestFit="1" customWidth="1"/>
    <col min="44" max="44" width="2" bestFit="1" customWidth="1"/>
    <col min="45" max="46" width="4" bestFit="1" customWidth="1"/>
    <col min="47" max="47" width="2" bestFit="1" customWidth="1"/>
    <col min="48" max="49" width="5" bestFit="1" customWidth="1"/>
    <col min="50" max="51" width="3" bestFit="1" customWidth="1"/>
    <col min="52" max="53" width="6" bestFit="1" customWidth="1"/>
    <col min="54" max="54" width="5" bestFit="1" customWidth="1"/>
    <col min="55" max="55" width="6" bestFit="1" customWidth="1"/>
    <col min="56" max="56" width="3" bestFit="1" customWidth="1"/>
    <col min="57" max="57" width="6" bestFit="1" customWidth="1"/>
    <col min="58" max="58" width="5" bestFit="1" customWidth="1"/>
    <col min="59" max="60" width="6" bestFit="1" customWidth="1"/>
    <col min="61" max="61" width="5" bestFit="1" customWidth="1"/>
    <col min="62" max="62" width="3" bestFit="1" customWidth="1"/>
    <col min="63" max="64" width="6" bestFit="1" customWidth="1"/>
    <col min="65" max="65" width="3" bestFit="1" customWidth="1"/>
    <col min="66" max="67" width="5" bestFit="1" customWidth="1"/>
    <col min="68" max="68" width="3" bestFit="1" customWidth="1"/>
    <col min="69" max="71" width="6" bestFit="1" customWidth="1"/>
    <col min="72" max="72" width="3" bestFit="1" customWidth="1"/>
    <col min="73" max="73" width="5" bestFit="1" customWidth="1"/>
    <col min="74" max="74" width="3" bestFit="1" customWidth="1"/>
    <col min="75" max="75" width="5" bestFit="1" customWidth="1"/>
    <col min="76" max="76" width="6" bestFit="1" customWidth="1"/>
    <col min="77" max="77" width="5" bestFit="1" customWidth="1"/>
    <col min="78" max="78" width="6" bestFit="1" customWidth="1"/>
    <col min="79" max="79" width="3" bestFit="1" customWidth="1"/>
    <col min="80" max="80" width="5" bestFit="1" customWidth="1"/>
    <col min="81" max="82" width="6" bestFit="1" customWidth="1"/>
    <col min="83" max="83" width="5" bestFit="1" customWidth="1"/>
    <col min="84" max="84" width="6" bestFit="1" customWidth="1"/>
    <col min="85" max="85" width="5" bestFit="1" customWidth="1"/>
    <col min="86" max="86" width="3" bestFit="1" customWidth="1"/>
    <col min="87" max="87" width="5" bestFit="1" customWidth="1"/>
    <col min="88" max="88" width="6" bestFit="1" customWidth="1"/>
    <col min="89" max="89" width="5" bestFit="1" customWidth="1"/>
    <col min="90" max="90" width="3" bestFit="1" customWidth="1"/>
    <col min="91" max="92" width="6" bestFit="1" customWidth="1"/>
    <col min="93" max="94" width="5" bestFit="1" customWidth="1"/>
    <col min="95" max="96" width="6" bestFit="1" customWidth="1"/>
    <col min="97" max="97" width="3" bestFit="1" customWidth="1"/>
    <col min="98" max="98" width="6" bestFit="1" customWidth="1"/>
    <col min="99" max="99" width="3" bestFit="1" customWidth="1"/>
    <col min="100" max="103" width="5" bestFit="1" customWidth="1"/>
    <col min="104" max="104" width="3" bestFit="1" customWidth="1"/>
    <col min="105" max="105" width="5" bestFit="1" customWidth="1"/>
    <col min="106" max="107" width="6" bestFit="1" customWidth="1"/>
    <col min="108" max="108" width="5" bestFit="1" customWidth="1"/>
    <col min="109" max="109" width="3" bestFit="1" customWidth="1"/>
    <col min="110" max="110" width="5" bestFit="1" customWidth="1"/>
    <col min="111" max="111" width="3" bestFit="1" customWidth="1"/>
    <col min="112" max="112" width="5" bestFit="1" customWidth="1"/>
    <col min="113" max="113" width="6" bestFit="1" customWidth="1"/>
    <col min="114" max="114" width="3" bestFit="1" customWidth="1"/>
    <col min="115" max="115" width="5" bestFit="1" customWidth="1"/>
    <col min="116" max="116" width="3" bestFit="1" customWidth="1"/>
    <col min="117" max="118" width="6" bestFit="1" customWidth="1"/>
    <col min="119" max="119" width="5" bestFit="1" customWidth="1"/>
    <col min="120" max="120" width="6" bestFit="1" customWidth="1"/>
    <col min="121" max="121" width="3" bestFit="1" customWidth="1"/>
    <col min="122" max="122" width="6" bestFit="1" customWidth="1"/>
    <col min="123" max="123" width="5" bestFit="1" customWidth="1"/>
    <col min="124" max="124" width="3" bestFit="1" customWidth="1"/>
    <col min="125" max="128" width="6" bestFit="1" customWidth="1"/>
    <col min="129" max="129" width="3" bestFit="1" customWidth="1"/>
    <col min="130" max="130" width="6" bestFit="1" customWidth="1"/>
    <col min="131" max="131" width="5" bestFit="1" customWidth="1"/>
    <col min="132" max="133" width="6" bestFit="1" customWidth="1"/>
    <col min="134" max="134" width="3" bestFit="1" customWidth="1"/>
    <col min="135" max="135" width="6" bestFit="1" customWidth="1"/>
    <col min="136" max="136" width="5" bestFit="1" customWidth="1"/>
    <col min="137" max="137" width="6" bestFit="1" customWidth="1"/>
    <col min="138" max="138" width="3" bestFit="1" customWidth="1"/>
    <col min="139" max="140" width="5" bestFit="1" customWidth="1"/>
    <col min="141" max="141" width="3" bestFit="1" customWidth="1"/>
    <col min="142" max="142" width="5" bestFit="1" customWidth="1"/>
    <col min="143" max="143" width="3" bestFit="1" customWidth="1"/>
    <col min="144" max="145" width="5" bestFit="1" customWidth="1"/>
    <col min="146" max="146" width="6" bestFit="1" customWidth="1"/>
    <col min="147" max="147" width="3" bestFit="1" customWidth="1"/>
    <col min="148" max="148" width="6" bestFit="1" customWidth="1"/>
    <col min="149" max="149" width="5" bestFit="1" customWidth="1"/>
    <col min="150" max="150" width="6" bestFit="1" customWidth="1"/>
    <col min="151" max="151" width="3" bestFit="1" customWidth="1"/>
    <col min="152" max="153" width="5" bestFit="1" customWidth="1"/>
    <col min="154" max="154" width="3" bestFit="1" customWidth="1"/>
    <col min="155" max="155" width="6" bestFit="1" customWidth="1"/>
    <col min="156" max="156" width="3" bestFit="1" customWidth="1"/>
    <col min="157" max="158" width="5" bestFit="1" customWidth="1"/>
    <col min="159" max="159" width="6" bestFit="1" customWidth="1"/>
    <col min="160" max="160" width="5" bestFit="1" customWidth="1"/>
    <col min="161" max="161" width="3" bestFit="1" customWidth="1"/>
    <col min="162" max="162" width="6" bestFit="1" customWidth="1"/>
    <col min="163" max="163" width="5" bestFit="1" customWidth="1"/>
    <col min="164" max="164" width="3" bestFit="1" customWidth="1"/>
    <col min="165" max="170" width="6" bestFit="1" customWidth="1"/>
    <col min="171" max="171" width="3" bestFit="1" customWidth="1"/>
    <col min="172" max="173" width="6" bestFit="1" customWidth="1"/>
    <col min="174" max="174" width="5" bestFit="1" customWidth="1"/>
    <col min="175" max="176" width="6" bestFit="1" customWidth="1"/>
    <col min="177" max="177" width="5" bestFit="1" customWidth="1"/>
    <col min="178" max="178" width="6" bestFit="1" customWidth="1"/>
    <col min="179" max="180" width="5" bestFit="1" customWidth="1"/>
    <col min="181" max="181" width="6" bestFit="1" customWidth="1"/>
    <col min="182" max="182" width="5" bestFit="1" customWidth="1"/>
    <col min="183" max="183" width="3" bestFit="1" customWidth="1"/>
    <col min="184" max="184" width="5" bestFit="1" customWidth="1"/>
    <col min="185" max="185" width="3" bestFit="1" customWidth="1"/>
    <col min="186" max="186" width="5" bestFit="1" customWidth="1"/>
    <col min="187" max="187" width="6" bestFit="1" customWidth="1"/>
    <col min="188" max="188" width="3" bestFit="1" customWidth="1"/>
    <col min="189" max="189" width="5" bestFit="1" customWidth="1"/>
    <col min="190" max="190" width="6" bestFit="1" customWidth="1"/>
    <col min="191" max="191" width="3" bestFit="1" customWidth="1"/>
    <col min="192" max="195" width="5" bestFit="1" customWidth="1"/>
    <col min="196" max="196" width="3" bestFit="1" customWidth="1"/>
    <col min="197" max="198" width="6" bestFit="1" customWidth="1"/>
    <col min="199" max="199" width="5" bestFit="1" customWidth="1"/>
    <col min="200" max="200" width="6" bestFit="1" customWidth="1"/>
    <col min="201" max="201" width="3" bestFit="1" customWidth="1"/>
    <col min="202" max="202" width="5" bestFit="1" customWidth="1"/>
    <col min="203" max="203" width="6" bestFit="1" customWidth="1"/>
    <col min="204" max="204" width="3" bestFit="1" customWidth="1"/>
    <col min="205" max="205" width="5" bestFit="1" customWidth="1"/>
    <col min="206" max="206" width="6" bestFit="1" customWidth="1"/>
    <col min="207" max="207" width="5" bestFit="1" customWidth="1"/>
    <col min="208" max="208" width="3" bestFit="1" customWidth="1"/>
    <col min="209" max="209" width="5" bestFit="1" customWidth="1"/>
    <col min="210" max="210" width="3" bestFit="1" customWidth="1"/>
    <col min="211" max="213" width="6" bestFit="1" customWidth="1"/>
    <col min="214" max="214" width="5" bestFit="1" customWidth="1"/>
    <col min="215" max="215" width="6" bestFit="1" customWidth="1"/>
    <col min="216" max="216" width="5" bestFit="1" customWidth="1"/>
    <col min="217" max="217" width="3" bestFit="1" customWidth="1"/>
    <col min="218" max="218" width="6" bestFit="1" customWidth="1"/>
    <col min="219" max="221" width="5" bestFit="1" customWidth="1"/>
    <col min="222" max="222" width="3" bestFit="1" customWidth="1"/>
    <col min="223" max="224" width="6" bestFit="1" customWidth="1"/>
    <col min="225" max="226" width="5" bestFit="1" customWidth="1"/>
    <col min="227" max="228" width="6" bestFit="1" customWidth="1"/>
    <col min="229" max="229" width="3" bestFit="1" customWidth="1"/>
    <col min="230" max="230" width="6" bestFit="1" customWidth="1"/>
    <col min="231" max="234" width="5" bestFit="1" customWidth="1"/>
    <col min="235" max="237" width="6" bestFit="1" customWidth="1"/>
    <col min="238" max="238" width="3" bestFit="1" customWidth="1"/>
    <col min="239" max="242" width="5" bestFit="1" customWidth="1"/>
    <col min="243" max="243" width="3" bestFit="1" customWidth="1"/>
    <col min="244" max="245" width="5" bestFit="1" customWidth="1"/>
    <col min="246" max="246" width="6" bestFit="1" customWidth="1"/>
    <col min="247" max="247" width="5" bestFit="1" customWidth="1"/>
    <col min="248" max="248" width="3" bestFit="1" customWidth="1"/>
    <col min="249" max="251" width="6" bestFit="1" customWidth="1"/>
    <col min="252" max="252" width="3" bestFit="1" customWidth="1"/>
    <col min="253" max="255" width="5" bestFit="1" customWidth="1"/>
    <col min="256" max="256" width="6" bestFit="1" customWidth="1"/>
    <col min="257" max="257" width="3" bestFit="1" customWidth="1"/>
    <col min="258" max="258" width="5" bestFit="1" customWidth="1"/>
    <col min="259" max="260" width="6" bestFit="1" customWidth="1"/>
    <col min="261" max="261" width="3" bestFit="1" customWidth="1"/>
    <col min="262" max="263" width="5" bestFit="1" customWidth="1"/>
    <col min="264" max="264" width="6" bestFit="1" customWidth="1"/>
    <col min="265" max="265" width="3" bestFit="1" customWidth="1"/>
    <col min="266" max="269" width="5" bestFit="1" customWidth="1"/>
    <col min="270" max="270" width="3" bestFit="1" customWidth="1"/>
    <col min="271" max="271" width="6" bestFit="1" customWidth="1"/>
    <col min="272" max="272" width="5" bestFit="1" customWidth="1"/>
    <col min="273" max="273" width="6" bestFit="1" customWidth="1"/>
    <col min="274" max="274" width="3" bestFit="1" customWidth="1"/>
    <col min="275" max="276" width="6" bestFit="1" customWidth="1"/>
    <col min="277" max="277" width="3" bestFit="1" customWidth="1"/>
    <col min="278" max="279" width="5" bestFit="1" customWidth="1"/>
    <col min="280" max="281" width="3" bestFit="1" customWidth="1"/>
    <col min="282" max="284" width="5" bestFit="1" customWidth="1"/>
    <col min="285" max="285" width="3" bestFit="1" customWidth="1"/>
    <col min="286" max="287" width="6" bestFit="1" customWidth="1"/>
    <col min="288" max="288" width="3" bestFit="1" customWidth="1"/>
    <col min="289" max="289" width="6" bestFit="1" customWidth="1"/>
    <col min="290" max="290" width="3" bestFit="1" customWidth="1"/>
    <col min="291" max="291" width="5" bestFit="1" customWidth="1"/>
    <col min="292" max="292" width="6" bestFit="1" customWidth="1"/>
    <col min="293" max="293" width="5" bestFit="1" customWidth="1"/>
    <col min="294" max="294" width="3" bestFit="1" customWidth="1"/>
    <col min="295" max="296" width="5" bestFit="1" customWidth="1"/>
    <col min="297" max="299" width="6" bestFit="1" customWidth="1"/>
    <col min="300" max="300" width="3" bestFit="1" customWidth="1"/>
    <col min="301" max="301" width="6" bestFit="1" customWidth="1"/>
    <col min="302" max="302" width="3" bestFit="1" customWidth="1"/>
    <col min="303" max="304" width="5" bestFit="1" customWidth="1"/>
    <col min="305" max="306" width="3" bestFit="1" customWidth="1"/>
    <col min="307" max="307" width="5" bestFit="1" customWidth="1"/>
    <col min="308" max="308" width="3" bestFit="1" customWidth="1"/>
    <col min="309" max="309" width="5" bestFit="1" customWidth="1"/>
    <col min="310" max="311" width="6" bestFit="1" customWidth="1"/>
    <col min="312" max="312" width="5" bestFit="1" customWidth="1"/>
    <col min="313" max="313" width="6" bestFit="1" customWidth="1"/>
    <col min="314" max="314" width="3" bestFit="1" customWidth="1"/>
    <col min="315" max="315" width="5" bestFit="1" customWidth="1"/>
    <col min="316" max="317" width="3" bestFit="1" customWidth="1"/>
    <col min="318" max="318" width="6" bestFit="1" customWidth="1"/>
    <col min="319" max="319" width="3" bestFit="1" customWidth="1"/>
    <col min="320" max="321" width="6" bestFit="1" customWidth="1"/>
    <col min="322" max="325" width="5" bestFit="1" customWidth="1"/>
    <col min="326" max="326" width="6" bestFit="1" customWidth="1"/>
    <col min="327" max="328" width="4" bestFit="1" customWidth="1"/>
    <col min="329" max="330" width="6" bestFit="1" customWidth="1"/>
    <col min="331" max="331" width="4" bestFit="1" customWidth="1"/>
    <col min="332" max="332" width="6" bestFit="1" customWidth="1"/>
    <col min="333" max="333" width="7" bestFit="1" customWidth="1"/>
    <col min="334" max="334" width="4" bestFit="1" customWidth="1"/>
    <col min="335" max="336" width="7" bestFit="1" customWidth="1"/>
    <col min="337" max="337" width="6" bestFit="1" customWidth="1"/>
    <col min="338" max="338" width="4" bestFit="1" customWidth="1"/>
    <col min="339" max="340" width="7" bestFit="1" customWidth="1"/>
    <col min="341" max="343" width="4" bestFit="1" customWidth="1"/>
    <col min="344" max="344" width="7" bestFit="1" customWidth="1"/>
    <col min="345" max="345" width="4" bestFit="1" customWidth="1"/>
    <col min="346" max="346" width="7" bestFit="1" customWidth="1"/>
    <col min="347" max="348" width="6" bestFit="1" customWidth="1"/>
    <col min="349" max="349" width="4" bestFit="1" customWidth="1"/>
    <col min="350" max="350" width="6" bestFit="1" customWidth="1"/>
    <col min="351" max="351" width="4" bestFit="1" customWidth="1"/>
    <col min="352" max="352" width="6" bestFit="1" customWidth="1"/>
    <col min="353" max="354" width="4" bestFit="1" customWidth="1"/>
    <col min="355" max="356" width="6" bestFit="1" customWidth="1"/>
    <col min="357" max="357" width="4" bestFit="1" customWidth="1"/>
    <col min="358" max="359" width="7" bestFit="1" customWidth="1"/>
    <col min="360" max="360" width="4" bestFit="1" customWidth="1"/>
    <col min="361" max="362" width="6" bestFit="1" customWidth="1"/>
    <col min="363" max="363" width="7" bestFit="1" customWidth="1"/>
    <col min="364" max="366" width="4" bestFit="1" customWidth="1"/>
    <col min="367" max="367" width="7" bestFit="1" customWidth="1"/>
    <col min="368" max="369" width="4" bestFit="1" customWidth="1"/>
    <col min="370" max="371" width="6" bestFit="1" customWidth="1"/>
    <col min="372" max="372" width="4" bestFit="1" customWidth="1"/>
    <col min="373" max="373" width="7" bestFit="1" customWidth="1"/>
    <col min="374" max="374" width="4" bestFit="1" customWidth="1"/>
    <col min="375" max="375" width="6" bestFit="1" customWidth="1"/>
    <col min="376" max="378" width="4" bestFit="1" customWidth="1"/>
    <col min="379" max="381" width="6" bestFit="1" customWidth="1"/>
    <col min="382" max="384" width="4" bestFit="1" customWidth="1"/>
    <col min="385" max="385" width="7" bestFit="1" customWidth="1"/>
    <col min="386" max="386" width="6" bestFit="1" customWidth="1"/>
    <col min="387" max="387" width="7" bestFit="1" customWidth="1"/>
    <col min="388" max="394" width="6" bestFit="1" customWidth="1"/>
    <col min="395" max="396" width="4" bestFit="1" customWidth="1"/>
    <col min="397" max="398" width="6" bestFit="1" customWidth="1"/>
    <col min="399" max="399" width="4" bestFit="1" customWidth="1"/>
    <col min="400" max="402" width="6" bestFit="1" customWidth="1"/>
    <col min="403" max="403" width="7" bestFit="1" customWidth="1"/>
    <col min="404" max="404" width="4" bestFit="1" customWidth="1"/>
    <col min="405" max="405" width="7" bestFit="1" customWidth="1"/>
    <col min="406" max="406" width="6" bestFit="1" customWidth="1"/>
    <col min="407" max="407" width="4" bestFit="1" customWidth="1"/>
    <col min="408" max="408" width="6" bestFit="1" customWidth="1"/>
    <col min="409" max="410" width="4" bestFit="1" customWidth="1"/>
    <col min="411" max="411" width="7" bestFit="1" customWidth="1"/>
    <col min="412" max="412" width="4" bestFit="1" customWidth="1"/>
    <col min="413" max="413" width="6" bestFit="1" customWidth="1"/>
    <col min="414" max="415" width="4" bestFit="1" customWidth="1"/>
    <col min="416" max="416" width="7" bestFit="1" customWidth="1"/>
    <col min="417" max="418" width="6" bestFit="1" customWidth="1"/>
    <col min="419" max="419" width="4" bestFit="1" customWidth="1"/>
    <col min="420" max="421" width="6" bestFit="1" customWidth="1"/>
    <col min="422" max="422" width="7" bestFit="1" customWidth="1"/>
    <col min="423" max="423" width="4" bestFit="1" customWidth="1"/>
    <col min="424" max="424" width="6" bestFit="1" customWidth="1"/>
    <col min="425" max="425" width="7" bestFit="1" customWidth="1"/>
    <col min="426" max="426" width="6" bestFit="1" customWidth="1"/>
    <col min="427" max="428" width="4" bestFit="1" customWidth="1"/>
    <col min="429" max="430" width="6" bestFit="1" customWidth="1"/>
    <col min="431" max="431" width="4" bestFit="1" customWidth="1"/>
    <col min="432" max="433" width="6" bestFit="1" customWidth="1"/>
    <col min="434" max="434" width="7" bestFit="1" customWidth="1"/>
    <col min="435" max="436" width="4" bestFit="1" customWidth="1"/>
    <col min="437" max="437" width="7" bestFit="1" customWidth="1"/>
    <col min="438" max="440" width="4" bestFit="1" customWidth="1"/>
    <col min="441" max="441" width="7" bestFit="1" customWidth="1"/>
    <col min="442" max="442" width="6" bestFit="1" customWidth="1"/>
    <col min="443" max="445" width="4" bestFit="1" customWidth="1"/>
    <col min="446" max="446" width="6" bestFit="1" customWidth="1"/>
    <col min="447" max="447" width="7" bestFit="1" customWidth="1"/>
    <col min="448" max="448" width="4" bestFit="1" customWidth="1"/>
    <col min="449" max="450" width="6" bestFit="1" customWidth="1"/>
    <col min="451" max="451" width="4" bestFit="1" customWidth="1"/>
    <col min="452" max="452" width="7" bestFit="1" customWidth="1"/>
    <col min="453" max="454" width="6" bestFit="1" customWidth="1"/>
    <col min="455" max="455" width="7" bestFit="1" customWidth="1"/>
    <col min="456" max="456" width="6" bestFit="1" customWidth="1"/>
    <col min="457" max="459" width="4" bestFit="1" customWidth="1"/>
    <col min="460" max="460" width="7" bestFit="1" customWidth="1"/>
    <col min="461" max="461" width="6" bestFit="1" customWidth="1"/>
    <col min="462" max="462" width="11.28515625" bestFit="1" customWidth="1"/>
  </cols>
  <sheetData>
    <row r="1" spans="1:28">
      <c r="A1" s="232" t="s">
        <v>74</v>
      </c>
      <c r="B1" t="s" vm="1">
        <v>114</v>
      </c>
      <c r="H1" s="232" t="s">
        <v>74</v>
      </c>
      <c r="I1" t="s" vm="1">
        <v>114</v>
      </c>
      <c r="O1" s="232" t="s">
        <v>74</v>
      </c>
      <c r="P1" t="s" vm="1">
        <v>114</v>
      </c>
      <c r="S1" s="232" t="s">
        <v>74</v>
      </c>
      <c r="T1" t="s" vm="1">
        <v>114</v>
      </c>
      <c r="Y1" s="232" t="s">
        <v>74</v>
      </c>
      <c r="Z1" t="s" vm="1">
        <v>114</v>
      </c>
    </row>
    <row r="3" spans="1:28">
      <c r="A3" s="232" t="s">
        <v>1410</v>
      </c>
      <c r="B3" s="232" t="s">
        <v>2417</v>
      </c>
      <c r="H3" s="232" t="s">
        <v>1410</v>
      </c>
      <c r="I3" s="232" t="s">
        <v>2417</v>
      </c>
      <c r="O3" s="232" t="s">
        <v>2418</v>
      </c>
      <c r="P3" t="s">
        <v>1410</v>
      </c>
      <c r="S3" s="232" t="s">
        <v>2510</v>
      </c>
      <c r="T3" s="232" t="s">
        <v>2417</v>
      </c>
      <c r="Y3" s="232" t="s">
        <v>2510</v>
      </c>
      <c r="Z3" s="232" t="s">
        <v>2417</v>
      </c>
    </row>
    <row r="4" spans="1:28">
      <c r="A4" s="232" t="s">
        <v>2418</v>
      </c>
      <c r="B4" t="s">
        <v>2454</v>
      </c>
      <c r="C4" t="s">
        <v>2453</v>
      </c>
      <c r="D4" t="s">
        <v>2452</v>
      </c>
      <c r="E4" t="s">
        <v>2414</v>
      </c>
      <c r="H4" s="232" t="s">
        <v>2418</v>
      </c>
      <c r="I4" t="s">
        <v>2454</v>
      </c>
      <c r="J4" t="s">
        <v>2453</v>
      </c>
      <c r="K4" t="s">
        <v>2452</v>
      </c>
      <c r="L4" t="s">
        <v>2414</v>
      </c>
      <c r="O4" s="233" t="s">
        <v>2454</v>
      </c>
      <c r="P4" s="450">
        <v>0.3300903811406668</v>
      </c>
      <c r="S4" s="232" t="s">
        <v>2418</v>
      </c>
      <c r="T4" t="s">
        <v>2454</v>
      </c>
      <c r="U4" t="s">
        <v>2453</v>
      </c>
      <c r="V4" t="s">
        <v>2452</v>
      </c>
      <c r="Y4" s="232" t="s">
        <v>2418</v>
      </c>
      <c r="Z4" t="s">
        <v>2454</v>
      </c>
      <c r="AA4" t="s">
        <v>2453</v>
      </c>
      <c r="AB4" t="s">
        <v>2452</v>
      </c>
    </row>
    <row r="5" spans="1:28">
      <c r="A5" s="233">
        <v>1</v>
      </c>
      <c r="B5" s="450">
        <v>0</v>
      </c>
      <c r="C5" s="450">
        <v>0.9323629575071648</v>
      </c>
      <c r="D5" s="450">
        <v>6.7637042492835212E-2</v>
      </c>
      <c r="E5" s="450">
        <v>1</v>
      </c>
      <c r="F5" s="450"/>
      <c r="H5" s="233" t="s">
        <v>2507</v>
      </c>
      <c r="I5" s="450">
        <v>0.26882948039204663</v>
      </c>
      <c r="J5" s="450">
        <v>0.67992262175770524</v>
      </c>
      <c r="K5" s="450">
        <v>5.124789785024824E-2</v>
      </c>
      <c r="L5" s="450">
        <v>1</v>
      </c>
      <c r="O5" s="233" t="s">
        <v>2453</v>
      </c>
      <c r="P5" s="450">
        <v>0.63091173736437145</v>
      </c>
      <c r="S5" s="233" t="s">
        <v>2507</v>
      </c>
      <c r="T5" s="756">
        <v>3203.7919999999995</v>
      </c>
      <c r="U5" s="756">
        <v>8103.02</v>
      </c>
      <c r="V5" s="756">
        <v>610.75</v>
      </c>
      <c r="Y5" s="233">
        <v>1</v>
      </c>
      <c r="Z5" s="756"/>
      <c r="AA5" s="756">
        <v>1278.54</v>
      </c>
      <c r="AB5" s="756">
        <v>92.75</v>
      </c>
    </row>
    <row r="6" spans="1:28">
      <c r="A6" s="233">
        <v>2</v>
      </c>
      <c r="B6" s="450">
        <v>0.50693100662304491</v>
      </c>
      <c r="C6" s="450">
        <v>0.40906529285030313</v>
      </c>
      <c r="D6" s="450">
        <v>8.4003700526651764E-2</v>
      </c>
      <c r="E6" s="450">
        <v>1</v>
      </c>
      <c r="F6" s="450"/>
      <c r="H6" s="233" t="s">
        <v>2508</v>
      </c>
      <c r="I6" s="450">
        <v>0.33738067606959787</v>
      </c>
      <c r="J6" s="450">
        <v>0.63052451075787574</v>
      </c>
      <c r="K6" s="450">
        <v>3.2094813172526437E-2</v>
      </c>
      <c r="L6" s="450">
        <v>1</v>
      </c>
      <c r="O6" s="233" t="s">
        <v>2452</v>
      </c>
      <c r="P6" s="450">
        <v>3.899788149496218E-2</v>
      </c>
      <c r="S6" s="233" t="s">
        <v>2508</v>
      </c>
      <c r="T6" s="756">
        <v>3311.2799999999997</v>
      </c>
      <c r="U6" s="756">
        <v>6188.3899999999994</v>
      </c>
      <c r="V6" s="756">
        <v>315</v>
      </c>
      <c r="Y6" s="233">
        <v>2</v>
      </c>
      <c r="Z6" s="756">
        <v>1626.3319999999999</v>
      </c>
      <c r="AA6" s="756">
        <v>1312.36</v>
      </c>
      <c r="AB6" s="756">
        <v>269.5</v>
      </c>
    </row>
    <row r="7" spans="1:28">
      <c r="A7" s="233">
        <v>3</v>
      </c>
      <c r="B7" s="450">
        <v>0.17536878788559473</v>
      </c>
      <c r="C7" s="450">
        <v>0.78981417005477672</v>
      </c>
      <c r="D7" s="450">
        <v>3.48170420596286E-2</v>
      </c>
      <c r="E7" s="450">
        <v>1</v>
      </c>
      <c r="F7" s="450"/>
      <c r="H7" s="233" t="s">
        <v>1837</v>
      </c>
      <c r="I7" s="450">
        <v>0.35927804729387353</v>
      </c>
      <c r="J7" s="450">
        <v>0.60971480511564813</v>
      </c>
      <c r="K7" s="450">
        <v>3.1007147590478873E-2</v>
      </c>
      <c r="L7" s="450">
        <v>1</v>
      </c>
      <c r="O7" s="233" t="s">
        <v>2414</v>
      </c>
      <c r="P7" s="450">
        <v>1</v>
      </c>
      <c r="S7" s="233" t="s">
        <v>1837</v>
      </c>
      <c r="T7" s="756">
        <v>4055.43</v>
      </c>
      <c r="U7" s="756">
        <v>6882.29</v>
      </c>
      <c r="V7" s="756">
        <v>350</v>
      </c>
      <c r="Y7" s="233">
        <v>3</v>
      </c>
      <c r="Z7" s="756">
        <v>546.5</v>
      </c>
      <c r="AA7" s="756">
        <v>2461.29</v>
      </c>
      <c r="AB7" s="756">
        <v>108.5</v>
      </c>
    </row>
    <row r="8" spans="1:28">
      <c r="A8" s="233">
        <v>4</v>
      </c>
      <c r="B8" s="450">
        <v>0.1709108897128864</v>
      </c>
      <c r="C8" s="450">
        <v>0.80047177717726814</v>
      </c>
      <c r="D8" s="450">
        <v>2.8617333109845593E-2</v>
      </c>
      <c r="E8" s="450">
        <v>1</v>
      </c>
      <c r="F8" s="450"/>
      <c r="H8" s="233" t="s">
        <v>3218</v>
      </c>
      <c r="I8" s="450">
        <v>0.40476892911284384</v>
      </c>
      <c r="J8" s="450">
        <v>0.55351939434100994</v>
      </c>
      <c r="K8" s="450">
        <v>4.171167654614609E-2</v>
      </c>
      <c r="L8" s="450">
        <v>1</v>
      </c>
      <c r="S8" s="233" t="s">
        <v>3218</v>
      </c>
      <c r="T8" s="756">
        <v>1783.59</v>
      </c>
      <c r="U8" s="756">
        <v>2439.0500000000002</v>
      </c>
      <c r="V8" s="756">
        <v>183.8</v>
      </c>
      <c r="Y8" s="233">
        <v>4</v>
      </c>
      <c r="Z8" s="756">
        <v>418.06</v>
      </c>
      <c r="AA8" s="756">
        <v>1958.01</v>
      </c>
      <c r="AB8" s="756">
        <v>70</v>
      </c>
    </row>
    <row r="9" spans="1:28">
      <c r="A9" s="233">
        <v>5</v>
      </c>
      <c r="B9" s="450">
        <v>0.48946401249908927</v>
      </c>
      <c r="C9" s="450">
        <v>0.48220255972281828</v>
      </c>
      <c r="D9" s="450">
        <v>2.8333427778092595E-2</v>
      </c>
      <c r="E9" s="450">
        <v>1</v>
      </c>
      <c r="F9" s="450"/>
      <c r="H9" s="233" t="s">
        <v>2414</v>
      </c>
      <c r="I9" s="450">
        <v>0.3300903811406668</v>
      </c>
      <c r="J9" s="450">
        <v>0.63091173736437145</v>
      </c>
      <c r="K9" s="450">
        <v>3.899788149496218E-2</v>
      </c>
      <c r="L9" s="450">
        <v>1</v>
      </c>
      <c r="Y9" s="233">
        <v>5</v>
      </c>
      <c r="Z9" s="756">
        <v>1209.26</v>
      </c>
      <c r="AA9" s="756">
        <v>1191.3200000000004</v>
      </c>
      <c r="AB9" s="756">
        <v>70</v>
      </c>
    </row>
    <row r="10" spans="1:28">
      <c r="A10" s="233">
        <v>6</v>
      </c>
      <c r="B10" s="450">
        <v>0.1235635900309915</v>
      </c>
      <c r="C10" s="450">
        <v>0.84290620644067304</v>
      </c>
      <c r="D10" s="450">
        <v>3.3530203528335419E-2</v>
      </c>
      <c r="E10" s="450">
        <v>1</v>
      </c>
      <c r="F10" s="450"/>
      <c r="Y10" s="233">
        <v>6</v>
      </c>
      <c r="Z10" s="756">
        <v>257.96000000000004</v>
      </c>
      <c r="AA10" s="756">
        <v>1759.71</v>
      </c>
      <c r="AB10" s="756">
        <v>70</v>
      </c>
    </row>
    <row r="11" spans="1:28">
      <c r="A11" s="233">
        <v>7</v>
      </c>
      <c r="B11" s="450">
        <v>0.38179035614805718</v>
      </c>
      <c r="C11" s="450">
        <v>0.58660821907913441</v>
      </c>
      <c r="D11" s="450">
        <v>3.1601424772808327E-2</v>
      </c>
      <c r="E11" s="450">
        <v>1</v>
      </c>
      <c r="F11" s="450"/>
      <c r="Y11" s="233">
        <v>7</v>
      </c>
      <c r="Z11" s="756">
        <v>845.7</v>
      </c>
      <c r="AA11" s="756">
        <v>1299.3899999999999</v>
      </c>
      <c r="AB11" s="756">
        <v>70</v>
      </c>
    </row>
    <row r="12" spans="1:28">
      <c r="A12" s="233">
        <v>8</v>
      </c>
      <c r="B12" s="450">
        <v>0.43385189166396948</v>
      </c>
      <c r="C12" s="450">
        <v>0.5401657525826461</v>
      </c>
      <c r="D12" s="450">
        <v>2.5982355753384392E-2</v>
      </c>
      <c r="E12" s="450">
        <v>1</v>
      </c>
      <c r="F12" s="450"/>
      <c r="Y12" s="233">
        <v>8</v>
      </c>
      <c r="Z12" s="756">
        <v>1461.07</v>
      </c>
      <c r="AA12" s="756">
        <v>1819.0999999999997</v>
      </c>
      <c r="AB12" s="756">
        <v>87.5</v>
      </c>
    </row>
    <row r="13" spans="1:28">
      <c r="A13" s="233">
        <v>9</v>
      </c>
      <c r="B13" s="450">
        <v>0.26944567674335085</v>
      </c>
      <c r="C13" s="450">
        <v>0.68434311426579619</v>
      </c>
      <c r="D13" s="450">
        <v>4.6211208990852813E-2</v>
      </c>
      <c r="E13" s="450">
        <v>1</v>
      </c>
      <c r="F13" s="450"/>
      <c r="Y13" s="233">
        <v>9</v>
      </c>
      <c r="Z13" s="756">
        <v>510.19</v>
      </c>
      <c r="AA13" s="756">
        <v>1295.79</v>
      </c>
      <c r="AB13" s="756">
        <v>87.5</v>
      </c>
    </row>
    <row r="14" spans="1:28">
      <c r="A14" s="233">
        <v>10</v>
      </c>
      <c r="B14" s="450">
        <v>0.37862167523687712</v>
      </c>
      <c r="C14" s="450">
        <v>0.59282908303098325</v>
      </c>
      <c r="D14" s="450">
        <v>2.8549241732139598E-2</v>
      </c>
      <c r="E14" s="450">
        <v>1</v>
      </c>
      <c r="F14" s="450"/>
      <c r="Y14" s="233">
        <v>10</v>
      </c>
      <c r="Z14" s="756">
        <v>1160.4299999999998</v>
      </c>
      <c r="AA14" s="756">
        <v>1816.9499999999998</v>
      </c>
      <c r="AB14" s="756">
        <v>87.5</v>
      </c>
    </row>
    <row r="15" spans="1:28">
      <c r="A15" s="233">
        <v>11</v>
      </c>
      <c r="B15" s="450">
        <v>0.38474255484106351</v>
      </c>
      <c r="C15" s="450">
        <v>0.58200316200726643</v>
      </c>
      <c r="D15" s="450">
        <v>3.3254283151669929E-2</v>
      </c>
      <c r="E15" s="450">
        <v>1</v>
      </c>
      <c r="F15" s="450"/>
      <c r="Y15" s="233">
        <v>11</v>
      </c>
      <c r="Z15" s="756">
        <v>1012.35</v>
      </c>
      <c r="AA15" s="756">
        <v>1531.3899999999999</v>
      </c>
      <c r="AB15" s="756">
        <v>87.5</v>
      </c>
    </row>
    <row r="16" spans="1:28">
      <c r="A16" s="233">
        <v>12</v>
      </c>
      <c r="B16" s="450">
        <v>4.7769995381179257E-2</v>
      </c>
      <c r="C16" s="450">
        <v>0.89686742719030177</v>
      </c>
      <c r="D16" s="450">
        <v>5.5362577428519001E-2</v>
      </c>
      <c r="E16" s="450">
        <v>1</v>
      </c>
      <c r="F16" s="450"/>
      <c r="Y16" s="233">
        <v>12</v>
      </c>
      <c r="Z16" s="756">
        <v>75.5</v>
      </c>
      <c r="AA16" s="756">
        <v>1417.49</v>
      </c>
      <c r="AB16" s="756">
        <v>87.5</v>
      </c>
    </row>
    <row r="17" spans="1:28">
      <c r="A17" s="233">
        <v>13</v>
      </c>
      <c r="B17" s="450">
        <v>0.36543821103456042</v>
      </c>
      <c r="C17" s="450">
        <v>0.60556533150407099</v>
      </c>
      <c r="D17" s="450">
        <v>2.8996457461368433E-2</v>
      </c>
      <c r="E17" s="450">
        <v>1</v>
      </c>
      <c r="F17" s="450"/>
      <c r="Y17" s="233">
        <v>13</v>
      </c>
      <c r="Z17" s="756">
        <v>1102.75</v>
      </c>
      <c r="AA17" s="756">
        <v>1827.36</v>
      </c>
      <c r="AB17" s="756">
        <v>87.5</v>
      </c>
    </row>
    <row r="18" spans="1:28">
      <c r="A18" s="233">
        <v>14</v>
      </c>
      <c r="B18" s="450">
        <v>0.39347398072978729</v>
      </c>
      <c r="C18" s="450">
        <v>0.57054848001434633</v>
      </c>
      <c r="D18" s="450">
        <v>3.5977539255866428E-2</v>
      </c>
      <c r="E18" s="450">
        <v>1</v>
      </c>
      <c r="F18" s="450"/>
      <c r="Y18" s="233">
        <v>14</v>
      </c>
      <c r="Z18" s="756">
        <v>1053.1999999999998</v>
      </c>
      <c r="AA18" s="756">
        <v>1527.1700000000003</v>
      </c>
      <c r="AB18" s="756">
        <v>96.3</v>
      </c>
    </row>
    <row r="19" spans="1:28">
      <c r="A19" s="233">
        <v>15</v>
      </c>
      <c r="B19" s="450">
        <v>0.47157079112132921</v>
      </c>
      <c r="C19" s="450">
        <v>0.49003804016374375</v>
      </c>
      <c r="D19" s="450">
        <v>3.8391168714926927E-2</v>
      </c>
      <c r="E19" s="450">
        <v>1</v>
      </c>
      <c r="F19" s="450"/>
      <c r="Y19" s="233">
        <v>15</v>
      </c>
      <c r="Z19" s="756">
        <v>1074.79</v>
      </c>
      <c r="AA19" s="756">
        <v>1116.8799999999999</v>
      </c>
      <c r="AB19" s="756">
        <v>87.5</v>
      </c>
    </row>
    <row r="20" spans="1:28">
      <c r="A20" s="233" t="s">
        <v>2414</v>
      </c>
      <c r="B20" s="450">
        <v>0.3300903811406668</v>
      </c>
      <c r="C20" s="450">
        <v>0.63091173736437145</v>
      </c>
      <c r="D20" s="450">
        <v>3.899788149496218E-2</v>
      </c>
      <c r="E20" s="450">
        <v>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4AE4D-3ADC-4BC6-8EF6-F43D4138752D}">
  <sheetPr codeName="Sheet56">
    <tabColor rgb="FF00B0F0"/>
  </sheetPr>
  <dimension ref="A1:Z111"/>
  <sheetViews>
    <sheetView workbookViewId="0">
      <selection activeCell="F8" sqref="F8"/>
    </sheetView>
  </sheetViews>
  <sheetFormatPr defaultRowHeight="15"/>
  <cols>
    <col min="1" max="1" width="2.7109375" style="587" customWidth="1"/>
    <col min="2" max="2" width="17.5703125" style="451" customWidth="1"/>
    <col min="3" max="3" width="40" style="451" customWidth="1"/>
    <col min="4" max="4" width="17.42578125" style="451" customWidth="1"/>
    <col min="5" max="5" width="12.7109375" style="451" customWidth="1"/>
    <col min="6" max="6" width="12.28515625" style="451" customWidth="1"/>
    <col min="7" max="7" width="16.7109375" style="451" customWidth="1"/>
    <col min="8" max="8" width="16.5703125" style="451" customWidth="1"/>
    <col min="9" max="9" width="14.7109375" style="451" customWidth="1"/>
    <col min="10" max="10" width="45.140625" style="451" customWidth="1"/>
    <col min="11" max="11" width="14" style="451" customWidth="1"/>
    <col min="12" max="12" width="16.5703125" style="451" hidden="1" customWidth="1"/>
    <col min="13" max="13" width="16.28515625" style="451" hidden="1" customWidth="1"/>
    <col min="14" max="14" width="11.140625" style="451" hidden="1" customWidth="1"/>
    <col min="15" max="15" width="16.42578125" style="451" hidden="1" customWidth="1"/>
    <col min="16" max="16" width="21.85546875" style="451" hidden="1" customWidth="1"/>
    <col min="17" max="17" width="22.5703125" style="451" hidden="1" customWidth="1"/>
    <col min="18" max="18" width="11.7109375" style="451" hidden="1" customWidth="1"/>
    <col min="19" max="19" width="20.140625" style="451" hidden="1" customWidth="1"/>
    <col min="20" max="20" width="13.5703125" style="451" hidden="1" customWidth="1"/>
    <col min="21" max="21" width="9.5703125" style="451" hidden="1" customWidth="1"/>
    <col min="22" max="22" width="10.85546875" style="451" hidden="1" customWidth="1"/>
    <col min="23" max="23" width="19.140625" style="451" hidden="1" customWidth="1"/>
    <col min="24" max="24" width="22" style="451" hidden="1" customWidth="1"/>
    <col min="25" max="25" width="24.85546875" style="451" hidden="1" customWidth="1"/>
    <col min="26" max="26" width="11.28515625" style="451" hidden="1" customWidth="1"/>
    <col min="27" max="27" width="11.28515625" style="451" bestFit="1" customWidth="1"/>
    <col min="28" max="16384" width="9.140625" style="451"/>
  </cols>
  <sheetData>
    <row r="1" spans="2:26" ht="21.6" customHeight="1" thickBot="1">
      <c r="B1" s="570" t="str">
        <f ca="1">"On est semaine " &amp; _xlfn.ISOWEEKNUM(TODAY())</f>
        <v>On est semaine 10</v>
      </c>
      <c r="D1" s="917" t="s">
        <v>3078</v>
      </c>
      <c r="E1" s="918"/>
      <c r="F1" s="918"/>
      <c r="G1" s="918"/>
      <c r="H1" s="918"/>
      <c r="I1" s="918"/>
      <c r="J1" s="919"/>
    </row>
    <row r="2" spans="2:26" ht="21.6" customHeight="1" thickBot="1">
      <c r="D2" s="920"/>
      <c r="E2" s="921"/>
      <c r="F2" s="921"/>
      <c r="G2" s="921"/>
      <c r="H2" s="921"/>
      <c r="I2" s="921"/>
      <c r="J2" s="922"/>
    </row>
    <row r="3" spans="2:26" ht="15.75" customHeight="1"/>
    <row r="4" spans="2:26" ht="30" customHeight="1"/>
    <row r="6" spans="2:26">
      <c r="L6" s="451" t="s">
        <v>2510</v>
      </c>
      <c r="M6" s="451" t="s">
        <v>2417</v>
      </c>
    </row>
    <row r="7" spans="2:26">
      <c r="L7" s="451" t="s">
        <v>2418</v>
      </c>
      <c r="M7" s="451" t="s">
        <v>45</v>
      </c>
      <c r="N7" s="451" t="s">
        <v>13</v>
      </c>
      <c r="O7" s="451" t="s">
        <v>53</v>
      </c>
      <c r="P7" s="451" t="s">
        <v>43</v>
      </c>
      <c r="Q7" s="451" t="s">
        <v>690</v>
      </c>
      <c r="R7" s="451" t="s">
        <v>20</v>
      </c>
      <c r="S7" s="451" t="s">
        <v>49</v>
      </c>
      <c r="T7" s="451" t="s">
        <v>3</v>
      </c>
      <c r="U7" s="451" t="s">
        <v>35</v>
      </c>
      <c r="V7" s="451" t="s">
        <v>34</v>
      </c>
      <c r="W7" s="451" t="s">
        <v>47</v>
      </c>
      <c r="X7" s="451" t="s">
        <v>7</v>
      </c>
      <c r="Y7" s="451" t="s">
        <v>5</v>
      </c>
      <c r="Z7" s="451" t="s">
        <v>2414</v>
      </c>
    </row>
    <row r="8" spans="2:26">
      <c r="L8" s="884" t="s">
        <v>2507</v>
      </c>
      <c r="M8" s="885">
        <v>1338.932</v>
      </c>
      <c r="N8" s="885">
        <v>2185.5</v>
      </c>
      <c r="O8" s="885"/>
      <c r="P8" s="885">
        <v>2008.49</v>
      </c>
      <c r="Q8" s="885">
        <v>610.75</v>
      </c>
      <c r="R8" s="885">
        <v>2781.68</v>
      </c>
      <c r="S8" s="885">
        <v>5650.87</v>
      </c>
      <c r="T8" s="885">
        <v>3125.0919999999996</v>
      </c>
      <c r="U8" s="885">
        <v>789.39999999999986</v>
      </c>
      <c r="V8" s="885">
        <v>654.69000000000005</v>
      </c>
      <c r="W8" s="885">
        <v>2919.2699999999995</v>
      </c>
      <c r="X8" s="885">
        <v>1691.75</v>
      </c>
      <c r="Y8" s="885">
        <v>78.7</v>
      </c>
      <c r="Z8" s="885">
        <v>23835.124</v>
      </c>
    </row>
    <row r="9" spans="2:26">
      <c r="L9" s="884" t="s">
        <v>2508</v>
      </c>
      <c r="M9" s="885">
        <v>1079.6500000000001</v>
      </c>
      <c r="N9" s="885">
        <v>475</v>
      </c>
      <c r="O9" s="885">
        <v>25</v>
      </c>
      <c r="P9" s="885">
        <v>1874.8400000000004</v>
      </c>
      <c r="Q9" s="885">
        <v>315</v>
      </c>
      <c r="R9" s="885">
        <v>2860.31</v>
      </c>
      <c r="S9" s="885">
        <v>4999.6900000000005</v>
      </c>
      <c r="T9" s="885">
        <v>3199.58</v>
      </c>
      <c r="U9" s="885">
        <v>618.70000000000005</v>
      </c>
      <c r="V9" s="885">
        <v>653.23</v>
      </c>
      <c r="W9" s="885">
        <v>1835.4900000000002</v>
      </c>
      <c r="X9" s="885">
        <v>1581.1499999999996</v>
      </c>
      <c r="Y9" s="885">
        <v>111.7</v>
      </c>
      <c r="Z9" s="885">
        <v>19629.34</v>
      </c>
    </row>
    <row r="10" spans="2:26">
      <c r="L10" s="884" t="s">
        <v>1837</v>
      </c>
      <c r="M10" s="885">
        <v>764.09999999999991</v>
      </c>
      <c r="N10" s="885">
        <v>657.5</v>
      </c>
      <c r="O10" s="885"/>
      <c r="P10" s="885">
        <v>2424.3199999999997</v>
      </c>
      <c r="Q10" s="885">
        <v>350</v>
      </c>
      <c r="R10" s="885">
        <v>3103.83</v>
      </c>
      <c r="S10" s="885">
        <v>5536.3999999999987</v>
      </c>
      <c r="T10" s="885">
        <v>4039.43</v>
      </c>
      <c r="U10" s="885">
        <v>300.56</v>
      </c>
      <c r="V10" s="885">
        <v>1010.1400000000001</v>
      </c>
      <c r="W10" s="885">
        <v>2562.8999999999996</v>
      </c>
      <c r="X10" s="885">
        <v>1810.26</v>
      </c>
      <c r="Y10" s="885">
        <v>16</v>
      </c>
      <c r="Z10" s="885">
        <v>22575.439999999999</v>
      </c>
    </row>
    <row r="11" spans="2:26">
      <c r="L11" s="884" t="s">
        <v>3218</v>
      </c>
      <c r="M11" s="885">
        <v>481.68</v>
      </c>
      <c r="N11" s="885">
        <v>287.88</v>
      </c>
      <c r="O11" s="885"/>
      <c r="P11" s="885">
        <v>519.29999999999995</v>
      </c>
      <c r="Q11" s="885">
        <v>183.8</v>
      </c>
      <c r="R11" s="885">
        <v>954.80000000000007</v>
      </c>
      <c r="S11" s="885">
        <v>2474.79</v>
      </c>
      <c r="T11" s="885">
        <v>1783.59</v>
      </c>
      <c r="U11" s="885">
        <v>282.77999999999997</v>
      </c>
      <c r="V11" s="885">
        <v>500</v>
      </c>
      <c r="W11" s="885">
        <v>930.66999999999985</v>
      </c>
      <c r="X11" s="885">
        <v>413.59</v>
      </c>
      <c r="Y11" s="885"/>
      <c r="Z11" s="885">
        <v>8812.8799999999992</v>
      </c>
    </row>
    <row r="12" spans="2:26">
      <c r="L12" s="884" t="s">
        <v>2414</v>
      </c>
      <c r="M12" s="885">
        <v>3664.3620000000001</v>
      </c>
      <c r="N12" s="885">
        <v>3605.88</v>
      </c>
      <c r="O12" s="885">
        <v>25</v>
      </c>
      <c r="P12" s="885">
        <v>6826.95</v>
      </c>
      <c r="Q12" s="885">
        <v>1459.55</v>
      </c>
      <c r="R12" s="885">
        <v>9700.619999999999</v>
      </c>
      <c r="S12" s="885">
        <v>18661.75</v>
      </c>
      <c r="T12" s="885">
        <v>12147.691999999999</v>
      </c>
      <c r="U12" s="885">
        <v>1991.4399999999998</v>
      </c>
      <c r="V12" s="885">
        <v>2818.0600000000004</v>
      </c>
      <c r="W12" s="885">
        <v>8248.33</v>
      </c>
      <c r="X12" s="885">
        <v>5496.75</v>
      </c>
      <c r="Y12" s="885">
        <v>206.4</v>
      </c>
      <c r="Z12" s="885">
        <v>74852.784</v>
      </c>
    </row>
    <row r="18" spans="12:26" ht="31.5" customHeight="1"/>
    <row r="23" spans="12:26">
      <c r="L23" s="451" t="s">
        <v>2510</v>
      </c>
      <c r="M23" s="451" t="s">
        <v>2417</v>
      </c>
    </row>
    <row r="24" spans="12:26">
      <c r="L24" s="451" t="s">
        <v>2418</v>
      </c>
      <c r="M24" s="451" t="s">
        <v>45</v>
      </c>
      <c r="N24" s="451" t="s">
        <v>13</v>
      </c>
      <c r="O24" s="451" t="s">
        <v>53</v>
      </c>
      <c r="P24" s="451" t="s">
        <v>43</v>
      </c>
      <c r="Q24" s="451" t="s">
        <v>690</v>
      </c>
      <c r="R24" s="451" t="s">
        <v>20</v>
      </c>
      <c r="S24" s="451" t="s">
        <v>49</v>
      </c>
      <c r="T24" s="451" t="s">
        <v>3</v>
      </c>
      <c r="U24" s="451" t="s">
        <v>35</v>
      </c>
      <c r="V24" s="451" t="s">
        <v>34</v>
      </c>
      <c r="W24" s="451" t="s">
        <v>47</v>
      </c>
      <c r="X24" s="451" t="s">
        <v>7</v>
      </c>
      <c r="Y24" s="451" t="s">
        <v>5</v>
      </c>
      <c r="Z24" s="451" t="s">
        <v>2414</v>
      </c>
    </row>
    <row r="25" spans="12:26">
      <c r="L25" s="884">
        <v>1</v>
      </c>
      <c r="M25" s="885">
        <v>409.25</v>
      </c>
      <c r="N25" s="885">
        <v>307</v>
      </c>
      <c r="O25" s="885"/>
      <c r="P25" s="885">
        <v>339.44</v>
      </c>
      <c r="Q25" s="885">
        <v>92.75</v>
      </c>
      <c r="R25" s="885">
        <v>315.29000000000002</v>
      </c>
      <c r="S25" s="885">
        <v>293</v>
      </c>
      <c r="T25" s="885"/>
      <c r="U25" s="885">
        <v>208.25</v>
      </c>
      <c r="V25" s="885">
        <v>259.5</v>
      </c>
      <c r="W25" s="885">
        <v>329.6</v>
      </c>
      <c r="X25" s="885">
        <v>188.5</v>
      </c>
      <c r="Y25" s="885"/>
      <c r="Z25" s="885">
        <v>2742.58</v>
      </c>
    </row>
    <row r="26" spans="12:26">
      <c r="L26" s="884">
        <v>2</v>
      </c>
      <c r="M26" s="885">
        <v>46.342000000000006</v>
      </c>
      <c r="N26" s="885">
        <v>57</v>
      </c>
      <c r="O26" s="885"/>
      <c r="P26" s="885">
        <v>434.5</v>
      </c>
      <c r="Q26" s="885">
        <v>269.5</v>
      </c>
      <c r="R26" s="885">
        <v>684.4</v>
      </c>
      <c r="S26" s="885">
        <v>2262.25</v>
      </c>
      <c r="T26" s="885">
        <v>1626.3319999999999</v>
      </c>
      <c r="U26" s="885">
        <v>142.4</v>
      </c>
      <c r="V26" s="885">
        <v>96</v>
      </c>
      <c r="W26" s="885">
        <v>465.1</v>
      </c>
      <c r="X26" s="885">
        <v>332.56</v>
      </c>
      <c r="Y26" s="885"/>
      <c r="Z26" s="885">
        <v>6416.3840000000009</v>
      </c>
    </row>
    <row r="27" spans="12:26">
      <c r="L27" s="884">
        <v>3</v>
      </c>
      <c r="M27" s="885">
        <v>376.34</v>
      </c>
      <c r="N27" s="885">
        <v>1137.5</v>
      </c>
      <c r="O27" s="885"/>
      <c r="P27" s="885">
        <v>449.23</v>
      </c>
      <c r="Q27" s="885">
        <v>108.5</v>
      </c>
      <c r="R27" s="885">
        <v>607.76</v>
      </c>
      <c r="S27" s="885">
        <v>1186</v>
      </c>
      <c r="T27" s="885">
        <v>467.8</v>
      </c>
      <c r="U27" s="885">
        <v>105</v>
      </c>
      <c r="V27" s="885">
        <v>224.69</v>
      </c>
      <c r="W27" s="885">
        <v>1104.72</v>
      </c>
      <c r="X27" s="885">
        <v>386.34</v>
      </c>
      <c r="Y27" s="885">
        <v>78.7</v>
      </c>
      <c r="Z27" s="885">
        <v>6232.58</v>
      </c>
    </row>
    <row r="28" spans="12:26">
      <c r="L28" s="884">
        <v>4</v>
      </c>
      <c r="M28" s="885">
        <v>356</v>
      </c>
      <c r="N28" s="885">
        <v>634</v>
      </c>
      <c r="O28" s="885"/>
      <c r="P28" s="885">
        <v>411.61999999999995</v>
      </c>
      <c r="Q28" s="885">
        <v>70</v>
      </c>
      <c r="R28" s="885">
        <v>547.24</v>
      </c>
      <c r="S28" s="885">
        <v>901.19</v>
      </c>
      <c r="T28" s="885">
        <v>418.06</v>
      </c>
      <c r="U28" s="885">
        <v>191.2</v>
      </c>
      <c r="V28" s="885">
        <v>74.5</v>
      </c>
      <c r="W28" s="885">
        <v>777.2600000000001</v>
      </c>
      <c r="X28" s="885">
        <v>511.07000000000005</v>
      </c>
      <c r="Y28" s="885"/>
      <c r="Z28" s="885">
        <v>4892.1399999999994</v>
      </c>
    </row>
    <row r="29" spans="12:26">
      <c r="L29" s="884">
        <v>5</v>
      </c>
      <c r="M29" s="885">
        <v>151</v>
      </c>
      <c r="N29" s="885">
        <v>50</v>
      </c>
      <c r="O29" s="885"/>
      <c r="P29" s="885">
        <v>373.7</v>
      </c>
      <c r="Q29" s="885">
        <v>70</v>
      </c>
      <c r="R29" s="885">
        <v>626.99</v>
      </c>
      <c r="S29" s="885">
        <v>1604.79</v>
      </c>
      <c r="T29" s="885">
        <v>1209.26</v>
      </c>
      <c r="U29" s="885">
        <v>142.55000000000001</v>
      </c>
      <c r="V29" s="885">
        <v>98.5</v>
      </c>
      <c r="W29" s="885">
        <v>341.09</v>
      </c>
      <c r="X29" s="885">
        <v>273.27999999999997</v>
      </c>
      <c r="Y29" s="885"/>
      <c r="Z29" s="885">
        <v>4941.16</v>
      </c>
    </row>
    <row r="30" spans="12:26">
      <c r="L30" s="884">
        <v>6</v>
      </c>
      <c r="M30" s="885">
        <v>164.5</v>
      </c>
      <c r="N30" s="885"/>
      <c r="O30" s="885">
        <v>25</v>
      </c>
      <c r="P30" s="885">
        <v>655.78</v>
      </c>
      <c r="Q30" s="885">
        <v>70</v>
      </c>
      <c r="R30" s="885">
        <v>767.65000000000009</v>
      </c>
      <c r="S30" s="885">
        <v>883.21</v>
      </c>
      <c r="T30" s="885">
        <v>257.96000000000004</v>
      </c>
      <c r="U30" s="885">
        <v>99.2</v>
      </c>
      <c r="V30" s="885">
        <v>163.03</v>
      </c>
      <c r="W30" s="885">
        <v>359.18</v>
      </c>
      <c r="X30" s="885">
        <v>729.82999999999993</v>
      </c>
      <c r="Y30" s="885"/>
      <c r="Z30" s="885">
        <v>4175.34</v>
      </c>
    </row>
    <row r="31" spans="12:26">
      <c r="L31" s="884">
        <v>7</v>
      </c>
      <c r="M31" s="885">
        <v>260.25</v>
      </c>
      <c r="N31" s="885"/>
      <c r="O31" s="885"/>
      <c r="P31" s="885">
        <v>408.75</v>
      </c>
      <c r="Q31" s="885">
        <v>70</v>
      </c>
      <c r="R31" s="885">
        <v>655.02</v>
      </c>
      <c r="S31" s="885">
        <v>1075.3899999999999</v>
      </c>
      <c r="T31" s="885">
        <v>845.7</v>
      </c>
      <c r="U31" s="885">
        <v>142.80000000000001</v>
      </c>
      <c r="V31" s="885">
        <v>141.19999999999999</v>
      </c>
      <c r="W31" s="885">
        <v>470.7</v>
      </c>
      <c r="X31" s="885">
        <v>360.37</v>
      </c>
      <c r="Y31" s="885"/>
      <c r="Z31" s="885">
        <v>4430.1799999999994</v>
      </c>
    </row>
    <row r="32" spans="12:26">
      <c r="L32" s="884">
        <v>8</v>
      </c>
      <c r="M32" s="885">
        <v>475</v>
      </c>
      <c r="N32" s="885">
        <v>475</v>
      </c>
      <c r="O32" s="885"/>
      <c r="P32" s="885">
        <v>330.65</v>
      </c>
      <c r="Q32" s="885">
        <v>87.5</v>
      </c>
      <c r="R32" s="885">
        <v>670.5</v>
      </c>
      <c r="S32" s="885">
        <v>1982.9299999999998</v>
      </c>
      <c r="T32" s="885">
        <v>1461.07</v>
      </c>
      <c r="U32" s="885">
        <v>276</v>
      </c>
      <c r="V32" s="885">
        <v>218.5</v>
      </c>
      <c r="W32" s="885">
        <v>579.08999999999992</v>
      </c>
      <c r="X32" s="885">
        <v>179.1</v>
      </c>
      <c r="Y32" s="885"/>
      <c r="Z32" s="885">
        <v>6735.34</v>
      </c>
    </row>
    <row r="33" spans="2:26">
      <c r="L33" s="884">
        <v>9</v>
      </c>
      <c r="M33" s="885">
        <v>179.9</v>
      </c>
      <c r="N33" s="885"/>
      <c r="O33" s="885"/>
      <c r="P33" s="885">
        <v>479.65999999999997</v>
      </c>
      <c r="Q33" s="885">
        <v>87.5</v>
      </c>
      <c r="R33" s="885">
        <v>767.1400000000001</v>
      </c>
      <c r="S33" s="885">
        <v>461.8</v>
      </c>
      <c r="T33" s="885">
        <v>398.49</v>
      </c>
      <c r="U33" s="885">
        <v>100.7</v>
      </c>
      <c r="V33" s="885">
        <v>116.1</v>
      </c>
      <c r="W33" s="885">
        <v>772.12</v>
      </c>
      <c r="X33" s="885">
        <v>311.84999999999997</v>
      </c>
      <c r="Y33" s="885">
        <v>111.7</v>
      </c>
      <c r="Z33" s="885">
        <v>3786.9599999999991</v>
      </c>
    </row>
    <row r="34" spans="2:26">
      <c r="L34" s="884">
        <v>10</v>
      </c>
      <c r="M34" s="885"/>
      <c r="N34" s="885"/>
      <c r="O34" s="885"/>
      <c r="P34" s="885">
        <v>707.99</v>
      </c>
      <c r="Q34" s="885">
        <v>87.5</v>
      </c>
      <c r="R34" s="885">
        <v>944.7</v>
      </c>
      <c r="S34" s="885">
        <v>1713.1099999999997</v>
      </c>
      <c r="T34" s="885">
        <v>1160.4299999999998</v>
      </c>
      <c r="U34" s="885">
        <v>58.5</v>
      </c>
      <c r="V34" s="885">
        <v>228.5</v>
      </c>
      <c r="W34" s="885">
        <v>643.78000000000009</v>
      </c>
      <c r="X34" s="885">
        <v>585.25000000000011</v>
      </c>
      <c r="Y34" s="885"/>
      <c r="Z34" s="885">
        <v>6129.7599999999993</v>
      </c>
    </row>
    <row r="35" spans="2:26">
      <c r="L35" s="884">
        <v>11</v>
      </c>
      <c r="M35" s="885">
        <v>268.5</v>
      </c>
      <c r="N35" s="885">
        <v>268.5</v>
      </c>
      <c r="O35" s="885"/>
      <c r="P35" s="885">
        <v>458.53</v>
      </c>
      <c r="Q35" s="885">
        <v>87.5</v>
      </c>
      <c r="R35" s="885">
        <v>566.53000000000009</v>
      </c>
      <c r="S35" s="885">
        <v>1417.31</v>
      </c>
      <c r="T35" s="885">
        <v>1012.35</v>
      </c>
      <c r="U35" s="885">
        <v>47.44</v>
      </c>
      <c r="V35" s="885">
        <v>307.5</v>
      </c>
      <c r="W35" s="885">
        <v>486.90000000000003</v>
      </c>
      <c r="X35" s="885">
        <v>341.41999999999996</v>
      </c>
      <c r="Y35" s="885"/>
      <c r="Z35" s="885">
        <v>5262.48</v>
      </c>
    </row>
    <row r="36" spans="2:26">
      <c r="L36" s="884">
        <v>12</v>
      </c>
      <c r="M36" s="885">
        <v>25</v>
      </c>
      <c r="N36" s="885"/>
      <c r="O36" s="885"/>
      <c r="P36" s="885">
        <v>476.95</v>
      </c>
      <c r="Q36" s="885">
        <v>87.5</v>
      </c>
      <c r="R36" s="885">
        <v>708.75000000000011</v>
      </c>
      <c r="S36" s="885">
        <v>591.54000000000008</v>
      </c>
      <c r="T36" s="885">
        <v>59.5</v>
      </c>
      <c r="U36" s="885">
        <v>118.14</v>
      </c>
      <c r="V36" s="885">
        <v>229.6</v>
      </c>
      <c r="W36" s="885">
        <v>487</v>
      </c>
      <c r="X36" s="885">
        <v>361</v>
      </c>
      <c r="Y36" s="885">
        <v>16</v>
      </c>
      <c r="Z36" s="885">
        <v>3160.98</v>
      </c>
    </row>
    <row r="37" spans="2:26">
      <c r="L37" s="884">
        <v>13</v>
      </c>
      <c r="M37" s="885">
        <v>470.6</v>
      </c>
      <c r="N37" s="885">
        <v>389</v>
      </c>
      <c r="O37" s="885"/>
      <c r="P37" s="885">
        <v>729.85</v>
      </c>
      <c r="Q37" s="885">
        <v>87.5</v>
      </c>
      <c r="R37" s="885">
        <v>678.84999999999991</v>
      </c>
      <c r="S37" s="885">
        <v>1470.0400000000002</v>
      </c>
      <c r="T37" s="885">
        <v>1102.75</v>
      </c>
      <c r="U37" s="885">
        <v>76.48</v>
      </c>
      <c r="V37" s="885">
        <v>160.44</v>
      </c>
      <c r="W37" s="885">
        <v>347.12</v>
      </c>
      <c r="X37" s="885">
        <v>522.59</v>
      </c>
      <c r="Y37" s="885"/>
      <c r="Z37" s="885">
        <v>6035.2199999999993</v>
      </c>
    </row>
    <row r="38" spans="2:26">
      <c r="L38" s="884">
        <v>14</v>
      </c>
      <c r="M38" s="885">
        <v>193.8</v>
      </c>
      <c r="N38" s="885"/>
      <c r="O38" s="885"/>
      <c r="P38" s="885">
        <v>346.3</v>
      </c>
      <c r="Q38" s="885">
        <v>96.3</v>
      </c>
      <c r="R38" s="885">
        <v>699.2</v>
      </c>
      <c r="S38" s="885">
        <v>1556.89</v>
      </c>
      <c r="T38" s="885">
        <v>1053.1999999999998</v>
      </c>
      <c r="U38" s="885">
        <v>166.98</v>
      </c>
      <c r="V38" s="885">
        <v>340.8</v>
      </c>
      <c r="W38" s="885">
        <v>579.67999999999995</v>
      </c>
      <c r="X38" s="885">
        <v>320.19</v>
      </c>
      <c r="Y38" s="885"/>
      <c r="Z38" s="885">
        <v>5353.3399999999992</v>
      </c>
    </row>
    <row r="39" spans="2:26">
      <c r="L39" s="884">
        <v>15</v>
      </c>
      <c r="M39" s="885">
        <v>287.88</v>
      </c>
      <c r="N39" s="885">
        <v>287.88</v>
      </c>
      <c r="O39" s="885"/>
      <c r="P39" s="885">
        <v>224</v>
      </c>
      <c r="Q39" s="885">
        <v>87.5</v>
      </c>
      <c r="R39" s="885">
        <v>460.6</v>
      </c>
      <c r="S39" s="885">
        <v>1262.3</v>
      </c>
      <c r="T39" s="885">
        <v>1074.79</v>
      </c>
      <c r="U39" s="885">
        <v>115.8</v>
      </c>
      <c r="V39" s="885">
        <v>159.19999999999999</v>
      </c>
      <c r="W39" s="885">
        <v>504.99</v>
      </c>
      <c r="X39" s="885">
        <v>93.4</v>
      </c>
      <c r="Y39" s="885"/>
      <c r="Z39" s="885">
        <v>4558.3399999999992</v>
      </c>
    </row>
    <row r="40" spans="2:26">
      <c r="L40" s="884" t="s">
        <v>2414</v>
      </c>
      <c r="M40" s="885">
        <v>3664.3620000000001</v>
      </c>
      <c r="N40" s="885">
        <v>3605.88</v>
      </c>
      <c r="O40" s="885">
        <v>25</v>
      </c>
      <c r="P40" s="885">
        <v>6826.95</v>
      </c>
      <c r="Q40" s="885">
        <v>1459.55</v>
      </c>
      <c r="R40" s="885">
        <v>9700.6200000000008</v>
      </c>
      <c r="S40" s="885">
        <v>18661.75</v>
      </c>
      <c r="T40" s="885">
        <v>12147.691999999999</v>
      </c>
      <c r="U40" s="885">
        <v>1991.44</v>
      </c>
      <c r="V40" s="885">
        <v>2818.06</v>
      </c>
      <c r="W40" s="885">
        <v>8248.33</v>
      </c>
      <c r="X40" s="885">
        <v>5496.7499999999991</v>
      </c>
      <c r="Y40" s="885">
        <v>206.4</v>
      </c>
      <c r="Z40" s="885">
        <v>74852.784</v>
      </c>
    </row>
    <row r="43" spans="2:26">
      <c r="B43" s="1031" t="s">
        <v>2454</v>
      </c>
      <c r="C43" s="1031" t="s">
        <v>3</v>
      </c>
      <c r="D43" s="889" t="s">
        <v>331</v>
      </c>
      <c r="E43" s="890"/>
      <c r="F43" s="890"/>
      <c r="G43" s="891"/>
    </row>
    <row r="44" spans="2:26">
      <c r="B44" s="1031"/>
      <c r="C44" s="1031"/>
      <c r="D44" s="892" t="s">
        <v>1375</v>
      </c>
      <c r="E44" s="893"/>
      <c r="F44" s="893"/>
      <c r="G44" s="894"/>
    </row>
    <row r="45" spans="2:26">
      <c r="B45" s="1031"/>
      <c r="C45" s="1031"/>
      <c r="D45" s="892" t="s">
        <v>1298</v>
      </c>
      <c r="E45" s="893"/>
      <c r="F45" s="893"/>
      <c r="G45" s="894"/>
    </row>
    <row r="46" spans="2:26">
      <c r="B46" s="1031"/>
      <c r="C46" s="1031"/>
      <c r="D46" s="892" t="s">
        <v>1388</v>
      </c>
      <c r="E46" s="893"/>
      <c r="F46" s="893"/>
      <c r="G46" s="894"/>
    </row>
    <row r="47" spans="2:26">
      <c r="B47" s="1031"/>
      <c r="C47" s="1031"/>
      <c r="D47" s="892" t="s">
        <v>752</v>
      </c>
      <c r="E47" s="893"/>
      <c r="F47" s="893"/>
      <c r="G47" s="894"/>
    </row>
    <row r="48" spans="2:26">
      <c r="B48" s="1031"/>
      <c r="C48" s="1031"/>
      <c r="D48" s="892" t="s">
        <v>900</v>
      </c>
      <c r="E48" s="893"/>
      <c r="F48" s="893"/>
      <c r="G48" s="894"/>
    </row>
    <row r="49" spans="2:7">
      <c r="B49" s="1031"/>
      <c r="C49" s="1031"/>
      <c r="D49" s="892" t="s">
        <v>1037</v>
      </c>
      <c r="E49" s="893"/>
      <c r="F49" s="893"/>
      <c r="G49" s="894"/>
    </row>
    <row r="50" spans="2:7">
      <c r="B50" s="1031"/>
      <c r="C50" s="1031"/>
      <c r="D50" s="892" t="s">
        <v>1256</v>
      </c>
      <c r="E50" s="893"/>
      <c r="F50" s="893"/>
      <c r="G50" s="894"/>
    </row>
    <row r="51" spans="2:7">
      <c r="B51" s="1031"/>
      <c r="C51" s="1031"/>
      <c r="D51" s="892" t="s">
        <v>1255</v>
      </c>
      <c r="E51" s="893"/>
      <c r="F51" s="893"/>
      <c r="G51" s="894"/>
    </row>
    <row r="52" spans="2:7">
      <c r="B52" s="1031"/>
      <c r="C52" s="1031"/>
      <c r="D52" s="892" t="s">
        <v>1047</v>
      </c>
      <c r="E52" s="893"/>
      <c r="F52" s="893"/>
      <c r="G52" s="894"/>
    </row>
    <row r="53" spans="2:7">
      <c r="B53" s="1031"/>
      <c r="C53" s="1031"/>
      <c r="D53" s="895" t="s">
        <v>1125</v>
      </c>
      <c r="E53" s="896"/>
      <c r="F53" s="896"/>
      <c r="G53" s="897"/>
    </row>
    <row r="54" spans="2:7">
      <c r="B54" s="1031"/>
      <c r="C54" s="888" t="s">
        <v>5</v>
      </c>
      <c r="D54" s="898" t="s">
        <v>657</v>
      </c>
      <c r="E54" s="899"/>
      <c r="F54" s="899"/>
      <c r="G54" s="900"/>
    </row>
    <row r="55" spans="2:7" ht="14.25" customHeight="1">
      <c r="B55" s="1031" t="s">
        <v>2453</v>
      </c>
      <c r="C55" s="1031" t="s">
        <v>13</v>
      </c>
      <c r="D55" s="889" t="s">
        <v>1265</v>
      </c>
      <c r="E55" s="890"/>
      <c r="F55" s="890"/>
      <c r="G55" s="891"/>
    </row>
    <row r="56" spans="2:7">
      <c r="B56" s="1031"/>
      <c r="C56" s="1031"/>
      <c r="D56" s="892" t="s">
        <v>1332</v>
      </c>
      <c r="E56" s="893"/>
      <c r="F56" s="893"/>
      <c r="G56" s="894"/>
    </row>
    <row r="57" spans="2:7">
      <c r="B57" s="1031"/>
      <c r="C57" s="1031"/>
      <c r="D57" s="895" t="s">
        <v>1381</v>
      </c>
      <c r="E57" s="896"/>
      <c r="F57" s="896"/>
      <c r="G57" s="897"/>
    </row>
    <row r="58" spans="2:7">
      <c r="B58" s="1031"/>
      <c r="C58" s="1031" t="s">
        <v>20</v>
      </c>
      <c r="D58" s="889" t="s">
        <v>1283</v>
      </c>
      <c r="E58" s="890"/>
      <c r="F58" s="890"/>
      <c r="G58" s="891"/>
    </row>
    <row r="59" spans="2:7">
      <c r="B59" s="1031"/>
      <c r="C59" s="1031"/>
      <c r="D59" s="892" t="s">
        <v>1227</v>
      </c>
      <c r="E59" s="893"/>
      <c r="F59" s="893"/>
      <c r="G59" s="894"/>
    </row>
    <row r="60" spans="2:7">
      <c r="B60" s="1031"/>
      <c r="C60" s="1031"/>
      <c r="D60" s="892" t="s">
        <v>803</v>
      </c>
      <c r="E60" s="893"/>
      <c r="F60" s="893"/>
      <c r="G60" s="894"/>
    </row>
    <row r="61" spans="2:7">
      <c r="B61" s="1031"/>
      <c r="C61" s="1031"/>
      <c r="D61" s="895" t="s">
        <v>809</v>
      </c>
      <c r="E61" s="896"/>
      <c r="F61" s="896"/>
      <c r="G61" s="897"/>
    </row>
    <row r="62" spans="2:7">
      <c r="B62" s="1031"/>
      <c r="C62" s="888" t="s">
        <v>35</v>
      </c>
      <c r="D62" s="898" t="s">
        <v>1209</v>
      </c>
      <c r="E62" s="899"/>
      <c r="F62" s="899"/>
      <c r="G62" s="900"/>
    </row>
    <row r="63" spans="2:7">
      <c r="B63" s="1031"/>
      <c r="C63" s="1031" t="s">
        <v>34</v>
      </c>
      <c r="D63" s="889" t="s">
        <v>1383</v>
      </c>
      <c r="E63" s="890"/>
      <c r="F63" s="890"/>
      <c r="G63" s="891"/>
    </row>
    <row r="64" spans="2:7">
      <c r="B64" s="1031"/>
      <c r="C64" s="1031"/>
      <c r="D64" s="892" t="s">
        <v>1392</v>
      </c>
      <c r="E64" s="893"/>
      <c r="F64" s="893"/>
      <c r="G64" s="894"/>
    </row>
    <row r="65" spans="2:7">
      <c r="B65" s="1031"/>
      <c r="C65" s="1031"/>
      <c r="D65" s="892" t="s">
        <v>788</v>
      </c>
      <c r="E65" s="893"/>
      <c r="F65" s="893"/>
      <c r="G65" s="894"/>
    </row>
    <row r="66" spans="2:7">
      <c r="B66" s="1031"/>
      <c r="C66" s="1031"/>
      <c r="D66" s="895" t="s">
        <v>792</v>
      </c>
      <c r="E66" s="896"/>
      <c r="F66" s="896"/>
      <c r="G66" s="897"/>
    </row>
    <row r="67" spans="2:7">
      <c r="B67" s="1031"/>
      <c r="C67" s="1031" t="s">
        <v>7</v>
      </c>
      <c r="D67" s="902" t="s">
        <v>164</v>
      </c>
      <c r="E67" s="890"/>
      <c r="F67" s="890"/>
      <c r="G67" s="891"/>
    </row>
    <row r="68" spans="2:7">
      <c r="B68" s="1031"/>
      <c r="C68" s="1031"/>
      <c r="D68" s="901" t="s">
        <v>169</v>
      </c>
      <c r="E68" s="893"/>
      <c r="F68" s="893"/>
      <c r="G68" s="894"/>
    </row>
    <row r="69" spans="2:7">
      <c r="B69" s="1031"/>
      <c r="C69" s="1031"/>
      <c r="D69" s="901" t="s">
        <v>174</v>
      </c>
      <c r="E69" s="893"/>
      <c r="F69" s="893"/>
      <c r="G69" s="894"/>
    </row>
    <row r="70" spans="2:7">
      <c r="B70" s="1031"/>
      <c r="C70" s="1031"/>
      <c r="D70" s="901" t="s">
        <v>353</v>
      </c>
      <c r="E70" s="893"/>
      <c r="F70" s="893"/>
      <c r="G70" s="894"/>
    </row>
    <row r="71" spans="2:7">
      <c r="B71" s="1031"/>
      <c r="C71" s="1031"/>
      <c r="D71" s="901" t="s">
        <v>455</v>
      </c>
      <c r="E71" s="893"/>
      <c r="F71" s="893"/>
      <c r="G71" s="894"/>
    </row>
    <row r="72" spans="2:7">
      <c r="B72" s="1031"/>
      <c r="C72" s="1031"/>
      <c r="D72" s="901" t="s">
        <v>471</v>
      </c>
      <c r="E72" s="893"/>
      <c r="F72" s="893"/>
      <c r="G72" s="894"/>
    </row>
    <row r="73" spans="2:7">
      <c r="B73" s="1031"/>
      <c r="C73" s="1031"/>
      <c r="D73" s="901" t="s">
        <v>500</v>
      </c>
      <c r="E73" s="893"/>
      <c r="F73" s="893"/>
      <c r="G73" s="894"/>
    </row>
    <row r="74" spans="2:7">
      <c r="B74" s="1031"/>
      <c r="C74" s="1031"/>
      <c r="D74" s="901" t="s">
        <v>602</v>
      </c>
      <c r="E74" s="893"/>
      <c r="F74" s="893"/>
      <c r="G74" s="894"/>
    </row>
    <row r="75" spans="2:7">
      <c r="B75" s="1031"/>
      <c r="C75" s="1031"/>
      <c r="D75" s="901" t="s">
        <v>1386</v>
      </c>
      <c r="E75" s="893"/>
      <c r="F75" s="893"/>
      <c r="G75" s="894"/>
    </row>
    <row r="76" spans="2:7">
      <c r="B76" s="1031"/>
      <c r="C76" s="1031"/>
      <c r="D76" s="901" t="s">
        <v>704</v>
      </c>
      <c r="E76" s="893"/>
      <c r="F76" s="893"/>
      <c r="G76" s="894"/>
    </row>
    <row r="77" spans="2:7">
      <c r="B77" s="1031"/>
      <c r="C77" s="1031"/>
      <c r="D77" s="901" t="s">
        <v>1366</v>
      </c>
      <c r="E77" s="893"/>
      <c r="F77" s="893"/>
      <c r="G77" s="894"/>
    </row>
    <row r="78" spans="2:7">
      <c r="B78" s="1031"/>
      <c r="C78" s="1031"/>
      <c r="D78" s="901" t="s">
        <v>1231</v>
      </c>
      <c r="E78" s="893"/>
      <c r="F78" s="893"/>
      <c r="G78" s="894"/>
    </row>
    <row r="79" spans="2:7">
      <c r="B79" s="1031"/>
      <c r="C79" s="1031"/>
      <c r="D79" s="901" t="s">
        <v>835</v>
      </c>
      <c r="E79" s="893"/>
      <c r="F79" s="893"/>
      <c r="G79" s="894"/>
    </row>
    <row r="80" spans="2:7">
      <c r="B80" s="1031"/>
      <c r="C80" s="1031"/>
      <c r="D80" s="901" t="s">
        <v>1029</v>
      </c>
      <c r="E80" s="893"/>
      <c r="F80" s="893"/>
      <c r="G80" s="894"/>
    </row>
    <row r="81" spans="2:7">
      <c r="B81" s="1031"/>
      <c r="C81" s="1031"/>
      <c r="D81" s="901" t="s">
        <v>1061</v>
      </c>
      <c r="E81" s="893"/>
      <c r="F81" s="893"/>
      <c r="G81" s="894"/>
    </row>
    <row r="82" spans="2:7">
      <c r="B82" s="1031"/>
      <c r="C82" s="1031"/>
      <c r="D82" s="903" t="s">
        <v>1068</v>
      </c>
      <c r="E82" s="896"/>
      <c r="F82" s="896"/>
      <c r="G82" s="897"/>
    </row>
    <row r="83" spans="2:7" ht="17.25" customHeight="1">
      <c r="B83" s="1031" t="s">
        <v>2452</v>
      </c>
      <c r="C83" s="1031" t="s">
        <v>690</v>
      </c>
      <c r="D83" s="902" t="s">
        <v>1377</v>
      </c>
      <c r="E83" s="890"/>
      <c r="F83" s="890"/>
      <c r="G83" s="891"/>
    </row>
    <row r="84" spans="2:7">
      <c r="B84" s="1031"/>
      <c r="C84" s="1031"/>
      <c r="D84" s="903" t="s">
        <v>1203</v>
      </c>
      <c r="E84" s="896"/>
      <c r="F84" s="896"/>
      <c r="G84" s="897"/>
    </row>
    <row r="85" spans="2:7">
      <c r="B85" s="1031" t="s">
        <v>13</v>
      </c>
      <c r="C85" s="1031" t="s">
        <v>45</v>
      </c>
      <c r="D85" s="902" t="s">
        <v>1249</v>
      </c>
      <c r="E85" s="890"/>
      <c r="F85" s="890"/>
      <c r="G85" s="891"/>
    </row>
    <row r="86" spans="2:7">
      <c r="B86" s="1031"/>
      <c r="C86" s="1031"/>
      <c r="D86" s="901" t="s">
        <v>778</v>
      </c>
      <c r="E86" s="893"/>
      <c r="F86" s="893"/>
      <c r="G86" s="894"/>
    </row>
    <row r="87" spans="2:7">
      <c r="B87" s="1031"/>
      <c r="C87" s="1031"/>
      <c r="D87" s="903" t="s">
        <v>971</v>
      </c>
      <c r="E87" s="896"/>
      <c r="F87" s="896"/>
      <c r="G87" s="897"/>
    </row>
    <row r="88" spans="2:7">
      <c r="B88" s="1031"/>
      <c r="C88" s="904" t="s">
        <v>53</v>
      </c>
      <c r="D88" s="901" t="s">
        <v>1234</v>
      </c>
      <c r="E88" s="893"/>
      <c r="F88" s="893"/>
      <c r="G88" s="893"/>
    </row>
    <row r="89" spans="2:7">
      <c r="B89" s="1031"/>
      <c r="C89" s="1031" t="s">
        <v>43</v>
      </c>
      <c r="D89" s="902" t="s">
        <v>1285</v>
      </c>
      <c r="E89" s="890"/>
      <c r="F89" s="890"/>
      <c r="G89" s="891"/>
    </row>
    <row r="90" spans="2:7">
      <c r="B90" s="1031"/>
      <c r="C90" s="1031"/>
      <c r="D90" s="901" t="s">
        <v>1252</v>
      </c>
      <c r="E90" s="893"/>
      <c r="F90" s="893"/>
      <c r="G90" s="894"/>
    </row>
    <row r="91" spans="2:7">
      <c r="B91" s="1031"/>
      <c r="C91" s="1031"/>
      <c r="D91" s="901" t="s">
        <v>226</v>
      </c>
      <c r="E91" s="893"/>
      <c r="F91" s="893"/>
      <c r="G91" s="894"/>
    </row>
    <row r="92" spans="2:7">
      <c r="B92" s="1031"/>
      <c r="C92" s="1031"/>
      <c r="D92" s="901" t="s">
        <v>1247</v>
      </c>
      <c r="E92" s="893"/>
      <c r="F92" s="893"/>
      <c r="G92" s="894"/>
    </row>
    <row r="93" spans="2:7">
      <c r="B93" s="1031"/>
      <c r="C93" s="1031"/>
      <c r="D93" s="901" t="s">
        <v>370</v>
      </c>
      <c r="E93" s="893"/>
      <c r="F93" s="893"/>
      <c r="G93" s="894"/>
    </row>
    <row r="94" spans="2:7">
      <c r="B94" s="1031"/>
      <c r="C94" s="1031"/>
      <c r="D94" s="901" t="s">
        <v>488</v>
      </c>
      <c r="E94" s="893"/>
      <c r="F94" s="893"/>
      <c r="G94" s="894"/>
    </row>
    <row r="95" spans="2:7">
      <c r="B95" s="1031"/>
      <c r="C95" s="1031"/>
      <c r="D95" s="901" t="s">
        <v>682</v>
      </c>
      <c r="E95" s="893"/>
      <c r="F95" s="893"/>
      <c r="G95" s="894"/>
    </row>
    <row r="96" spans="2:7">
      <c r="B96" s="1031"/>
      <c r="C96" s="1031"/>
      <c r="D96" s="901" t="s">
        <v>784</v>
      </c>
      <c r="E96" s="893"/>
      <c r="F96" s="893"/>
      <c r="G96" s="894"/>
    </row>
    <row r="97" spans="2:7">
      <c r="B97" s="1031"/>
      <c r="C97" s="1031"/>
      <c r="D97" s="903" t="s">
        <v>2427</v>
      </c>
      <c r="E97" s="896"/>
      <c r="F97" s="896"/>
      <c r="G97" s="897"/>
    </row>
    <row r="98" spans="2:7">
      <c r="B98" s="1031"/>
      <c r="C98" s="1031" t="s">
        <v>49</v>
      </c>
      <c r="D98" s="902" t="s">
        <v>1245</v>
      </c>
      <c r="E98" s="890"/>
      <c r="F98" s="890"/>
      <c r="G98" s="891"/>
    </row>
    <row r="99" spans="2:7">
      <c r="B99" s="1031"/>
      <c r="C99" s="1031"/>
      <c r="D99" s="901" t="s">
        <v>1262</v>
      </c>
      <c r="E99" s="893"/>
      <c r="F99" s="893"/>
      <c r="G99" s="894"/>
    </row>
    <row r="100" spans="2:7">
      <c r="B100" s="1031"/>
      <c r="C100" s="1031"/>
      <c r="D100" s="901" t="s">
        <v>1212</v>
      </c>
      <c r="E100" s="893"/>
      <c r="F100" s="893"/>
      <c r="G100" s="894"/>
    </row>
    <row r="101" spans="2:7">
      <c r="B101" s="1031"/>
      <c r="C101" s="1031"/>
      <c r="D101" s="901" t="s">
        <v>382</v>
      </c>
      <c r="E101" s="893"/>
      <c r="F101" s="893"/>
      <c r="G101" s="894"/>
    </row>
    <row r="102" spans="2:7">
      <c r="B102" s="1031"/>
      <c r="C102" s="1031"/>
      <c r="D102" s="901" t="s">
        <v>485</v>
      </c>
      <c r="E102" s="893"/>
      <c r="F102" s="893"/>
      <c r="G102" s="894"/>
    </row>
    <row r="103" spans="2:7">
      <c r="B103" s="1031"/>
      <c r="C103" s="1031"/>
      <c r="D103" s="901" t="s">
        <v>759</v>
      </c>
      <c r="E103" s="893"/>
      <c r="F103" s="893"/>
      <c r="G103" s="894"/>
    </row>
    <row r="104" spans="2:7">
      <c r="B104" s="1031"/>
      <c r="C104" s="1031"/>
      <c r="D104" s="901" t="s">
        <v>775</v>
      </c>
      <c r="E104" s="893"/>
      <c r="F104" s="893"/>
      <c r="G104" s="894"/>
    </row>
    <row r="105" spans="2:7">
      <c r="B105" s="1031"/>
      <c r="C105" s="1031"/>
      <c r="D105" s="903" t="s">
        <v>871</v>
      </c>
      <c r="E105" s="896"/>
      <c r="F105" s="896"/>
      <c r="G105" s="897"/>
    </row>
    <row r="106" spans="2:7">
      <c r="B106" s="1031"/>
      <c r="C106" s="1031" t="s">
        <v>47</v>
      </c>
      <c r="D106" s="902" t="s">
        <v>291</v>
      </c>
      <c r="E106" s="890"/>
      <c r="F106" s="890"/>
      <c r="G106" s="891"/>
    </row>
    <row r="107" spans="2:7">
      <c r="B107" s="1031"/>
      <c r="C107" s="1031"/>
      <c r="D107" s="901" t="s">
        <v>660</v>
      </c>
      <c r="E107" s="893"/>
      <c r="F107" s="893"/>
      <c r="G107" s="894"/>
    </row>
    <row r="108" spans="2:7">
      <c r="B108" s="1031"/>
      <c r="C108" s="1031"/>
      <c r="D108" s="901" t="s">
        <v>1395</v>
      </c>
      <c r="E108" s="893"/>
      <c r="F108" s="893"/>
      <c r="G108" s="894"/>
    </row>
    <row r="109" spans="2:7">
      <c r="B109" s="1031"/>
      <c r="C109" s="1031"/>
      <c r="D109" s="901" t="s">
        <v>772</v>
      </c>
      <c r="E109" s="893"/>
      <c r="F109" s="893"/>
      <c r="G109" s="894"/>
    </row>
    <row r="110" spans="2:7">
      <c r="B110" s="1031"/>
      <c r="C110" s="1031"/>
      <c r="D110" s="901" t="s">
        <v>1243</v>
      </c>
      <c r="E110" s="893"/>
      <c r="F110" s="893"/>
      <c r="G110" s="894"/>
    </row>
    <row r="111" spans="2:7">
      <c r="B111" s="1031"/>
      <c r="C111" s="1031"/>
      <c r="D111" s="903" t="s">
        <v>975</v>
      </c>
      <c r="E111" s="896"/>
      <c r="F111" s="896"/>
      <c r="G111" s="897"/>
    </row>
  </sheetData>
  <sheetProtection algorithmName="SHA-512" hashValue="fa8dN8/InHRyxgbi/diCX6b6M5eS5iy+zwYwYrsWll8bv3tmO+IsGiB73sbnHgBqhBLfUR646YnuwyzCCjlf0w==" saltValue="6x6YQBIA2YW0kL4JW4cmVw==" spinCount="100000" sheet="1" objects="1" scenarios="1"/>
  <mergeCells count="15">
    <mergeCell ref="B83:B84"/>
    <mergeCell ref="B85:B111"/>
    <mergeCell ref="C67:C82"/>
    <mergeCell ref="C89:C97"/>
    <mergeCell ref="C98:C105"/>
    <mergeCell ref="C106:C111"/>
    <mergeCell ref="C85:C87"/>
    <mergeCell ref="C83:C84"/>
    <mergeCell ref="D1:J2"/>
    <mergeCell ref="B43:B54"/>
    <mergeCell ref="C43:C53"/>
    <mergeCell ref="B55:B82"/>
    <mergeCell ref="C55:C57"/>
    <mergeCell ref="C58:C61"/>
    <mergeCell ref="C63:C66"/>
  </mergeCells>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A8D2C-C884-4464-BD51-1575963C99EC}">
  <sheetPr codeName="Sheet19">
    <tabColor rgb="FF00B0F0"/>
  </sheetPr>
  <dimension ref="B1:J2"/>
  <sheetViews>
    <sheetView workbookViewId="0">
      <selection activeCell="C2" sqref="C2"/>
    </sheetView>
  </sheetViews>
  <sheetFormatPr defaultRowHeight="15"/>
  <cols>
    <col min="1" max="1" width="7" style="451" customWidth="1"/>
    <col min="2" max="2" width="17.5703125" style="451" customWidth="1"/>
    <col min="3" max="3" width="42.5703125" style="451" bestFit="1" customWidth="1"/>
    <col min="4" max="4" width="17.42578125" style="451" customWidth="1"/>
    <col min="5" max="5" width="12.7109375" style="451" customWidth="1"/>
    <col min="6" max="6" width="12.28515625" style="451" customWidth="1"/>
    <col min="7" max="7" width="16.7109375" style="451" customWidth="1"/>
    <col min="8" max="8" width="16.5703125" style="451" customWidth="1"/>
    <col min="9" max="9" width="14.7109375" style="451" customWidth="1"/>
    <col min="10" max="10" width="22.85546875" style="451" customWidth="1"/>
    <col min="11" max="11" width="34.42578125" style="451" customWidth="1"/>
    <col min="12" max="12" width="22.85546875" style="451" bestFit="1" customWidth="1"/>
    <col min="13" max="13" width="25.7109375" style="451" customWidth="1"/>
    <col min="14" max="16384" width="9.140625" style="451"/>
  </cols>
  <sheetData>
    <row r="1" spans="2:10" ht="21.6" customHeight="1" thickBot="1">
      <c r="B1" s="570" t="str">
        <f ca="1">"On est semaine " &amp; _xlfn.ISOWEEKNUM(TODAY())</f>
        <v>On est semaine 10</v>
      </c>
      <c r="D1" s="917" t="s">
        <v>3081</v>
      </c>
      <c r="E1" s="918"/>
      <c r="F1" s="918"/>
      <c r="G1" s="918"/>
      <c r="H1" s="918"/>
      <c r="I1" s="918"/>
      <c r="J1" s="919"/>
    </row>
    <row r="2" spans="2:10" ht="21.6" customHeight="1" thickBot="1">
      <c r="D2" s="920"/>
      <c r="E2" s="921"/>
      <c r="F2" s="921"/>
      <c r="G2" s="921"/>
      <c r="H2" s="921"/>
      <c r="I2" s="921"/>
      <c r="J2" s="922"/>
    </row>
  </sheetData>
  <mergeCells count="1">
    <mergeCell ref="D1:J2"/>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8FE08-5E4C-471E-81B9-697774DDF434}">
  <sheetPr codeName="Sheet57"/>
  <dimension ref="A1:M71"/>
  <sheetViews>
    <sheetView workbookViewId="0">
      <selection activeCell="B2" sqref="B2"/>
    </sheetView>
  </sheetViews>
  <sheetFormatPr defaultRowHeight="15"/>
  <cols>
    <col min="1" max="1" width="53.5703125" bestFit="1" customWidth="1"/>
    <col min="2" max="2" width="7.42578125" bestFit="1" customWidth="1"/>
  </cols>
  <sheetData>
    <row r="1" spans="1:13">
      <c r="A1" t="s">
        <v>1409</v>
      </c>
      <c r="B1" t="s">
        <v>3294</v>
      </c>
    </row>
    <row r="2" spans="1:13">
      <c r="A2" s="756" t="s">
        <v>1209</v>
      </c>
      <c r="B2">
        <v>118.14</v>
      </c>
    </row>
    <row r="3" spans="1:13">
      <c r="A3" s="756" t="s">
        <v>1212</v>
      </c>
      <c r="B3">
        <v>130.27000000000001</v>
      </c>
    </row>
    <row r="4" spans="1:13">
      <c r="A4" s="756" t="s">
        <v>809</v>
      </c>
      <c r="B4">
        <v>60</v>
      </c>
    </row>
    <row r="5" spans="1:13">
      <c r="A5" s="756" t="s">
        <v>1252</v>
      </c>
      <c r="B5">
        <v>38.5</v>
      </c>
      <c r="H5">
        <f>MEDIAN(B2:B71)</f>
        <v>59.745000000000005</v>
      </c>
    </row>
    <row r="6" spans="1:13">
      <c r="A6" s="756" t="s">
        <v>682</v>
      </c>
      <c r="B6">
        <v>11.37</v>
      </c>
    </row>
    <row r="7" spans="1:13">
      <c r="A7" s="756" t="s">
        <v>1265</v>
      </c>
      <c r="B7">
        <v>307</v>
      </c>
    </row>
    <row r="8" spans="1:13">
      <c r="A8" s="756" t="s">
        <v>1249</v>
      </c>
      <c r="B8">
        <v>73.45</v>
      </c>
    </row>
    <row r="9" spans="1:13">
      <c r="A9" s="756" t="s">
        <v>1227</v>
      </c>
      <c r="B9">
        <v>63.7</v>
      </c>
    </row>
    <row r="10" spans="1:13">
      <c r="A10" s="756" t="s">
        <v>759</v>
      </c>
      <c r="B10">
        <v>78.525000000000006</v>
      </c>
    </row>
    <row r="11" spans="1:13">
      <c r="A11" s="756" t="s">
        <v>500</v>
      </c>
      <c r="B11">
        <v>53.75</v>
      </c>
    </row>
    <row r="12" spans="1:13">
      <c r="A12" s="756" t="s">
        <v>803</v>
      </c>
      <c r="B12">
        <v>71</v>
      </c>
    </row>
    <row r="13" spans="1:13">
      <c r="A13" s="756" t="s">
        <v>226</v>
      </c>
      <c r="B13">
        <v>134.69999999999999</v>
      </c>
      <c r="K13" s="766">
        <v>208.25</v>
      </c>
      <c r="M13" s="760">
        <f>MEDIAN(K13:K27)</f>
        <v>118.14</v>
      </c>
    </row>
    <row r="14" spans="1:13">
      <c r="A14" s="756" t="s">
        <v>353</v>
      </c>
      <c r="B14">
        <v>20.5</v>
      </c>
      <c r="K14" s="766">
        <v>142.4</v>
      </c>
    </row>
    <row r="15" spans="1:13">
      <c r="A15" s="756" t="s">
        <v>1243</v>
      </c>
      <c r="B15">
        <v>65.5</v>
      </c>
      <c r="K15" s="766">
        <v>105</v>
      </c>
    </row>
    <row r="16" spans="1:13">
      <c r="A16" s="756" t="s">
        <v>471</v>
      </c>
      <c r="B16">
        <v>42.125</v>
      </c>
      <c r="K16" s="766">
        <v>191.2</v>
      </c>
    </row>
    <row r="17" spans="1:11">
      <c r="A17" s="756" t="s">
        <v>1061</v>
      </c>
      <c r="B17">
        <v>7</v>
      </c>
      <c r="K17" s="766">
        <v>142.55000000000001</v>
      </c>
    </row>
    <row r="18" spans="1:11">
      <c r="A18" s="756" t="s">
        <v>971</v>
      </c>
      <c r="B18">
        <v>41.2</v>
      </c>
      <c r="K18" s="264">
        <v>99.2</v>
      </c>
    </row>
    <row r="19" spans="1:11">
      <c r="A19" s="756" t="s">
        <v>1377</v>
      </c>
      <c r="B19">
        <v>92.75</v>
      </c>
      <c r="K19" s="264">
        <v>142.80000000000001</v>
      </c>
    </row>
    <row r="20" spans="1:11">
      <c r="A20" s="756" t="s">
        <v>778</v>
      </c>
      <c r="B20">
        <v>278.19</v>
      </c>
      <c r="K20" s="264">
        <v>276</v>
      </c>
    </row>
    <row r="21" spans="1:11">
      <c r="A21" s="756" t="s">
        <v>784</v>
      </c>
      <c r="B21">
        <v>27.125</v>
      </c>
      <c r="K21" s="264">
        <v>100.7</v>
      </c>
    </row>
    <row r="22" spans="1:11">
      <c r="A22" s="756" t="s">
        <v>792</v>
      </c>
      <c r="B22">
        <v>45</v>
      </c>
      <c r="K22" s="264">
        <v>58.5</v>
      </c>
    </row>
    <row r="23" spans="1:11">
      <c r="A23" s="756" t="s">
        <v>788</v>
      </c>
      <c r="B23">
        <v>47.8</v>
      </c>
      <c r="K23" s="264">
        <v>47.44</v>
      </c>
    </row>
    <row r="24" spans="1:11">
      <c r="A24" s="756" t="s">
        <v>660</v>
      </c>
      <c r="B24">
        <v>96</v>
      </c>
      <c r="K24" s="264">
        <v>118.14</v>
      </c>
    </row>
    <row r="25" spans="1:11">
      <c r="A25" s="756" t="s">
        <v>488</v>
      </c>
      <c r="B25">
        <v>54</v>
      </c>
      <c r="K25" s="264">
        <v>76.48</v>
      </c>
    </row>
    <row r="26" spans="1:11">
      <c r="A26" s="756" t="s">
        <v>975</v>
      </c>
      <c r="B26">
        <v>78.5</v>
      </c>
      <c r="K26" s="264">
        <v>166.98</v>
      </c>
    </row>
    <row r="27" spans="1:11">
      <c r="A27" s="756" t="s">
        <v>752</v>
      </c>
      <c r="B27">
        <v>23.43</v>
      </c>
      <c r="K27" s="264">
        <v>115.8</v>
      </c>
    </row>
    <row r="28" spans="1:11">
      <c r="A28" s="756" t="s">
        <v>775</v>
      </c>
      <c r="B28">
        <v>105</v>
      </c>
    </row>
    <row r="29" spans="1:11">
      <c r="A29" s="756" t="s">
        <v>1375</v>
      </c>
      <c r="B29">
        <v>5.1420000000000003</v>
      </c>
    </row>
    <row r="30" spans="1:11">
      <c r="A30" s="756" t="s">
        <v>331</v>
      </c>
      <c r="B30">
        <v>416.39</v>
      </c>
    </row>
    <row r="31" spans="1:11">
      <c r="A31" s="756" t="s">
        <v>1245</v>
      </c>
      <c r="B31">
        <v>425</v>
      </c>
    </row>
    <row r="32" spans="1:11">
      <c r="A32" s="756" t="s">
        <v>382</v>
      </c>
      <c r="B32">
        <v>67.674999999999997</v>
      </c>
    </row>
    <row r="33" spans="1:2">
      <c r="A33" s="756" t="s">
        <v>772</v>
      </c>
      <c r="B33">
        <v>34.200000000000003</v>
      </c>
    </row>
    <row r="34" spans="1:2">
      <c r="A34" s="756" t="s">
        <v>1203</v>
      </c>
      <c r="B34">
        <v>87.5</v>
      </c>
    </row>
    <row r="35" spans="1:2">
      <c r="A35" s="756" t="s">
        <v>485</v>
      </c>
      <c r="B35">
        <v>87.5</v>
      </c>
    </row>
    <row r="36" spans="1:2">
      <c r="A36" s="756" t="s">
        <v>370</v>
      </c>
      <c r="B36">
        <v>50.814999999999998</v>
      </c>
    </row>
    <row r="37" spans="1:2">
      <c r="A37" s="756" t="s">
        <v>602</v>
      </c>
      <c r="B37">
        <v>75.400000000000006</v>
      </c>
    </row>
    <row r="38" spans="1:2">
      <c r="A38" s="756" t="s">
        <v>1231</v>
      </c>
      <c r="B38">
        <v>73.599999999999994</v>
      </c>
    </row>
    <row r="39" spans="1:2">
      <c r="A39" s="756" t="s">
        <v>1381</v>
      </c>
      <c r="B39">
        <v>57</v>
      </c>
    </row>
    <row r="40" spans="1:2">
      <c r="A40" s="756" t="s">
        <v>291</v>
      </c>
      <c r="B40">
        <v>27.29</v>
      </c>
    </row>
    <row r="41" spans="1:2">
      <c r="A41" s="756" t="s">
        <v>1285</v>
      </c>
      <c r="B41">
        <v>24.324999999999999</v>
      </c>
    </row>
    <row r="42" spans="1:2">
      <c r="A42" s="756" t="s">
        <v>704</v>
      </c>
      <c r="B42">
        <v>59.745000000000005</v>
      </c>
    </row>
    <row r="43" spans="1:2">
      <c r="A43" s="756" t="s">
        <v>871</v>
      </c>
      <c r="B43">
        <v>20</v>
      </c>
    </row>
    <row r="44" spans="1:2">
      <c r="A44" s="756" t="s">
        <v>657</v>
      </c>
      <c r="B44">
        <v>78.7</v>
      </c>
    </row>
    <row r="45" spans="1:2">
      <c r="A45" s="756" t="s">
        <v>1383</v>
      </c>
      <c r="B45">
        <v>154.69</v>
      </c>
    </row>
    <row r="46" spans="1:2">
      <c r="A46" s="756" t="s">
        <v>169</v>
      </c>
      <c r="B46">
        <v>45</v>
      </c>
    </row>
    <row r="47" spans="1:2">
      <c r="A47" s="756" t="s">
        <v>1332</v>
      </c>
      <c r="B47">
        <v>356</v>
      </c>
    </row>
    <row r="48" spans="1:2">
      <c r="A48" s="756" t="s">
        <v>1256</v>
      </c>
      <c r="B48">
        <v>331.48</v>
      </c>
    </row>
    <row r="49" spans="1:2">
      <c r="A49" s="756" t="s">
        <v>455</v>
      </c>
      <c r="B49">
        <v>35.22</v>
      </c>
    </row>
    <row r="50" spans="1:2">
      <c r="A50" s="756" t="s">
        <v>2427</v>
      </c>
      <c r="B50">
        <v>52.9</v>
      </c>
    </row>
    <row r="51" spans="1:2">
      <c r="A51" s="756" t="s">
        <v>900</v>
      </c>
      <c r="B51">
        <v>90</v>
      </c>
    </row>
    <row r="52" spans="1:2">
      <c r="A52" s="756" t="s">
        <v>1029</v>
      </c>
      <c r="B52">
        <v>19.600000000000001</v>
      </c>
    </row>
    <row r="53" spans="1:2">
      <c r="A53" s="756" t="s">
        <v>1388</v>
      </c>
      <c r="B53">
        <v>37.9</v>
      </c>
    </row>
    <row r="54" spans="1:2">
      <c r="A54" s="756" t="s">
        <v>1283</v>
      </c>
      <c r="B54">
        <v>9</v>
      </c>
    </row>
    <row r="55" spans="1:2">
      <c r="A55" s="756" t="s">
        <v>174</v>
      </c>
      <c r="B55">
        <v>36</v>
      </c>
    </row>
    <row r="56" spans="1:2">
      <c r="A56" s="756" t="s">
        <v>1392</v>
      </c>
      <c r="B56">
        <v>110.55</v>
      </c>
    </row>
    <row r="57" spans="1:2">
      <c r="A57" s="756" t="s">
        <v>1234</v>
      </c>
      <c r="B57">
        <v>25</v>
      </c>
    </row>
    <row r="58" spans="1:2">
      <c r="A58" s="756" t="s">
        <v>1386</v>
      </c>
      <c r="B58">
        <v>15.45</v>
      </c>
    </row>
    <row r="59" spans="1:2">
      <c r="A59" s="756" t="s">
        <v>164</v>
      </c>
      <c r="B59">
        <v>15</v>
      </c>
    </row>
    <row r="60" spans="1:2">
      <c r="A60" s="756" t="s">
        <v>1298</v>
      </c>
      <c r="B60">
        <v>50.7</v>
      </c>
    </row>
    <row r="61" spans="1:2">
      <c r="A61" s="756" t="s">
        <v>1262</v>
      </c>
      <c r="B61">
        <v>70</v>
      </c>
    </row>
    <row r="62" spans="1:2">
      <c r="A62" s="756" t="s">
        <v>1047</v>
      </c>
      <c r="B62">
        <v>305</v>
      </c>
    </row>
    <row r="63" spans="1:2">
      <c r="A63" s="756" t="s">
        <v>1395</v>
      </c>
      <c r="B63">
        <v>51.2</v>
      </c>
    </row>
    <row r="64" spans="1:2">
      <c r="A64" s="756" t="s">
        <v>1125</v>
      </c>
      <c r="B64">
        <v>98.6</v>
      </c>
    </row>
    <row r="65" spans="1:2">
      <c r="A65" s="756" t="s">
        <v>1037</v>
      </c>
      <c r="B65">
        <v>91.84</v>
      </c>
    </row>
    <row r="66" spans="1:2">
      <c r="A66" s="756" t="s">
        <v>1255</v>
      </c>
      <c r="B66">
        <v>936.45</v>
      </c>
    </row>
    <row r="67" spans="1:2">
      <c r="A67" s="756" t="s">
        <v>1366</v>
      </c>
      <c r="B67">
        <v>15</v>
      </c>
    </row>
    <row r="68" spans="1:2">
      <c r="A68" s="756" t="s">
        <v>1247</v>
      </c>
      <c r="B68">
        <v>8.1999999999999993</v>
      </c>
    </row>
    <row r="69" spans="1:2">
      <c r="A69" s="756" t="s">
        <v>3260</v>
      </c>
    </row>
    <row r="70" spans="1:2">
      <c r="A70" s="756" t="s">
        <v>835</v>
      </c>
    </row>
    <row r="71" spans="1:2">
      <c r="A71" s="756" t="s">
        <v>1068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8AECA9-A771-43C4-869D-52F296DC689F}">
  <sheetPr codeName="Sheet22"/>
  <dimension ref="A1:Q19"/>
  <sheetViews>
    <sheetView workbookViewId="0">
      <selection activeCell="G23" sqref="G23"/>
    </sheetView>
  </sheetViews>
  <sheetFormatPr defaultRowHeight="15"/>
  <cols>
    <col min="1" max="1" width="13.140625" bestFit="1" customWidth="1"/>
    <col min="2" max="2" width="9" bestFit="1" customWidth="1"/>
    <col min="3" max="3" width="23.42578125" bestFit="1" customWidth="1"/>
    <col min="4" max="4" width="10.140625" bestFit="1" customWidth="1"/>
    <col min="6" max="6" width="13.140625" bestFit="1" customWidth="1"/>
    <col min="7" max="7" width="9" bestFit="1" customWidth="1"/>
    <col min="8" max="8" width="13.5703125" bestFit="1" customWidth="1"/>
    <col min="11" max="11" width="13.140625" bestFit="1" customWidth="1"/>
    <col min="12" max="12" width="9" bestFit="1" customWidth="1"/>
    <col min="13" max="13" width="13.5703125" bestFit="1" customWidth="1"/>
    <col min="16" max="16" width="13.140625" bestFit="1" customWidth="1"/>
    <col min="17" max="17" width="32.5703125" bestFit="1" customWidth="1"/>
  </cols>
  <sheetData>
    <row r="1" spans="1:17">
      <c r="A1" s="232" t="s">
        <v>2418</v>
      </c>
      <c r="B1" t="s">
        <v>2459</v>
      </c>
      <c r="C1" t="s">
        <v>3293</v>
      </c>
      <c r="F1" s="232" t="s">
        <v>2418</v>
      </c>
      <c r="G1" t="s">
        <v>2459</v>
      </c>
      <c r="H1" t="s">
        <v>3082</v>
      </c>
      <c r="K1" s="232" t="s">
        <v>2418</v>
      </c>
      <c r="L1" t="s">
        <v>2459</v>
      </c>
      <c r="M1" t="s">
        <v>3082</v>
      </c>
      <c r="P1" s="232" t="s">
        <v>2418</v>
      </c>
      <c r="Q1" t="s">
        <v>2509</v>
      </c>
    </row>
    <row r="2" spans="1:17">
      <c r="A2" s="233" t="s">
        <v>2507</v>
      </c>
      <c r="B2" s="241">
        <v>70</v>
      </c>
      <c r="C2" s="756">
        <v>65</v>
      </c>
      <c r="F2" s="233" t="s">
        <v>1472</v>
      </c>
      <c r="G2" s="241">
        <v>93.5</v>
      </c>
      <c r="H2" s="756">
        <v>65</v>
      </c>
      <c r="K2" s="233">
        <v>1</v>
      </c>
      <c r="L2" s="241">
        <v>84.75</v>
      </c>
      <c r="M2" s="756">
        <v>65</v>
      </c>
      <c r="P2" s="233" t="s">
        <v>1472</v>
      </c>
      <c r="Q2" s="756">
        <v>107</v>
      </c>
    </row>
    <row r="3" spans="1:17">
      <c r="A3" s="233" t="s">
        <v>2508</v>
      </c>
      <c r="B3" s="241">
        <v>60.5</v>
      </c>
      <c r="C3" s="756">
        <v>65</v>
      </c>
      <c r="F3" s="233" t="s">
        <v>1475</v>
      </c>
      <c r="G3" s="241">
        <v>65.45</v>
      </c>
      <c r="H3" s="756">
        <v>65</v>
      </c>
      <c r="K3" s="233">
        <v>2</v>
      </c>
      <c r="L3" s="241">
        <v>90.5</v>
      </c>
      <c r="M3" s="756">
        <v>65</v>
      </c>
      <c r="P3" s="233" t="s">
        <v>1475</v>
      </c>
      <c r="Q3" s="756">
        <v>123</v>
      </c>
    </row>
    <row r="4" spans="1:17">
      <c r="A4" s="233" t="s">
        <v>1837</v>
      </c>
      <c r="B4" s="241">
        <v>64.7</v>
      </c>
      <c r="C4" s="756">
        <v>65</v>
      </c>
      <c r="F4" s="233" t="s">
        <v>1424</v>
      </c>
      <c r="G4" s="241">
        <v>55.534999999999997</v>
      </c>
      <c r="H4" s="756">
        <v>65</v>
      </c>
      <c r="K4" s="233">
        <v>3</v>
      </c>
      <c r="L4" s="241">
        <v>70</v>
      </c>
      <c r="M4" s="756">
        <v>65</v>
      </c>
      <c r="P4" s="233" t="s">
        <v>1424</v>
      </c>
      <c r="Q4" s="756">
        <v>180</v>
      </c>
    </row>
    <row r="5" spans="1:17">
      <c r="A5" s="233" t="s">
        <v>3218</v>
      </c>
      <c r="B5" s="241">
        <v>64</v>
      </c>
      <c r="C5" s="756">
        <v>65</v>
      </c>
      <c r="F5" s="233" t="s">
        <v>1432</v>
      </c>
      <c r="G5" s="241">
        <v>70</v>
      </c>
      <c r="H5" s="756">
        <v>65</v>
      </c>
      <c r="K5" s="233">
        <v>4</v>
      </c>
      <c r="L5" s="241">
        <v>68.94</v>
      </c>
      <c r="M5" s="756">
        <v>65</v>
      </c>
      <c r="P5" s="233" t="s">
        <v>1432</v>
      </c>
      <c r="Q5" s="756">
        <v>151</v>
      </c>
    </row>
    <row r="6" spans="1:17">
      <c r="A6" s="233" t="s">
        <v>2414</v>
      </c>
      <c r="B6" s="241">
        <v>65</v>
      </c>
      <c r="C6" s="756">
        <v>65</v>
      </c>
      <c r="F6" s="233" t="s">
        <v>1440</v>
      </c>
      <c r="G6" s="241">
        <v>53.75</v>
      </c>
      <c r="H6" s="756">
        <v>65</v>
      </c>
      <c r="K6" s="233">
        <v>5</v>
      </c>
      <c r="L6" s="241">
        <v>48</v>
      </c>
      <c r="M6" s="756">
        <v>65</v>
      </c>
      <c r="P6" s="233" t="s">
        <v>1440</v>
      </c>
      <c r="Q6" s="756">
        <v>358</v>
      </c>
    </row>
    <row r="7" spans="1:17">
      <c r="F7" s="233" t="s">
        <v>1517</v>
      </c>
      <c r="G7" s="241">
        <v>360</v>
      </c>
      <c r="H7" s="756">
        <v>65</v>
      </c>
      <c r="K7" s="233">
        <v>6</v>
      </c>
      <c r="L7" s="241">
        <v>63.5</v>
      </c>
      <c r="M7" s="756">
        <v>65</v>
      </c>
      <c r="P7" s="233" t="s">
        <v>1517</v>
      </c>
      <c r="Q7" s="756">
        <v>16</v>
      </c>
    </row>
    <row r="8" spans="1:17">
      <c r="F8" s="233" t="s">
        <v>1466</v>
      </c>
      <c r="G8" s="241">
        <v>67</v>
      </c>
      <c r="H8" s="756">
        <v>65</v>
      </c>
      <c r="K8" s="233">
        <v>7</v>
      </c>
      <c r="L8" s="241">
        <v>53.099999999999994</v>
      </c>
      <c r="M8" s="756">
        <v>65</v>
      </c>
      <c r="P8" s="233" t="s">
        <v>1466</v>
      </c>
      <c r="Q8" s="756">
        <v>64</v>
      </c>
    </row>
    <row r="9" spans="1:17">
      <c r="F9" s="233" t="s">
        <v>2414</v>
      </c>
      <c r="G9" s="241">
        <v>65</v>
      </c>
      <c r="H9" s="756">
        <v>65</v>
      </c>
      <c r="K9" s="233">
        <v>8</v>
      </c>
      <c r="L9" s="241">
        <v>61.004999999999995</v>
      </c>
      <c r="M9" s="756">
        <v>65</v>
      </c>
      <c r="P9" s="233" t="s">
        <v>2414</v>
      </c>
      <c r="Q9" s="756">
        <v>999</v>
      </c>
    </row>
    <row r="10" spans="1:17">
      <c r="K10" s="233">
        <v>9</v>
      </c>
      <c r="L10" s="241">
        <v>56.71</v>
      </c>
      <c r="M10" s="756">
        <v>65</v>
      </c>
    </row>
    <row r="11" spans="1:17">
      <c r="K11" s="233">
        <v>10</v>
      </c>
      <c r="L11" s="241">
        <v>87.5</v>
      </c>
      <c r="M11" s="756">
        <v>65</v>
      </c>
    </row>
    <row r="12" spans="1:17">
      <c r="K12" s="233">
        <v>11</v>
      </c>
      <c r="L12" s="241">
        <v>60.23</v>
      </c>
      <c r="M12" s="756">
        <v>65</v>
      </c>
    </row>
    <row r="13" spans="1:17">
      <c r="K13" s="233">
        <v>12</v>
      </c>
      <c r="L13" s="241">
        <v>61</v>
      </c>
      <c r="M13" s="756">
        <v>65</v>
      </c>
    </row>
    <row r="14" spans="1:17">
      <c r="K14" s="233">
        <v>13</v>
      </c>
      <c r="L14" s="241">
        <v>70</v>
      </c>
      <c r="M14" s="756">
        <v>65</v>
      </c>
    </row>
    <row r="15" spans="1:17">
      <c r="K15" s="233">
        <v>14</v>
      </c>
      <c r="L15" s="241">
        <v>64</v>
      </c>
      <c r="M15" s="756">
        <v>65</v>
      </c>
    </row>
    <row r="16" spans="1:17">
      <c r="K16" s="233">
        <v>15</v>
      </c>
      <c r="L16" s="241">
        <v>73</v>
      </c>
      <c r="M16" s="756">
        <v>65</v>
      </c>
    </row>
    <row r="17" spans="11:13">
      <c r="K17" s="233">
        <v>16</v>
      </c>
      <c r="L17" s="241"/>
      <c r="M17" s="756">
        <v>65</v>
      </c>
    </row>
    <row r="18" spans="11:13">
      <c r="K18" s="233">
        <v>17</v>
      </c>
      <c r="L18" s="241"/>
      <c r="M18" s="756">
        <v>65</v>
      </c>
    </row>
    <row r="19" spans="11:13">
      <c r="K19" s="233" t="s">
        <v>2414</v>
      </c>
      <c r="L19" s="241">
        <v>65</v>
      </c>
      <c r="M19" s="756">
        <v>65</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DFFBF-6BFC-4AD0-9F73-2D9BFE97DB4D}">
  <sheetPr codeName="Sheet58"/>
  <dimension ref="A1:BX21"/>
  <sheetViews>
    <sheetView workbookViewId="0">
      <selection activeCell="H32" sqref="H32"/>
    </sheetView>
  </sheetViews>
  <sheetFormatPr defaultRowHeight="15"/>
  <cols>
    <col min="1" max="1" width="24.85546875" bestFit="1" customWidth="1"/>
    <col min="2" max="2" width="16.5703125" bestFit="1" customWidth="1"/>
    <col min="5" max="5" width="16.5703125" bestFit="1" customWidth="1"/>
    <col min="6" max="6" width="16.28515625" bestFit="1" customWidth="1"/>
    <col min="7" max="7" width="11.140625" bestFit="1" customWidth="1"/>
    <col min="8" max="8" width="16.42578125" bestFit="1" customWidth="1"/>
    <col min="9" max="9" width="21.85546875" bestFit="1" customWidth="1"/>
    <col min="10" max="10" width="22.5703125" bestFit="1" customWidth="1"/>
    <col min="11" max="11" width="11.7109375" bestFit="1" customWidth="1"/>
    <col min="12" max="12" width="20.140625" bestFit="1" customWidth="1"/>
    <col min="13" max="13" width="13.5703125" bestFit="1" customWidth="1"/>
    <col min="14" max="14" width="9.5703125" bestFit="1" customWidth="1"/>
    <col min="15" max="15" width="10.85546875" bestFit="1" customWidth="1"/>
    <col min="16" max="16" width="19.140625" bestFit="1" customWidth="1"/>
    <col min="17" max="17" width="22" bestFit="1" customWidth="1"/>
    <col min="18" max="18" width="24.85546875" bestFit="1" customWidth="1"/>
    <col min="19" max="19" width="11.28515625" bestFit="1" customWidth="1"/>
    <col min="20" max="20" width="6.140625" bestFit="1" customWidth="1"/>
    <col min="21" max="21" width="11.28515625" bestFit="1" customWidth="1"/>
    <col min="24" max="24" width="16.5703125" bestFit="1" customWidth="1"/>
    <col min="25" max="25" width="16.28515625" bestFit="1" customWidth="1"/>
    <col min="26" max="26" width="11.140625" bestFit="1" customWidth="1"/>
    <col min="27" max="27" width="16.42578125" bestFit="1" customWidth="1"/>
    <col min="28" max="28" width="21.85546875" bestFit="1" customWidth="1"/>
    <col min="29" max="29" width="22.5703125" bestFit="1" customWidth="1"/>
    <col min="30" max="30" width="11.7109375" bestFit="1" customWidth="1"/>
    <col min="31" max="31" width="20.140625" bestFit="1" customWidth="1"/>
    <col min="32" max="32" width="13.5703125" bestFit="1" customWidth="1"/>
    <col min="33" max="33" width="9.5703125" bestFit="1" customWidth="1"/>
    <col min="34" max="34" width="10.85546875" bestFit="1" customWidth="1"/>
    <col min="35" max="35" width="19.140625" bestFit="1" customWidth="1"/>
    <col min="36" max="36" width="22" bestFit="1" customWidth="1"/>
    <col min="37" max="37" width="24.85546875" bestFit="1" customWidth="1"/>
    <col min="38" max="39" width="11.28515625" bestFit="1" customWidth="1"/>
    <col min="40" max="40" width="4" bestFit="1" customWidth="1"/>
    <col min="41" max="41" width="16.5703125" bestFit="1" customWidth="1"/>
    <col min="42" max="42" width="16.28515625" bestFit="1" customWidth="1"/>
    <col min="43" max="43" width="11.140625" bestFit="1" customWidth="1"/>
    <col min="44" max="44" width="16.42578125" bestFit="1" customWidth="1"/>
    <col min="45" max="45" width="21.85546875" bestFit="1" customWidth="1"/>
    <col min="46" max="46" width="22.5703125" bestFit="1" customWidth="1"/>
    <col min="47" max="47" width="11.7109375" bestFit="1" customWidth="1"/>
    <col min="48" max="48" width="20.140625" bestFit="1" customWidth="1"/>
    <col min="49" max="49" width="13.5703125" bestFit="1" customWidth="1"/>
    <col min="50" max="50" width="9.5703125" bestFit="1" customWidth="1"/>
    <col min="51" max="51" width="10.85546875" bestFit="1" customWidth="1"/>
    <col min="52" max="52" width="19.140625" bestFit="1" customWidth="1"/>
    <col min="53" max="53" width="22" bestFit="1" customWidth="1"/>
    <col min="54" max="54" width="24.85546875" bestFit="1" customWidth="1"/>
    <col min="55" max="55" width="7.28515625" bestFit="1" customWidth="1"/>
    <col min="56" max="56" width="11.28515625" bestFit="1" customWidth="1"/>
    <col min="57" max="57" width="5" bestFit="1" customWidth="1"/>
    <col min="58" max="59" width="6" bestFit="1" customWidth="1"/>
    <col min="60" max="60" width="5" bestFit="1" customWidth="1"/>
    <col min="61" max="61" width="3" bestFit="1" customWidth="1"/>
    <col min="62" max="62" width="16.5703125" bestFit="1" customWidth="1"/>
    <col min="63" max="63" width="16.28515625" bestFit="1" customWidth="1"/>
    <col min="64" max="64" width="11.140625" bestFit="1" customWidth="1"/>
    <col min="65" max="65" width="16.42578125" bestFit="1" customWidth="1"/>
    <col min="66" max="66" width="21.85546875" bestFit="1" customWidth="1"/>
    <col min="67" max="67" width="22.5703125" bestFit="1" customWidth="1"/>
    <col min="68" max="68" width="11.7109375" bestFit="1" customWidth="1"/>
    <col min="69" max="69" width="20.140625" bestFit="1" customWidth="1"/>
    <col min="70" max="70" width="13.5703125" bestFit="1" customWidth="1"/>
    <col min="71" max="71" width="9.5703125" bestFit="1" customWidth="1"/>
    <col min="72" max="72" width="10.85546875" bestFit="1" customWidth="1"/>
    <col min="73" max="73" width="19.140625" bestFit="1" customWidth="1"/>
    <col min="74" max="74" width="22" bestFit="1" customWidth="1"/>
    <col min="75" max="75" width="24.85546875" bestFit="1" customWidth="1"/>
    <col min="76" max="77" width="11.28515625" bestFit="1" customWidth="1"/>
    <col min="78" max="78" width="6" bestFit="1" customWidth="1"/>
    <col min="79" max="79" width="3" bestFit="1" customWidth="1"/>
    <col min="80" max="80" width="5" bestFit="1" customWidth="1"/>
    <col min="81" max="82" width="6" bestFit="1" customWidth="1"/>
    <col min="83" max="83" width="5" bestFit="1" customWidth="1"/>
    <col min="84" max="84" width="6" bestFit="1" customWidth="1"/>
    <col min="85" max="85" width="5" bestFit="1" customWidth="1"/>
    <col min="86" max="86" width="3" bestFit="1" customWidth="1"/>
    <col min="87" max="87" width="5" bestFit="1" customWidth="1"/>
    <col min="88" max="88" width="6" bestFit="1" customWidth="1"/>
    <col min="89" max="89" width="5" bestFit="1" customWidth="1"/>
    <col min="90" max="90" width="3" bestFit="1" customWidth="1"/>
    <col min="91" max="92" width="6" bestFit="1" customWidth="1"/>
    <col min="93" max="94" width="5" bestFit="1" customWidth="1"/>
    <col min="95" max="96" width="6" bestFit="1" customWidth="1"/>
    <col min="97" max="97" width="3" bestFit="1" customWidth="1"/>
    <col min="98" max="98" width="6" bestFit="1" customWidth="1"/>
    <col min="99" max="99" width="5" bestFit="1" customWidth="1"/>
    <col min="100" max="100" width="3" bestFit="1" customWidth="1"/>
    <col min="101" max="104" width="5" bestFit="1" customWidth="1"/>
    <col min="105" max="105" width="3" bestFit="1" customWidth="1"/>
    <col min="106" max="106" width="5" bestFit="1" customWidth="1"/>
    <col min="107" max="109" width="6" bestFit="1" customWidth="1"/>
    <col min="110" max="110" width="5" bestFit="1" customWidth="1"/>
    <col min="111" max="111" width="3" bestFit="1" customWidth="1"/>
    <col min="112" max="112" width="5" bestFit="1" customWidth="1"/>
    <col min="113" max="113" width="3" bestFit="1" customWidth="1"/>
    <col min="114" max="114" width="5" bestFit="1" customWidth="1"/>
    <col min="115" max="115" width="6" bestFit="1" customWidth="1"/>
    <col min="116" max="116" width="3" bestFit="1" customWidth="1"/>
    <col min="117" max="118" width="5" bestFit="1" customWidth="1"/>
    <col min="119" max="119" width="3" bestFit="1" customWidth="1"/>
    <col min="120" max="121" width="6" bestFit="1" customWidth="1"/>
    <col min="122" max="122" width="5" bestFit="1" customWidth="1"/>
    <col min="123" max="123" width="6" bestFit="1" customWidth="1"/>
    <col min="124" max="124" width="3" bestFit="1" customWidth="1"/>
    <col min="125" max="125" width="6" bestFit="1" customWidth="1"/>
    <col min="126" max="126" width="5" bestFit="1" customWidth="1"/>
    <col min="127" max="127" width="3" bestFit="1" customWidth="1"/>
    <col min="128" max="129" width="6" bestFit="1" customWidth="1"/>
    <col min="130" max="130" width="3" bestFit="1" customWidth="1"/>
    <col min="131" max="133" width="6" bestFit="1" customWidth="1"/>
    <col min="134" max="134" width="3" bestFit="1" customWidth="1"/>
    <col min="135" max="135" width="6" bestFit="1" customWidth="1"/>
    <col min="136" max="136" width="5" bestFit="1" customWidth="1"/>
    <col min="137" max="138" width="6" bestFit="1" customWidth="1"/>
    <col min="139" max="139" width="3" bestFit="1" customWidth="1"/>
    <col min="140" max="140" width="6" bestFit="1" customWidth="1"/>
    <col min="141" max="141" width="5" bestFit="1" customWidth="1"/>
    <col min="142" max="142" width="6" bestFit="1" customWidth="1"/>
    <col min="143" max="143" width="3" bestFit="1" customWidth="1"/>
    <col min="144" max="146" width="5" bestFit="1" customWidth="1"/>
    <col min="147" max="147" width="3" bestFit="1" customWidth="1"/>
    <col min="148" max="148" width="5" bestFit="1" customWidth="1"/>
    <col min="149" max="149" width="6" bestFit="1" customWidth="1"/>
    <col min="150" max="150" width="3" bestFit="1" customWidth="1"/>
    <col min="151" max="152" width="5" bestFit="1" customWidth="1"/>
    <col min="153" max="153" width="6" bestFit="1" customWidth="1"/>
    <col min="154" max="154" width="3" bestFit="1" customWidth="1"/>
    <col min="155" max="155" width="6" bestFit="1" customWidth="1"/>
    <col min="156" max="156" width="5" bestFit="1" customWidth="1"/>
    <col min="157" max="158" width="6" bestFit="1" customWidth="1"/>
    <col min="159" max="159" width="3" bestFit="1" customWidth="1"/>
    <col min="160" max="161" width="5" bestFit="1" customWidth="1"/>
    <col min="162" max="162" width="3" bestFit="1" customWidth="1"/>
    <col min="163" max="164" width="6" bestFit="1" customWidth="1"/>
    <col min="165" max="165" width="3" bestFit="1" customWidth="1"/>
    <col min="166" max="166" width="6" bestFit="1" customWidth="1"/>
    <col min="167" max="168" width="5" bestFit="1" customWidth="1"/>
    <col min="169" max="169" width="6" bestFit="1" customWidth="1"/>
    <col min="170" max="170" width="5" bestFit="1" customWidth="1"/>
    <col min="171" max="171" width="3" bestFit="1" customWidth="1"/>
    <col min="172" max="172" width="6" bestFit="1" customWidth="1"/>
    <col min="173" max="173" width="5" bestFit="1" customWidth="1"/>
    <col min="174" max="174" width="3" bestFit="1" customWidth="1"/>
    <col min="175" max="180" width="6" bestFit="1" customWidth="1"/>
    <col min="181" max="181" width="3" bestFit="1" customWidth="1"/>
    <col min="182" max="183" width="6" bestFit="1" customWidth="1"/>
    <col min="184" max="184" width="5" bestFit="1" customWidth="1"/>
    <col min="185" max="186" width="6" bestFit="1" customWidth="1"/>
    <col min="187" max="187" width="5" bestFit="1" customWidth="1"/>
    <col min="188" max="188" width="6" bestFit="1" customWidth="1"/>
    <col min="189" max="190" width="5" bestFit="1" customWidth="1"/>
    <col min="191" max="191" width="6" bestFit="1" customWidth="1"/>
    <col min="192" max="192" width="5" bestFit="1" customWidth="1"/>
    <col min="193" max="193" width="3" bestFit="1" customWidth="1"/>
    <col min="194" max="194" width="5" bestFit="1" customWidth="1"/>
    <col min="195" max="195" width="3" bestFit="1" customWidth="1"/>
    <col min="196" max="196" width="5" bestFit="1" customWidth="1"/>
    <col min="197" max="197" width="6" bestFit="1" customWidth="1"/>
    <col min="198" max="198" width="3" bestFit="1" customWidth="1"/>
    <col min="199" max="199" width="6" bestFit="1" customWidth="1"/>
    <col min="200" max="200" width="5" bestFit="1" customWidth="1"/>
    <col min="201" max="201" width="6" bestFit="1" customWidth="1"/>
    <col min="202" max="202" width="3" bestFit="1" customWidth="1"/>
    <col min="203" max="206" width="5" bestFit="1" customWidth="1"/>
    <col min="207" max="207" width="3" bestFit="1" customWidth="1"/>
    <col min="208" max="209" width="6" bestFit="1" customWidth="1"/>
    <col min="210" max="210" width="5" bestFit="1" customWidth="1"/>
    <col min="211" max="212" width="6" bestFit="1" customWidth="1"/>
    <col min="213" max="213" width="3" bestFit="1" customWidth="1"/>
    <col min="214" max="214" width="5" bestFit="1" customWidth="1"/>
    <col min="215" max="215" width="6" bestFit="1" customWidth="1"/>
    <col min="216" max="216" width="3" bestFit="1" customWidth="1"/>
    <col min="217" max="217" width="5" bestFit="1" customWidth="1"/>
    <col min="218" max="218" width="6" bestFit="1" customWidth="1"/>
    <col min="219" max="219" width="5" bestFit="1" customWidth="1"/>
    <col min="220" max="220" width="3" bestFit="1" customWidth="1"/>
    <col min="221" max="221" width="5" bestFit="1" customWidth="1"/>
    <col min="222" max="222" width="3" bestFit="1" customWidth="1"/>
    <col min="223" max="225" width="6" bestFit="1" customWidth="1"/>
    <col min="226" max="226" width="5" bestFit="1" customWidth="1"/>
    <col min="227" max="227" width="6" bestFit="1" customWidth="1"/>
    <col min="228" max="228" width="5" bestFit="1" customWidth="1"/>
    <col min="229" max="229" width="3" bestFit="1" customWidth="1"/>
    <col min="230" max="230" width="6" bestFit="1" customWidth="1"/>
    <col min="231" max="233" width="5" bestFit="1" customWidth="1"/>
    <col min="234" max="234" width="3" bestFit="1" customWidth="1"/>
    <col min="235" max="236" width="6" bestFit="1" customWidth="1"/>
    <col min="237" max="238" width="5" bestFit="1" customWidth="1"/>
    <col min="239" max="240" width="6" bestFit="1" customWidth="1"/>
    <col min="241" max="241" width="3" bestFit="1" customWidth="1"/>
    <col min="242" max="242" width="6" bestFit="1" customWidth="1"/>
    <col min="243" max="246" width="5" bestFit="1" customWidth="1"/>
    <col min="247" max="249" width="6" bestFit="1" customWidth="1"/>
    <col min="250" max="250" width="3" bestFit="1" customWidth="1"/>
    <col min="251" max="252" width="5" bestFit="1" customWidth="1"/>
    <col min="253" max="253" width="3" bestFit="1" customWidth="1"/>
    <col min="254" max="255" width="5" bestFit="1" customWidth="1"/>
    <col min="256" max="256" width="3" bestFit="1" customWidth="1"/>
    <col min="257" max="258" width="5" bestFit="1" customWidth="1"/>
    <col min="259" max="259" width="6" bestFit="1" customWidth="1"/>
    <col min="260" max="260" width="5" bestFit="1" customWidth="1"/>
    <col min="261" max="261" width="3" bestFit="1" customWidth="1"/>
    <col min="262" max="264" width="6" bestFit="1" customWidth="1"/>
    <col min="265" max="265" width="3" bestFit="1" customWidth="1"/>
    <col min="266" max="268" width="5" bestFit="1" customWidth="1"/>
    <col min="269" max="269" width="6" bestFit="1" customWidth="1"/>
    <col min="270" max="270" width="3" bestFit="1" customWidth="1"/>
    <col min="271" max="271" width="5" bestFit="1" customWidth="1"/>
    <col min="272" max="273" width="6" bestFit="1" customWidth="1"/>
    <col min="274" max="274" width="3" bestFit="1" customWidth="1"/>
    <col min="275" max="276" width="5" bestFit="1" customWidth="1"/>
    <col min="277" max="277" width="6" bestFit="1" customWidth="1"/>
    <col min="278" max="278" width="3" bestFit="1" customWidth="1"/>
    <col min="279" max="282" width="5" bestFit="1" customWidth="1"/>
    <col min="283" max="283" width="3" bestFit="1" customWidth="1"/>
    <col min="284" max="284" width="6" bestFit="1" customWidth="1"/>
    <col min="285" max="285" width="5" bestFit="1" customWidth="1"/>
    <col min="286" max="286" width="6" bestFit="1" customWidth="1"/>
    <col min="287" max="287" width="5" bestFit="1" customWidth="1"/>
    <col min="288" max="288" width="3" bestFit="1" customWidth="1"/>
    <col min="289" max="289" width="6" bestFit="1" customWidth="1"/>
    <col min="290" max="290" width="3" bestFit="1" customWidth="1"/>
    <col min="291" max="292" width="6" bestFit="1" customWidth="1"/>
    <col min="293" max="293" width="3" bestFit="1" customWidth="1"/>
    <col min="294" max="295" width="5" bestFit="1" customWidth="1"/>
    <col min="296" max="297" width="3" bestFit="1" customWidth="1"/>
    <col min="298" max="300" width="5" bestFit="1" customWidth="1"/>
    <col min="301" max="301" width="3" bestFit="1" customWidth="1"/>
    <col min="302" max="303" width="6" bestFit="1" customWidth="1"/>
    <col min="304" max="304" width="3" bestFit="1" customWidth="1"/>
    <col min="305" max="305" width="5" bestFit="1" customWidth="1"/>
    <col min="306" max="306" width="6" bestFit="1" customWidth="1"/>
    <col min="307" max="307" width="3" bestFit="1" customWidth="1"/>
    <col min="308" max="308" width="5" bestFit="1" customWidth="1"/>
    <col min="309" max="309" width="6" bestFit="1" customWidth="1"/>
    <col min="310" max="310" width="5" bestFit="1" customWidth="1"/>
    <col min="311" max="311" width="3" bestFit="1" customWidth="1"/>
    <col min="312" max="313" width="5" bestFit="1" customWidth="1"/>
    <col min="314" max="316" width="6" bestFit="1" customWidth="1"/>
    <col min="317" max="317" width="3" bestFit="1" customWidth="1"/>
    <col min="318" max="318" width="6" bestFit="1" customWidth="1"/>
    <col min="319" max="319" width="3" bestFit="1" customWidth="1"/>
    <col min="320" max="321" width="5" bestFit="1" customWidth="1"/>
    <col min="322" max="323" width="3" bestFit="1" customWidth="1"/>
    <col min="324" max="324" width="5" bestFit="1" customWidth="1"/>
    <col min="325" max="325" width="3" bestFit="1" customWidth="1"/>
    <col min="326" max="326" width="5" bestFit="1" customWidth="1"/>
    <col min="327" max="328" width="6" bestFit="1" customWidth="1"/>
    <col min="329" max="329" width="5" bestFit="1" customWidth="1"/>
    <col min="330" max="330" width="6" bestFit="1" customWidth="1"/>
    <col min="331" max="331" width="3" bestFit="1" customWidth="1"/>
    <col min="332" max="332" width="5" bestFit="1" customWidth="1"/>
    <col min="333" max="334" width="3" bestFit="1" customWidth="1"/>
    <col min="335" max="335" width="6" bestFit="1" customWidth="1"/>
    <col min="336" max="336" width="3" bestFit="1" customWidth="1"/>
    <col min="337" max="337" width="5" bestFit="1" customWidth="1"/>
    <col min="338" max="339" width="6" bestFit="1" customWidth="1"/>
    <col min="340" max="344" width="5" bestFit="1" customWidth="1"/>
    <col min="345" max="345" width="4" bestFit="1" customWidth="1"/>
    <col min="346" max="346" width="6" bestFit="1" customWidth="1"/>
    <col min="347" max="348" width="4" bestFit="1" customWidth="1"/>
    <col min="349" max="350" width="6" bestFit="1" customWidth="1"/>
    <col min="351" max="351" width="4" bestFit="1" customWidth="1"/>
    <col min="352" max="352" width="6" bestFit="1" customWidth="1"/>
    <col min="353" max="353" width="7" bestFit="1" customWidth="1"/>
    <col min="354" max="354" width="4" bestFit="1" customWidth="1"/>
    <col min="355" max="356" width="7" bestFit="1" customWidth="1"/>
    <col min="357" max="357" width="6" bestFit="1" customWidth="1"/>
    <col min="358" max="358" width="4" bestFit="1" customWidth="1"/>
    <col min="359" max="360" width="7" bestFit="1" customWidth="1"/>
    <col min="361" max="363" width="4" bestFit="1" customWidth="1"/>
    <col min="364" max="364" width="7" bestFit="1" customWidth="1"/>
    <col min="365" max="365" width="4" bestFit="1" customWidth="1"/>
    <col min="366" max="367" width="7" bestFit="1" customWidth="1"/>
    <col min="368" max="369" width="6" bestFit="1" customWidth="1"/>
    <col min="370" max="370" width="4" bestFit="1" customWidth="1"/>
    <col min="371" max="371" width="6" bestFit="1" customWidth="1"/>
    <col min="372" max="372" width="4" bestFit="1" customWidth="1"/>
    <col min="373" max="373" width="6" bestFit="1" customWidth="1"/>
    <col min="374" max="374" width="4" bestFit="1" customWidth="1"/>
    <col min="375" max="375" width="6" bestFit="1" customWidth="1"/>
    <col min="376" max="376" width="4" bestFit="1" customWidth="1"/>
    <col min="377" max="378" width="6" bestFit="1" customWidth="1"/>
    <col min="379" max="379" width="4" bestFit="1" customWidth="1"/>
    <col min="380" max="381" width="7" bestFit="1" customWidth="1"/>
    <col min="382" max="382" width="4" bestFit="1" customWidth="1"/>
    <col min="383" max="384" width="6" bestFit="1" customWidth="1"/>
    <col min="385" max="385" width="7" bestFit="1" customWidth="1"/>
    <col min="386" max="388" width="4" bestFit="1" customWidth="1"/>
    <col min="389" max="389" width="7" bestFit="1" customWidth="1"/>
    <col min="390" max="391" width="4" bestFit="1" customWidth="1"/>
    <col min="392" max="393" width="6" bestFit="1" customWidth="1"/>
    <col min="394" max="394" width="4" bestFit="1" customWidth="1"/>
    <col min="395" max="395" width="7" bestFit="1" customWidth="1"/>
    <col min="396" max="396" width="4" bestFit="1" customWidth="1"/>
    <col min="397" max="397" width="6" bestFit="1" customWidth="1"/>
    <col min="398" max="400" width="4" bestFit="1" customWidth="1"/>
    <col min="401" max="403" width="6" bestFit="1" customWidth="1"/>
    <col min="404" max="406" width="4" bestFit="1" customWidth="1"/>
    <col min="407" max="407" width="7" bestFit="1" customWidth="1"/>
    <col min="408" max="408" width="6" bestFit="1" customWidth="1"/>
    <col min="409" max="409" width="7" bestFit="1" customWidth="1"/>
    <col min="410" max="413" width="6" bestFit="1" customWidth="1"/>
    <col min="414" max="414" width="4" bestFit="1" customWidth="1"/>
    <col min="415" max="417" width="6" bestFit="1" customWidth="1"/>
    <col min="418" max="419" width="4" bestFit="1" customWidth="1"/>
    <col min="420" max="421" width="6" bestFit="1" customWidth="1"/>
    <col min="422" max="422" width="4" bestFit="1" customWidth="1"/>
    <col min="423" max="425" width="6" bestFit="1" customWidth="1"/>
    <col min="426" max="426" width="7" bestFit="1" customWidth="1"/>
    <col min="427" max="427" width="4" bestFit="1" customWidth="1"/>
    <col min="428" max="428" width="7" bestFit="1" customWidth="1"/>
    <col min="429" max="429" width="6" bestFit="1" customWidth="1"/>
    <col min="430" max="430" width="4" bestFit="1" customWidth="1"/>
    <col min="431" max="432" width="6" bestFit="1" customWidth="1"/>
    <col min="433" max="433" width="7" bestFit="1" customWidth="1"/>
    <col min="434" max="434" width="6" bestFit="1" customWidth="1"/>
    <col min="435" max="436" width="4" bestFit="1" customWidth="1"/>
    <col min="437" max="438" width="7" bestFit="1" customWidth="1"/>
    <col min="439" max="439" width="4" bestFit="1" customWidth="1"/>
    <col min="440" max="440" width="6" bestFit="1" customWidth="1"/>
    <col min="441" max="442" width="4" bestFit="1" customWidth="1"/>
    <col min="443" max="443" width="7" bestFit="1" customWidth="1"/>
    <col min="444" max="445" width="6" bestFit="1" customWidth="1"/>
    <col min="446" max="446" width="4" bestFit="1" customWidth="1"/>
    <col min="447" max="448" width="6" bestFit="1" customWidth="1"/>
    <col min="449" max="449" width="7" bestFit="1" customWidth="1"/>
    <col min="450" max="450" width="4" bestFit="1" customWidth="1"/>
    <col min="451" max="452" width="6" bestFit="1" customWidth="1"/>
    <col min="453" max="453" width="7" bestFit="1" customWidth="1"/>
    <col min="454" max="454" width="6" bestFit="1" customWidth="1"/>
    <col min="455" max="456" width="4" bestFit="1" customWidth="1"/>
    <col min="457" max="458" width="6" bestFit="1" customWidth="1"/>
    <col min="459" max="459" width="4" bestFit="1" customWidth="1"/>
    <col min="460" max="461" width="6" bestFit="1" customWidth="1"/>
    <col min="462" max="462" width="7" bestFit="1" customWidth="1"/>
    <col min="463" max="464" width="4" bestFit="1" customWidth="1"/>
    <col min="465" max="466" width="7" bestFit="1" customWidth="1"/>
    <col min="467" max="469" width="4" bestFit="1" customWidth="1"/>
    <col min="470" max="470" width="7" bestFit="1" customWidth="1"/>
    <col min="471" max="471" width="6" bestFit="1" customWidth="1"/>
    <col min="472" max="474" width="4" bestFit="1" customWidth="1"/>
    <col min="475" max="475" width="6" bestFit="1" customWidth="1"/>
    <col min="476" max="476" width="7" bestFit="1" customWidth="1"/>
    <col min="477" max="477" width="4" bestFit="1" customWidth="1"/>
    <col min="478" max="479" width="6" bestFit="1" customWidth="1"/>
    <col min="480" max="480" width="4" bestFit="1" customWidth="1"/>
    <col min="481" max="481" width="7" bestFit="1" customWidth="1"/>
    <col min="482" max="483" width="6" bestFit="1" customWidth="1"/>
    <col min="484" max="484" width="7" bestFit="1" customWidth="1"/>
    <col min="485" max="485" width="6" bestFit="1" customWidth="1"/>
    <col min="486" max="487" width="4" bestFit="1" customWidth="1"/>
    <col min="488" max="488" width="6" bestFit="1" customWidth="1"/>
    <col min="489" max="490" width="4" bestFit="1" customWidth="1"/>
    <col min="491" max="491" width="7" bestFit="1" customWidth="1"/>
    <col min="492" max="492" width="6" bestFit="1" customWidth="1"/>
    <col min="493" max="493" width="7.28515625" bestFit="1" customWidth="1"/>
    <col min="494" max="494" width="11.28515625" bestFit="1" customWidth="1"/>
  </cols>
  <sheetData>
    <row r="1" spans="1:76">
      <c r="A1" s="232" t="s">
        <v>2418</v>
      </c>
      <c r="B1" t="s">
        <v>2510</v>
      </c>
      <c r="E1" s="232" t="s">
        <v>2510</v>
      </c>
      <c r="F1" s="232" t="s">
        <v>2417</v>
      </c>
      <c r="X1" s="232" t="s">
        <v>2510</v>
      </c>
      <c r="Y1" s="232" t="s">
        <v>2417</v>
      </c>
      <c r="AO1" s="232" t="s">
        <v>2510</v>
      </c>
      <c r="AP1" s="232" t="s">
        <v>2417</v>
      </c>
      <c r="BJ1" s="232" t="s">
        <v>2510</v>
      </c>
      <c r="BK1" s="232" t="s">
        <v>2417</v>
      </c>
    </row>
    <row r="2" spans="1:76">
      <c r="A2" s="233" t="s">
        <v>45</v>
      </c>
      <c r="B2" s="450">
        <v>4.8954251320832635E-2</v>
      </c>
      <c r="E2" s="232" t="s">
        <v>2418</v>
      </c>
      <c r="F2" t="s">
        <v>45</v>
      </c>
      <c r="G2" t="s">
        <v>13</v>
      </c>
      <c r="H2" t="s">
        <v>53</v>
      </c>
      <c r="I2" t="s">
        <v>43</v>
      </c>
      <c r="J2" t="s">
        <v>690</v>
      </c>
      <c r="K2" t="s">
        <v>20</v>
      </c>
      <c r="L2" t="s">
        <v>49</v>
      </c>
      <c r="M2" t="s">
        <v>3</v>
      </c>
      <c r="N2" t="s">
        <v>35</v>
      </c>
      <c r="O2" t="s">
        <v>34</v>
      </c>
      <c r="P2" t="s">
        <v>47</v>
      </c>
      <c r="Q2" t="s">
        <v>7</v>
      </c>
      <c r="R2" t="s">
        <v>5</v>
      </c>
      <c r="S2" t="s">
        <v>2414</v>
      </c>
      <c r="X2" s="232" t="s">
        <v>2418</v>
      </c>
      <c r="Y2" t="s">
        <v>45</v>
      </c>
      <c r="Z2" t="s">
        <v>13</v>
      </c>
      <c r="AA2" t="s">
        <v>53</v>
      </c>
      <c r="AB2" t="s">
        <v>43</v>
      </c>
      <c r="AC2" t="s">
        <v>690</v>
      </c>
      <c r="AD2" t="s">
        <v>20</v>
      </c>
      <c r="AE2" t="s">
        <v>49</v>
      </c>
      <c r="AF2" t="s">
        <v>3</v>
      </c>
      <c r="AG2" t="s">
        <v>35</v>
      </c>
      <c r="AH2" t="s">
        <v>34</v>
      </c>
      <c r="AI2" t="s">
        <v>47</v>
      </c>
      <c r="AJ2" t="s">
        <v>7</v>
      </c>
      <c r="AK2" t="s">
        <v>5</v>
      </c>
      <c r="AL2" t="s">
        <v>2414</v>
      </c>
      <c r="AO2" s="232" t="s">
        <v>2418</v>
      </c>
      <c r="AP2" t="s">
        <v>45</v>
      </c>
      <c r="AQ2" t="s">
        <v>13</v>
      </c>
      <c r="AR2" t="s">
        <v>53</v>
      </c>
      <c r="AS2" t="s">
        <v>43</v>
      </c>
      <c r="AT2" t="s">
        <v>690</v>
      </c>
      <c r="AU2" t="s">
        <v>20</v>
      </c>
      <c r="AV2" t="s">
        <v>49</v>
      </c>
      <c r="AW2" t="s">
        <v>3</v>
      </c>
      <c r="AX2" t="s">
        <v>35</v>
      </c>
      <c r="AY2" t="s">
        <v>34</v>
      </c>
      <c r="AZ2" t="s">
        <v>47</v>
      </c>
      <c r="BA2" t="s">
        <v>7</v>
      </c>
      <c r="BB2" t="s">
        <v>5</v>
      </c>
      <c r="BC2" t="s">
        <v>2416</v>
      </c>
      <c r="BD2" t="s">
        <v>2414</v>
      </c>
      <c r="BJ2" s="232" t="s">
        <v>2418</v>
      </c>
      <c r="BK2" t="s">
        <v>45</v>
      </c>
      <c r="BL2" t="s">
        <v>13</v>
      </c>
      <c r="BM2" t="s">
        <v>53</v>
      </c>
      <c r="BN2" t="s">
        <v>43</v>
      </c>
      <c r="BO2" t="s">
        <v>690</v>
      </c>
      <c r="BP2" t="s">
        <v>20</v>
      </c>
      <c r="BQ2" t="s">
        <v>49</v>
      </c>
      <c r="BR2" t="s">
        <v>3</v>
      </c>
      <c r="BS2" t="s">
        <v>35</v>
      </c>
      <c r="BT2" t="s">
        <v>34</v>
      </c>
      <c r="BU2" t="s">
        <v>47</v>
      </c>
      <c r="BV2" t="s">
        <v>7</v>
      </c>
      <c r="BW2" t="s">
        <v>5</v>
      </c>
      <c r="BX2" t="s">
        <v>2414</v>
      </c>
    </row>
    <row r="3" spans="1:76">
      <c r="A3" s="233" t="s">
        <v>13</v>
      </c>
      <c r="B3" s="450">
        <v>4.817295773527943E-2</v>
      </c>
      <c r="E3" s="233">
        <v>1</v>
      </c>
      <c r="F3" s="241">
        <v>409.25</v>
      </c>
      <c r="G3" s="241">
        <v>307</v>
      </c>
      <c r="H3" s="241"/>
      <c r="I3" s="241">
        <v>339.44</v>
      </c>
      <c r="J3" s="241">
        <v>92.75</v>
      </c>
      <c r="K3" s="241">
        <v>315.29000000000002</v>
      </c>
      <c r="L3" s="241">
        <v>293</v>
      </c>
      <c r="M3" s="241"/>
      <c r="N3" s="241">
        <v>208.25</v>
      </c>
      <c r="O3" s="241">
        <v>259.5</v>
      </c>
      <c r="P3" s="241">
        <v>329.6</v>
      </c>
      <c r="Q3" s="241">
        <v>188.5</v>
      </c>
      <c r="R3" s="241"/>
      <c r="S3" s="241">
        <v>2742.58</v>
      </c>
      <c r="X3" s="233" t="s">
        <v>2507</v>
      </c>
      <c r="Y3" s="241">
        <v>1338.932</v>
      </c>
      <c r="Z3" s="241">
        <v>2185.5</v>
      </c>
      <c r="AA3" s="241"/>
      <c r="AB3" s="241">
        <v>2008.49</v>
      </c>
      <c r="AC3" s="241">
        <v>610.75</v>
      </c>
      <c r="AD3" s="241">
        <v>2781.68</v>
      </c>
      <c r="AE3" s="241">
        <v>5650.87</v>
      </c>
      <c r="AF3" s="241">
        <v>3125.0919999999996</v>
      </c>
      <c r="AG3" s="241">
        <v>789.39999999999986</v>
      </c>
      <c r="AH3" s="241">
        <v>654.69000000000005</v>
      </c>
      <c r="AI3" s="241">
        <v>2919.2699999999995</v>
      </c>
      <c r="AJ3" s="241">
        <v>1691.75</v>
      </c>
      <c r="AK3" s="241">
        <v>78.7</v>
      </c>
      <c r="AL3" s="241">
        <v>23835.124</v>
      </c>
      <c r="AO3" s="233">
        <v>1</v>
      </c>
      <c r="AP3" s="241">
        <v>409.25</v>
      </c>
      <c r="AQ3" s="241">
        <v>307</v>
      </c>
      <c r="AR3" s="241"/>
      <c r="AS3" s="241">
        <v>339.44</v>
      </c>
      <c r="AT3" s="241">
        <v>92.75</v>
      </c>
      <c r="AU3" s="241">
        <v>315.29000000000002</v>
      </c>
      <c r="AV3" s="241">
        <v>293</v>
      </c>
      <c r="AW3" s="241"/>
      <c r="AX3" s="241">
        <v>208.25</v>
      </c>
      <c r="AY3" s="241">
        <v>259.5</v>
      </c>
      <c r="AZ3" s="241">
        <v>329.6</v>
      </c>
      <c r="BA3" s="241">
        <v>188.5</v>
      </c>
      <c r="BB3" s="241"/>
      <c r="BC3" s="241"/>
      <c r="BD3" s="241">
        <v>2742.58</v>
      </c>
      <c r="BJ3" s="233" t="s">
        <v>2507</v>
      </c>
      <c r="BK3" s="241">
        <v>1338.932</v>
      </c>
      <c r="BL3" s="241">
        <v>2185.5</v>
      </c>
      <c r="BM3" s="241"/>
      <c r="BN3" s="241">
        <v>2008.49</v>
      </c>
      <c r="BO3" s="241">
        <v>610.75</v>
      </c>
      <c r="BP3" s="241">
        <v>2781.68</v>
      </c>
      <c r="BQ3" s="241">
        <v>5650.87</v>
      </c>
      <c r="BR3" s="241">
        <v>3125.0919999999996</v>
      </c>
      <c r="BS3" s="241">
        <v>789.39999999999986</v>
      </c>
      <c r="BT3" s="241">
        <v>654.69000000000005</v>
      </c>
      <c r="BU3" s="241">
        <v>2919.2699999999995</v>
      </c>
      <c r="BV3" s="241">
        <v>1691.75</v>
      </c>
      <c r="BW3" s="241">
        <v>78.7</v>
      </c>
      <c r="BX3" s="241">
        <v>23835.124</v>
      </c>
    </row>
    <row r="4" spans="1:76">
      <c r="A4" s="233" t="s">
        <v>53</v>
      </c>
      <c r="B4" s="450">
        <v>3.3398891349184821E-4</v>
      </c>
      <c r="E4" s="233">
        <v>2</v>
      </c>
      <c r="F4" s="241">
        <v>46.342000000000006</v>
      </c>
      <c r="G4" s="241">
        <v>57</v>
      </c>
      <c r="H4" s="241"/>
      <c r="I4" s="241">
        <v>434.5</v>
      </c>
      <c r="J4" s="241">
        <v>269.5</v>
      </c>
      <c r="K4" s="241">
        <v>684.4</v>
      </c>
      <c r="L4" s="241">
        <v>2262.25</v>
      </c>
      <c r="M4" s="241">
        <v>1626.3319999999999</v>
      </c>
      <c r="N4" s="241">
        <v>142.4</v>
      </c>
      <c r="O4" s="241">
        <v>96</v>
      </c>
      <c r="P4" s="241">
        <v>465.1</v>
      </c>
      <c r="Q4" s="241">
        <v>332.56</v>
      </c>
      <c r="R4" s="241"/>
      <c r="S4" s="241">
        <v>6416.3840000000009</v>
      </c>
      <c r="X4" s="233" t="s">
        <v>2508</v>
      </c>
      <c r="Y4" s="241">
        <v>1079.6500000000001</v>
      </c>
      <c r="Z4" s="241">
        <v>475</v>
      </c>
      <c r="AA4" s="241">
        <v>25</v>
      </c>
      <c r="AB4" s="241">
        <v>1874.8400000000004</v>
      </c>
      <c r="AC4" s="241">
        <v>315</v>
      </c>
      <c r="AD4" s="241">
        <v>2860.31</v>
      </c>
      <c r="AE4" s="241">
        <v>4999.6900000000005</v>
      </c>
      <c r="AF4" s="241">
        <v>3199.58</v>
      </c>
      <c r="AG4" s="241">
        <v>618.70000000000005</v>
      </c>
      <c r="AH4" s="241">
        <v>653.23</v>
      </c>
      <c r="AI4" s="241">
        <v>1835.4900000000002</v>
      </c>
      <c r="AJ4" s="241">
        <v>1581.1499999999996</v>
      </c>
      <c r="AK4" s="241">
        <v>111.7</v>
      </c>
      <c r="AL4" s="241">
        <v>19629.34</v>
      </c>
      <c r="AO4" s="233">
        <v>2</v>
      </c>
      <c r="AP4" s="241">
        <v>46.342000000000006</v>
      </c>
      <c r="AQ4" s="241">
        <v>57</v>
      </c>
      <c r="AR4" s="241"/>
      <c r="AS4" s="241">
        <v>434.5</v>
      </c>
      <c r="AT4" s="241">
        <v>269.5</v>
      </c>
      <c r="AU4" s="241">
        <v>684.4</v>
      </c>
      <c r="AV4" s="241">
        <v>2262.25</v>
      </c>
      <c r="AW4" s="241">
        <v>1626.3319999999999</v>
      </c>
      <c r="AX4" s="241">
        <v>142.4</v>
      </c>
      <c r="AY4" s="241">
        <v>96</v>
      </c>
      <c r="AZ4" s="241">
        <v>465.1</v>
      </c>
      <c r="BA4" s="241">
        <v>332.56</v>
      </c>
      <c r="BB4" s="241"/>
      <c r="BC4" s="241"/>
      <c r="BD4" s="241">
        <v>6416.3840000000009</v>
      </c>
      <c r="BJ4" s="233" t="s">
        <v>2508</v>
      </c>
      <c r="BK4" s="241">
        <v>1079.6500000000001</v>
      </c>
      <c r="BL4" s="241">
        <v>475</v>
      </c>
      <c r="BM4" s="241">
        <v>25</v>
      </c>
      <c r="BN4" s="241">
        <v>1874.8400000000004</v>
      </c>
      <c r="BO4" s="241">
        <v>315</v>
      </c>
      <c r="BP4" s="241">
        <v>2860.31</v>
      </c>
      <c r="BQ4" s="241">
        <v>4999.6900000000005</v>
      </c>
      <c r="BR4" s="241">
        <v>3199.58</v>
      </c>
      <c r="BS4" s="241">
        <v>618.70000000000005</v>
      </c>
      <c r="BT4" s="241">
        <v>653.23</v>
      </c>
      <c r="BU4" s="241">
        <v>1835.4900000000002</v>
      </c>
      <c r="BV4" s="241">
        <v>1581.1499999999996</v>
      </c>
      <c r="BW4" s="241">
        <v>111.7</v>
      </c>
      <c r="BX4" s="241">
        <v>19629.34</v>
      </c>
    </row>
    <row r="5" spans="1:76">
      <c r="A5" s="233" t="s">
        <v>43</v>
      </c>
      <c r="B5" s="450">
        <v>9.1205024518526898E-2</v>
      </c>
      <c r="E5" s="233">
        <v>3</v>
      </c>
      <c r="F5" s="241">
        <v>376.34</v>
      </c>
      <c r="G5" s="241">
        <v>1137.5</v>
      </c>
      <c r="H5" s="241"/>
      <c r="I5" s="241">
        <v>449.23</v>
      </c>
      <c r="J5" s="241">
        <v>108.5</v>
      </c>
      <c r="K5" s="241">
        <v>607.76</v>
      </c>
      <c r="L5" s="241">
        <v>1186</v>
      </c>
      <c r="M5" s="241">
        <v>467.8</v>
      </c>
      <c r="N5" s="241">
        <v>105</v>
      </c>
      <c r="O5" s="241">
        <v>224.69</v>
      </c>
      <c r="P5" s="241">
        <v>1104.72</v>
      </c>
      <c r="Q5" s="241">
        <v>386.34</v>
      </c>
      <c r="R5" s="241">
        <v>78.7</v>
      </c>
      <c r="S5" s="241">
        <v>6232.58</v>
      </c>
      <c r="X5" s="233" t="s">
        <v>1837</v>
      </c>
      <c r="Y5" s="241">
        <v>764.09999999999991</v>
      </c>
      <c r="Z5" s="241">
        <v>657.5</v>
      </c>
      <c r="AA5" s="241"/>
      <c r="AB5" s="241">
        <v>2424.3199999999997</v>
      </c>
      <c r="AC5" s="241">
        <v>350</v>
      </c>
      <c r="AD5" s="241">
        <v>3103.83</v>
      </c>
      <c r="AE5" s="241">
        <v>5536.3999999999987</v>
      </c>
      <c r="AF5" s="241">
        <v>4039.43</v>
      </c>
      <c r="AG5" s="241">
        <v>300.56</v>
      </c>
      <c r="AH5" s="241">
        <v>1010.1400000000001</v>
      </c>
      <c r="AI5" s="241">
        <v>2562.8999999999996</v>
      </c>
      <c r="AJ5" s="241">
        <v>1810.26</v>
      </c>
      <c r="AK5" s="241">
        <v>16</v>
      </c>
      <c r="AL5" s="241">
        <v>22575.439999999999</v>
      </c>
      <c r="AO5" s="233">
        <v>3</v>
      </c>
      <c r="AP5" s="241">
        <v>376.34</v>
      </c>
      <c r="AQ5" s="241">
        <v>1137.5</v>
      </c>
      <c r="AR5" s="241"/>
      <c r="AS5" s="241">
        <v>449.23</v>
      </c>
      <c r="AT5" s="241">
        <v>108.5</v>
      </c>
      <c r="AU5" s="241">
        <v>607.76</v>
      </c>
      <c r="AV5" s="241">
        <v>1186</v>
      </c>
      <c r="AW5" s="241">
        <v>467.8</v>
      </c>
      <c r="AX5" s="241">
        <v>105</v>
      </c>
      <c r="AY5" s="241">
        <v>224.69</v>
      </c>
      <c r="AZ5" s="241">
        <v>1104.72</v>
      </c>
      <c r="BA5" s="241">
        <v>386.34</v>
      </c>
      <c r="BB5" s="241">
        <v>78.7</v>
      </c>
      <c r="BC5" s="241"/>
      <c r="BD5" s="241">
        <v>6232.58</v>
      </c>
      <c r="BJ5" s="233" t="s">
        <v>1837</v>
      </c>
      <c r="BK5" s="241">
        <v>764.09999999999991</v>
      </c>
      <c r="BL5" s="241">
        <v>657.5</v>
      </c>
      <c r="BM5" s="241"/>
      <c r="BN5" s="241">
        <v>2424.3199999999997</v>
      </c>
      <c r="BO5" s="241">
        <v>350</v>
      </c>
      <c r="BP5" s="241">
        <v>3103.83</v>
      </c>
      <c r="BQ5" s="241">
        <v>5536.3999999999987</v>
      </c>
      <c r="BR5" s="241">
        <v>4039.43</v>
      </c>
      <c r="BS5" s="241">
        <v>300.56</v>
      </c>
      <c r="BT5" s="241">
        <v>1010.1400000000001</v>
      </c>
      <c r="BU5" s="241">
        <v>2562.8999999999996</v>
      </c>
      <c r="BV5" s="241">
        <v>1810.26</v>
      </c>
      <c r="BW5" s="241">
        <v>16</v>
      </c>
      <c r="BX5" s="241">
        <v>22575.439999999999</v>
      </c>
    </row>
    <row r="6" spans="1:76">
      <c r="A6" s="233" t="s">
        <v>690</v>
      </c>
      <c r="B6" s="450">
        <v>1.9498940747481083E-2</v>
      </c>
      <c r="E6" s="233">
        <v>4</v>
      </c>
      <c r="F6" s="241">
        <v>356</v>
      </c>
      <c r="G6" s="241">
        <v>634</v>
      </c>
      <c r="H6" s="241"/>
      <c r="I6" s="241">
        <v>411.61999999999995</v>
      </c>
      <c r="J6" s="241">
        <v>70</v>
      </c>
      <c r="K6" s="241">
        <v>547.24</v>
      </c>
      <c r="L6" s="241">
        <v>901.19</v>
      </c>
      <c r="M6" s="241">
        <v>418.06</v>
      </c>
      <c r="N6" s="241">
        <v>191.2</v>
      </c>
      <c r="O6" s="241">
        <v>74.5</v>
      </c>
      <c r="P6" s="241">
        <v>777.2600000000001</v>
      </c>
      <c r="Q6" s="241">
        <v>511.07000000000005</v>
      </c>
      <c r="R6" s="241"/>
      <c r="S6" s="241">
        <v>4892.1399999999994</v>
      </c>
      <c r="X6" s="233" t="s">
        <v>3218</v>
      </c>
      <c r="Y6" s="241">
        <v>481.68</v>
      </c>
      <c r="Z6" s="241">
        <v>287.88</v>
      </c>
      <c r="AA6" s="241"/>
      <c r="AB6" s="241">
        <v>519.29999999999995</v>
      </c>
      <c r="AC6" s="241">
        <v>183.8</v>
      </c>
      <c r="AD6" s="241">
        <v>954.80000000000007</v>
      </c>
      <c r="AE6" s="241">
        <v>2474.79</v>
      </c>
      <c r="AF6" s="241">
        <v>1783.59</v>
      </c>
      <c r="AG6" s="241">
        <v>282.77999999999997</v>
      </c>
      <c r="AH6" s="241">
        <v>500</v>
      </c>
      <c r="AI6" s="241">
        <v>930.66999999999985</v>
      </c>
      <c r="AJ6" s="241">
        <v>413.59</v>
      </c>
      <c r="AK6" s="241"/>
      <c r="AL6" s="241">
        <v>8812.8799999999992</v>
      </c>
      <c r="AO6" s="233">
        <v>4</v>
      </c>
      <c r="AP6" s="241">
        <v>356</v>
      </c>
      <c r="AQ6" s="241">
        <v>634</v>
      </c>
      <c r="AR6" s="241"/>
      <c r="AS6" s="241">
        <v>411.61999999999995</v>
      </c>
      <c r="AT6" s="241">
        <v>70</v>
      </c>
      <c r="AU6" s="241">
        <v>547.24</v>
      </c>
      <c r="AV6" s="241">
        <v>901.19</v>
      </c>
      <c r="AW6" s="241">
        <v>418.06</v>
      </c>
      <c r="AX6" s="241">
        <v>191.2</v>
      </c>
      <c r="AY6" s="241">
        <v>74.5</v>
      </c>
      <c r="AZ6" s="241">
        <v>777.2600000000001</v>
      </c>
      <c r="BA6" s="241">
        <v>511.07000000000005</v>
      </c>
      <c r="BB6" s="241"/>
      <c r="BC6" s="241"/>
      <c r="BD6" s="241">
        <v>4892.1399999999994</v>
      </c>
      <c r="BJ6" s="233" t="s">
        <v>3218</v>
      </c>
      <c r="BK6" s="241">
        <v>481.68</v>
      </c>
      <c r="BL6" s="241">
        <v>287.88</v>
      </c>
      <c r="BM6" s="241"/>
      <c r="BN6" s="241">
        <v>519.29999999999995</v>
      </c>
      <c r="BO6" s="241">
        <v>183.8</v>
      </c>
      <c r="BP6" s="241">
        <v>954.80000000000007</v>
      </c>
      <c r="BQ6" s="241">
        <v>2474.79</v>
      </c>
      <c r="BR6" s="241">
        <v>1783.59</v>
      </c>
      <c r="BS6" s="241">
        <v>282.77999999999997</v>
      </c>
      <c r="BT6" s="241">
        <v>500</v>
      </c>
      <c r="BU6" s="241">
        <v>930.66999999999985</v>
      </c>
      <c r="BV6" s="241">
        <v>413.59</v>
      </c>
      <c r="BW6" s="241"/>
      <c r="BX6" s="241">
        <v>8812.8799999999992</v>
      </c>
    </row>
    <row r="7" spans="1:76">
      <c r="A7" s="233" t="s">
        <v>20</v>
      </c>
      <c r="B7" s="450">
        <v>0.12959598135989164</v>
      </c>
      <c r="E7" s="233">
        <v>5</v>
      </c>
      <c r="F7" s="241">
        <v>151</v>
      </c>
      <c r="G7" s="241">
        <v>50</v>
      </c>
      <c r="H7" s="241"/>
      <c r="I7" s="241">
        <v>373.7</v>
      </c>
      <c r="J7" s="241">
        <v>70</v>
      </c>
      <c r="K7" s="241">
        <v>626.99</v>
      </c>
      <c r="L7" s="241">
        <v>1604.79</v>
      </c>
      <c r="M7" s="241">
        <v>1209.26</v>
      </c>
      <c r="N7" s="241">
        <v>142.55000000000001</v>
      </c>
      <c r="O7" s="241">
        <v>98.5</v>
      </c>
      <c r="P7" s="241">
        <v>341.09</v>
      </c>
      <c r="Q7" s="241">
        <v>273.27999999999997</v>
      </c>
      <c r="R7" s="241"/>
      <c r="S7" s="241">
        <v>4941.16</v>
      </c>
      <c r="X7" s="233" t="s">
        <v>2414</v>
      </c>
      <c r="Y7" s="756">
        <v>3664.3620000000001</v>
      </c>
      <c r="Z7" s="756">
        <v>3605.88</v>
      </c>
      <c r="AA7" s="756">
        <v>25</v>
      </c>
      <c r="AB7" s="756">
        <v>6826.95</v>
      </c>
      <c r="AC7" s="756">
        <v>1459.55</v>
      </c>
      <c r="AD7" s="756">
        <v>9700.619999999999</v>
      </c>
      <c r="AE7" s="756">
        <v>18661.75</v>
      </c>
      <c r="AF7" s="756">
        <v>12147.691999999999</v>
      </c>
      <c r="AG7" s="756">
        <v>1991.4399999999998</v>
      </c>
      <c r="AH7" s="756">
        <v>2818.0600000000004</v>
      </c>
      <c r="AI7" s="756">
        <v>8248.33</v>
      </c>
      <c r="AJ7" s="756">
        <v>5496.75</v>
      </c>
      <c r="AK7" s="756">
        <v>206.4</v>
      </c>
      <c r="AL7" s="756">
        <v>74852.784</v>
      </c>
      <c r="AO7" s="233">
        <v>5</v>
      </c>
      <c r="AP7" s="241">
        <v>151</v>
      </c>
      <c r="AQ7" s="241">
        <v>50</v>
      </c>
      <c r="AR7" s="241"/>
      <c r="AS7" s="241">
        <v>373.7</v>
      </c>
      <c r="AT7" s="241">
        <v>70</v>
      </c>
      <c r="AU7" s="241">
        <v>626.99</v>
      </c>
      <c r="AV7" s="241">
        <v>1604.79</v>
      </c>
      <c r="AW7" s="241">
        <v>1209.26</v>
      </c>
      <c r="AX7" s="241">
        <v>142.55000000000001</v>
      </c>
      <c r="AY7" s="241">
        <v>98.5</v>
      </c>
      <c r="AZ7" s="241">
        <v>341.09</v>
      </c>
      <c r="BA7" s="241">
        <v>273.27999999999997</v>
      </c>
      <c r="BB7" s="241"/>
      <c r="BC7" s="241"/>
      <c r="BD7" s="241">
        <v>4941.16</v>
      </c>
      <c r="BJ7" s="233" t="s">
        <v>2414</v>
      </c>
      <c r="BK7" s="756">
        <v>3664.3620000000001</v>
      </c>
      <c r="BL7" s="756">
        <v>3605.88</v>
      </c>
      <c r="BM7" s="756">
        <v>25</v>
      </c>
      <c r="BN7" s="756">
        <v>6826.95</v>
      </c>
      <c r="BO7" s="756">
        <v>1459.55</v>
      </c>
      <c r="BP7" s="756">
        <v>9700.619999999999</v>
      </c>
      <c r="BQ7" s="756">
        <v>18661.75</v>
      </c>
      <c r="BR7" s="756">
        <v>12147.691999999999</v>
      </c>
      <c r="BS7" s="756">
        <v>1991.4399999999998</v>
      </c>
      <c r="BT7" s="756">
        <v>2818.0600000000004</v>
      </c>
      <c r="BU7" s="756">
        <v>8248.33</v>
      </c>
      <c r="BV7" s="756">
        <v>5496.75</v>
      </c>
      <c r="BW7" s="756">
        <v>206.4</v>
      </c>
      <c r="BX7" s="756">
        <v>74852.784</v>
      </c>
    </row>
    <row r="8" spans="1:76">
      <c r="A8" s="233" t="s">
        <v>49</v>
      </c>
      <c r="B8" s="450">
        <v>0.24931270425426003</v>
      </c>
      <c r="E8" s="233">
        <v>6</v>
      </c>
      <c r="F8" s="241">
        <v>164.5</v>
      </c>
      <c r="G8" s="241"/>
      <c r="H8" s="241">
        <v>25</v>
      </c>
      <c r="I8" s="241">
        <v>655.78</v>
      </c>
      <c r="J8" s="241">
        <v>70</v>
      </c>
      <c r="K8" s="241">
        <v>767.65000000000009</v>
      </c>
      <c r="L8" s="241">
        <v>883.21</v>
      </c>
      <c r="M8" s="241">
        <v>257.96000000000004</v>
      </c>
      <c r="N8" s="241">
        <v>99.2</v>
      </c>
      <c r="O8" s="241">
        <v>163.03</v>
      </c>
      <c r="P8" s="241">
        <v>359.18</v>
      </c>
      <c r="Q8" s="241">
        <v>729.82999999999993</v>
      </c>
      <c r="R8" s="241"/>
      <c r="S8" s="241">
        <v>4175.34</v>
      </c>
      <c r="AO8" s="233">
        <v>6</v>
      </c>
      <c r="AP8" s="241">
        <v>164.5</v>
      </c>
      <c r="AQ8" s="241"/>
      <c r="AR8" s="241">
        <v>25</v>
      </c>
      <c r="AS8" s="241">
        <v>655.78</v>
      </c>
      <c r="AT8" s="241">
        <v>70</v>
      </c>
      <c r="AU8" s="241">
        <v>767.65000000000009</v>
      </c>
      <c r="AV8" s="241">
        <v>883.21</v>
      </c>
      <c r="AW8" s="241">
        <v>257.96000000000004</v>
      </c>
      <c r="AX8" s="241">
        <v>99.2</v>
      </c>
      <c r="AY8" s="241">
        <v>163.03</v>
      </c>
      <c r="AZ8" s="241">
        <v>359.18</v>
      </c>
      <c r="BA8" s="241">
        <v>729.82999999999993</v>
      </c>
      <c r="BB8" s="241"/>
      <c r="BC8" s="241"/>
      <c r="BD8" s="241">
        <v>4175.34</v>
      </c>
    </row>
    <row r="9" spans="1:76">
      <c r="A9" s="233" t="s">
        <v>3</v>
      </c>
      <c r="B9" s="450">
        <v>0.16228777810054465</v>
      </c>
      <c r="E9" s="233">
        <v>7</v>
      </c>
      <c r="F9" s="241">
        <v>260.25</v>
      </c>
      <c r="G9" s="241"/>
      <c r="H9" s="241"/>
      <c r="I9" s="241">
        <v>408.75</v>
      </c>
      <c r="J9" s="241">
        <v>70</v>
      </c>
      <c r="K9" s="241">
        <v>655.02</v>
      </c>
      <c r="L9" s="241">
        <v>1075.3899999999999</v>
      </c>
      <c r="M9" s="241">
        <v>845.7</v>
      </c>
      <c r="N9" s="241">
        <v>142.80000000000001</v>
      </c>
      <c r="O9" s="241">
        <v>141.19999999999999</v>
      </c>
      <c r="P9" s="241">
        <v>470.7</v>
      </c>
      <c r="Q9" s="241">
        <v>360.37</v>
      </c>
      <c r="R9" s="241"/>
      <c r="S9" s="241">
        <v>4430.1799999999994</v>
      </c>
      <c r="AO9" s="233">
        <v>7</v>
      </c>
      <c r="AP9" s="241">
        <v>260.25</v>
      </c>
      <c r="AQ9" s="241"/>
      <c r="AR9" s="241"/>
      <c r="AS9" s="241">
        <v>408.75</v>
      </c>
      <c r="AT9" s="241">
        <v>70</v>
      </c>
      <c r="AU9" s="241">
        <v>655.02</v>
      </c>
      <c r="AV9" s="241">
        <v>1075.3899999999999</v>
      </c>
      <c r="AW9" s="241">
        <v>845.7</v>
      </c>
      <c r="AX9" s="241">
        <v>142.80000000000001</v>
      </c>
      <c r="AY9" s="241">
        <v>141.19999999999999</v>
      </c>
      <c r="AZ9" s="241">
        <v>470.7</v>
      </c>
      <c r="BA9" s="241">
        <v>360.37</v>
      </c>
      <c r="BB9" s="241"/>
      <c r="BC9" s="241"/>
      <c r="BD9" s="241">
        <v>4430.1799999999994</v>
      </c>
    </row>
    <row r="10" spans="1:76">
      <c r="A10" s="233" t="s">
        <v>35</v>
      </c>
      <c r="B10" s="450">
        <v>2.660475527536825E-2</v>
      </c>
      <c r="E10" s="233">
        <v>8</v>
      </c>
      <c r="F10" s="241">
        <v>475</v>
      </c>
      <c r="G10" s="241">
        <v>475</v>
      </c>
      <c r="H10" s="241"/>
      <c r="I10" s="241">
        <v>330.65</v>
      </c>
      <c r="J10" s="241">
        <v>87.5</v>
      </c>
      <c r="K10" s="241">
        <v>670.5</v>
      </c>
      <c r="L10" s="241">
        <v>1982.9299999999998</v>
      </c>
      <c r="M10" s="241">
        <v>1461.07</v>
      </c>
      <c r="N10" s="241">
        <v>276</v>
      </c>
      <c r="O10" s="241">
        <v>218.5</v>
      </c>
      <c r="P10" s="241">
        <v>579.08999999999992</v>
      </c>
      <c r="Q10" s="241">
        <v>179.1</v>
      </c>
      <c r="R10" s="241"/>
      <c r="S10" s="241">
        <v>6735.34</v>
      </c>
      <c r="AO10" s="233">
        <v>8</v>
      </c>
      <c r="AP10" s="241">
        <v>475</v>
      </c>
      <c r="AQ10" s="241">
        <v>475</v>
      </c>
      <c r="AR10" s="241"/>
      <c r="AS10" s="241">
        <v>330.65</v>
      </c>
      <c r="AT10" s="241">
        <v>87.5</v>
      </c>
      <c r="AU10" s="241">
        <v>670.5</v>
      </c>
      <c r="AV10" s="241">
        <v>1982.9299999999998</v>
      </c>
      <c r="AW10" s="241">
        <v>1461.07</v>
      </c>
      <c r="AX10" s="241">
        <v>276</v>
      </c>
      <c r="AY10" s="241">
        <v>218.5</v>
      </c>
      <c r="AZ10" s="241">
        <v>579.08999999999992</v>
      </c>
      <c r="BA10" s="241">
        <v>179.1</v>
      </c>
      <c r="BB10" s="241"/>
      <c r="BC10" s="241"/>
      <c r="BD10" s="241">
        <v>6735.34</v>
      </c>
    </row>
    <row r="11" spans="1:76">
      <c r="A11" s="233" t="s">
        <v>34</v>
      </c>
      <c r="B11" s="450">
        <v>3.7648031902193513E-2</v>
      </c>
      <c r="E11" s="233">
        <v>9</v>
      </c>
      <c r="F11" s="241">
        <v>179.9</v>
      </c>
      <c r="G11" s="241"/>
      <c r="H11" s="241"/>
      <c r="I11" s="241">
        <v>479.65999999999997</v>
      </c>
      <c r="J11" s="241">
        <v>87.5</v>
      </c>
      <c r="K11" s="241">
        <v>767.1400000000001</v>
      </c>
      <c r="L11" s="241">
        <v>461.8</v>
      </c>
      <c r="M11" s="241">
        <v>398.49</v>
      </c>
      <c r="N11" s="241">
        <v>100.7</v>
      </c>
      <c r="O11" s="241">
        <v>116.1</v>
      </c>
      <c r="P11" s="241">
        <v>772.12</v>
      </c>
      <c r="Q11" s="241">
        <v>311.84999999999997</v>
      </c>
      <c r="R11" s="241">
        <v>111.7</v>
      </c>
      <c r="S11" s="241">
        <v>3786.9599999999991</v>
      </c>
      <c r="AO11" s="233">
        <v>9</v>
      </c>
      <c r="AP11" s="241">
        <v>179.9</v>
      </c>
      <c r="AQ11" s="241"/>
      <c r="AR11" s="241"/>
      <c r="AS11" s="241">
        <v>479.65999999999997</v>
      </c>
      <c r="AT11" s="241">
        <v>87.5</v>
      </c>
      <c r="AU11" s="241">
        <v>767.1400000000001</v>
      </c>
      <c r="AV11" s="241">
        <v>461.8</v>
      </c>
      <c r="AW11" s="241">
        <v>398.49</v>
      </c>
      <c r="AX11" s="241">
        <v>100.7</v>
      </c>
      <c r="AY11" s="241">
        <v>116.1</v>
      </c>
      <c r="AZ11" s="241">
        <v>772.12</v>
      </c>
      <c r="BA11" s="241">
        <v>311.84999999999997</v>
      </c>
      <c r="BB11" s="241">
        <v>111.7</v>
      </c>
      <c r="BC11" s="241"/>
      <c r="BD11" s="241">
        <v>3786.9599999999991</v>
      </c>
    </row>
    <row r="12" spans="1:76">
      <c r="A12" s="233" t="s">
        <v>47</v>
      </c>
      <c r="B12" s="450">
        <v>0.11019403099288866</v>
      </c>
      <c r="E12" s="233">
        <v>10</v>
      </c>
      <c r="F12" s="241"/>
      <c r="G12" s="241"/>
      <c r="H12" s="241"/>
      <c r="I12" s="241">
        <v>707.99</v>
      </c>
      <c r="J12" s="241">
        <v>87.5</v>
      </c>
      <c r="K12" s="241">
        <v>944.7</v>
      </c>
      <c r="L12" s="241">
        <v>1713.1099999999997</v>
      </c>
      <c r="M12" s="241">
        <v>1160.4299999999998</v>
      </c>
      <c r="N12" s="241">
        <v>58.5</v>
      </c>
      <c r="O12" s="241">
        <v>228.5</v>
      </c>
      <c r="P12" s="241">
        <v>643.78000000000009</v>
      </c>
      <c r="Q12" s="241">
        <v>585.25000000000011</v>
      </c>
      <c r="R12" s="241"/>
      <c r="S12" s="241">
        <v>6129.7599999999993</v>
      </c>
      <c r="AO12" s="233">
        <v>10</v>
      </c>
      <c r="AP12" s="241"/>
      <c r="AQ12" s="241"/>
      <c r="AR12" s="241"/>
      <c r="AS12" s="241">
        <v>707.99</v>
      </c>
      <c r="AT12" s="241">
        <v>87.5</v>
      </c>
      <c r="AU12" s="241">
        <v>944.7</v>
      </c>
      <c r="AV12" s="241">
        <v>1713.1099999999997</v>
      </c>
      <c r="AW12" s="241">
        <v>1160.4299999999998</v>
      </c>
      <c r="AX12" s="241">
        <v>58.5</v>
      </c>
      <c r="AY12" s="241">
        <v>228.5</v>
      </c>
      <c r="AZ12" s="241">
        <v>643.78000000000009</v>
      </c>
      <c r="BA12" s="241">
        <v>585.25000000000011</v>
      </c>
      <c r="BB12" s="241"/>
      <c r="BC12" s="241"/>
      <c r="BD12" s="241">
        <v>6129.7599999999993</v>
      </c>
    </row>
    <row r="13" spans="1:76">
      <c r="A13" s="233" t="s">
        <v>7</v>
      </c>
      <c r="B13" s="450">
        <v>7.343414240945266E-2</v>
      </c>
      <c r="E13" s="233">
        <v>11</v>
      </c>
      <c r="F13" s="241">
        <v>268.5</v>
      </c>
      <c r="G13" s="241">
        <v>268.5</v>
      </c>
      <c r="H13" s="241"/>
      <c r="I13" s="241">
        <v>458.53</v>
      </c>
      <c r="J13" s="241">
        <v>87.5</v>
      </c>
      <c r="K13" s="241">
        <v>566.53000000000009</v>
      </c>
      <c r="L13" s="241">
        <v>1417.31</v>
      </c>
      <c r="M13" s="241">
        <v>1012.35</v>
      </c>
      <c r="N13" s="241">
        <v>47.44</v>
      </c>
      <c r="O13" s="241">
        <v>307.5</v>
      </c>
      <c r="P13" s="241">
        <v>486.90000000000003</v>
      </c>
      <c r="Q13" s="241">
        <v>341.41999999999996</v>
      </c>
      <c r="R13" s="241"/>
      <c r="S13" s="241">
        <v>5262.48</v>
      </c>
      <c r="AO13" s="233">
        <v>11</v>
      </c>
      <c r="AP13" s="241">
        <v>268.5</v>
      </c>
      <c r="AQ13" s="241">
        <v>268.5</v>
      </c>
      <c r="AR13" s="241"/>
      <c r="AS13" s="241">
        <v>458.53</v>
      </c>
      <c r="AT13" s="241">
        <v>87.5</v>
      </c>
      <c r="AU13" s="241">
        <v>566.53000000000009</v>
      </c>
      <c r="AV13" s="241">
        <v>1417.31</v>
      </c>
      <c r="AW13" s="241">
        <v>1012.35</v>
      </c>
      <c r="AX13" s="241">
        <v>47.44</v>
      </c>
      <c r="AY13" s="241">
        <v>307.5</v>
      </c>
      <c r="AZ13" s="241">
        <v>486.90000000000003</v>
      </c>
      <c r="BA13" s="241">
        <v>341.41999999999996</v>
      </c>
      <c r="BB13" s="241"/>
      <c r="BC13" s="241"/>
      <c r="BD13" s="241">
        <v>5262.48</v>
      </c>
    </row>
    <row r="14" spans="1:76">
      <c r="A14" s="233" t="s">
        <v>5</v>
      </c>
      <c r="B14" s="450">
        <v>2.7574124697886991E-3</v>
      </c>
      <c r="E14" s="233">
        <v>12</v>
      </c>
      <c r="F14" s="241">
        <v>25</v>
      </c>
      <c r="G14" s="241"/>
      <c r="H14" s="241"/>
      <c r="I14" s="241">
        <v>476.95</v>
      </c>
      <c r="J14" s="241">
        <v>87.5</v>
      </c>
      <c r="K14" s="241">
        <v>708.75000000000011</v>
      </c>
      <c r="L14" s="241">
        <v>591.54000000000008</v>
      </c>
      <c r="M14" s="241">
        <v>59.5</v>
      </c>
      <c r="N14" s="241">
        <v>118.14</v>
      </c>
      <c r="O14" s="241">
        <v>229.6</v>
      </c>
      <c r="P14" s="241">
        <v>487</v>
      </c>
      <c r="Q14" s="241">
        <v>361</v>
      </c>
      <c r="R14" s="241">
        <v>16</v>
      </c>
      <c r="S14" s="241">
        <v>3160.98</v>
      </c>
      <c r="AO14" s="233">
        <v>12</v>
      </c>
      <c r="AP14" s="241">
        <v>25</v>
      </c>
      <c r="AQ14" s="241"/>
      <c r="AR14" s="241"/>
      <c r="AS14" s="241">
        <v>476.95</v>
      </c>
      <c r="AT14" s="241">
        <v>87.5</v>
      </c>
      <c r="AU14" s="241">
        <v>708.75000000000011</v>
      </c>
      <c r="AV14" s="241">
        <v>591.54000000000008</v>
      </c>
      <c r="AW14" s="241">
        <v>59.5</v>
      </c>
      <c r="AX14" s="241">
        <v>118.14</v>
      </c>
      <c r="AY14" s="241">
        <v>229.6</v>
      </c>
      <c r="AZ14" s="241">
        <v>487</v>
      </c>
      <c r="BA14" s="241">
        <v>361</v>
      </c>
      <c r="BB14" s="241">
        <v>16</v>
      </c>
      <c r="BC14" s="241"/>
      <c r="BD14" s="241">
        <v>3160.98</v>
      </c>
    </row>
    <row r="15" spans="1:76">
      <c r="A15" s="233" t="s">
        <v>2414</v>
      </c>
      <c r="B15" s="450">
        <v>1</v>
      </c>
      <c r="E15" s="233">
        <v>13</v>
      </c>
      <c r="F15" s="241">
        <v>470.6</v>
      </c>
      <c r="G15" s="241">
        <v>389</v>
      </c>
      <c r="H15" s="241"/>
      <c r="I15" s="241">
        <v>729.85</v>
      </c>
      <c r="J15" s="241">
        <v>87.5</v>
      </c>
      <c r="K15" s="241">
        <v>678.84999999999991</v>
      </c>
      <c r="L15" s="241">
        <v>1470.0400000000002</v>
      </c>
      <c r="M15" s="241">
        <v>1102.75</v>
      </c>
      <c r="N15" s="241">
        <v>76.48</v>
      </c>
      <c r="O15" s="241">
        <v>160.44</v>
      </c>
      <c r="P15" s="241">
        <v>347.12</v>
      </c>
      <c r="Q15" s="241">
        <v>522.59</v>
      </c>
      <c r="R15" s="241"/>
      <c r="S15" s="241">
        <v>6035.2199999999993</v>
      </c>
      <c r="AO15" s="233">
        <v>13</v>
      </c>
      <c r="AP15" s="241">
        <v>470.6</v>
      </c>
      <c r="AQ15" s="241">
        <v>389</v>
      </c>
      <c r="AR15" s="241"/>
      <c r="AS15" s="241">
        <v>729.85</v>
      </c>
      <c r="AT15" s="241">
        <v>87.5</v>
      </c>
      <c r="AU15" s="241">
        <v>678.84999999999991</v>
      </c>
      <c r="AV15" s="241">
        <v>1470.0400000000002</v>
      </c>
      <c r="AW15" s="241">
        <v>1102.75</v>
      </c>
      <c r="AX15" s="241">
        <v>76.48</v>
      </c>
      <c r="AY15" s="241">
        <v>160.44</v>
      </c>
      <c r="AZ15" s="241">
        <v>347.12</v>
      </c>
      <c r="BA15" s="241">
        <v>522.59</v>
      </c>
      <c r="BB15" s="241"/>
      <c r="BC15" s="241"/>
      <c r="BD15" s="241">
        <v>6035.2199999999993</v>
      </c>
    </row>
    <row r="16" spans="1:76">
      <c r="E16" s="233">
        <v>14</v>
      </c>
      <c r="F16" s="241">
        <v>193.8</v>
      </c>
      <c r="G16" s="241"/>
      <c r="H16" s="241"/>
      <c r="I16" s="241">
        <v>346.3</v>
      </c>
      <c r="J16" s="241">
        <v>96.3</v>
      </c>
      <c r="K16" s="241">
        <v>699.2</v>
      </c>
      <c r="L16" s="241">
        <v>1556.89</v>
      </c>
      <c r="M16" s="241">
        <v>1053.1999999999998</v>
      </c>
      <c r="N16" s="241">
        <v>166.98</v>
      </c>
      <c r="O16" s="241">
        <v>340.8</v>
      </c>
      <c r="P16" s="241">
        <v>579.67999999999995</v>
      </c>
      <c r="Q16" s="241">
        <v>320.19</v>
      </c>
      <c r="R16" s="241"/>
      <c r="S16" s="241">
        <v>5353.3399999999992</v>
      </c>
      <c r="AO16" s="233">
        <v>14</v>
      </c>
      <c r="AP16" s="241">
        <v>193.8</v>
      </c>
      <c r="AQ16" s="241"/>
      <c r="AR16" s="241"/>
      <c r="AS16" s="241">
        <v>346.3</v>
      </c>
      <c r="AT16" s="241">
        <v>96.3</v>
      </c>
      <c r="AU16" s="241">
        <v>699.2</v>
      </c>
      <c r="AV16" s="241">
        <v>1556.89</v>
      </c>
      <c r="AW16" s="241">
        <v>1053.1999999999998</v>
      </c>
      <c r="AX16" s="241">
        <v>166.98</v>
      </c>
      <c r="AY16" s="241">
        <v>340.8</v>
      </c>
      <c r="AZ16" s="241">
        <v>579.67999999999995</v>
      </c>
      <c r="BA16" s="241">
        <v>320.19</v>
      </c>
      <c r="BB16" s="241"/>
      <c r="BC16" s="241"/>
      <c r="BD16" s="241">
        <v>5353.3399999999992</v>
      </c>
    </row>
    <row r="17" spans="5:56">
      <c r="E17" s="233">
        <v>15</v>
      </c>
      <c r="F17" s="241">
        <v>287.88</v>
      </c>
      <c r="G17" s="241">
        <v>287.88</v>
      </c>
      <c r="H17" s="241"/>
      <c r="I17" s="241">
        <v>224</v>
      </c>
      <c r="J17" s="241">
        <v>87.5</v>
      </c>
      <c r="K17" s="241">
        <v>460.6</v>
      </c>
      <c r="L17" s="241">
        <v>1262.3</v>
      </c>
      <c r="M17" s="241">
        <v>1074.79</v>
      </c>
      <c r="N17" s="241">
        <v>115.8</v>
      </c>
      <c r="O17" s="241">
        <v>159.19999999999999</v>
      </c>
      <c r="P17" s="241">
        <v>504.99</v>
      </c>
      <c r="Q17" s="241">
        <v>93.4</v>
      </c>
      <c r="R17" s="241"/>
      <c r="S17" s="241">
        <v>4558.3399999999992</v>
      </c>
      <c r="AO17" s="233">
        <v>15</v>
      </c>
      <c r="AP17" s="241">
        <v>287.88</v>
      </c>
      <c r="AQ17" s="241">
        <v>287.88</v>
      </c>
      <c r="AR17" s="241"/>
      <c r="AS17" s="241">
        <v>224</v>
      </c>
      <c r="AT17" s="241">
        <v>87.5</v>
      </c>
      <c r="AU17" s="241">
        <v>460.6</v>
      </c>
      <c r="AV17" s="241">
        <v>1262.3</v>
      </c>
      <c r="AW17" s="241">
        <v>1074.79</v>
      </c>
      <c r="AX17" s="241">
        <v>115.8</v>
      </c>
      <c r="AY17" s="241">
        <v>159.19999999999999</v>
      </c>
      <c r="AZ17" s="241">
        <v>504.99</v>
      </c>
      <c r="BA17" s="241">
        <v>93.4</v>
      </c>
      <c r="BB17" s="241"/>
      <c r="BC17" s="241"/>
      <c r="BD17" s="241">
        <v>4558.3399999999992</v>
      </c>
    </row>
    <row r="18" spans="5:56">
      <c r="E18" s="233" t="s">
        <v>2414</v>
      </c>
      <c r="F18" s="756">
        <v>3664.3620000000001</v>
      </c>
      <c r="G18" s="756">
        <v>3605.88</v>
      </c>
      <c r="H18" s="756">
        <v>25</v>
      </c>
      <c r="I18" s="756">
        <v>6826.95</v>
      </c>
      <c r="J18" s="756">
        <v>1459.55</v>
      </c>
      <c r="K18" s="756">
        <v>9700.6200000000008</v>
      </c>
      <c r="L18" s="756">
        <v>18661.75</v>
      </c>
      <c r="M18" s="756">
        <v>12147.691999999999</v>
      </c>
      <c r="N18" s="756">
        <v>1991.44</v>
      </c>
      <c r="O18" s="756">
        <v>2818.06</v>
      </c>
      <c r="P18" s="756">
        <v>8248.33</v>
      </c>
      <c r="Q18" s="756">
        <v>5496.7499999999991</v>
      </c>
      <c r="R18" s="756">
        <v>206.4</v>
      </c>
      <c r="S18" s="756">
        <v>74852.784</v>
      </c>
      <c r="AO18" s="233">
        <v>16</v>
      </c>
      <c r="AP18" s="241"/>
      <c r="AQ18" s="241"/>
      <c r="AR18" s="241"/>
      <c r="AS18" s="241"/>
      <c r="AT18" s="241"/>
      <c r="AU18" s="241"/>
      <c r="AV18" s="241"/>
      <c r="AW18" s="241"/>
      <c r="AX18" s="241"/>
      <c r="AY18" s="241"/>
      <c r="AZ18" s="241"/>
      <c r="BA18" s="241"/>
      <c r="BB18" s="241"/>
      <c r="BC18" s="241"/>
      <c r="BD18" s="241"/>
    </row>
    <row r="19" spans="5:56">
      <c r="AO19" s="233">
        <v>17</v>
      </c>
      <c r="AP19" s="241"/>
      <c r="AQ19" s="241"/>
      <c r="AR19" s="241"/>
      <c r="AS19" s="241"/>
      <c r="AT19" s="241"/>
      <c r="AU19" s="241"/>
      <c r="AV19" s="241"/>
      <c r="AW19" s="241"/>
      <c r="AX19" s="241"/>
      <c r="AY19" s="241"/>
      <c r="AZ19" s="241"/>
      <c r="BA19" s="241"/>
      <c r="BB19" s="241"/>
      <c r="BC19" s="241"/>
      <c r="BD19" s="241"/>
    </row>
    <row r="20" spans="5:56">
      <c r="AO20" s="233" t="s">
        <v>2416</v>
      </c>
      <c r="AP20" s="241"/>
      <c r="AQ20" s="241"/>
      <c r="AR20" s="241"/>
      <c r="AS20" s="241"/>
      <c r="AT20" s="241"/>
      <c r="AU20" s="241"/>
      <c r="AV20" s="241"/>
      <c r="AW20" s="241"/>
      <c r="AX20" s="241"/>
      <c r="AY20" s="241"/>
      <c r="AZ20" s="241"/>
      <c r="BA20" s="241"/>
      <c r="BB20" s="241"/>
      <c r="BC20" s="241"/>
      <c r="BD20" s="241"/>
    </row>
    <row r="21" spans="5:56">
      <c r="AO21" s="233" t="s">
        <v>2414</v>
      </c>
      <c r="AP21" s="756">
        <v>3664.3620000000001</v>
      </c>
      <c r="AQ21" s="756">
        <v>3605.88</v>
      </c>
      <c r="AR21" s="756">
        <v>25</v>
      </c>
      <c r="AS21" s="756">
        <v>6826.95</v>
      </c>
      <c r="AT21" s="756">
        <v>1459.55</v>
      </c>
      <c r="AU21" s="756">
        <v>9700.6200000000008</v>
      </c>
      <c r="AV21" s="756">
        <v>18661.75</v>
      </c>
      <c r="AW21" s="756">
        <v>12147.691999999999</v>
      </c>
      <c r="AX21" s="756">
        <v>1991.44</v>
      </c>
      <c r="AY21" s="756">
        <v>2818.06</v>
      </c>
      <c r="AZ21" s="756">
        <v>8248.33</v>
      </c>
      <c r="BA21" s="756">
        <v>5496.7499999999991</v>
      </c>
      <c r="BB21" s="756">
        <v>206.4</v>
      </c>
      <c r="BC21" s="756"/>
      <c r="BD21" s="756">
        <v>74852.784</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1BCF4-7E51-443D-8D7D-8DB1EF2118B5}">
  <sheetPr codeName="Sheet59">
    <tabColor rgb="FF00B0F0"/>
  </sheetPr>
  <dimension ref="B1:J2"/>
  <sheetViews>
    <sheetView workbookViewId="0">
      <selection activeCell="F8" sqref="F8"/>
    </sheetView>
  </sheetViews>
  <sheetFormatPr defaultRowHeight="15"/>
  <cols>
    <col min="1" max="1" width="7" style="451" customWidth="1"/>
    <col min="2" max="2" width="17.5703125" style="451" customWidth="1"/>
    <col min="3" max="3" width="42.5703125" style="451" bestFit="1" customWidth="1"/>
    <col min="4" max="4" width="17.42578125" style="451" customWidth="1"/>
    <col min="5" max="5" width="12.7109375" style="451" customWidth="1"/>
    <col min="6" max="6" width="12.28515625" style="451" customWidth="1"/>
    <col min="7" max="7" width="16.7109375" style="451" customWidth="1"/>
    <col min="8" max="8" width="16.5703125" style="451" customWidth="1"/>
    <col min="9" max="9" width="14.7109375" style="451" customWidth="1"/>
    <col min="10" max="10" width="22.85546875" style="451" customWidth="1"/>
    <col min="11" max="11" width="34.42578125" style="451" customWidth="1"/>
    <col min="12" max="12" width="22.85546875" style="451" bestFit="1" customWidth="1"/>
    <col min="13" max="13" width="15.5703125" style="451" customWidth="1"/>
    <col min="14" max="14" width="13.140625" style="451" bestFit="1" customWidth="1"/>
    <col min="15" max="15" width="20" style="451" bestFit="1" customWidth="1"/>
    <col min="16" max="16" width="13.85546875" style="451" bestFit="1" customWidth="1"/>
    <col min="17" max="16384" width="9.140625" style="451"/>
  </cols>
  <sheetData>
    <row r="1" spans="2:10" ht="21.6" customHeight="1" thickBot="1">
      <c r="B1" s="570" t="str">
        <f ca="1">"On est semaine " &amp; _xlfn.ISOWEEKNUM(TODAY())</f>
        <v>On est semaine 10</v>
      </c>
      <c r="D1" s="917" t="s">
        <v>3081</v>
      </c>
      <c r="E1" s="918"/>
      <c r="F1" s="918"/>
      <c r="G1" s="918"/>
      <c r="H1" s="918"/>
      <c r="I1" s="918"/>
      <c r="J1" s="919"/>
    </row>
    <row r="2" spans="2:10" ht="21.6" customHeight="1" thickBot="1">
      <c r="D2" s="920"/>
      <c r="E2" s="921"/>
      <c r="F2" s="921"/>
      <c r="G2" s="921"/>
      <c r="H2" s="921"/>
      <c r="I2" s="921"/>
      <c r="J2" s="922"/>
    </row>
  </sheetData>
  <sheetProtection algorithmName="SHA-512" hashValue="be3f9Q7H6nv6mlONTFULWrhWF5nwu4zDhEtDNhc8v0V2sSmeGUdoO+Zdl9UEiHUsMeTFkyzaVJIsCygVz+1Mdw==" saltValue="JidD28HTk7xAAm6foUla3Q==" spinCount="100000" sheet="1" objects="1" scenarios="1"/>
  <mergeCells count="1">
    <mergeCell ref="D1:J2"/>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CD039-D887-440D-8DB1-9672C437CB69}">
  <sheetPr codeName="Sheet60"/>
  <dimension ref="A1:C18"/>
  <sheetViews>
    <sheetView workbookViewId="0"/>
  </sheetViews>
  <sheetFormatPr defaultRowHeight="15"/>
  <sheetData>
    <row r="1" spans="1:3">
      <c r="A1" s="906"/>
      <c r="B1" s="907"/>
      <c r="C1" s="908"/>
    </row>
    <row r="2" spans="1:3">
      <c r="A2" s="909"/>
      <c r="B2" s="910"/>
      <c r="C2" s="911"/>
    </row>
    <row r="3" spans="1:3">
      <c r="A3" s="909"/>
      <c r="B3" s="910"/>
      <c r="C3" s="911"/>
    </row>
    <row r="4" spans="1:3">
      <c r="A4" s="909"/>
      <c r="B4" s="910"/>
      <c r="C4" s="911"/>
    </row>
    <row r="5" spans="1:3">
      <c r="A5" s="909"/>
      <c r="B5" s="910"/>
      <c r="C5" s="911"/>
    </row>
    <row r="6" spans="1:3">
      <c r="A6" s="909"/>
      <c r="B6" s="910"/>
      <c r="C6" s="911"/>
    </row>
    <row r="7" spans="1:3">
      <c r="A7" s="909"/>
      <c r="B7" s="910"/>
      <c r="C7" s="911"/>
    </row>
    <row r="8" spans="1:3">
      <c r="A8" s="909"/>
      <c r="B8" s="910"/>
      <c r="C8" s="911"/>
    </row>
    <row r="9" spans="1:3">
      <c r="A9" s="909"/>
      <c r="B9" s="910"/>
      <c r="C9" s="911"/>
    </row>
    <row r="10" spans="1:3">
      <c r="A10" s="909"/>
      <c r="B10" s="910"/>
      <c r="C10" s="911"/>
    </row>
    <row r="11" spans="1:3">
      <c r="A11" s="909"/>
      <c r="B11" s="910"/>
      <c r="C11" s="911"/>
    </row>
    <row r="12" spans="1:3">
      <c r="A12" s="909"/>
      <c r="B12" s="910"/>
      <c r="C12" s="911"/>
    </row>
    <row r="13" spans="1:3">
      <c r="A13" s="909"/>
      <c r="B13" s="910"/>
      <c r="C13" s="911"/>
    </row>
    <row r="14" spans="1:3">
      <c r="A14" s="909"/>
      <c r="B14" s="910"/>
      <c r="C14" s="911"/>
    </row>
    <row r="15" spans="1:3">
      <c r="A15" s="909"/>
      <c r="B15" s="910"/>
      <c r="C15" s="911"/>
    </row>
    <row r="16" spans="1:3">
      <c r="A16" s="909"/>
      <c r="B16" s="910"/>
      <c r="C16" s="911"/>
    </row>
    <row r="17" spans="1:3">
      <c r="A17" s="909"/>
      <c r="B17" s="910"/>
      <c r="C17" s="911"/>
    </row>
    <row r="18" spans="1:3">
      <c r="A18" s="912"/>
      <c r="B18" s="913"/>
      <c r="C18" s="91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E507A-F1FC-419A-9307-0BDC94F41F3E}">
  <sheetPr codeName="Sheet61"/>
  <dimension ref="A1:Q40"/>
  <sheetViews>
    <sheetView topLeftCell="D1" workbookViewId="0">
      <selection activeCell="P4" sqref="P4"/>
    </sheetView>
  </sheetViews>
  <sheetFormatPr defaultRowHeight="15"/>
  <cols>
    <col min="1" max="1" width="13.140625" bestFit="1" customWidth="1"/>
    <col min="2" max="2" width="16.5703125" bestFit="1" customWidth="1"/>
    <col min="3" max="3" width="21.140625" bestFit="1" customWidth="1"/>
    <col min="4" max="4" width="13.140625" bestFit="1" customWidth="1"/>
    <col min="5" max="5" width="16.5703125" bestFit="1" customWidth="1"/>
    <col min="6" max="6" width="13.140625" bestFit="1" customWidth="1"/>
    <col min="7" max="7" width="16.5703125" bestFit="1" customWidth="1"/>
    <col min="8" max="8" width="13.5703125" bestFit="1" customWidth="1"/>
    <col min="11" max="12" width="13.140625" bestFit="1" customWidth="1"/>
    <col min="13" max="13" width="16.5703125" bestFit="1" customWidth="1"/>
    <col min="16" max="16" width="13.140625" bestFit="1" customWidth="1"/>
    <col min="17" max="17" width="32.5703125" bestFit="1" customWidth="1"/>
  </cols>
  <sheetData>
    <row r="1" spans="1:17">
      <c r="D1" s="232" t="s">
        <v>2418</v>
      </c>
      <c r="E1" t="s">
        <v>2510</v>
      </c>
      <c r="L1" s="232" t="s">
        <v>2418</v>
      </c>
      <c r="M1" t="s">
        <v>2510</v>
      </c>
      <c r="P1" s="232" t="s">
        <v>1410</v>
      </c>
      <c r="Q1" t="s">
        <v>2415</v>
      </c>
    </row>
    <row r="2" spans="1:17">
      <c r="D2" s="233" t="s">
        <v>1472</v>
      </c>
      <c r="E2" s="756">
        <v>10292.379999999997</v>
      </c>
      <c r="L2" s="233">
        <v>1</v>
      </c>
      <c r="M2" s="756">
        <v>2742.58</v>
      </c>
    </row>
    <row r="3" spans="1:17">
      <c r="A3" s="232" t="s">
        <v>2418</v>
      </c>
      <c r="B3" t="s">
        <v>2510</v>
      </c>
      <c r="D3" s="233" t="s">
        <v>1475</v>
      </c>
      <c r="E3" s="756">
        <v>12320.103999999999</v>
      </c>
      <c r="L3" s="233">
        <v>2</v>
      </c>
      <c r="M3" s="756">
        <v>6416.3840000000018</v>
      </c>
      <c r="P3" s="232" t="s">
        <v>2418</v>
      </c>
      <c r="Q3" t="s">
        <v>2509</v>
      </c>
    </row>
    <row r="4" spans="1:17">
      <c r="A4" s="233" t="s">
        <v>2416</v>
      </c>
      <c r="B4" s="756"/>
      <c r="D4" s="233" t="s">
        <v>1424</v>
      </c>
      <c r="E4" s="756">
        <v>11877.459999999997</v>
      </c>
      <c r="L4" s="233">
        <v>3</v>
      </c>
      <c r="M4" s="756">
        <v>6232.58</v>
      </c>
      <c r="P4" s="233" t="s">
        <v>1472</v>
      </c>
      <c r="Q4" s="756">
        <v>90</v>
      </c>
    </row>
    <row r="5" spans="1:17">
      <c r="A5" s="233" t="s">
        <v>2507</v>
      </c>
      <c r="B5" s="756">
        <v>23835.124000000003</v>
      </c>
      <c r="D5" s="233" t="s">
        <v>1432</v>
      </c>
      <c r="E5" s="756">
        <v>17871.839999999993</v>
      </c>
      <c r="L5" s="233">
        <v>4</v>
      </c>
      <c r="M5" s="756">
        <v>4892.1400000000012</v>
      </c>
      <c r="P5" s="233" t="s">
        <v>1475</v>
      </c>
      <c r="Q5" s="756">
        <v>111</v>
      </c>
    </row>
    <row r="6" spans="1:17">
      <c r="A6" s="233" t="s">
        <v>2508</v>
      </c>
      <c r="B6" s="756">
        <v>19629.34</v>
      </c>
      <c r="D6" s="233" t="s">
        <v>1440</v>
      </c>
      <c r="E6" s="756">
        <v>17085.140000000014</v>
      </c>
      <c r="L6" s="233">
        <v>5</v>
      </c>
      <c r="M6" s="756">
        <v>4941.16</v>
      </c>
      <c r="P6" s="233" t="s">
        <v>1424</v>
      </c>
      <c r="Q6" s="756">
        <v>146</v>
      </c>
    </row>
    <row r="7" spans="1:17">
      <c r="A7" s="233" t="s">
        <v>1837</v>
      </c>
      <c r="B7" s="756">
        <v>22575.439999999999</v>
      </c>
      <c r="D7" s="233" t="s">
        <v>1517</v>
      </c>
      <c r="E7" s="756">
        <v>2048.48</v>
      </c>
      <c r="L7" s="233">
        <v>6</v>
      </c>
      <c r="M7" s="756">
        <v>4175.3399999999992</v>
      </c>
      <c r="P7" s="233" t="s">
        <v>1432</v>
      </c>
      <c r="Q7" s="756">
        <v>131</v>
      </c>
    </row>
    <row r="8" spans="1:17">
      <c r="A8" s="233" t="s">
        <v>3218</v>
      </c>
      <c r="B8" s="756">
        <v>8812.880000000001</v>
      </c>
      <c r="D8" s="233" t="s">
        <v>1466</v>
      </c>
      <c r="E8" s="756">
        <v>3357.38</v>
      </c>
      <c r="L8" s="233">
        <v>7</v>
      </c>
      <c r="M8" s="756">
        <v>4430.18</v>
      </c>
      <c r="P8" s="233" t="s">
        <v>1440</v>
      </c>
      <c r="Q8" s="756">
        <v>218</v>
      </c>
    </row>
    <row r="9" spans="1:17">
      <c r="A9" s="233" t="s">
        <v>2414</v>
      </c>
      <c r="B9" s="756">
        <v>74852.784000000014</v>
      </c>
      <c r="D9" s="233" t="s">
        <v>2416</v>
      </c>
      <c r="E9" s="756"/>
      <c r="L9" s="233">
        <v>8</v>
      </c>
      <c r="M9" s="756">
        <v>6735.340000000002</v>
      </c>
      <c r="P9" s="233" t="s">
        <v>1517</v>
      </c>
      <c r="Q9" s="756">
        <v>6</v>
      </c>
    </row>
    <row r="10" spans="1:17">
      <c r="D10" s="233" t="s">
        <v>2414</v>
      </c>
      <c r="E10" s="756">
        <v>74852.784</v>
      </c>
      <c r="L10" s="233">
        <v>9</v>
      </c>
      <c r="M10" s="756">
        <v>3786.96</v>
      </c>
      <c r="P10" s="233" t="s">
        <v>1466</v>
      </c>
      <c r="Q10" s="756">
        <v>43</v>
      </c>
    </row>
    <row r="11" spans="1:17">
      <c r="L11" s="233">
        <v>10</v>
      </c>
      <c r="M11" s="756">
        <v>6129.76</v>
      </c>
      <c r="P11" s="233" t="s">
        <v>2414</v>
      </c>
      <c r="Q11" s="756">
        <v>745</v>
      </c>
    </row>
    <row r="12" spans="1:17">
      <c r="L12" s="233">
        <v>11</v>
      </c>
      <c r="M12" s="756">
        <v>5262.4800000000005</v>
      </c>
    </row>
    <row r="13" spans="1:17">
      <c r="L13" s="233">
        <v>12</v>
      </c>
      <c r="M13" s="756">
        <v>3160.9800000000005</v>
      </c>
    </row>
    <row r="14" spans="1:17">
      <c r="L14" s="233">
        <v>13</v>
      </c>
      <c r="M14" s="756">
        <v>6035.22</v>
      </c>
    </row>
    <row r="15" spans="1:17">
      <c r="L15" s="233">
        <v>14</v>
      </c>
      <c r="M15" s="756">
        <v>5353.34</v>
      </c>
    </row>
    <row r="16" spans="1:17">
      <c r="L16" s="233">
        <v>15</v>
      </c>
      <c r="M16" s="756">
        <v>4558.34</v>
      </c>
    </row>
    <row r="17" spans="1:17">
      <c r="L17" s="233">
        <v>16</v>
      </c>
      <c r="M17" s="756"/>
    </row>
    <row r="18" spans="1:17">
      <c r="L18" s="233">
        <v>17</v>
      </c>
      <c r="M18" s="756"/>
    </row>
    <row r="19" spans="1:17">
      <c r="L19" s="233" t="s">
        <v>2416</v>
      </c>
      <c r="M19" s="756"/>
    </row>
    <row r="20" spans="1:17">
      <c r="L20" s="233" t="s">
        <v>2414</v>
      </c>
      <c r="M20" s="756">
        <v>74852.784000000014</v>
      </c>
    </row>
    <row r="22" spans="1:17">
      <c r="A22" s="882" t="s">
        <v>1398</v>
      </c>
      <c r="B22" s="882" t="s">
        <v>3298</v>
      </c>
      <c r="C22" s="887" t="s">
        <v>3303</v>
      </c>
      <c r="F22" s="882" t="s">
        <v>3295</v>
      </c>
      <c r="G22" s="882" t="s">
        <v>3298</v>
      </c>
      <c r="H22" s="887" t="s">
        <v>3304</v>
      </c>
      <c r="K22" s="882"/>
      <c r="L22" s="882" t="s">
        <v>3298</v>
      </c>
      <c r="M22" s="887" t="s">
        <v>3305</v>
      </c>
      <c r="P22" s="882" t="s">
        <v>3295</v>
      </c>
      <c r="Q22" s="882" t="s">
        <v>3297</v>
      </c>
    </row>
    <row r="23" spans="1:17">
      <c r="A23" s="882" t="s">
        <v>2507</v>
      </c>
      <c r="B23" s="883">
        <f>_xlfn.IFNA(VLOOKUP(A23,$A$4:$B$8,2,0), 0)</f>
        <v>23835.124000000003</v>
      </c>
      <c r="C23" s="883">
        <f>AVERAGE($B$23:$B$25)</f>
        <v>22013.301333333337</v>
      </c>
      <c r="F23" s="882" t="s">
        <v>1472</v>
      </c>
      <c r="G23" s="883">
        <f>_xlfn.IFNA(VLOOKUP(F23,$D$2:$E$9,2,0), 0)</f>
        <v>10292.379999999997</v>
      </c>
      <c r="H23" s="883" cm="1">
        <f t="array" ref="H23">AVERAGE(IF($G$23:$G$29&lt;&gt;0,$G$23:$G$29))</f>
        <v>10693.254857142858</v>
      </c>
      <c r="K23">
        <v>1</v>
      </c>
      <c r="L23" s="883">
        <f>_xlfn.IFNA(VLOOKUP(K23,$L$2:$M$19,2,0), 0)</f>
        <v>2742.58</v>
      </c>
      <c r="M23" s="883" cm="1">
        <f t="array" ref="M23">AVERAGE(IF($L$23:$L$37&lt;&gt;0,$L$23:$L$37))</f>
        <v>4990.1856000000007</v>
      </c>
      <c r="P23" s="882" t="s">
        <v>1472</v>
      </c>
      <c r="Q23">
        <f>_xlfn.IFNA(VLOOKUP(F23,$P$2:$Q$9,2,0), 0)</f>
        <v>90</v>
      </c>
    </row>
    <row r="24" spans="1:17">
      <c r="A24" s="882" t="s">
        <v>2508</v>
      </c>
      <c r="B24" s="883">
        <f t="shared" ref="B24:B26" si="0">_xlfn.IFNA(VLOOKUP(A24,$A$4:$B$8,2,0), 0)</f>
        <v>19629.34</v>
      </c>
      <c r="C24" s="883">
        <f t="shared" ref="C24:C26" si="1">AVERAGE($B$23:$B$25)</f>
        <v>22013.301333333337</v>
      </c>
      <c r="F24" s="882" t="s">
        <v>1475</v>
      </c>
      <c r="G24" s="883">
        <f t="shared" ref="G24:G29" si="2">_xlfn.IFNA(VLOOKUP(F24,$D$2:$E$9,2,0), 0)</f>
        <v>12320.103999999999</v>
      </c>
      <c r="H24" s="883" cm="1">
        <f t="array" ref="H24">AVERAGE(IF($G$23:$G$29&lt;&gt;0,$G$23:$G$29))</f>
        <v>10693.254857142858</v>
      </c>
      <c r="K24">
        <v>2</v>
      </c>
      <c r="L24" s="883">
        <f t="shared" ref="L24:L37" si="3">_xlfn.IFNA(VLOOKUP(K24,$L$2:$M$19,2,0), 0)</f>
        <v>6416.3840000000018</v>
      </c>
      <c r="M24" s="883" cm="1">
        <f t="array" ref="M24">AVERAGE(IF($L$23:$L$37&lt;&gt;0,$L$23:$L$37))</f>
        <v>4990.1856000000007</v>
      </c>
      <c r="P24" s="882" t="s">
        <v>1475</v>
      </c>
      <c r="Q24">
        <f t="shared" ref="Q24:Q29" si="4">_xlfn.IFNA(VLOOKUP(F24,$P$2:$Q$9,2,0), 0)</f>
        <v>111</v>
      </c>
    </row>
    <row r="25" spans="1:17">
      <c r="A25" s="882" t="s">
        <v>1837</v>
      </c>
      <c r="B25" s="883">
        <f t="shared" si="0"/>
        <v>22575.439999999999</v>
      </c>
      <c r="C25" s="883">
        <f t="shared" si="1"/>
        <v>22013.301333333337</v>
      </c>
      <c r="F25" s="882" t="s">
        <v>1424</v>
      </c>
      <c r="G25" s="883">
        <f t="shared" si="2"/>
        <v>11877.459999999997</v>
      </c>
      <c r="H25" s="883" cm="1">
        <f t="array" ref="H25">AVERAGE(IF($G$23:$G$29&lt;&gt;0,$G$23:$G$29))</f>
        <v>10693.254857142858</v>
      </c>
      <c r="K25">
        <v>3</v>
      </c>
      <c r="L25" s="883">
        <f t="shared" si="3"/>
        <v>6232.58</v>
      </c>
      <c r="M25" s="883" cm="1">
        <f t="array" ref="M25">AVERAGE(IF($L$23:$L$37&lt;&gt;0,$L$23:$L$37))</f>
        <v>4990.1856000000007</v>
      </c>
      <c r="P25" s="882" t="s">
        <v>1424</v>
      </c>
      <c r="Q25">
        <f t="shared" si="4"/>
        <v>146</v>
      </c>
    </row>
    <row r="26" spans="1:17">
      <c r="A26" s="882" t="s">
        <v>3218</v>
      </c>
      <c r="B26" s="883">
        <f t="shared" si="0"/>
        <v>8812.880000000001</v>
      </c>
      <c r="C26" s="883">
        <f t="shared" si="1"/>
        <v>22013.301333333337</v>
      </c>
      <c r="F26" s="882" t="s">
        <v>1432</v>
      </c>
      <c r="G26" s="883">
        <f t="shared" si="2"/>
        <v>17871.839999999993</v>
      </c>
      <c r="H26" s="883" cm="1">
        <f t="array" ref="H26">AVERAGE(IF($G$23:$G$29&lt;&gt;0,$G$23:$G$29))</f>
        <v>10693.254857142858</v>
      </c>
      <c r="K26">
        <v>4</v>
      </c>
      <c r="L26" s="883">
        <f t="shared" si="3"/>
        <v>4892.1400000000012</v>
      </c>
      <c r="M26" s="883" cm="1">
        <f t="array" ref="M26">AVERAGE(IF($L$23:$L$37&lt;&gt;0,$L$23:$L$37))</f>
        <v>4990.1856000000007</v>
      </c>
      <c r="P26" s="882" t="s">
        <v>1432</v>
      </c>
      <c r="Q26">
        <f t="shared" si="4"/>
        <v>131</v>
      </c>
    </row>
    <row r="27" spans="1:17">
      <c r="C27" s="241"/>
      <c r="F27" s="882" t="s">
        <v>1440</v>
      </c>
      <c r="G27" s="883">
        <f t="shared" si="2"/>
        <v>17085.140000000014</v>
      </c>
      <c r="H27" s="883" cm="1">
        <f t="array" ref="H27">AVERAGE(IF($G$23:$G$29&lt;&gt;0,$G$23:$G$29))</f>
        <v>10693.254857142858</v>
      </c>
      <c r="K27">
        <v>5</v>
      </c>
      <c r="L27" s="883">
        <f t="shared" si="3"/>
        <v>4941.16</v>
      </c>
      <c r="M27" s="883" cm="1">
        <f t="array" ref="M27">AVERAGE(IF($L$23:$L$37&lt;&gt;0,$L$23:$L$37))</f>
        <v>4990.1856000000007</v>
      </c>
      <c r="P27" s="882" t="s">
        <v>1440</v>
      </c>
      <c r="Q27">
        <f t="shared" si="4"/>
        <v>218</v>
      </c>
    </row>
    <row r="28" spans="1:17">
      <c r="C28" s="241"/>
      <c r="F28" s="882" t="s">
        <v>1517</v>
      </c>
      <c r="G28" s="883">
        <f t="shared" si="2"/>
        <v>2048.48</v>
      </c>
      <c r="H28" s="883" cm="1">
        <f t="array" ref="H28">AVERAGE(IF($G$23:$G$29&lt;&gt;0,$G$23:$G$29))</f>
        <v>10693.254857142858</v>
      </c>
      <c r="K28">
        <v>6</v>
      </c>
      <c r="L28" s="883">
        <f t="shared" si="3"/>
        <v>4175.3399999999992</v>
      </c>
      <c r="M28" s="883" cm="1">
        <f t="array" ref="M28">AVERAGE(IF($L$23:$L$37&lt;&gt;0,$L$23:$L$37))</f>
        <v>4990.1856000000007</v>
      </c>
      <c r="P28" s="882" t="s">
        <v>1517</v>
      </c>
      <c r="Q28">
        <f t="shared" si="4"/>
        <v>6</v>
      </c>
    </row>
    <row r="29" spans="1:17">
      <c r="C29" s="241"/>
      <c r="F29" s="882" t="s">
        <v>1466</v>
      </c>
      <c r="G29" s="883">
        <f t="shared" si="2"/>
        <v>3357.38</v>
      </c>
      <c r="H29" s="883" cm="1">
        <f t="array" ref="H29">AVERAGE(IF($G$23:$G$29&lt;&gt;0,$G$23:$G$29))</f>
        <v>10693.254857142858</v>
      </c>
      <c r="K29">
        <v>7</v>
      </c>
      <c r="L29" s="883">
        <f t="shared" si="3"/>
        <v>4430.18</v>
      </c>
      <c r="M29" s="883" cm="1">
        <f t="array" ref="M29">AVERAGE(IF($L$23:$L$37&lt;&gt;0,$L$23:$L$37))</f>
        <v>4990.1856000000007</v>
      </c>
      <c r="P29" s="882" t="s">
        <v>1466</v>
      </c>
      <c r="Q29">
        <f t="shared" si="4"/>
        <v>0</v>
      </c>
    </row>
    <row r="30" spans="1:17">
      <c r="C30" s="241"/>
      <c r="K30">
        <v>8</v>
      </c>
      <c r="L30" s="883">
        <f t="shared" si="3"/>
        <v>6735.340000000002</v>
      </c>
      <c r="M30" s="883" cm="1">
        <f t="array" ref="M30">AVERAGE(IF($L$23:$L$37&lt;&gt;0,$L$23:$L$37))</f>
        <v>4990.1856000000007</v>
      </c>
    </row>
    <row r="31" spans="1:17">
      <c r="C31" s="241"/>
      <c r="K31">
        <v>9</v>
      </c>
      <c r="L31" s="883">
        <f t="shared" si="3"/>
        <v>3786.96</v>
      </c>
      <c r="M31" s="883" cm="1">
        <f t="array" ref="M31">AVERAGE(IF($L$23:$L$37&lt;&gt;0,$L$23:$L$37))</f>
        <v>4990.1856000000007</v>
      </c>
    </row>
    <row r="32" spans="1:17">
      <c r="C32" s="241"/>
      <c r="K32">
        <v>10</v>
      </c>
      <c r="L32" s="883">
        <f t="shared" si="3"/>
        <v>6129.76</v>
      </c>
      <c r="M32" s="883" cm="1">
        <f t="array" ref="M32">AVERAGE(IF($L$23:$L$37&lt;&gt;0,$L$23:$L$37))</f>
        <v>4990.1856000000007</v>
      </c>
    </row>
    <row r="33" spans="3:16">
      <c r="C33" s="241"/>
      <c r="K33">
        <v>11</v>
      </c>
      <c r="L33" s="883">
        <f t="shared" si="3"/>
        <v>5262.4800000000005</v>
      </c>
      <c r="M33" s="883" cm="1">
        <f t="array" ref="M33">AVERAGE(IF($L$23:$L$37&lt;&gt;0,$L$23:$L$37))</f>
        <v>4990.1856000000007</v>
      </c>
    </row>
    <row r="34" spans="3:16">
      <c r="C34" s="241"/>
      <c r="K34">
        <v>12</v>
      </c>
      <c r="L34" s="883">
        <f t="shared" si="3"/>
        <v>3160.9800000000005</v>
      </c>
      <c r="M34" s="883" cm="1">
        <f t="array" ref="M34">AVERAGE(IF($L$23:$L$37&lt;&gt;0,$L$23:$L$37))</f>
        <v>4990.1856000000007</v>
      </c>
    </row>
    <row r="35" spans="3:16">
      <c r="K35">
        <v>13</v>
      </c>
      <c r="L35" s="883">
        <f t="shared" si="3"/>
        <v>6035.22</v>
      </c>
      <c r="M35" s="883" cm="1">
        <f t="array" ref="M35">AVERAGE(IF($L$23:$L$37&lt;&gt;0,$L$23:$L$37))</f>
        <v>4990.1856000000007</v>
      </c>
    </row>
    <row r="36" spans="3:16">
      <c r="K36">
        <v>14</v>
      </c>
      <c r="L36" s="883">
        <f t="shared" si="3"/>
        <v>5353.34</v>
      </c>
      <c r="M36" s="883" cm="1">
        <f t="array" ref="M36">AVERAGE(IF($L$23:$L$37&lt;&gt;0,$L$23:$L$37))</f>
        <v>4990.1856000000007</v>
      </c>
    </row>
    <row r="37" spans="3:16">
      <c r="K37">
        <v>15</v>
      </c>
      <c r="L37" s="883">
        <f t="shared" si="3"/>
        <v>4558.34</v>
      </c>
      <c r="M37" s="883" cm="1">
        <f t="array" ref="M37">AVERAGE(IF($L$23:$L$37&lt;&gt;0,$L$23:$L$37))</f>
        <v>4990.1856000000007</v>
      </c>
    </row>
    <row r="40" spans="3:16">
      <c r="P40" s="760"/>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076E0-8601-47CD-87F1-9880CDFEB936}">
  <sheetPr codeName="Sheet62">
    <tabColor rgb="FF00B0F0"/>
  </sheetPr>
  <dimension ref="B1:P60"/>
  <sheetViews>
    <sheetView workbookViewId="0">
      <selection activeCell="C1" sqref="C1"/>
    </sheetView>
  </sheetViews>
  <sheetFormatPr defaultRowHeight="15"/>
  <cols>
    <col min="1" max="1" width="7" style="451" customWidth="1"/>
    <col min="2" max="2" width="17.5703125" style="451" customWidth="1"/>
    <col min="3" max="3" width="42.5703125" style="451" bestFit="1" customWidth="1"/>
    <col min="4" max="4" width="17.42578125" style="451" customWidth="1"/>
    <col min="5" max="5" width="12.7109375" style="451" customWidth="1"/>
    <col min="6" max="6" width="12.28515625" style="451" customWidth="1"/>
    <col min="7" max="7" width="16.7109375" style="451" customWidth="1"/>
    <col min="8" max="8" width="16.5703125" style="451" customWidth="1"/>
    <col min="9" max="9" width="14.7109375" style="451" customWidth="1"/>
    <col min="10" max="10" width="22.85546875" style="451" customWidth="1"/>
    <col min="11" max="11" width="34.42578125" style="451" customWidth="1"/>
    <col min="12" max="12" width="22.85546875" style="451" bestFit="1" customWidth="1"/>
    <col min="13" max="13" width="15.5703125" style="451" customWidth="1"/>
    <col min="14" max="14" width="14.42578125" style="451" bestFit="1" customWidth="1"/>
    <col min="15" max="15" width="20" style="451" bestFit="1" customWidth="1"/>
    <col min="16" max="16" width="13.85546875" style="451" bestFit="1" customWidth="1"/>
    <col min="17" max="16384" width="9.140625" style="451"/>
  </cols>
  <sheetData>
    <row r="1" spans="2:16" ht="21.6" customHeight="1" thickBot="1">
      <c r="B1" s="570" t="str">
        <f ca="1">"On est semaine " &amp; _xlfn.ISOWEEKNUM(TODAY())</f>
        <v>On est semaine 10</v>
      </c>
      <c r="D1" s="917" t="s">
        <v>3081</v>
      </c>
      <c r="E1" s="918"/>
      <c r="F1" s="918"/>
      <c r="G1" s="918"/>
      <c r="H1" s="918"/>
      <c r="I1" s="918"/>
      <c r="J1" s="919"/>
    </row>
    <row r="2" spans="2:16" ht="21.6" customHeight="1" thickBot="1">
      <c r="D2" s="920"/>
      <c r="E2" s="921"/>
      <c r="F2" s="921"/>
      <c r="G2" s="921"/>
      <c r="H2" s="921"/>
      <c r="I2" s="921"/>
      <c r="J2" s="922"/>
    </row>
    <row r="4" spans="2:16">
      <c r="N4" s="451" t="s">
        <v>2418</v>
      </c>
      <c r="O4" s="451" t="s">
        <v>3299</v>
      </c>
      <c r="P4" s="451" t="s">
        <v>3300</v>
      </c>
    </row>
    <row r="5" spans="2:16">
      <c r="N5" s="884" t="s">
        <v>2507</v>
      </c>
      <c r="O5" s="885"/>
      <c r="P5" s="885"/>
    </row>
    <row r="6" spans="2:16">
      <c r="N6" s="886">
        <v>45658</v>
      </c>
      <c r="O6" s="885"/>
      <c r="P6" s="885">
        <v>6</v>
      </c>
    </row>
    <row r="7" spans="2:16">
      <c r="N7" s="886">
        <v>45659</v>
      </c>
      <c r="O7" s="885">
        <v>1173.58</v>
      </c>
      <c r="P7" s="885">
        <v>12</v>
      </c>
    </row>
    <row r="8" spans="2:16">
      <c r="N8" s="886">
        <v>45660</v>
      </c>
      <c r="O8" s="885">
        <v>1050</v>
      </c>
      <c r="P8" s="885">
        <v>18</v>
      </c>
    </row>
    <row r="9" spans="2:16">
      <c r="N9" s="886">
        <v>45662</v>
      </c>
      <c r="O9" s="885">
        <v>519</v>
      </c>
      <c r="P9" s="885">
        <v>3</v>
      </c>
    </row>
    <row r="10" spans="2:16">
      <c r="N10" s="886">
        <v>45663</v>
      </c>
      <c r="O10" s="885">
        <v>422</v>
      </c>
      <c r="P10" s="885">
        <v>4</v>
      </c>
    </row>
    <row r="11" spans="2:16">
      <c r="N11" s="886">
        <v>45664</v>
      </c>
      <c r="O11" s="885">
        <v>737.6640000000001</v>
      </c>
      <c r="P11" s="885">
        <v>7</v>
      </c>
    </row>
    <row r="12" spans="2:16">
      <c r="N12" s="886">
        <v>45665</v>
      </c>
      <c r="O12" s="885">
        <v>1194.8</v>
      </c>
      <c r="P12" s="885">
        <v>14</v>
      </c>
    </row>
    <row r="13" spans="2:16">
      <c r="N13" s="886">
        <v>45666</v>
      </c>
      <c r="O13" s="885">
        <v>1492.8</v>
      </c>
      <c r="P13" s="885">
        <v>9</v>
      </c>
    </row>
    <row r="14" spans="2:16">
      <c r="N14" s="886">
        <v>45667</v>
      </c>
      <c r="O14" s="885">
        <v>2377.12</v>
      </c>
      <c r="P14" s="885">
        <v>22</v>
      </c>
    </row>
    <row r="15" spans="2:16">
      <c r="N15" s="886">
        <v>45668</v>
      </c>
      <c r="O15" s="885"/>
      <c r="P15" s="885">
        <v>1</v>
      </c>
    </row>
    <row r="16" spans="2:16">
      <c r="N16" s="886">
        <v>45669</v>
      </c>
      <c r="O16" s="885">
        <v>192</v>
      </c>
      <c r="P16" s="885">
        <v>4</v>
      </c>
    </row>
    <row r="17" spans="14:16">
      <c r="N17" s="886">
        <v>45670</v>
      </c>
      <c r="O17" s="885">
        <v>2084.6</v>
      </c>
      <c r="P17" s="885">
        <v>13</v>
      </c>
    </row>
    <row r="18" spans="14:16">
      <c r="N18" s="886">
        <v>45671</v>
      </c>
      <c r="O18" s="885">
        <v>219</v>
      </c>
      <c r="P18" s="885">
        <v>4</v>
      </c>
    </row>
    <row r="19" spans="14:16">
      <c r="N19" s="886">
        <v>45672</v>
      </c>
      <c r="O19" s="885">
        <v>1379.8200000000002</v>
      </c>
      <c r="P19" s="885">
        <v>15</v>
      </c>
    </row>
    <row r="20" spans="14:16">
      <c r="N20" s="886">
        <v>45673</v>
      </c>
      <c r="O20" s="885">
        <v>330.1</v>
      </c>
      <c r="P20" s="885">
        <v>6</v>
      </c>
    </row>
    <row r="21" spans="14:16">
      <c r="N21" s="886">
        <v>45674</v>
      </c>
      <c r="O21" s="885">
        <v>2079.0600000000004</v>
      </c>
      <c r="P21" s="885">
        <v>23</v>
      </c>
    </row>
    <row r="22" spans="14:16">
      <c r="N22" s="886">
        <v>45676</v>
      </c>
      <c r="O22" s="885">
        <v>140</v>
      </c>
      <c r="P22" s="885">
        <v>3</v>
      </c>
    </row>
    <row r="23" spans="14:16">
      <c r="N23" s="886">
        <v>45677</v>
      </c>
      <c r="O23" s="885">
        <v>805.8</v>
      </c>
      <c r="P23" s="885">
        <v>7</v>
      </c>
    </row>
    <row r="24" spans="14:16">
      <c r="N24" s="886">
        <v>45678</v>
      </c>
      <c r="O24" s="885">
        <v>309.5</v>
      </c>
      <c r="P24" s="885">
        <v>4</v>
      </c>
    </row>
    <row r="25" spans="14:16">
      <c r="N25" s="886">
        <v>45679</v>
      </c>
      <c r="O25" s="885">
        <v>1447.5</v>
      </c>
      <c r="P25" s="885">
        <v>13</v>
      </c>
    </row>
    <row r="26" spans="14:16">
      <c r="N26" s="886">
        <v>45680</v>
      </c>
      <c r="O26" s="885">
        <v>439.18</v>
      </c>
      <c r="P26" s="885">
        <v>8</v>
      </c>
    </row>
    <row r="27" spans="14:16">
      <c r="N27" s="886">
        <v>45681</v>
      </c>
      <c r="O27" s="885">
        <v>1605.4000000000003</v>
      </c>
      <c r="P27" s="885">
        <v>26</v>
      </c>
    </row>
    <row r="28" spans="14:16">
      <c r="N28" s="886">
        <v>45682</v>
      </c>
      <c r="O28" s="885">
        <v>135.76</v>
      </c>
      <c r="P28" s="885">
        <v>2</v>
      </c>
    </row>
    <row r="29" spans="14:16">
      <c r="N29" s="886">
        <v>45683</v>
      </c>
      <c r="O29" s="885">
        <v>149</v>
      </c>
      <c r="P29" s="885">
        <v>4</v>
      </c>
    </row>
    <row r="30" spans="14:16">
      <c r="N30" s="886">
        <v>45684</v>
      </c>
      <c r="O30" s="885">
        <v>202.74</v>
      </c>
      <c r="P30" s="885">
        <v>4</v>
      </c>
    </row>
    <row r="31" spans="14:16">
      <c r="N31" s="886">
        <v>45685</v>
      </c>
      <c r="O31" s="885">
        <v>654.38</v>
      </c>
      <c r="P31" s="885">
        <v>6</v>
      </c>
    </row>
    <row r="32" spans="14:16">
      <c r="N32" s="886">
        <v>45686</v>
      </c>
      <c r="O32" s="885">
        <v>1450.6600000000003</v>
      </c>
      <c r="P32" s="885">
        <v>12</v>
      </c>
    </row>
    <row r="33" spans="14:16">
      <c r="N33" s="886">
        <v>45687</v>
      </c>
      <c r="O33" s="885">
        <v>549.36</v>
      </c>
      <c r="P33" s="885">
        <v>8</v>
      </c>
    </row>
    <row r="34" spans="14:16">
      <c r="N34" s="886">
        <v>45688</v>
      </c>
      <c r="O34" s="885">
        <v>694.29999999999984</v>
      </c>
      <c r="P34" s="885">
        <v>26</v>
      </c>
    </row>
    <row r="35" spans="14:16">
      <c r="N35" s="884" t="s">
        <v>2508</v>
      </c>
      <c r="O35" s="885">
        <v>19629.34</v>
      </c>
      <c r="P35" s="885">
        <v>254</v>
      </c>
    </row>
    <row r="36" spans="14:16">
      <c r="N36" s="884" t="s">
        <v>1837</v>
      </c>
      <c r="O36" s="885">
        <v>22575.439999999999</v>
      </c>
      <c r="P36" s="885">
        <v>275</v>
      </c>
    </row>
    <row r="37" spans="14:16">
      <c r="N37" s="884" t="s">
        <v>3218</v>
      </c>
      <c r="O37" s="885"/>
      <c r="P37" s="885"/>
    </row>
    <row r="38" spans="14:16">
      <c r="N38" s="886">
        <v>45386</v>
      </c>
      <c r="O38" s="885">
        <v>13</v>
      </c>
      <c r="P38" s="885">
        <v>1</v>
      </c>
    </row>
    <row r="39" spans="14:16">
      <c r="N39" s="886">
        <v>45748</v>
      </c>
      <c r="O39" s="885">
        <v>707.8</v>
      </c>
      <c r="P39" s="885">
        <v>7</v>
      </c>
    </row>
    <row r="40" spans="14:16">
      <c r="N40" s="886">
        <v>45749</v>
      </c>
      <c r="O40" s="885">
        <v>806.34</v>
      </c>
      <c r="P40" s="885">
        <v>10</v>
      </c>
    </row>
    <row r="41" spans="14:16">
      <c r="N41" s="886">
        <v>45750</v>
      </c>
      <c r="O41" s="885">
        <v>1837.9599999999998</v>
      </c>
      <c r="P41" s="885">
        <v>9</v>
      </c>
    </row>
    <row r="42" spans="14:16">
      <c r="N42" s="886">
        <v>45751</v>
      </c>
      <c r="O42" s="885">
        <v>630.63999999999987</v>
      </c>
      <c r="P42" s="885">
        <v>20</v>
      </c>
    </row>
    <row r="43" spans="14:16">
      <c r="N43" s="886">
        <v>45752</v>
      </c>
      <c r="O43" s="885"/>
      <c r="P43" s="885">
        <v>1</v>
      </c>
    </row>
    <row r="44" spans="14:16">
      <c r="N44" s="886">
        <v>45753</v>
      </c>
      <c r="O44" s="885">
        <v>258.8</v>
      </c>
      <c r="P44" s="885">
        <v>3</v>
      </c>
    </row>
    <row r="45" spans="14:16">
      <c r="N45" s="886">
        <v>45754</v>
      </c>
      <c r="O45" s="885">
        <v>334</v>
      </c>
      <c r="P45" s="885">
        <v>5</v>
      </c>
    </row>
    <row r="46" spans="14:16">
      <c r="N46" s="886">
        <v>45755</v>
      </c>
      <c r="O46" s="885">
        <v>1168.1600000000001</v>
      </c>
      <c r="P46" s="885">
        <v>10</v>
      </c>
    </row>
    <row r="47" spans="14:16">
      <c r="N47" s="886">
        <v>45756</v>
      </c>
      <c r="O47" s="885">
        <v>397.8</v>
      </c>
      <c r="P47" s="885">
        <v>8</v>
      </c>
    </row>
    <row r="48" spans="14:16">
      <c r="N48" s="886">
        <v>45757</v>
      </c>
      <c r="O48" s="885">
        <v>2323.38</v>
      </c>
      <c r="P48" s="885">
        <v>11</v>
      </c>
    </row>
    <row r="49" spans="14:16">
      <c r="N49" s="886">
        <v>45758</v>
      </c>
      <c r="O49" s="885">
        <v>335</v>
      </c>
      <c r="P49" s="885">
        <v>22</v>
      </c>
    </row>
    <row r="50" spans="14:16">
      <c r="N50" s="886">
        <v>45759</v>
      </c>
      <c r="O50" s="885"/>
      <c r="P50" s="885">
        <v>2</v>
      </c>
    </row>
    <row r="51" spans="14:16">
      <c r="N51" s="886">
        <v>45760</v>
      </c>
      <c r="O51" s="885"/>
      <c r="P51" s="885">
        <v>7</v>
      </c>
    </row>
    <row r="52" spans="14:16">
      <c r="N52" s="886">
        <v>45761</v>
      </c>
      <c r="O52" s="885"/>
      <c r="P52" s="885">
        <v>6</v>
      </c>
    </row>
    <row r="53" spans="14:16">
      <c r="N53" s="886">
        <v>45762</v>
      </c>
      <c r="O53" s="885"/>
      <c r="P53" s="885">
        <v>9</v>
      </c>
    </row>
    <row r="54" spans="14:16">
      <c r="N54" s="886">
        <v>45763</v>
      </c>
      <c r="O54" s="885"/>
      <c r="P54" s="885">
        <v>11</v>
      </c>
    </row>
    <row r="55" spans="14:16">
      <c r="N55" s="886">
        <v>45764</v>
      </c>
      <c r="O55" s="885"/>
      <c r="P55" s="885">
        <v>10</v>
      </c>
    </row>
    <row r="56" spans="14:16">
      <c r="N56" s="886">
        <v>45765</v>
      </c>
      <c r="O56" s="885"/>
      <c r="P56" s="885">
        <v>22</v>
      </c>
    </row>
    <row r="57" spans="14:16">
      <c r="N57" s="886">
        <v>45766</v>
      </c>
      <c r="O57" s="885"/>
      <c r="P57" s="885">
        <v>3</v>
      </c>
    </row>
    <row r="58" spans="14:16">
      <c r="N58" s="886">
        <v>45767</v>
      </c>
      <c r="O58" s="885"/>
      <c r="P58" s="885">
        <v>5</v>
      </c>
    </row>
    <row r="59" spans="14:16">
      <c r="N59" s="886">
        <v>45768</v>
      </c>
      <c r="O59" s="885"/>
      <c r="P59" s="885">
        <v>4</v>
      </c>
    </row>
    <row r="60" spans="14:16">
      <c r="N60" s="884" t="s">
        <v>2414</v>
      </c>
      <c r="O60" s="885">
        <v>74852.783999999971</v>
      </c>
      <c r="P60" s="885">
        <v>999</v>
      </c>
    </row>
  </sheetData>
  <mergeCells count="1">
    <mergeCell ref="D1:J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30CCC-153A-4ED9-95BE-5AAB3A61F2C5}">
  <sheetPr codeName="Sheet63"/>
  <dimension ref="A1"/>
  <sheetViews>
    <sheetView workbookViewId="0"/>
  </sheetViews>
  <sheetFormatPr defaultRowHeight="15"/>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0BA1C-AED9-4319-B3C6-590AEE158B8D}">
  <sheetPr codeName="Sheet64"/>
  <dimension ref="A1:Q75"/>
  <sheetViews>
    <sheetView workbookViewId="0"/>
  </sheetViews>
  <sheetFormatPr defaultRowHeight="15"/>
  <cols>
    <col min="1" max="1" width="13.140625" bestFit="1" customWidth="1"/>
    <col min="2" max="2" width="32.5703125" bestFit="1" customWidth="1"/>
    <col min="3" max="3" width="19.85546875" bestFit="1" customWidth="1"/>
    <col min="4" max="4" width="19.28515625" bestFit="1" customWidth="1"/>
    <col min="6" max="6" width="13.140625" bestFit="1" customWidth="1"/>
    <col min="7" max="7" width="32.5703125" bestFit="1" customWidth="1"/>
    <col min="8" max="8" width="13.5703125" bestFit="1" customWidth="1"/>
    <col min="11" max="12" width="13.140625" bestFit="1" customWidth="1"/>
    <col min="13" max="13" width="20.140625" bestFit="1" customWidth="1"/>
    <col min="16" max="16" width="13.140625" bestFit="1" customWidth="1"/>
    <col min="17" max="17" width="32.5703125" bestFit="1" customWidth="1"/>
  </cols>
  <sheetData>
    <row r="1" spans="1:17">
      <c r="A1" s="232" t="s">
        <v>1398</v>
      </c>
      <c r="B1" t="s">
        <v>3302</v>
      </c>
      <c r="C1" s="905" t="s">
        <v>3303</v>
      </c>
      <c r="F1" s="232" t="s">
        <v>2418</v>
      </c>
      <c r="G1" t="s">
        <v>3302</v>
      </c>
      <c r="L1" s="232" t="s">
        <v>2418</v>
      </c>
      <c r="M1" t="s">
        <v>3302</v>
      </c>
      <c r="P1" s="232" t="s">
        <v>1410</v>
      </c>
      <c r="Q1" t="s">
        <v>2415</v>
      </c>
    </row>
    <row r="2" spans="1:17">
      <c r="A2" s="233" t="s">
        <v>2508</v>
      </c>
      <c r="B2" s="756">
        <v>92.156525821596247</v>
      </c>
      <c r="C2">
        <f ca="1">AVERAGE(OFFSET($B$2, 0, 0,COUNTA($B$2:$B$12)-1))</f>
        <v>95.369616622588524</v>
      </c>
      <c r="F2" s="233" t="s">
        <v>1472</v>
      </c>
      <c r="G2" s="756">
        <v>114.35977777777775</v>
      </c>
      <c r="L2" s="233">
        <v>1</v>
      </c>
      <c r="M2" s="756">
        <v>109.7032</v>
      </c>
    </row>
    <row r="3" spans="1:17">
      <c r="A3" s="233" t="s">
        <v>1837</v>
      </c>
      <c r="B3" s="756">
        <v>98.582707423580786</v>
      </c>
      <c r="C3">
        <f t="shared" ref="C3:C5" ca="1" si="0">AVERAGE(OFFSET($B$2, 0, 0,COUNTA($B$2:$B$12)-1))</f>
        <v>95.369616622588524</v>
      </c>
      <c r="F3" s="233" t="s">
        <v>1475</v>
      </c>
      <c r="G3" s="756">
        <v>110.00092857142856</v>
      </c>
      <c r="L3" s="233">
        <v>2</v>
      </c>
      <c r="M3" s="756">
        <v>136.51880851063834</v>
      </c>
      <c r="P3" s="232" t="s">
        <v>2418</v>
      </c>
      <c r="Q3" t="s">
        <v>2509</v>
      </c>
    </row>
    <row r="4" spans="1:17">
      <c r="A4" s="233" t="s">
        <v>3218</v>
      </c>
      <c r="B4" s="756">
        <v>114.45298701298698</v>
      </c>
      <c r="C4">
        <f t="shared" ca="1" si="0"/>
        <v>95.369616622588524</v>
      </c>
      <c r="F4" s="233" t="s">
        <v>1424</v>
      </c>
      <c r="G4" s="756">
        <v>81.352465753424639</v>
      </c>
      <c r="L4" s="233">
        <v>3</v>
      </c>
      <c r="M4" s="756">
        <v>113.31963636363636</v>
      </c>
      <c r="P4" s="233" t="s">
        <v>1472</v>
      </c>
      <c r="Q4" s="756">
        <v>90</v>
      </c>
    </row>
    <row r="5" spans="1:17">
      <c r="C5">
        <f t="shared" ca="1" si="0"/>
        <v>95.369616622588524</v>
      </c>
      <c r="F5" s="233" t="s">
        <v>1432</v>
      </c>
      <c r="G5" s="756">
        <v>136.42625954198468</v>
      </c>
      <c r="L5" s="233">
        <v>4</v>
      </c>
      <c r="M5" s="756">
        <v>94.079615384615408</v>
      </c>
      <c r="P5" s="233" t="s">
        <v>1475</v>
      </c>
      <c r="Q5" s="756">
        <v>111</v>
      </c>
    </row>
    <row r="6" spans="1:17">
      <c r="F6" s="233" t="s">
        <v>1440</v>
      </c>
      <c r="G6" s="756">
        <v>78.014337899543449</v>
      </c>
      <c r="L6" s="233">
        <v>5</v>
      </c>
      <c r="M6" s="756">
        <v>91.502962962962954</v>
      </c>
      <c r="P6" s="233" t="s">
        <v>1424</v>
      </c>
      <c r="Q6" s="756">
        <v>146</v>
      </c>
    </row>
    <row r="7" spans="1:17">
      <c r="F7" s="233" t="s">
        <v>1517</v>
      </c>
      <c r="G7" s="756">
        <v>341.41333333333336</v>
      </c>
      <c r="L7" s="233">
        <v>6</v>
      </c>
      <c r="M7" s="756">
        <v>73.251578947368401</v>
      </c>
      <c r="P7" s="233" t="s">
        <v>1432</v>
      </c>
      <c r="Q7" s="756">
        <v>131</v>
      </c>
    </row>
    <row r="8" spans="1:17">
      <c r="F8" s="233" t="s">
        <v>1466</v>
      </c>
      <c r="G8" s="756">
        <v>78.078604651162792</v>
      </c>
      <c r="L8" s="233">
        <v>7</v>
      </c>
      <c r="M8" s="756">
        <v>82.040370370370383</v>
      </c>
      <c r="P8" s="233" t="s">
        <v>1440</v>
      </c>
      <c r="Q8" s="756">
        <v>218</v>
      </c>
    </row>
    <row r="9" spans="1:17">
      <c r="F9" s="233" t="s">
        <v>2416</v>
      </c>
      <c r="G9" s="756"/>
      <c r="L9" s="233">
        <v>8</v>
      </c>
      <c r="M9" s="756">
        <v>129.52576923076927</v>
      </c>
      <c r="P9" s="233" t="s">
        <v>1517</v>
      </c>
      <c r="Q9" s="756">
        <v>6</v>
      </c>
    </row>
    <row r="10" spans="1:17">
      <c r="F10" s="233" t="s">
        <v>2414</v>
      </c>
      <c r="G10" s="756">
        <v>100.204530120482</v>
      </c>
      <c r="L10" s="233">
        <v>9</v>
      </c>
      <c r="M10" s="756">
        <v>75.739199999999997</v>
      </c>
      <c r="P10" s="233" t="s">
        <v>1466</v>
      </c>
      <c r="Q10" s="756">
        <v>43</v>
      </c>
    </row>
    <row r="11" spans="1:17">
      <c r="L11" s="233">
        <v>10</v>
      </c>
      <c r="M11" s="756">
        <v>115.65584905660378</v>
      </c>
      <c r="P11" s="233" t="s">
        <v>2414</v>
      </c>
      <c r="Q11" s="756">
        <v>745</v>
      </c>
    </row>
    <row r="12" spans="1:17">
      <c r="L12" s="233">
        <v>11</v>
      </c>
      <c r="M12" s="756">
        <v>107.39755102040817</v>
      </c>
    </row>
    <row r="13" spans="1:17">
      <c r="A13" t="str">
        <f t="shared" ref="A13:B13" si="1">A1</f>
        <v>Mois</v>
      </c>
      <c r="B13" t="str">
        <f t="shared" si="1"/>
        <v>Average of Poids (Kg)</v>
      </c>
      <c r="C13" t="str">
        <f>C1</f>
        <v>Moyenne 2025 par mois (sans avril)</v>
      </c>
      <c r="L13" s="233">
        <v>12</v>
      </c>
      <c r="M13" s="756">
        <v>64.509795918367359</v>
      </c>
    </row>
    <row r="14" spans="1:17">
      <c r="A14" t="str">
        <f>A2</f>
        <v>févr</v>
      </c>
      <c r="B14">
        <f>B2</f>
        <v>92.156525821596247</v>
      </c>
      <c r="C14">
        <f ca="1">C2</f>
        <v>95.369616622588524</v>
      </c>
      <c r="L14" s="233">
        <v>13</v>
      </c>
      <c r="M14" s="756">
        <v>91.442727272727282</v>
      </c>
    </row>
    <row r="15" spans="1:17">
      <c r="A15" t="str">
        <f t="shared" ref="A15:B15" si="2">A3</f>
        <v>mars</v>
      </c>
      <c r="B15">
        <f t="shared" si="2"/>
        <v>98.582707423580786</v>
      </c>
      <c r="C15">
        <f ca="1">C3</f>
        <v>95.369616622588524</v>
      </c>
      <c r="L15" s="233">
        <v>14</v>
      </c>
      <c r="M15" s="756">
        <v>111.52791666666667</v>
      </c>
    </row>
    <row r="16" spans="1:17">
      <c r="A16" t="str">
        <f t="shared" ref="A16:B16" si="3">A4</f>
        <v>avr</v>
      </c>
      <c r="B16">
        <f t="shared" si="3"/>
        <v>114.45298701298698</v>
      </c>
      <c r="C16">
        <f ca="1">C4</f>
        <v>95.369616622588524</v>
      </c>
      <c r="L16" s="233">
        <v>15</v>
      </c>
      <c r="M16" s="756">
        <v>126.62055555555555</v>
      </c>
    </row>
    <row r="17" spans="1:17">
      <c r="A17">
        <f t="shared" ref="A17:B17" si="4">A5</f>
        <v>0</v>
      </c>
      <c r="B17">
        <f t="shared" si="4"/>
        <v>0</v>
      </c>
      <c r="C17">
        <f ca="1">C5</f>
        <v>95.369616622588524</v>
      </c>
      <c r="L17" s="233">
        <v>16</v>
      </c>
      <c r="M17" s="756"/>
    </row>
    <row r="18" spans="1:17">
      <c r="A18" s="905" t="s">
        <v>3040</v>
      </c>
      <c r="L18" s="233">
        <v>17</v>
      </c>
      <c r="M18" s="756"/>
    </row>
    <row r="19" spans="1:17">
      <c r="A19" s="905" t="s">
        <v>3041</v>
      </c>
      <c r="L19" s="233" t="s">
        <v>2416</v>
      </c>
      <c r="M19" s="756"/>
    </row>
    <row r="20" spans="1:17">
      <c r="A20" s="905"/>
      <c r="L20" s="233" t="s">
        <v>2414</v>
      </c>
      <c r="M20" s="756">
        <v>100.20453012048189</v>
      </c>
    </row>
    <row r="21" spans="1:17">
      <c r="C21" s="241"/>
    </row>
    <row r="23" spans="1:17">
      <c r="A23" s="882"/>
      <c r="B23" s="887"/>
      <c r="C23" s="905"/>
      <c r="F23" s="882" t="s">
        <v>3295</v>
      </c>
      <c r="G23" s="887" t="s">
        <v>2460</v>
      </c>
      <c r="H23" s="887" t="s">
        <v>3304</v>
      </c>
      <c r="K23" s="882"/>
      <c r="L23" s="887" t="s">
        <v>2460</v>
      </c>
      <c r="M23" s="887" t="s">
        <v>3305</v>
      </c>
      <c r="P23" s="882" t="s">
        <v>3295</v>
      </c>
      <c r="Q23" s="882" t="s">
        <v>3297</v>
      </c>
    </row>
    <row r="24" spans="1:17">
      <c r="A24" s="882"/>
      <c r="B24" s="883"/>
      <c r="C24" s="883"/>
      <c r="F24" s="882" t="s">
        <v>1472</v>
      </c>
      <c r="G24" s="883">
        <f>_xlfn.IFNA(VLOOKUP(F24,$F$2:$G$10,2,0), 0)</f>
        <v>114.35977777777775</v>
      </c>
      <c r="H24" s="883" cm="1">
        <f t="array" ref="H24">MEDIAN(IF($G$24:$G$30&lt;&gt;0,$G$24:$G$30))</f>
        <v>110.00092857142856</v>
      </c>
      <c r="K24">
        <v>1</v>
      </c>
      <c r="L24" s="883">
        <f>_xlfn.IFNA(VLOOKUP(K24,$L$2:$M$19,2,0), 0)</f>
        <v>109.7032</v>
      </c>
      <c r="M24" s="883" cm="1">
        <f t="array" ref="M24">MEDIAN(IF($L$24:$L$38&lt;&gt;0,$L$24:$L$38))</f>
        <v>107.39755102040817</v>
      </c>
      <c r="P24" s="882" t="s">
        <v>1472</v>
      </c>
      <c r="Q24">
        <f>_xlfn.IFNA(VLOOKUP(F24,$P$2:$Q$9,2,0), 0)</f>
        <v>90</v>
      </c>
    </row>
    <row r="25" spans="1:17">
      <c r="A25" s="882"/>
      <c r="B25" s="883"/>
      <c r="C25" s="883"/>
      <c r="F25" s="882" t="s">
        <v>1475</v>
      </c>
      <c r="G25" s="883">
        <f t="shared" ref="G25:G30" si="5">_xlfn.IFNA(VLOOKUP(F25,$F$2:$G$10,2,0), 0)</f>
        <v>110.00092857142856</v>
      </c>
      <c r="H25" s="883" cm="1">
        <f t="array" ref="H25">MEDIAN(IF($G$24:$G$30&lt;&gt;0,$G$24:$G$30))</f>
        <v>110.00092857142856</v>
      </c>
      <c r="K25">
        <v>2</v>
      </c>
      <c r="L25" s="883">
        <f t="shared" ref="L25:L38" si="6">_xlfn.IFNA(VLOOKUP(K25,$L$2:$M$19,2,0), 0)</f>
        <v>136.51880851063834</v>
      </c>
      <c r="M25" s="883" cm="1">
        <f t="array" ref="M25">MEDIAN(IF($L$24:$L$38&lt;&gt;0,$L$24:$L$38))</f>
        <v>107.39755102040817</v>
      </c>
      <c r="P25" s="882" t="s">
        <v>1475</v>
      </c>
      <c r="Q25">
        <f t="shared" ref="Q25:Q30" si="7">_xlfn.IFNA(VLOOKUP(F25,$P$2:$Q$9,2,0), 0)</f>
        <v>111</v>
      </c>
    </row>
    <row r="26" spans="1:17">
      <c r="A26" s="882"/>
      <c r="B26" s="883"/>
      <c r="C26" s="883"/>
      <c r="F26" s="882" t="s">
        <v>1424</v>
      </c>
      <c r="G26" s="883">
        <f t="shared" si="5"/>
        <v>81.352465753424639</v>
      </c>
      <c r="H26" s="883" cm="1">
        <f t="array" ref="H26">MEDIAN(IF($G$24:$G$30&lt;&gt;0,$G$24:$G$30))</f>
        <v>110.00092857142856</v>
      </c>
      <c r="K26">
        <v>3</v>
      </c>
      <c r="L26" s="883">
        <f t="shared" si="6"/>
        <v>113.31963636363636</v>
      </c>
      <c r="M26" s="883" cm="1">
        <f t="array" ref="M26">MEDIAN(IF($L$24:$L$38&lt;&gt;0,$L$24:$L$38))</f>
        <v>107.39755102040817</v>
      </c>
      <c r="P26" s="882" t="s">
        <v>1424</v>
      </c>
      <c r="Q26">
        <f t="shared" si="7"/>
        <v>146</v>
      </c>
    </row>
    <row r="27" spans="1:17">
      <c r="A27" s="882"/>
      <c r="B27" s="883"/>
      <c r="C27" s="883"/>
      <c r="F27" s="882" t="s">
        <v>1432</v>
      </c>
      <c r="G27" s="883">
        <f t="shared" si="5"/>
        <v>136.42625954198468</v>
      </c>
      <c r="H27" s="883" cm="1">
        <f t="array" ref="H27">MEDIAN(IF($G$24:$G$30&lt;&gt;0,$G$24:$G$30))</f>
        <v>110.00092857142856</v>
      </c>
      <c r="K27">
        <v>4</v>
      </c>
      <c r="L27" s="883">
        <f t="shared" si="6"/>
        <v>94.079615384615408</v>
      </c>
      <c r="M27" s="883" cm="1">
        <f t="array" ref="M27">MEDIAN(IF($L$24:$L$38&lt;&gt;0,$L$24:$L$38))</f>
        <v>107.39755102040817</v>
      </c>
      <c r="P27" s="882" t="s">
        <v>1432</v>
      </c>
      <c r="Q27">
        <f t="shared" si="7"/>
        <v>131</v>
      </c>
    </row>
    <row r="28" spans="1:17">
      <c r="A28" s="905"/>
      <c r="B28" s="883"/>
      <c r="C28" s="241"/>
      <c r="F28" s="882" t="s">
        <v>1440</v>
      </c>
      <c r="G28" s="883">
        <f t="shared" si="5"/>
        <v>78.014337899543449</v>
      </c>
      <c r="H28" s="883" cm="1">
        <f t="array" ref="H28">MEDIAN(IF($G$24:$G$30&lt;&gt;0,$G$24:$G$30))</f>
        <v>110.00092857142856</v>
      </c>
      <c r="K28">
        <v>5</v>
      </c>
      <c r="L28" s="883">
        <f t="shared" si="6"/>
        <v>91.502962962962954</v>
      </c>
      <c r="M28" s="883" cm="1">
        <f t="array" ref="M28">MEDIAN(IF($L$24:$L$38&lt;&gt;0,$L$24:$L$38))</f>
        <v>107.39755102040817</v>
      </c>
      <c r="P28" s="882" t="s">
        <v>1440</v>
      </c>
      <c r="Q28">
        <f t="shared" si="7"/>
        <v>218</v>
      </c>
    </row>
    <row r="29" spans="1:17">
      <c r="A29" s="905"/>
      <c r="B29" s="883"/>
      <c r="C29" s="241"/>
      <c r="F29" s="882" t="s">
        <v>1517</v>
      </c>
      <c r="G29" s="883">
        <f t="shared" si="5"/>
        <v>341.41333333333336</v>
      </c>
      <c r="H29" s="883" cm="1">
        <f t="array" ref="H29">MEDIAN(IF($G$24:$G$30&lt;&gt;0,$G$24:$G$30))</f>
        <v>110.00092857142856</v>
      </c>
      <c r="K29">
        <v>6</v>
      </c>
      <c r="L29" s="883">
        <f t="shared" si="6"/>
        <v>73.251578947368401</v>
      </c>
      <c r="M29" s="883" cm="1">
        <f t="array" ref="M29">MEDIAN(IF($L$24:$L$38&lt;&gt;0,$L$24:$L$38))</f>
        <v>107.39755102040817</v>
      </c>
      <c r="P29" s="882" t="s">
        <v>1517</v>
      </c>
      <c r="Q29">
        <f t="shared" si="7"/>
        <v>6</v>
      </c>
    </row>
    <row r="30" spans="1:17">
      <c r="A30" s="905"/>
      <c r="B30" s="883"/>
      <c r="C30" s="241"/>
      <c r="F30" s="882" t="s">
        <v>1466</v>
      </c>
      <c r="G30" s="883">
        <f t="shared" si="5"/>
        <v>78.078604651162792</v>
      </c>
      <c r="H30" s="883" cm="1">
        <f t="array" ref="H30">MEDIAN(IF($G$24:$G$30&lt;&gt;0,$G$24:$G$30))</f>
        <v>110.00092857142856</v>
      </c>
      <c r="K30">
        <v>7</v>
      </c>
      <c r="L30" s="883">
        <f t="shared" si="6"/>
        <v>82.040370370370383</v>
      </c>
      <c r="M30" s="883" cm="1">
        <f t="array" ref="M30">MEDIAN(IF($L$24:$L$38&lt;&gt;0,$L$24:$L$38))</f>
        <v>107.39755102040817</v>
      </c>
      <c r="P30" s="882" t="s">
        <v>1466</v>
      </c>
      <c r="Q30">
        <f t="shared" si="7"/>
        <v>0</v>
      </c>
    </row>
    <row r="31" spans="1:17">
      <c r="A31" s="905"/>
      <c r="B31" s="883"/>
      <c r="C31" s="241"/>
      <c r="K31">
        <v>8</v>
      </c>
      <c r="L31" s="883">
        <f t="shared" si="6"/>
        <v>129.52576923076927</v>
      </c>
      <c r="M31" s="883" cm="1">
        <f t="array" ref="M31">MEDIAN(IF($L$24:$L$38&lt;&gt;0,$L$24:$L$38))</f>
        <v>107.39755102040817</v>
      </c>
    </row>
    <row r="32" spans="1:17">
      <c r="A32" s="905"/>
      <c r="B32" s="883"/>
      <c r="C32" s="241"/>
      <c r="K32">
        <v>9</v>
      </c>
      <c r="L32" s="883">
        <f t="shared" si="6"/>
        <v>75.739199999999997</v>
      </c>
      <c r="M32" s="883" cm="1">
        <f t="array" ref="M32">MEDIAN(IF($L$24:$L$38&lt;&gt;0,$L$24:$L$38))</f>
        <v>107.39755102040817</v>
      </c>
    </row>
    <row r="33" spans="1:16">
      <c r="A33" s="905"/>
      <c r="B33" s="883"/>
      <c r="C33" s="241"/>
      <c r="K33">
        <v>10</v>
      </c>
      <c r="L33" s="883">
        <f t="shared" si="6"/>
        <v>115.65584905660378</v>
      </c>
      <c r="M33" s="883" cm="1">
        <f t="array" ref="M33">MEDIAN(IF($L$24:$L$38&lt;&gt;0,$L$24:$L$38))</f>
        <v>107.39755102040817</v>
      </c>
    </row>
    <row r="34" spans="1:16">
      <c r="A34" s="905"/>
      <c r="B34" s="883"/>
      <c r="C34" s="241"/>
      <c r="K34">
        <v>11</v>
      </c>
      <c r="L34" s="883">
        <f t="shared" si="6"/>
        <v>107.39755102040817</v>
      </c>
      <c r="M34" s="883" cm="1">
        <f t="array" ref="M34">MEDIAN(IF($L$24:$L$38&lt;&gt;0,$L$24:$L$38))</f>
        <v>107.39755102040817</v>
      </c>
    </row>
    <row r="35" spans="1:16">
      <c r="A35" s="905"/>
      <c r="B35" s="883"/>
      <c r="C35" s="241"/>
      <c r="K35">
        <v>12</v>
      </c>
      <c r="L35" s="883">
        <f t="shared" si="6"/>
        <v>64.509795918367359</v>
      </c>
      <c r="M35" s="883" cm="1">
        <f t="array" ref="M35">MEDIAN(IF($L$24:$L$38&lt;&gt;0,$L$24:$L$38))</f>
        <v>107.39755102040817</v>
      </c>
    </row>
    <row r="36" spans="1:16">
      <c r="K36">
        <v>13</v>
      </c>
      <c r="L36" s="883">
        <f t="shared" si="6"/>
        <v>91.442727272727282</v>
      </c>
      <c r="M36" s="883" cm="1">
        <f t="array" ref="M36">MEDIAN(IF($L$24:$L$38&lt;&gt;0,$L$24:$L$38))</f>
        <v>107.39755102040817</v>
      </c>
    </row>
    <row r="37" spans="1:16">
      <c r="K37">
        <v>14</v>
      </c>
      <c r="L37" s="883">
        <f t="shared" si="6"/>
        <v>111.52791666666667</v>
      </c>
      <c r="M37" s="883" cm="1">
        <f t="array" ref="M37">MEDIAN(IF($L$24:$L$38&lt;&gt;0,$L$24:$L$38))</f>
        <v>107.39755102040817</v>
      </c>
    </row>
    <row r="38" spans="1:16">
      <c r="A38" s="232" t="s">
        <v>1410</v>
      </c>
      <c r="B38" t="s">
        <v>2415</v>
      </c>
      <c r="F38" s="232" t="s">
        <v>1410</v>
      </c>
      <c r="G38" t="s">
        <v>2415</v>
      </c>
      <c r="K38">
        <v>15</v>
      </c>
      <c r="L38" s="883">
        <f t="shared" si="6"/>
        <v>126.62055555555555</v>
      </c>
      <c r="M38" s="883" cm="1">
        <f t="array" ref="M38">MEDIAN(IF($L$24:$L$38&lt;&gt;0,$L$24:$L$38))</f>
        <v>107.39755102040817</v>
      </c>
    </row>
    <row r="40" spans="1:16">
      <c r="A40" s="232" t="s">
        <v>2418</v>
      </c>
      <c r="B40" t="s">
        <v>2509</v>
      </c>
      <c r="F40" s="232" t="s">
        <v>2418</v>
      </c>
      <c r="G40" t="s">
        <v>2509</v>
      </c>
    </row>
    <row r="41" spans="1:16">
      <c r="A41" s="233" t="s">
        <v>2507</v>
      </c>
      <c r="B41" s="756">
        <v>228</v>
      </c>
      <c r="F41" s="233">
        <v>1</v>
      </c>
      <c r="G41" s="756">
        <v>25</v>
      </c>
    </row>
    <row r="42" spans="1:16">
      <c r="A42" s="233" t="s">
        <v>2508</v>
      </c>
      <c r="B42" s="756">
        <v>213</v>
      </c>
      <c r="F42" s="233">
        <v>2</v>
      </c>
      <c r="G42" s="756">
        <v>47</v>
      </c>
    </row>
    <row r="43" spans="1:16">
      <c r="A43" s="233" t="s">
        <v>1837</v>
      </c>
      <c r="B43" s="756">
        <v>228</v>
      </c>
      <c r="F43" s="233">
        <v>3</v>
      </c>
      <c r="G43" s="756">
        <v>55</v>
      </c>
      <c r="P43" s="760"/>
    </row>
    <row r="44" spans="1:16">
      <c r="A44" s="233" t="s">
        <v>3218</v>
      </c>
      <c r="B44" s="756">
        <v>76</v>
      </c>
      <c r="F44" s="233">
        <v>4</v>
      </c>
      <c r="G44" s="756">
        <v>52</v>
      </c>
      <c r="P44" s="760"/>
    </row>
    <row r="45" spans="1:16">
      <c r="A45" s="233" t="s">
        <v>2414</v>
      </c>
      <c r="B45" s="756">
        <v>745</v>
      </c>
      <c r="F45" s="233">
        <v>5</v>
      </c>
      <c r="G45" s="756">
        <v>54</v>
      </c>
      <c r="P45" s="760"/>
    </row>
    <row r="46" spans="1:16">
      <c r="F46" s="233">
        <v>6</v>
      </c>
      <c r="G46" s="756">
        <v>57</v>
      </c>
      <c r="P46" s="760"/>
    </row>
    <row r="47" spans="1:16">
      <c r="F47" s="233">
        <v>7</v>
      </c>
      <c r="G47" s="756">
        <v>54</v>
      </c>
      <c r="P47" s="760"/>
    </row>
    <row r="48" spans="1:16">
      <c r="F48" s="233">
        <v>8</v>
      </c>
      <c r="G48" s="756">
        <v>52</v>
      </c>
      <c r="P48" s="760"/>
    </row>
    <row r="49" spans="1:16">
      <c r="F49" s="233">
        <v>9</v>
      </c>
      <c r="G49" s="756">
        <v>50</v>
      </c>
      <c r="P49" s="760"/>
    </row>
    <row r="50" spans="1:16">
      <c r="F50" s="233">
        <v>10</v>
      </c>
      <c r="G50" s="756">
        <v>53</v>
      </c>
      <c r="P50" s="760"/>
    </row>
    <row r="51" spans="1:16">
      <c r="F51" s="233">
        <v>11</v>
      </c>
      <c r="G51" s="756">
        <v>48</v>
      </c>
      <c r="P51" s="760"/>
    </row>
    <row r="52" spans="1:16">
      <c r="F52" s="233">
        <v>12</v>
      </c>
      <c r="G52" s="756">
        <v>49</v>
      </c>
      <c r="P52" s="760"/>
    </row>
    <row r="53" spans="1:16">
      <c r="F53" s="233">
        <v>13</v>
      </c>
      <c r="G53" s="756">
        <v>66</v>
      </c>
      <c r="P53" s="760"/>
    </row>
    <row r="54" spans="1:16">
      <c r="F54" s="233">
        <v>14</v>
      </c>
      <c r="G54" s="756">
        <v>48</v>
      </c>
      <c r="K54" s="232" t="s">
        <v>2418</v>
      </c>
      <c r="L54" t="s">
        <v>3306</v>
      </c>
      <c r="M54" t="s">
        <v>3307</v>
      </c>
      <c r="P54" s="760"/>
    </row>
    <row r="55" spans="1:16">
      <c r="F55" s="233">
        <v>15</v>
      </c>
      <c r="G55" s="756">
        <v>35</v>
      </c>
      <c r="K55" s="233" t="s">
        <v>2508</v>
      </c>
      <c r="L55" s="756">
        <v>92.156525821596247</v>
      </c>
      <c r="M55" s="756">
        <v>95.369616622588524</v>
      </c>
      <c r="P55" s="760"/>
    </row>
    <row r="56" spans="1:16">
      <c r="F56" s="233" t="s">
        <v>2414</v>
      </c>
      <c r="G56" s="756">
        <v>745</v>
      </c>
      <c r="K56" s="233" t="s">
        <v>1837</v>
      </c>
      <c r="L56" s="756">
        <v>98.582707423580786</v>
      </c>
      <c r="M56" s="756">
        <v>95.369616622588524</v>
      </c>
      <c r="P56" s="760"/>
    </row>
    <row r="57" spans="1:16">
      <c r="K57" s="233" t="s">
        <v>3218</v>
      </c>
      <c r="L57" s="756">
        <v>114.45298701298698</v>
      </c>
      <c r="M57" s="756">
        <v>95.369616622588524</v>
      </c>
      <c r="P57" s="760"/>
    </row>
    <row r="58" spans="1:16">
      <c r="K58" s="233" t="s">
        <v>2414</v>
      </c>
      <c r="L58" s="756">
        <v>305.19222025816401</v>
      </c>
      <c r="M58" s="756">
        <v>286.10884986776557</v>
      </c>
    </row>
    <row r="60" spans="1:16">
      <c r="A60" s="882" t="s">
        <v>1398</v>
      </c>
      <c r="G60" s="882" t="s">
        <v>3301</v>
      </c>
    </row>
    <row r="61" spans="1:16">
      <c r="A61" s="882" t="s">
        <v>2507</v>
      </c>
      <c r="B61">
        <f>_xlfn.IFNA(VLOOKUP(A61,$A$41:$B$45,2,0), 0)</f>
        <v>228</v>
      </c>
      <c r="F61">
        <v>1</v>
      </c>
      <c r="G61">
        <f>_xlfn.IFNA(VLOOKUP(F61,$F$41:$G$58,2,0), 0)</f>
        <v>25</v>
      </c>
    </row>
    <row r="62" spans="1:16">
      <c r="A62" s="882" t="s">
        <v>2508</v>
      </c>
      <c r="B62">
        <f t="shared" ref="B62:B64" si="8">_xlfn.IFNA(VLOOKUP(A62,$A$41:$B$45,2,0), 0)</f>
        <v>213</v>
      </c>
      <c r="F62">
        <v>2</v>
      </c>
      <c r="G62">
        <f t="shared" ref="G62:G75" si="9">_xlfn.IFNA(VLOOKUP(F62,$F$41:$G$58,2,0), 0)</f>
        <v>47</v>
      </c>
    </row>
    <row r="63" spans="1:16">
      <c r="A63" s="882" t="s">
        <v>1837</v>
      </c>
      <c r="B63">
        <f t="shared" si="8"/>
        <v>228</v>
      </c>
      <c r="F63">
        <v>3</v>
      </c>
      <c r="G63">
        <f t="shared" si="9"/>
        <v>55</v>
      </c>
    </row>
    <row r="64" spans="1:16">
      <c r="A64" s="882" t="s">
        <v>3218</v>
      </c>
      <c r="B64">
        <f t="shared" si="8"/>
        <v>76</v>
      </c>
      <c r="F64">
        <v>4</v>
      </c>
      <c r="G64">
        <f t="shared" si="9"/>
        <v>52</v>
      </c>
    </row>
    <row r="65" spans="6:7">
      <c r="F65">
        <v>5</v>
      </c>
      <c r="G65">
        <f t="shared" si="9"/>
        <v>54</v>
      </c>
    </row>
    <row r="66" spans="6:7">
      <c r="F66">
        <v>6</v>
      </c>
      <c r="G66">
        <f t="shared" si="9"/>
        <v>57</v>
      </c>
    </row>
    <row r="67" spans="6:7">
      <c r="F67">
        <v>7</v>
      </c>
      <c r="G67">
        <f t="shared" si="9"/>
        <v>54</v>
      </c>
    </row>
    <row r="68" spans="6:7">
      <c r="F68">
        <v>8</v>
      </c>
      <c r="G68">
        <f t="shared" si="9"/>
        <v>52</v>
      </c>
    </row>
    <row r="69" spans="6:7">
      <c r="F69">
        <v>9</v>
      </c>
      <c r="G69">
        <f t="shared" si="9"/>
        <v>50</v>
      </c>
    </row>
    <row r="70" spans="6:7">
      <c r="F70">
        <v>10</v>
      </c>
      <c r="G70">
        <f t="shared" si="9"/>
        <v>53</v>
      </c>
    </row>
    <row r="71" spans="6:7">
      <c r="F71">
        <v>11</v>
      </c>
      <c r="G71">
        <f t="shared" si="9"/>
        <v>48</v>
      </c>
    </row>
    <row r="72" spans="6:7">
      <c r="F72">
        <v>12</v>
      </c>
      <c r="G72">
        <f t="shared" si="9"/>
        <v>49</v>
      </c>
    </row>
    <row r="73" spans="6:7">
      <c r="F73">
        <v>13</v>
      </c>
      <c r="G73">
        <f t="shared" si="9"/>
        <v>66</v>
      </c>
    </row>
    <row r="74" spans="6:7">
      <c r="F74">
        <v>14</v>
      </c>
      <c r="G74">
        <f t="shared" si="9"/>
        <v>48</v>
      </c>
    </row>
    <row r="75" spans="6:7">
      <c r="F75">
        <v>15</v>
      </c>
      <c r="G75">
        <f t="shared" si="9"/>
        <v>35</v>
      </c>
    </row>
  </sheetData>
  <phoneticPr fontId="27" type="noConversion"/>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04943-B192-42BB-B997-9CE4D0625A30}">
  <sheetPr codeName="Sheet21">
    <tabColor rgb="FF00B0F0"/>
  </sheetPr>
  <dimension ref="B1:L29"/>
  <sheetViews>
    <sheetView workbookViewId="0">
      <selection activeCell="F8" sqref="F8"/>
    </sheetView>
  </sheetViews>
  <sheetFormatPr defaultRowHeight="15"/>
  <cols>
    <col min="1" max="1" width="7" style="451" customWidth="1"/>
    <col min="2" max="2" width="17.5703125" style="451" customWidth="1"/>
    <col min="3" max="3" width="42.5703125" style="451" bestFit="1" customWidth="1"/>
    <col min="4" max="4" width="40" style="451" bestFit="1" customWidth="1"/>
    <col min="5" max="5" width="9" style="451" bestFit="1" customWidth="1"/>
    <col min="6" max="6" width="12.85546875" style="451" bestFit="1" customWidth="1"/>
    <col min="7" max="9" width="9.28515625" style="451" bestFit="1" customWidth="1"/>
    <col min="10" max="10" width="13.28515625" style="451" customWidth="1"/>
    <col min="11" max="11" width="10.28515625" style="451" customWidth="1"/>
    <col min="12" max="12" width="16.85546875" style="451" customWidth="1"/>
    <col min="13" max="13" width="25.7109375" style="451" customWidth="1"/>
    <col min="14" max="16384" width="9.140625" style="451"/>
  </cols>
  <sheetData>
    <row r="1" spans="2:12" ht="21.6" customHeight="1" thickBot="1">
      <c r="B1" s="570" t="str">
        <f ca="1">"On est semaine " &amp; _xlfn.ISOWEEKNUM(TODAY())</f>
        <v>On est semaine 10</v>
      </c>
      <c r="D1" s="917" t="s">
        <v>3081</v>
      </c>
      <c r="E1" s="918"/>
      <c r="F1" s="918"/>
      <c r="G1" s="918"/>
      <c r="H1" s="918"/>
      <c r="I1" s="918"/>
      <c r="J1" s="918"/>
      <c r="K1" s="919"/>
    </row>
    <row r="2" spans="2:12" ht="21.6" customHeight="1" thickBot="1">
      <c r="D2" s="920"/>
      <c r="E2" s="921"/>
      <c r="F2" s="921"/>
      <c r="G2" s="921"/>
      <c r="H2" s="921"/>
      <c r="I2" s="921"/>
      <c r="J2" s="921"/>
      <c r="K2" s="922"/>
    </row>
    <row r="5" spans="2:12" ht="15.75" thickBot="1"/>
    <row r="6" spans="2:12" ht="30.75" customHeight="1" thickBot="1">
      <c r="D6" s="667" t="s">
        <v>3084</v>
      </c>
      <c r="E6" s="679" t="s">
        <v>2459</v>
      </c>
      <c r="F6" s="664" t="s">
        <v>3085</v>
      </c>
      <c r="G6" s="665" t="s">
        <v>3086</v>
      </c>
      <c r="H6" s="665" t="s">
        <v>3087</v>
      </c>
      <c r="I6" s="665" t="s">
        <v>3088</v>
      </c>
      <c r="J6" s="666" t="s">
        <v>3089</v>
      </c>
    </row>
    <row r="7" spans="2:12">
      <c r="D7" s="676" t="s">
        <v>835</v>
      </c>
      <c r="E7" s="670"/>
      <c r="F7" s="671">
        <v>0.93333333333333335</v>
      </c>
      <c r="G7" s="672">
        <v>15</v>
      </c>
      <c r="H7" s="672"/>
      <c r="I7" s="672">
        <v>14</v>
      </c>
      <c r="J7" s="673">
        <v>1</v>
      </c>
    </row>
    <row r="8" spans="2:12" ht="15.75" thickBot="1">
      <c r="D8" s="677" t="s">
        <v>1068</v>
      </c>
      <c r="E8" s="674"/>
      <c r="F8" s="658">
        <v>0.93333333333333335</v>
      </c>
      <c r="G8" s="659">
        <v>15</v>
      </c>
      <c r="H8" s="659"/>
      <c r="I8" s="659">
        <v>14</v>
      </c>
      <c r="J8" s="660">
        <v>1</v>
      </c>
    </row>
    <row r="9" spans="2:12">
      <c r="D9" s="677" t="s">
        <v>174</v>
      </c>
      <c r="E9" s="674">
        <v>36</v>
      </c>
      <c r="F9" s="658">
        <v>0.88235294117647056</v>
      </c>
      <c r="G9" s="659">
        <v>17</v>
      </c>
      <c r="H9" s="659">
        <v>1</v>
      </c>
      <c r="I9" s="659">
        <v>15</v>
      </c>
      <c r="J9" s="660">
        <v>1</v>
      </c>
      <c r="L9" s="669" t="s">
        <v>3090</v>
      </c>
    </row>
    <row r="10" spans="2:12" ht="15.75" thickBot="1">
      <c r="D10" s="677" t="s">
        <v>164</v>
      </c>
      <c r="E10" s="674">
        <v>15</v>
      </c>
      <c r="F10" s="658">
        <v>0.875</v>
      </c>
      <c r="G10" s="659">
        <v>16</v>
      </c>
      <c r="H10" s="659">
        <v>1</v>
      </c>
      <c r="I10" s="659">
        <v>14</v>
      </c>
      <c r="J10" s="660">
        <v>1</v>
      </c>
      <c r="L10" s="668">
        <f>'Tableau de Suivi'!AI2</f>
        <v>65</v>
      </c>
    </row>
    <row r="11" spans="2:12">
      <c r="D11" s="677" t="s">
        <v>455</v>
      </c>
      <c r="E11" s="674">
        <v>35.220000000000013</v>
      </c>
      <c r="F11" s="658">
        <v>0.75</v>
      </c>
      <c r="G11" s="659">
        <v>16</v>
      </c>
      <c r="H11" s="659">
        <v>3</v>
      </c>
      <c r="I11" s="659">
        <v>12</v>
      </c>
      <c r="J11" s="660">
        <v>1</v>
      </c>
    </row>
    <row r="12" spans="2:12">
      <c r="D12" s="677" t="s">
        <v>1231</v>
      </c>
      <c r="E12" s="674">
        <v>73.599999999999994</v>
      </c>
      <c r="F12" s="658">
        <v>0.73333333333333328</v>
      </c>
      <c r="G12" s="659">
        <v>15</v>
      </c>
      <c r="H12" s="659">
        <v>3</v>
      </c>
      <c r="I12" s="659">
        <v>11</v>
      </c>
      <c r="J12" s="660">
        <v>1</v>
      </c>
    </row>
    <row r="13" spans="2:12">
      <c r="D13" s="677" t="s">
        <v>752</v>
      </c>
      <c r="E13" s="674">
        <v>23.429999999999986</v>
      </c>
      <c r="F13" s="658">
        <v>0.56000000000000005</v>
      </c>
      <c r="G13" s="659">
        <v>50</v>
      </c>
      <c r="H13" s="659">
        <v>15</v>
      </c>
      <c r="I13" s="659">
        <v>28</v>
      </c>
      <c r="J13" s="660">
        <v>7</v>
      </c>
    </row>
    <row r="14" spans="2:12">
      <c r="D14" s="677" t="s">
        <v>1029</v>
      </c>
      <c r="E14" s="674">
        <v>19.600000000000012</v>
      </c>
      <c r="F14" s="658">
        <v>0.54838709677419351</v>
      </c>
      <c r="G14" s="659">
        <v>31</v>
      </c>
      <c r="H14" s="659">
        <v>12</v>
      </c>
      <c r="I14" s="659">
        <v>17</v>
      </c>
      <c r="J14" s="660">
        <v>2</v>
      </c>
    </row>
    <row r="15" spans="2:12">
      <c r="D15" s="677" t="s">
        <v>1377</v>
      </c>
      <c r="E15" s="674">
        <v>92.75</v>
      </c>
      <c r="F15" s="658">
        <v>0.5</v>
      </c>
      <c r="G15" s="659">
        <v>6</v>
      </c>
      <c r="H15" s="659">
        <v>3</v>
      </c>
      <c r="I15" s="659">
        <v>3</v>
      </c>
      <c r="J15" s="660">
        <v>0</v>
      </c>
    </row>
    <row r="16" spans="2:12">
      <c r="D16" s="677" t="s">
        <v>3260</v>
      </c>
      <c r="E16" s="674"/>
      <c r="F16" s="658">
        <v>0.5</v>
      </c>
      <c r="G16" s="659">
        <v>2</v>
      </c>
      <c r="H16" s="659"/>
      <c r="I16" s="659">
        <v>1</v>
      </c>
      <c r="J16" s="660">
        <v>1</v>
      </c>
    </row>
    <row r="17" spans="4:10">
      <c r="D17" s="677" t="s">
        <v>704</v>
      </c>
      <c r="E17" s="674">
        <v>59.745000000000005</v>
      </c>
      <c r="F17" s="658">
        <v>0.47058823529411764</v>
      </c>
      <c r="G17" s="659">
        <v>17</v>
      </c>
      <c r="H17" s="659">
        <v>8</v>
      </c>
      <c r="I17" s="659">
        <v>8</v>
      </c>
      <c r="J17" s="660">
        <v>1</v>
      </c>
    </row>
    <row r="18" spans="4:10">
      <c r="D18" s="677" t="s">
        <v>169</v>
      </c>
      <c r="E18" s="674">
        <v>45</v>
      </c>
      <c r="F18" s="658">
        <v>0.46666666666666667</v>
      </c>
      <c r="G18" s="659">
        <v>15</v>
      </c>
      <c r="H18" s="659">
        <v>7</v>
      </c>
      <c r="I18" s="659">
        <v>7</v>
      </c>
      <c r="J18" s="660">
        <v>1</v>
      </c>
    </row>
    <row r="19" spans="4:10">
      <c r="D19" s="677" t="s">
        <v>1061</v>
      </c>
      <c r="E19" s="674">
        <v>7</v>
      </c>
      <c r="F19" s="658">
        <v>0.375</v>
      </c>
      <c r="G19" s="659">
        <v>16</v>
      </c>
      <c r="H19" s="659">
        <v>9</v>
      </c>
      <c r="I19" s="659">
        <v>6</v>
      </c>
      <c r="J19" s="660">
        <v>1</v>
      </c>
    </row>
    <row r="20" spans="4:10">
      <c r="D20" s="677" t="s">
        <v>471</v>
      </c>
      <c r="E20" s="674">
        <v>42.125</v>
      </c>
      <c r="F20" s="658">
        <v>0.1875</v>
      </c>
      <c r="G20" s="659">
        <v>16</v>
      </c>
      <c r="H20" s="659">
        <v>12</v>
      </c>
      <c r="I20" s="659">
        <v>3</v>
      </c>
      <c r="J20" s="660">
        <v>1</v>
      </c>
    </row>
    <row r="21" spans="4:10">
      <c r="D21" s="677" t="s">
        <v>1332</v>
      </c>
      <c r="E21" s="674">
        <v>356</v>
      </c>
      <c r="F21" s="658">
        <v>0.16666666666666666</v>
      </c>
      <c r="G21" s="659">
        <v>6</v>
      </c>
      <c r="H21" s="659">
        <v>5</v>
      </c>
      <c r="I21" s="659">
        <v>1</v>
      </c>
      <c r="J21" s="660">
        <v>0</v>
      </c>
    </row>
    <row r="22" spans="4:10">
      <c r="D22" s="677" t="s">
        <v>500</v>
      </c>
      <c r="E22" s="674">
        <v>53.75</v>
      </c>
      <c r="F22" s="658">
        <v>0.125</v>
      </c>
      <c r="G22" s="659">
        <v>40</v>
      </c>
      <c r="H22" s="659">
        <v>31</v>
      </c>
      <c r="I22" s="659">
        <v>5</v>
      </c>
      <c r="J22" s="660">
        <v>4</v>
      </c>
    </row>
    <row r="23" spans="4:10">
      <c r="D23" s="677" t="s">
        <v>602</v>
      </c>
      <c r="E23" s="674">
        <v>75.400000000000006</v>
      </c>
      <c r="F23" s="658">
        <v>0.11764705882352941</v>
      </c>
      <c r="G23" s="659">
        <v>17</v>
      </c>
      <c r="H23" s="659">
        <v>13</v>
      </c>
      <c r="I23" s="659">
        <v>2</v>
      </c>
      <c r="J23" s="660">
        <v>2</v>
      </c>
    </row>
    <row r="24" spans="4:10">
      <c r="D24" s="677" t="s">
        <v>1203</v>
      </c>
      <c r="E24" s="674">
        <v>87.5</v>
      </c>
      <c r="F24" s="658">
        <v>6.25E-2</v>
      </c>
      <c r="G24" s="659">
        <v>16</v>
      </c>
      <c r="H24" s="659">
        <v>14</v>
      </c>
      <c r="I24" s="659">
        <v>1</v>
      </c>
      <c r="J24" s="660">
        <v>1</v>
      </c>
    </row>
    <row r="25" spans="4:10">
      <c r="D25" s="677" t="s">
        <v>1209</v>
      </c>
      <c r="E25" s="674">
        <v>118.14000000000004</v>
      </c>
      <c r="F25" s="658">
        <v>5.8823529411764705E-2</v>
      </c>
      <c r="G25" s="659">
        <v>17</v>
      </c>
      <c r="H25" s="659">
        <v>15</v>
      </c>
      <c r="I25" s="659">
        <v>1</v>
      </c>
      <c r="J25" s="660">
        <v>1</v>
      </c>
    </row>
    <row r="26" spans="4:10">
      <c r="D26" s="677" t="s">
        <v>331</v>
      </c>
      <c r="E26" s="674">
        <v>416.3900000000001</v>
      </c>
      <c r="F26" s="658">
        <v>5.5555555555555552E-2</v>
      </c>
      <c r="G26" s="659">
        <v>18</v>
      </c>
      <c r="H26" s="659">
        <v>16</v>
      </c>
      <c r="I26" s="659">
        <v>1</v>
      </c>
      <c r="J26" s="660">
        <v>1</v>
      </c>
    </row>
    <row r="27" spans="4:10">
      <c r="D27" s="677" t="s">
        <v>2511</v>
      </c>
      <c r="E27" s="674">
        <v>63.700000000000031</v>
      </c>
      <c r="F27" s="658">
        <v>3.125E-2</v>
      </c>
      <c r="G27" s="659">
        <v>32</v>
      </c>
      <c r="H27" s="659">
        <v>29</v>
      </c>
      <c r="I27" s="659">
        <v>1</v>
      </c>
      <c r="J27" s="660">
        <v>2</v>
      </c>
    </row>
    <row r="28" spans="4:10">
      <c r="D28" s="677" t="s">
        <v>809</v>
      </c>
      <c r="E28" s="674">
        <v>60</v>
      </c>
      <c r="F28" s="658">
        <v>2.0833333333333332E-2</v>
      </c>
      <c r="G28" s="659">
        <v>48</v>
      </c>
      <c r="H28" s="659">
        <v>43</v>
      </c>
      <c r="I28" s="659">
        <v>1</v>
      </c>
      <c r="J28" s="660">
        <v>4</v>
      </c>
    </row>
    <row r="29" spans="4:10" ht="15.75" thickBot="1">
      <c r="D29" s="678" t="s">
        <v>803</v>
      </c>
      <c r="E29" s="675">
        <v>71</v>
      </c>
      <c r="F29" s="661">
        <v>1.5625E-2</v>
      </c>
      <c r="G29" s="662">
        <v>64</v>
      </c>
      <c r="H29" s="662">
        <v>58</v>
      </c>
      <c r="I29" s="662">
        <v>1</v>
      </c>
      <c r="J29" s="663">
        <v>5</v>
      </c>
    </row>
  </sheetData>
  <sheetProtection algorithmName="SHA-512" hashValue="uaigaALKeazVAKCPUx/Qy4MXM8dHhp+dGy1ilxQnsJAk3wF1p0QEMn78ZkQrYE2NbllaYdGGXZtG7hCpoOOXBg==" saltValue="vm1jh5Mxj6r881YFn5rjtQ==" spinCount="100000" sheet="1" objects="1" scenarios="1"/>
  <mergeCells count="1">
    <mergeCell ref="D1:K2"/>
  </mergeCells>
  <conditionalFormatting sqref="D7:D27">
    <cfRule type="expression" dxfId="103" priority="1">
      <formula>E7&lt;$L$10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F440F-FCF0-4895-9D4F-F20886354EBE}">
  <sheetPr codeName="Sheet20">
    <tabColor rgb="FF00B0F0"/>
  </sheetPr>
  <dimension ref="B1:J2"/>
  <sheetViews>
    <sheetView workbookViewId="0">
      <selection activeCell="B20" sqref="B20"/>
    </sheetView>
  </sheetViews>
  <sheetFormatPr defaultRowHeight="15"/>
  <cols>
    <col min="1" max="1" width="7" style="451" customWidth="1"/>
    <col min="2" max="2" width="17.5703125" style="451" customWidth="1"/>
    <col min="3" max="3" width="42.5703125" style="451" bestFit="1" customWidth="1"/>
    <col min="4" max="4" width="17.42578125" style="451" customWidth="1"/>
    <col min="5" max="5" width="12.7109375" style="451" customWidth="1"/>
    <col min="6" max="6" width="12.28515625" style="451" customWidth="1"/>
    <col min="7" max="7" width="16.7109375" style="451" customWidth="1"/>
    <col min="8" max="8" width="16.5703125" style="451" customWidth="1"/>
    <col min="9" max="9" width="14.7109375" style="451" customWidth="1"/>
    <col min="10" max="10" width="22.85546875" style="451" customWidth="1"/>
    <col min="11" max="11" width="34.42578125" style="451" customWidth="1"/>
    <col min="12" max="12" width="22.85546875" style="451" bestFit="1" customWidth="1"/>
    <col min="13" max="13" width="25.7109375" style="451" customWidth="1"/>
    <col min="14" max="16384" width="9.140625" style="451"/>
  </cols>
  <sheetData>
    <row r="1" spans="2:10" ht="21.6" customHeight="1" thickBot="1">
      <c r="B1" s="570" t="str">
        <f ca="1">"On est semaine " &amp; _xlfn.ISOWEEKNUM(TODAY())</f>
        <v>On est semaine 10</v>
      </c>
      <c r="D1" s="917" t="s">
        <v>3083</v>
      </c>
      <c r="E1" s="918"/>
      <c r="F1" s="918"/>
      <c r="G1" s="918"/>
      <c r="H1" s="918"/>
      <c r="I1" s="918"/>
      <c r="J1" s="919"/>
    </row>
    <row r="2" spans="2:10" ht="21.6" customHeight="1" thickBot="1">
      <c r="D2" s="920"/>
      <c r="E2" s="921"/>
      <c r="F2" s="921"/>
      <c r="G2" s="921"/>
      <c r="H2" s="921"/>
      <c r="I2" s="921"/>
      <c r="J2" s="922"/>
    </row>
  </sheetData>
  <mergeCells count="1">
    <mergeCell ref="D1:J2"/>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781DF7-DE9A-4405-BF65-3FD29BE3860B}">
  <sheetPr codeName="Sheet27"/>
  <dimension ref="A1:AL280"/>
  <sheetViews>
    <sheetView workbookViewId="0">
      <selection activeCell="B20" sqref="B20"/>
    </sheetView>
  </sheetViews>
  <sheetFormatPr defaultRowHeight="15"/>
  <cols>
    <col min="2" max="2" width="37.42578125" customWidth="1"/>
    <col min="3" max="3" width="17.7109375" customWidth="1"/>
    <col min="20" max="20" width="11.28515625" bestFit="1" customWidth="1"/>
    <col min="21" max="21" width="25.85546875" bestFit="1" customWidth="1"/>
    <col min="22" max="23" width="5" bestFit="1" customWidth="1"/>
    <col min="24" max="29" width="11.28515625" bestFit="1" customWidth="1"/>
    <col min="30" max="30" width="12" bestFit="1" customWidth="1"/>
    <col min="31" max="31" width="17.28515625" bestFit="1" customWidth="1"/>
    <col min="32" max="32" width="16.85546875" bestFit="1" customWidth="1"/>
    <col min="33" max="33" width="13.42578125" bestFit="1" customWidth="1"/>
    <col min="34" max="34" width="25.85546875" bestFit="1" customWidth="1"/>
    <col min="35" max="36" width="7.140625" bestFit="1" customWidth="1"/>
    <col min="37" max="37" width="6.140625" bestFit="1" customWidth="1"/>
    <col min="38" max="40" width="11.28515625" bestFit="1" customWidth="1"/>
    <col min="41" max="41" width="9.5703125" bestFit="1" customWidth="1"/>
    <col min="42" max="42" width="7.7109375" bestFit="1" customWidth="1"/>
    <col min="43" max="43" width="11.28515625" bestFit="1" customWidth="1"/>
    <col min="44" max="136" width="19.140625" bestFit="1" customWidth="1"/>
    <col min="137" max="138" width="19" bestFit="1" customWidth="1"/>
    <col min="139" max="139" width="17" bestFit="1" customWidth="1"/>
    <col min="140" max="140" width="16.7109375" bestFit="1" customWidth="1"/>
    <col min="141" max="141" width="17.5703125" bestFit="1" customWidth="1"/>
    <col min="142" max="142" width="17.7109375" bestFit="1" customWidth="1"/>
    <col min="143" max="143" width="19.5703125" bestFit="1" customWidth="1"/>
    <col min="144" max="144" width="18.42578125" bestFit="1" customWidth="1"/>
    <col min="145" max="145" width="24.140625" bestFit="1" customWidth="1"/>
    <col min="146" max="146" width="21.42578125" bestFit="1" customWidth="1"/>
    <col min="147" max="147" width="23.7109375" bestFit="1" customWidth="1"/>
    <col min="148" max="148" width="23.42578125" bestFit="1" customWidth="1"/>
    <col min="149" max="149" width="21.42578125" bestFit="1" customWidth="1"/>
  </cols>
  <sheetData>
    <row r="1" spans="1:38">
      <c r="A1" t="s">
        <v>3060</v>
      </c>
      <c r="B1" t="s">
        <v>74</v>
      </c>
      <c r="C1" t="s">
        <v>3059</v>
      </c>
      <c r="D1" t="str">
        <f>'ACTIVITÉ IDF'!C10</f>
        <v>Janvier</v>
      </c>
      <c r="E1" t="str">
        <f>'ACTIVITÉ IDF'!D10</f>
        <v>Février</v>
      </c>
      <c r="F1" t="str">
        <f>'ACTIVITÉ IDF'!E10</f>
        <v>Mars</v>
      </c>
      <c r="G1" t="str">
        <f>'ACTIVITÉ IDF'!F10</f>
        <v>Avril</v>
      </c>
      <c r="H1" t="str">
        <f>'ACTIVITÉ IDF'!G10</f>
        <v>Mai</v>
      </c>
      <c r="I1" t="str">
        <f>'ACTIVITÉ IDF'!H10</f>
        <v>Juin</v>
      </c>
      <c r="J1" t="str">
        <f>'ACTIVITÉ IDF'!I10</f>
        <v>Juillet</v>
      </c>
      <c r="K1" t="str">
        <f>'ACTIVITÉ IDF'!J10</f>
        <v>Août</v>
      </c>
      <c r="L1" t="str">
        <f>'ACTIVITÉ IDF'!K10</f>
        <v>Septembre</v>
      </c>
      <c r="M1" t="str">
        <f>'ACTIVITÉ IDF'!L10</f>
        <v>Octobre</v>
      </c>
      <c r="N1" t="str">
        <f>'ACTIVITÉ IDF'!M10</f>
        <v>Novembre</v>
      </c>
      <c r="O1" t="str">
        <f>'ACTIVITÉ IDF'!N10</f>
        <v>Décembre</v>
      </c>
      <c r="P1" t="str">
        <f>'ACTIVITÉ IDF'!O10</f>
        <v>Cumul</v>
      </c>
      <c r="T1" s="232" t="s">
        <v>3060</v>
      </c>
      <c r="U1" t="s">
        <v>3061</v>
      </c>
      <c r="AG1" s="232" t="s">
        <v>74</v>
      </c>
      <c r="AH1" t="s">
        <v>3054</v>
      </c>
    </row>
    <row r="2" spans="1:38">
      <c r="A2" t="s">
        <v>3061</v>
      </c>
      <c r="B2" t="s">
        <v>3052</v>
      </c>
      <c r="C2">
        <v>2025</v>
      </c>
      <c r="D2">
        <f>'ACTIVITÉ IDF'!C11</f>
        <v>11917.562</v>
      </c>
      <c r="E2">
        <f>'ACTIVITÉ IDF'!D11</f>
        <v>9814.67</v>
      </c>
      <c r="F2">
        <f>'ACTIVITÉ IDF'!E11</f>
        <v>11287.72</v>
      </c>
      <c r="G2">
        <f>'ACTIVITÉ IDF'!F11</f>
        <v>4406.4400000000005</v>
      </c>
      <c r="H2" t="str">
        <f>'ACTIVITÉ IDF'!G11</f>
        <v/>
      </c>
      <c r="I2" t="str">
        <f>'ACTIVITÉ IDF'!H11</f>
        <v/>
      </c>
      <c r="J2" t="str">
        <f>'ACTIVITÉ IDF'!I11</f>
        <v/>
      </c>
      <c r="K2" t="str">
        <f>'ACTIVITÉ IDF'!J11</f>
        <v/>
      </c>
      <c r="L2" t="str">
        <f>'ACTIVITÉ IDF'!K11</f>
        <v/>
      </c>
      <c r="M2" t="str">
        <f>'ACTIVITÉ IDF'!L11</f>
        <v/>
      </c>
      <c r="N2" t="str">
        <f>'ACTIVITÉ IDF'!M11</f>
        <v/>
      </c>
      <c r="O2" t="str">
        <f>'ACTIVITÉ IDF'!N11</f>
        <v/>
      </c>
      <c r="P2">
        <f>'ACTIVITÉ IDF'!O11</f>
        <v>37426.392</v>
      </c>
      <c r="T2" s="232" t="s">
        <v>74</v>
      </c>
      <c r="U2" t="s">
        <v>3054</v>
      </c>
    </row>
    <row r="3" spans="1:38">
      <c r="A3" t="s">
        <v>3061</v>
      </c>
      <c r="B3" t="s">
        <v>3052</v>
      </c>
      <c r="C3">
        <v>2024</v>
      </c>
      <c r="D3">
        <f>'ACTIVITÉ IDF'!C12</f>
        <v>5193.5770000000002</v>
      </c>
      <c r="E3">
        <f>'ACTIVITÉ IDF'!D12</f>
        <v>7262.9770000000026</v>
      </c>
      <c r="F3">
        <f>'ACTIVITÉ IDF'!E12</f>
        <v>7180.2639999999992</v>
      </c>
      <c r="G3">
        <f>'ACTIVITÉ IDF'!F12</f>
        <v>7576.9149999999991</v>
      </c>
      <c r="H3">
        <f>'ACTIVITÉ IDF'!G12</f>
        <v>8580.741</v>
      </c>
      <c r="I3">
        <f>'ACTIVITÉ IDF'!H12</f>
        <v>13220.881000000001</v>
      </c>
      <c r="J3">
        <f>'ACTIVITÉ IDF'!I12</f>
        <v>13408.599999999997</v>
      </c>
      <c r="K3">
        <f>'ACTIVITÉ IDF'!J12</f>
        <v>31705.030000000006</v>
      </c>
      <c r="L3">
        <f>'ACTIVITÉ IDF'!K12</f>
        <v>18769.439999999995</v>
      </c>
      <c r="M3">
        <f>'ACTIVITÉ IDF'!L12</f>
        <v>9078.82</v>
      </c>
      <c r="N3">
        <f>'ACTIVITÉ IDF'!M12</f>
        <v>10889.316999999999</v>
      </c>
      <c r="O3">
        <f>'ACTIVITÉ IDF'!N12</f>
        <v>19112.360000000008</v>
      </c>
      <c r="P3">
        <f>'ACTIVITÉ IDF'!O12</f>
        <v>151978.92200000005</v>
      </c>
      <c r="AG3" s="232" t="s">
        <v>3062</v>
      </c>
      <c r="AH3" s="232" t="s">
        <v>2417</v>
      </c>
    </row>
    <row r="4" spans="1:38">
      <c r="A4" t="s">
        <v>3061</v>
      </c>
      <c r="B4" t="s">
        <v>3052</v>
      </c>
      <c r="C4">
        <v>2023</v>
      </c>
      <c r="D4">
        <f>'ACTIVITÉ IDF'!C13</f>
        <v>10712.68</v>
      </c>
      <c r="E4">
        <f>'ACTIVITÉ IDF'!D13</f>
        <v>9923.6129999999994</v>
      </c>
      <c r="F4">
        <f>'ACTIVITÉ IDF'!E13</f>
        <v>12765.184000000001</v>
      </c>
      <c r="G4">
        <f>'ACTIVITÉ IDF'!F13</f>
        <v>7465.1899999999987</v>
      </c>
      <c r="H4">
        <f>'ACTIVITÉ IDF'!G13</f>
        <v>10145.973999999997</v>
      </c>
      <c r="I4">
        <f>'ACTIVITÉ IDF'!H13</f>
        <v>12571.442999999999</v>
      </c>
      <c r="J4">
        <f>'ACTIVITÉ IDF'!I13</f>
        <v>6790</v>
      </c>
      <c r="K4">
        <f>'ACTIVITÉ IDF'!J13</f>
        <v>2489</v>
      </c>
      <c r="L4">
        <f>'ACTIVITÉ IDF'!K13</f>
        <v>5804</v>
      </c>
      <c r="M4">
        <f>'ACTIVITÉ IDF'!L13</f>
        <v>6092.8919999999998</v>
      </c>
      <c r="N4">
        <f>'ACTIVITÉ IDF'!M13</f>
        <v>6073</v>
      </c>
      <c r="O4">
        <f>'ACTIVITÉ IDF'!N13</f>
        <v>6728</v>
      </c>
      <c r="P4">
        <f>'ACTIVITÉ IDF'!O13</f>
        <v>97560.975999999995</v>
      </c>
      <c r="U4" s="232" t="s">
        <v>2417</v>
      </c>
      <c r="AG4" s="232" t="s">
        <v>2418</v>
      </c>
      <c r="AH4">
        <v>75</v>
      </c>
      <c r="AI4">
        <v>92</v>
      </c>
      <c r="AJ4">
        <v>93</v>
      </c>
      <c r="AK4">
        <v>94</v>
      </c>
      <c r="AL4" t="s">
        <v>2414</v>
      </c>
    </row>
    <row r="5" spans="1:38">
      <c r="A5" t="s">
        <v>3061</v>
      </c>
      <c r="B5" t="s">
        <v>3052</v>
      </c>
      <c r="C5">
        <v>2022</v>
      </c>
      <c r="D5">
        <f>'ACTIVITÉ IDF'!C14</f>
        <v>12392.230000000001</v>
      </c>
      <c r="E5">
        <f>'ACTIVITÉ IDF'!D14</f>
        <v>14698.654999999999</v>
      </c>
      <c r="F5">
        <f>'ACTIVITÉ IDF'!E14</f>
        <v>15825.9645</v>
      </c>
      <c r="G5">
        <f>'ACTIVITÉ IDF'!F14</f>
        <v>13023.228999999999</v>
      </c>
      <c r="H5">
        <f>'ACTIVITÉ IDF'!G14</f>
        <v>14408.815000000001</v>
      </c>
      <c r="I5">
        <f>'ACTIVITÉ IDF'!H14</f>
        <v>18883.168000000001</v>
      </c>
      <c r="J5">
        <f>'ACTIVITÉ IDF'!I14</f>
        <v>16809.830999999998</v>
      </c>
      <c r="K5">
        <f>'ACTIVITÉ IDF'!J14</f>
        <v>9976.85</v>
      </c>
      <c r="L5">
        <f>'ACTIVITÉ IDF'!K14</f>
        <v>9833.18</v>
      </c>
      <c r="M5">
        <f>'ACTIVITÉ IDF'!L14</f>
        <v>10595.150000000001</v>
      </c>
      <c r="N5">
        <f>'ACTIVITÉ IDF'!M14</f>
        <v>10278.485000000001</v>
      </c>
      <c r="O5">
        <f>'ACTIVITÉ IDF'!N14</f>
        <v>13282.665000000001</v>
      </c>
      <c r="P5">
        <f>'ACTIVITÉ IDF'!O14</f>
        <v>160008.2225</v>
      </c>
      <c r="T5" s="232" t="s">
        <v>3063</v>
      </c>
      <c r="U5">
        <v>2023</v>
      </c>
      <c r="V5">
        <v>2024</v>
      </c>
      <c r="W5">
        <v>2025</v>
      </c>
      <c r="X5" t="s">
        <v>2414</v>
      </c>
      <c r="AG5" s="233">
        <v>2023</v>
      </c>
      <c r="AH5" s="450">
        <v>0.69659982563208367</v>
      </c>
      <c r="AI5" s="450">
        <v>0.18047079337401917</v>
      </c>
      <c r="AJ5" s="450">
        <v>0.11159546643417612</v>
      </c>
      <c r="AK5" s="450">
        <v>1.1333914559721011E-2</v>
      </c>
      <c r="AL5" s="450">
        <v>1</v>
      </c>
    </row>
    <row r="6" spans="1:38">
      <c r="A6" t="s">
        <v>3061</v>
      </c>
      <c r="B6" t="s">
        <v>3052</v>
      </c>
      <c r="C6">
        <v>2021</v>
      </c>
      <c r="D6">
        <f>'ACTIVITÉ IDF'!C15</f>
        <v>5829</v>
      </c>
      <c r="E6">
        <f>'ACTIVITÉ IDF'!D15</f>
        <v>26771</v>
      </c>
      <c r="F6">
        <f>'ACTIVITÉ IDF'!E15</f>
        <v>11155</v>
      </c>
      <c r="G6">
        <f>'ACTIVITÉ IDF'!F15</f>
        <v>11295</v>
      </c>
      <c r="H6">
        <f>'ACTIVITÉ IDF'!G15</f>
        <v>9518</v>
      </c>
      <c r="I6">
        <f>'ACTIVITÉ IDF'!H15</f>
        <v>18157</v>
      </c>
      <c r="J6">
        <f>'ACTIVITÉ IDF'!I15</f>
        <v>8999</v>
      </c>
      <c r="K6">
        <f>'ACTIVITÉ IDF'!J15</f>
        <v>5110</v>
      </c>
      <c r="L6">
        <f>'ACTIVITÉ IDF'!K15</f>
        <v>9207</v>
      </c>
      <c r="M6">
        <f>'ACTIVITÉ IDF'!L15</f>
        <v>8731</v>
      </c>
      <c r="N6">
        <f>'ACTIVITÉ IDF'!M15</f>
        <v>10185</v>
      </c>
      <c r="O6">
        <f>'ACTIVITÉ IDF'!N15</f>
        <v>14194</v>
      </c>
      <c r="P6">
        <f>'ACTIVITÉ IDF'!O15</f>
        <v>139151</v>
      </c>
      <c r="T6" s="233" t="s">
        <v>3064</v>
      </c>
      <c r="U6" s="756">
        <v>113</v>
      </c>
      <c r="V6" s="756">
        <v>81</v>
      </c>
      <c r="W6" s="756">
        <v>116</v>
      </c>
      <c r="X6" s="756">
        <v>310</v>
      </c>
      <c r="AG6" s="233">
        <v>2024</v>
      </c>
      <c r="AH6" s="450">
        <v>0.58368794326241136</v>
      </c>
      <c r="AI6" s="450">
        <v>0.14680851063829786</v>
      </c>
      <c r="AJ6" s="450">
        <v>0.24893617021276596</v>
      </c>
      <c r="AK6" s="450">
        <v>2.0567375886524821E-2</v>
      </c>
      <c r="AL6" s="450">
        <v>1</v>
      </c>
    </row>
    <row r="7" spans="1:38">
      <c r="A7" t="s">
        <v>3061</v>
      </c>
      <c r="B7" t="s">
        <v>3052</v>
      </c>
      <c r="C7">
        <v>2020</v>
      </c>
      <c r="D7">
        <f>'ACTIVITÉ IDF'!C16</f>
        <v>6218</v>
      </c>
      <c r="E7">
        <f>'ACTIVITÉ IDF'!D16</f>
        <v>7419</v>
      </c>
      <c r="F7">
        <f>'ACTIVITÉ IDF'!E16</f>
        <v>19761</v>
      </c>
      <c r="G7">
        <f>'ACTIVITÉ IDF'!F16</f>
        <v>26495</v>
      </c>
      <c r="H7">
        <f>'ACTIVITÉ IDF'!G16</f>
        <v>26391</v>
      </c>
      <c r="I7">
        <f>'ACTIVITÉ IDF'!H16</f>
        <v>21619</v>
      </c>
      <c r="J7">
        <f>'ACTIVITÉ IDF'!I16</f>
        <v>21326</v>
      </c>
      <c r="K7">
        <f>'ACTIVITÉ IDF'!J16</f>
        <v>5139</v>
      </c>
      <c r="L7">
        <f>'ACTIVITÉ IDF'!K16</f>
        <v>7152</v>
      </c>
      <c r="M7">
        <f>'ACTIVITÉ IDF'!L16</f>
        <v>9241</v>
      </c>
      <c r="N7">
        <f>'ACTIVITÉ IDF'!M16</f>
        <v>10696</v>
      </c>
      <c r="O7">
        <f>'ACTIVITÉ IDF'!N16</f>
        <v>8535</v>
      </c>
      <c r="P7">
        <f>'ACTIVITÉ IDF'!O16</f>
        <v>169992</v>
      </c>
      <c r="T7" s="233" t="s">
        <v>3065</v>
      </c>
      <c r="U7" s="756">
        <v>114</v>
      </c>
      <c r="V7" s="756">
        <v>89</v>
      </c>
      <c r="W7" s="756">
        <v>106</v>
      </c>
      <c r="X7" s="756">
        <v>309</v>
      </c>
      <c r="AG7" s="233">
        <v>2025</v>
      </c>
      <c r="AH7" s="450">
        <v>0.55131264916467781</v>
      </c>
      <c r="AI7" s="450">
        <v>0.22673031026252982</v>
      </c>
      <c r="AJ7" s="450">
        <v>0.20047732696897375</v>
      </c>
      <c r="AK7" s="450">
        <v>2.1479713603818614E-2</v>
      </c>
      <c r="AL7" s="450">
        <v>1</v>
      </c>
    </row>
    <row r="8" spans="1:38">
      <c r="A8" t="s">
        <v>3061</v>
      </c>
      <c r="B8" t="s">
        <v>3052</v>
      </c>
      <c r="C8">
        <v>2019</v>
      </c>
      <c r="D8">
        <f>'ACTIVITÉ IDF'!C17</f>
        <v>5405</v>
      </c>
      <c r="E8">
        <f>'ACTIVITÉ IDF'!D17</f>
        <v>5156</v>
      </c>
      <c r="F8">
        <f>'ACTIVITÉ IDF'!E17</f>
        <v>7110</v>
      </c>
      <c r="G8">
        <f>'ACTIVITÉ IDF'!F17</f>
        <v>6280</v>
      </c>
      <c r="H8">
        <f>'ACTIVITÉ IDF'!G17</f>
        <v>7609</v>
      </c>
      <c r="I8">
        <f>'ACTIVITÉ IDF'!H17</f>
        <v>9690</v>
      </c>
      <c r="J8">
        <f>'ACTIVITÉ IDF'!I17</f>
        <v>7077</v>
      </c>
      <c r="K8">
        <f>'ACTIVITÉ IDF'!J17</f>
        <v>3202</v>
      </c>
      <c r="L8">
        <f>'ACTIVITÉ IDF'!K17</f>
        <v>5867</v>
      </c>
      <c r="M8">
        <f>'ACTIVITÉ IDF'!L17</f>
        <v>5764</v>
      </c>
      <c r="N8">
        <f>'ACTIVITÉ IDF'!M17</f>
        <v>8962</v>
      </c>
      <c r="O8">
        <f>'ACTIVITÉ IDF'!N17</f>
        <v>5622</v>
      </c>
      <c r="P8">
        <f>'ACTIVITÉ IDF'!O17</f>
        <v>77744</v>
      </c>
      <c r="T8" s="233" t="s">
        <v>3066</v>
      </c>
      <c r="U8" s="756">
        <v>146</v>
      </c>
      <c r="V8" s="756">
        <v>106</v>
      </c>
      <c r="W8" s="756">
        <v>114</v>
      </c>
      <c r="X8" s="756">
        <v>366</v>
      </c>
      <c r="AG8" s="233" t="s">
        <v>2414</v>
      </c>
      <c r="AH8" s="450">
        <v>0.62264784946236562</v>
      </c>
      <c r="AI8" s="450">
        <v>0.17103494623655913</v>
      </c>
      <c r="AJ8" s="450">
        <v>0.18918010752688172</v>
      </c>
      <c r="AK8" s="450">
        <v>1.7137096774193547E-2</v>
      </c>
      <c r="AL8" s="450">
        <v>1</v>
      </c>
    </row>
    <row r="9" spans="1:38">
      <c r="T9" s="233" t="s">
        <v>3067</v>
      </c>
      <c r="U9" s="756">
        <v>106</v>
      </c>
      <c r="V9" s="756">
        <v>108</v>
      </c>
      <c r="W9" s="756">
        <v>84</v>
      </c>
      <c r="X9" s="756">
        <v>298</v>
      </c>
    </row>
    <row r="10" spans="1:38">
      <c r="A10" t="s">
        <v>3061</v>
      </c>
      <c r="B10" t="s">
        <v>3053</v>
      </c>
      <c r="C10">
        <v>2025</v>
      </c>
      <c r="D10">
        <f>'ACTIVITÉ IDF'!C20</f>
        <v>11917.562</v>
      </c>
      <c r="E10">
        <f>'ACTIVITÉ IDF'!D20</f>
        <v>9814.67</v>
      </c>
      <c r="F10">
        <f>'ACTIVITÉ IDF'!E20</f>
        <v>11287.72</v>
      </c>
      <c r="G10">
        <f>'ACTIVITÉ IDF'!F20</f>
        <v>4406.4399999999996</v>
      </c>
      <c r="H10" t="str">
        <f>'ACTIVITÉ IDF'!G20</f>
        <v/>
      </c>
      <c r="I10" t="str">
        <f>'ACTIVITÉ IDF'!H20</f>
        <v/>
      </c>
      <c r="J10" t="str">
        <f>'ACTIVITÉ IDF'!I20</f>
        <v/>
      </c>
      <c r="K10" t="str">
        <f>'ACTIVITÉ IDF'!J20</f>
        <v/>
      </c>
      <c r="L10" t="str">
        <f>'ACTIVITÉ IDF'!K20</f>
        <v/>
      </c>
      <c r="M10" t="str">
        <f>'ACTIVITÉ IDF'!L20</f>
        <v/>
      </c>
      <c r="N10" t="str">
        <f>'ACTIVITÉ IDF'!M20</f>
        <v/>
      </c>
      <c r="O10" t="str">
        <f>'ACTIVITÉ IDF'!N20</f>
        <v/>
      </c>
      <c r="P10">
        <f>'ACTIVITÉ IDF'!O20</f>
        <v>37426.392</v>
      </c>
      <c r="T10" s="233" t="s">
        <v>3068</v>
      </c>
      <c r="U10" s="756">
        <v>123</v>
      </c>
      <c r="V10" s="756">
        <v>113</v>
      </c>
      <c r="W10" s="756">
        <v>0</v>
      </c>
      <c r="X10" s="756">
        <v>236</v>
      </c>
    </row>
    <row r="11" spans="1:38">
      <c r="A11" t="s">
        <v>3061</v>
      </c>
      <c r="B11" t="s">
        <v>3053</v>
      </c>
      <c r="C11">
        <v>2024</v>
      </c>
      <c r="D11">
        <f>'ACTIVITÉ IDF'!C21</f>
        <v>5193.5770000000002</v>
      </c>
      <c r="E11">
        <f>'ACTIVITÉ IDF'!D21</f>
        <v>7262.9769999999999</v>
      </c>
      <c r="F11">
        <f>'ACTIVITÉ IDF'!E21</f>
        <v>7180.264000000001</v>
      </c>
      <c r="G11">
        <f>'ACTIVITÉ IDF'!F21</f>
        <v>7576.915</v>
      </c>
      <c r="H11">
        <f>'ACTIVITÉ IDF'!G21</f>
        <v>8580.741</v>
      </c>
      <c r="I11">
        <f>'ACTIVITÉ IDF'!H21</f>
        <v>13220.880999999999</v>
      </c>
      <c r="J11">
        <f>'ACTIVITÉ IDF'!I21</f>
        <v>13408.599999999999</v>
      </c>
      <c r="K11">
        <f>'ACTIVITÉ IDF'!J21</f>
        <v>31705.030000000006</v>
      </c>
      <c r="L11">
        <f>'ACTIVITÉ IDF'!K21</f>
        <v>18769.439999999999</v>
      </c>
      <c r="M11">
        <f>'ACTIVITÉ IDF'!L21</f>
        <v>9078.82</v>
      </c>
      <c r="N11">
        <f>'ACTIVITÉ IDF'!M21</f>
        <v>10889.316999999999</v>
      </c>
      <c r="O11">
        <f>'ACTIVITÉ IDF'!N21</f>
        <v>19112.360000000008</v>
      </c>
      <c r="P11">
        <f>'ACTIVITÉ IDF'!O21</f>
        <v>151978.92200000005</v>
      </c>
      <c r="T11" s="233" t="s">
        <v>3069</v>
      </c>
      <c r="U11" s="756">
        <v>139</v>
      </c>
      <c r="V11" s="756">
        <v>140</v>
      </c>
      <c r="W11" s="756">
        <v>0</v>
      </c>
      <c r="X11" s="756">
        <v>279</v>
      </c>
    </row>
    <row r="12" spans="1:38">
      <c r="A12" t="s">
        <v>3061</v>
      </c>
      <c r="B12" t="s">
        <v>3053</v>
      </c>
      <c r="C12">
        <v>2023</v>
      </c>
      <c r="D12">
        <f>'ACTIVITÉ IDF'!C22</f>
        <v>10712.68</v>
      </c>
      <c r="E12">
        <f>'ACTIVITÉ IDF'!D22</f>
        <v>9923.6129999999994</v>
      </c>
      <c r="F12">
        <f>'ACTIVITÉ IDF'!E22</f>
        <v>12765.184000000001</v>
      </c>
      <c r="G12">
        <f>'ACTIVITÉ IDF'!F22</f>
        <v>7465.1899999999987</v>
      </c>
      <c r="H12">
        <f>'ACTIVITÉ IDF'!G22</f>
        <v>10145.973999999997</v>
      </c>
      <c r="I12">
        <f>'ACTIVITÉ IDF'!H22</f>
        <v>12571.442999999999</v>
      </c>
      <c r="J12">
        <f>'ACTIVITÉ IDF'!I22</f>
        <v>6790</v>
      </c>
      <c r="K12">
        <f>'ACTIVITÉ IDF'!J22</f>
        <v>2489</v>
      </c>
      <c r="L12">
        <f>'ACTIVITÉ IDF'!K22</f>
        <v>5804</v>
      </c>
      <c r="M12">
        <f>'ACTIVITÉ IDF'!L22</f>
        <v>6092.8919999999998</v>
      </c>
      <c r="N12">
        <f>'ACTIVITÉ IDF'!M22</f>
        <v>6073</v>
      </c>
      <c r="O12">
        <f>'ACTIVITÉ IDF'!N22</f>
        <v>6728</v>
      </c>
      <c r="P12">
        <f>'ACTIVITÉ IDF'!O22</f>
        <v>97560.975999999995</v>
      </c>
      <c r="T12" s="233" t="s">
        <v>3070</v>
      </c>
      <c r="U12" s="756">
        <v>79</v>
      </c>
      <c r="V12" s="756">
        <v>138</v>
      </c>
      <c r="W12" s="756">
        <v>0</v>
      </c>
      <c r="X12" s="756">
        <v>217</v>
      </c>
    </row>
    <row r="13" spans="1:38">
      <c r="A13" t="s">
        <v>3061</v>
      </c>
      <c r="B13" t="s">
        <v>3053</v>
      </c>
      <c r="C13">
        <v>2022</v>
      </c>
      <c r="D13">
        <f>'ACTIVITÉ IDF'!C23</f>
        <v>12392.230000000001</v>
      </c>
      <c r="E13">
        <f>'ACTIVITÉ IDF'!D23</f>
        <v>14698.654999999999</v>
      </c>
      <c r="F13">
        <f>'ACTIVITÉ IDF'!E23</f>
        <v>15825.9645</v>
      </c>
      <c r="G13">
        <f>'ACTIVITÉ IDF'!F23</f>
        <v>13023.228999999999</v>
      </c>
      <c r="H13">
        <f>'ACTIVITÉ IDF'!G23</f>
        <v>14408.815000000001</v>
      </c>
      <c r="I13">
        <f>'ACTIVITÉ IDF'!H23</f>
        <v>18883.168000000001</v>
      </c>
      <c r="J13">
        <f>'ACTIVITÉ IDF'!I23</f>
        <v>16809.830999999998</v>
      </c>
      <c r="K13">
        <f>'ACTIVITÉ IDF'!J23</f>
        <v>9976.85</v>
      </c>
      <c r="L13">
        <f>'ACTIVITÉ IDF'!K23</f>
        <v>9833.18</v>
      </c>
      <c r="M13">
        <f>'ACTIVITÉ IDF'!L23</f>
        <v>10595.150000000001</v>
      </c>
      <c r="N13">
        <f>'ACTIVITÉ IDF'!M23</f>
        <v>10278.485000000001</v>
      </c>
      <c r="O13">
        <f>'ACTIVITÉ IDF'!N23</f>
        <v>13282.665000000001</v>
      </c>
      <c r="P13">
        <f>'ACTIVITÉ IDF'!O23</f>
        <v>160008.2225</v>
      </c>
      <c r="T13" s="233" t="s">
        <v>3071</v>
      </c>
      <c r="U13" s="756">
        <v>10</v>
      </c>
      <c r="V13" s="756">
        <v>183</v>
      </c>
      <c r="W13" s="756">
        <v>0</v>
      </c>
      <c r="X13" s="756">
        <v>193</v>
      </c>
    </row>
    <row r="14" spans="1:38">
      <c r="A14" t="s">
        <v>3061</v>
      </c>
      <c r="B14" t="s">
        <v>3053</v>
      </c>
      <c r="C14">
        <v>2021</v>
      </c>
      <c r="D14">
        <f>'ACTIVITÉ IDF'!C24</f>
        <v>5829</v>
      </c>
      <c r="E14">
        <f>'ACTIVITÉ IDF'!D24</f>
        <v>26771</v>
      </c>
      <c r="F14">
        <f>'ACTIVITÉ IDF'!E24</f>
        <v>11155</v>
      </c>
      <c r="G14">
        <f>'ACTIVITÉ IDF'!F24</f>
        <v>11295</v>
      </c>
      <c r="H14">
        <f>'ACTIVITÉ IDF'!G24</f>
        <v>9518</v>
      </c>
      <c r="I14">
        <f>'ACTIVITÉ IDF'!H24</f>
        <v>18157</v>
      </c>
      <c r="J14">
        <f>'ACTIVITÉ IDF'!I24</f>
        <v>8999</v>
      </c>
      <c r="K14">
        <f>'ACTIVITÉ IDF'!J24</f>
        <v>5110</v>
      </c>
      <c r="L14">
        <f>'ACTIVITÉ IDF'!K24</f>
        <v>9207</v>
      </c>
      <c r="M14">
        <f>'ACTIVITÉ IDF'!L24</f>
        <v>8731</v>
      </c>
      <c r="N14">
        <f>'ACTIVITÉ IDF'!M24</f>
        <v>10185</v>
      </c>
      <c r="O14">
        <f>'ACTIVITÉ IDF'!N24</f>
        <v>14194</v>
      </c>
      <c r="P14">
        <f>'ACTIVITÉ IDF'!O24</f>
        <v>139151</v>
      </c>
      <c r="T14" s="233" t="s">
        <v>3072</v>
      </c>
      <c r="U14" s="756">
        <v>72</v>
      </c>
      <c r="V14" s="756">
        <v>139</v>
      </c>
      <c r="W14" s="756">
        <v>0</v>
      </c>
      <c r="X14" s="756">
        <v>211</v>
      </c>
    </row>
    <row r="15" spans="1:38">
      <c r="A15" t="s">
        <v>3061</v>
      </c>
      <c r="B15" t="s">
        <v>3053</v>
      </c>
      <c r="C15">
        <v>2020</v>
      </c>
      <c r="D15">
        <f>'ACTIVITÉ IDF'!C25</f>
        <v>6218</v>
      </c>
      <c r="E15">
        <f>'ACTIVITÉ IDF'!D25</f>
        <v>7419</v>
      </c>
      <c r="F15">
        <f>'ACTIVITÉ IDF'!E25</f>
        <v>19761</v>
      </c>
      <c r="G15">
        <f>'ACTIVITÉ IDF'!F25</f>
        <v>26495</v>
      </c>
      <c r="H15">
        <f>'ACTIVITÉ IDF'!G25</f>
        <v>26391</v>
      </c>
      <c r="I15">
        <f>'ACTIVITÉ IDF'!H25</f>
        <v>21619</v>
      </c>
      <c r="J15">
        <f>'ACTIVITÉ IDF'!I25</f>
        <v>21326</v>
      </c>
      <c r="K15">
        <f>'ACTIVITÉ IDF'!J25</f>
        <v>5139</v>
      </c>
      <c r="L15">
        <f>'ACTIVITÉ IDF'!K25</f>
        <v>7152</v>
      </c>
      <c r="M15">
        <f>'ACTIVITÉ IDF'!L25</f>
        <v>9241</v>
      </c>
      <c r="N15">
        <f>'ACTIVITÉ IDF'!M25</f>
        <v>10696</v>
      </c>
      <c r="O15">
        <f>'ACTIVITÉ IDF'!N25</f>
        <v>8535</v>
      </c>
      <c r="P15">
        <f>'ACTIVITÉ IDF'!O25</f>
        <v>169992</v>
      </c>
      <c r="T15" s="233" t="s">
        <v>3073</v>
      </c>
      <c r="U15" s="756">
        <v>81</v>
      </c>
      <c r="V15" s="756">
        <v>113</v>
      </c>
      <c r="W15" s="756">
        <v>0</v>
      </c>
      <c r="X15" s="756">
        <v>194</v>
      </c>
    </row>
    <row r="16" spans="1:38">
      <c r="A16" t="s">
        <v>3061</v>
      </c>
      <c r="B16" t="s">
        <v>3053</v>
      </c>
      <c r="C16">
        <v>2019</v>
      </c>
      <c r="D16">
        <f>'ACTIVITÉ IDF'!C26</f>
        <v>5405</v>
      </c>
      <c r="E16">
        <f>'ACTIVITÉ IDF'!D26</f>
        <v>5156</v>
      </c>
      <c r="F16">
        <f>'ACTIVITÉ IDF'!E26</f>
        <v>7110</v>
      </c>
      <c r="G16">
        <f>'ACTIVITÉ IDF'!F26</f>
        <v>6280</v>
      </c>
      <c r="H16">
        <f>'ACTIVITÉ IDF'!G26</f>
        <v>7609</v>
      </c>
      <c r="I16">
        <f>'ACTIVITÉ IDF'!H26</f>
        <v>9690</v>
      </c>
      <c r="J16">
        <f>'ACTIVITÉ IDF'!I26</f>
        <v>7077</v>
      </c>
      <c r="K16">
        <f>'ACTIVITÉ IDF'!J26</f>
        <v>3202</v>
      </c>
      <c r="L16">
        <f>'ACTIVITÉ IDF'!K26</f>
        <v>5867</v>
      </c>
      <c r="M16">
        <f>'ACTIVITÉ IDF'!L26</f>
        <v>5764</v>
      </c>
      <c r="N16">
        <f>'ACTIVITÉ IDF'!M26</f>
        <v>8962</v>
      </c>
      <c r="O16">
        <f>'ACTIVITÉ IDF'!N26</f>
        <v>5622</v>
      </c>
      <c r="P16">
        <f>'ACTIVITÉ IDF'!O26</f>
        <v>77744</v>
      </c>
      <c r="T16" s="233" t="s">
        <v>3074</v>
      </c>
      <c r="U16" s="756">
        <v>88</v>
      </c>
      <c r="V16" s="756">
        <v>97</v>
      </c>
      <c r="W16" s="756">
        <v>0</v>
      </c>
      <c r="X16" s="756">
        <v>185</v>
      </c>
    </row>
    <row r="17" spans="1:24">
      <c r="T17" s="233" t="s">
        <v>3075</v>
      </c>
      <c r="U17" s="756">
        <v>84</v>
      </c>
      <c r="V17" s="756">
        <v>103</v>
      </c>
      <c r="W17" s="756">
        <v>0</v>
      </c>
      <c r="X17" s="756">
        <v>187</v>
      </c>
    </row>
    <row r="18" spans="1:24">
      <c r="A18" t="s">
        <v>3061</v>
      </c>
      <c r="B18" t="s">
        <v>3054</v>
      </c>
      <c r="C18">
        <v>2025</v>
      </c>
      <c r="D18">
        <f>'ACTIVITÉ IDF'!C28</f>
        <v>116</v>
      </c>
      <c r="E18">
        <f>'ACTIVITÉ IDF'!D28</f>
        <v>106</v>
      </c>
      <c r="F18">
        <f>'ACTIVITÉ IDF'!E28</f>
        <v>114</v>
      </c>
      <c r="G18">
        <f>'ACTIVITÉ IDF'!F28</f>
        <v>84</v>
      </c>
      <c r="H18" t="str">
        <f>'ACTIVITÉ IDF'!G28</f>
        <v/>
      </c>
      <c r="I18" t="str">
        <f>'ACTIVITÉ IDF'!H28</f>
        <v/>
      </c>
      <c r="J18" t="str">
        <f>'ACTIVITÉ IDF'!I28</f>
        <v/>
      </c>
      <c r="K18" t="str">
        <f>'ACTIVITÉ IDF'!J28</f>
        <v/>
      </c>
      <c r="L18" t="str">
        <f>'ACTIVITÉ IDF'!K28</f>
        <v/>
      </c>
      <c r="M18" t="str">
        <f>'ACTIVITÉ IDF'!L28</f>
        <v/>
      </c>
      <c r="N18" t="str">
        <f>'ACTIVITÉ IDF'!M28</f>
        <v/>
      </c>
      <c r="O18" t="str">
        <f>'ACTIVITÉ IDF'!N28</f>
        <v/>
      </c>
      <c r="P18">
        <f>'ACTIVITÉ IDF'!O28</f>
        <v>420</v>
      </c>
    </row>
    <row r="19" spans="1:24">
      <c r="A19" t="s">
        <v>3061</v>
      </c>
      <c r="B19" t="s">
        <v>3054</v>
      </c>
      <c r="C19">
        <v>2024</v>
      </c>
      <c r="D19">
        <f>'ACTIVITÉ IDF'!C29</f>
        <v>81</v>
      </c>
      <c r="E19">
        <f>'ACTIVITÉ IDF'!D29</f>
        <v>89</v>
      </c>
      <c r="F19">
        <f>'ACTIVITÉ IDF'!E29</f>
        <v>106</v>
      </c>
      <c r="G19">
        <f>'ACTIVITÉ IDF'!F29</f>
        <v>108</v>
      </c>
      <c r="H19">
        <f>'ACTIVITÉ IDF'!G29</f>
        <v>113</v>
      </c>
      <c r="I19">
        <f>'ACTIVITÉ IDF'!H29</f>
        <v>140</v>
      </c>
      <c r="J19">
        <f>'ACTIVITÉ IDF'!I29</f>
        <v>138</v>
      </c>
      <c r="K19">
        <f>'ACTIVITÉ IDF'!J29</f>
        <v>183</v>
      </c>
      <c r="L19">
        <f>'ACTIVITÉ IDF'!K29</f>
        <v>139</v>
      </c>
      <c r="M19">
        <f>'ACTIVITÉ IDF'!L29</f>
        <v>113</v>
      </c>
      <c r="N19">
        <f>'ACTIVITÉ IDF'!M29</f>
        <v>97</v>
      </c>
      <c r="O19">
        <f>'ACTIVITÉ IDF'!N29</f>
        <v>103</v>
      </c>
      <c r="P19">
        <f>'ACTIVITÉ IDF'!O29</f>
        <v>1410</v>
      </c>
    </row>
    <row r="20" spans="1:24">
      <c r="A20" t="s">
        <v>3061</v>
      </c>
      <c r="B20" t="s">
        <v>3054</v>
      </c>
      <c r="C20">
        <v>2023</v>
      </c>
      <c r="D20">
        <f>'ACTIVITÉ IDF'!C30</f>
        <v>113</v>
      </c>
      <c r="E20">
        <f>'ACTIVITÉ IDF'!D30</f>
        <v>114</v>
      </c>
      <c r="F20">
        <f>'ACTIVITÉ IDF'!E30</f>
        <v>146</v>
      </c>
      <c r="G20">
        <f>'ACTIVITÉ IDF'!F30</f>
        <v>106</v>
      </c>
      <c r="H20">
        <f>'ACTIVITÉ IDF'!G30</f>
        <v>123</v>
      </c>
      <c r="I20">
        <f>'ACTIVITÉ IDF'!H30</f>
        <v>139</v>
      </c>
      <c r="J20">
        <f>'ACTIVITÉ IDF'!I30</f>
        <v>79</v>
      </c>
      <c r="K20">
        <f>'ACTIVITÉ IDF'!J30</f>
        <v>10</v>
      </c>
      <c r="L20">
        <f>'ACTIVITÉ IDF'!K30</f>
        <v>72</v>
      </c>
      <c r="M20">
        <f>'ACTIVITÉ IDF'!L30</f>
        <v>81</v>
      </c>
      <c r="N20">
        <f>'ACTIVITÉ IDF'!M30</f>
        <v>88</v>
      </c>
      <c r="O20">
        <f>'ACTIVITÉ IDF'!N30</f>
        <v>84</v>
      </c>
      <c r="P20">
        <f>'ACTIVITÉ IDF'!O30</f>
        <v>1155</v>
      </c>
    </row>
    <row r="21" spans="1:24">
      <c r="A21" t="s">
        <v>3061</v>
      </c>
      <c r="B21" t="s">
        <v>3054</v>
      </c>
      <c r="C21">
        <v>2022</v>
      </c>
      <c r="D21">
        <f>'ACTIVITÉ IDF'!C31</f>
        <v>107</v>
      </c>
      <c r="E21">
        <f>'ACTIVITÉ IDF'!D31</f>
        <v>139</v>
      </c>
      <c r="F21">
        <f>'ACTIVITÉ IDF'!E31</f>
        <v>185</v>
      </c>
      <c r="G21">
        <f>'ACTIVITÉ IDF'!F31</f>
        <v>172</v>
      </c>
      <c r="H21">
        <f>'ACTIVITÉ IDF'!G31</f>
        <v>178</v>
      </c>
      <c r="I21">
        <f>'ACTIVITÉ IDF'!H31</f>
        <v>179</v>
      </c>
      <c r="J21">
        <f>'ACTIVITÉ IDF'!I31</f>
        <v>193</v>
      </c>
      <c r="K21">
        <f>'ACTIVITÉ IDF'!J31</f>
        <v>79</v>
      </c>
      <c r="L21">
        <f>'ACTIVITÉ IDF'!K31</f>
        <v>142</v>
      </c>
      <c r="M21">
        <f>'ACTIVITÉ IDF'!L31</f>
        <v>145</v>
      </c>
      <c r="N21">
        <f>'ACTIVITÉ IDF'!M31</f>
        <v>125</v>
      </c>
      <c r="O21">
        <f>'ACTIVITÉ IDF'!N31</f>
        <v>151</v>
      </c>
      <c r="P21">
        <f>'ACTIVITÉ IDF'!O31</f>
        <v>1795</v>
      </c>
    </row>
    <row r="22" spans="1:24">
      <c r="A22" t="s">
        <v>3061</v>
      </c>
      <c r="B22" t="s">
        <v>3054</v>
      </c>
      <c r="C22">
        <v>2021</v>
      </c>
      <c r="D22">
        <f>'ACTIVITÉ IDF'!C32</f>
        <v>105</v>
      </c>
      <c r="E22">
        <f>'ACTIVITÉ IDF'!D32</f>
        <v>124</v>
      </c>
      <c r="F22">
        <f>'ACTIVITÉ IDF'!E32</f>
        <v>137</v>
      </c>
      <c r="G22">
        <f>'ACTIVITÉ IDF'!F32</f>
        <v>130</v>
      </c>
      <c r="H22">
        <f>'ACTIVITÉ IDF'!G32</f>
        <v>122</v>
      </c>
      <c r="I22">
        <f>'ACTIVITÉ IDF'!H32</f>
        <v>183</v>
      </c>
      <c r="J22">
        <f>'ACTIVITÉ IDF'!I32</f>
        <v>120</v>
      </c>
      <c r="K22">
        <f>'ACTIVITÉ IDF'!J32</f>
        <v>54</v>
      </c>
      <c r="L22">
        <f>'ACTIVITÉ IDF'!K32</f>
        <v>114</v>
      </c>
      <c r="M22">
        <f>'ACTIVITÉ IDF'!L32</f>
        <v>122</v>
      </c>
      <c r="N22">
        <f>'ACTIVITÉ IDF'!M32</f>
        <v>108</v>
      </c>
      <c r="O22">
        <f>'ACTIVITÉ IDF'!N32</f>
        <v>134</v>
      </c>
      <c r="P22">
        <f>'ACTIVITÉ IDF'!O32</f>
        <v>1453</v>
      </c>
    </row>
    <row r="23" spans="1:24">
      <c r="A23" t="s">
        <v>3061</v>
      </c>
      <c r="B23" t="s">
        <v>3054</v>
      </c>
      <c r="C23">
        <v>2020</v>
      </c>
      <c r="D23">
        <f>'ACTIVITÉ IDF'!C33</f>
        <v>182</v>
      </c>
      <c r="E23">
        <f>'ACTIVITÉ IDF'!D33</f>
        <v>202</v>
      </c>
      <c r="F23">
        <f>'ACTIVITÉ IDF'!E33</f>
        <v>187</v>
      </c>
      <c r="G23">
        <f>'ACTIVITÉ IDF'!F33</f>
        <v>196</v>
      </c>
      <c r="H23">
        <f>'ACTIVITÉ IDF'!G33</f>
        <v>170</v>
      </c>
      <c r="I23">
        <f>'ACTIVITÉ IDF'!H33</f>
        <v>181</v>
      </c>
      <c r="J23">
        <f>'ACTIVITÉ IDF'!I33</f>
        <v>180</v>
      </c>
      <c r="K23">
        <f>'ACTIVITÉ IDF'!J33</f>
        <v>81</v>
      </c>
      <c r="L23">
        <f>'ACTIVITÉ IDF'!K33</f>
        <v>172</v>
      </c>
      <c r="M23">
        <f>'ACTIVITÉ IDF'!L33</f>
        <v>180</v>
      </c>
      <c r="N23">
        <f>'ACTIVITÉ IDF'!M33</f>
        <v>127</v>
      </c>
      <c r="O23">
        <f>'ACTIVITÉ IDF'!N33</f>
        <v>96</v>
      </c>
      <c r="P23">
        <f>'ACTIVITÉ IDF'!O33</f>
        <v>1954</v>
      </c>
    </row>
    <row r="24" spans="1:24">
      <c r="A24" t="s">
        <v>3061</v>
      </c>
      <c r="B24" t="s">
        <v>3054</v>
      </c>
      <c r="C24">
        <v>2019</v>
      </c>
      <c r="D24">
        <f>'ACTIVITÉ IDF'!C34</f>
        <v>188</v>
      </c>
      <c r="E24">
        <f>'ACTIVITÉ IDF'!D34</f>
        <v>218</v>
      </c>
      <c r="F24">
        <f>'ACTIVITÉ IDF'!E34</f>
        <v>235</v>
      </c>
      <c r="G24">
        <f>'ACTIVITÉ IDF'!F34</f>
        <v>232</v>
      </c>
      <c r="H24">
        <f>'ACTIVITÉ IDF'!G34</f>
        <v>229</v>
      </c>
      <c r="I24">
        <f>'ACTIVITÉ IDF'!H34</f>
        <v>251</v>
      </c>
      <c r="J24">
        <f>'ACTIVITÉ IDF'!I34</f>
        <v>231</v>
      </c>
      <c r="K24">
        <f>'ACTIVITÉ IDF'!J34</f>
        <v>98</v>
      </c>
      <c r="L24">
        <f>'ACTIVITÉ IDF'!K34</f>
        <v>183</v>
      </c>
      <c r="M24">
        <f>'ACTIVITÉ IDF'!L34</f>
        <v>186</v>
      </c>
      <c r="N24">
        <f>'ACTIVITÉ IDF'!M34</f>
        <v>216</v>
      </c>
      <c r="O24">
        <f>'ACTIVITÉ IDF'!N34</f>
        <v>153</v>
      </c>
      <c r="P24">
        <f>'ACTIVITÉ IDF'!O34</f>
        <v>2420</v>
      </c>
    </row>
    <row r="26" spans="1:24">
      <c r="A26" t="s">
        <v>3061</v>
      </c>
      <c r="B26" t="s">
        <v>3055</v>
      </c>
      <c r="C26">
        <v>2025</v>
      </c>
      <c r="D26">
        <f>'ACTIVITÉ IDF'!C36</f>
        <v>102.73760344827586</v>
      </c>
      <c r="E26">
        <f>'ACTIVITÉ IDF'!D36</f>
        <v>92.59122641509434</v>
      </c>
      <c r="F26">
        <f>'ACTIVITÉ IDF'!E36</f>
        <v>99.015087719298236</v>
      </c>
      <c r="G26">
        <f>'ACTIVITÉ IDF'!F36</f>
        <v>52.45761904761904</v>
      </c>
      <c r="H26" t="str">
        <f>'ACTIVITÉ IDF'!G36</f>
        <v/>
      </c>
      <c r="I26" t="str">
        <f>'ACTIVITÉ IDF'!H36</f>
        <v/>
      </c>
      <c r="J26" t="str">
        <f>'ACTIVITÉ IDF'!I36</f>
        <v/>
      </c>
      <c r="K26" t="str">
        <f>'ACTIVITÉ IDF'!J36</f>
        <v/>
      </c>
      <c r="L26" t="str">
        <f>'ACTIVITÉ IDF'!K36</f>
        <v/>
      </c>
      <c r="M26" t="str">
        <f>'ACTIVITÉ IDF'!L36</f>
        <v/>
      </c>
      <c r="N26" t="str">
        <f>'ACTIVITÉ IDF'!M36</f>
        <v/>
      </c>
      <c r="O26" t="str">
        <f>'ACTIVITÉ IDF'!N36</f>
        <v/>
      </c>
      <c r="P26">
        <f>'ACTIVITÉ IDF'!O36</f>
        <v>89.110457142857143</v>
      </c>
    </row>
    <row r="27" spans="1:24">
      <c r="A27" t="s">
        <v>3061</v>
      </c>
      <c r="B27" t="s">
        <v>3055</v>
      </c>
      <c r="C27">
        <v>2024</v>
      </c>
      <c r="D27">
        <f>'ACTIVITÉ IDF'!C37</f>
        <v>64.11823456790124</v>
      </c>
      <c r="E27">
        <f>'ACTIVITÉ IDF'!D37</f>
        <v>81.606483146067418</v>
      </c>
      <c r="F27">
        <f>'ACTIVITÉ IDF'!E37</f>
        <v>67.738339622641519</v>
      </c>
      <c r="G27">
        <f>'ACTIVITÉ IDF'!F37</f>
        <v>70.156620370370376</v>
      </c>
      <c r="H27">
        <f>'ACTIVITÉ IDF'!G37</f>
        <v>75.935761061946906</v>
      </c>
      <c r="I27">
        <f>'ACTIVITÉ IDF'!H37</f>
        <v>94.434864285714283</v>
      </c>
      <c r="J27">
        <f>'ACTIVITÉ IDF'!I37</f>
        <v>97.16376811594202</v>
      </c>
      <c r="K27">
        <f>'ACTIVITÉ IDF'!J37</f>
        <v>173.25153005464483</v>
      </c>
      <c r="L27">
        <f>'ACTIVITÉ IDF'!K37</f>
        <v>135.03194244604316</v>
      </c>
      <c r="M27">
        <f>'ACTIVITÉ IDF'!L37</f>
        <v>80.343539823008854</v>
      </c>
      <c r="N27">
        <f>'ACTIVITÉ IDF'!M37</f>
        <v>112.261</v>
      </c>
      <c r="O27">
        <f>'ACTIVITÉ IDF'!N37</f>
        <v>185.55689320388356</v>
      </c>
      <c r="P27">
        <f>'ACTIVITÉ IDF'!O37</f>
        <v>107.78646950354613</v>
      </c>
    </row>
    <row r="28" spans="1:24">
      <c r="A28" t="s">
        <v>3061</v>
      </c>
      <c r="B28" t="s">
        <v>3055</v>
      </c>
      <c r="C28">
        <v>2023</v>
      </c>
      <c r="D28">
        <f>'ACTIVITÉ IDF'!C38</f>
        <v>94.802477876106195</v>
      </c>
      <c r="E28">
        <f>'ACTIVITÉ IDF'!D38</f>
        <v>87.049236842105259</v>
      </c>
      <c r="F28">
        <f>'ACTIVITÉ IDF'!E38</f>
        <v>87.432767123287675</v>
      </c>
      <c r="G28">
        <f>'ACTIVITÉ IDF'!F38</f>
        <v>70.426320754716969</v>
      </c>
      <c r="H28">
        <f>'ACTIVITÉ IDF'!G38</f>
        <v>82.487593495934931</v>
      </c>
      <c r="I28">
        <f>'ACTIVITÉ IDF'!H38</f>
        <v>90.442035971223021</v>
      </c>
      <c r="J28">
        <f>'ACTIVITÉ IDF'!I38</f>
        <v>85.949367088607602</v>
      </c>
      <c r="K28">
        <f>'ACTIVITÉ IDF'!J38</f>
        <v>248.9</v>
      </c>
      <c r="L28">
        <f>'ACTIVITÉ IDF'!K38</f>
        <v>80.611111111111114</v>
      </c>
      <c r="M28">
        <f>'ACTIVITÉ IDF'!L38</f>
        <v>75.220888888888894</v>
      </c>
      <c r="N28">
        <f>'ACTIVITÉ IDF'!M38</f>
        <v>69.01136363636364</v>
      </c>
      <c r="O28">
        <f>'ACTIVITÉ IDF'!N38</f>
        <v>80.095238095238102</v>
      </c>
      <c r="P28">
        <f>'ACTIVITÉ IDF'!O38</f>
        <v>84.468377489177485</v>
      </c>
    </row>
    <row r="29" spans="1:24">
      <c r="A29" t="s">
        <v>3061</v>
      </c>
      <c r="B29" t="s">
        <v>3055</v>
      </c>
      <c r="C29">
        <v>2022</v>
      </c>
      <c r="D29">
        <f>'ACTIVITÉ IDF'!C39</f>
        <v>115.81523364485983</v>
      </c>
      <c r="E29">
        <f>'ACTIVITÉ IDF'!D39</f>
        <v>105.74571942446042</v>
      </c>
      <c r="F29">
        <f>'ACTIVITÉ IDF'!E39</f>
        <v>85.545754054054058</v>
      </c>
      <c r="G29">
        <f>'ACTIVITÉ IDF'!F39</f>
        <v>75.716447674418603</v>
      </c>
      <c r="H29">
        <f>'ACTIVITÉ IDF'!G39</f>
        <v>80.948398876404497</v>
      </c>
      <c r="I29">
        <f>'ACTIVITÉ IDF'!H39</f>
        <v>105.49255865921789</v>
      </c>
      <c r="J29">
        <f>'ACTIVITÉ IDF'!I39</f>
        <v>87.097569948186518</v>
      </c>
      <c r="K29">
        <f>'ACTIVITÉ IDF'!J39</f>
        <v>126.28924050632912</v>
      </c>
      <c r="L29">
        <f>'ACTIVITÉ IDF'!K39</f>
        <v>69.247746478873239</v>
      </c>
      <c r="M29">
        <f>'ACTIVITÉ IDF'!L39</f>
        <v>73.070000000000007</v>
      </c>
      <c r="N29">
        <f>'ACTIVITÉ IDF'!M39</f>
        <v>82.227879999999999</v>
      </c>
      <c r="O29">
        <f>'ACTIVITÉ IDF'!N39</f>
        <v>87.96466887417219</v>
      </c>
      <c r="P29">
        <f>'ACTIVITÉ IDF'!O39</f>
        <v>89.141071030640674</v>
      </c>
    </row>
    <row r="30" spans="1:24">
      <c r="A30" t="s">
        <v>3061</v>
      </c>
      <c r="B30" t="s">
        <v>3055</v>
      </c>
      <c r="C30">
        <v>2021</v>
      </c>
      <c r="D30">
        <f>'ACTIVITÉ IDF'!C40</f>
        <v>55.514285714285712</v>
      </c>
      <c r="E30">
        <f>'ACTIVITÉ IDF'!D40</f>
        <v>215.89516129032259</v>
      </c>
      <c r="F30">
        <f>'ACTIVITÉ IDF'!E40</f>
        <v>81.423357664233578</v>
      </c>
      <c r="G30">
        <f>'ACTIVITÉ IDF'!F40</f>
        <v>86.884615384615387</v>
      </c>
      <c r="H30">
        <f>'ACTIVITÉ IDF'!G40</f>
        <v>78.016393442622956</v>
      </c>
      <c r="I30">
        <f>'ACTIVITÉ IDF'!H40</f>
        <v>99.21857923497268</v>
      </c>
      <c r="J30">
        <f>'ACTIVITÉ IDF'!I40</f>
        <v>74.99166666666666</v>
      </c>
      <c r="K30">
        <f>'ACTIVITÉ IDF'!J40</f>
        <v>94.629629629629633</v>
      </c>
      <c r="L30">
        <f>'ACTIVITÉ IDF'!K40</f>
        <v>80.763157894736835</v>
      </c>
      <c r="M30">
        <f>'ACTIVITÉ IDF'!L40</f>
        <v>71.56557377049181</v>
      </c>
      <c r="N30">
        <f>'ACTIVITÉ IDF'!M40</f>
        <v>94.305555555555557</v>
      </c>
      <c r="O30">
        <f>'ACTIVITÉ IDF'!N40</f>
        <v>105.92537313432835</v>
      </c>
      <c r="P30">
        <f>'ACTIVITÉ IDF'!O40</f>
        <v>95.768066070199581</v>
      </c>
    </row>
    <row r="31" spans="1:24">
      <c r="A31" t="s">
        <v>3061</v>
      </c>
      <c r="B31" t="s">
        <v>3055</v>
      </c>
      <c r="C31">
        <v>2020</v>
      </c>
      <c r="D31">
        <f>'ACTIVITÉ IDF'!C41</f>
        <v>34.164835164835168</v>
      </c>
      <c r="E31">
        <f>'ACTIVITÉ IDF'!D41</f>
        <v>36.727722772277225</v>
      </c>
      <c r="F31">
        <f>'ACTIVITÉ IDF'!E41</f>
        <v>105.67379679144385</v>
      </c>
      <c r="G31">
        <f>'ACTIVITÉ IDF'!F41</f>
        <v>135.17857142857142</v>
      </c>
      <c r="H31">
        <f>'ACTIVITÉ IDF'!G41</f>
        <v>155.24117647058824</v>
      </c>
      <c r="I31">
        <f>'ACTIVITÉ IDF'!H41</f>
        <v>119.44198895027624</v>
      </c>
      <c r="J31">
        <f>'ACTIVITÉ IDF'!I41</f>
        <v>118.47777777777777</v>
      </c>
      <c r="K31">
        <f>'ACTIVITÉ IDF'!J41</f>
        <v>63.444444444444443</v>
      </c>
      <c r="L31">
        <f>'ACTIVITÉ IDF'!K41</f>
        <v>41.581395348837212</v>
      </c>
      <c r="M31">
        <f>'ACTIVITÉ IDF'!L41</f>
        <v>51.338888888888889</v>
      </c>
      <c r="N31">
        <f>'ACTIVITÉ IDF'!M41</f>
        <v>84.220472440944889</v>
      </c>
      <c r="O31">
        <f>'ACTIVITÉ IDF'!N41</f>
        <v>88.90625</v>
      </c>
      <c r="P31">
        <f>'ACTIVITÉ IDF'!O41</f>
        <v>86.996929375639709</v>
      </c>
    </row>
    <row r="32" spans="1:24">
      <c r="A32" t="s">
        <v>3061</v>
      </c>
      <c r="B32" t="s">
        <v>3055</v>
      </c>
      <c r="C32">
        <v>2019</v>
      </c>
      <c r="D32">
        <f>'ACTIVITÉ IDF'!C42</f>
        <v>28.75</v>
      </c>
      <c r="E32">
        <f>'ACTIVITÉ IDF'!D42</f>
        <v>23.651376146788991</v>
      </c>
      <c r="F32">
        <f>'ACTIVITÉ IDF'!E42</f>
        <v>30.25531914893617</v>
      </c>
      <c r="G32">
        <f>'ACTIVITÉ IDF'!F42</f>
        <v>27.068965517241381</v>
      </c>
      <c r="H32">
        <f>'ACTIVITÉ IDF'!G42</f>
        <v>33.227074235807862</v>
      </c>
      <c r="I32">
        <f>'ACTIVITÉ IDF'!H42</f>
        <v>38.605577689243027</v>
      </c>
      <c r="J32">
        <f>'ACTIVITÉ IDF'!I42</f>
        <v>30.636363636363637</v>
      </c>
      <c r="K32">
        <f>'ACTIVITÉ IDF'!J42</f>
        <v>32.673469387755105</v>
      </c>
      <c r="L32">
        <f>'ACTIVITÉ IDF'!K42</f>
        <v>32.060109289617486</v>
      </c>
      <c r="M32">
        <f>'ACTIVITÉ IDF'!L42</f>
        <v>30.989247311827956</v>
      </c>
      <c r="N32">
        <f>'ACTIVITÉ IDF'!M42</f>
        <v>41.49074074074074</v>
      </c>
      <c r="O32">
        <f>'ACTIVITÉ IDF'!N42</f>
        <v>36.745098039215684</v>
      </c>
      <c r="P32">
        <f>'ACTIVITÉ IDF'!O42</f>
        <v>32.125619834710747</v>
      </c>
    </row>
    <row r="34" spans="1:16">
      <c r="A34" t="s">
        <v>3061</v>
      </c>
      <c r="B34" t="s">
        <v>3056</v>
      </c>
      <c r="C34">
        <v>2025</v>
      </c>
      <c r="D34">
        <f>'ACTIVITÉ IDF'!C45</f>
        <v>112</v>
      </c>
      <c r="E34">
        <f>'ACTIVITÉ IDF'!D45</f>
        <v>107</v>
      </c>
      <c r="F34">
        <f>'ACTIVITÉ IDF'!E45</f>
        <v>115</v>
      </c>
      <c r="G34">
        <f>'ACTIVITÉ IDF'!F45</f>
        <v>77</v>
      </c>
      <c r="H34" t="str">
        <f>'ACTIVITÉ IDF'!G45</f>
        <v/>
      </c>
      <c r="I34" t="str">
        <f>'ACTIVITÉ IDF'!H45</f>
        <v/>
      </c>
      <c r="J34" t="str">
        <f>'ACTIVITÉ IDF'!I45</f>
        <v/>
      </c>
      <c r="K34" t="str">
        <f>'ACTIVITÉ IDF'!J45</f>
        <v/>
      </c>
      <c r="L34" t="str">
        <f>'ACTIVITÉ IDF'!K45</f>
        <v/>
      </c>
      <c r="M34" t="str">
        <f>'ACTIVITÉ IDF'!L45</f>
        <v/>
      </c>
      <c r="N34" t="str">
        <f>'ACTIVITÉ IDF'!M45</f>
        <v/>
      </c>
      <c r="O34" t="str">
        <f>'ACTIVITÉ IDF'!N45</f>
        <v/>
      </c>
      <c r="P34">
        <f>'ACTIVITÉ IDF'!O45</f>
        <v>411</v>
      </c>
    </row>
    <row r="35" spans="1:16">
      <c r="A35" t="s">
        <v>3061</v>
      </c>
      <c r="B35" t="s">
        <v>3056</v>
      </c>
      <c r="C35">
        <v>2024</v>
      </c>
      <c r="D35">
        <f>'ACTIVITÉ IDF'!C46</f>
        <v>68</v>
      </c>
      <c r="E35">
        <f>'ACTIVITÉ IDF'!D46</f>
        <v>83</v>
      </c>
      <c r="F35">
        <f>'ACTIVITÉ IDF'!E46</f>
        <v>96</v>
      </c>
      <c r="G35">
        <f>'ACTIVITÉ IDF'!F46</f>
        <v>87</v>
      </c>
      <c r="H35">
        <f>'ACTIVITÉ IDF'!G46</f>
        <v>94</v>
      </c>
      <c r="I35">
        <f>'ACTIVITÉ IDF'!H46</f>
        <v>105</v>
      </c>
      <c r="J35">
        <f>'ACTIVITÉ IDF'!I46</f>
        <v>130</v>
      </c>
      <c r="K35">
        <f>'ACTIVITÉ IDF'!J46</f>
        <v>215</v>
      </c>
      <c r="L35">
        <f>'ACTIVITÉ IDF'!K46</f>
        <v>133</v>
      </c>
      <c r="M35">
        <f>'ACTIVITÉ IDF'!L46</f>
        <v>116</v>
      </c>
      <c r="N35">
        <f>'ACTIVITÉ IDF'!M46</f>
        <v>104</v>
      </c>
      <c r="O35">
        <f>'ACTIVITÉ IDF'!N46</f>
        <v>102</v>
      </c>
      <c r="P35">
        <f>'ACTIVITÉ IDF'!O46</f>
        <v>1333</v>
      </c>
    </row>
    <row r="36" spans="1:16">
      <c r="A36" t="s">
        <v>3061</v>
      </c>
      <c r="B36" t="s">
        <v>3056</v>
      </c>
      <c r="C36">
        <v>2023</v>
      </c>
      <c r="D36">
        <f>'ACTIVITÉ IDF'!C47</f>
        <v>79</v>
      </c>
      <c r="E36">
        <f>'ACTIVITÉ IDF'!D47</f>
        <v>80</v>
      </c>
      <c r="F36">
        <f>'ACTIVITÉ IDF'!E47</f>
        <v>96</v>
      </c>
      <c r="G36">
        <f>'ACTIVITÉ IDF'!F47</f>
        <v>85</v>
      </c>
      <c r="H36">
        <f>'ACTIVITÉ IDF'!G47</f>
        <v>99</v>
      </c>
      <c r="I36">
        <f>'ACTIVITÉ IDF'!H47</f>
        <v>115</v>
      </c>
      <c r="J36">
        <f>'ACTIVITÉ IDF'!I47</f>
        <v>69</v>
      </c>
      <c r="K36">
        <f>'ACTIVITÉ IDF'!J47</f>
        <v>11</v>
      </c>
      <c r="L36">
        <f>'ACTIVITÉ IDF'!K47</f>
        <v>68</v>
      </c>
      <c r="M36">
        <f>'ACTIVITÉ IDF'!L47</f>
        <v>73</v>
      </c>
      <c r="N36">
        <f>'ACTIVITÉ IDF'!M47</f>
        <v>72</v>
      </c>
      <c r="O36">
        <f>'ACTIVITÉ IDF'!N47</f>
        <v>74</v>
      </c>
      <c r="P36">
        <f>'ACTIVITÉ IDF'!O47</f>
        <v>921</v>
      </c>
    </row>
    <row r="37" spans="1:16">
      <c r="A37" t="s">
        <v>3061</v>
      </c>
      <c r="B37" t="s">
        <v>3056</v>
      </c>
      <c r="C37">
        <v>2022</v>
      </c>
      <c r="D37">
        <f>'ACTIVITÉ IDF'!C48</f>
        <v>85</v>
      </c>
      <c r="E37">
        <f>'ACTIVITÉ IDF'!D48</f>
        <v>97</v>
      </c>
      <c r="F37">
        <f>'ACTIVITÉ IDF'!E48</f>
        <v>140</v>
      </c>
      <c r="G37">
        <f>'ACTIVITÉ IDF'!F48</f>
        <v>130</v>
      </c>
      <c r="H37">
        <f>'ACTIVITÉ IDF'!G48</f>
        <v>144</v>
      </c>
      <c r="I37">
        <f>'ACTIVITÉ IDF'!H48</f>
        <v>160</v>
      </c>
      <c r="J37">
        <f>'ACTIVITÉ IDF'!I48</f>
        <v>152</v>
      </c>
      <c r="K37">
        <f>'ACTIVITÉ IDF'!J48</f>
        <v>63</v>
      </c>
      <c r="L37">
        <f>'ACTIVITÉ IDF'!K48</f>
        <v>101</v>
      </c>
      <c r="M37">
        <f>'ACTIVITÉ IDF'!L48</f>
        <v>88</v>
      </c>
      <c r="N37">
        <f>'ACTIVITÉ IDF'!M48</f>
        <v>69</v>
      </c>
      <c r="O37">
        <f>'ACTIVITÉ IDF'!N48</f>
        <v>102</v>
      </c>
      <c r="P37">
        <f>'ACTIVITÉ IDF'!O48</f>
        <v>1331</v>
      </c>
    </row>
    <row r="38" spans="1:16">
      <c r="A38" t="s">
        <v>3061</v>
      </c>
      <c r="B38" t="s">
        <v>3056</v>
      </c>
      <c r="C38">
        <v>2021</v>
      </c>
      <c r="D38">
        <f>'ACTIVITÉ IDF'!C49</f>
        <v>75</v>
      </c>
      <c r="E38">
        <f>'ACTIVITÉ IDF'!D49</f>
        <v>75</v>
      </c>
      <c r="F38">
        <f>'ACTIVITÉ IDF'!E49</f>
        <v>102</v>
      </c>
      <c r="G38">
        <f>'ACTIVITÉ IDF'!F49</f>
        <v>84</v>
      </c>
      <c r="H38">
        <f>'ACTIVITÉ IDF'!G49</f>
        <v>78</v>
      </c>
      <c r="I38">
        <f>'ACTIVITÉ IDF'!H49</f>
        <v>148</v>
      </c>
      <c r="J38">
        <f>'ACTIVITÉ IDF'!I49</f>
        <v>73</v>
      </c>
      <c r="K38">
        <f>'ACTIVITÉ IDF'!J49</f>
        <v>41</v>
      </c>
      <c r="L38">
        <f>'ACTIVITÉ IDF'!K49</f>
        <v>60</v>
      </c>
      <c r="M38">
        <f>'ACTIVITÉ IDF'!L49</f>
        <v>78</v>
      </c>
      <c r="N38">
        <f>'ACTIVITÉ IDF'!M49</f>
        <v>76</v>
      </c>
      <c r="O38">
        <f>'ACTIVITÉ IDF'!N49</f>
        <v>102</v>
      </c>
      <c r="P38">
        <f>'ACTIVITÉ IDF'!O49</f>
        <v>992</v>
      </c>
    </row>
    <row r="39" spans="1:16">
      <c r="A39" t="s">
        <v>3061</v>
      </c>
      <c r="B39" t="s">
        <v>3056</v>
      </c>
      <c r="C39">
        <v>2020</v>
      </c>
      <c r="D39">
        <f>'ACTIVITÉ IDF'!C50</f>
        <v>80</v>
      </c>
      <c r="E39">
        <f>'ACTIVITÉ IDF'!D50</f>
        <v>105</v>
      </c>
      <c r="F39">
        <f>'ACTIVITÉ IDF'!E50</f>
        <v>136</v>
      </c>
      <c r="G39">
        <f>'ACTIVITÉ IDF'!F50</f>
        <v>191</v>
      </c>
      <c r="H39">
        <f>'ACTIVITÉ IDF'!G50</f>
        <v>169</v>
      </c>
      <c r="I39">
        <f>'ACTIVITÉ IDF'!H50</f>
        <v>172</v>
      </c>
      <c r="J39">
        <f>'ACTIVITÉ IDF'!I50</f>
        <v>170</v>
      </c>
      <c r="K39">
        <f>'ACTIVITÉ IDF'!J50</f>
        <v>58</v>
      </c>
      <c r="L39">
        <f>'ACTIVITÉ IDF'!K50</f>
        <v>99</v>
      </c>
      <c r="M39">
        <f>'ACTIVITÉ IDF'!L50</f>
        <v>103</v>
      </c>
      <c r="N39">
        <f>'ACTIVITÉ IDF'!M50</f>
        <v>81</v>
      </c>
      <c r="O39">
        <f>'ACTIVITÉ IDF'!N50</f>
        <v>85</v>
      </c>
      <c r="P39">
        <f>'ACTIVITÉ IDF'!O50</f>
        <v>1449</v>
      </c>
    </row>
    <row r="40" spans="1:16">
      <c r="A40" t="s">
        <v>3061</v>
      </c>
      <c r="B40" t="s">
        <v>3056</v>
      </c>
      <c r="C40">
        <v>2019</v>
      </c>
      <c r="D40">
        <f>'ACTIVITÉ IDF'!C51</f>
        <v>80</v>
      </c>
      <c r="E40">
        <f>'ACTIVITÉ IDF'!D51</f>
        <v>86</v>
      </c>
      <c r="F40">
        <f>'ACTIVITÉ IDF'!E51</f>
        <v>103</v>
      </c>
      <c r="G40">
        <f>'ACTIVITÉ IDF'!F51</f>
        <v>99</v>
      </c>
      <c r="H40">
        <f>'ACTIVITÉ IDF'!G51</f>
        <v>130</v>
      </c>
      <c r="I40">
        <f>'ACTIVITÉ IDF'!H51</f>
        <v>125</v>
      </c>
      <c r="J40">
        <f>'ACTIVITÉ IDF'!I51</f>
        <v>89</v>
      </c>
      <c r="K40">
        <f>'ACTIVITÉ IDF'!J51</f>
        <v>47</v>
      </c>
      <c r="L40">
        <f>'ACTIVITÉ IDF'!K51</f>
        <v>87</v>
      </c>
      <c r="M40">
        <f>'ACTIVITÉ IDF'!L51</f>
        <v>91</v>
      </c>
      <c r="N40">
        <f>'ACTIVITÉ IDF'!M51</f>
        <v>111</v>
      </c>
      <c r="O40">
        <f>'ACTIVITÉ IDF'!N51</f>
        <v>75</v>
      </c>
      <c r="P40">
        <f>'ACTIVITÉ IDF'!O51</f>
        <v>1123</v>
      </c>
    </row>
    <row r="42" spans="1:16">
      <c r="A42" t="s">
        <v>3061</v>
      </c>
      <c r="B42" t="s">
        <v>3057</v>
      </c>
      <c r="C42">
        <v>2025</v>
      </c>
      <c r="D42">
        <f>'ACTIVITÉ IDF'!C53</f>
        <v>106.40680357142857</v>
      </c>
      <c r="E42">
        <f>'ACTIVITÉ IDF'!D53</f>
        <v>91.725887850467288</v>
      </c>
      <c r="F42">
        <f>'ACTIVITÉ IDF'!E53</f>
        <v>98.154086956521738</v>
      </c>
      <c r="G42">
        <f>'ACTIVITÉ IDF'!F53</f>
        <v>57.226493506493512</v>
      </c>
      <c r="H42" t="str">
        <f>'ACTIVITÉ IDF'!G53</f>
        <v/>
      </c>
      <c r="I42" t="str">
        <f>'ACTIVITÉ IDF'!H53</f>
        <v/>
      </c>
      <c r="J42" t="str">
        <f>'ACTIVITÉ IDF'!I53</f>
        <v/>
      </c>
      <c r="K42" t="str">
        <f>'ACTIVITÉ IDF'!J53</f>
        <v/>
      </c>
      <c r="L42" t="str">
        <f>'ACTIVITÉ IDF'!K53</f>
        <v/>
      </c>
      <c r="M42" t="str">
        <f>'ACTIVITÉ IDF'!L53</f>
        <v/>
      </c>
      <c r="N42" t="str">
        <f>'ACTIVITÉ IDF'!M53</f>
        <v/>
      </c>
      <c r="O42" t="str">
        <f>'ACTIVITÉ IDF'!N53</f>
        <v/>
      </c>
      <c r="P42">
        <f>'ACTIVITÉ IDF'!O53</f>
        <v>91.061781021897815</v>
      </c>
    </row>
    <row r="43" spans="1:16">
      <c r="A43" t="s">
        <v>3061</v>
      </c>
      <c r="B43" t="s">
        <v>3057</v>
      </c>
      <c r="C43">
        <v>2024</v>
      </c>
      <c r="D43">
        <f>'ACTIVITÉ IDF'!C54</f>
        <v>76.376132352941184</v>
      </c>
      <c r="E43">
        <f>'ACTIVITÉ IDF'!D54</f>
        <v>87.505746987951838</v>
      </c>
      <c r="F43">
        <f>'ACTIVITÉ IDF'!E54</f>
        <v>74.794416666666663</v>
      </c>
      <c r="G43">
        <f>'ACTIVITÉ IDF'!F54</f>
        <v>87.090977011494246</v>
      </c>
      <c r="H43">
        <f>'ACTIVITÉ IDF'!G54</f>
        <v>91.284478723404249</v>
      </c>
      <c r="I43">
        <f>'ACTIVITÉ IDF'!H54</f>
        <v>125.9131523809524</v>
      </c>
      <c r="J43">
        <f>'ACTIVITÉ IDF'!I54</f>
        <v>103.1430769230769</v>
      </c>
      <c r="K43">
        <f>'ACTIVITÉ IDF'!J54</f>
        <v>147.46525581395352</v>
      </c>
      <c r="L43">
        <f>'ACTIVITÉ IDF'!K54</f>
        <v>141.12360902255637</v>
      </c>
      <c r="M43">
        <f>'ACTIVITÉ IDF'!L54</f>
        <v>78.265689655172409</v>
      </c>
      <c r="N43">
        <f>'ACTIVITÉ IDF'!M54</f>
        <v>104.70497115384615</v>
      </c>
      <c r="O43">
        <f>'ACTIVITÉ IDF'!N54</f>
        <v>187.37607843137263</v>
      </c>
      <c r="P43">
        <f>'ACTIVITÉ IDF'!O54</f>
        <v>114.01269467366845</v>
      </c>
    </row>
    <row r="44" spans="1:16">
      <c r="A44" t="s">
        <v>3061</v>
      </c>
      <c r="B44" t="s">
        <v>3057</v>
      </c>
      <c r="C44">
        <v>2023</v>
      </c>
      <c r="D44">
        <f>'ACTIVITÉ IDF'!C55</f>
        <v>135.60354430379746</v>
      </c>
      <c r="E44">
        <f>'ACTIVITÉ IDF'!D55</f>
        <v>124.04516249999999</v>
      </c>
      <c r="F44">
        <f>'ACTIVITÉ IDF'!E55</f>
        <v>132.97066666666669</v>
      </c>
      <c r="G44">
        <f>'ACTIVITÉ IDF'!F55</f>
        <v>87.825764705882335</v>
      </c>
      <c r="H44">
        <f>'ACTIVITÉ IDF'!G55</f>
        <v>102.48458585858582</v>
      </c>
      <c r="I44">
        <f>'ACTIVITÉ IDF'!H55</f>
        <v>109.31689565217391</v>
      </c>
      <c r="J44">
        <f>'ACTIVITÉ IDF'!I55</f>
        <v>98.405797101449281</v>
      </c>
      <c r="K44">
        <f>'ACTIVITÉ IDF'!J55</f>
        <v>226.27272727272728</v>
      </c>
      <c r="L44">
        <f>'ACTIVITÉ IDF'!K55</f>
        <v>85.352941176470594</v>
      </c>
      <c r="M44">
        <f>'ACTIVITÉ IDF'!L55</f>
        <v>83.46427397260274</v>
      </c>
      <c r="N44">
        <f>'ACTIVITÉ IDF'!M55</f>
        <v>84.347222222222229</v>
      </c>
      <c r="O44">
        <f>'ACTIVITÉ IDF'!N55</f>
        <v>90.918918918918919</v>
      </c>
      <c r="P44">
        <f>'ACTIVITÉ IDF'!O55</f>
        <v>105.92939847991313</v>
      </c>
    </row>
    <row r="45" spans="1:16">
      <c r="A45" t="s">
        <v>3061</v>
      </c>
      <c r="B45" t="s">
        <v>3057</v>
      </c>
      <c r="C45">
        <v>2022</v>
      </c>
      <c r="D45">
        <f>'ACTIVITÉ IDF'!C56</f>
        <v>145.7909411764706</v>
      </c>
      <c r="E45">
        <f>'ACTIVITÉ IDF'!D56</f>
        <v>151.53252577319586</v>
      </c>
      <c r="F45">
        <f>'ACTIVITÉ IDF'!E56</f>
        <v>113.04260357142857</v>
      </c>
      <c r="G45">
        <f>'ACTIVITÉ IDF'!F56</f>
        <v>100.17868461538461</v>
      </c>
      <c r="H45">
        <f>'ACTIVITÉ IDF'!G56</f>
        <v>100.06121527777778</v>
      </c>
      <c r="I45">
        <f>'ACTIVITÉ IDF'!H56</f>
        <v>118.0198</v>
      </c>
      <c r="J45">
        <f>'ACTIVITÉ IDF'!I56</f>
        <v>110.59099342105262</v>
      </c>
      <c r="K45">
        <f>'ACTIVITÉ IDF'!J56</f>
        <v>158.36269841269842</v>
      </c>
      <c r="L45">
        <f>'ACTIVITÉ IDF'!K56</f>
        <v>97.358217821782176</v>
      </c>
      <c r="M45">
        <f>'ACTIVITÉ IDF'!L56</f>
        <v>120.39943181818184</v>
      </c>
      <c r="N45">
        <f>'ACTIVITÉ IDF'!M56</f>
        <v>148.96355072463768</v>
      </c>
      <c r="O45">
        <f>'ACTIVITÉ IDF'!N56</f>
        <v>130.22220588235294</v>
      </c>
      <c r="P45">
        <f>'ACTIVITÉ IDF'!O56</f>
        <v>120.21654583020286</v>
      </c>
    </row>
    <row r="46" spans="1:16">
      <c r="A46" t="s">
        <v>3061</v>
      </c>
      <c r="B46" t="s">
        <v>3057</v>
      </c>
      <c r="C46">
        <v>2021</v>
      </c>
      <c r="D46">
        <f>'ACTIVITÉ IDF'!C57</f>
        <v>77.72</v>
      </c>
      <c r="E46">
        <f>'ACTIVITÉ IDF'!D57</f>
        <v>356.94666666666666</v>
      </c>
      <c r="F46">
        <f>'ACTIVITÉ IDF'!E57</f>
        <v>109.36274509803921</v>
      </c>
      <c r="G46">
        <f>'ACTIVITÉ IDF'!F57</f>
        <v>134.46428571428572</v>
      </c>
      <c r="H46">
        <f>'ACTIVITÉ IDF'!G57</f>
        <v>122.02564102564102</v>
      </c>
      <c r="I46">
        <f>'ACTIVITÉ IDF'!H57</f>
        <v>122.68243243243244</v>
      </c>
      <c r="J46">
        <f>'ACTIVITÉ IDF'!I57</f>
        <v>123.27397260273973</v>
      </c>
      <c r="K46">
        <f>'ACTIVITÉ IDF'!J57</f>
        <v>124.63414634146342</v>
      </c>
      <c r="L46">
        <f>'ACTIVITÉ IDF'!K57</f>
        <v>153.44999999999999</v>
      </c>
      <c r="M46">
        <f>'ACTIVITÉ IDF'!L57</f>
        <v>111.93589743589743</v>
      </c>
      <c r="N46">
        <f>'ACTIVITÉ IDF'!M57</f>
        <v>134.01315789473685</v>
      </c>
      <c r="O46">
        <f>'ACTIVITÉ IDF'!N57</f>
        <v>139.15686274509804</v>
      </c>
      <c r="P46">
        <f>'ACTIVITÉ IDF'!O57</f>
        <v>140.27318548387098</v>
      </c>
    </row>
    <row r="47" spans="1:16">
      <c r="A47" t="s">
        <v>3061</v>
      </c>
      <c r="B47" t="s">
        <v>3057</v>
      </c>
      <c r="C47">
        <v>2020</v>
      </c>
      <c r="D47">
        <f>'ACTIVITÉ IDF'!C58</f>
        <v>77.724999999999994</v>
      </c>
      <c r="E47">
        <f>'ACTIVITÉ IDF'!D58</f>
        <v>70.657142857142858</v>
      </c>
      <c r="F47">
        <f>'ACTIVITÉ IDF'!E58</f>
        <v>145.3014705882353</v>
      </c>
      <c r="G47">
        <f>'ACTIVITÉ IDF'!F58</f>
        <v>138.717277486911</v>
      </c>
      <c r="H47">
        <f>'ACTIVITÉ IDF'!G58</f>
        <v>156.15976331360946</v>
      </c>
      <c r="I47">
        <f>'ACTIVITÉ IDF'!H58</f>
        <v>125.69186046511628</v>
      </c>
      <c r="J47">
        <f>'ACTIVITÉ IDF'!I58</f>
        <v>125.44705882352942</v>
      </c>
      <c r="K47">
        <f>'ACTIVITÉ IDF'!J58</f>
        <v>88.603448275862064</v>
      </c>
      <c r="L47">
        <f>'ACTIVITÉ IDF'!K58</f>
        <v>72.242424242424249</v>
      </c>
      <c r="M47">
        <f>'ACTIVITÉ IDF'!L58</f>
        <v>89.71844660194175</v>
      </c>
      <c r="N47">
        <f>'ACTIVITÉ IDF'!M58</f>
        <v>132.04938271604939</v>
      </c>
      <c r="O47">
        <f>'ACTIVITÉ IDF'!N58</f>
        <v>100.41176470588235</v>
      </c>
      <c r="P47">
        <f>'ACTIVITÉ IDF'!O58</f>
        <v>117.3167701863354</v>
      </c>
    </row>
    <row r="48" spans="1:16">
      <c r="A48" t="s">
        <v>3061</v>
      </c>
      <c r="B48" t="s">
        <v>3057</v>
      </c>
      <c r="C48">
        <v>2019</v>
      </c>
      <c r="D48">
        <f>'ACTIVITÉ IDF'!C59</f>
        <v>67.5625</v>
      </c>
      <c r="E48">
        <f>'ACTIVITÉ IDF'!D59</f>
        <v>59.953488372093027</v>
      </c>
      <c r="F48">
        <f>'ACTIVITÉ IDF'!E59</f>
        <v>69.029126213592235</v>
      </c>
      <c r="G48">
        <f>'ACTIVITÉ IDF'!F59</f>
        <v>63.434343434343432</v>
      </c>
      <c r="H48">
        <f>'ACTIVITÉ IDF'!G59</f>
        <v>58.530769230769231</v>
      </c>
      <c r="I48">
        <f>'ACTIVITÉ IDF'!H59</f>
        <v>77.52</v>
      </c>
      <c r="J48">
        <f>'ACTIVITÉ IDF'!I59</f>
        <v>79.516853932584269</v>
      </c>
      <c r="K48">
        <f>'ACTIVITÉ IDF'!J59</f>
        <v>68.127659574468083</v>
      </c>
      <c r="L48">
        <f>'ACTIVITÉ IDF'!K59</f>
        <v>67.436781609195407</v>
      </c>
      <c r="M48">
        <f>'ACTIVITÉ IDF'!L59</f>
        <v>63.340659340659343</v>
      </c>
      <c r="N48">
        <f>'ACTIVITÉ IDF'!M59</f>
        <v>80.738738738738732</v>
      </c>
      <c r="O48">
        <f>'ACTIVITÉ IDF'!N59</f>
        <v>74.959999999999994</v>
      </c>
      <c r="P48">
        <f>'ACTIVITÉ IDF'!O59</f>
        <v>69.228851291184327</v>
      </c>
    </row>
    <row r="50" spans="1:16">
      <c r="A50" t="s">
        <v>3061</v>
      </c>
      <c r="B50" t="s">
        <v>3058</v>
      </c>
      <c r="C50">
        <v>2025</v>
      </c>
      <c r="D50">
        <f>'ACTIVITÉ IDF'!C62</f>
        <v>228</v>
      </c>
      <c r="E50">
        <f>'ACTIVITÉ IDF'!D62</f>
        <v>213</v>
      </c>
      <c r="F50">
        <f>'ACTIVITÉ IDF'!E62</f>
        <v>229</v>
      </c>
      <c r="G50">
        <f>'ACTIVITÉ IDF'!F62</f>
        <v>161</v>
      </c>
      <c r="H50" t="str">
        <f>'ACTIVITÉ IDF'!G62</f>
        <v/>
      </c>
      <c r="I50" t="str">
        <f>'ACTIVITÉ IDF'!H62</f>
        <v/>
      </c>
      <c r="J50" t="str">
        <f>'ACTIVITÉ IDF'!I62</f>
        <v/>
      </c>
      <c r="K50" t="str">
        <f>'ACTIVITÉ IDF'!J62</f>
        <v/>
      </c>
      <c r="L50" t="str">
        <f>'ACTIVITÉ IDF'!K62</f>
        <v/>
      </c>
      <c r="M50" t="str">
        <f>'ACTIVITÉ IDF'!L62</f>
        <v/>
      </c>
      <c r="N50" t="str">
        <f>'ACTIVITÉ IDF'!M62</f>
        <v/>
      </c>
      <c r="O50" t="str">
        <f>'ACTIVITÉ IDF'!N62</f>
        <v/>
      </c>
      <c r="P50">
        <f>'ACTIVITÉ IDF'!O62</f>
        <v>831</v>
      </c>
    </row>
    <row r="51" spans="1:16">
      <c r="A51" t="s">
        <v>3061</v>
      </c>
      <c r="B51" t="s">
        <v>3058</v>
      </c>
      <c r="C51">
        <v>2024</v>
      </c>
      <c r="D51">
        <f>'ACTIVITÉ IDF'!C63</f>
        <v>149</v>
      </c>
      <c r="E51">
        <f>'ACTIVITÉ IDF'!D63</f>
        <v>172</v>
      </c>
      <c r="F51">
        <f>'ACTIVITÉ IDF'!E63</f>
        <v>202</v>
      </c>
      <c r="G51">
        <f>'ACTIVITÉ IDF'!F63</f>
        <v>195</v>
      </c>
      <c r="H51">
        <f>'ACTIVITÉ IDF'!G63</f>
        <v>207</v>
      </c>
      <c r="I51">
        <f>'ACTIVITÉ IDF'!H63</f>
        <v>245</v>
      </c>
      <c r="J51">
        <f>'ACTIVITÉ IDF'!I63</f>
        <v>268</v>
      </c>
      <c r="K51">
        <f>'ACTIVITÉ IDF'!J63</f>
        <v>398</v>
      </c>
      <c r="L51">
        <f>'ACTIVITÉ IDF'!K63</f>
        <v>272</v>
      </c>
      <c r="M51">
        <f>'ACTIVITÉ IDF'!L63</f>
        <v>229</v>
      </c>
      <c r="N51">
        <f>'ACTIVITÉ IDF'!M63</f>
        <v>201</v>
      </c>
      <c r="O51">
        <f>'ACTIVITÉ IDF'!N63</f>
        <v>205</v>
      </c>
      <c r="P51">
        <f>'ACTIVITÉ IDF'!O63</f>
        <v>2743</v>
      </c>
    </row>
    <row r="52" spans="1:16">
      <c r="A52" t="s">
        <v>3061</v>
      </c>
      <c r="B52" t="s">
        <v>3058</v>
      </c>
      <c r="C52">
        <v>2023</v>
      </c>
      <c r="D52">
        <f>'ACTIVITÉ IDF'!C64</f>
        <v>192</v>
      </c>
      <c r="E52">
        <f>'ACTIVITÉ IDF'!D64</f>
        <v>194</v>
      </c>
      <c r="F52">
        <f>'ACTIVITÉ IDF'!E64</f>
        <v>242</v>
      </c>
      <c r="G52">
        <f>'ACTIVITÉ IDF'!F64</f>
        <v>191</v>
      </c>
      <c r="H52">
        <f>'ACTIVITÉ IDF'!G64</f>
        <v>222</v>
      </c>
      <c r="I52">
        <f>'ACTIVITÉ IDF'!H64</f>
        <v>254</v>
      </c>
      <c r="J52">
        <f>'ACTIVITÉ IDF'!I64</f>
        <v>148</v>
      </c>
      <c r="K52">
        <f>'ACTIVITÉ IDF'!J64</f>
        <v>21</v>
      </c>
      <c r="L52">
        <f>'ACTIVITÉ IDF'!K64</f>
        <v>140</v>
      </c>
      <c r="M52">
        <f>'ACTIVITÉ IDF'!L64</f>
        <v>154</v>
      </c>
      <c r="N52">
        <f>'ACTIVITÉ IDF'!M64</f>
        <v>160</v>
      </c>
      <c r="O52">
        <f>'ACTIVITÉ IDF'!N64</f>
        <v>158</v>
      </c>
      <c r="P52">
        <f>'ACTIVITÉ IDF'!O64</f>
        <v>2076</v>
      </c>
    </row>
    <row r="53" spans="1:16">
      <c r="A53" t="s">
        <v>3061</v>
      </c>
      <c r="B53" t="s">
        <v>3058</v>
      </c>
      <c r="C53">
        <v>2022</v>
      </c>
      <c r="D53">
        <f>'ACTIVITÉ IDF'!C65</f>
        <v>192</v>
      </c>
      <c r="E53">
        <f>'ACTIVITÉ IDF'!D65</f>
        <v>236</v>
      </c>
      <c r="F53">
        <f>'ACTIVITÉ IDF'!E65</f>
        <v>325</v>
      </c>
      <c r="G53">
        <f>'ACTIVITÉ IDF'!F65</f>
        <v>302</v>
      </c>
      <c r="H53">
        <f>'ACTIVITÉ IDF'!G65</f>
        <v>322</v>
      </c>
      <c r="I53">
        <f>'ACTIVITÉ IDF'!H65</f>
        <v>339</v>
      </c>
      <c r="J53">
        <f>'ACTIVITÉ IDF'!I65</f>
        <v>345</v>
      </c>
      <c r="K53">
        <f>'ACTIVITÉ IDF'!J65</f>
        <v>142</v>
      </c>
      <c r="L53">
        <f>'ACTIVITÉ IDF'!K65</f>
        <v>243</v>
      </c>
      <c r="M53">
        <f>'ACTIVITÉ IDF'!L65</f>
        <v>233</v>
      </c>
      <c r="N53">
        <f>'ACTIVITÉ IDF'!M65</f>
        <v>194</v>
      </c>
      <c r="O53">
        <f>'ACTIVITÉ IDF'!N65</f>
        <v>253</v>
      </c>
      <c r="P53">
        <f>'ACTIVITÉ IDF'!O65</f>
        <v>3126</v>
      </c>
    </row>
    <row r="54" spans="1:16">
      <c r="A54" t="s">
        <v>3061</v>
      </c>
      <c r="B54" t="s">
        <v>3058</v>
      </c>
      <c r="C54">
        <v>2021</v>
      </c>
      <c r="D54">
        <f>'ACTIVITÉ IDF'!C66</f>
        <v>180</v>
      </c>
      <c r="E54">
        <f>'ACTIVITÉ IDF'!D66</f>
        <v>199</v>
      </c>
      <c r="F54">
        <f>'ACTIVITÉ IDF'!E66</f>
        <v>239</v>
      </c>
      <c r="G54">
        <f>'ACTIVITÉ IDF'!F66</f>
        <v>214</v>
      </c>
      <c r="H54">
        <f>'ACTIVITÉ IDF'!G66</f>
        <v>200</v>
      </c>
      <c r="I54">
        <f>'ACTIVITÉ IDF'!H66</f>
        <v>331</v>
      </c>
      <c r="J54">
        <f>'ACTIVITÉ IDF'!I66</f>
        <v>193</v>
      </c>
      <c r="K54">
        <f>'ACTIVITÉ IDF'!J66</f>
        <v>95</v>
      </c>
      <c r="L54">
        <f>'ACTIVITÉ IDF'!K66</f>
        <v>174</v>
      </c>
      <c r="M54">
        <f>'ACTIVITÉ IDF'!L66</f>
        <v>200</v>
      </c>
      <c r="N54">
        <f>'ACTIVITÉ IDF'!M66</f>
        <v>184</v>
      </c>
      <c r="O54">
        <f>'ACTIVITÉ IDF'!N66</f>
        <v>236</v>
      </c>
      <c r="P54">
        <f>'ACTIVITÉ IDF'!O66</f>
        <v>2445</v>
      </c>
    </row>
    <row r="55" spans="1:16">
      <c r="A55" t="s">
        <v>3061</v>
      </c>
      <c r="B55" t="s">
        <v>3058</v>
      </c>
      <c r="C55">
        <v>2020</v>
      </c>
      <c r="D55">
        <f>'ACTIVITÉ IDF'!C67</f>
        <v>262</v>
      </c>
      <c r="E55">
        <f>'ACTIVITÉ IDF'!D67</f>
        <v>307</v>
      </c>
      <c r="F55">
        <f>'ACTIVITÉ IDF'!E67</f>
        <v>323</v>
      </c>
      <c r="G55">
        <f>'ACTIVITÉ IDF'!F67</f>
        <v>387</v>
      </c>
      <c r="H55">
        <f>'ACTIVITÉ IDF'!G67</f>
        <v>339</v>
      </c>
      <c r="I55">
        <f>'ACTIVITÉ IDF'!H67</f>
        <v>353</v>
      </c>
      <c r="J55">
        <f>'ACTIVITÉ IDF'!I67</f>
        <v>350</v>
      </c>
      <c r="K55">
        <f>'ACTIVITÉ IDF'!J67</f>
        <v>139</v>
      </c>
      <c r="L55">
        <f>'ACTIVITÉ IDF'!K67</f>
        <v>271</v>
      </c>
      <c r="M55">
        <f>'ACTIVITÉ IDF'!L67</f>
        <v>283</v>
      </c>
      <c r="N55">
        <f>'ACTIVITÉ IDF'!M67</f>
        <v>208</v>
      </c>
      <c r="O55">
        <f>'ACTIVITÉ IDF'!N67</f>
        <v>181</v>
      </c>
      <c r="P55">
        <f>'ACTIVITÉ IDF'!O67</f>
        <v>3403</v>
      </c>
    </row>
    <row r="56" spans="1:16">
      <c r="A56" t="s">
        <v>3061</v>
      </c>
      <c r="B56" t="s">
        <v>3058</v>
      </c>
      <c r="C56">
        <v>2019</v>
      </c>
      <c r="D56">
        <f>'ACTIVITÉ IDF'!C68</f>
        <v>268</v>
      </c>
      <c r="E56">
        <f>'ACTIVITÉ IDF'!D68</f>
        <v>304</v>
      </c>
      <c r="F56">
        <f>'ACTIVITÉ IDF'!E68</f>
        <v>338</v>
      </c>
      <c r="G56">
        <f>'ACTIVITÉ IDF'!F68</f>
        <v>331</v>
      </c>
      <c r="H56">
        <f>'ACTIVITÉ IDF'!G68</f>
        <v>359</v>
      </c>
      <c r="I56">
        <f>'ACTIVITÉ IDF'!H68</f>
        <v>376</v>
      </c>
      <c r="J56">
        <f>'ACTIVITÉ IDF'!I68</f>
        <v>320</v>
      </c>
      <c r="K56">
        <f>'ACTIVITÉ IDF'!J68</f>
        <v>145</v>
      </c>
      <c r="L56">
        <f>'ACTIVITÉ IDF'!K68</f>
        <v>270</v>
      </c>
      <c r="M56">
        <f>'ACTIVITÉ IDF'!L68</f>
        <v>277</v>
      </c>
      <c r="N56">
        <f>'ACTIVITÉ IDF'!M68</f>
        <v>327</v>
      </c>
      <c r="O56">
        <f>'ACTIVITÉ IDF'!N68</f>
        <v>228</v>
      </c>
      <c r="P56">
        <f>'ACTIVITÉ IDF'!O68</f>
        <v>3543</v>
      </c>
    </row>
    <row r="58" spans="1:16">
      <c r="A58">
        <v>75</v>
      </c>
      <c r="B58" t="s">
        <v>3052</v>
      </c>
      <c r="C58">
        <v>2025</v>
      </c>
      <c r="D58">
        <f>'ZOOM 75'!C16</f>
        <v>4835.7380000000003</v>
      </c>
      <c r="E58">
        <f>'ZOOM 75'!D16</f>
        <v>3811.0599999999995</v>
      </c>
      <c r="F58">
        <f>'ZOOM 75'!E16</f>
        <v>4111.26</v>
      </c>
      <c r="G58">
        <f>'ZOOM 75'!F16</f>
        <v>2300.17</v>
      </c>
      <c r="H58" t="str">
        <f>'ZOOM 75'!G16</f>
        <v/>
      </c>
      <c r="I58" t="str">
        <f>'ZOOM 75'!H16</f>
        <v/>
      </c>
      <c r="J58" t="str">
        <f>'ZOOM 75'!I16</f>
        <v/>
      </c>
      <c r="K58" t="str">
        <f>'ZOOM 75'!J16</f>
        <v/>
      </c>
      <c r="L58" t="str">
        <f>'ZOOM 75'!K16</f>
        <v/>
      </c>
      <c r="M58" t="str">
        <f>'ZOOM 75'!L16</f>
        <v/>
      </c>
      <c r="N58" t="str">
        <f>'ZOOM 75'!M16</f>
        <v/>
      </c>
      <c r="O58" t="str">
        <f>'ZOOM 75'!N16</f>
        <v/>
      </c>
      <c r="P58">
        <f>'ZOOM 75'!O16</f>
        <v>15058.227999999999</v>
      </c>
    </row>
    <row r="59" spans="1:16">
      <c r="A59">
        <v>75</v>
      </c>
      <c r="B59" t="s">
        <v>3052</v>
      </c>
      <c r="C59">
        <v>2024</v>
      </c>
      <c r="D59">
        <f>'ZOOM 75'!C17</f>
        <v>2313.3000000000002</v>
      </c>
      <c r="E59">
        <f>'ZOOM 75'!D17</f>
        <v>3869.7599999999998</v>
      </c>
      <c r="F59">
        <f>'ZOOM 75'!E17</f>
        <v>3430.0150000000003</v>
      </c>
      <c r="G59">
        <f>'ZOOM 75'!F17</f>
        <v>4398</v>
      </c>
      <c r="H59">
        <f>'ZOOM 75'!G17</f>
        <v>4974.6710000000003</v>
      </c>
      <c r="I59">
        <f>'ZOOM 75'!H17</f>
        <v>5973.21</v>
      </c>
      <c r="J59">
        <f>'ZOOM 75'!I17</f>
        <v>5724.34</v>
      </c>
      <c r="K59">
        <f>'ZOOM 75'!J17</f>
        <v>19943.410000000003</v>
      </c>
      <c r="L59">
        <f>'ZOOM 75'!K17</f>
        <v>12675.98</v>
      </c>
      <c r="M59">
        <f>'ZOOM 75'!L17</f>
        <v>4503.58</v>
      </c>
      <c r="N59">
        <f>'ZOOM 75'!M17</f>
        <v>4169.8249999999998</v>
      </c>
      <c r="O59">
        <f>'ZOOM 75'!N17</f>
        <v>6448.46</v>
      </c>
      <c r="P59">
        <f>'ZOOM 75'!O17</f>
        <v>78424.551000000007</v>
      </c>
    </row>
    <row r="60" spans="1:16">
      <c r="A60">
        <v>75</v>
      </c>
      <c r="B60" t="s">
        <v>3052</v>
      </c>
      <c r="C60">
        <v>2023</v>
      </c>
      <c r="D60">
        <f>'ZOOM 75'!C18</f>
        <v>5900.5749999999998</v>
      </c>
      <c r="E60">
        <f>'ZOOM 75'!D18</f>
        <v>5756.03</v>
      </c>
      <c r="F60">
        <f>'ZOOM 75'!E18</f>
        <v>6875.2239999999993</v>
      </c>
      <c r="G60">
        <f>'ZOOM 75'!F18</f>
        <v>4674.1050000000005</v>
      </c>
      <c r="H60">
        <f>'ZOOM 75'!G18</f>
        <v>6639.09</v>
      </c>
      <c r="I60">
        <f>'ZOOM 75'!H18</f>
        <v>6967.3899999999994</v>
      </c>
      <c r="J60">
        <f>'ZOOM 75'!I18</f>
        <v>1980.5450000000001</v>
      </c>
      <c r="K60">
        <f>'ZOOM 75'!J18</f>
        <v>811.3</v>
      </c>
      <c r="L60">
        <f>'ZOOM 75'!K18</f>
        <v>3018.91</v>
      </c>
      <c r="M60">
        <f>'ZOOM 75'!L18</f>
        <v>3351.3700000000003</v>
      </c>
      <c r="N60">
        <f>'ZOOM 75'!M18</f>
        <v>3699.8</v>
      </c>
      <c r="O60">
        <f>'ZOOM 75'!N18</f>
        <v>3265.8850000000002</v>
      </c>
      <c r="P60">
        <f>'ZOOM 75'!O18</f>
        <v>52940.224000000002</v>
      </c>
    </row>
    <row r="61" spans="1:16">
      <c r="A61">
        <v>75</v>
      </c>
      <c r="B61" t="s">
        <v>3052</v>
      </c>
      <c r="C61">
        <v>2022</v>
      </c>
      <c r="D61">
        <f>'ZOOM 75'!C19</f>
        <v>5512.5</v>
      </c>
      <c r="E61">
        <f>'ZOOM 75'!D19</f>
        <v>7111.1750000000002</v>
      </c>
      <c r="F61">
        <f>'ZOOM 75'!E19</f>
        <v>8129.5595000000003</v>
      </c>
      <c r="G61">
        <f>'ZOOM 75'!F19</f>
        <v>7438.1749999999993</v>
      </c>
      <c r="H61">
        <f>'ZOOM 75'!G19</f>
        <v>9017.5620000000017</v>
      </c>
      <c r="I61">
        <f>'ZOOM 75'!H19</f>
        <v>11953.579999999998</v>
      </c>
      <c r="J61">
        <f>'ZOOM 75'!I19</f>
        <v>10733.971</v>
      </c>
      <c r="K61">
        <f>'ZOOM 75'!J19</f>
        <v>6306.8549999999996</v>
      </c>
      <c r="L61">
        <f>'ZOOM 75'!K19</f>
        <v>5714.0750000000007</v>
      </c>
      <c r="M61">
        <f>'ZOOM 75'!L19</f>
        <v>6067.1849999999995</v>
      </c>
      <c r="N61">
        <f>'ZOOM 75'!M19</f>
        <v>5566.369999999999</v>
      </c>
      <c r="O61">
        <f>'ZOOM 75'!N19</f>
        <v>7801.8550000000014</v>
      </c>
      <c r="P61">
        <f>'ZOOM 75'!O19</f>
        <v>91352.862499999988</v>
      </c>
    </row>
    <row r="62" spans="1:16">
      <c r="A62">
        <v>75</v>
      </c>
      <c r="B62" t="s">
        <v>3052</v>
      </c>
      <c r="C62">
        <v>2021</v>
      </c>
      <c r="D62">
        <f>'ZOOM 75'!C20</f>
        <v>2467</v>
      </c>
      <c r="E62">
        <f>'ZOOM 75'!D20</f>
        <v>5137</v>
      </c>
      <c r="F62">
        <f>'ZOOM 75'!E20</f>
        <v>7223</v>
      </c>
      <c r="G62">
        <f>'ZOOM 75'!F20</f>
        <v>7093</v>
      </c>
      <c r="H62">
        <f>'ZOOM 75'!G20</f>
        <v>5126</v>
      </c>
      <c r="I62">
        <f>'ZOOM 75'!H20</f>
        <v>8564</v>
      </c>
      <c r="J62">
        <f>'ZOOM 75'!I20</f>
        <v>5743</v>
      </c>
      <c r="K62">
        <f>'ZOOM 75'!J20</f>
        <v>2204</v>
      </c>
      <c r="L62">
        <f>'ZOOM 75'!K20</f>
        <v>4044</v>
      </c>
      <c r="M62">
        <f>'ZOOM 75'!L20</f>
        <v>5170</v>
      </c>
      <c r="N62">
        <f>'ZOOM 75'!M20</f>
        <v>5450</v>
      </c>
      <c r="O62">
        <f>'ZOOM 75'!N20</f>
        <v>6669</v>
      </c>
      <c r="P62">
        <f>'ZOOM 75'!O20</f>
        <v>64890</v>
      </c>
    </row>
    <row r="63" spans="1:16">
      <c r="A63">
        <v>75</v>
      </c>
      <c r="B63" t="s">
        <v>3052</v>
      </c>
      <c r="C63">
        <v>2020</v>
      </c>
      <c r="D63">
        <f>'ZOOM 75'!C21</f>
        <v>3215</v>
      </c>
      <c r="E63">
        <f>'ZOOM 75'!D21</f>
        <v>4434</v>
      </c>
      <c r="F63">
        <f>'ZOOM 75'!E21</f>
        <v>14223</v>
      </c>
      <c r="G63">
        <f>'ZOOM 75'!F21</f>
        <v>14923</v>
      </c>
      <c r="H63">
        <f>'ZOOM 75'!G21</f>
        <v>10904</v>
      </c>
      <c r="I63">
        <f>'ZOOM 75'!H21</f>
        <v>8717</v>
      </c>
      <c r="J63">
        <f>'ZOOM 75'!I21</f>
        <v>6652</v>
      </c>
      <c r="K63">
        <f>'ZOOM 75'!J21</f>
        <v>3113</v>
      </c>
      <c r="L63">
        <f>'ZOOM 75'!K21</f>
        <v>5290</v>
      </c>
      <c r="M63">
        <f>'ZOOM 75'!L21</f>
        <v>5194</v>
      </c>
      <c r="N63">
        <f>'ZOOM 75'!M21</f>
        <v>3924</v>
      </c>
      <c r="O63">
        <f>'ZOOM 75'!N21</f>
        <v>3666</v>
      </c>
      <c r="P63">
        <f>'ZOOM 75'!O21</f>
        <v>84255</v>
      </c>
    </row>
    <row r="64" spans="1:16">
      <c r="A64">
        <v>75</v>
      </c>
      <c r="B64" t="s">
        <v>3052</v>
      </c>
      <c r="C64">
        <v>2019</v>
      </c>
      <c r="D64">
        <f>'ZOOM 75'!C22</f>
        <v>2836.7860000000001</v>
      </c>
      <c r="E64">
        <f>'ZOOM 75'!D22</f>
        <v>2650.5978</v>
      </c>
      <c r="F64">
        <f>'ZOOM 75'!E22</f>
        <v>4053.6040000000003</v>
      </c>
      <c r="G64">
        <f>'ZOOM 75'!F22</f>
        <v>3494.1390000000001</v>
      </c>
      <c r="H64">
        <f>'ZOOM 75'!G22</f>
        <v>4670.0780000000004</v>
      </c>
      <c r="I64">
        <f>'ZOOM 75'!H22</f>
        <v>6382.3330000000005</v>
      </c>
      <c r="J64">
        <f>'ZOOM 75'!I22</f>
        <v>0</v>
      </c>
      <c r="K64">
        <f>'ZOOM 75'!J22</f>
        <v>1197.412</v>
      </c>
      <c r="L64">
        <f>'ZOOM 75'!K22</f>
        <v>3257.6429999999996</v>
      </c>
      <c r="M64">
        <f>'ZOOM 75'!L22</f>
        <v>3143.924</v>
      </c>
      <c r="N64">
        <f>'ZOOM 75'!M22</f>
        <v>6138.9270000000006</v>
      </c>
      <c r="O64">
        <f>'ZOOM 75'!N22</f>
        <v>3434.9340000000002</v>
      </c>
      <c r="P64">
        <f>'ZOOM 75'!O22</f>
        <v>41260.377800000002</v>
      </c>
    </row>
    <row r="66" spans="1:16">
      <c r="A66">
        <v>75</v>
      </c>
      <c r="B66" t="s">
        <v>3053</v>
      </c>
      <c r="C66">
        <v>2025</v>
      </c>
      <c r="D66">
        <f>'ZOOM 75'!C25</f>
        <v>3883.91</v>
      </c>
      <c r="E66">
        <f>'ZOOM 75'!D25</f>
        <v>4439.3599999999997</v>
      </c>
      <c r="F66">
        <f>'ZOOM 75'!E25</f>
        <v>6955.2000000000007</v>
      </c>
      <c r="G66">
        <f>'ZOOM 75'!F25</f>
        <v>1653.8899999999999</v>
      </c>
      <c r="H66" t="str">
        <f>'ZOOM 75'!G25</f>
        <v/>
      </c>
      <c r="I66" t="str">
        <f>'ZOOM 75'!H25</f>
        <v/>
      </c>
      <c r="J66" t="str">
        <f>'ZOOM 75'!I25</f>
        <v/>
      </c>
      <c r="K66" t="str">
        <f>'ZOOM 75'!J25</f>
        <v/>
      </c>
      <c r="L66" t="str">
        <f>'ZOOM 75'!K25</f>
        <v/>
      </c>
      <c r="M66" t="str">
        <f>'ZOOM 75'!L25</f>
        <v/>
      </c>
      <c r="N66" t="str">
        <f>'ZOOM 75'!M25</f>
        <v/>
      </c>
      <c r="O66" t="str">
        <f>'ZOOM 75'!N25</f>
        <v/>
      </c>
      <c r="P66">
        <f>'ZOOM 75'!O25</f>
        <v>16932.36</v>
      </c>
    </row>
    <row r="67" spans="1:16">
      <c r="A67">
        <v>75</v>
      </c>
      <c r="B67" t="s">
        <v>3053</v>
      </c>
      <c r="C67">
        <v>2024</v>
      </c>
      <c r="D67">
        <f>'ZOOM 75'!C26</f>
        <v>3210.797</v>
      </c>
      <c r="E67">
        <f>'ZOOM 75'!D26</f>
        <v>3555.5899999999997</v>
      </c>
      <c r="F67">
        <f>'ZOOM 75'!E26</f>
        <v>3028.6949999999997</v>
      </c>
      <c r="G67">
        <f>'ZOOM 75'!F26</f>
        <v>4010.5850000000005</v>
      </c>
      <c r="H67">
        <f>'ZOOM 75'!G26</f>
        <v>4976.9060000000009</v>
      </c>
      <c r="I67">
        <f>'ZOOM 75'!H26</f>
        <v>7291.7</v>
      </c>
      <c r="J67">
        <f>'ZOOM 75'!I26</f>
        <v>5721.1100000000006</v>
      </c>
      <c r="K67">
        <f>'ZOOM 75'!J26</f>
        <v>21701.279999999999</v>
      </c>
      <c r="L67">
        <f>'ZOOM 75'!K26</f>
        <v>10634.8</v>
      </c>
      <c r="M67">
        <f>'ZOOM 75'!L26</f>
        <v>4150.04</v>
      </c>
      <c r="N67">
        <f>'ZOOM 75'!M26</f>
        <v>3595.0339999999997</v>
      </c>
      <c r="O67">
        <f>'ZOOM 75'!N26</f>
        <v>4568.75</v>
      </c>
      <c r="P67">
        <f>'ZOOM 75'!O26</f>
        <v>76445.286999999997</v>
      </c>
    </row>
    <row r="68" spans="1:16">
      <c r="A68">
        <v>75</v>
      </c>
      <c r="B68" t="s">
        <v>3053</v>
      </c>
      <c r="C68">
        <v>2023</v>
      </c>
      <c r="D68">
        <f>'ZOOM 75'!C27</f>
        <v>8844.9</v>
      </c>
      <c r="E68">
        <f>'ZOOM 75'!D27</f>
        <v>8042.3899999999994</v>
      </c>
      <c r="F68">
        <f>'ZOOM 75'!E27</f>
        <v>9998.3100000000013</v>
      </c>
      <c r="G68">
        <f>'ZOOM 75'!F27</f>
        <v>5727.7550000000001</v>
      </c>
      <c r="H68">
        <f>'ZOOM 75'!G27</f>
        <v>8228.7139999999999</v>
      </c>
      <c r="I68">
        <f>'ZOOM 75'!H27</f>
        <v>10412.139999999998</v>
      </c>
      <c r="J68">
        <f>'ZOOM 75'!I27</f>
        <v>4086.0299999999997</v>
      </c>
      <c r="K68">
        <f>'ZOOM 75'!J27</f>
        <v>316.3</v>
      </c>
      <c r="L68">
        <f>'ZOOM 75'!K27</f>
        <v>2602.98</v>
      </c>
      <c r="M68">
        <f>'ZOOM 75'!L27</f>
        <v>3239.11</v>
      </c>
      <c r="N68">
        <f>'ZOOM 75'!M27</f>
        <v>3553.71</v>
      </c>
      <c r="O68">
        <f>'ZOOM 75'!N27</f>
        <v>3560.1350000000002</v>
      </c>
      <c r="P68">
        <f>'ZOOM 75'!O27</f>
        <v>68612.474000000002</v>
      </c>
    </row>
    <row r="69" spans="1:16">
      <c r="A69">
        <v>75</v>
      </c>
      <c r="B69" t="s">
        <v>3053</v>
      </c>
      <c r="C69">
        <v>2022</v>
      </c>
      <c r="D69">
        <f>'ZOOM 75'!C28</f>
        <v>7709.2999999999993</v>
      </c>
      <c r="E69">
        <f>'ZOOM 75'!D28</f>
        <v>8766.0349999999999</v>
      </c>
      <c r="F69">
        <f>'ZOOM 75'!E28</f>
        <v>11596.5345</v>
      </c>
      <c r="G69">
        <f>'ZOOM 75'!F28</f>
        <v>10856.18</v>
      </c>
      <c r="H69">
        <f>'ZOOM 75'!G28</f>
        <v>12437.79</v>
      </c>
      <c r="I69">
        <f>'ZOOM 75'!H28</f>
        <v>14464.34</v>
      </c>
      <c r="J69">
        <f>'ZOOM 75'!I28</f>
        <v>12441.414999999999</v>
      </c>
      <c r="K69">
        <f>'ZOOM 75'!J28</f>
        <v>9530.85</v>
      </c>
      <c r="L69">
        <f>'ZOOM 75'!K28</f>
        <v>7969.9</v>
      </c>
      <c r="M69">
        <f>'ZOOM 75'!L28</f>
        <v>8636.8149999999987</v>
      </c>
      <c r="N69">
        <f>'ZOOM 75'!M28</f>
        <v>8337.7350000000006</v>
      </c>
      <c r="O69">
        <f>'ZOOM 75'!N28</f>
        <v>11067.645000000002</v>
      </c>
      <c r="P69">
        <f>'ZOOM 75'!O28</f>
        <v>123814.5395</v>
      </c>
    </row>
    <row r="70" spans="1:16">
      <c r="A70">
        <v>75</v>
      </c>
      <c r="B70" t="s">
        <v>3053</v>
      </c>
      <c r="C70">
        <v>2021</v>
      </c>
      <c r="D70">
        <f>'ZOOM 75'!C29</f>
        <v>2752</v>
      </c>
      <c r="E70">
        <f>'ZOOM 75'!D29</f>
        <v>4789</v>
      </c>
      <c r="F70">
        <f>'ZOOM 75'!E29</f>
        <v>3302</v>
      </c>
      <c r="G70">
        <f>'ZOOM 75'!F29</f>
        <v>4025</v>
      </c>
      <c r="H70">
        <f>'ZOOM 75'!G29</f>
        <v>4896</v>
      </c>
      <c r="I70">
        <f>'ZOOM 75'!H29</f>
        <v>8836</v>
      </c>
      <c r="J70">
        <f>'ZOOM 75'!I29</f>
        <v>6624</v>
      </c>
      <c r="K70">
        <f>'ZOOM 75'!J29</f>
        <v>4353</v>
      </c>
      <c r="L70">
        <f>'ZOOM 75'!K29</f>
        <v>8166</v>
      </c>
      <c r="M70">
        <f>'ZOOM 75'!L29</f>
        <v>7647</v>
      </c>
      <c r="N70">
        <f>'ZOOM 75'!M29</f>
        <v>8676</v>
      </c>
      <c r="O70">
        <f>'ZOOM 75'!N29</f>
        <v>11468</v>
      </c>
      <c r="P70">
        <f>'ZOOM 75'!O29</f>
        <v>75534</v>
      </c>
    </row>
    <row r="71" spans="1:16">
      <c r="A71">
        <v>75</v>
      </c>
      <c r="B71" t="s">
        <v>3053</v>
      </c>
      <c r="C71">
        <v>2020</v>
      </c>
      <c r="D71">
        <f>'ZOOM 75'!C30</f>
        <v>4994</v>
      </c>
      <c r="E71">
        <f>'ZOOM 75'!D30</f>
        <v>6053</v>
      </c>
      <c r="F71">
        <f>'ZOOM 75'!E30</f>
        <v>10536</v>
      </c>
      <c r="G71">
        <f>'ZOOM 75'!F30</f>
        <v>15450</v>
      </c>
      <c r="H71">
        <f>'ZOOM 75'!G30</f>
        <v>13628</v>
      </c>
      <c r="I71">
        <f>'ZOOM 75'!H30</f>
        <v>10833</v>
      </c>
      <c r="J71">
        <f>'ZOOM 75'!I30</f>
        <v>12920</v>
      </c>
      <c r="K71">
        <f>'ZOOM 75'!J30</f>
        <v>4716</v>
      </c>
      <c r="L71">
        <f>'ZOOM 75'!K30</f>
        <v>6000</v>
      </c>
      <c r="M71">
        <f>'ZOOM 75'!L30</f>
        <v>4494</v>
      </c>
      <c r="N71">
        <f>'ZOOM 75'!M30</f>
        <v>6507</v>
      </c>
      <c r="O71">
        <f>'ZOOM 75'!N30</f>
        <v>5565</v>
      </c>
      <c r="P71">
        <f>'ZOOM 75'!O30</f>
        <v>101696</v>
      </c>
    </row>
    <row r="72" spans="1:16">
      <c r="A72">
        <v>75</v>
      </c>
      <c r="B72" t="s">
        <v>3053</v>
      </c>
      <c r="C72">
        <v>2019</v>
      </c>
      <c r="D72">
        <f>'ZOOM 75'!C31</f>
        <v>4694.3729999999996</v>
      </c>
      <c r="E72">
        <f>'ZOOM 75'!D31</f>
        <v>3555.2939999999999</v>
      </c>
      <c r="F72">
        <f>'ZOOM 75'!E31</f>
        <v>5606.0009999999993</v>
      </c>
      <c r="G72">
        <f>'ZOOM 75'!F31</f>
        <v>4876.1410000000014</v>
      </c>
      <c r="H72">
        <f>'ZOOM 75'!G31</f>
        <v>6651.1539999999995</v>
      </c>
      <c r="I72">
        <f>'ZOOM 75'!H31</f>
        <v>8119.6740000000009</v>
      </c>
      <c r="J72">
        <f>'ZOOM 75'!I31</f>
        <v>5977.0509999999995</v>
      </c>
      <c r="K72">
        <f>'ZOOM 75'!J31</f>
        <v>2794.7230000000004</v>
      </c>
      <c r="L72">
        <f>'ZOOM 75'!K31</f>
        <v>4659.2010000000018</v>
      </c>
      <c r="M72">
        <f>'ZOOM 75'!L31</f>
        <v>4564.2610000000004</v>
      </c>
      <c r="N72">
        <f>'ZOOM 75'!M31</f>
        <v>6080.2749999999996</v>
      </c>
      <c r="O72">
        <f>'ZOOM 75'!N31</f>
        <v>4782.5690000000013</v>
      </c>
      <c r="P72">
        <f>'ZOOM 75'!O31</f>
        <v>62360.717000000004</v>
      </c>
    </row>
    <row r="74" spans="1:16">
      <c r="A74">
        <v>75</v>
      </c>
      <c r="B74" t="s">
        <v>3054</v>
      </c>
      <c r="C74">
        <v>2025</v>
      </c>
      <c r="D74">
        <f>'ZOOM 75'!C33</f>
        <v>56</v>
      </c>
      <c r="E74">
        <f>'ZOOM 75'!D33</f>
        <v>62</v>
      </c>
      <c r="F74">
        <f>'ZOOM 75'!E33</f>
        <v>67</v>
      </c>
      <c r="G74">
        <f>'ZOOM 75'!F33</f>
        <v>46</v>
      </c>
      <c r="H74" t="str">
        <f>'ZOOM 75'!G33</f>
        <v/>
      </c>
      <c r="I74" t="str">
        <f>'ZOOM 75'!H33</f>
        <v/>
      </c>
      <c r="J74" t="str">
        <f>'ZOOM 75'!I33</f>
        <v/>
      </c>
      <c r="K74" t="str">
        <f>'ZOOM 75'!J33</f>
        <v/>
      </c>
      <c r="L74" t="str">
        <f>'ZOOM 75'!K33</f>
        <v/>
      </c>
      <c r="M74" t="str">
        <f>'ZOOM 75'!L33</f>
        <v/>
      </c>
      <c r="N74" t="str">
        <f>'ZOOM 75'!M33</f>
        <v/>
      </c>
      <c r="O74" t="str">
        <f>'ZOOM 75'!N33</f>
        <v/>
      </c>
      <c r="P74">
        <f>'ZOOM 75'!O33</f>
        <v>231</v>
      </c>
    </row>
    <row r="75" spans="1:16">
      <c r="A75">
        <v>75</v>
      </c>
      <c r="B75" t="s">
        <v>3054</v>
      </c>
      <c r="C75">
        <v>2024</v>
      </c>
      <c r="D75">
        <f>'ZOOM 75'!C34</f>
        <v>50</v>
      </c>
      <c r="E75">
        <f>'ZOOM 75'!D34</f>
        <v>52</v>
      </c>
      <c r="F75">
        <f>'ZOOM 75'!E34</f>
        <v>55</v>
      </c>
      <c r="G75">
        <f>'ZOOM 75'!F34</f>
        <v>60</v>
      </c>
      <c r="H75">
        <f>'ZOOM 75'!G34</f>
        <v>75</v>
      </c>
      <c r="I75">
        <f>'ZOOM 75'!H34</f>
        <v>97</v>
      </c>
      <c r="J75">
        <f>'ZOOM 75'!I34</f>
        <v>65</v>
      </c>
      <c r="K75">
        <f>'ZOOM 75'!J34</f>
        <v>105</v>
      </c>
      <c r="L75">
        <f>'ZOOM 75'!K34</f>
        <v>85</v>
      </c>
      <c r="M75">
        <f>'ZOOM 75'!L34</f>
        <v>67</v>
      </c>
      <c r="N75">
        <f>'ZOOM 75'!M34</f>
        <v>53</v>
      </c>
      <c r="O75">
        <f>'ZOOM 75'!N34</f>
        <v>59</v>
      </c>
      <c r="P75">
        <f>'ZOOM 75'!O34</f>
        <v>823</v>
      </c>
    </row>
    <row r="76" spans="1:16">
      <c r="A76">
        <v>75</v>
      </c>
      <c r="B76" t="s">
        <v>3054</v>
      </c>
      <c r="C76">
        <v>2023</v>
      </c>
      <c r="D76">
        <f>'ZOOM 75'!C35</f>
        <v>83</v>
      </c>
      <c r="E76">
        <f>'ZOOM 75'!D35</f>
        <v>78</v>
      </c>
      <c r="F76">
        <f>'ZOOM 75'!E35</f>
        <v>98</v>
      </c>
      <c r="G76">
        <f>'ZOOM 75'!F35</f>
        <v>73</v>
      </c>
      <c r="H76">
        <f>'ZOOM 75'!G35</f>
        <v>95</v>
      </c>
      <c r="I76">
        <f>'ZOOM 75'!H35</f>
        <v>102</v>
      </c>
      <c r="J76">
        <f>'ZOOM 75'!I35</f>
        <v>50</v>
      </c>
      <c r="K76">
        <f>'ZOOM 75'!J35</f>
        <v>6</v>
      </c>
      <c r="L76">
        <f>'ZOOM 75'!K35</f>
        <v>50</v>
      </c>
      <c r="M76">
        <f>'ZOOM 75'!L35</f>
        <v>53</v>
      </c>
      <c r="N76">
        <f>'ZOOM 75'!M35</f>
        <v>61</v>
      </c>
      <c r="O76">
        <f>'ZOOM 75'!N35</f>
        <v>50</v>
      </c>
      <c r="P76">
        <f>'ZOOM 75'!O35</f>
        <v>799</v>
      </c>
    </row>
    <row r="77" spans="1:16">
      <c r="A77">
        <v>75</v>
      </c>
      <c r="B77" t="s">
        <v>3054</v>
      </c>
      <c r="C77">
        <v>2022</v>
      </c>
      <c r="D77">
        <f>'ZOOM 75'!C36</f>
        <v>83</v>
      </c>
      <c r="E77">
        <f>'ZOOM 75'!D36</f>
        <v>94</v>
      </c>
      <c r="F77">
        <f>'ZOOM 75'!E36</f>
        <v>136</v>
      </c>
      <c r="G77">
        <f>'ZOOM 75'!F36</f>
        <v>133</v>
      </c>
      <c r="H77">
        <f>'ZOOM 75'!G36</f>
        <v>141</v>
      </c>
      <c r="I77">
        <f>'ZOOM 75'!H36</f>
        <v>132</v>
      </c>
      <c r="J77">
        <f>'ZOOM 75'!I36</f>
        <v>132</v>
      </c>
      <c r="K77">
        <f>'ZOOM 75'!J36</f>
        <v>74</v>
      </c>
      <c r="L77">
        <f>'ZOOM 75'!K36</f>
        <v>115</v>
      </c>
      <c r="M77">
        <f>'ZOOM 75'!L36</f>
        <v>114</v>
      </c>
      <c r="N77">
        <f>'ZOOM 75'!M36</f>
        <v>104</v>
      </c>
      <c r="O77">
        <f>'ZOOM 75'!N36</f>
        <v>114</v>
      </c>
      <c r="P77">
        <f>'ZOOM 75'!O36</f>
        <v>1372</v>
      </c>
    </row>
    <row r="78" spans="1:16">
      <c r="A78">
        <v>75</v>
      </c>
      <c r="B78" t="s">
        <v>3054</v>
      </c>
      <c r="C78">
        <v>2021</v>
      </c>
      <c r="D78">
        <f>'ZOOM 75'!C37</f>
        <v>62</v>
      </c>
      <c r="E78">
        <f>'ZOOM 75'!D37</f>
        <v>64</v>
      </c>
      <c r="F78">
        <f>'ZOOM 75'!E37</f>
        <v>77</v>
      </c>
      <c r="G78">
        <f>'ZOOM 75'!F37</f>
        <v>154</v>
      </c>
      <c r="H78">
        <f>'ZOOM 75'!G37</f>
        <v>92</v>
      </c>
      <c r="I78">
        <f>'ZOOM 75'!H37</f>
        <v>125</v>
      </c>
      <c r="J78">
        <f>'ZOOM 75'!I37</f>
        <v>92</v>
      </c>
      <c r="K78">
        <f>'ZOOM 75'!J37</f>
        <v>49</v>
      </c>
      <c r="L78">
        <f>'ZOOM 75'!K37</f>
        <v>98</v>
      </c>
      <c r="M78">
        <f>'ZOOM 75'!L37</f>
        <v>96</v>
      </c>
      <c r="N78">
        <f>'ZOOM 75'!M37</f>
        <v>84</v>
      </c>
      <c r="O78">
        <f>'ZOOM 75'!N37</f>
        <v>101</v>
      </c>
      <c r="P78">
        <f>'ZOOM 75'!O37</f>
        <v>1094</v>
      </c>
    </row>
    <row r="79" spans="1:16">
      <c r="A79">
        <v>75</v>
      </c>
      <c r="B79" t="s">
        <v>3054</v>
      </c>
      <c r="C79">
        <v>2020</v>
      </c>
      <c r="D79">
        <f>'ZOOM 75'!C38</f>
        <v>122</v>
      </c>
      <c r="E79">
        <f>'ZOOM 75'!D38</f>
        <v>72</v>
      </c>
      <c r="F79">
        <f>'ZOOM 75'!E38</f>
        <v>124</v>
      </c>
      <c r="G79">
        <f>'ZOOM 75'!F38</f>
        <v>136</v>
      </c>
      <c r="H79">
        <f>'ZOOM 75'!G38</f>
        <v>106</v>
      </c>
      <c r="I79">
        <f>'ZOOM 75'!H38</f>
        <v>126</v>
      </c>
      <c r="J79">
        <f>'ZOOM 75'!I38</f>
        <v>128</v>
      </c>
      <c r="K79">
        <f>'ZOOM 75'!J38</f>
        <v>69</v>
      </c>
      <c r="L79">
        <f>'ZOOM 75'!K38</f>
        <v>130</v>
      </c>
      <c r="M79">
        <f>'ZOOM 75'!L38</f>
        <v>122</v>
      </c>
      <c r="N79">
        <f>'ZOOM 75'!M38</f>
        <v>101</v>
      </c>
      <c r="O79">
        <f>'ZOOM 75'!N38</f>
        <v>65</v>
      </c>
      <c r="P79">
        <f>'ZOOM 75'!O38</f>
        <v>1301</v>
      </c>
    </row>
    <row r="80" spans="1:16">
      <c r="A80">
        <v>75</v>
      </c>
      <c r="B80" t="s">
        <v>3054</v>
      </c>
      <c r="C80">
        <v>2019</v>
      </c>
      <c r="D80">
        <f>'ZOOM 75'!C39</f>
        <v>0</v>
      </c>
      <c r="E80">
        <f>'ZOOM 75'!D39</f>
        <v>0</v>
      </c>
      <c r="F80">
        <f>'ZOOM 75'!E39</f>
        <v>0</v>
      </c>
      <c r="G80">
        <f>'ZOOM 75'!F39</f>
        <v>0</v>
      </c>
      <c r="H80">
        <f>'ZOOM 75'!G39</f>
        <v>0</v>
      </c>
      <c r="I80">
        <f>'ZOOM 75'!H39</f>
        <v>0</v>
      </c>
      <c r="J80">
        <f>'ZOOM 75'!I39</f>
        <v>0</v>
      </c>
      <c r="K80">
        <f>'ZOOM 75'!J39</f>
        <v>0</v>
      </c>
      <c r="L80">
        <f>'ZOOM 75'!K39</f>
        <v>0</v>
      </c>
      <c r="M80">
        <f>'ZOOM 75'!L39</f>
        <v>0</v>
      </c>
      <c r="N80">
        <f>'ZOOM 75'!M39</f>
        <v>0</v>
      </c>
      <c r="O80">
        <f>'ZOOM 75'!N39</f>
        <v>0</v>
      </c>
      <c r="P80">
        <f>'ZOOM 75'!O39</f>
        <v>1806</v>
      </c>
    </row>
    <row r="82" spans="1:16">
      <c r="A82">
        <v>75</v>
      </c>
      <c r="B82" t="s">
        <v>3055</v>
      </c>
      <c r="C82">
        <v>2025</v>
      </c>
      <c r="D82">
        <f>'ZOOM 75'!C41</f>
        <v>69.355535714285708</v>
      </c>
      <c r="E82">
        <f>'ZOOM 75'!D41</f>
        <v>71.602580645161282</v>
      </c>
      <c r="F82">
        <f>'ZOOM 75'!E41</f>
        <v>103.8089552238806</v>
      </c>
      <c r="G82">
        <f>'ZOOM 75'!F41</f>
        <v>35.954130434782606</v>
      </c>
      <c r="H82" t="str">
        <f>'ZOOM 75'!G41</f>
        <v/>
      </c>
      <c r="I82" t="str">
        <f>'ZOOM 75'!H41</f>
        <v/>
      </c>
      <c r="J82" t="str">
        <f>'ZOOM 75'!I41</f>
        <v/>
      </c>
      <c r="K82" t="str">
        <f>'ZOOM 75'!J41</f>
        <v/>
      </c>
      <c r="L82" t="str">
        <f>'ZOOM 75'!K41</f>
        <v/>
      </c>
      <c r="M82" t="str">
        <f>'ZOOM 75'!L41</f>
        <v/>
      </c>
      <c r="N82" t="str">
        <f>'ZOOM 75'!M41</f>
        <v/>
      </c>
      <c r="O82" t="str">
        <f>'ZOOM 75'!N41</f>
        <v/>
      </c>
      <c r="P82">
        <f>'ZOOM 75'!O41</f>
        <v>73.300259740259747</v>
      </c>
    </row>
    <row r="83" spans="1:16">
      <c r="A83">
        <v>75</v>
      </c>
      <c r="B83" t="s">
        <v>3055</v>
      </c>
      <c r="C83">
        <v>2024</v>
      </c>
      <c r="D83">
        <f>'ZOOM 75'!C42</f>
        <v>64.215940000000003</v>
      </c>
      <c r="E83">
        <f>'ZOOM 75'!D42</f>
        <v>68.376730769230761</v>
      </c>
      <c r="F83">
        <f>'ZOOM 75'!E42</f>
        <v>55.067181818181815</v>
      </c>
      <c r="G83">
        <f>'ZOOM 75'!F42</f>
        <v>66.84308333333334</v>
      </c>
      <c r="H83">
        <f>'ZOOM 75'!G42</f>
        <v>66.358746666666676</v>
      </c>
      <c r="I83">
        <f>'ZOOM 75'!H42</f>
        <v>75.172164948453613</v>
      </c>
      <c r="J83">
        <f>'ZOOM 75'!I42</f>
        <v>88.017076923076928</v>
      </c>
      <c r="K83">
        <f>'ZOOM 75'!J42</f>
        <v>206.67885714285714</v>
      </c>
      <c r="L83">
        <f>'ZOOM 75'!K42</f>
        <v>125.11529411764705</v>
      </c>
      <c r="M83">
        <f>'ZOOM 75'!L42</f>
        <v>61.940895522388061</v>
      </c>
      <c r="N83">
        <f>'ZOOM 75'!M42</f>
        <v>67.830830188679244</v>
      </c>
      <c r="O83">
        <f>'ZOOM 75'!N42</f>
        <v>77.436440677966104</v>
      </c>
      <c r="P83">
        <f>'ZOOM 75'!O42</f>
        <v>92.886132442284321</v>
      </c>
    </row>
    <row r="84" spans="1:16">
      <c r="A84">
        <v>75</v>
      </c>
      <c r="B84" t="s">
        <v>3055</v>
      </c>
      <c r="C84">
        <v>2023</v>
      </c>
      <c r="D84">
        <f>'ZOOM 75'!C43</f>
        <v>106.56506024096385</v>
      </c>
      <c r="E84">
        <f>'ZOOM 75'!D43</f>
        <v>103.1075641025641</v>
      </c>
      <c r="F84">
        <f>'ZOOM 75'!E43</f>
        <v>102.02357142857144</v>
      </c>
      <c r="G84">
        <f>'ZOOM 75'!F43</f>
        <v>78.462397260273974</v>
      </c>
      <c r="H84">
        <f>'ZOOM 75'!G43</f>
        <v>86.618042105263157</v>
      </c>
      <c r="I84">
        <f>'ZOOM 75'!H43</f>
        <v>102.0798039215686</v>
      </c>
      <c r="J84">
        <f>'ZOOM 75'!I43</f>
        <v>81.72059999999999</v>
      </c>
      <c r="K84">
        <f>'ZOOM 75'!J43</f>
        <v>52.716666666666669</v>
      </c>
      <c r="L84">
        <f>'ZOOM 75'!K43</f>
        <v>52.059600000000003</v>
      </c>
      <c r="M84">
        <f>'ZOOM 75'!L43</f>
        <v>61.115283018867927</v>
      </c>
      <c r="N84">
        <f>'ZOOM 75'!M43</f>
        <v>58.25754098360656</v>
      </c>
      <c r="O84">
        <f>'ZOOM 75'!N43</f>
        <v>71.202700000000007</v>
      </c>
      <c r="P84">
        <f>'ZOOM 75'!O43</f>
        <v>85.872933667083856</v>
      </c>
    </row>
    <row r="85" spans="1:16">
      <c r="A85">
        <v>75</v>
      </c>
      <c r="B85" t="s">
        <v>3055</v>
      </c>
      <c r="C85">
        <v>2022</v>
      </c>
      <c r="D85">
        <f>'ZOOM 75'!C44</f>
        <v>92.883132530120477</v>
      </c>
      <c r="E85">
        <f>'ZOOM 75'!D44</f>
        <v>93.255691489361695</v>
      </c>
      <c r="F85">
        <f>'ZOOM 75'!E44</f>
        <v>85.268636029411766</v>
      </c>
      <c r="G85">
        <f>'ZOOM 75'!F44</f>
        <v>81.625413533834589</v>
      </c>
      <c r="H85">
        <f>'ZOOM 75'!G44</f>
        <v>88.211276595744692</v>
      </c>
      <c r="I85">
        <f>'ZOOM 75'!H44</f>
        <v>109.57833333333333</v>
      </c>
      <c r="J85">
        <f>'ZOOM 75'!I44</f>
        <v>94.253143939393937</v>
      </c>
      <c r="K85">
        <f>'ZOOM 75'!J44</f>
        <v>128.79527027027027</v>
      </c>
      <c r="L85">
        <f>'ZOOM 75'!K44</f>
        <v>69.303478260869568</v>
      </c>
      <c r="M85">
        <f>'ZOOM 75'!L44</f>
        <v>75.761535087719281</v>
      </c>
      <c r="N85">
        <f>'ZOOM 75'!M44</f>
        <v>80.170528846153857</v>
      </c>
      <c r="O85">
        <f>'ZOOM 75'!N44</f>
        <v>97.084605263157911</v>
      </c>
      <c r="P85">
        <f>'ZOOM 75'!O44</f>
        <v>90.243833454810499</v>
      </c>
    </row>
    <row r="86" spans="1:16">
      <c r="A86">
        <v>75</v>
      </c>
      <c r="B86" t="s">
        <v>3055</v>
      </c>
      <c r="C86">
        <v>2021</v>
      </c>
      <c r="D86">
        <f>'ZOOM 75'!C45</f>
        <v>44.387096774193552</v>
      </c>
      <c r="E86">
        <f>'ZOOM 75'!D45</f>
        <v>74.828125</v>
      </c>
      <c r="F86">
        <f>'ZOOM 75'!E45</f>
        <v>42.883116883116884</v>
      </c>
      <c r="G86">
        <f>'ZOOM 75'!F45</f>
        <v>26.136363636363637</v>
      </c>
      <c r="H86">
        <f>'ZOOM 75'!G45</f>
        <v>53.217391304347828</v>
      </c>
      <c r="I86">
        <f>'ZOOM 75'!H45</f>
        <v>70.688000000000002</v>
      </c>
      <c r="J86">
        <f>'ZOOM 75'!I45</f>
        <v>72</v>
      </c>
      <c r="K86">
        <f>'ZOOM 75'!J45</f>
        <v>88.836734693877546</v>
      </c>
      <c r="L86">
        <f>'ZOOM 75'!K45</f>
        <v>83.326530612244895</v>
      </c>
      <c r="M86">
        <f>'ZOOM 75'!L45</f>
        <v>79.65625</v>
      </c>
      <c r="N86">
        <f>'ZOOM 75'!M45</f>
        <v>103.28571428571429</v>
      </c>
      <c r="O86">
        <f>'ZOOM 75'!N45</f>
        <v>113.54455445544555</v>
      </c>
      <c r="P86">
        <f>'ZOOM 75'!O45</f>
        <v>69.04387568555758</v>
      </c>
    </row>
    <row r="87" spans="1:16">
      <c r="A87">
        <v>75</v>
      </c>
      <c r="B87" t="s">
        <v>3055</v>
      </c>
      <c r="C87">
        <v>2020</v>
      </c>
      <c r="D87">
        <f>'ZOOM 75'!C46</f>
        <v>40.934426229508198</v>
      </c>
      <c r="E87">
        <f>'ZOOM 75'!D46</f>
        <v>84.069444444444443</v>
      </c>
      <c r="F87">
        <f>'ZOOM 75'!E46</f>
        <v>84.967741935483872</v>
      </c>
      <c r="G87">
        <f>'ZOOM 75'!F46</f>
        <v>113.60294117647059</v>
      </c>
      <c r="H87">
        <f>'ZOOM 75'!G46</f>
        <v>128.56603773584905</v>
      </c>
      <c r="I87">
        <f>'ZOOM 75'!H46</f>
        <v>85.976190476190482</v>
      </c>
      <c r="J87">
        <f>'ZOOM 75'!I46</f>
        <v>100.9375</v>
      </c>
      <c r="K87">
        <f>'ZOOM 75'!J46</f>
        <v>68.347826086956516</v>
      </c>
      <c r="L87">
        <f>'ZOOM 75'!K46</f>
        <v>46.153846153846153</v>
      </c>
      <c r="M87">
        <f>'ZOOM 75'!L46</f>
        <v>36.83606557377049</v>
      </c>
      <c r="N87">
        <f>'ZOOM 75'!M46</f>
        <v>64.425742574257427</v>
      </c>
      <c r="O87">
        <f>'ZOOM 75'!N46</f>
        <v>85.615384615384613</v>
      </c>
      <c r="P87">
        <f>'ZOOM 75'!O46</f>
        <v>78.167563412759421</v>
      </c>
    </row>
    <row r="88" spans="1:16">
      <c r="A88">
        <v>75</v>
      </c>
      <c r="B88" t="s">
        <v>3055</v>
      </c>
      <c r="C88">
        <v>2019</v>
      </c>
      <c r="D88">
        <f>'ZOOM 75'!C47</f>
        <v>0</v>
      </c>
      <c r="E88">
        <f>'ZOOM 75'!D47</f>
        <v>0</v>
      </c>
      <c r="F88">
        <f>'ZOOM 75'!E47</f>
        <v>0</v>
      </c>
      <c r="G88">
        <f>'ZOOM 75'!F47</f>
        <v>0</v>
      </c>
      <c r="H88">
        <f>'ZOOM 75'!G47</f>
        <v>0</v>
      </c>
      <c r="I88">
        <f>'ZOOM 75'!H47</f>
        <v>0</v>
      </c>
      <c r="J88">
        <f>'ZOOM 75'!I47</f>
        <v>0</v>
      </c>
      <c r="K88">
        <f>'ZOOM 75'!J47</f>
        <v>0</v>
      </c>
      <c r="L88">
        <f>'ZOOM 75'!K47</f>
        <v>0</v>
      </c>
      <c r="M88">
        <f>'ZOOM 75'!L47</f>
        <v>0</v>
      </c>
      <c r="N88">
        <f>'ZOOM 75'!M47</f>
        <v>0</v>
      </c>
      <c r="O88">
        <f>'ZOOM 75'!N47</f>
        <v>0</v>
      </c>
      <c r="P88">
        <f>'ZOOM 75'!O47</f>
        <v>34.529743632336661</v>
      </c>
    </row>
    <row r="90" spans="1:16">
      <c r="A90">
        <v>75</v>
      </c>
      <c r="B90" t="s">
        <v>3056</v>
      </c>
      <c r="C90">
        <v>2025</v>
      </c>
      <c r="D90">
        <f>'ZOOM 75'!C50</f>
        <v>43</v>
      </c>
      <c r="E90">
        <f>'ZOOM 75'!D50</f>
        <v>46</v>
      </c>
      <c r="F90">
        <f>'ZOOM 75'!E50</f>
        <v>49</v>
      </c>
      <c r="G90">
        <f>'ZOOM 75'!F50</f>
        <v>36</v>
      </c>
      <c r="H90" t="str">
        <f>'ZOOM 75'!G50</f>
        <v/>
      </c>
      <c r="I90" t="str">
        <f>'ZOOM 75'!H50</f>
        <v/>
      </c>
      <c r="J90" t="str">
        <f>'ZOOM 75'!I50</f>
        <v/>
      </c>
      <c r="K90" t="str">
        <f>'ZOOM 75'!J50</f>
        <v/>
      </c>
      <c r="L90" t="str">
        <f>'ZOOM 75'!K50</f>
        <v/>
      </c>
      <c r="M90" t="str">
        <f>'ZOOM 75'!L50</f>
        <v/>
      </c>
      <c r="N90" t="str">
        <f>'ZOOM 75'!M50</f>
        <v/>
      </c>
      <c r="O90" t="str">
        <f>'ZOOM 75'!N50</f>
        <v/>
      </c>
      <c r="P90">
        <f>'ZOOM 75'!O50</f>
        <v>174</v>
      </c>
    </row>
    <row r="91" spans="1:16">
      <c r="A91">
        <v>75</v>
      </c>
      <c r="B91" t="s">
        <v>3056</v>
      </c>
      <c r="C91">
        <v>2024</v>
      </c>
      <c r="D91">
        <f>'ZOOM 75'!C51</f>
        <v>27</v>
      </c>
      <c r="E91">
        <f>'ZOOM 75'!D51</f>
        <v>40</v>
      </c>
      <c r="F91">
        <f>'ZOOM 75'!E51</f>
        <v>48</v>
      </c>
      <c r="G91">
        <f>'ZOOM 75'!F51</f>
        <v>48</v>
      </c>
      <c r="H91">
        <f>'ZOOM 75'!G51</f>
        <v>51</v>
      </c>
      <c r="I91">
        <f>'ZOOM 75'!H51</f>
        <v>56</v>
      </c>
      <c r="J91">
        <f>'ZOOM 75'!I51</f>
        <v>67</v>
      </c>
      <c r="K91">
        <f>'ZOOM 75'!J51</f>
        <v>120</v>
      </c>
      <c r="L91">
        <f>'ZOOM 75'!K51</f>
        <v>75</v>
      </c>
      <c r="M91">
        <f>'ZOOM 75'!L51</f>
        <v>51</v>
      </c>
      <c r="N91">
        <f>'ZOOM 75'!M51</f>
        <v>47</v>
      </c>
      <c r="O91">
        <f>'ZOOM 75'!N51</f>
        <v>43</v>
      </c>
      <c r="P91">
        <f>'ZOOM 75'!O51</f>
        <v>673</v>
      </c>
    </row>
    <row r="92" spans="1:16">
      <c r="A92">
        <v>75</v>
      </c>
      <c r="B92" t="s">
        <v>3056</v>
      </c>
      <c r="C92">
        <v>2023</v>
      </c>
      <c r="D92">
        <f>'ZOOM 75'!C52</f>
        <v>44</v>
      </c>
      <c r="E92">
        <f>'ZOOM 75'!D52</f>
        <v>41</v>
      </c>
      <c r="F92">
        <f>'ZOOM 75'!E52</f>
        <v>59</v>
      </c>
      <c r="G92">
        <f>'ZOOM 75'!F52</f>
        <v>44</v>
      </c>
      <c r="H92">
        <f>'ZOOM 75'!G52</f>
        <v>63</v>
      </c>
      <c r="I92">
        <f>'ZOOM 75'!H52</f>
        <v>59</v>
      </c>
      <c r="J92">
        <f>'ZOOM 75'!I52</f>
        <v>24</v>
      </c>
      <c r="K92">
        <f>'ZOOM 75'!J52</f>
        <v>5</v>
      </c>
      <c r="L92">
        <f>'ZOOM 75'!K52</f>
        <v>32</v>
      </c>
      <c r="M92">
        <f>'ZOOM 75'!L52</f>
        <v>39</v>
      </c>
      <c r="N92">
        <f>'ZOOM 75'!M52</f>
        <v>43</v>
      </c>
      <c r="O92">
        <f>'ZOOM 75'!N52</f>
        <v>38</v>
      </c>
      <c r="P92">
        <f>'ZOOM 75'!O52</f>
        <v>491</v>
      </c>
    </row>
    <row r="93" spans="1:16">
      <c r="A93">
        <v>75</v>
      </c>
      <c r="B93" t="s">
        <v>3056</v>
      </c>
      <c r="C93">
        <v>2022</v>
      </c>
      <c r="D93">
        <f>'ZOOM 75'!C53</f>
        <v>43</v>
      </c>
      <c r="E93">
        <f>'ZOOM 75'!D53</f>
        <v>36</v>
      </c>
      <c r="F93">
        <f>'ZOOM 75'!E53</f>
        <v>77</v>
      </c>
      <c r="G93">
        <f>'ZOOM 75'!F53</f>
        <v>78</v>
      </c>
      <c r="H93">
        <f>'ZOOM 75'!G53</f>
        <v>102</v>
      </c>
      <c r="I93">
        <f>'ZOOM 75'!H53</f>
        <v>107</v>
      </c>
      <c r="J93">
        <f>'ZOOM 75'!I53</f>
        <v>96</v>
      </c>
      <c r="K93">
        <f>'ZOOM 75'!J53</f>
        <v>44</v>
      </c>
      <c r="L93">
        <f>'ZOOM 75'!K53</f>
        <v>58</v>
      </c>
      <c r="M93">
        <f>'ZOOM 75'!L53</f>
        <v>51</v>
      </c>
      <c r="N93">
        <f>'ZOOM 75'!M53</f>
        <v>39</v>
      </c>
      <c r="O93">
        <f>'ZOOM 75'!N53</f>
        <v>59</v>
      </c>
      <c r="P93">
        <f>'ZOOM 75'!O53</f>
        <v>790</v>
      </c>
    </row>
    <row r="94" spans="1:16">
      <c r="A94">
        <v>75</v>
      </c>
      <c r="B94" t="s">
        <v>3056</v>
      </c>
      <c r="C94">
        <v>2021</v>
      </c>
      <c r="D94">
        <f>'ZOOM 75'!C54</f>
        <v>37</v>
      </c>
      <c r="E94">
        <f>'ZOOM 75'!D54</f>
        <v>51</v>
      </c>
      <c r="F94">
        <f>'ZOOM 75'!E54</f>
        <v>48</v>
      </c>
      <c r="G94">
        <f>'ZOOM 75'!F54</f>
        <v>44</v>
      </c>
      <c r="H94">
        <f>'ZOOM 75'!G54</f>
        <v>45</v>
      </c>
      <c r="I94">
        <f>'ZOOM 75'!H54</f>
        <v>73</v>
      </c>
      <c r="J94">
        <f>'ZOOM 75'!I54</f>
        <v>45</v>
      </c>
      <c r="K94">
        <f>'ZOOM 75'!J54</f>
        <v>14</v>
      </c>
      <c r="L94">
        <f>'ZOOM 75'!K54</f>
        <v>31</v>
      </c>
      <c r="M94">
        <f>'ZOOM 75'!L54</f>
        <v>40</v>
      </c>
      <c r="N94">
        <f>'ZOOM 75'!M54</f>
        <v>35</v>
      </c>
      <c r="O94">
        <f>'ZOOM 75'!N54</f>
        <v>43</v>
      </c>
      <c r="P94">
        <f>'ZOOM 75'!O54</f>
        <v>506</v>
      </c>
    </row>
    <row r="95" spans="1:16">
      <c r="A95">
        <v>75</v>
      </c>
      <c r="B95" t="s">
        <v>3056</v>
      </c>
      <c r="C95">
        <v>2020</v>
      </c>
      <c r="D95">
        <f>'ZOOM 75'!C55</f>
        <v>41</v>
      </c>
      <c r="E95">
        <f>'ZOOM 75'!D55</f>
        <v>65</v>
      </c>
      <c r="F95">
        <f>'ZOOM 75'!E55</f>
        <v>85</v>
      </c>
      <c r="G95">
        <f>'ZOOM 75'!F55</f>
        <v>97</v>
      </c>
      <c r="H95">
        <f>'ZOOM 75'!G55</f>
        <v>65</v>
      </c>
      <c r="I95">
        <f>'ZOOM 75'!H55</f>
        <v>58</v>
      </c>
      <c r="J95">
        <f>'ZOOM 75'!I55</f>
        <v>57</v>
      </c>
      <c r="K95">
        <f>'ZOOM 75'!J55</f>
        <v>27</v>
      </c>
      <c r="L95">
        <f>'ZOOM 75'!K55</f>
        <v>59</v>
      </c>
      <c r="M95">
        <f>'ZOOM 75'!L55</f>
        <v>68</v>
      </c>
      <c r="N95">
        <f>'ZOOM 75'!M55</f>
        <v>43</v>
      </c>
      <c r="O95">
        <f>'ZOOM 75'!N55</f>
        <v>34</v>
      </c>
      <c r="P95">
        <f>'ZOOM 75'!O55</f>
        <v>699</v>
      </c>
    </row>
    <row r="96" spans="1:16">
      <c r="A96">
        <v>75</v>
      </c>
      <c r="B96" t="s">
        <v>3056</v>
      </c>
      <c r="C96">
        <v>2019</v>
      </c>
      <c r="D96">
        <f>'ZOOM 75'!C56</f>
        <v>0</v>
      </c>
      <c r="E96">
        <f>'ZOOM 75'!D56</f>
        <v>0</v>
      </c>
      <c r="F96">
        <f>'ZOOM 75'!E56</f>
        <v>0</v>
      </c>
      <c r="G96">
        <f>'ZOOM 75'!F56</f>
        <v>0</v>
      </c>
      <c r="H96">
        <f>'ZOOM 75'!G56</f>
        <v>0</v>
      </c>
      <c r="I96">
        <f>'ZOOM 75'!H56</f>
        <v>0</v>
      </c>
      <c r="J96">
        <f>'ZOOM 75'!I56</f>
        <v>0</v>
      </c>
      <c r="K96">
        <f>'ZOOM 75'!J56</f>
        <v>0</v>
      </c>
      <c r="L96">
        <f>'ZOOM 75'!K56</f>
        <v>0</v>
      </c>
      <c r="M96">
        <f>'ZOOM 75'!L56</f>
        <v>0</v>
      </c>
      <c r="N96">
        <f>'ZOOM 75'!M56</f>
        <v>0</v>
      </c>
      <c r="O96">
        <f>'ZOOM 75'!N56</f>
        <v>0</v>
      </c>
      <c r="P96">
        <f>'ZOOM 75'!O56</f>
        <v>693</v>
      </c>
    </row>
    <row r="98" spans="1:16">
      <c r="A98">
        <v>75</v>
      </c>
      <c r="B98" t="s">
        <v>3057</v>
      </c>
      <c r="C98">
        <v>2025</v>
      </c>
      <c r="D98">
        <f>'ZOOM 75'!C58</f>
        <v>112.45902325581396</v>
      </c>
      <c r="E98">
        <f>'ZOOM 75'!D58</f>
        <v>82.849130434782595</v>
      </c>
      <c r="F98">
        <f>'ZOOM 75'!E58</f>
        <v>83.903265306122449</v>
      </c>
      <c r="G98">
        <f>'ZOOM 75'!F58</f>
        <v>63.893611111111113</v>
      </c>
      <c r="H98" t="str">
        <f>'ZOOM 75'!G58</f>
        <v/>
      </c>
      <c r="I98" t="str">
        <f>'ZOOM 75'!H58</f>
        <v/>
      </c>
      <c r="J98" t="str">
        <f>'ZOOM 75'!I58</f>
        <v/>
      </c>
      <c r="K98" t="str">
        <f>'ZOOM 75'!J58</f>
        <v/>
      </c>
      <c r="L98" t="str">
        <f>'ZOOM 75'!K58</f>
        <v/>
      </c>
      <c r="M98" t="str">
        <f>'ZOOM 75'!L58</f>
        <v/>
      </c>
      <c r="N98" t="str">
        <f>'ZOOM 75'!M58</f>
        <v/>
      </c>
      <c r="O98" t="str">
        <f>'ZOOM 75'!N58</f>
        <v/>
      </c>
      <c r="P98">
        <f>'ZOOM 75'!O58</f>
        <v>86.541540229885058</v>
      </c>
    </row>
    <row r="99" spans="1:16">
      <c r="A99">
        <v>75</v>
      </c>
      <c r="B99" t="s">
        <v>3057</v>
      </c>
      <c r="C99">
        <v>2024</v>
      </c>
      <c r="D99">
        <f>'ZOOM 75'!C59</f>
        <v>85.677777777777791</v>
      </c>
      <c r="E99">
        <f>'ZOOM 75'!D59</f>
        <v>96.744</v>
      </c>
      <c r="F99">
        <f>'ZOOM 75'!E59</f>
        <v>71.458645833333335</v>
      </c>
      <c r="G99">
        <f>'ZOOM 75'!F59</f>
        <v>91.625</v>
      </c>
      <c r="H99">
        <f>'ZOOM 75'!G59</f>
        <v>97.54256862745099</v>
      </c>
      <c r="I99">
        <f>'ZOOM 75'!H59</f>
        <v>106.66446428571429</v>
      </c>
      <c r="J99">
        <f>'ZOOM 75'!I59</f>
        <v>85.437910447761197</v>
      </c>
      <c r="K99">
        <f>'ZOOM 75'!J59</f>
        <v>166.19508333333337</v>
      </c>
      <c r="L99">
        <f>'ZOOM 75'!K59</f>
        <v>169.01306666666667</v>
      </c>
      <c r="M99">
        <f>'ZOOM 75'!L59</f>
        <v>88.305490196078424</v>
      </c>
      <c r="N99">
        <f>'ZOOM 75'!M59</f>
        <v>88.719680851063828</v>
      </c>
      <c r="O99">
        <f>'ZOOM 75'!N59</f>
        <v>149.96418604651163</v>
      </c>
      <c r="P99">
        <f>'ZOOM 75'!O59</f>
        <v>116.52979346210996</v>
      </c>
    </row>
    <row r="100" spans="1:16">
      <c r="A100">
        <v>75</v>
      </c>
      <c r="B100" t="s">
        <v>3057</v>
      </c>
      <c r="C100">
        <v>2023</v>
      </c>
      <c r="D100">
        <f>'ZOOM 75'!C60</f>
        <v>134.10397727272726</v>
      </c>
      <c r="E100">
        <f>'ZOOM 75'!D60</f>
        <v>140.39097560975608</v>
      </c>
      <c r="F100">
        <f>'ZOOM 75'!E60</f>
        <v>116.52922033898304</v>
      </c>
      <c r="G100">
        <f>'ZOOM 75'!F60</f>
        <v>106.2296590909091</v>
      </c>
      <c r="H100">
        <f>'ZOOM 75'!G60</f>
        <v>105.38238095238096</v>
      </c>
      <c r="I100">
        <f>'ZOOM 75'!H60</f>
        <v>118.09135593220338</v>
      </c>
      <c r="J100">
        <f>'ZOOM 75'!I60</f>
        <v>82.522708333333341</v>
      </c>
      <c r="K100">
        <f>'ZOOM 75'!J60</f>
        <v>162.26</v>
      </c>
      <c r="L100">
        <f>'ZOOM 75'!K60</f>
        <v>94.340937499999995</v>
      </c>
      <c r="M100">
        <f>'ZOOM 75'!L60</f>
        <v>85.932564102564115</v>
      </c>
      <c r="N100">
        <f>'ZOOM 75'!M60</f>
        <v>86.041860465116287</v>
      </c>
      <c r="O100">
        <f>'ZOOM 75'!N60</f>
        <v>85.944342105263161</v>
      </c>
      <c r="P100">
        <f>'ZOOM 75'!O60</f>
        <v>107.82123014256619</v>
      </c>
    </row>
    <row r="101" spans="1:16">
      <c r="A101">
        <v>75</v>
      </c>
      <c r="B101" t="s">
        <v>3057</v>
      </c>
      <c r="C101">
        <v>2022</v>
      </c>
      <c r="D101">
        <f>'ZOOM 75'!C61</f>
        <v>128.19767441860466</v>
      </c>
      <c r="E101">
        <f>'ZOOM 75'!D61</f>
        <v>197.5326388888889</v>
      </c>
      <c r="F101">
        <f>'ZOOM 75'!E61</f>
        <v>105.57869480519481</v>
      </c>
      <c r="G101">
        <f>'ZOOM 75'!F61</f>
        <v>95.361217948717936</v>
      </c>
      <c r="H101">
        <f>'ZOOM 75'!G61</f>
        <v>88.407470588235313</v>
      </c>
      <c r="I101">
        <f>'ZOOM 75'!H61</f>
        <v>111.71570093457942</v>
      </c>
      <c r="J101">
        <f>'ZOOM 75'!I61</f>
        <v>111.81219791666666</v>
      </c>
      <c r="K101">
        <f>'ZOOM 75'!J61</f>
        <v>143.33761363636361</v>
      </c>
      <c r="L101">
        <f>'ZOOM 75'!K61</f>
        <v>98.518534482758639</v>
      </c>
      <c r="M101">
        <f>'ZOOM 75'!L61</f>
        <v>118.96441176470587</v>
      </c>
      <c r="N101">
        <f>'ZOOM 75'!M61</f>
        <v>142.72743589743587</v>
      </c>
      <c r="O101">
        <f>'ZOOM 75'!N61</f>
        <v>132.2348305084746</v>
      </c>
      <c r="P101">
        <f>'ZOOM 75'!O61</f>
        <v>115.63653481012656</v>
      </c>
    </row>
    <row r="102" spans="1:16">
      <c r="A102">
        <v>75</v>
      </c>
      <c r="B102" t="s">
        <v>3057</v>
      </c>
      <c r="C102">
        <v>2021</v>
      </c>
      <c r="D102">
        <f>'ZOOM 75'!C62</f>
        <v>66.675675675675677</v>
      </c>
      <c r="E102">
        <f>'ZOOM 75'!D62</f>
        <v>100.72549019607843</v>
      </c>
      <c r="F102">
        <f>'ZOOM 75'!E62</f>
        <v>150.47916666666666</v>
      </c>
      <c r="G102">
        <f>'ZOOM 75'!F62</f>
        <v>161.20454545454547</v>
      </c>
      <c r="H102">
        <f>'ZOOM 75'!G62</f>
        <v>113.91111111111111</v>
      </c>
      <c r="I102">
        <f>'ZOOM 75'!H62</f>
        <v>117.31506849315069</v>
      </c>
      <c r="J102">
        <f>'ZOOM 75'!I62</f>
        <v>127.62222222222222</v>
      </c>
      <c r="K102">
        <f>'ZOOM 75'!J62</f>
        <v>157.42857142857142</v>
      </c>
      <c r="L102">
        <f>'ZOOM 75'!K62</f>
        <v>130.45161290322579</v>
      </c>
      <c r="M102">
        <f>'ZOOM 75'!L62</f>
        <v>129.25</v>
      </c>
      <c r="N102">
        <f>'ZOOM 75'!M62</f>
        <v>155.71428571428572</v>
      </c>
      <c r="O102">
        <f>'ZOOM 75'!N62</f>
        <v>155.09302325581396</v>
      </c>
      <c r="P102">
        <f>'ZOOM 75'!O62</f>
        <v>128.24110671936759</v>
      </c>
    </row>
    <row r="103" spans="1:16">
      <c r="A103">
        <v>75</v>
      </c>
      <c r="B103" t="s">
        <v>3057</v>
      </c>
      <c r="C103">
        <v>2020</v>
      </c>
      <c r="D103">
        <f>'ZOOM 75'!C63</f>
        <v>78.41463414634147</v>
      </c>
      <c r="E103">
        <f>'ZOOM 75'!D63</f>
        <v>68.215384615384622</v>
      </c>
      <c r="F103">
        <f>'ZOOM 75'!E63</f>
        <v>167.3294117647059</v>
      </c>
      <c r="G103">
        <f>'ZOOM 75'!F63</f>
        <v>153.84536082474227</v>
      </c>
      <c r="H103">
        <f>'ZOOM 75'!G63</f>
        <v>167.75384615384615</v>
      </c>
      <c r="I103">
        <f>'ZOOM 75'!H63</f>
        <v>150.29310344827587</v>
      </c>
      <c r="J103">
        <f>'ZOOM 75'!I63</f>
        <v>116.70175438596492</v>
      </c>
      <c r="K103">
        <f>'ZOOM 75'!J63</f>
        <v>115.29629629629629</v>
      </c>
      <c r="L103">
        <f>'ZOOM 75'!K63</f>
        <v>89.66101694915254</v>
      </c>
      <c r="M103">
        <f>'ZOOM 75'!L63</f>
        <v>76.382352941176464</v>
      </c>
      <c r="N103">
        <f>'ZOOM 75'!M63</f>
        <v>91.255813953488371</v>
      </c>
      <c r="O103">
        <f>'ZOOM 75'!N63</f>
        <v>107.82352941176471</v>
      </c>
      <c r="P103">
        <f>'ZOOM 75'!O63</f>
        <v>120.53648068669528</v>
      </c>
    </row>
    <row r="104" spans="1:16">
      <c r="A104">
        <v>75</v>
      </c>
      <c r="B104" t="s">
        <v>3057</v>
      </c>
      <c r="C104">
        <v>2019</v>
      </c>
      <c r="D104">
        <f>'ZOOM 75'!C64</f>
        <v>0</v>
      </c>
      <c r="E104">
        <f>'ZOOM 75'!D64</f>
        <v>0</v>
      </c>
      <c r="F104">
        <f>'ZOOM 75'!E64</f>
        <v>0</v>
      </c>
      <c r="G104">
        <f>'ZOOM 75'!F64</f>
        <v>0</v>
      </c>
      <c r="H104">
        <f>'ZOOM 75'!G64</f>
        <v>0</v>
      </c>
      <c r="I104">
        <f>'ZOOM 75'!H64</f>
        <v>0</v>
      </c>
      <c r="J104">
        <f>'ZOOM 75'!I64</f>
        <v>0</v>
      </c>
      <c r="K104">
        <f>'ZOOM 75'!J64</f>
        <v>0</v>
      </c>
      <c r="L104">
        <f>'ZOOM 75'!K64</f>
        <v>0</v>
      </c>
      <c r="M104">
        <f>'ZOOM 75'!L64</f>
        <v>0</v>
      </c>
      <c r="N104">
        <f>'ZOOM 75'!M64</f>
        <v>0</v>
      </c>
      <c r="O104">
        <f>'ZOOM 75'!N64</f>
        <v>0</v>
      </c>
      <c r="P104">
        <f>'ZOOM 75'!O64</f>
        <v>59.538784704184707</v>
      </c>
    </row>
    <row r="106" spans="1:16">
      <c r="A106">
        <v>75</v>
      </c>
      <c r="B106" t="s">
        <v>3058</v>
      </c>
      <c r="C106">
        <v>2025</v>
      </c>
      <c r="D106">
        <f>'ZOOM 75'!C67</f>
        <v>99</v>
      </c>
      <c r="E106">
        <f>'ZOOM 75'!D67</f>
        <v>108</v>
      </c>
      <c r="F106">
        <f>'ZOOM 75'!E67</f>
        <v>116</v>
      </c>
      <c r="G106">
        <f>'ZOOM 75'!F67</f>
        <v>82</v>
      </c>
      <c r="H106" t="str">
        <f>'ZOOM 75'!G67</f>
        <v/>
      </c>
      <c r="I106" t="str">
        <f>'ZOOM 75'!H67</f>
        <v/>
      </c>
      <c r="J106" t="str">
        <f>'ZOOM 75'!I67</f>
        <v/>
      </c>
      <c r="K106" t="str">
        <f>'ZOOM 75'!J67</f>
        <v/>
      </c>
      <c r="L106" t="str">
        <f>'ZOOM 75'!K67</f>
        <v/>
      </c>
      <c r="M106" t="str">
        <f>'ZOOM 75'!L67</f>
        <v/>
      </c>
      <c r="N106" t="str">
        <f>'ZOOM 75'!M67</f>
        <v/>
      </c>
      <c r="O106" t="str">
        <f>'ZOOM 75'!N67</f>
        <v/>
      </c>
      <c r="P106">
        <f>'ZOOM 75'!O67</f>
        <v>405</v>
      </c>
    </row>
    <row r="107" spans="1:16">
      <c r="A107">
        <v>75</v>
      </c>
      <c r="B107" t="s">
        <v>3058</v>
      </c>
      <c r="C107">
        <v>2024</v>
      </c>
      <c r="D107">
        <f>'ZOOM 75'!C68</f>
        <v>77</v>
      </c>
      <c r="E107">
        <f>'ZOOM 75'!D68</f>
        <v>92</v>
      </c>
      <c r="F107">
        <f>'ZOOM 75'!E68</f>
        <v>103</v>
      </c>
      <c r="G107">
        <f>'ZOOM 75'!F68</f>
        <v>108</v>
      </c>
      <c r="H107">
        <f>'ZOOM 75'!G68</f>
        <v>126</v>
      </c>
      <c r="I107">
        <f>'ZOOM 75'!H68</f>
        <v>153</v>
      </c>
      <c r="J107">
        <f>'ZOOM 75'!I68</f>
        <v>132</v>
      </c>
      <c r="K107">
        <f>'ZOOM 75'!J68</f>
        <v>225</v>
      </c>
      <c r="L107">
        <f>'ZOOM 75'!K68</f>
        <v>160</v>
      </c>
      <c r="M107">
        <f>'ZOOM 75'!L68</f>
        <v>118</v>
      </c>
      <c r="N107">
        <f>'ZOOM 75'!M68</f>
        <v>100</v>
      </c>
      <c r="O107">
        <f>'ZOOM 75'!N68</f>
        <v>102</v>
      </c>
      <c r="P107">
        <f>'ZOOM 75'!O68</f>
        <v>1496</v>
      </c>
    </row>
    <row r="108" spans="1:16">
      <c r="A108">
        <v>75</v>
      </c>
      <c r="B108" t="s">
        <v>3058</v>
      </c>
      <c r="C108">
        <v>2023</v>
      </c>
      <c r="D108">
        <f>'ZOOM 75'!C69</f>
        <v>127</v>
      </c>
      <c r="E108">
        <f>'ZOOM 75'!D69</f>
        <v>119</v>
      </c>
      <c r="F108">
        <f>'ZOOM 75'!E69</f>
        <v>157</v>
      </c>
      <c r="G108">
        <f>'ZOOM 75'!F69</f>
        <v>117</v>
      </c>
      <c r="H108">
        <f>'ZOOM 75'!G69</f>
        <v>158</v>
      </c>
      <c r="I108">
        <f>'ZOOM 75'!H69</f>
        <v>161</v>
      </c>
      <c r="J108">
        <f>'ZOOM 75'!I69</f>
        <v>74</v>
      </c>
      <c r="K108">
        <f>'ZOOM 75'!J69</f>
        <v>11</v>
      </c>
      <c r="L108">
        <f>'ZOOM 75'!K69</f>
        <v>82</v>
      </c>
      <c r="M108">
        <f>'ZOOM 75'!L69</f>
        <v>92</v>
      </c>
      <c r="N108">
        <f>'ZOOM 75'!M69</f>
        <v>104</v>
      </c>
      <c r="O108">
        <f>'ZOOM 75'!N69</f>
        <v>88</v>
      </c>
      <c r="P108">
        <f>'ZOOM 75'!O69</f>
        <v>1290</v>
      </c>
    </row>
    <row r="109" spans="1:16">
      <c r="A109">
        <v>75</v>
      </c>
      <c r="B109" t="s">
        <v>3058</v>
      </c>
      <c r="C109">
        <v>2022</v>
      </c>
      <c r="D109">
        <f>'ZOOM 75'!C70</f>
        <v>126</v>
      </c>
      <c r="E109">
        <f>'ZOOM 75'!D70</f>
        <v>130</v>
      </c>
      <c r="F109">
        <f>'ZOOM 75'!E70</f>
        <v>213</v>
      </c>
      <c r="G109">
        <f>'ZOOM 75'!F70</f>
        <v>211</v>
      </c>
      <c r="H109">
        <f>'ZOOM 75'!G70</f>
        <v>243</v>
      </c>
      <c r="I109">
        <f>'ZOOM 75'!H70</f>
        <v>239</v>
      </c>
      <c r="J109">
        <f>'ZOOM 75'!I70</f>
        <v>228</v>
      </c>
      <c r="K109">
        <f>'ZOOM 75'!J70</f>
        <v>118</v>
      </c>
      <c r="L109">
        <f>'ZOOM 75'!K70</f>
        <v>173</v>
      </c>
      <c r="M109">
        <f>'ZOOM 75'!L70</f>
        <v>165</v>
      </c>
      <c r="N109">
        <f>'ZOOM 75'!M70</f>
        <v>143</v>
      </c>
      <c r="O109">
        <f>'ZOOM 75'!N70</f>
        <v>173</v>
      </c>
      <c r="P109">
        <f>'ZOOM 75'!O70</f>
        <v>2162</v>
      </c>
    </row>
    <row r="110" spans="1:16">
      <c r="A110">
        <v>75</v>
      </c>
      <c r="B110" t="s">
        <v>3058</v>
      </c>
      <c r="C110">
        <v>2021</v>
      </c>
      <c r="D110">
        <f>'ZOOM 75'!C71</f>
        <v>99</v>
      </c>
      <c r="E110">
        <f>'ZOOM 75'!D71</f>
        <v>115</v>
      </c>
      <c r="F110">
        <f>'ZOOM 75'!E71</f>
        <v>125</v>
      </c>
      <c r="G110">
        <f>'ZOOM 75'!F71</f>
        <v>198</v>
      </c>
      <c r="H110">
        <f>'ZOOM 75'!G71</f>
        <v>137</v>
      </c>
      <c r="I110">
        <f>'ZOOM 75'!H71</f>
        <v>198</v>
      </c>
      <c r="J110">
        <f>'ZOOM 75'!I71</f>
        <v>137</v>
      </c>
      <c r="K110">
        <f>'ZOOM 75'!J71</f>
        <v>63</v>
      </c>
      <c r="L110">
        <f>'ZOOM 75'!K71</f>
        <v>129</v>
      </c>
      <c r="M110">
        <f>'ZOOM 75'!L71</f>
        <v>136</v>
      </c>
      <c r="N110">
        <f>'ZOOM 75'!M71</f>
        <v>119</v>
      </c>
      <c r="O110">
        <f>'ZOOM 75'!N71</f>
        <v>144</v>
      </c>
      <c r="P110">
        <f>'ZOOM 75'!O71</f>
        <v>1600</v>
      </c>
    </row>
    <row r="111" spans="1:16">
      <c r="A111">
        <v>75</v>
      </c>
      <c r="B111" t="s">
        <v>3058</v>
      </c>
      <c r="C111">
        <v>2020</v>
      </c>
      <c r="D111">
        <f>'ZOOM 75'!C72</f>
        <v>163</v>
      </c>
      <c r="E111">
        <f>'ZOOM 75'!D72</f>
        <v>137</v>
      </c>
      <c r="F111">
        <f>'ZOOM 75'!E72</f>
        <v>209</v>
      </c>
      <c r="G111">
        <f>'ZOOM 75'!F72</f>
        <v>233</v>
      </c>
      <c r="H111">
        <f>'ZOOM 75'!G72</f>
        <v>171</v>
      </c>
      <c r="I111">
        <f>'ZOOM 75'!H72</f>
        <v>184</v>
      </c>
      <c r="J111">
        <f>'ZOOM 75'!I72</f>
        <v>185</v>
      </c>
      <c r="K111">
        <f>'ZOOM 75'!J72</f>
        <v>96</v>
      </c>
      <c r="L111">
        <f>'ZOOM 75'!K72</f>
        <v>189</v>
      </c>
      <c r="M111">
        <f>'ZOOM 75'!L72</f>
        <v>190</v>
      </c>
      <c r="N111">
        <f>'ZOOM 75'!M72</f>
        <v>144</v>
      </c>
      <c r="O111">
        <f>'ZOOM 75'!N72</f>
        <v>99</v>
      </c>
      <c r="P111">
        <f>'ZOOM 75'!O72</f>
        <v>2000</v>
      </c>
    </row>
    <row r="112" spans="1:16">
      <c r="A112">
        <v>75</v>
      </c>
      <c r="B112" t="s">
        <v>3058</v>
      </c>
      <c r="C112">
        <v>2019</v>
      </c>
      <c r="D112">
        <f>'ZOOM 75'!C73</f>
        <v>0</v>
      </c>
      <c r="E112">
        <f>'ZOOM 75'!D73</f>
        <v>0</v>
      </c>
      <c r="F112">
        <f>'ZOOM 75'!E73</f>
        <v>0</v>
      </c>
      <c r="G112">
        <f>'ZOOM 75'!F73</f>
        <v>0</v>
      </c>
      <c r="H112">
        <f>'ZOOM 75'!G73</f>
        <v>0</v>
      </c>
      <c r="I112">
        <f>'ZOOM 75'!H73</f>
        <v>0</v>
      </c>
      <c r="J112">
        <f>'ZOOM 75'!I73</f>
        <v>0</v>
      </c>
      <c r="K112">
        <f>'ZOOM 75'!J73</f>
        <v>0</v>
      </c>
      <c r="L112">
        <f>'ZOOM 75'!K73</f>
        <v>0</v>
      </c>
      <c r="M112">
        <f>'ZOOM 75'!L73</f>
        <v>0</v>
      </c>
      <c r="N112">
        <f>'ZOOM 75'!M73</f>
        <v>0</v>
      </c>
      <c r="O112">
        <f>'ZOOM 75'!N73</f>
        <v>0</v>
      </c>
      <c r="P112">
        <f>'ZOOM 75'!O73</f>
        <v>2499</v>
      </c>
    </row>
    <row r="114" spans="1:16">
      <c r="A114">
        <v>92</v>
      </c>
      <c r="B114" t="s">
        <v>3052</v>
      </c>
      <c r="C114">
        <v>2025</v>
      </c>
      <c r="D114">
        <f>'ZOOM 92'!C16</f>
        <v>2272.8220000000001</v>
      </c>
      <c r="E114">
        <f>'ZOOM 92'!D16</f>
        <v>1923.94</v>
      </c>
      <c r="F114">
        <f>'ZOOM 92'!E16</f>
        <v>2775.11</v>
      </c>
      <c r="G114">
        <f>'ZOOM 92'!F16</f>
        <v>937.2</v>
      </c>
      <c r="H114" t="str">
        <f>'ZOOM 92'!G16</f>
        <v/>
      </c>
      <c r="I114" t="str">
        <f>'ZOOM 92'!H16</f>
        <v/>
      </c>
      <c r="J114" t="str">
        <f>'ZOOM 92'!I16</f>
        <v/>
      </c>
      <c r="K114" t="str">
        <f>'ZOOM 92'!J16</f>
        <v/>
      </c>
      <c r="L114" t="str">
        <f>'ZOOM 92'!K16</f>
        <v/>
      </c>
      <c r="M114" t="str">
        <f>'ZOOM 92'!L16</f>
        <v/>
      </c>
      <c r="N114" t="str">
        <f>'ZOOM 92'!M16</f>
        <v/>
      </c>
      <c r="O114" t="str">
        <f>'ZOOM 92'!N16</f>
        <v/>
      </c>
      <c r="P114">
        <f>'ZOOM 92'!O16</f>
        <v>7909.072000000001</v>
      </c>
    </row>
    <row r="115" spans="1:16">
      <c r="A115">
        <v>92</v>
      </c>
      <c r="B115" t="s">
        <v>3052</v>
      </c>
      <c r="C115">
        <v>2024</v>
      </c>
      <c r="D115">
        <f>'ZOOM 92'!C17</f>
        <v>1209.297</v>
      </c>
      <c r="E115">
        <f>'ZOOM 92'!D17</f>
        <v>1689.7550000000001</v>
      </c>
      <c r="F115">
        <f>'ZOOM 92'!E17</f>
        <v>1631.6599999999999</v>
      </c>
      <c r="G115">
        <f>'ZOOM 92'!F17</f>
        <v>1026.94</v>
      </c>
      <c r="H115">
        <f>'ZOOM 92'!G17</f>
        <v>799.43999999999994</v>
      </c>
      <c r="I115">
        <f>'ZOOM 92'!H17</f>
        <v>1370.8150000000001</v>
      </c>
      <c r="J115">
        <f>'ZOOM 92'!I17</f>
        <v>1789.13</v>
      </c>
      <c r="K115">
        <f>'ZOOM 92'!J17</f>
        <v>1775.3899999999999</v>
      </c>
      <c r="L115">
        <f>'ZOOM 92'!K17</f>
        <v>2398.94</v>
      </c>
      <c r="M115">
        <f>'ZOOM 92'!L17</f>
        <v>1804.65</v>
      </c>
      <c r="N115">
        <f>'ZOOM 92'!M17</f>
        <v>1079.78</v>
      </c>
      <c r="O115">
        <f>'ZOOM 92'!N17</f>
        <v>1864.5900000000001</v>
      </c>
      <c r="P115">
        <f>'ZOOM 92'!O17</f>
        <v>18440.386999999999</v>
      </c>
    </row>
    <row r="116" spans="1:16">
      <c r="A116">
        <v>92</v>
      </c>
      <c r="B116" t="s">
        <v>3052</v>
      </c>
      <c r="C116">
        <v>2023</v>
      </c>
      <c r="D116">
        <f>'ZOOM 92'!C18</f>
        <v>1556.5</v>
      </c>
      <c r="E116">
        <f>'ZOOM 92'!D18</f>
        <v>1239.5330000000001</v>
      </c>
      <c r="F116">
        <f>'ZOOM 92'!E18</f>
        <v>1415.21</v>
      </c>
      <c r="G116">
        <f>'ZOOM 92'!F18</f>
        <v>1138.7849999999999</v>
      </c>
      <c r="H116">
        <f>'ZOOM 92'!G18</f>
        <v>1234.309</v>
      </c>
      <c r="I116">
        <f>'ZOOM 92'!H18</f>
        <v>2203.9380000000001</v>
      </c>
      <c r="J116">
        <f>'ZOOM 92'!I18</f>
        <v>1479.16</v>
      </c>
      <c r="K116">
        <f>'ZOOM 92'!J18</f>
        <v>137</v>
      </c>
      <c r="L116">
        <f>'ZOOM 92'!K18</f>
        <v>1036.97</v>
      </c>
      <c r="M116">
        <f>'ZOOM 92'!L18</f>
        <v>1036.8220000000001</v>
      </c>
      <c r="N116">
        <f>'ZOOM 92'!M18</f>
        <v>1007.829</v>
      </c>
      <c r="O116">
        <f>'ZOOM 92'!N18</f>
        <v>935.10000000000014</v>
      </c>
      <c r="P116">
        <f>'ZOOM 92'!O18</f>
        <v>14421.156000000001</v>
      </c>
    </row>
    <row r="117" spans="1:16">
      <c r="A117">
        <v>92</v>
      </c>
      <c r="B117" t="s">
        <v>3052</v>
      </c>
      <c r="C117">
        <v>2022</v>
      </c>
      <c r="D117">
        <f>'ZOOM 92'!C19</f>
        <v>1623.2</v>
      </c>
      <c r="E117">
        <f>'ZOOM 92'!D19</f>
        <v>2133.8200000000002</v>
      </c>
      <c r="F117">
        <f>'ZOOM 92'!E19</f>
        <v>1730.7600000000002</v>
      </c>
      <c r="G117">
        <f>'ZOOM 92'!F19</f>
        <v>1000.6790000000001</v>
      </c>
      <c r="H117">
        <f>'ZOOM 92'!G19</f>
        <v>1396.7049999999999</v>
      </c>
      <c r="I117">
        <f>'ZOOM 92'!H19</f>
        <v>2362.44</v>
      </c>
      <c r="J117">
        <f>'ZOOM 92'!I19</f>
        <v>2000.3899999999999</v>
      </c>
      <c r="K117">
        <f>'ZOOM 92'!J19</f>
        <v>217</v>
      </c>
      <c r="L117">
        <f>'ZOOM 92'!K19</f>
        <v>1327.6</v>
      </c>
      <c r="M117">
        <f>'ZOOM 92'!L19</f>
        <v>1656.6</v>
      </c>
      <c r="N117">
        <f>'ZOOM 92'!M19</f>
        <v>1522.3</v>
      </c>
      <c r="O117">
        <f>'ZOOM 92'!N19</f>
        <v>895.1</v>
      </c>
      <c r="P117">
        <f>'ZOOM 92'!O19</f>
        <v>17866.594000000001</v>
      </c>
    </row>
    <row r="118" spans="1:16">
      <c r="A118">
        <v>92</v>
      </c>
      <c r="B118" t="s">
        <v>3052</v>
      </c>
      <c r="C118">
        <v>2021</v>
      </c>
      <c r="D118">
        <f>'ZOOM 92'!C20</f>
        <v>1428.54</v>
      </c>
      <c r="E118">
        <f>'ZOOM 92'!D20</f>
        <v>2456</v>
      </c>
      <c r="F118">
        <f>'ZOOM 92'!E20</f>
        <v>2145</v>
      </c>
      <c r="G118">
        <f>'ZOOM 92'!F20</f>
        <v>1742</v>
      </c>
      <c r="H118">
        <f>'ZOOM 92'!G20</f>
        <v>1864</v>
      </c>
      <c r="I118">
        <f>'ZOOM 92'!H20</f>
        <v>2776</v>
      </c>
      <c r="J118">
        <f>'ZOOM 92'!I20</f>
        <v>1101</v>
      </c>
      <c r="K118">
        <f>'ZOOM 92'!J20</f>
        <v>1726</v>
      </c>
      <c r="L118">
        <f>'ZOOM 92'!K20</f>
        <v>1912</v>
      </c>
      <c r="M118">
        <f>'ZOOM 92'!L20</f>
        <v>1438</v>
      </c>
      <c r="N118">
        <f>'ZOOM 92'!M20</f>
        <v>2366</v>
      </c>
      <c r="O118">
        <f>'ZOOM 92'!N20</f>
        <v>2460</v>
      </c>
      <c r="P118">
        <f>'ZOOM 92'!O20</f>
        <v>23414.54</v>
      </c>
    </row>
    <row r="119" spans="1:16">
      <c r="A119">
        <v>92</v>
      </c>
      <c r="B119" t="s">
        <v>3052</v>
      </c>
      <c r="C119">
        <v>2020</v>
      </c>
      <c r="D119">
        <f>'ZOOM 92'!C21</f>
        <v>1693</v>
      </c>
      <c r="E119">
        <f>'ZOOM 92'!D21</f>
        <v>1950</v>
      </c>
      <c r="F119">
        <f>'ZOOM 92'!E21</f>
        <v>3016</v>
      </c>
      <c r="G119">
        <f>'ZOOM 92'!F21</f>
        <v>7463</v>
      </c>
      <c r="H119">
        <f>'ZOOM 92'!G21</f>
        <v>10065</v>
      </c>
      <c r="I119">
        <f>'ZOOM 92'!H21</f>
        <v>10544</v>
      </c>
      <c r="J119">
        <f>'ZOOM 92'!I21</f>
        <v>10411</v>
      </c>
      <c r="K119">
        <f>'ZOOM 92'!J21</f>
        <v>2796</v>
      </c>
      <c r="L119">
        <f>'ZOOM 92'!K21</f>
        <v>1185</v>
      </c>
      <c r="M119">
        <f>'ZOOM 92'!L21</f>
        <v>1290</v>
      </c>
      <c r="N119">
        <f>'ZOOM 92'!M21</f>
        <v>1624</v>
      </c>
      <c r="O119">
        <f>'ZOOM 92'!N21</f>
        <v>2587</v>
      </c>
      <c r="P119">
        <f>'ZOOM 92'!O21</f>
        <v>54624</v>
      </c>
    </row>
    <row r="120" spans="1:16">
      <c r="A120">
        <v>92</v>
      </c>
      <c r="B120" t="s">
        <v>3052</v>
      </c>
      <c r="C120">
        <v>2019</v>
      </c>
      <c r="D120">
        <f>'ZOOM 92'!C22</f>
        <v>1402.6389999999999</v>
      </c>
      <c r="E120">
        <f>'ZOOM 92'!D22</f>
        <v>1797.2592</v>
      </c>
      <c r="F120">
        <f>'ZOOM 92'!E22</f>
        <v>2051.835</v>
      </c>
      <c r="G120">
        <f>'ZOOM 92'!F22</f>
        <v>1897.3989999999999</v>
      </c>
      <c r="H120">
        <f>'ZOOM 92'!G22</f>
        <v>2137.5420000000004</v>
      </c>
      <c r="I120">
        <f>'ZOOM 92'!H22</f>
        <v>2088.8540000000003</v>
      </c>
      <c r="J120">
        <f>'ZOOM 92'!I22</f>
        <v>0</v>
      </c>
      <c r="K120">
        <f>'ZOOM 92'!J22</f>
        <v>1575.625</v>
      </c>
      <c r="L120">
        <f>'ZOOM 92'!K22</f>
        <v>1669.9689999999998</v>
      </c>
      <c r="M120">
        <f>'ZOOM 92'!L22</f>
        <v>1391.23</v>
      </c>
      <c r="N120">
        <f>'ZOOM 92'!M22</f>
        <v>1571.037</v>
      </c>
      <c r="O120">
        <f>'ZOOM 92'!N22</f>
        <v>1758.4959999999999</v>
      </c>
      <c r="P120">
        <f>'ZOOM 92'!O22</f>
        <v>19341.885199999997</v>
      </c>
    </row>
    <row r="122" spans="1:16">
      <c r="A122">
        <v>92</v>
      </c>
      <c r="B122" t="s">
        <v>3053</v>
      </c>
      <c r="C122">
        <v>2025</v>
      </c>
      <c r="D122">
        <f>'ZOOM 92'!C25</f>
        <v>1719.952</v>
      </c>
      <c r="E122">
        <f>'ZOOM 92'!D25</f>
        <v>1505.5</v>
      </c>
      <c r="F122">
        <f>'ZOOM 92'!E25</f>
        <v>2172.7499999999995</v>
      </c>
      <c r="G122">
        <f>'ZOOM 92'!F25</f>
        <v>562.57999999999993</v>
      </c>
      <c r="H122" t="str">
        <f>'ZOOM 92'!G25</f>
        <v/>
      </c>
      <c r="I122" t="str">
        <f>'ZOOM 92'!H25</f>
        <v/>
      </c>
      <c r="J122" t="str">
        <f>'ZOOM 92'!I25</f>
        <v/>
      </c>
      <c r="K122" t="str">
        <f>'ZOOM 92'!J25</f>
        <v/>
      </c>
      <c r="L122" t="str">
        <f>'ZOOM 92'!K25</f>
        <v/>
      </c>
      <c r="M122" t="str">
        <f>'ZOOM 92'!L25</f>
        <v/>
      </c>
      <c r="N122" t="str">
        <f>'ZOOM 92'!M25</f>
        <v/>
      </c>
      <c r="O122" t="str">
        <f>'ZOOM 92'!N25</f>
        <v/>
      </c>
      <c r="P122">
        <f>'ZOOM 92'!O25</f>
        <v>5960.7819999999992</v>
      </c>
    </row>
    <row r="123" spans="1:16">
      <c r="A123">
        <v>92</v>
      </c>
      <c r="B123" t="s">
        <v>3053</v>
      </c>
      <c r="C123">
        <v>2024</v>
      </c>
      <c r="D123">
        <f>'ZOOM 92'!C26</f>
        <v>816.80000000000007</v>
      </c>
      <c r="E123">
        <f>'ZOOM 92'!D26</f>
        <v>672.11</v>
      </c>
      <c r="F123">
        <f>'ZOOM 92'!E26</f>
        <v>1171.21</v>
      </c>
      <c r="G123">
        <f>'ZOOM 92'!F26</f>
        <v>1103.6200000000001</v>
      </c>
      <c r="H123">
        <f>'ZOOM 92'!G26</f>
        <v>1085.21</v>
      </c>
      <c r="I123">
        <f>'ZOOM 92'!H26</f>
        <v>743.75499999999988</v>
      </c>
      <c r="J123">
        <f>'ZOOM 92'!I26</f>
        <v>1181.6899999999998</v>
      </c>
      <c r="K123">
        <f>'ZOOM 92'!J26</f>
        <v>4620.4599999999991</v>
      </c>
      <c r="L123">
        <f>'ZOOM 92'!K26</f>
        <v>1412.4099999999999</v>
      </c>
      <c r="M123">
        <f>'ZOOM 92'!L26</f>
        <v>930.02</v>
      </c>
      <c r="N123">
        <f>'ZOOM 92'!M26</f>
        <v>654.64800000000002</v>
      </c>
      <c r="O123">
        <f>'ZOOM 92'!N26</f>
        <v>1069.6500000000001</v>
      </c>
      <c r="P123">
        <f>'ZOOM 92'!O26</f>
        <v>15461.582999999999</v>
      </c>
    </row>
    <row r="124" spans="1:16">
      <c r="A124">
        <v>92</v>
      </c>
      <c r="B124" t="s">
        <v>3053</v>
      </c>
      <c r="C124">
        <v>2023</v>
      </c>
      <c r="D124">
        <f>'ZOOM 92'!C27</f>
        <v>1029.68</v>
      </c>
      <c r="E124">
        <f>'ZOOM 92'!D27</f>
        <v>948.02300000000002</v>
      </c>
      <c r="F124">
        <f>'ZOOM 92'!E27</f>
        <v>1569.9440000000002</v>
      </c>
      <c r="G124">
        <f>'ZOOM 92'!F27</f>
        <v>849.03499999999997</v>
      </c>
      <c r="H124">
        <f>'ZOOM 92'!G27</f>
        <v>545.96</v>
      </c>
      <c r="I124">
        <f>'ZOOM 92'!H27</f>
        <v>929.40299999999991</v>
      </c>
      <c r="J124">
        <f>'ZOOM 92'!I27</f>
        <v>605.36500000000001</v>
      </c>
      <c r="K124">
        <f>'ZOOM 92'!J27</f>
        <v>1881</v>
      </c>
      <c r="L124">
        <f>'ZOOM 92'!K27</f>
        <v>574.9</v>
      </c>
      <c r="M124">
        <f>'ZOOM 92'!L27</f>
        <v>755.702</v>
      </c>
      <c r="N124">
        <f>'ZOOM 92'!M27</f>
        <v>422.70900000000006</v>
      </c>
      <c r="O124">
        <f>'ZOOM 92'!N27</f>
        <v>1007.3500000000001</v>
      </c>
      <c r="P124">
        <f>'ZOOM 92'!O27</f>
        <v>11119.071</v>
      </c>
    </row>
    <row r="125" spans="1:16">
      <c r="A125">
        <v>92</v>
      </c>
      <c r="B125" t="s">
        <v>3053</v>
      </c>
      <c r="C125">
        <v>2022</v>
      </c>
      <c r="D125">
        <f>'ZOOM 92'!C28</f>
        <v>2471.9299999999998</v>
      </c>
      <c r="E125">
        <f>'ZOOM 92'!D28</f>
        <v>2737.82</v>
      </c>
      <c r="F125">
        <f>'ZOOM 92'!E28</f>
        <v>2114.13</v>
      </c>
      <c r="G125">
        <f>'ZOOM 92'!F28</f>
        <v>1381.0989999999999</v>
      </c>
      <c r="H125">
        <f>'ZOOM 92'!G28</f>
        <v>1317.4800000000002</v>
      </c>
      <c r="I125">
        <f>'ZOOM 92'!H28</f>
        <v>2239.7780000000002</v>
      </c>
      <c r="J125">
        <f>'ZOOM 92'!I28</f>
        <v>2229.3760000000002</v>
      </c>
      <c r="K125">
        <f>'ZOOM 92'!J28</f>
        <v>33</v>
      </c>
      <c r="L125">
        <f>'ZOOM 92'!K28</f>
        <v>883.2</v>
      </c>
      <c r="M125">
        <f>'ZOOM 92'!L28</f>
        <v>1080.375</v>
      </c>
      <c r="N125">
        <f>'ZOOM 92'!M28</f>
        <v>1245.07</v>
      </c>
      <c r="O125">
        <f>'ZOOM 92'!N28</f>
        <v>1168.52</v>
      </c>
      <c r="P125">
        <f>'ZOOM 92'!O28</f>
        <v>18901.778000000002</v>
      </c>
    </row>
    <row r="126" spans="1:16">
      <c r="A126">
        <v>92</v>
      </c>
      <c r="B126" t="s">
        <v>3053</v>
      </c>
      <c r="C126">
        <v>2021</v>
      </c>
      <c r="D126">
        <f>'ZOOM 92'!C29</f>
        <v>1479.23</v>
      </c>
      <c r="E126">
        <f>'ZOOM 92'!D29</f>
        <v>3947</v>
      </c>
      <c r="F126">
        <f>'ZOOM 92'!E29</f>
        <v>4590</v>
      </c>
      <c r="G126">
        <f>'ZOOM 92'!F29</f>
        <v>2226</v>
      </c>
      <c r="H126">
        <f>'ZOOM 92'!G29</f>
        <v>2251</v>
      </c>
      <c r="I126">
        <f>'ZOOM 92'!H29</f>
        <v>5429</v>
      </c>
      <c r="J126">
        <f>'ZOOM 92'!I29</f>
        <v>759</v>
      </c>
      <c r="K126">
        <f>'ZOOM 92'!J29</f>
        <v>857</v>
      </c>
      <c r="L126">
        <f>'ZOOM 92'!K29</f>
        <v>413</v>
      </c>
      <c r="M126">
        <f>'ZOOM 92'!L29</f>
        <v>448</v>
      </c>
      <c r="N126">
        <f>'ZOOM 92'!M29</f>
        <v>697</v>
      </c>
      <c r="O126">
        <f>'ZOOM 92'!N29</f>
        <v>2258</v>
      </c>
      <c r="P126">
        <f>'ZOOM 92'!O29</f>
        <v>25354.23</v>
      </c>
    </row>
    <row r="127" spans="1:16">
      <c r="A127">
        <v>92</v>
      </c>
      <c r="B127" t="s">
        <v>3053</v>
      </c>
      <c r="C127">
        <v>2020</v>
      </c>
      <c r="D127">
        <f>'ZOOM 92'!C30</f>
        <v>866</v>
      </c>
      <c r="E127">
        <f>'ZOOM 92'!D30</f>
        <v>764</v>
      </c>
      <c r="F127">
        <f>'ZOOM 92'!E30</f>
        <v>7618</v>
      </c>
      <c r="G127">
        <f>'ZOOM 92'!F30</f>
        <v>6832</v>
      </c>
      <c r="H127">
        <f>'ZOOM 92'!G30</f>
        <v>4215</v>
      </c>
      <c r="I127">
        <f>'ZOOM 92'!H30</f>
        <v>928</v>
      </c>
      <c r="J127">
        <f>'ZOOM 92'!I30</f>
        <v>1834</v>
      </c>
      <c r="K127">
        <f>'ZOOM 92'!J30</f>
        <v>264</v>
      </c>
      <c r="L127">
        <f>'ZOOM 92'!K30</f>
        <v>1152</v>
      </c>
      <c r="M127">
        <f>'ZOOM 92'!L30</f>
        <v>3449</v>
      </c>
      <c r="N127">
        <f>'ZOOM 92'!M30</f>
        <v>2748</v>
      </c>
      <c r="O127">
        <f>'ZOOM 92'!N30</f>
        <v>861</v>
      </c>
      <c r="P127">
        <f>'ZOOM 92'!O30</f>
        <v>31531</v>
      </c>
    </row>
    <row r="128" spans="1:16">
      <c r="A128">
        <v>92</v>
      </c>
      <c r="B128" t="s">
        <v>3053</v>
      </c>
      <c r="C128">
        <v>2019</v>
      </c>
      <c r="D128">
        <f>'ZOOM 92'!C31</f>
        <v>597.19899999999996</v>
      </c>
      <c r="E128">
        <f>'ZOOM 92'!D31</f>
        <v>1093.914</v>
      </c>
      <c r="F128">
        <f>'ZOOM 92'!E31</f>
        <v>1167.2750000000001</v>
      </c>
      <c r="G128">
        <f>'ZOOM 92'!F31</f>
        <v>1272.1169999999997</v>
      </c>
      <c r="H128">
        <f>'ZOOM 92'!G31</f>
        <v>726.84400000000005</v>
      </c>
      <c r="I128">
        <f>'ZOOM 92'!H31</f>
        <v>596.173</v>
      </c>
      <c r="J128">
        <f>'ZOOM 92'!I31</f>
        <v>591.73199999999997</v>
      </c>
      <c r="K128">
        <f>'ZOOM 92'!J31</f>
        <v>285.75</v>
      </c>
      <c r="L128">
        <f>'ZOOM 92'!K31</f>
        <v>644.27300000000002</v>
      </c>
      <c r="M128">
        <f>'ZOOM 92'!L31</f>
        <v>734.59900000000005</v>
      </c>
      <c r="N128">
        <f>'ZOOM 92'!M31</f>
        <v>2408.9009999999994</v>
      </c>
      <c r="O128">
        <f>'ZOOM 92'!N31</f>
        <v>727.66500000000008</v>
      </c>
      <c r="P128">
        <f>'ZOOM 92'!O31</f>
        <v>10846.441999999999</v>
      </c>
    </row>
    <row r="130" spans="1:16">
      <c r="A130">
        <v>92</v>
      </c>
      <c r="B130" t="s">
        <v>3054</v>
      </c>
      <c r="C130">
        <v>2025</v>
      </c>
      <c r="D130">
        <f>'ZOOM 92'!C33</f>
        <v>27</v>
      </c>
      <c r="E130">
        <f>'ZOOM 92'!D33</f>
        <v>21</v>
      </c>
      <c r="F130">
        <f>'ZOOM 92'!E33</f>
        <v>26</v>
      </c>
      <c r="G130">
        <f>'ZOOM 92'!F33</f>
        <v>21</v>
      </c>
      <c r="H130" t="str">
        <f>'ZOOM 92'!G33</f>
        <v/>
      </c>
      <c r="I130" t="str">
        <f>'ZOOM 92'!H33</f>
        <v/>
      </c>
      <c r="J130" t="str">
        <f>'ZOOM 92'!I33</f>
        <v/>
      </c>
      <c r="K130" t="str">
        <f>'ZOOM 92'!J33</f>
        <v/>
      </c>
      <c r="L130" t="str">
        <f>'ZOOM 92'!K33</f>
        <v/>
      </c>
      <c r="M130" t="str">
        <f>'ZOOM 92'!L33</f>
        <v/>
      </c>
      <c r="N130" t="str">
        <f>'ZOOM 92'!M33</f>
        <v/>
      </c>
      <c r="O130" t="str">
        <f>'ZOOM 92'!N33</f>
        <v/>
      </c>
      <c r="P130">
        <f>'ZOOM 92'!O33</f>
        <v>95</v>
      </c>
    </row>
    <row r="131" spans="1:16">
      <c r="A131">
        <v>92</v>
      </c>
      <c r="B131" t="s">
        <v>3054</v>
      </c>
      <c r="C131">
        <v>2024</v>
      </c>
      <c r="D131">
        <f>'ZOOM 92'!C34</f>
        <v>23</v>
      </c>
      <c r="E131">
        <f>'ZOOM 92'!D34</f>
        <v>17</v>
      </c>
      <c r="F131">
        <f>'ZOOM 92'!E34</f>
        <v>27</v>
      </c>
      <c r="G131">
        <f>'ZOOM 92'!F34</f>
        <v>19</v>
      </c>
      <c r="H131">
        <f>'ZOOM 92'!G34</f>
        <v>15</v>
      </c>
      <c r="I131">
        <f>'ZOOM 92'!H34</f>
        <v>13</v>
      </c>
      <c r="J131">
        <f>'ZOOM 92'!I34</f>
        <v>18</v>
      </c>
      <c r="K131">
        <f>'ZOOM 92'!J34</f>
        <v>16</v>
      </c>
      <c r="L131">
        <f>'ZOOM 92'!K34</f>
        <v>15</v>
      </c>
      <c r="M131">
        <f>'ZOOM 92'!L34</f>
        <v>17</v>
      </c>
      <c r="N131">
        <f>'ZOOM 92'!M34</f>
        <v>13</v>
      </c>
      <c r="O131">
        <f>'ZOOM 92'!N34</f>
        <v>14</v>
      </c>
      <c r="P131">
        <f>'ZOOM 92'!O34</f>
        <v>207</v>
      </c>
    </row>
    <row r="132" spans="1:16">
      <c r="A132">
        <v>92</v>
      </c>
      <c r="B132" t="s">
        <v>3054</v>
      </c>
      <c r="C132">
        <v>2023</v>
      </c>
      <c r="D132">
        <f>'ZOOM 92'!C35</f>
        <v>20</v>
      </c>
      <c r="E132">
        <f>'ZOOM 92'!D35</f>
        <v>24</v>
      </c>
      <c r="F132">
        <f>'ZOOM 92'!E35</f>
        <v>33</v>
      </c>
      <c r="G132">
        <f>'ZOOM 92'!F35</f>
        <v>24</v>
      </c>
      <c r="H132">
        <f>'ZOOM 92'!G35</f>
        <v>16</v>
      </c>
      <c r="I132">
        <f>'ZOOM 92'!H35</f>
        <v>25</v>
      </c>
      <c r="J132">
        <f>'ZOOM 92'!I35</f>
        <v>16</v>
      </c>
      <c r="K132">
        <f>'ZOOM 92'!J35</f>
        <v>2</v>
      </c>
      <c r="L132">
        <f>'ZOOM 92'!K35</f>
        <v>8</v>
      </c>
      <c r="M132">
        <f>'ZOOM 92'!L35</f>
        <v>8</v>
      </c>
      <c r="N132">
        <f>'ZOOM 92'!M35</f>
        <v>12</v>
      </c>
      <c r="O132">
        <f>'ZOOM 92'!N35</f>
        <v>19</v>
      </c>
      <c r="P132">
        <f>'ZOOM 92'!O35</f>
        <v>207</v>
      </c>
    </row>
    <row r="133" spans="1:16">
      <c r="A133">
        <v>92</v>
      </c>
      <c r="B133" t="s">
        <v>3054</v>
      </c>
      <c r="C133">
        <v>2022</v>
      </c>
      <c r="D133">
        <f>'ZOOM 92'!C36</f>
        <v>18</v>
      </c>
      <c r="E133">
        <f>'ZOOM 92'!D36</f>
        <v>37</v>
      </c>
      <c r="F133">
        <f>'ZOOM 92'!E36</f>
        <v>42</v>
      </c>
      <c r="G133">
        <f>'ZOOM 92'!F36</f>
        <v>34</v>
      </c>
      <c r="H133">
        <f>'ZOOM 92'!G36</f>
        <v>30</v>
      </c>
      <c r="I133">
        <f>'ZOOM 92'!H36</f>
        <v>28</v>
      </c>
      <c r="J133">
        <f>'ZOOM 92'!I36</f>
        <v>42</v>
      </c>
      <c r="K133">
        <f>'ZOOM 92'!J36</f>
        <v>1</v>
      </c>
      <c r="L133">
        <f>'ZOOM 92'!K36</f>
        <v>18</v>
      </c>
      <c r="M133">
        <f>'ZOOM 92'!L36</f>
        <v>22</v>
      </c>
      <c r="N133">
        <f>'ZOOM 92'!M36</f>
        <v>16</v>
      </c>
      <c r="O133">
        <f>'ZOOM 92'!N36</f>
        <v>27</v>
      </c>
      <c r="P133">
        <f>'ZOOM 92'!O36</f>
        <v>315</v>
      </c>
    </row>
    <row r="134" spans="1:16">
      <c r="A134">
        <v>92</v>
      </c>
      <c r="B134" t="s">
        <v>3054</v>
      </c>
      <c r="C134">
        <v>2021</v>
      </c>
      <c r="D134">
        <f>'ZOOM 92'!C37</f>
        <v>31</v>
      </c>
      <c r="E134">
        <f>'ZOOM 92'!D37</f>
        <v>43</v>
      </c>
      <c r="F134">
        <f>'ZOOM 92'!E37</f>
        <v>44</v>
      </c>
      <c r="G134">
        <f>'ZOOM 92'!F37</f>
        <v>84</v>
      </c>
      <c r="H134">
        <f>'ZOOM 92'!G37</f>
        <v>20</v>
      </c>
      <c r="I134">
        <f>'ZOOM 92'!H37</f>
        <v>44</v>
      </c>
      <c r="J134">
        <f>'ZOOM 92'!I37</f>
        <v>20</v>
      </c>
      <c r="K134">
        <f>'ZOOM 92'!J37</f>
        <v>5</v>
      </c>
      <c r="L134">
        <f>'ZOOM 92'!K37</f>
        <v>12</v>
      </c>
      <c r="M134">
        <f>'ZOOM 92'!L37</f>
        <v>21</v>
      </c>
      <c r="N134">
        <f>'ZOOM 92'!M37</f>
        <v>19</v>
      </c>
      <c r="O134">
        <f>'ZOOM 92'!N37</f>
        <v>30</v>
      </c>
      <c r="P134">
        <f>'ZOOM 92'!O37</f>
        <v>373</v>
      </c>
    </row>
    <row r="135" spans="1:16">
      <c r="A135">
        <v>92</v>
      </c>
      <c r="B135" t="s">
        <v>3054</v>
      </c>
      <c r="C135">
        <v>2020</v>
      </c>
      <c r="D135">
        <f>'ZOOM 92'!C38</f>
        <v>53</v>
      </c>
      <c r="E135">
        <f>'ZOOM 92'!D38</f>
        <v>31</v>
      </c>
      <c r="F135">
        <f>'ZOOM 92'!E38</f>
        <v>46</v>
      </c>
      <c r="G135">
        <f>'ZOOM 92'!F38</f>
        <v>17</v>
      </c>
      <c r="H135">
        <f>'ZOOM 92'!G38</f>
        <v>52</v>
      </c>
      <c r="I135">
        <f>'ZOOM 92'!H38</f>
        <v>23</v>
      </c>
      <c r="J135">
        <f>'ZOOM 92'!I38</f>
        <v>32</v>
      </c>
      <c r="K135">
        <f>'ZOOM 92'!J38</f>
        <v>11</v>
      </c>
      <c r="L135">
        <f>'ZOOM 92'!K38</f>
        <v>40</v>
      </c>
      <c r="M135">
        <f>'ZOOM 92'!L38</f>
        <v>51</v>
      </c>
      <c r="N135">
        <f>'ZOOM 92'!M38</f>
        <v>20</v>
      </c>
      <c r="O135">
        <f>'ZOOM 92'!N38</f>
        <v>18</v>
      </c>
      <c r="P135">
        <f>'ZOOM 92'!O38</f>
        <v>394</v>
      </c>
    </row>
    <row r="136" spans="1:16">
      <c r="A136">
        <v>92</v>
      </c>
      <c r="B136" t="s">
        <v>3054</v>
      </c>
      <c r="C136">
        <v>2019</v>
      </c>
      <c r="D136">
        <f>'ZOOM 92'!C39</f>
        <v>0</v>
      </c>
      <c r="E136">
        <f>'ZOOM 92'!D39</f>
        <v>0</v>
      </c>
      <c r="F136">
        <f>'ZOOM 92'!E39</f>
        <v>0</v>
      </c>
      <c r="G136">
        <f>'ZOOM 92'!F39</f>
        <v>0</v>
      </c>
      <c r="H136">
        <f>'ZOOM 92'!G39</f>
        <v>0</v>
      </c>
      <c r="I136">
        <f>'ZOOM 92'!H39</f>
        <v>0</v>
      </c>
      <c r="J136">
        <f>'ZOOM 92'!I39</f>
        <v>0</v>
      </c>
      <c r="K136">
        <f>'ZOOM 92'!J39</f>
        <v>0</v>
      </c>
      <c r="L136">
        <f>'ZOOM 92'!K39</f>
        <v>0</v>
      </c>
      <c r="M136">
        <f>'ZOOM 92'!L39</f>
        <v>0</v>
      </c>
      <c r="N136">
        <f>'ZOOM 92'!M39</f>
        <v>0</v>
      </c>
      <c r="O136">
        <f>'ZOOM 92'!N39</f>
        <v>0</v>
      </c>
      <c r="P136">
        <f>'ZOOM 92'!O39</f>
        <v>510</v>
      </c>
    </row>
    <row r="138" spans="1:16">
      <c r="A138">
        <v>92</v>
      </c>
      <c r="B138" t="s">
        <v>3055</v>
      </c>
      <c r="C138">
        <v>2025</v>
      </c>
      <c r="D138">
        <f>'ZOOM 92'!C41</f>
        <v>63.701925925925927</v>
      </c>
      <c r="E138">
        <f>'ZOOM 92'!D41</f>
        <v>71.69047619047619</v>
      </c>
      <c r="F138">
        <f>'ZOOM 92'!E41</f>
        <v>83.567307692307679</v>
      </c>
      <c r="G138">
        <f>'ZOOM 92'!F41</f>
        <v>26.789523809523807</v>
      </c>
      <c r="H138" t="str">
        <f>'ZOOM 92'!G41</f>
        <v/>
      </c>
      <c r="I138" t="str">
        <f>'ZOOM 92'!H41</f>
        <v/>
      </c>
      <c r="J138" t="str">
        <f>'ZOOM 92'!I41</f>
        <v/>
      </c>
      <c r="K138" t="str">
        <f>'ZOOM 92'!J41</f>
        <v/>
      </c>
      <c r="L138" t="str">
        <f>'ZOOM 92'!K41</f>
        <v/>
      </c>
      <c r="M138" t="str">
        <f>'ZOOM 92'!L41</f>
        <v/>
      </c>
      <c r="N138" t="str">
        <f>'ZOOM 92'!M41</f>
        <v/>
      </c>
      <c r="O138" t="str">
        <f>'ZOOM 92'!N41</f>
        <v/>
      </c>
      <c r="P138">
        <f>'ZOOM 92'!O41</f>
        <v>62.745073684210517</v>
      </c>
    </row>
    <row r="139" spans="1:16">
      <c r="A139">
        <v>92</v>
      </c>
      <c r="B139" t="s">
        <v>3055</v>
      </c>
      <c r="C139">
        <v>2024</v>
      </c>
      <c r="D139">
        <f>'ZOOM 92'!C42</f>
        <v>35.513043478260876</v>
      </c>
      <c r="E139">
        <f>'ZOOM 92'!D42</f>
        <v>39.535882352941179</v>
      </c>
      <c r="F139">
        <f>'ZOOM 92'!E42</f>
        <v>43.378148148148149</v>
      </c>
      <c r="G139">
        <f>'ZOOM 92'!F42</f>
        <v>58.085263157894744</v>
      </c>
      <c r="H139">
        <f>'ZOOM 92'!G42</f>
        <v>72.347333333333339</v>
      </c>
      <c r="I139">
        <f>'ZOOM 92'!H42</f>
        <v>57.211923076923071</v>
      </c>
      <c r="J139">
        <f>'ZOOM 92'!I42</f>
        <v>65.649444444444441</v>
      </c>
      <c r="K139">
        <f>'ZOOM 92'!J42</f>
        <v>288.77874999999995</v>
      </c>
      <c r="L139">
        <f>'ZOOM 92'!K42</f>
        <v>94.160666666666657</v>
      </c>
      <c r="M139">
        <f>'ZOOM 92'!L42</f>
        <v>54.707058823529408</v>
      </c>
      <c r="N139">
        <f>'ZOOM 92'!M42</f>
        <v>50.357538461538461</v>
      </c>
      <c r="O139">
        <f>'ZOOM 92'!N42</f>
        <v>76.403571428571439</v>
      </c>
      <c r="P139">
        <f>'ZOOM 92'!O42</f>
        <v>74.693637681159416</v>
      </c>
    </row>
    <row r="140" spans="1:16">
      <c r="A140">
        <v>92</v>
      </c>
      <c r="B140" t="s">
        <v>3055</v>
      </c>
      <c r="C140">
        <v>2023</v>
      </c>
      <c r="D140">
        <f>'ZOOM 92'!C43</f>
        <v>51.484000000000002</v>
      </c>
      <c r="E140">
        <f>'ZOOM 92'!D43</f>
        <v>39.500958333333337</v>
      </c>
      <c r="F140">
        <f>'ZOOM 92'!E43</f>
        <v>47.574060606060613</v>
      </c>
      <c r="G140">
        <f>'ZOOM 92'!F43</f>
        <v>35.376458333333332</v>
      </c>
      <c r="H140">
        <f>'ZOOM 92'!G43</f>
        <v>34.122500000000002</v>
      </c>
      <c r="I140">
        <f>'ZOOM 92'!H43</f>
        <v>37.176119999999997</v>
      </c>
      <c r="J140">
        <f>'ZOOM 92'!I43</f>
        <v>37.835312500000001</v>
      </c>
      <c r="K140">
        <f>'ZOOM 92'!J43</f>
        <v>940.5</v>
      </c>
      <c r="L140">
        <f>'ZOOM 92'!K43</f>
        <v>71.862499999999997</v>
      </c>
      <c r="M140">
        <f>'ZOOM 92'!L43</f>
        <v>94.46275</v>
      </c>
      <c r="N140">
        <f>'ZOOM 92'!M43</f>
        <v>35.225750000000005</v>
      </c>
      <c r="O140">
        <f>'ZOOM 92'!N43</f>
        <v>53.018421052631588</v>
      </c>
      <c r="P140">
        <f>'ZOOM 92'!O43</f>
        <v>53.715318840579712</v>
      </c>
    </row>
    <row r="141" spans="1:16">
      <c r="A141">
        <v>92</v>
      </c>
      <c r="B141" t="s">
        <v>3055</v>
      </c>
      <c r="C141">
        <v>2022</v>
      </c>
      <c r="D141">
        <f>'ZOOM 92'!C44</f>
        <v>137.32944444444445</v>
      </c>
      <c r="E141">
        <f>'ZOOM 92'!D44</f>
        <v>73.995135135135143</v>
      </c>
      <c r="F141">
        <f>'ZOOM 92'!E44</f>
        <v>50.336428571428577</v>
      </c>
      <c r="G141">
        <f>'ZOOM 92'!F44</f>
        <v>40.620558823529407</v>
      </c>
      <c r="H141">
        <f>'ZOOM 92'!G44</f>
        <v>43.916000000000011</v>
      </c>
      <c r="I141">
        <f>'ZOOM 92'!H44</f>
        <v>79.992071428571435</v>
      </c>
      <c r="J141">
        <f>'ZOOM 92'!I44</f>
        <v>53.080380952380956</v>
      </c>
      <c r="K141">
        <f>'ZOOM 92'!J44</f>
        <v>33</v>
      </c>
      <c r="L141">
        <f>'ZOOM 92'!K44</f>
        <v>49.06666666666667</v>
      </c>
      <c r="M141">
        <f>'ZOOM 92'!L44</f>
        <v>49.107954545454547</v>
      </c>
      <c r="N141">
        <f>'ZOOM 92'!M44</f>
        <v>77.816874999999996</v>
      </c>
      <c r="O141">
        <f>'ZOOM 92'!N44</f>
        <v>43.278518518518517</v>
      </c>
      <c r="P141">
        <f>'ZOOM 92'!O44</f>
        <v>60.005644444444449</v>
      </c>
    </row>
    <row r="142" spans="1:16">
      <c r="A142">
        <v>92</v>
      </c>
      <c r="B142" t="s">
        <v>3055</v>
      </c>
      <c r="C142">
        <v>2021</v>
      </c>
      <c r="D142">
        <f>'ZOOM 92'!C45</f>
        <v>47.71709677419355</v>
      </c>
      <c r="E142">
        <f>'ZOOM 92'!D45</f>
        <v>91.79069767441861</v>
      </c>
      <c r="F142">
        <f>'ZOOM 92'!E45</f>
        <v>104.31818181818181</v>
      </c>
      <c r="G142">
        <f>'ZOOM 92'!F45</f>
        <v>26.5</v>
      </c>
      <c r="H142">
        <f>'ZOOM 92'!G45</f>
        <v>112.55</v>
      </c>
      <c r="I142">
        <f>'ZOOM 92'!H45</f>
        <v>123.38636363636364</v>
      </c>
      <c r="J142">
        <f>'ZOOM 92'!I45</f>
        <v>37.950000000000003</v>
      </c>
      <c r="K142">
        <f>'ZOOM 92'!J45</f>
        <v>171.4</v>
      </c>
      <c r="L142">
        <f>'ZOOM 92'!K45</f>
        <v>34.416666666666664</v>
      </c>
      <c r="M142">
        <f>'ZOOM 92'!L45</f>
        <v>21.333333333333332</v>
      </c>
      <c r="N142">
        <f>'ZOOM 92'!M45</f>
        <v>36.684210526315788</v>
      </c>
      <c r="O142">
        <f>'ZOOM 92'!N45</f>
        <v>75.266666666666666</v>
      </c>
      <c r="P142">
        <f>'ZOOM 92'!O45</f>
        <v>67.973806970509386</v>
      </c>
    </row>
    <row r="143" spans="1:16">
      <c r="A143">
        <v>92</v>
      </c>
      <c r="B143" t="s">
        <v>3055</v>
      </c>
      <c r="C143">
        <v>2020</v>
      </c>
      <c r="D143">
        <f>'ZOOM 92'!C46</f>
        <v>16.339622641509433</v>
      </c>
      <c r="E143">
        <f>'ZOOM 92'!D46</f>
        <v>24.64516129032258</v>
      </c>
      <c r="F143">
        <f>'ZOOM 92'!E46</f>
        <v>165.60869565217391</v>
      </c>
      <c r="G143">
        <f>'ZOOM 92'!F46</f>
        <v>401.88235294117646</v>
      </c>
      <c r="H143">
        <f>'ZOOM 92'!G46</f>
        <v>81.057692307692307</v>
      </c>
      <c r="I143">
        <f>'ZOOM 92'!H46</f>
        <v>40.347826086956523</v>
      </c>
      <c r="J143">
        <f>'ZOOM 92'!I46</f>
        <v>57.3125</v>
      </c>
      <c r="K143">
        <f>'ZOOM 92'!J46</f>
        <v>24</v>
      </c>
      <c r="L143">
        <f>'ZOOM 92'!K46</f>
        <v>28.8</v>
      </c>
      <c r="M143">
        <f>'ZOOM 92'!L46</f>
        <v>67.627450980392155</v>
      </c>
      <c r="N143">
        <f>'ZOOM 92'!M46</f>
        <v>137.4</v>
      </c>
      <c r="O143">
        <f>'ZOOM 92'!N46</f>
        <v>47.833333333333336</v>
      </c>
      <c r="P143">
        <f>'ZOOM 92'!O46</f>
        <v>80.027918781725887</v>
      </c>
    </row>
    <row r="144" spans="1:16">
      <c r="A144">
        <v>92</v>
      </c>
      <c r="B144" t="s">
        <v>3055</v>
      </c>
      <c r="C144">
        <v>2019</v>
      </c>
      <c r="D144">
        <f>'ZOOM 92'!C47</f>
        <v>0</v>
      </c>
      <c r="E144">
        <f>'ZOOM 92'!D47</f>
        <v>0</v>
      </c>
      <c r="F144">
        <f>'ZOOM 92'!E47</f>
        <v>0</v>
      </c>
      <c r="G144">
        <f>'ZOOM 92'!F47</f>
        <v>0</v>
      </c>
      <c r="H144">
        <f>'ZOOM 92'!G47</f>
        <v>0</v>
      </c>
      <c r="I144">
        <f>'ZOOM 92'!H47</f>
        <v>0</v>
      </c>
      <c r="J144">
        <f>'ZOOM 92'!I47</f>
        <v>0</v>
      </c>
      <c r="K144">
        <f>'ZOOM 92'!J47</f>
        <v>0</v>
      </c>
      <c r="L144">
        <f>'ZOOM 92'!K47</f>
        <v>0</v>
      </c>
      <c r="M144">
        <f>'ZOOM 92'!L47</f>
        <v>0</v>
      </c>
      <c r="N144">
        <f>'ZOOM 92'!M47</f>
        <v>0</v>
      </c>
      <c r="O144">
        <f>'ZOOM 92'!N47</f>
        <v>0</v>
      </c>
      <c r="P144">
        <f>'ZOOM 92'!O47</f>
        <v>21.267533333333333</v>
      </c>
    </row>
    <row r="146" spans="1:16">
      <c r="A146">
        <v>92</v>
      </c>
      <c r="B146" t="s">
        <v>3056</v>
      </c>
      <c r="C146">
        <v>2025</v>
      </c>
      <c r="D146">
        <f>'ZOOM 92'!C50</f>
        <v>40</v>
      </c>
      <c r="E146">
        <f>'ZOOM 92'!D50</f>
        <v>33</v>
      </c>
      <c r="F146">
        <f>'ZOOM 92'!E50</f>
        <v>35</v>
      </c>
      <c r="G146">
        <f>'ZOOM 92'!F50</f>
        <v>24</v>
      </c>
      <c r="H146" t="str">
        <f>'ZOOM 92'!G50</f>
        <v/>
      </c>
      <c r="I146" t="str">
        <f>'ZOOM 92'!H50</f>
        <v/>
      </c>
      <c r="J146" t="str">
        <f>'ZOOM 92'!I50</f>
        <v/>
      </c>
      <c r="K146" t="str">
        <f>'ZOOM 92'!J50</f>
        <v/>
      </c>
      <c r="L146" t="str">
        <f>'ZOOM 92'!K50</f>
        <v/>
      </c>
      <c r="M146" t="str">
        <f>'ZOOM 92'!L50</f>
        <v/>
      </c>
      <c r="N146" t="str">
        <f>'ZOOM 92'!M50</f>
        <v/>
      </c>
      <c r="O146" t="str">
        <f>'ZOOM 92'!N50</f>
        <v/>
      </c>
      <c r="P146">
        <f>'ZOOM 92'!O50</f>
        <v>132</v>
      </c>
    </row>
    <row r="147" spans="1:16">
      <c r="A147">
        <v>92</v>
      </c>
      <c r="B147" t="s">
        <v>3056</v>
      </c>
      <c r="C147">
        <v>2024</v>
      </c>
      <c r="D147">
        <f>'ZOOM 92'!C51</f>
        <v>29</v>
      </c>
      <c r="E147">
        <f>'ZOOM 92'!D51</f>
        <v>29</v>
      </c>
      <c r="F147">
        <f>'ZOOM 92'!E51</f>
        <v>28</v>
      </c>
      <c r="G147">
        <f>'ZOOM 92'!F51</f>
        <v>21</v>
      </c>
      <c r="H147">
        <f>'ZOOM 92'!G51</f>
        <v>19</v>
      </c>
      <c r="I147">
        <f>'ZOOM 92'!H51</f>
        <v>23</v>
      </c>
      <c r="J147">
        <f>'ZOOM 92'!I51</f>
        <v>22</v>
      </c>
      <c r="K147">
        <f>'ZOOM 92'!J51</f>
        <v>22</v>
      </c>
      <c r="L147">
        <f>'ZOOM 92'!K51</f>
        <v>27</v>
      </c>
      <c r="M147">
        <f>'ZOOM 92'!L51</f>
        <v>31</v>
      </c>
      <c r="N147">
        <f>'ZOOM 92'!M51</f>
        <v>25</v>
      </c>
      <c r="O147">
        <f>'ZOOM 92'!N51</f>
        <v>31</v>
      </c>
      <c r="P147">
        <f>'ZOOM 92'!O51</f>
        <v>307</v>
      </c>
    </row>
    <row r="148" spans="1:16">
      <c r="A148">
        <v>92</v>
      </c>
      <c r="B148" t="s">
        <v>3056</v>
      </c>
      <c r="C148">
        <v>2023</v>
      </c>
      <c r="D148">
        <f>'ZOOM 92'!C52</f>
        <v>26</v>
      </c>
      <c r="E148">
        <f>'ZOOM 92'!D52</f>
        <v>30</v>
      </c>
      <c r="F148">
        <f>'ZOOM 92'!E52</f>
        <v>26</v>
      </c>
      <c r="G148">
        <f>'ZOOM 92'!F52</f>
        <v>33</v>
      </c>
      <c r="H148">
        <f>'ZOOM 92'!G52</f>
        <v>26</v>
      </c>
      <c r="I148">
        <f>'ZOOM 92'!H52</f>
        <v>40</v>
      </c>
      <c r="J148">
        <f>'ZOOM 92'!I52</f>
        <v>29</v>
      </c>
      <c r="K148">
        <f>'ZOOM 92'!J52</f>
        <v>3</v>
      </c>
      <c r="L148">
        <f>'ZOOM 92'!K52</f>
        <v>23</v>
      </c>
      <c r="M148">
        <f>'ZOOM 92'!L52</f>
        <v>24</v>
      </c>
      <c r="N148">
        <f>'ZOOM 92'!M52</f>
        <v>16</v>
      </c>
      <c r="O148">
        <f>'ZOOM 92'!N52</f>
        <v>17</v>
      </c>
      <c r="P148">
        <f>'ZOOM 92'!O52</f>
        <v>293</v>
      </c>
    </row>
    <row r="149" spans="1:16">
      <c r="A149">
        <v>92</v>
      </c>
      <c r="B149" t="s">
        <v>3056</v>
      </c>
      <c r="C149">
        <v>2022</v>
      </c>
      <c r="D149">
        <f>'ZOOM 92'!C53</f>
        <v>18</v>
      </c>
      <c r="E149">
        <f>'ZOOM 92'!D53</f>
        <v>30</v>
      </c>
      <c r="F149">
        <f>'ZOOM 92'!E53</f>
        <v>35</v>
      </c>
      <c r="G149">
        <f>'ZOOM 92'!F53</f>
        <v>25</v>
      </c>
      <c r="H149">
        <f>'ZOOM 92'!G53</f>
        <v>19</v>
      </c>
      <c r="I149">
        <f>'ZOOM 92'!H53</f>
        <v>30</v>
      </c>
      <c r="J149">
        <f>'ZOOM 92'!I53</f>
        <v>34</v>
      </c>
      <c r="K149">
        <f>'ZOOM 92'!J53</f>
        <v>3</v>
      </c>
      <c r="L149">
        <f>'ZOOM 92'!K53</f>
        <v>24</v>
      </c>
      <c r="M149">
        <f>'ZOOM 92'!L53</f>
        <v>25</v>
      </c>
      <c r="N149">
        <f>'ZOOM 92'!M53</f>
        <v>18</v>
      </c>
      <c r="O149">
        <f>'ZOOM 92'!N53</f>
        <v>23</v>
      </c>
      <c r="P149">
        <f>'ZOOM 92'!O53</f>
        <v>284</v>
      </c>
    </row>
    <row r="150" spans="1:16">
      <c r="A150">
        <v>92</v>
      </c>
      <c r="B150" t="s">
        <v>3056</v>
      </c>
      <c r="C150">
        <v>2021</v>
      </c>
      <c r="D150">
        <f>'ZOOM 92'!C54</f>
        <v>25</v>
      </c>
      <c r="E150">
        <f>'ZOOM 92'!D54</f>
        <v>14</v>
      </c>
      <c r="F150">
        <f>'ZOOM 92'!E54</f>
        <v>23</v>
      </c>
      <c r="G150">
        <f>'ZOOM 92'!F54</f>
        <v>20</v>
      </c>
      <c r="H150">
        <f>'ZOOM 92'!G54</f>
        <v>17</v>
      </c>
      <c r="I150">
        <f>'ZOOM 92'!H54</f>
        <v>31</v>
      </c>
      <c r="J150">
        <f>'ZOOM 92'!I54</f>
        <v>17</v>
      </c>
      <c r="K150">
        <f>'ZOOM 92'!J54</f>
        <v>15</v>
      </c>
      <c r="L150">
        <f>'ZOOM 92'!K54</f>
        <v>15</v>
      </c>
      <c r="M150">
        <f>'ZOOM 92'!L54</f>
        <v>19</v>
      </c>
      <c r="N150">
        <f>'ZOOM 92'!M54</f>
        <v>23</v>
      </c>
      <c r="O150">
        <f>'ZOOM 92'!N54</f>
        <v>29</v>
      </c>
      <c r="P150">
        <f>'ZOOM 92'!O54</f>
        <v>248</v>
      </c>
    </row>
    <row r="151" spans="1:16">
      <c r="A151">
        <v>92</v>
      </c>
      <c r="B151" t="s">
        <v>3056</v>
      </c>
      <c r="C151">
        <v>2020</v>
      </c>
      <c r="D151">
        <f>'ZOOM 92'!C55</f>
        <v>29</v>
      </c>
      <c r="E151">
        <f>'ZOOM 92'!D55</f>
        <v>31</v>
      </c>
      <c r="F151">
        <f>'ZOOM 92'!E55</f>
        <v>34</v>
      </c>
      <c r="G151">
        <f>'ZOOM 92'!F55</f>
        <v>74</v>
      </c>
      <c r="H151">
        <f>'ZOOM 92'!G55</f>
        <v>92</v>
      </c>
      <c r="I151">
        <f>'ZOOM 92'!H55</f>
        <v>91</v>
      </c>
      <c r="J151">
        <f>'ZOOM 92'!I55</f>
        <v>89</v>
      </c>
      <c r="K151">
        <f>'ZOOM 92'!J55</f>
        <v>24</v>
      </c>
      <c r="L151">
        <f>'ZOOM 92'!K55</f>
        <v>29</v>
      </c>
      <c r="M151">
        <f>'ZOOM 92'!L55</f>
        <v>27</v>
      </c>
      <c r="N151">
        <f>'ZOOM 92'!M55</f>
        <v>20</v>
      </c>
      <c r="O151">
        <f>'ZOOM 92'!N55</f>
        <v>35</v>
      </c>
      <c r="P151">
        <f>'ZOOM 92'!O55</f>
        <v>575</v>
      </c>
    </row>
    <row r="152" spans="1:16">
      <c r="A152">
        <v>92</v>
      </c>
      <c r="B152" t="s">
        <v>3056</v>
      </c>
      <c r="C152">
        <v>2019</v>
      </c>
      <c r="D152">
        <f>'ZOOM 92'!C56</f>
        <v>0</v>
      </c>
      <c r="E152">
        <f>'ZOOM 92'!D56</f>
        <v>0</v>
      </c>
      <c r="F152">
        <f>'ZOOM 92'!E56</f>
        <v>0</v>
      </c>
      <c r="G152">
        <f>'ZOOM 92'!F56</f>
        <v>0</v>
      </c>
      <c r="H152">
        <f>'ZOOM 92'!G56</f>
        <v>0</v>
      </c>
      <c r="I152">
        <f>'ZOOM 92'!H56</f>
        <v>0</v>
      </c>
      <c r="J152">
        <f>'ZOOM 92'!I56</f>
        <v>0</v>
      </c>
      <c r="K152">
        <f>'ZOOM 92'!J56</f>
        <v>0</v>
      </c>
      <c r="L152">
        <f>'ZOOM 92'!K56</f>
        <v>0</v>
      </c>
      <c r="M152">
        <f>'ZOOM 92'!L56</f>
        <v>0</v>
      </c>
      <c r="N152">
        <f>'ZOOM 92'!M56</f>
        <v>0</v>
      </c>
      <c r="O152">
        <f>'ZOOM 92'!N56</f>
        <v>0</v>
      </c>
      <c r="P152">
        <f>'ZOOM 92'!O56</f>
        <v>323</v>
      </c>
    </row>
    <row r="154" spans="1:16">
      <c r="A154">
        <v>92</v>
      </c>
      <c r="B154" t="s">
        <v>3057</v>
      </c>
      <c r="C154">
        <v>2025</v>
      </c>
      <c r="D154">
        <f>'ZOOM 92'!C58</f>
        <v>56.820550000000004</v>
      </c>
      <c r="E154">
        <f>'ZOOM 92'!D58</f>
        <v>58.301212121212124</v>
      </c>
      <c r="F154">
        <f>'ZOOM 92'!E58</f>
        <v>79.28885714285714</v>
      </c>
      <c r="G154">
        <f>'ZOOM 92'!F58</f>
        <v>39.050000000000004</v>
      </c>
      <c r="H154" t="str">
        <f>'ZOOM 92'!G58</f>
        <v/>
      </c>
      <c r="I154" t="str">
        <f>'ZOOM 92'!H58</f>
        <v/>
      </c>
      <c r="J154" t="str">
        <f>'ZOOM 92'!I58</f>
        <v/>
      </c>
      <c r="K154" t="str">
        <f>'ZOOM 92'!J58</f>
        <v/>
      </c>
      <c r="L154" t="str">
        <f>'ZOOM 92'!K58</f>
        <v/>
      </c>
      <c r="M154" t="str">
        <f>'ZOOM 92'!L58</f>
        <v/>
      </c>
      <c r="N154" t="str">
        <f>'ZOOM 92'!M58</f>
        <v/>
      </c>
      <c r="O154" t="str">
        <f>'ZOOM 92'!N58</f>
        <v/>
      </c>
      <c r="P154">
        <f>'ZOOM 92'!O58</f>
        <v>59.917212121212131</v>
      </c>
    </row>
    <row r="155" spans="1:16">
      <c r="A155">
        <v>92</v>
      </c>
      <c r="B155" t="s">
        <v>3057</v>
      </c>
      <c r="C155">
        <v>2024</v>
      </c>
      <c r="D155">
        <f>'ZOOM 92'!C59</f>
        <v>41.699896551724137</v>
      </c>
      <c r="E155">
        <f>'ZOOM 92'!D59</f>
        <v>58.267413793103451</v>
      </c>
      <c r="F155">
        <f>'ZOOM 92'!E59</f>
        <v>58.273571428571422</v>
      </c>
      <c r="G155">
        <f>'ZOOM 92'!F59</f>
        <v>48.901904761904767</v>
      </c>
      <c r="H155">
        <f>'ZOOM 92'!G59</f>
        <v>42.07578947368421</v>
      </c>
      <c r="I155">
        <f>'ZOOM 92'!H59</f>
        <v>59.600652173913048</v>
      </c>
      <c r="J155">
        <f>'ZOOM 92'!I59</f>
        <v>81.324090909090913</v>
      </c>
      <c r="K155">
        <f>'ZOOM 92'!J59</f>
        <v>80.699545454545444</v>
      </c>
      <c r="L155">
        <f>'ZOOM 92'!K59</f>
        <v>88.849629629629632</v>
      </c>
      <c r="M155">
        <f>'ZOOM 92'!L59</f>
        <v>58.214516129032262</v>
      </c>
      <c r="N155">
        <f>'ZOOM 92'!M59</f>
        <v>43.191200000000002</v>
      </c>
      <c r="O155">
        <f>'ZOOM 92'!N59</f>
        <v>60.14806451612904</v>
      </c>
      <c r="P155">
        <f>'ZOOM 92'!O59</f>
        <v>60.066407166123774</v>
      </c>
    </row>
    <row r="156" spans="1:16">
      <c r="A156">
        <v>92</v>
      </c>
      <c r="B156" t="s">
        <v>3057</v>
      </c>
      <c r="C156">
        <v>2023</v>
      </c>
      <c r="D156">
        <f>'ZOOM 92'!C60</f>
        <v>59.865384615384613</v>
      </c>
      <c r="E156">
        <f>'ZOOM 92'!D60</f>
        <v>41.317766666666671</v>
      </c>
      <c r="F156">
        <f>'ZOOM 92'!E60</f>
        <v>54.431153846153848</v>
      </c>
      <c r="G156">
        <f>'ZOOM 92'!F60</f>
        <v>34.508636363636356</v>
      </c>
      <c r="H156">
        <f>'ZOOM 92'!G60</f>
        <v>47.473423076923076</v>
      </c>
      <c r="I156">
        <f>'ZOOM 92'!H60</f>
        <v>55.09845</v>
      </c>
      <c r="J156">
        <f>'ZOOM 92'!I60</f>
        <v>51.005517241379316</v>
      </c>
      <c r="K156">
        <f>'ZOOM 92'!J60</f>
        <v>45.666666666666664</v>
      </c>
      <c r="L156">
        <f>'ZOOM 92'!K60</f>
        <v>45.085652173913047</v>
      </c>
      <c r="M156">
        <f>'ZOOM 92'!L60</f>
        <v>43.200916666666672</v>
      </c>
      <c r="N156">
        <f>'ZOOM 92'!M60</f>
        <v>62.989312499999997</v>
      </c>
      <c r="O156">
        <f>'ZOOM 92'!N60</f>
        <v>55.005882352941185</v>
      </c>
      <c r="P156">
        <f>'ZOOM 92'!O60</f>
        <v>49.218962457337888</v>
      </c>
    </row>
    <row r="157" spans="1:16">
      <c r="A157">
        <v>92</v>
      </c>
      <c r="B157" t="s">
        <v>3057</v>
      </c>
      <c r="C157">
        <v>2022</v>
      </c>
      <c r="D157">
        <f>'ZOOM 92'!C61</f>
        <v>90.177777777777777</v>
      </c>
      <c r="E157">
        <f>'ZOOM 92'!D61</f>
        <v>71.12733333333334</v>
      </c>
      <c r="F157">
        <f>'ZOOM 92'!E61</f>
        <v>49.45028571428572</v>
      </c>
      <c r="G157">
        <f>'ZOOM 92'!F61</f>
        <v>40.027160000000002</v>
      </c>
      <c r="H157">
        <f>'ZOOM 92'!G61</f>
        <v>73.510789473684213</v>
      </c>
      <c r="I157">
        <f>'ZOOM 92'!H61</f>
        <v>78.748000000000005</v>
      </c>
      <c r="J157">
        <f>'ZOOM 92'!I61</f>
        <v>58.834999999999994</v>
      </c>
      <c r="K157">
        <f>'ZOOM 92'!J61</f>
        <v>72.333333333333329</v>
      </c>
      <c r="L157">
        <f>'ZOOM 92'!K61</f>
        <v>55.316666666666663</v>
      </c>
      <c r="M157">
        <f>'ZOOM 92'!L61</f>
        <v>66.263999999999996</v>
      </c>
      <c r="N157">
        <f>'ZOOM 92'!M61</f>
        <v>84.572222222222223</v>
      </c>
      <c r="O157">
        <f>'ZOOM 92'!N61</f>
        <v>38.917391304347824</v>
      </c>
      <c r="P157">
        <f>'ZOOM 92'!O61</f>
        <v>62.910542253521129</v>
      </c>
    </row>
    <row r="158" spans="1:16">
      <c r="A158">
        <v>92</v>
      </c>
      <c r="B158" t="s">
        <v>3057</v>
      </c>
      <c r="C158">
        <v>2021</v>
      </c>
      <c r="D158">
        <f>'ZOOM 92'!C62</f>
        <v>57.141599999999997</v>
      </c>
      <c r="E158">
        <f>'ZOOM 92'!D62</f>
        <v>175.42857142857142</v>
      </c>
      <c r="F158">
        <f>'ZOOM 92'!E62</f>
        <v>93.260869565217391</v>
      </c>
      <c r="G158">
        <f>'ZOOM 92'!F62</f>
        <v>87.1</v>
      </c>
      <c r="H158">
        <f>'ZOOM 92'!G62</f>
        <v>109.64705882352941</v>
      </c>
      <c r="I158">
        <f>'ZOOM 92'!H62</f>
        <v>89.548387096774192</v>
      </c>
      <c r="J158">
        <f>'ZOOM 92'!I62</f>
        <v>64.764705882352942</v>
      </c>
      <c r="K158">
        <f>'ZOOM 92'!J62</f>
        <v>115.06666666666666</v>
      </c>
      <c r="L158">
        <f>'ZOOM 92'!K62</f>
        <v>127.46666666666667</v>
      </c>
      <c r="M158">
        <f>'ZOOM 92'!L62</f>
        <v>75.684210526315795</v>
      </c>
      <c r="N158">
        <f>'ZOOM 92'!M62</f>
        <v>102.8695652173913</v>
      </c>
      <c r="O158">
        <f>'ZOOM 92'!N62</f>
        <v>84.827586206896555</v>
      </c>
      <c r="P158">
        <f>'ZOOM 92'!O62</f>
        <v>94.413467741935492</v>
      </c>
    </row>
    <row r="159" spans="1:16">
      <c r="A159">
        <v>92</v>
      </c>
      <c r="B159" t="s">
        <v>3057</v>
      </c>
      <c r="C159">
        <v>2020</v>
      </c>
      <c r="D159">
        <f>'ZOOM 92'!C63</f>
        <v>58.379310344827587</v>
      </c>
      <c r="E159">
        <f>'ZOOM 92'!D63</f>
        <v>62.903225806451616</v>
      </c>
      <c r="F159">
        <f>'ZOOM 92'!E63</f>
        <v>88.705882352941174</v>
      </c>
      <c r="G159">
        <f>'ZOOM 92'!F63</f>
        <v>100.85135135135135</v>
      </c>
      <c r="H159">
        <f>'ZOOM 92'!G63</f>
        <v>109.40217391304348</v>
      </c>
      <c r="I159">
        <f>'ZOOM 92'!H63</f>
        <v>115.86813186813187</v>
      </c>
      <c r="J159">
        <f>'ZOOM 92'!I63</f>
        <v>116.97752808988764</v>
      </c>
      <c r="K159">
        <f>'ZOOM 92'!J63</f>
        <v>116.5</v>
      </c>
      <c r="L159">
        <f>'ZOOM 92'!K63</f>
        <v>40.862068965517238</v>
      </c>
      <c r="M159">
        <f>'ZOOM 92'!L63</f>
        <v>47.777777777777779</v>
      </c>
      <c r="N159">
        <f>'ZOOM 92'!M63</f>
        <v>81.2</v>
      </c>
      <c r="O159">
        <f>'ZOOM 92'!N63</f>
        <v>73.914285714285711</v>
      </c>
      <c r="P159">
        <f>'ZOOM 92'!O63</f>
        <v>94.998260869565215</v>
      </c>
    </row>
    <row r="160" spans="1:16">
      <c r="A160">
        <v>92</v>
      </c>
      <c r="B160" t="s">
        <v>3057</v>
      </c>
      <c r="C160">
        <v>2019</v>
      </c>
      <c r="D160">
        <f>'ZOOM 92'!C64</f>
        <v>0</v>
      </c>
      <c r="E160">
        <f>'ZOOM 92'!D64</f>
        <v>0</v>
      </c>
      <c r="F160">
        <f>'ZOOM 92'!E64</f>
        <v>0</v>
      </c>
      <c r="G160">
        <f>'ZOOM 92'!F64</f>
        <v>0</v>
      </c>
      <c r="H160">
        <f>'ZOOM 92'!G64</f>
        <v>0</v>
      </c>
      <c r="I160">
        <f>'ZOOM 92'!H64</f>
        <v>0</v>
      </c>
      <c r="J160">
        <f>'ZOOM 92'!I64</f>
        <v>0</v>
      </c>
      <c r="K160">
        <f>'ZOOM 92'!J64</f>
        <v>0</v>
      </c>
      <c r="L160">
        <f>'ZOOM 92'!K64</f>
        <v>0</v>
      </c>
      <c r="M160">
        <f>'ZOOM 92'!L64</f>
        <v>0</v>
      </c>
      <c r="N160">
        <f>'ZOOM 92'!M64</f>
        <v>0</v>
      </c>
      <c r="O160">
        <f>'ZOOM 92'!N64</f>
        <v>0</v>
      </c>
      <c r="P160">
        <f>'ZOOM 92'!O64</f>
        <v>59.881997523219802</v>
      </c>
    </row>
    <row r="162" spans="1:16">
      <c r="A162">
        <v>92</v>
      </c>
      <c r="B162" t="s">
        <v>3058</v>
      </c>
      <c r="C162">
        <v>2025</v>
      </c>
      <c r="D162">
        <f>'ZOOM 92'!C67</f>
        <v>67</v>
      </c>
      <c r="E162">
        <f>'ZOOM 92'!D67</f>
        <v>54</v>
      </c>
      <c r="F162">
        <f>'ZOOM 92'!E67</f>
        <v>61</v>
      </c>
      <c r="G162">
        <f>'ZOOM 92'!F67</f>
        <v>45</v>
      </c>
      <c r="H162" t="str">
        <f>'ZOOM 92'!G67</f>
        <v/>
      </c>
      <c r="I162" t="str">
        <f>'ZOOM 92'!H67</f>
        <v/>
      </c>
      <c r="J162" t="str">
        <f>'ZOOM 92'!I67</f>
        <v/>
      </c>
      <c r="K162" t="str">
        <f>'ZOOM 92'!J67</f>
        <v/>
      </c>
      <c r="L162" t="str">
        <f>'ZOOM 92'!K67</f>
        <v/>
      </c>
      <c r="M162" t="str">
        <f>'ZOOM 92'!L67</f>
        <v/>
      </c>
      <c r="N162" t="str">
        <f>'ZOOM 92'!M67</f>
        <v/>
      </c>
      <c r="O162" t="str">
        <f>'ZOOM 92'!N67</f>
        <v/>
      </c>
      <c r="P162">
        <f>'ZOOM 92'!O67</f>
        <v>227</v>
      </c>
    </row>
    <row r="163" spans="1:16">
      <c r="A163">
        <v>92</v>
      </c>
      <c r="B163" t="s">
        <v>3058</v>
      </c>
      <c r="C163">
        <v>2024</v>
      </c>
      <c r="D163">
        <f>'ZOOM 92'!C68</f>
        <v>52</v>
      </c>
      <c r="E163">
        <f>'ZOOM 92'!D68</f>
        <v>46</v>
      </c>
      <c r="F163">
        <f>'ZOOM 92'!E68</f>
        <v>55</v>
      </c>
      <c r="G163">
        <f>'ZOOM 92'!F68</f>
        <v>40</v>
      </c>
      <c r="H163">
        <f>'ZOOM 92'!G68</f>
        <v>34</v>
      </c>
      <c r="I163">
        <f>'ZOOM 92'!H68</f>
        <v>36</v>
      </c>
      <c r="J163">
        <f>'ZOOM 92'!I68</f>
        <v>40</v>
      </c>
      <c r="K163">
        <f>'ZOOM 92'!J68</f>
        <v>38</v>
      </c>
      <c r="L163">
        <f>'ZOOM 92'!K68</f>
        <v>42</v>
      </c>
      <c r="M163">
        <f>'ZOOM 92'!L68</f>
        <v>48</v>
      </c>
      <c r="N163">
        <f>'ZOOM 92'!M68</f>
        <v>38</v>
      </c>
      <c r="O163">
        <f>'ZOOM 92'!N68</f>
        <v>45</v>
      </c>
      <c r="P163">
        <f>'ZOOM 92'!O68</f>
        <v>514</v>
      </c>
    </row>
    <row r="164" spans="1:16">
      <c r="A164">
        <v>92</v>
      </c>
      <c r="B164" t="s">
        <v>3058</v>
      </c>
      <c r="C164">
        <v>2023</v>
      </c>
      <c r="D164">
        <f>'ZOOM 92'!C69</f>
        <v>46</v>
      </c>
      <c r="E164">
        <f>'ZOOM 92'!D69</f>
        <v>54</v>
      </c>
      <c r="F164">
        <f>'ZOOM 92'!E69</f>
        <v>59</v>
      </c>
      <c r="G164">
        <f>'ZOOM 92'!F69</f>
        <v>57</v>
      </c>
      <c r="H164">
        <f>'ZOOM 92'!G69</f>
        <v>42</v>
      </c>
      <c r="I164">
        <f>'ZOOM 92'!H69</f>
        <v>65</v>
      </c>
      <c r="J164">
        <f>'ZOOM 92'!I69</f>
        <v>45</v>
      </c>
      <c r="K164">
        <f>'ZOOM 92'!J69</f>
        <v>5</v>
      </c>
      <c r="L164">
        <f>'ZOOM 92'!K69</f>
        <v>31</v>
      </c>
      <c r="M164">
        <f>'ZOOM 92'!L69</f>
        <v>32</v>
      </c>
      <c r="N164">
        <f>'ZOOM 92'!M69</f>
        <v>28</v>
      </c>
      <c r="O164">
        <f>'ZOOM 92'!N69</f>
        <v>36</v>
      </c>
      <c r="P164">
        <f>'ZOOM 92'!O69</f>
        <v>500</v>
      </c>
    </row>
    <row r="165" spans="1:16">
      <c r="A165">
        <v>92</v>
      </c>
      <c r="B165" t="s">
        <v>3058</v>
      </c>
      <c r="C165">
        <v>2022</v>
      </c>
      <c r="D165">
        <f>'ZOOM 92'!C70</f>
        <v>36</v>
      </c>
      <c r="E165">
        <f>'ZOOM 92'!D70</f>
        <v>67</v>
      </c>
      <c r="F165">
        <f>'ZOOM 92'!E70</f>
        <v>77</v>
      </c>
      <c r="G165">
        <f>'ZOOM 92'!F70</f>
        <v>59</v>
      </c>
      <c r="H165">
        <f>'ZOOM 92'!G70</f>
        <v>49</v>
      </c>
      <c r="I165">
        <f>'ZOOM 92'!H70</f>
        <v>58</v>
      </c>
      <c r="J165">
        <f>'ZOOM 92'!I70</f>
        <v>76</v>
      </c>
      <c r="K165">
        <f>'ZOOM 92'!J70</f>
        <v>4</v>
      </c>
      <c r="L165">
        <f>'ZOOM 92'!K70</f>
        <v>42</v>
      </c>
      <c r="M165">
        <f>'ZOOM 92'!L70</f>
        <v>47</v>
      </c>
      <c r="N165">
        <f>'ZOOM 92'!M70</f>
        <v>34</v>
      </c>
      <c r="O165">
        <f>'ZOOM 92'!N70</f>
        <v>50</v>
      </c>
      <c r="P165">
        <f>'ZOOM 92'!O70</f>
        <v>599</v>
      </c>
    </row>
    <row r="166" spans="1:16">
      <c r="A166">
        <v>92</v>
      </c>
      <c r="B166" t="s">
        <v>3058</v>
      </c>
      <c r="C166">
        <v>2021</v>
      </c>
      <c r="D166">
        <f>'ZOOM 92'!C71</f>
        <v>56</v>
      </c>
      <c r="E166">
        <f>'ZOOM 92'!D71</f>
        <v>57</v>
      </c>
      <c r="F166">
        <f>'ZOOM 92'!E71</f>
        <v>67</v>
      </c>
      <c r="G166">
        <f>'ZOOM 92'!F71</f>
        <v>104</v>
      </c>
      <c r="H166">
        <f>'ZOOM 92'!G71</f>
        <v>37</v>
      </c>
      <c r="I166">
        <f>'ZOOM 92'!H71</f>
        <v>75</v>
      </c>
      <c r="J166">
        <f>'ZOOM 92'!I71</f>
        <v>37</v>
      </c>
      <c r="K166">
        <f>'ZOOM 92'!J71</f>
        <v>20</v>
      </c>
      <c r="L166">
        <f>'ZOOM 92'!K71</f>
        <v>27</v>
      </c>
      <c r="M166">
        <f>'ZOOM 92'!L71</f>
        <v>40</v>
      </c>
      <c r="N166">
        <f>'ZOOM 92'!M71</f>
        <v>42</v>
      </c>
      <c r="O166">
        <f>'ZOOM 92'!N71</f>
        <v>59</v>
      </c>
      <c r="P166">
        <f>'ZOOM 92'!O71</f>
        <v>621</v>
      </c>
    </row>
    <row r="167" spans="1:16">
      <c r="A167">
        <v>92</v>
      </c>
      <c r="B167" t="s">
        <v>3058</v>
      </c>
      <c r="C167">
        <v>2020</v>
      </c>
      <c r="D167">
        <f>'ZOOM 92'!C72</f>
        <v>82</v>
      </c>
      <c r="E167">
        <f>'ZOOM 92'!D72</f>
        <v>62</v>
      </c>
      <c r="F167">
        <f>'ZOOM 92'!E72</f>
        <v>80</v>
      </c>
      <c r="G167">
        <f>'ZOOM 92'!F72</f>
        <v>91</v>
      </c>
      <c r="H167">
        <f>'ZOOM 92'!G72</f>
        <v>144</v>
      </c>
      <c r="I167">
        <f>'ZOOM 92'!H72</f>
        <v>114</v>
      </c>
      <c r="J167">
        <f>'ZOOM 92'!I72</f>
        <v>121</v>
      </c>
      <c r="K167">
        <f>'ZOOM 92'!J72</f>
        <v>35</v>
      </c>
      <c r="L167">
        <f>'ZOOM 92'!K72</f>
        <v>69</v>
      </c>
      <c r="M167">
        <f>'ZOOM 92'!L72</f>
        <v>78</v>
      </c>
      <c r="N167">
        <f>'ZOOM 92'!M72</f>
        <v>40</v>
      </c>
      <c r="O167">
        <f>'ZOOM 92'!N72</f>
        <v>53</v>
      </c>
      <c r="P167">
        <f>'ZOOM 92'!O72</f>
        <v>969</v>
      </c>
    </row>
    <row r="168" spans="1:16">
      <c r="A168">
        <v>92</v>
      </c>
      <c r="B168" t="s">
        <v>3058</v>
      </c>
      <c r="C168">
        <v>2019</v>
      </c>
      <c r="D168">
        <f>'ZOOM 92'!C73</f>
        <v>0</v>
      </c>
      <c r="E168">
        <f>'ZOOM 92'!D73</f>
        <v>0</v>
      </c>
      <c r="F168">
        <f>'ZOOM 92'!E73</f>
        <v>0</v>
      </c>
      <c r="G168">
        <f>'ZOOM 92'!F73</f>
        <v>0</v>
      </c>
      <c r="H168">
        <f>'ZOOM 92'!G73</f>
        <v>0</v>
      </c>
      <c r="I168">
        <f>'ZOOM 92'!H73</f>
        <v>0</v>
      </c>
      <c r="J168">
        <f>'ZOOM 92'!I73</f>
        <v>0</v>
      </c>
      <c r="K168">
        <f>'ZOOM 92'!J73</f>
        <v>0</v>
      </c>
      <c r="L168">
        <f>'ZOOM 92'!K73</f>
        <v>0</v>
      </c>
      <c r="M168">
        <f>'ZOOM 92'!L73</f>
        <v>0</v>
      </c>
      <c r="N168">
        <f>'ZOOM 92'!M73</f>
        <v>0</v>
      </c>
      <c r="O168">
        <f>'ZOOM 92'!N73</f>
        <v>0</v>
      </c>
      <c r="P168">
        <f>'ZOOM 92'!O73</f>
        <v>833</v>
      </c>
    </row>
    <row r="170" spans="1:16">
      <c r="A170">
        <v>93</v>
      </c>
      <c r="B170" t="s">
        <v>3052</v>
      </c>
      <c r="C170">
        <v>2025</v>
      </c>
      <c r="D170">
        <f>'ZOOM 93'!C16</f>
        <v>4387.33</v>
      </c>
      <c r="E170">
        <f>'ZOOM 93'!D16</f>
        <v>3117.77</v>
      </c>
      <c r="F170">
        <f>'ZOOM 93'!E16</f>
        <v>2587.0500000000002</v>
      </c>
      <c r="G170">
        <f>'ZOOM 93'!F16</f>
        <v>929.06999999999994</v>
      </c>
      <c r="H170" t="str">
        <f>'ZOOM 93'!G16</f>
        <v/>
      </c>
      <c r="I170" t="str">
        <f>'ZOOM 93'!H16</f>
        <v/>
      </c>
      <c r="J170" t="str">
        <f>'ZOOM 93'!I16</f>
        <v/>
      </c>
      <c r="K170" t="str">
        <f>'ZOOM 93'!J16</f>
        <v/>
      </c>
      <c r="L170" t="str">
        <f>'ZOOM 93'!K16</f>
        <v/>
      </c>
      <c r="M170" t="str">
        <f>'ZOOM 93'!L16</f>
        <v/>
      </c>
      <c r="N170" t="str">
        <f>'ZOOM 93'!M16</f>
        <v/>
      </c>
      <c r="O170" t="str">
        <f>'ZOOM 93'!N16</f>
        <v/>
      </c>
      <c r="P170">
        <f>'ZOOM 93'!O16</f>
        <v>11021.220000000001</v>
      </c>
    </row>
    <row r="171" spans="1:16">
      <c r="A171">
        <v>93</v>
      </c>
      <c r="B171" t="s">
        <v>3052</v>
      </c>
      <c r="C171">
        <v>2024</v>
      </c>
      <c r="D171">
        <f>'ZOOM 93'!C17</f>
        <v>1498.5499999999997</v>
      </c>
      <c r="E171">
        <f>'ZOOM 93'!D17</f>
        <v>890.95</v>
      </c>
      <c r="F171">
        <f>'ZOOM 93'!E17</f>
        <v>987.40000000000009</v>
      </c>
      <c r="G171">
        <f>'ZOOM 93'!F17</f>
        <v>1121.9000000000001</v>
      </c>
      <c r="H171">
        <f>'ZOOM 93'!G17</f>
        <v>1736.05</v>
      </c>
      <c r="I171">
        <f>'ZOOM 93'!H17</f>
        <v>4350.6799999999994</v>
      </c>
      <c r="J171">
        <f>'ZOOM 93'!I17</f>
        <v>5396.19</v>
      </c>
      <c r="K171">
        <f>'ZOOM 93'!J17</f>
        <v>6620.97</v>
      </c>
      <c r="L171">
        <f>'ZOOM 93'!K17</f>
        <v>3694.52</v>
      </c>
      <c r="M171">
        <f>'ZOOM 93'!L17</f>
        <v>1912.9399999999998</v>
      </c>
      <c r="N171">
        <f>'ZOOM 93'!M17</f>
        <v>5092.1099999999997</v>
      </c>
      <c r="O171">
        <f>'ZOOM 93'!N17</f>
        <v>10554.810000000001</v>
      </c>
      <c r="P171">
        <f>'ZOOM 93'!O17</f>
        <v>43857.069999999992</v>
      </c>
    </row>
    <row r="172" spans="1:16">
      <c r="A172">
        <v>93</v>
      </c>
      <c r="B172" t="s">
        <v>3052</v>
      </c>
      <c r="C172">
        <v>2023</v>
      </c>
      <c r="D172">
        <f>'ZOOM 93'!C18</f>
        <v>1636.9</v>
      </c>
      <c r="E172">
        <f>'ZOOM 93'!D18</f>
        <v>1915</v>
      </c>
      <c r="F172">
        <f>'ZOOM 93'!E18</f>
        <v>2741.45</v>
      </c>
      <c r="G172">
        <f>'ZOOM 93'!F18</f>
        <v>890</v>
      </c>
      <c r="H172">
        <f>'ZOOM 93'!G18</f>
        <v>1463.4549999999999</v>
      </c>
      <c r="I172">
        <f>'ZOOM 93'!H18</f>
        <v>928.45</v>
      </c>
      <c r="J172">
        <f>'ZOOM 93'!I18</f>
        <v>2315.8500000000004</v>
      </c>
      <c r="K172">
        <f>'ZOOM 93'!J18</f>
        <v>1540.5</v>
      </c>
      <c r="L172">
        <f>'ZOOM 93'!K18</f>
        <v>1702.9</v>
      </c>
      <c r="M172">
        <f>'ZOOM 93'!L18</f>
        <v>1034.7</v>
      </c>
      <c r="N172">
        <f>'ZOOM 93'!M18</f>
        <v>831.48</v>
      </c>
      <c r="O172">
        <f>'ZOOM 93'!N18</f>
        <v>1019.5</v>
      </c>
      <c r="P172">
        <f>'ZOOM 93'!O18</f>
        <v>18020.185000000001</v>
      </c>
    </row>
    <row r="173" spans="1:16">
      <c r="A173">
        <v>93</v>
      </c>
      <c r="B173" t="s">
        <v>3052</v>
      </c>
      <c r="C173">
        <v>2022</v>
      </c>
      <c r="D173">
        <f>'ZOOM 93'!C19</f>
        <v>4139.53</v>
      </c>
      <c r="E173">
        <f>'ZOOM 93'!D19</f>
        <v>4645.0599999999995</v>
      </c>
      <c r="F173">
        <f>'ZOOM 93'!E19</f>
        <v>5189.08</v>
      </c>
      <c r="G173">
        <f>'ZOOM 93'!F19</f>
        <v>3400.8100000000004</v>
      </c>
      <c r="H173">
        <f>'ZOOM 93'!G19</f>
        <v>3089.84</v>
      </c>
      <c r="I173">
        <f>'ZOOM 93'!H19</f>
        <v>3103.0019999999995</v>
      </c>
      <c r="J173">
        <f>'ZOOM 93'!I19</f>
        <v>2508.67</v>
      </c>
      <c r="K173">
        <f>'ZOOM 93'!J19</f>
        <v>2670.16</v>
      </c>
      <c r="L173">
        <f>'ZOOM 93'!K19</f>
        <v>1866.3200000000002</v>
      </c>
      <c r="M173">
        <f>'ZOOM 93'!L19</f>
        <v>1643.5</v>
      </c>
      <c r="N173">
        <f>'ZOOM 93'!M19</f>
        <v>2111.08</v>
      </c>
      <c r="O173">
        <f>'ZOOM 93'!N19</f>
        <v>2760.61</v>
      </c>
      <c r="P173">
        <f>'ZOOM 93'!O19</f>
        <v>37127.661999999997</v>
      </c>
    </row>
    <row r="174" spans="1:16">
      <c r="A174">
        <v>93</v>
      </c>
      <c r="B174" t="s">
        <v>3052</v>
      </c>
      <c r="C174">
        <v>2021</v>
      </c>
      <c r="D174">
        <f>'ZOOM 93'!C20</f>
        <v>1160</v>
      </c>
      <c r="E174">
        <f>'ZOOM 93'!D20</f>
        <v>2529</v>
      </c>
      <c r="F174">
        <f>'ZOOM 93'!E20</f>
        <v>3607</v>
      </c>
      <c r="G174">
        <f>'ZOOM 93'!F20</f>
        <v>1552</v>
      </c>
      <c r="H174">
        <f>'ZOOM 93'!G20</f>
        <v>2107</v>
      </c>
      <c r="I174">
        <f>'ZOOM 93'!H20</f>
        <v>4783</v>
      </c>
      <c r="J174">
        <f>'ZOOM 93'!I20</f>
        <v>1760</v>
      </c>
      <c r="K174">
        <f>'ZOOM 93'!J20</f>
        <v>1986</v>
      </c>
      <c r="L174">
        <f>'ZOOM 93'!K20</f>
        <v>2467</v>
      </c>
      <c r="M174">
        <f>'ZOOM 93'!L20</f>
        <v>3782</v>
      </c>
      <c r="N174">
        <f>'ZOOM 93'!M20</f>
        <v>2581</v>
      </c>
      <c r="O174">
        <f>'ZOOM 93'!N20</f>
        <v>4807</v>
      </c>
      <c r="P174">
        <f>'ZOOM 93'!O20</f>
        <v>33121</v>
      </c>
    </row>
    <row r="175" spans="1:16">
      <c r="A175">
        <v>93</v>
      </c>
      <c r="B175" t="s">
        <v>3052</v>
      </c>
      <c r="C175">
        <v>2020</v>
      </c>
      <c r="D175">
        <f>'ZOOM 93'!C21</f>
        <v>1310</v>
      </c>
      <c r="E175">
        <f>'ZOOM 93'!D21</f>
        <v>1036</v>
      </c>
      <c r="F175">
        <f>'ZOOM 93'!E21</f>
        <v>2076</v>
      </c>
      <c r="G175">
        <f>'ZOOM 93'!F21</f>
        <v>2128</v>
      </c>
      <c r="H175">
        <f>'ZOOM 93'!G21</f>
        <v>2171</v>
      </c>
      <c r="I175">
        <f>'ZOOM 93'!H21</f>
        <v>2693</v>
      </c>
      <c r="J175">
        <f>'ZOOM 93'!I21</f>
        <v>2980</v>
      </c>
      <c r="K175">
        <f>'ZOOM 93'!J21</f>
        <v>742</v>
      </c>
      <c r="L175">
        <f>'ZOOM 93'!K21</f>
        <v>1179</v>
      </c>
      <c r="M175">
        <f>'ZOOM 93'!L21</f>
        <v>707</v>
      </c>
      <c r="N175">
        <f>'ZOOM 93'!M21</f>
        <v>1268</v>
      </c>
      <c r="O175">
        <f>'ZOOM 93'!N21</f>
        <v>2724</v>
      </c>
      <c r="P175">
        <f>'ZOOM 93'!O21</f>
        <v>21014</v>
      </c>
    </row>
    <row r="176" spans="1:16">
      <c r="A176">
        <v>93</v>
      </c>
      <c r="B176" t="s">
        <v>3052</v>
      </c>
      <c r="C176">
        <v>2019</v>
      </c>
      <c r="D176">
        <f>'ZOOM 93'!C22</f>
        <v>1165.2350000000001</v>
      </c>
      <c r="E176">
        <f>'ZOOM 93'!D22</f>
        <v>707.05100000000004</v>
      </c>
      <c r="F176">
        <f>'ZOOM 93'!E22</f>
        <v>1005.5070000000001</v>
      </c>
      <c r="G176">
        <f>'ZOOM 93'!F22</f>
        <v>888.72799999999995</v>
      </c>
      <c r="H176">
        <f>'ZOOM 93'!G22</f>
        <v>800.37800000000004</v>
      </c>
      <c r="I176">
        <f>'ZOOM 93'!H22</f>
        <v>1220.069</v>
      </c>
      <c r="J176">
        <f>'ZOOM 93'!I22</f>
        <v>0</v>
      </c>
      <c r="K176">
        <f>'ZOOM 93'!J22</f>
        <v>429.43600000000004</v>
      </c>
      <c r="L176">
        <f>'ZOOM 93'!K22</f>
        <v>937.66200000000003</v>
      </c>
      <c r="M176">
        <f>'ZOOM 93'!L22</f>
        <v>1229.6210000000001</v>
      </c>
      <c r="N176">
        <f>'ZOOM 93'!M22</f>
        <v>1251.1120000000001</v>
      </c>
      <c r="O176">
        <f>'ZOOM 93'!N22</f>
        <v>427.72700000000003</v>
      </c>
      <c r="P176">
        <f>'ZOOM 93'!O22</f>
        <v>10062.526000000003</v>
      </c>
    </row>
    <row r="178" spans="1:16">
      <c r="A178">
        <v>93</v>
      </c>
      <c r="B178" t="s">
        <v>3053</v>
      </c>
      <c r="C178">
        <v>2025</v>
      </c>
      <c r="D178">
        <f>'ZOOM 93'!C25</f>
        <v>6061.22</v>
      </c>
      <c r="E178">
        <f>'ZOOM 93'!D25</f>
        <v>3760.61</v>
      </c>
      <c r="F178">
        <f>'ZOOM 93'!E25</f>
        <v>1979.7600000000002</v>
      </c>
      <c r="G178">
        <f>'ZOOM 93'!F25</f>
        <v>2139.48</v>
      </c>
      <c r="H178" t="str">
        <f>'ZOOM 93'!G25</f>
        <v/>
      </c>
      <c r="I178" t="str">
        <f>'ZOOM 93'!H25</f>
        <v/>
      </c>
      <c r="J178" t="str">
        <f>'ZOOM 93'!I25</f>
        <v/>
      </c>
      <c r="K178" t="str">
        <f>'ZOOM 93'!J25</f>
        <v/>
      </c>
      <c r="L178" t="str">
        <f>'ZOOM 93'!K25</f>
        <v/>
      </c>
      <c r="M178" t="str">
        <f>'ZOOM 93'!L25</f>
        <v/>
      </c>
      <c r="N178" t="str">
        <f>'ZOOM 93'!M25</f>
        <v/>
      </c>
      <c r="O178" t="str">
        <f>'ZOOM 93'!N25</f>
        <v/>
      </c>
      <c r="P178">
        <f>'ZOOM 93'!O25</f>
        <v>13941.07</v>
      </c>
    </row>
    <row r="179" spans="1:16">
      <c r="A179">
        <v>93</v>
      </c>
      <c r="B179" t="s">
        <v>3053</v>
      </c>
      <c r="C179">
        <v>2024</v>
      </c>
      <c r="D179">
        <f>'ZOOM 93'!C26</f>
        <v>1140.75</v>
      </c>
      <c r="E179">
        <f>'ZOOM 93'!D26</f>
        <v>2925.047</v>
      </c>
      <c r="F179">
        <f>'ZOOM 93'!E26</f>
        <v>2679.319</v>
      </c>
      <c r="G179">
        <f>'ZOOM 93'!F26</f>
        <v>2426.17</v>
      </c>
      <c r="H179">
        <f>'ZOOM 93'!G26</f>
        <v>2518.625</v>
      </c>
      <c r="I179">
        <f>'ZOOM 93'!H26</f>
        <v>5043.4259999999995</v>
      </c>
      <c r="J179">
        <f>'ZOOM 93'!I26</f>
        <v>6266.85</v>
      </c>
      <c r="K179">
        <f>'ZOOM 93'!J26</f>
        <v>5318.73</v>
      </c>
      <c r="L179">
        <f>'ZOOM 93'!K26</f>
        <v>6532.33</v>
      </c>
      <c r="M179">
        <f>'ZOOM 93'!L26</f>
        <v>3837.5699999999997</v>
      </c>
      <c r="N179">
        <f>'ZOOM 93'!M26</f>
        <v>6539.3750000000009</v>
      </c>
      <c r="O179">
        <f>'ZOOM 93'!N26</f>
        <v>11148.31</v>
      </c>
      <c r="P179">
        <f>'ZOOM 93'!O26</f>
        <v>56376.501999999993</v>
      </c>
    </row>
    <row r="180" spans="1:16">
      <c r="A180">
        <v>93</v>
      </c>
      <c r="B180" t="s">
        <v>3053</v>
      </c>
      <c r="C180">
        <v>2023</v>
      </c>
      <c r="D180">
        <f>'ZOOM 93'!C27</f>
        <v>838.1</v>
      </c>
      <c r="E180">
        <f>'ZOOM 93'!D27</f>
        <v>926.00000000000011</v>
      </c>
      <c r="F180">
        <f>'ZOOM 93'!E27</f>
        <v>1196.93</v>
      </c>
      <c r="G180">
        <f>'ZOOM 93'!F27</f>
        <v>884.40000000000009</v>
      </c>
      <c r="H180">
        <f>'ZOOM 93'!G27</f>
        <v>1371.3</v>
      </c>
      <c r="I180">
        <f>'ZOOM 93'!H27</f>
        <v>1229.9000000000001</v>
      </c>
      <c r="J180">
        <f>'ZOOM 93'!I27</f>
        <v>2098.56</v>
      </c>
      <c r="K180">
        <f>'ZOOM 93'!J27</f>
        <v>291.5</v>
      </c>
      <c r="L180">
        <f>'ZOOM 93'!K27</f>
        <v>2625.9</v>
      </c>
      <c r="M180">
        <f>'ZOOM 93'!L27</f>
        <v>1977.38</v>
      </c>
      <c r="N180">
        <f>'ZOOM 93'!M27</f>
        <v>740.69</v>
      </c>
      <c r="O180">
        <f>'ZOOM 93'!N27</f>
        <v>648.5</v>
      </c>
      <c r="P180">
        <f>'ZOOM 93'!O27</f>
        <v>14829.160000000002</v>
      </c>
    </row>
    <row r="181" spans="1:16">
      <c r="A181">
        <v>93</v>
      </c>
      <c r="B181" t="s">
        <v>3053</v>
      </c>
      <c r="C181">
        <v>2022</v>
      </c>
      <c r="D181">
        <f>'ZOOM 93'!C28</f>
        <v>2211</v>
      </c>
      <c r="E181">
        <f>'ZOOM 93'!D28</f>
        <v>3194.8</v>
      </c>
      <c r="F181">
        <f>'ZOOM 93'!E28</f>
        <v>2115.3000000000002</v>
      </c>
      <c r="G181">
        <f>'ZOOM 93'!F28</f>
        <v>785.95</v>
      </c>
      <c r="H181">
        <f>'ZOOM 93'!G28</f>
        <v>653.54499999999996</v>
      </c>
      <c r="I181">
        <f>'ZOOM 93'!H28</f>
        <v>2179.0500000000002</v>
      </c>
      <c r="J181">
        <f>'ZOOM 93'!I28</f>
        <v>2051.04</v>
      </c>
      <c r="K181">
        <f>'ZOOM 93'!J28</f>
        <v>413</v>
      </c>
      <c r="L181">
        <f>'ZOOM 93'!K28</f>
        <v>980.08</v>
      </c>
      <c r="M181">
        <f>'ZOOM 93'!L28</f>
        <v>877.96</v>
      </c>
      <c r="N181">
        <f>'ZOOM 93'!M28</f>
        <v>695.68000000000006</v>
      </c>
      <c r="O181">
        <f>'ZOOM 93'!N28</f>
        <v>738.5</v>
      </c>
      <c r="P181">
        <f>'ZOOM 93'!O28</f>
        <v>16895.905000000002</v>
      </c>
    </row>
    <row r="182" spans="1:16">
      <c r="A182">
        <v>93</v>
      </c>
      <c r="B182" t="s">
        <v>3053</v>
      </c>
      <c r="C182">
        <v>2021</v>
      </c>
      <c r="D182">
        <f>'ZOOM 93'!C29</f>
        <v>1310</v>
      </c>
      <c r="E182">
        <f>'ZOOM 93'!D29</f>
        <v>2035</v>
      </c>
      <c r="F182">
        <f>'ZOOM 93'!E29</f>
        <v>3263</v>
      </c>
      <c r="G182">
        <f>'ZOOM 93'!F29</f>
        <v>2924</v>
      </c>
      <c r="H182">
        <f>'ZOOM 93'!G29</f>
        <v>2371</v>
      </c>
      <c r="I182">
        <f>'ZOOM 93'!H29</f>
        <v>3731</v>
      </c>
      <c r="J182">
        <f>'ZOOM 93'!I29</f>
        <v>1617</v>
      </c>
      <c r="K182">
        <f>'ZOOM 93'!J29</f>
        <v>0</v>
      </c>
      <c r="L182">
        <f>'ZOOM 93'!K29</f>
        <v>692</v>
      </c>
      <c r="M182">
        <f>'ZOOM 93'!L29</f>
        <v>636</v>
      </c>
      <c r="N182">
        <f>'ZOOM 93'!M29</f>
        <v>812</v>
      </c>
      <c r="O182">
        <f>'ZOOM 93'!N29</f>
        <v>467</v>
      </c>
      <c r="P182">
        <f>'ZOOM 93'!O29</f>
        <v>19858</v>
      </c>
    </row>
    <row r="183" spans="1:16">
      <c r="A183">
        <v>93</v>
      </c>
      <c r="B183" t="s">
        <v>3053</v>
      </c>
      <c r="C183">
        <v>2020</v>
      </c>
      <c r="D183">
        <f>'ZOOM 93'!C30</f>
        <v>359</v>
      </c>
      <c r="E183">
        <f>'ZOOM 93'!D30</f>
        <v>602</v>
      </c>
      <c r="F183">
        <f>'ZOOM 93'!E30</f>
        <v>861</v>
      </c>
      <c r="G183">
        <f>'ZOOM 93'!F30</f>
        <v>2713</v>
      </c>
      <c r="H183">
        <f>'ZOOM 93'!G30</f>
        <v>3085</v>
      </c>
      <c r="I183">
        <f>'ZOOM 93'!H30</f>
        <v>6403</v>
      </c>
      <c r="J183">
        <f>'ZOOM 93'!I30</f>
        <v>6572</v>
      </c>
      <c r="K183">
        <f>'ZOOM 93'!J30</f>
        <v>160</v>
      </c>
      <c r="L183">
        <f>'ZOOM 93'!K30</f>
        <v>0</v>
      </c>
      <c r="M183">
        <f>'ZOOM 93'!L30</f>
        <v>1210</v>
      </c>
      <c r="N183">
        <f>'ZOOM 93'!M30</f>
        <v>1441</v>
      </c>
      <c r="O183">
        <f>'ZOOM 93'!N30</f>
        <v>1749</v>
      </c>
      <c r="P183">
        <f>'ZOOM 93'!O30</f>
        <v>25155</v>
      </c>
    </row>
    <row r="184" spans="1:16">
      <c r="A184">
        <v>93</v>
      </c>
      <c r="B184" t="s">
        <v>3053</v>
      </c>
      <c r="C184">
        <v>2019</v>
      </c>
      <c r="D184">
        <f>'ZOOM 93'!C31</f>
        <v>70.22</v>
      </c>
      <c r="E184">
        <f>'ZOOM 93'!D31</f>
        <v>480.20000000000005</v>
      </c>
      <c r="F184">
        <f>'ZOOM 93'!E31</f>
        <v>337.2</v>
      </c>
      <c r="G184">
        <f>'ZOOM 93'!F31</f>
        <v>49.3</v>
      </c>
      <c r="H184">
        <f>'ZOOM 93'!G31</f>
        <v>230</v>
      </c>
      <c r="I184">
        <f>'ZOOM 93'!H31</f>
        <v>827.95</v>
      </c>
      <c r="J184">
        <f>'ZOOM 93'!I31</f>
        <v>438.17999999999995</v>
      </c>
      <c r="K184">
        <f>'ZOOM 93'!J31</f>
        <v>122</v>
      </c>
      <c r="L184">
        <f>'ZOOM 93'!K31</f>
        <v>555.79999999999995</v>
      </c>
      <c r="M184">
        <f>'ZOOM 93'!L31</f>
        <v>355.1</v>
      </c>
      <c r="N184">
        <f>'ZOOM 93'!M31</f>
        <v>471.90000000000003</v>
      </c>
      <c r="O184">
        <f>'ZOOM 93'!N31</f>
        <v>106.9</v>
      </c>
      <c r="P184">
        <f>'ZOOM 93'!O31</f>
        <v>4044.7500000000005</v>
      </c>
    </row>
    <row r="186" spans="1:16">
      <c r="A186">
        <v>93</v>
      </c>
      <c r="B186" t="s">
        <v>3054</v>
      </c>
      <c r="C186">
        <v>2025</v>
      </c>
      <c r="D186">
        <f>'ZOOM 93'!C33</f>
        <v>29</v>
      </c>
      <c r="E186">
        <f>'ZOOM 93'!D33</f>
        <v>21</v>
      </c>
      <c r="F186">
        <f>'ZOOM 93'!E33</f>
        <v>19</v>
      </c>
      <c r="G186">
        <f>'ZOOM 93'!F33</f>
        <v>15</v>
      </c>
      <c r="H186" t="str">
        <f>'ZOOM 93'!G33</f>
        <v/>
      </c>
      <c r="I186" t="str">
        <f>'ZOOM 93'!H33</f>
        <v/>
      </c>
      <c r="J186" t="str">
        <f>'ZOOM 93'!I33</f>
        <v/>
      </c>
      <c r="K186" t="str">
        <f>'ZOOM 93'!J33</f>
        <v/>
      </c>
      <c r="L186" t="str">
        <f>'ZOOM 93'!K33</f>
        <v/>
      </c>
      <c r="M186" t="str">
        <f>'ZOOM 93'!L33</f>
        <v/>
      </c>
      <c r="N186" t="str">
        <f>'ZOOM 93'!M33</f>
        <v/>
      </c>
      <c r="O186" t="str">
        <f>'ZOOM 93'!N33</f>
        <v/>
      </c>
      <c r="P186">
        <f>'ZOOM 93'!O33</f>
        <v>84</v>
      </c>
    </row>
    <row r="187" spans="1:16">
      <c r="A187">
        <v>93</v>
      </c>
      <c r="B187" t="s">
        <v>3054</v>
      </c>
      <c r="C187">
        <v>2024</v>
      </c>
      <c r="D187">
        <f>'ZOOM 93'!C34</f>
        <v>6</v>
      </c>
      <c r="E187">
        <f>'ZOOM 93'!D34</f>
        <v>17</v>
      </c>
      <c r="F187">
        <f>'ZOOM 93'!E34</f>
        <v>23</v>
      </c>
      <c r="G187">
        <f>'ZOOM 93'!F34</f>
        <v>27</v>
      </c>
      <c r="H187">
        <f>'ZOOM 93'!G34</f>
        <v>23</v>
      </c>
      <c r="I187">
        <f>'ZOOM 93'!H34</f>
        <v>27</v>
      </c>
      <c r="J187">
        <f>'ZOOM 93'!I34</f>
        <v>51</v>
      </c>
      <c r="K187">
        <f>'ZOOM 93'!J34</f>
        <v>60</v>
      </c>
      <c r="L187">
        <f>'ZOOM 93'!K34</f>
        <v>37</v>
      </c>
      <c r="M187">
        <f>'ZOOM 93'!L34</f>
        <v>26</v>
      </c>
      <c r="N187">
        <f>'ZOOM 93'!M34</f>
        <v>29</v>
      </c>
      <c r="O187">
        <f>'ZOOM 93'!N34</f>
        <v>25</v>
      </c>
      <c r="P187">
        <f>'ZOOM 93'!O34</f>
        <v>351</v>
      </c>
    </row>
    <row r="188" spans="1:16">
      <c r="A188">
        <v>93</v>
      </c>
      <c r="B188" t="s">
        <v>3054</v>
      </c>
      <c r="C188">
        <v>2023</v>
      </c>
      <c r="D188">
        <f>'ZOOM 93'!C35</f>
        <v>10</v>
      </c>
      <c r="E188">
        <f>'ZOOM 93'!D35</f>
        <v>11</v>
      </c>
      <c r="F188">
        <f>'ZOOM 93'!E35</f>
        <v>15</v>
      </c>
      <c r="G188">
        <f>'ZOOM 93'!F35</f>
        <v>8</v>
      </c>
      <c r="H188">
        <f>'ZOOM 93'!G35</f>
        <v>12</v>
      </c>
      <c r="I188">
        <f>'ZOOM 93'!H35</f>
        <v>12</v>
      </c>
      <c r="J188">
        <f>'ZOOM 93'!I35</f>
        <v>13</v>
      </c>
      <c r="K188">
        <f>'ZOOM 93'!J35</f>
        <v>2</v>
      </c>
      <c r="L188">
        <f>'ZOOM 93'!K35</f>
        <v>14</v>
      </c>
      <c r="M188">
        <f>'ZOOM 93'!L35</f>
        <v>14</v>
      </c>
      <c r="N188">
        <f>'ZOOM 93'!M35</f>
        <v>9</v>
      </c>
      <c r="O188">
        <f>'ZOOM 93'!N35</f>
        <v>8</v>
      </c>
      <c r="P188">
        <f>'ZOOM 93'!O35</f>
        <v>128</v>
      </c>
    </row>
    <row r="189" spans="1:16">
      <c r="A189">
        <v>93</v>
      </c>
      <c r="B189" t="s">
        <v>3054</v>
      </c>
      <c r="C189">
        <v>2022</v>
      </c>
      <c r="D189">
        <f>'ZOOM 93'!C36</f>
        <v>6</v>
      </c>
      <c r="E189">
        <f>'ZOOM 93'!D36</f>
        <v>8</v>
      </c>
      <c r="F189">
        <f>'ZOOM 93'!E36</f>
        <v>7</v>
      </c>
      <c r="G189">
        <f>'ZOOM 93'!F36</f>
        <v>5</v>
      </c>
      <c r="H189">
        <f>'ZOOM 93'!G36</f>
        <v>7</v>
      </c>
      <c r="I189">
        <f>'ZOOM 93'!H36</f>
        <v>19</v>
      </c>
      <c r="J189">
        <f>'ZOOM 93'!I36</f>
        <v>18</v>
      </c>
      <c r="K189">
        <f>'ZOOM 93'!J36</f>
        <v>4</v>
      </c>
      <c r="L189">
        <f>'ZOOM 93'!K36</f>
        <v>9</v>
      </c>
      <c r="M189">
        <f>'ZOOM 93'!L36</f>
        <v>9</v>
      </c>
      <c r="N189">
        <f>'ZOOM 93'!M36</f>
        <v>5</v>
      </c>
      <c r="O189">
        <f>'ZOOM 93'!N36</f>
        <v>9</v>
      </c>
      <c r="P189">
        <f>'ZOOM 93'!O36</f>
        <v>106</v>
      </c>
    </row>
    <row r="190" spans="1:16">
      <c r="A190">
        <v>93</v>
      </c>
      <c r="B190" t="s">
        <v>3054</v>
      </c>
      <c r="C190">
        <v>2021</v>
      </c>
      <c r="D190">
        <f>'ZOOM 93'!C37</f>
        <v>10</v>
      </c>
      <c r="E190">
        <f>'ZOOM 93'!D37</f>
        <v>15</v>
      </c>
      <c r="F190">
        <f>'ZOOM 93'!E37</f>
        <v>16</v>
      </c>
      <c r="G190">
        <f>'ZOOM 93'!F37</f>
        <v>14</v>
      </c>
      <c r="H190">
        <f>'ZOOM 93'!G37</f>
        <v>10</v>
      </c>
      <c r="I190">
        <f>'ZOOM 93'!H37</f>
        <v>13</v>
      </c>
      <c r="J190">
        <f>'ZOOM 93'!I37</f>
        <v>8</v>
      </c>
      <c r="K190">
        <f>'ZOOM 93'!J37</f>
        <v>0</v>
      </c>
      <c r="L190">
        <f>'ZOOM 93'!K37</f>
        <v>5</v>
      </c>
      <c r="M190">
        <f>'ZOOM 93'!L37</f>
        <v>5</v>
      </c>
      <c r="N190">
        <f>'ZOOM 93'!M37</f>
        <v>5</v>
      </c>
      <c r="O190">
        <f>'ZOOM 93'!N37</f>
        <v>4</v>
      </c>
      <c r="P190">
        <f>'ZOOM 93'!O37</f>
        <v>105</v>
      </c>
    </row>
    <row r="191" spans="1:16">
      <c r="A191">
        <v>93</v>
      </c>
      <c r="B191" t="s">
        <v>3054</v>
      </c>
      <c r="C191">
        <v>2020</v>
      </c>
      <c r="D191">
        <f>'ZOOM 93'!C38</f>
        <v>7</v>
      </c>
      <c r="E191">
        <f>'ZOOM 93'!D38</f>
        <v>11</v>
      </c>
      <c r="F191">
        <f>'ZOOM 93'!E38</f>
        <v>8</v>
      </c>
      <c r="G191">
        <f>'ZOOM 93'!F38</f>
        <v>13</v>
      </c>
      <c r="H191">
        <f>'ZOOM 93'!G38</f>
        <v>11</v>
      </c>
      <c r="I191">
        <f>'ZOOM 93'!H38</f>
        <v>27</v>
      </c>
      <c r="J191">
        <f>'ZOOM 93'!I38</f>
        <v>20</v>
      </c>
      <c r="K191">
        <f>'ZOOM 93'!J38</f>
        <v>1</v>
      </c>
      <c r="L191">
        <f>'ZOOM 93'!K38</f>
        <v>0</v>
      </c>
      <c r="M191">
        <f>'ZOOM 93'!L38</f>
        <v>1</v>
      </c>
      <c r="N191">
        <f>'ZOOM 93'!M38</f>
        <v>6</v>
      </c>
      <c r="O191">
        <f>'ZOOM 93'!N38</f>
        <v>12</v>
      </c>
      <c r="P191">
        <f>'ZOOM 93'!O38</f>
        <v>117</v>
      </c>
    </row>
    <row r="192" spans="1:16">
      <c r="A192">
        <v>93</v>
      </c>
      <c r="B192" t="s">
        <v>3054</v>
      </c>
      <c r="C192">
        <v>2019</v>
      </c>
      <c r="D192">
        <f>'ZOOM 93'!C39</f>
        <v>0</v>
      </c>
      <c r="E192">
        <f>'ZOOM 93'!D39</f>
        <v>0</v>
      </c>
      <c r="F192">
        <f>'ZOOM 93'!E39</f>
        <v>0</v>
      </c>
      <c r="G192">
        <f>'ZOOM 93'!F39</f>
        <v>0</v>
      </c>
      <c r="H192">
        <f>'ZOOM 93'!G39</f>
        <v>0</v>
      </c>
      <c r="I192">
        <f>'ZOOM 93'!H39</f>
        <v>0</v>
      </c>
      <c r="J192">
        <f>'ZOOM 93'!I39</f>
        <v>0</v>
      </c>
      <c r="K192">
        <f>'ZOOM 93'!J39</f>
        <v>0</v>
      </c>
      <c r="L192">
        <f>'ZOOM 93'!K39</f>
        <v>0</v>
      </c>
      <c r="M192">
        <f>'ZOOM 93'!L39</f>
        <v>0</v>
      </c>
      <c r="N192">
        <f>'ZOOM 93'!M39</f>
        <v>0</v>
      </c>
      <c r="O192">
        <f>'ZOOM 93'!N39</f>
        <v>0</v>
      </c>
      <c r="P192">
        <f>'ZOOM 93'!O39</f>
        <v>89</v>
      </c>
    </row>
    <row r="194" spans="1:16">
      <c r="A194">
        <v>93</v>
      </c>
      <c r="B194" t="s">
        <v>3055</v>
      </c>
      <c r="C194">
        <v>2025</v>
      </c>
      <c r="D194">
        <f>'ZOOM 93'!C41</f>
        <v>209.00758620689655</v>
      </c>
      <c r="E194">
        <f>'ZOOM 93'!D41</f>
        <v>179.07666666666668</v>
      </c>
      <c r="F194">
        <f>'ZOOM 93'!E41</f>
        <v>104.19789473684212</v>
      </c>
      <c r="G194">
        <f>'ZOOM 93'!F41</f>
        <v>142.63200000000001</v>
      </c>
      <c r="H194" t="str">
        <f>'ZOOM 93'!G41</f>
        <v/>
      </c>
      <c r="I194" t="str">
        <f>'ZOOM 93'!H41</f>
        <v/>
      </c>
      <c r="J194" t="str">
        <f>'ZOOM 93'!I41</f>
        <v/>
      </c>
      <c r="K194" t="str">
        <f>'ZOOM 93'!J41</f>
        <v/>
      </c>
      <c r="L194" t="str">
        <f>'ZOOM 93'!K41</f>
        <v/>
      </c>
      <c r="M194" t="str">
        <f>'ZOOM 93'!L41</f>
        <v/>
      </c>
      <c r="N194" t="str">
        <f>'ZOOM 93'!M41</f>
        <v/>
      </c>
      <c r="O194" t="str">
        <f>'ZOOM 93'!N41</f>
        <v/>
      </c>
      <c r="P194">
        <f>'ZOOM 93'!O41</f>
        <v>165.96511904761905</v>
      </c>
    </row>
    <row r="195" spans="1:16">
      <c r="A195">
        <v>93</v>
      </c>
      <c r="B195" t="s">
        <v>3055</v>
      </c>
      <c r="C195">
        <v>2024</v>
      </c>
      <c r="D195">
        <f>'ZOOM 93'!C42</f>
        <v>190.125</v>
      </c>
      <c r="E195">
        <f>'ZOOM 93'!D42</f>
        <v>172.06158823529412</v>
      </c>
      <c r="F195">
        <f>'ZOOM 93'!E42</f>
        <v>116.49213043478261</v>
      </c>
      <c r="G195">
        <f>'ZOOM 93'!F42</f>
        <v>89.858148148148146</v>
      </c>
      <c r="H195">
        <f>'ZOOM 93'!G42</f>
        <v>109.5054347826087</v>
      </c>
      <c r="I195">
        <f>'ZOOM 93'!H42</f>
        <v>186.79355555555554</v>
      </c>
      <c r="J195">
        <f>'ZOOM 93'!I42</f>
        <v>122.87941176470589</v>
      </c>
      <c r="K195">
        <f>'ZOOM 93'!J42</f>
        <v>88.645499999999998</v>
      </c>
      <c r="L195">
        <f>'ZOOM 93'!K42</f>
        <v>176.54945945945946</v>
      </c>
      <c r="M195">
        <f>'ZOOM 93'!L42</f>
        <v>147.59884615384615</v>
      </c>
      <c r="N195">
        <f>'ZOOM 93'!M42</f>
        <v>225.49568965517244</v>
      </c>
      <c r="O195">
        <f>'ZOOM 93'!N42</f>
        <v>445.93239999999997</v>
      </c>
      <c r="P195">
        <f>'ZOOM 93'!O42</f>
        <v>160.6168148148148</v>
      </c>
    </row>
    <row r="196" spans="1:16">
      <c r="A196">
        <v>93</v>
      </c>
      <c r="B196" t="s">
        <v>3055</v>
      </c>
      <c r="C196">
        <v>2023</v>
      </c>
      <c r="D196">
        <f>'ZOOM 93'!C43</f>
        <v>83.81</v>
      </c>
      <c r="E196">
        <f>'ZOOM 93'!D43</f>
        <v>84.181818181818187</v>
      </c>
      <c r="F196">
        <f>'ZOOM 93'!E43</f>
        <v>79.795333333333332</v>
      </c>
      <c r="G196">
        <f>'ZOOM 93'!F43</f>
        <v>110.55000000000001</v>
      </c>
      <c r="H196">
        <f>'ZOOM 93'!G43</f>
        <v>114.27499999999999</v>
      </c>
      <c r="I196">
        <f>'ZOOM 93'!H43</f>
        <v>102.49166666666667</v>
      </c>
      <c r="J196">
        <f>'ZOOM 93'!I43</f>
        <v>161.4276923076923</v>
      </c>
      <c r="K196">
        <f>'ZOOM 93'!J43</f>
        <v>145.75</v>
      </c>
      <c r="L196">
        <f>'ZOOM 93'!K43</f>
        <v>187.56428571428572</v>
      </c>
      <c r="M196">
        <f>'ZOOM 93'!L43</f>
        <v>141.24142857142857</v>
      </c>
      <c r="N196">
        <f>'ZOOM 93'!M43</f>
        <v>82.298888888888897</v>
      </c>
      <c r="O196">
        <f>'ZOOM 93'!N43</f>
        <v>81.0625</v>
      </c>
      <c r="P196">
        <f>'ZOOM 93'!O43</f>
        <v>115.85281250000001</v>
      </c>
    </row>
    <row r="197" spans="1:16">
      <c r="A197">
        <v>93</v>
      </c>
      <c r="B197" t="s">
        <v>3055</v>
      </c>
      <c r="C197">
        <v>2022</v>
      </c>
      <c r="D197">
        <f>'ZOOM 93'!C44</f>
        <v>368.5</v>
      </c>
      <c r="E197">
        <f>'ZOOM 93'!D44</f>
        <v>399.35</v>
      </c>
      <c r="F197">
        <f>'ZOOM 93'!E44</f>
        <v>302.18571428571431</v>
      </c>
      <c r="G197">
        <f>'ZOOM 93'!F44</f>
        <v>157.19</v>
      </c>
      <c r="H197">
        <f>'ZOOM 93'!G44</f>
        <v>93.363571428571419</v>
      </c>
      <c r="I197">
        <f>'ZOOM 93'!H44</f>
        <v>114.68684210526317</v>
      </c>
      <c r="J197">
        <f>'ZOOM 93'!I44</f>
        <v>113.94666666666666</v>
      </c>
      <c r="K197">
        <f>'ZOOM 93'!J44</f>
        <v>103.25</v>
      </c>
      <c r="L197">
        <f>'ZOOM 93'!K44</f>
        <v>108.89777777777778</v>
      </c>
      <c r="M197">
        <f>'ZOOM 93'!L44</f>
        <v>97.551111111111112</v>
      </c>
      <c r="N197">
        <f>'ZOOM 93'!M44</f>
        <v>139.13600000000002</v>
      </c>
      <c r="O197">
        <f>'ZOOM 93'!N44</f>
        <v>82.055555555555557</v>
      </c>
      <c r="P197">
        <f>'ZOOM 93'!O44</f>
        <v>159.39533018867928</v>
      </c>
    </row>
    <row r="198" spans="1:16">
      <c r="A198">
        <v>93</v>
      </c>
      <c r="B198" t="s">
        <v>3055</v>
      </c>
      <c r="C198">
        <v>2021</v>
      </c>
      <c r="D198">
        <f>'ZOOM 93'!C45</f>
        <v>131</v>
      </c>
      <c r="E198">
        <f>'ZOOM 93'!D45</f>
        <v>135.66666666666666</v>
      </c>
      <c r="F198">
        <f>'ZOOM 93'!E45</f>
        <v>203.9375</v>
      </c>
      <c r="G198">
        <f>'ZOOM 93'!F45</f>
        <v>208.85714285714286</v>
      </c>
      <c r="H198">
        <f>'ZOOM 93'!G45</f>
        <v>237.1</v>
      </c>
      <c r="I198">
        <f>'ZOOM 93'!H45</f>
        <v>287</v>
      </c>
      <c r="J198">
        <f>'ZOOM 93'!I45</f>
        <v>202.125</v>
      </c>
      <c r="K198">
        <f>'ZOOM 93'!J45</f>
        <v>0</v>
      </c>
      <c r="L198">
        <f>'ZOOM 93'!K45</f>
        <v>138.4</v>
      </c>
      <c r="M198">
        <f>'ZOOM 93'!L45</f>
        <v>127.2</v>
      </c>
      <c r="N198">
        <f>'ZOOM 93'!M45</f>
        <v>162.4</v>
      </c>
      <c r="O198">
        <f>'ZOOM 93'!N45</f>
        <v>116.75</v>
      </c>
      <c r="P198">
        <f>'ZOOM 93'!O45</f>
        <v>189.12380952380951</v>
      </c>
    </row>
    <row r="199" spans="1:16">
      <c r="A199">
        <v>93</v>
      </c>
      <c r="B199" t="s">
        <v>3055</v>
      </c>
      <c r="C199">
        <v>2020</v>
      </c>
      <c r="D199">
        <f>'ZOOM 93'!C46</f>
        <v>51.285714285714285</v>
      </c>
      <c r="E199">
        <f>'ZOOM 93'!D46</f>
        <v>54.727272727272727</v>
      </c>
      <c r="F199">
        <f>'ZOOM 93'!E46</f>
        <v>107.625</v>
      </c>
      <c r="G199">
        <f>'ZOOM 93'!F46</f>
        <v>208.69230769230768</v>
      </c>
      <c r="H199">
        <f>'ZOOM 93'!G46</f>
        <v>280.45454545454544</v>
      </c>
      <c r="I199">
        <f>'ZOOM 93'!H46</f>
        <v>237.14814814814815</v>
      </c>
      <c r="J199">
        <f>'ZOOM 93'!I46</f>
        <v>328.6</v>
      </c>
      <c r="K199">
        <f>'ZOOM 93'!J46</f>
        <v>160</v>
      </c>
      <c r="L199">
        <f>'ZOOM 93'!K46</f>
        <v>0</v>
      </c>
      <c r="M199">
        <f>'ZOOM 93'!L46</f>
        <v>1210</v>
      </c>
      <c r="N199">
        <f>'ZOOM 93'!M46</f>
        <v>240.16666666666666</v>
      </c>
      <c r="O199">
        <f>'ZOOM 93'!N46</f>
        <v>145.75</v>
      </c>
      <c r="P199">
        <f>'ZOOM 93'!O46</f>
        <v>215</v>
      </c>
    </row>
    <row r="200" spans="1:16">
      <c r="A200">
        <v>93</v>
      </c>
      <c r="B200" t="s">
        <v>3055</v>
      </c>
      <c r="C200">
        <v>2019</v>
      </c>
      <c r="D200">
        <f>'ZOOM 93'!C47</f>
        <v>0</v>
      </c>
      <c r="E200">
        <f>'ZOOM 93'!D47</f>
        <v>0</v>
      </c>
      <c r="F200">
        <f>'ZOOM 93'!E47</f>
        <v>0</v>
      </c>
      <c r="G200">
        <f>'ZOOM 93'!F47</f>
        <v>0</v>
      </c>
      <c r="H200">
        <f>'ZOOM 93'!G47</f>
        <v>0</v>
      </c>
      <c r="I200">
        <f>'ZOOM 93'!H47</f>
        <v>0</v>
      </c>
      <c r="J200">
        <f>'ZOOM 93'!I47</f>
        <v>0</v>
      </c>
      <c r="K200">
        <f>'ZOOM 93'!J47</f>
        <v>0</v>
      </c>
      <c r="L200">
        <f>'ZOOM 93'!K47</f>
        <v>0</v>
      </c>
      <c r="M200">
        <f>'ZOOM 93'!L47</f>
        <v>0</v>
      </c>
      <c r="N200">
        <f>'ZOOM 93'!M47</f>
        <v>0</v>
      </c>
      <c r="O200">
        <f>'ZOOM 93'!N47</f>
        <v>0</v>
      </c>
      <c r="P200">
        <f>'ZOOM 93'!O47</f>
        <v>45.446629213483149</v>
      </c>
    </row>
    <row r="202" spans="1:16">
      <c r="A202">
        <v>93</v>
      </c>
      <c r="B202" t="s">
        <v>3056</v>
      </c>
      <c r="C202">
        <v>2025</v>
      </c>
      <c r="D202">
        <f>'ZOOM 93'!C50</f>
        <v>24</v>
      </c>
      <c r="E202">
        <f>'ZOOM 93'!D50</f>
        <v>19</v>
      </c>
      <c r="F202">
        <f>'ZOOM 93'!E50</f>
        <v>24</v>
      </c>
      <c r="G202">
        <f>'ZOOM 93'!F50</f>
        <v>13</v>
      </c>
      <c r="H202" t="str">
        <f>'ZOOM 93'!G50</f>
        <v/>
      </c>
      <c r="I202" t="str">
        <f>'ZOOM 93'!H50</f>
        <v/>
      </c>
      <c r="J202" t="str">
        <f>'ZOOM 93'!I50</f>
        <v/>
      </c>
      <c r="K202" t="str">
        <f>'ZOOM 93'!J50</f>
        <v/>
      </c>
      <c r="L202" t="str">
        <f>'ZOOM 93'!K50</f>
        <v/>
      </c>
      <c r="M202" t="str">
        <f>'ZOOM 93'!L50</f>
        <v/>
      </c>
      <c r="N202" t="str">
        <f>'ZOOM 93'!M50</f>
        <v/>
      </c>
      <c r="O202" t="str">
        <f>'ZOOM 93'!N50</f>
        <v/>
      </c>
      <c r="P202">
        <f>'ZOOM 93'!O50</f>
        <v>80</v>
      </c>
    </row>
    <row r="203" spans="1:16">
      <c r="A203">
        <v>93</v>
      </c>
      <c r="B203" t="s">
        <v>3056</v>
      </c>
      <c r="C203">
        <v>2024</v>
      </c>
      <c r="D203">
        <f>'ZOOM 93'!C51</f>
        <v>9</v>
      </c>
      <c r="E203">
        <f>'ZOOM 93'!D51</f>
        <v>8</v>
      </c>
      <c r="F203">
        <f>'ZOOM 93'!E51</f>
        <v>8</v>
      </c>
      <c r="G203">
        <f>'ZOOM 93'!F51</f>
        <v>11</v>
      </c>
      <c r="H203">
        <f>'ZOOM 93'!G51</f>
        <v>16</v>
      </c>
      <c r="I203">
        <f>'ZOOM 93'!H51</f>
        <v>21</v>
      </c>
      <c r="J203">
        <f>'ZOOM 93'!I51</f>
        <v>36</v>
      </c>
      <c r="K203">
        <f>'ZOOM 93'!J51</f>
        <v>56</v>
      </c>
      <c r="L203">
        <f>'ZOOM 93'!K51</f>
        <v>31</v>
      </c>
      <c r="M203">
        <f>'ZOOM 93'!L51</f>
        <v>29</v>
      </c>
      <c r="N203">
        <f>'ZOOM 93'!M51</f>
        <v>26</v>
      </c>
      <c r="O203">
        <f>'ZOOM 93'!N51</f>
        <v>25</v>
      </c>
      <c r="P203">
        <f>'ZOOM 93'!O51</f>
        <v>276</v>
      </c>
    </row>
    <row r="204" spans="1:16">
      <c r="A204">
        <v>93</v>
      </c>
      <c r="B204" t="s">
        <v>3056</v>
      </c>
      <c r="C204">
        <v>2023</v>
      </c>
      <c r="D204">
        <f>'ZOOM 93'!C52</f>
        <v>5</v>
      </c>
      <c r="E204">
        <f>'ZOOM 93'!D52</f>
        <v>5</v>
      </c>
      <c r="F204">
        <f>'ZOOM 93'!E52</f>
        <v>6</v>
      </c>
      <c r="G204">
        <f>'ZOOM 93'!F52</f>
        <v>4</v>
      </c>
      <c r="H204">
        <f>'ZOOM 93'!G52</f>
        <v>5</v>
      </c>
      <c r="I204">
        <f>'ZOOM 93'!H52</f>
        <v>5</v>
      </c>
      <c r="J204">
        <f>'ZOOM 93'!I52</f>
        <v>11</v>
      </c>
      <c r="K204">
        <f>'ZOOM 93'!J52</f>
        <v>3</v>
      </c>
      <c r="L204">
        <f>'ZOOM 93'!K52</f>
        <v>12</v>
      </c>
      <c r="M204">
        <f>'ZOOM 93'!L52</f>
        <v>7</v>
      </c>
      <c r="N204">
        <f>'ZOOM 93'!M52</f>
        <v>9</v>
      </c>
      <c r="O204">
        <f>'ZOOM 93'!N52</f>
        <v>9</v>
      </c>
      <c r="P204">
        <f>'ZOOM 93'!O52</f>
        <v>81</v>
      </c>
    </row>
    <row r="205" spans="1:16">
      <c r="A205">
        <v>93</v>
      </c>
      <c r="B205" t="s">
        <v>3056</v>
      </c>
      <c r="C205">
        <v>2022</v>
      </c>
      <c r="D205">
        <f>'ZOOM 93'!C53</f>
        <v>19</v>
      </c>
      <c r="E205">
        <f>'ZOOM 93'!D53</f>
        <v>26</v>
      </c>
      <c r="F205">
        <f>'ZOOM 93'!E53</f>
        <v>21</v>
      </c>
      <c r="G205">
        <f>'ZOOM 93'!F53</f>
        <v>18</v>
      </c>
      <c r="H205">
        <f>'ZOOM 93'!G53</f>
        <v>16</v>
      </c>
      <c r="I205">
        <f>'ZOOM 93'!H53</f>
        <v>13</v>
      </c>
      <c r="J205">
        <f>'ZOOM 93'!I53</f>
        <v>15</v>
      </c>
      <c r="K205">
        <f>'ZOOM 93'!J53</f>
        <v>11</v>
      </c>
      <c r="L205">
        <f>'ZOOM 93'!K53</f>
        <v>11</v>
      </c>
      <c r="M205">
        <f>'ZOOM 93'!L53</f>
        <v>7</v>
      </c>
      <c r="N205">
        <f>'ZOOM 93'!M53</f>
        <v>9</v>
      </c>
      <c r="O205">
        <f>'ZOOM 93'!N53</f>
        <v>14</v>
      </c>
      <c r="P205">
        <f>'ZOOM 93'!O53</f>
        <v>180</v>
      </c>
    </row>
    <row r="206" spans="1:16">
      <c r="A206">
        <v>93</v>
      </c>
      <c r="B206" t="s">
        <v>3056</v>
      </c>
      <c r="C206">
        <v>2021</v>
      </c>
      <c r="D206">
        <f>'ZOOM 93'!C54</f>
        <v>13</v>
      </c>
      <c r="E206">
        <f>'ZOOM 93'!D54</f>
        <v>10</v>
      </c>
      <c r="F206">
        <f>'ZOOM 93'!E54</f>
        <v>27</v>
      </c>
      <c r="G206">
        <f>'ZOOM 93'!F54</f>
        <v>14</v>
      </c>
      <c r="H206">
        <f>'ZOOM 93'!G54</f>
        <v>13</v>
      </c>
      <c r="I206">
        <f>'ZOOM 93'!H54</f>
        <v>27</v>
      </c>
      <c r="J206">
        <f>'ZOOM 93'!I54</f>
        <v>9</v>
      </c>
      <c r="K206">
        <f>'ZOOM 93'!J54</f>
        <v>12</v>
      </c>
      <c r="L206">
        <f>'ZOOM 93'!K54</f>
        <v>12</v>
      </c>
      <c r="M206">
        <f>'ZOOM 93'!L54</f>
        <v>18</v>
      </c>
      <c r="N206">
        <f>'ZOOM 93'!M54</f>
        <v>16</v>
      </c>
      <c r="O206">
        <f>'ZOOM 93'!N54</f>
        <v>30</v>
      </c>
      <c r="P206">
        <f>'ZOOM 93'!O54</f>
        <v>201</v>
      </c>
    </row>
    <row r="207" spans="1:16">
      <c r="A207">
        <v>93</v>
      </c>
      <c r="B207" t="s">
        <v>3056</v>
      </c>
      <c r="C207">
        <v>2020</v>
      </c>
      <c r="D207">
        <f>'ZOOM 93'!C55</f>
        <v>10</v>
      </c>
      <c r="E207">
        <f>'ZOOM 93'!D55</f>
        <v>9</v>
      </c>
      <c r="F207">
        <f>'ZOOM 93'!E55</f>
        <v>14</v>
      </c>
      <c r="G207">
        <f>'ZOOM 93'!F55</f>
        <v>19</v>
      </c>
      <c r="H207">
        <f>'ZOOM 93'!G55</f>
        <v>11</v>
      </c>
      <c r="I207">
        <f>'ZOOM 93'!H55</f>
        <v>19</v>
      </c>
      <c r="J207">
        <f>'ZOOM 93'!I55</f>
        <v>24</v>
      </c>
      <c r="K207">
        <f>'ZOOM 93'!J55</f>
        <v>7</v>
      </c>
      <c r="L207">
        <f>'ZOOM 93'!K55</f>
        <v>8</v>
      </c>
      <c r="M207">
        <f>'ZOOM 93'!L55</f>
        <v>6</v>
      </c>
      <c r="N207">
        <f>'ZOOM 93'!M55</f>
        <v>10</v>
      </c>
      <c r="O207">
        <f>'ZOOM 93'!N55</f>
        <v>11</v>
      </c>
      <c r="P207">
        <f>'ZOOM 93'!O55</f>
        <v>148</v>
      </c>
    </row>
    <row r="208" spans="1:16">
      <c r="A208">
        <v>93</v>
      </c>
      <c r="B208" t="s">
        <v>3056</v>
      </c>
      <c r="C208">
        <v>2019</v>
      </c>
      <c r="D208">
        <f>'ZOOM 93'!C56</f>
        <v>0</v>
      </c>
      <c r="E208">
        <f>'ZOOM 93'!D56</f>
        <v>0</v>
      </c>
      <c r="F208">
        <f>'ZOOM 93'!E56</f>
        <v>0</v>
      </c>
      <c r="G208">
        <f>'ZOOM 93'!F56</f>
        <v>0</v>
      </c>
      <c r="H208">
        <f>'ZOOM 93'!G56</f>
        <v>0</v>
      </c>
      <c r="I208">
        <f>'ZOOM 93'!H56</f>
        <v>0</v>
      </c>
      <c r="J208">
        <f>'ZOOM 93'!I56</f>
        <v>0</v>
      </c>
      <c r="K208">
        <f>'ZOOM 93'!J56</f>
        <v>0</v>
      </c>
      <c r="L208">
        <f>'ZOOM 93'!K56</f>
        <v>0</v>
      </c>
      <c r="M208">
        <f>'ZOOM 93'!L56</f>
        <v>0</v>
      </c>
      <c r="N208">
        <f>'ZOOM 93'!M56</f>
        <v>0</v>
      </c>
      <c r="O208">
        <f>'ZOOM 93'!N56</f>
        <v>0</v>
      </c>
      <c r="P208">
        <f>'ZOOM 93'!O56</f>
        <v>107</v>
      </c>
    </row>
    <row r="210" spans="1:16">
      <c r="A210">
        <v>93</v>
      </c>
      <c r="B210" t="s">
        <v>3057</v>
      </c>
      <c r="C210">
        <v>2025</v>
      </c>
      <c r="D210">
        <f>'ZOOM 93'!C58</f>
        <v>182.80541666666667</v>
      </c>
      <c r="E210">
        <f>'ZOOM 93'!D58</f>
        <v>164.09315789473683</v>
      </c>
      <c r="F210">
        <f>'ZOOM 93'!E58</f>
        <v>107.79375</v>
      </c>
      <c r="G210">
        <f>'ZOOM 93'!F58</f>
        <v>71.466923076923067</v>
      </c>
      <c r="H210" t="str">
        <f>'ZOOM 93'!G58</f>
        <v/>
      </c>
      <c r="I210" t="str">
        <f>'ZOOM 93'!H58</f>
        <v/>
      </c>
      <c r="J210" t="str">
        <f>'ZOOM 93'!I58</f>
        <v/>
      </c>
      <c r="K210" t="str">
        <f>'ZOOM 93'!J58</f>
        <v/>
      </c>
      <c r="L210" t="str">
        <f>'ZOOM 93'!K58</f>
        <v/>
      </c>
      <c r="M210" t="str">
        <f>'ZOOM 93'!L58</f>
        <v/>
      </c>
      <c r="N210" t="str">
        <f>'ZOOM 93'!M58</f>
        <v/>
      </c>
      <c r="O210" t="str">
        <f>'ZOOM 93'!N58</f>
        <v/>
      </c>
      <c r="P210">
        <f>'ZOOM 93'!O58</f>
        <v>137.76525000000001</v>
      </c>
    </row>
    <row r="211" spans="1:16">
      <c r="A211">
        <v>93</v>
      </c>
      <c r="B211" t="s">
        <v>3057</v>
      </c>
      <c r="C211">
        <v>2024</v>
      </c>
      <c r="D211">
        <f>'ZOOM 93'!C59</f>
        <v>166.50555555555553</v>
      </c>
      <c r="E211">
        <f>'ZOOM 93'!D59</f>
        <v>111.36875000000001</v>
      </c>
      <c r="F211">
        <f>'ZOOM 93'!E59</f>
        <v>123.42500000000001</v>
      </c>
      <c r="G211">
        <f>'ZOOM 93'!F59</f>
        <v>101.9909090909091</v>
      </c>
      <c r="H211">
        <f>'ZOOM 93'!G59</f>
        <v>108.503125</v>
      </c>
      <c r="I211">
        <f>'ZOOM 93'!H59</f>
        <v>207.17523809523806</v>
      </c>
      <c r="J211">
        <f>'ZOOM 93'!I59</f>
        <v>149.89416666666665</v>
      </c>
      <c r="K211">
        <f>'ZOOM 93'!J59</f>
        <v>118.23160714285714</v>
      </c>
      <c r="L211">
        <f>'ZOOM 93'!K59</f>
        <v>119.17806451612903</v>
      </c>
      <c r="M211">
        <f>'ZOOM 93'!L59</f>
        <v>65.963448275862063</v>
      </c>
      <c r="N211">
        <f>'ZOOM 93'!M59</f>
        <v>195.8503846153846</v>
      </c>
      <c r="O211">
        <f>'ZOOM 93'!N59</f>
        <v>422.19240000000008</v>
      </c>
      <c r="P211">
        <f>'ZOOM 93'!O59</f>
        <v>158.90242753623187</v>
      </c>
    </row>
    <row r="212" spans="1:16">
      <c r="A212">
        <v>93</v>
      </c>
      <c r="B212" t="s">
        <v>3057</v>
      </c>
      <c r="C212">
        <v>2023</v>
      </c>
      <c r="D212">
        <f>'ZOOM 93'!C60</f>
        <v>327.38</v>
      </c>
      <c r="E212">
        <f>'ZOOM 93'!D60</f>
        <v>383</v>
      </c>
      <c r="F212">
        <f>'ZOOM 93'!E60</f>
        <v>456.9083333333333</v>
      </c>
      <c r="G212">
        <f>'ZOOM 93'!F60</f>
        <v>222.5</v>
      </c>
      <c r="H212">
        <f>'ZOOM 93'!G60</f>
        <v>292.69099999999997</v>
      </c>
      <c r="I212">
        <f>'ZOOM 93'!H60</f>
        <v>185.69</v>
      </c>
      <c r="J212">
        <f>'ZOOM 93'!I60</f>
        <v>210.53181818181821</v>
      </c>
      <c r="K212">
        <f>'ZOOM 93'!J60</f>
        <v>513.5</v>
      </c>
      <c r="L212">
        <f>'ZOOM 93'!K60</f>
        <v>141.90833333333333</v>
      </c>
      <c r="M212">
        <f>'ZOOM 93'!L60</f>
        <v>147.81428571428572</v>
      </c>
      <c r="N212">
        <f>'ZOOM 93'!M60</f>
        <v>92.38666666666667</v>
      </c>
      <c r="O212">
        <f>'ZOOM 93'!N60</f>
        <v>113.27777777777777</v>
      </c>
      <c r="P212">
        <f>'ZOOM 93'!O60</f>
        <v>222.47141975308642</v>
      </c>
    </row>
    <row r="213" spans="1:16">
      <c r="A213">
        <v>93</v>
      </c>
      <c r="B213" t="s">
        <v>3057</v>
      </c>
      <c r="C213">
        <v>2022</v>
      </c>
      <c r="D213">
        <f>'ZOOM 93'!C61</f>
        <v>217.86999999999998</v>
      </c>
      <c r="E213">
        <f>'ZOOM 93'!D61</f>
        <v>178.65615384615381</v>
      </c>
      <c r="F213">
        <f>'ZOOM 93'!E61</f>
        <v>247.09904761904761</v>
      </c>
      <c r="G213">
        <f>'ZOOM 93'!F61</f>
        <v>188.9338888888889</v>
      </c>
      <c r="H213">
        <f>'ZOOM 93'!G61</f>
        <v>193.11500000000001</v>
      </c>
      <c r="I213">
        <f>'ZOOM 93'!H61</f>
        <v>238.69246153846149</v>
      </c>
      <c r="J213">
        <f>'ZOOM 93'!I61</f>
        <v>167.24466666666666</v>
      </c>
      <c r="K213">
        <f>'ZOOM 93'!J61</f>
        <v>242.74181818181816</v>
      </c>
      <c r="L213">
        <f>'ZOOM 93'!K61</f>
        <v>169.66545454545457</v>
      </c>
      <c r="M213">
        <f>'ZOOM 93'!L61</f>
        <v>234.78571428571428</v>
      </c>
      <c r="N213">
        <f>'ZOOM 93'!M61</f>
        <v>234.56444444444443</v>
      </c>
      <c r="O213">
        <f>'ZOOM 93'!N61</f>
        <v>197.18642857142859</v>
      </c>
      <c r="P213">
        <f>'ZOOM 93'!O61</f>
        <v>206.26478888888886</v>
      </c>
    </row>
    <row r="214" spans="1:16">
      <c r="A214">
        <v>93</v>
      </c>
      <c r="B214" t="s">
        <v>3057</v>
      </c>
      <c r="C214">
        <v>2021</v>
      </c>
      <c r="D214">
        <f>'ZOOM 93'!C62</f>
        <v>89.230769230769226</v>
      </c>
      <c r="E214">
        <f>'ZOOM 93'!D62</f>
        <v>252.9</v>
      </c>
      <c r="F214">
        <f>'ZOOM 93'!E62</f>
        <v>133.59259259259258</v>
      </c>
      <c r="G214">
        <f>'ZOOM 93'!F62</f>
        <v>110.85714285714286</v>
      </c>
      <c r="H214">
        <f>'ZOOM 93'!G62</f>
        <v>162.07692307692307</v>
      </c>
      <c r="I214">
        <f>'ZOOM 93'!H62</f>
        <v>177.14814814814815</v>
      </c>
      <c r="J214">
        <f>'ZOOM 93'!I62</f>
        <v>195.55555555555554</v>
      </c>
      <c r="K214">
        <f>'ZOOM 93'!J62</f>
        <v>165.5</v>
      </c>
      <c r="L214">
        <f>'ZOOM 93'!K62</f>
        <v>205.58333333333334</v>
      </c>
      <c r="M214">
        <f>'ZOOM 93'!L62</f>
        <v>210.11111111111111</v>
      </c>
      <c r="N214">
        <f>'ZOOM 93'!M62</f>
        <v>161.3125</v>
      </c>
      <c r="O214">
        <f>'ZOOM 93'!N62</f>
        <v>160.23333333333332</v>
      </c>
      <c r="P214">
        <f>'ZOOM 93'!O62</f>
        <v>164.78109452736319</v>
      </c>
    </row>
    <row r="215" spans="1:16">
      <c r="A215">
        <v>93</v>
      </c>
      <c r="B215" t="s">
        <v>3057</v>
      </c>
      <c r="C215">
        <v>2020</v>
      </c>
      <c r="D215">
        <f>'ZOOM 93'!C63</f>
        <v>131</v>
      </c>
      <c r="E215">
        <f>'ZOOM 93'!D63</f>
        <v>115.11111111111111</v>
      </c>
      <c r="F215">
        <f>'ZOOM 93'!E63</f>
        <v>148.28571428571428</v>
      </c>
      <c r="G215">
        <f>'ZOOM 93'!F63</f>
        <v>112</v>
      </c>
      <c r="H215">
        <f>'ZOOM 93'!G63</f>
        <v>197.36363636363637</v>
      </c>
      <c r="I215">
        <f>'ZOOM 93'!H63</f>
        <v>141.73684210526315</v>
      </c>
      <c r="J215">
        <f>'ZOOM 93'!I63</f>
        <v>124.16666666666667</v>
      </c>
      <c r="K215">
        <f>'ZOOM 93'!J63</f>
        <v>106</v>
      </c>
      <c r="L215">
        <f>'ZOOM 93'!K63</f>
        <v>147.375</v>
      </c>
      <c r="M215">
        <f>'ZOOM 93'!L63</f>
        <v>117.83333333333333</v>
      </c>
      <c r="N215">
        <f>'ZOOM 93'!M63</f>
        <v>126.8</v>
      </c>
      <c r="O215">
        <f>'ZOOM 93'!N63</f>
        <v>247.63636363636363</v>
      </c>
      <c r="P215">
        <f>'ZOOM 93'!O63</f>
        <v>141.98648648648648</v>
      </c>
    </row>
    <row r="216" spans="1:16">
      <c r="A216">
        <v>93</v>
      </c>
      <c r="B216" t="s">
        <v>3057</v>
      </c>
      <c r="C216">
        <v>2019</v>
      </c>
      <c r="D216">
        <f>'ZOOM 93'!C64</f>
        <v>0</v>
      </c>
      <c r="E216">
        <f>'ZOOM 93'!D64</f>
        <v>0</v>
      </c>
      <c r="F216">
        <f>'ZOOM 93'!E64</f>
        <v>0</v>
      </c>
      <c r="G216">
        <f>'ZOOM 93'!F64</f>
        <v>0</v>
      </c>
      <c r="H216">
        <f>'ZOOM 93'!G64</f>
        <v>0</v>
      </c>
      <c r="I216">
        <f>'ZOOM 93'!H64</f>
        <v>0</v>
      </c>
      <c r="J216">
        <f>'ZOOM 93'!I64</f>
        <v>0</v>
      </c>
      <c r="K216">
        <f>'ZOOM 93'!J64</f>
        <v>0</v>
      </c>
      <c r="L216">
        <f>'ZOOM 93'!K64</f>
        <v>0</v>
      </c>
      <c r="M216">
        <f>'ZOOM 93'!L64</f>
        <v>0</v>
      </c>
      <c r="N216">
        <f>'ZOOM 93'!M64</f>
        <v>0</v>
      </c>
      <c r="O216">
        <f>'ZOOM 93'!N64</f>
        <v>0</v>
      </c>
      <c r="P216">
        <f>'ZOOM 93'!O64</f>
        <v>94.042299065420593</v>
      </c>
    </row>
    <row r="218" spans="1:16">
      <c r="A218">
        <v>93</v>
      </c>
      <c r="B218" t="s">
        <v>3058</v>
      </c>
      <c r="C218">
        <v>2025</v>
      </c>
      <c r="D218">
        <f>'ZOOM 93'!C67</f>
        <v>53</v>
      </c>
      <c r="E218">
        <f>'ZOOM 93'!D67</f>
        <v>40</v>
      </c>
      <c r="F218">
        <f>'ZOOM 93'!E67</f>
        <v>43</v>
      </c>
      <c r="G218">
        <f>'ZOOM 93'!F67</f>
        <v>28</v>
      </c>
      <c r="H218" t="str">
        <f>'ZOOM 93'!G67</f>
        <v/>
      </c>
      <c r="I218" t="str">
        <f>'ZOOM 93'!H67</f>
        <v/>
      </c>
      <c r="J218" t="str">
        <f>'ZOOM 93'!I67</f>
        <v/>
      </c>
      <c r="K218" t="str">
        <f>'ZOOM 93'!J67</f>
        <v/>
      </c>
      <c r="L218" t="str">
        <f>'ZOOM 93'!K67</f>
        <v/>
      </c>
      <c r="M218" t="str">
        <f>'ZOOM 93'!L67</f>
        <v/>
      </c>
      <c r="N218" t="str">
        <f>'ZOOM 93'!M67</f>
        <v/>
      </c>
      <c r="O218" t="str">
        <f>'ZOOM 93'!N67</f>
        <v/>
      </c>
      <c r="P218">
        <f>'ZOOM 93'!O67</f>
        <v>164</v>
      </c>
    </row>
    <row r="219" spans="1:16">
      <c r="A219">
        <v>93</v>
      </c>
      <c r="B219" t="s">
        <v>3058</v>
      </c>
      <c r="C219">
        <v>2024</v>
      </c>
      <c r="D219">
        <f>'ZOOM 93'!C68</f>
        <v>15</v>
      </c>
      <c r="E219">
        <f>'ZOOM 93'!D68</f>
        <v>25</v>
      </c>
      <c r="F219">
        <f>'ZOOM 93'!E68</f>
        <v>31</v>
      </c>
      <c r="G219">
        <f>'ZOOM 93'!F68</f>
        <v>38</v>
      </c>
      <c r="H219">
        <f>'ZOOM 93'!G68</f>
        <v>39</v>
      </c>
      <c r="I219">
        <f>'ZOOM 93'!H68</f>
        <v>48</v>
      </c>
      <c r="J219">
        <f>'ZOOM 93'!I68</f>
        <v>87</v>
      </c>
      <c r="K219">
        <f>'ZOOM 93'!J68</f>
        <v>116</v>
      </c>
      <c r="L219">
        <f>'ZOOM 93'!K68</f>
        <v>68</v>
      </c>
      <c r="M219">
        <f>'ZOOM 93'!L68</f>
        <v>55</v>
      </c>
      <c r="N219">
        <f>'ZOOM 93'!M68</f>
        <v>55</v>
      </c>
      <c r="O219">
        <f>'ZOOM 93'!N68</f>
        <v>50</v>
      </c>
      <c r="P219">
        <f>'ZOOM 93'!O68</f>
        <v>627</v>
      </c>
    </row>
    <row r="220" spans="1:16">
      <c r="A220">
        <v>93</v>
      </c>
      <c r="B220" t="s">
        <v>3058</v>
      </c>
      <c r="C220">
        <v>2023</v>
      </c>
      <c r="D220">
        <f>'ZOOM 93'!C69</f>
        <v>15</v>
      </c>
      <c r="E220">
        <f>'ZOOM 93'!D69</f>
        <v>16</v>
      </c>
      <c r="F220">
        <f>'ZOOM 93'!E69</f>
        <v>21</v>
      </c>
      <c r="G220">
        <f>'ZOOM 93'!F69</f>
        <v>12</v>
      </c>
      <c r="H220">
        <f>'ZOOM 93'!G69</f>
        <v>17</v>
      </c>
      <c r="I220">
        <f>'ZOOM 93'!H69</f>
        <v>17</v>
      </c>
      <c r="J220">
        <f>'ZOOM 93'!I69</f>
        <v>24</v>
      </c>
      <c r="K220">
        <f>'ZOOM 93'!J69</f>
        <v>5</v>
      </c>
      <c r="L220">
        <f>'ZOOM 93'!K69</f>
        <v>26</v>
      </c>
      <c r="M220">
        <f>'ZOOM 93'!L69</f>
        <v>21</v>
      </c>
      <c r="N220">
        <f>'ZOOM 93'!M69</f>
        <v>18</v>
      </c>
      <c r="O220">
        <f>'ZOOM 93'!N69</f>
        <v>17</v>
      </c>
      <c r="P220">
        <f>'ZOOM 93'!O69</f>
        <v>209</v>
      </c>
    </row>
    <row r="221" spans="1:16">
      <c r="A221">
        <v>93</v>
      </c>
      <c r="B221" t="s">
        <v>3058</v>
      </c>
      <c r="C221">
        <v>2022</v>
      </c>
      <c r="D221">
        <f>'ZOOM 93'!C70</f>
        <v>25</v>
      </c>
      <c r="E221">
        <f>'ZOOM 93'!D70</f>
        <v>34</v>
      </c>
      <c r="F221">
        <f>'ZOOM 93'!E70</f>
        <v>28</v>
      </c>
      <c r="G221">
        <f>'ZOOM 93'!F70</f>
        <v>23</v>
      </c>
      <c r="H221">
        <f>'ZOOM 93'!G70</f>
        <v>23</v>
      </c>
      <c r="I221">
        <f>'ZOOM 93'!H70</f>
        <v>32</v>
      </c>
      <c r="J221">
        <f>'ZOOM 93'!I70</f>
        <v>33</v>
      </c>
      <c r="K221">
        <f>'ZOOM 93'!J70</f>
        <v>15</v>
      </c>
      <c r="L221">
        <f>'ZOOM 93'!K70</f>
        <v>20</v>
      </c>
      <c r="M221">
        <f>'ZOOM 93'!L70</f>
        <v>16</v>
      </c>
      <c r="N221">
        <f>'ZOOM 93'!M70</f>
        <v>14</v>
      </c>
      <c r="O221">
        <f>'ZOOM 93'!N70</f>
        <v>23</v>
      </c>
      <c r="P221">
        <f>'ZOOM 93'!O70</f>
        <v>286</v>
      </c>
    </row>
    <row r="222" spans="1:16">
      <c r="A222">
        <v>93</v>
      </c>
      <c r="B222" t="s">
        <v>3058</v>
      </c>
      <c r="C222">
        <v>2021</v>
      </c>
      <c r="D222">
        <f>'ZOOM 93'!C71</f>
        <v>23</v>
      </c>
      <c r="E222">
        <f>'ZOOM 93'!D71</f>
        <v>25</v>
      </c>
      <c r="F222">
        <f>'ZOOM 93'!E71</f>
        <v>43</v>
      </c>
      <c r="G222">
        <f>'ZOOM 93'!F71</f>
        <v>28</v>
      </c>
      <c r="H222">
        <f>'ZOOM 93'!G71</f>
        <v>23</v>
      </c>
      <c r="I222">
        <f>'ZOOM 93'!H71</f>
        <v>40</v>
      </c>
      <c r="J222">
        <f>'ZOOM 93'!I71</f>
        <v>17</v>
      </c>
      <c r="K222">
        <f>'ZOOM 93'!J71</f>
        <v>12</v>
      </c>
      <c r="L222">
        <f>'ZOOM 93'!K71</f>
        <v>17</v>
      </c>
      <c r="M222">
        <f>'ZOOM 93'!L71</f>
        <v>23</v>
      </c>
      <c r="N222">
        <f>'ZOOM 93'!M71</f>
        <v>21</v>
      </c>
      <c r="O222">
        <f>'ZOOM 93'!N71</f>
        <v>34</v>
      </c>
      <c r="P222">
        <f>'ZOOM 93'!O71</f>
        <v>306</v>
      </c>
    </row>
    <row r="223" spans="1:16">
      <c r="A223">
        <v>93</v>
      </c>
      <c r="B223" t="s">
        <v>3058</v>
      </c>
      <c r="C223">
        <v>2020</v>
      </c>
      <c r="D223">
        <f>'ZOOM 93'!C72</f>
        <v>17</v>
      </c>
      <c r="E223">
        <f>'ZOOM 93'!D72</f>
        <v>20</v>
      </c>
      <c r="F223">
        <f>'ZOOM 93'!E72</f>
        <v>22</v>
      </c>
      <c r="G223">
        <f>'ZOOM 93'!F72</f>
        <v>32</v>
      </c>
      <c r="H223">
        <f>'ZOOM 93'!G72</f>
        <v>22</v>
      </c>
      <c r="I223">
        <f>'ZOOM 93'!H72</f>
        <v>46</v>
      </c>
      <c r="J223">
        <f>'ZOOM 93'!I72</f>
        <v>44</v>
      </c>
      <c r="K223">
        <f>'ZOOM 93'!J72</f>
        <v>8</v>
      </c>
      <c r="L223">
        <f>'ZOOM 93'!K72</f>
        <v>8</v>
      </c>
      <c r="M223">
        <f>'ZOOM 93'!L72</f>
        <v>7</v>
      </c>
      <c r="N223">
        <f>'ZOOM 93'!M72</f>
        <v>16</v>
      </c>
      <c r="O223">
        <f>'ZOOM 93'!N72</f>
        <v>23</v>
      </c>
      <c r="P223">
        <f>'ZOOM 93'!O72</f>
        <v>265</v>
      </c>
    </row>
    <row r="224" spans="1:16">
      <c r="A224">
        <v>93</v>
      </c>
      <c r="B224" t="s">
        <v>3058</v>
      </c>
      <c r="C224">
        <v>2019</v>
      </c>
      <c r="D224">
        <f>'ZOOM 93'!C73</f>
        <v>0</v>
      </c>
      <c r="E224">
        <f>'ZOOM 93'!D73</f>
        <v>0</v>
      </c>
      <c r="F224">
        <f>'ZOOM 93'!E73</f>
        <v>0</v>
      </c>
      <c r="G224">
        <f>'ZOOM 93'!F73</f>
        <v>0</v>
      </c>
      <c r="H224">
        <f>'ZOOM 93'!G73</f>
        <v>0</v>
      </c>
      <c r="I224">
        <f>'ZOOM 93'!H73</f>
        <v>0</v>
      </c>
      <c r="J224">
        <f>'ZOOM 93'!I73</f>
        <v>0</v>
      </c>
      <c r="K224">
        <f>'ZOOM 93'!J73</f>
        <v>0</v>
      </c>
      <c r="L224">
        <f>'ZOOM 93'!K73</f>
        <v>0</v>
      </c>
      <c r="M224">
        <f>'ZOOM 93'!L73</f>
        <v>0</v>
      </c>
      <c r="N224">
        <f>'ZOOM 93'!M73</f>
        <v>0</v>
      </c>
      <c r="O224">
        <f>'ZOOM 93'!N73</f>
        <v>0</v>
      </c>
      <c r="P224">
        <f>'ZOOM 93'!O73</f>
        <v>196</v>
      </c>
    </row>
    <row r="226" spans="1:16">
      <c r="A226">
        <v>94</v>
      </c>
      <c r="B226" t="s">
        <v>3052</v>
      </c>
      <c r="C226">
        <v>2025</v>
      </c>
      <c r="D226">
        <f>'ZOOM 94'!C16</f>
        <v>421.67</v>
      </c>
      <c r="E226">
        <f>'ZOOM 94'!D16</f>
        <v>961.89999999999986</v>
      </c>
      <c r="F226">
        <f>'ZOOM 94'!E16</f>
        <v>1814.2999999999997</v>
      </c>
      <c r="G226">
        <f>'ZOOM 94'!F16</f>
        <v>240</v>
      </c>
      <c r="H226" t="str">
        <f>'ZOOM 94'!G16</f>
        <v/>
      </c>
      <c r="I226" t="str">
        <f>'ZOOM 94'!H16</f>
        <v/>
      </c>
      <c r="J226" t="str">
        <f>'ZOOM 94'!I16</f>
        <v/>
      </c>
      <c r="K226" t="str">
        <f>'ZOOM 94'!J16</f>
        <v/>
      </c>
      <c r="L226" t="str">
        <f>'ZOOM 94'!K16</f>
        <v/>
      </c>
      <c r="M226" t="str">
        <f>'ZOOM 94'!L16</f>
        <v/>
      </c>
      <c r="N226" t="str">
        <f>'ZOOM 94'!M16</f>
        <v/>
      </c>
      <c r="O226" t="str">
        <f>'ZOOM 94'!N16</f>
        <v/>
      </c>
      <c r="P226">
        <f>'ZOOM 94'!O16</f>
        <v>3437.87</v>
      </c>
    </row>
    <row r="227" spans="1:16">
      <c r="A227">
        <v>94</v>
      </c>
      <c r="B227" t="s">
        <v>3052</v>
      </c>
      <c r="C227">
        <v>2024</v>
      </c>
      <c r="D227">
        <f>'ZOOM 94'!C17</f>
        <v>172.43</v>
      </c>
      <c r="E227">
        <f>'ZOOM 94'!D17</f>
        <v>812.529</v>
      </c>
      <c r="F227">
        <f>'ZOOM 94'!E17</f>
        <v>1131.1890000000001</v>
      </c>
      <c r="G227">
        <f>'ZOOM 94'!F17</f>
        <v>1030.0749999999998</v>
      </c>
      <c r="H227">
        <f>'ZOOM 94'!G17</f>
        <v>1070.5800000000002</v>
      </c>
      <c r="I227">
        <f>'ZOOM 94'!H17</f>
        <v>1526.1759999999999</v>
      </c>
      <c r="J227">
        <f>'ZOOM 94'!I17</f>
        <v>498.94</v>
      </c>
      <c r="K227">
        <f>'ZOOM 94'!J17</f>
        <v>3365.26</v>
      </c>
      <c r="L227">
        <f>'ZOOM 94'!K17</f>
        <v>0</v>
      </c>
      <c r="M227">
        <f>'ZOOM 94'!L17</f>
        <v>858.65</v>
      </c>
      <c r="N227">
        <f>'ZOOM 94'!M17</f>
        <v>547.59999999999991</v>
      </c>
      <c r="O227">
        <f>'ZOOM 94'!N17</f>
        <v>244.5</v>
      </c>
      <c r="P227">
        <f>'ZOOM 94'!O17</f>
        <v>11257.929</v>
      </c>
    </row>
    <row r="228" spans="1:16">
      <c r="A228">
        <v>94</v>
      </c>
      <c r="B228" t="s">
        <v>3052</v>
      </c>
      <c r="C228">
        <v>2023</v>
      </c>
      <c r="D228">
        <f>'ZOOM 94'!C18</f>
        <v>1618.7049999999999</v>
      </c>
      <c r="E228">
        <f>'ZOOM 94'!D18</f>
        <v>1013.05</v>
      </c>
      <c r="F228">
        <f>'ZOOM 94'!E18</f>
        <v>1733.3000000000002</v>
      </c>
      <c r="G228">
        <f>'ZOOM 94'!F18</f>
        <v>762.3</v>
      </c>
      <c r="H228">
        <f>'ZOOM 94'!G18</f>
        <v>809.12</v>
      </c>
      <c r="I228">
        <f>'ZOOM 94'!H18</f>
        <v>2471.665</v>
      </c>
      <c r="J228">
        <f>'ZOOM 94'!I18</f>
        <v>1014.4</v>
      </c>
      <c r="K228">
        <f>'ZOOM 94'!J18</f>
        <v>0</v>
      </c>
      <c r="L228">
        <f>'ZOOM 94'!K18</f>
        <v>45</v>
      </c>
      <c r="M228">
        <f>'ZOOM 94'!L18</f>
        <v>670</v>
      </c>
      <c r="N228">
        <f>'ZOOM 94'!M18</f>
        <v>533.9</v>
      </c>
      <c r="O228">
        <f>'ZOOM 94'!N18</f>
        <v>1507.7120000000002</v>
      </c>
      <c r="P228">
        <f>'ZOOM 94'!O18</f>
        <v>12179.151999999998</v>
      </c>
    </row>
    <row r="229" spans="1:16">
      <c r="A229">
        <v>94</v>
      </c>
      <c r="B229" t="s">
        <v>3052</v>
      </c>
      <c r="C229">
        <v>2022</v>
      </c>
      <c r="D229">
        <f>'ZOOM 94'!C19</f>
        <v>1117</v>
      </c>
      <c r="E229">
        <f>'ZOOM 94'!D19</f>
        <v>808.6</v>
      </c>
      <c r="F229">
        <f>'ZOOM 94'!E19</f>
        <v>776.56500000000005</v>
      </c>
      <c r="G229">
        <f>'ZOOM 94'!F19</f>
        <v>1183.5650000000001</v>
      </c>
      <c r="H229">
        <f>'ZOOM 94'!G19</f>
        <v>904.70800000000008</v>
      </c>
      <c r="I229">
        <f>'ZOOM 94'!H19</f>
        <v>1464.1460000000002</v>
      </c>
      <c r="J229">
        <f>'ZOOM 94'!I19</f>
        <v>1566.8</v>
      </c>
      <c r="K229">
        <f>'ZOOM 94'!J19</f>
        <v>782.83500000000004</v>
      </c>
      <c r="L229">
        <f>'ZOOM 94'!K19</f>
        <v>925.18500000000006</v>
      </c>
      <c r="M229">
        <f>'ZOOM 94'!L19</f>
        <v>1227.865</v>
      </c>
      <c r="N229">
        <f>'ZOOM 94'!M19</f>
        <v>1078.7349999999999</v>
      </c>
      <c r="O229">
        <f>'ZOOM 94'!N19</f>
        <v>1825.1</v>
      </c>
      <c r="P229">
        <f>'ZOOM 94'!O19</f>
        <v>13661.104000000001</v>
      </c>
    </row>
    <row r="230" spans="1:16">
      <c r="A230">
        <v>94</v>
      </c>
      <c r="B230" t="s">
        <v>3052</v>
      </c>
      <c r="C230">
        <v>2021</v>
      </c>
      <c r="D230">
        <f>'ZOOM 94'!C20</f>
        <v>940.73</v>
      </c>
      <c r="E230">
        <f>'ZOOM 94'!D20</f>
        <v>1370.4</v>
      </c>
      <c r="F230">
        <f>'ZOOM 94'!E20</f>
        <v>293</v>
      </c>
      <c r="G230">
        <f>'ZOOM 94'!F20</f>
        <v>1179.4000000000001</v>
      </c>
      <c r="H230">
        <f>'ZOOM 94'!G20</f>
        <v>281</v>
      </c>
      <c r="I230">
        <f>'ZOOM 94'!H20</f>
        <v>2387.3999999999996</v>
      </c>
      <c r="J230">
        <f>'ZOOM 94'!I20</f>
        <v>321</v>
      </c>
      <c r="K230">
        <f>'ZOOM 94'!J20</f>
        <v>0</v>
      </c>
      <c r="L230">
        <f>'ZOOM 94'!K20</f>
        <v>602</v>
      </c>
      <c r="M230">
        <f>'ZOOM 94'!L20</f>
        <v>0</v>
      </c>
      <c r="N230">
        <f>'ZOOM 94'!M20</f>
        <v>277.48500000000001</v>
      </c>
      <c r="O230">
        <f>'ZOOM 94'!N20</f>
        <v>0</v>
      </c>
      <c r="P230">
        <f>'ZOOM 94'!O20</f>
        <v>7652.415</v>
      </c>
    </row>
    <row r="231" spans="1:16">
      <c r="A231">
        <v>94</v>
      </c>
      <c r="B231" t="s">
        <v>3052</v>
      </c>
      <c r="C231">
        <v>2020</v>
      </c>
      <c r="D231">
        <f>'ZOOM 94'!C21</f>
        <v>342.32</v>
      </c>
      <c r="E231">
        <f>'ZOOM 94'!D21</f>
        <v>697.41499999999996</v>
      </c>
      <c r="F231">
        <f>'ZOOM 94'!E21</f>
        <v>3618.25</v>
      </c>
      <c r="G231">
        <f>'ZOOM 94'!F21</f>
        <v>3801.9</v>
      </c>
      <c r="H231">
        <f>'ZOOM 94'!G21</f>
        <v>3131</v>
      </c>
      <c r="I231">
        <f>'ZOOM 94'!H21</f>
        <v>2624</v>
      </c>
      <c r="J231">
        <f>'ZOOM 94'!I21</f>
        <v>1197.67</v>
      </c>
      <c r="K231">
        <f>'ZOOM 94'!J21</f>
        <v>980.49800000000005</v>
      </c>
      <c r="L231">
        <f>'ZOOM 94'!K21</f>
        <v>977</v>
      </c>
      <c r="M231">
        <f>'ZOOM 94'!L21</f>
        <v>858.54</v>
      </c>
      <c r="N231">
        <f>'ZOOM 94'!M21</f>
        <v>1240</v>
      </c>
      <c r="O231">
        <f>'ZOOM 94'!N21</f>
        <v>818.09999999999991</v>
      </c>
      <c r="P231">
        <f>'ZOOM 94'!O21</f>
        <v>20286.692999999999</v>
      </c>
    </row>
    <row r="232" spans="1:16">
      <c r="A232">
        <v>94</v>
      </c>
      <c r="B232" t="s">
        <v>3052</v>
      </c>
      <c r="C232">
        <v>2019</v>
      </c>
      <c r="D232">
        <f>'ZOOM 94'!C22</f>
        <v>399.9</v>
      </c>
      <c r="E232">
        <f>'ZOOM 94'!D22</f>
        <v>512.31500000000005</v>
      </c>
      <c r="F232">
        <f>'ZOOM 94'!E22</f>
        <v>347.12100000000004</v>
      </c>
      <c r="G232">
        <f>'ZOOM 94'!F22</f>
        <v>537.46500000000003</v>
      </c>
      <c r="H232">
        <f>'ZOOM 94'!G22</f>
        <v>693.42499999999995</v>
      </c>
      <c r="I232">
        <f>'ZOOM 94'!H22</f>
        <v>922.9</v>
      </c>
      <c r="J232">
        <f>'ZOOM 94'!I22</f>
        <v>0</v>
      </c>
      <c r="K232">
        <f>'ZOOM 94'!J22</f>
        <v>15.211</v>
      </c>
      <c r="L232">
        <f>'ZOOM 94'!K22</f>
        <v>224.22499999999999</v>
      </c>
      <c r="M232">
        <f>'ZOOM 94'!L22</f>
        <v>309.15799999999996</v>
      </c>
      <c r="N232">
        <f>'ZOOM 94'!M22</f>
        <v>1704.463</v>
      </c>
      <c r="O232">
        <f>'ZOOM 94'!N22</f>
        <v>186.755</v>
      </c>
      <c r="P232">
        <f>'ZOOM 94'!O22</f>
        <v>5852.9379999999992</v>
      </c>
    </row>
    <row r="234" spans="1:16">
      <c r="A234">
        <v>94</v>
      </c>
      <c r="B234" t="s">
        <v>3053</v>
      </c>
      <c r="C234">
        <v>2025</v>
      </c>
      <c r="D234">
        <f>'ZOOM 94'!C25</f>
        <v>214.57999999999998</v>
      </c>
      <c r="E234">
        <f>'ZOOM 94'!D25</f>
        <v>109.2</v>
      </c>
      <c r="F234">
        <f>'ZOOM 94'!E25</f>
        <v>180.01</v>
      </c>
      <c r="G234">
        <f>'ZOOM 94'!F25</f>
        <v>50.49</v>
      </c>
      <c r="H234" t="str">
        <f>'ZOOM 94'!G25</f>
        <v/>
      </c>
      <c r="I234" t="str">
        <f>'ZOOM 94'!H25</f>
        <v/>
      </c>
      <c r="J234" t="str">
        <f>'ZOOM 94'!I25</f>
        <v/>
      </c>
      <c r="K234" t="str">
        <f>'ZOOM 94'!J25</f>
        <v/>
      </c>
      <c r="L234" t="str">
        <f>'ZOOM 94'!K25</f>
        <v/>
      </c>
      <c r="M234" t="str">
        <f>'ZOOM 94'!L25</f>
        <v/>
      </c>
      <c r="N234" t="str">
        <f>'ZOOM 94'!M25</f>
        <v/>
      </c>
      <c r="O234" t="str">
        <f>'ZOOM 94'!N25</f>
        <v/>
      </c>
      <c r="P234">
        <f>'ZOOM 94'!O25</f>
        <v>554.28</v>
      </c>
    </row>
    <row r="235" spans="1:16">
      <c r="A235">
        <v>94</v>
      </c>
      <c r="B235" t="s">
        <v>3053</v>
      </c>
      <c r="C235">
        <v>2024</v>
      </c>
      <c r="D235">
        <f>'ZOOM 94'!C26</f>
        <v>25.23</v>
      </c>
      <c r="E235">
        <f>'ZOOM 94'!D26</f>
        <v>110.24</v>
      </c>
      <c r="F235">
        <f>'ZOOM 94'!E26</f>
        <v>301.04000000000002</v>
      </c>
      <c r="G235">
        <f>'ZOOM 94'!F26</f>
        <v>36.54</v>
      </c>
      <c r="H235">
        <f>'ZOOM 94'!G26</f>
        <v>0</v>
      </c>
      <c r="I235">
        <f>'ZOOM 94'!H26</f>
        <v>142</v>
      </c>
      <c r="J235">
        <f>'ZOOM 94'!I26</f>
        <v>238.95</v>
      </c>
      <c r="K235">
        <f>'ZOOM 94'!J26</f>
        <v>64.56</v>
      </c>
      <c r="L235">
        <f>'ZOOM 94'!K26</f>
        <v>189.9</v>
      </c>
      <c r="M235">
        <f>'ZOOM 94'!L26</f>
        <v>162.19</v>
      </c>
      <c r="N235">
        <f>'ZOOM 94'!M26</f>
        <v>100.25999999999999</v>
      </c>
      <c r="O235">
        <f>'ZOOM 94'!N26</f>
        <v>2325.65</v>
      </c>
      <c r="P235">
        <f>'ZOOM 94'!O26</f>
        <v>3696.5600000000004</v>
      </c>
    </row>
    <row r="236" spans="1:16">
      <c r="A236">
        <v>94</v>
      </c>
      <c r="B236" t="s">
        <v>3053</v>
      </c>
      <c r="C236">
        <v>2023</v>
      </c>
      <c r="D236">
        <f>'ZOOM 94'!C27</f>
        <v>0</v>
      </c>
      <c r="E236">
        <f>'ZOOM 94'!D27</f>
        <v>7.2</v>
      </c>
      <c r="F236">
        <f>'ZOOM 94'!E27</f>
        <v>0</v>
      </c>
      <c r="G236">
        <f>'ZOOM 94'!F27</f>
        <v>0</v>
      </c>
      <c r="H236">
        <f>'ZOOM 94'!G27</f>
        <v>0</v>
      </c>
      <c r="I236">
        <f>'ZOOM 94'!H27</f>
        <v>0</v>
      </c>
      <c r="J236">
        <f>'ZOOM 94'!I27</f>
        <v>0</v>
      </c>
      <c r="K236">
        <f>'ZOOM 94'!J27</f>
        <v>0</v>
      </c>
      <c r="L236">
        <f>'ZOOM 94'!K27</f>
        <v>0</v>
      </c>
      <c r="M236">
        <f>'ZOOM 94'!L27</f>
        <v>120.7</v>
      </c>
      <c r="N236">
        <f>'ZOOM 94'!M27</f>
        <v>785.9</v>
      </c>
      <c r="O236">
        <f>'ZOOM 94'!N27</f>
        <v>1186.58</v>
      </c>
      <c r="P236">
        <f>'ZOOM 94'!O27</f>
        <v>2100.38</v>
      </c>
    </row>
    <row r="237" spans="1:16">
      <c r="A237">
        <v>94</v>
      </c>
      <c r="B237" t="s">
        <v>3053</v>
      </c>
      <c r="C237">
        <v>2022</v>
      </c>
      <c r="D237">
        <f>'ZOOM 94'!C28</f>
        <v>0</v>
      </c>
      <c r="E237">
        <f>'ZOOM 94'!D28</f>
        <v>0</v>
      </c>
      <c r="F237">
        <f>'ZOOM 94'!E28</f>
        <v>0</v>
      </c>
      <c r="G237">
        <f>'ZOOM 94'!F28</f>
        <v>0</v>
      </c>
      <c r="H237">
        <f>'ZOOM 94'!G28</f>
        <v>0</v>
      </c>
      <c r="I237">
        <f>'ZOOM 94'!H28</f>
        <v>0</v>
      </c>
      <c r="J237">
        <f>'ZOOM 94'!I28</f>
        <v>0</v>
      </c>
      <c r="K237">
        <f>'ZOOM 94'!J28</f>
        <v>0</v>
      </c>
      <c r="L237">
        <f>'ZOOM 94'!K28</f>
        <v>0</v>
      </c>
      <c r="M237">
        <f>'ZOOM 94'!L28</f>
        <v>0</v>
      </c>
      <c r="N237">
        <f>'ZOOM 94'!M28</f>
        <v>0</v>
      </c>
      <c r="O237">
        <f>'ZOOM 94'!N28</f>
        <v>308</v>
      </c>
      <c r="P237">
        <f>'ZOOM 94'!O28</f>
        <v>308</v>
      </c>
    </row>
    <row r="238" spans="1:16">
      <c r="A238">
        <v>94</v>
      </c>
      <c r="B238" t="s">
        <v>3053</v>
      </c>
      <c r="C238">
        <v>2021</v>
      </c>
      <c r="D238">
        <f>'ZOOM 94'!C29</f>
        <v>0</v>
      </c>
      <c r="E238">
        <f>'ZOOM 94'!D29</f>
        <v>0</v>
      </c>
      <c r="F238">
        <f>'ZOOM 94'!E29</f>
        <v>0</v>
      </c>
      <c r="G238">
        <f>'ZOOM 94'!F29</f>
        <v>1952.95</v>
      </c>
      <c r="H238">
        <f>'ZOOM 94'!G29</f>
        <v>0</v>
      </c>
      <c r="I238">
        <f>'ZOOM 94'!H29</f>
        <v>0</v>
      </c>
      <c r="J238">
        <f>'ZOOM 94'!I29</f>
        <v>0</v>
      </c>
      <c r="K238">
        <f>'ZOOM 94'!J29</f>
        <v>0</v>
      </c>
      <c r="L238">
        <f>'ZOOM 94'!K29</f>
        <v>0</v>
      </c>
      <c r="M238">
        <f>'ZOOM 94'!L29</f>
        <v>0</v>
      </c>
      <c r="N238">
        <f>'ZOOM 94'!M29</f>
        <v>0</v>
      </c>
      <c r="O238">
        <f>'ZOOM 94'!N29</f>
        <v>0</v>
      </c>
      <c r="P238">
        <f>'ZOOM 94'!O29</f>
        <v>1952.95</v>
      </c>
    </row>
    <row r="239" spans="1:16">
      <c r="A239">
        <v>94</v>
      </c>
      <c r="B239" t="s">
        <v>3053</v>
      </c>
      <c r="C239">
        <v>2020</v>
      </c>
      <c r="D239">
        <f>'ZOOM 94'!C30</f>
        <v>0</v>
      </c>
      <c r="E239">
        <f>'ZOOM 94'!D30</f>
        <v>0</v>
      </c>
      <c r="F239">
        <f>'ZOOM 94'!E30</f>
        <v>0</v>
      </c>
      <c r="G239">
        <f>'ZOOM 94'!F30</f>
        <v>0</v>
      </c>
      <c r="H239">
        <f>'ZOOM 94'!G30</f>
        <v>5463</v>
      </c>
      <c r="I239">
        <f>'ZOOM 94'!H30</f>
        <v>0</v>
      </c>
      <c r="J239">
        <f>'ZOOM 94'!I30</f>
        <v>0</v>
      </c>
      <c r="K239">
        <f>'ZOOM 94'!J30</f>
        <v>0</v>
      </c>
      <c r="L239">
        <f>'ZOOM 94'!K30</f>
        <v>0</v>
      </c>
      <c r="M239">
        <f>'ZOOM 94'!L30</f>
        <v>87.6</v>
      </c>
      <c r="N239">
        <f>'ZOOM 94'!M30</f>
        <v>0</v>
      </c>
      <c r="O239">
        <f>'ZOOM 94'!N30</f>
        <v>360</v>
      </c>
      <c r="P239">
        <f>'ZOOM 94'!O30</f>
        <v>5910.6</v>
      </c>
    </row>
    <row r="240" spans="1:16">
      <c r="A240">
        <v>94</v>
      </c>
      <c r="B240" t="s">
        <v>3053</v>
      </c>
      <c r="C240">
        <v>2019</v>
      </c>
      <c r="D240">
        <f>'ZOOM 94'!C31</f>
        <v>0</v>
      </c>
      <c r="E240">
        <f>'ZOOM 94'!D31</f>
        <v>0</v>
      </c>
      <c r="F240">
        <f>'ZOOM 94'!E31</f>
        <v>0</v>
      </c>
      <c r="G240">
        <f>'ZOOM 94'!F31</f>
        <v>0</v>
      </c>
      <c r="H240">
        <f>'ZOOM 94'!G31</f>
        <v>0</v>
      </c>
      <c r="I240">
        <f>'ZOOM 94'!H31</f>
        <v>0</v>
      </c>
      <c r="J240">
        <f>'ZOOM 94'!I31</f>
        <v>0</v>
      </c>
      <c r="K240">
        <f>'ZOOM 94'!J31</f>
        <v>0</v>
      </c>
      <c r="L240">
        <f>'ZOOM 94'!K31</f>
        <v>0</v>
      </c>
      <c r="M240">
        <f>'ZOOM 94'!L31</f>
        <v>0</v>
      </c>
      <c r="N240">
        <f>'ZOOM 94'!M31</f>
        <v>0</v>
      </c>
      <c r="O240">
        <f>'ZOOM 94'!N31</f>
        <v>0</v>
      </c>
      <c r="P240">
        <f>'ZOOM 94'!O31</f>
        <v>489</v>
      </c>
    </row>
    <row r="242" spans="1:16">
      <c r="A242">
        <v>94</v>
      </c>
      <c r="B242" t="s">
        <v>3054</v>
      </c>
      <c r="C242">
        <v>2025</v>
      </c>
      <c r="D242">
        <f>'ZOOM 94'!C33</f>
        <v>3</v>
      </c>
      <c r="E242">
        <f>'ZOOM 94'!D33</f>
        <v>2</v>
      </c>
      <c r="F242">
        <f>'ZOOM 94'!E33</f>
        <v>2</v>
      </c>
      <c r="G242">
        <f>'ZOOM 94'!F33</f>
        <v>2</v>
      </c>
      <c r="H242" t="str">
        <f>'ZOOM 94'!G33</f>
        <v/>
      </c>
      <c r="I242" t="str">
        <f>'ZOOM 94'!H33</f>
        <v/>
      </c>
      <c r="J242" t="str">
        <f>'ZOOM 94'!I33</f>
        <v/>
      </c>
      <c r="K242" t="str">
        <f>'ZOOM 94'!J33</f>
        <v/>
      </c>
      <c r="L242" t="str">
        <f>'ZOOM 94'!K33</f>
        <v/>
      </c>
      <c r="M242" t="str">
        <f>'ZOOM 94'!L33</f>
        <v/>
      </c>
      <c r="N242" t="str">
        <f>'ZOOM 94'!M33</f>
        <v/>
      </c>
      <c r="O242" t="str">
        <f>'ZOOM 94'!N33</f>
        <v/>
      </c>
      <c r="P242">
        <f>'ZOOM 94'!O33</f>
        <v>9</v>
      </c>
    </row>
    <row r="243" spans="1:16">
      <c r="A243">
        <v>94</v>
      </c>
      <c r="B243" t="s">
        <v>3054</v>
      </c>
      <c r="C243">
        <v>2024</v>
      </c>
      <c r="D243">
        <f>'ZOOM 94'!C34</f>
        <v>2</v>
      </c>
      <c r="E243">
        <f>'ZOOM 94'!D34</f>
        <v>3</v>
      </c>
      <c r="F243">
        <f>'ZOOM 94'!E34</f>
        <v>1</v>
      </c>
      <c r="G243">
        <f>'ZOOM 94'!F34</f>
        <v>2</v>
      </c>
      <c r="H243">
        <f>'ZOOM 94'!G34</f>
        <v>0</v>
      </c>
      <c r="I243">
        <f>'ZOOM 94'!H34</f>
        <v>3</v>
      </c>
      <c r="J243">
        <f>'ZOOM 94'!I34</f>
        <v>4</v>
      </c>
      <c r="K243">
        <f>'ZOOM 94'!J34</f>
        <v>2</v>
      </c>
      <c r="L243">
        <f>'ZOOM 94'!K34</f>
        <v>2</v>
      </c>
      <c r="M243">
        <f>'ZOOM 94'!L34</f>
        <v>3</v>
      </c>
      <c r="N243">
        <f>'ZOOM 94'!M34</f>
        <v>2</v>
      </c>
      <c r="O243">
        <f>'ZOOM 94'!N34</f>
        <v>5</v>
      </c>
      <c r="P243">
        <f>'ZOOM 94'!O34</f>
        <v>29</v>
      </c>
    </row>
    <row r="244" spans="1:16">
      <c r="A244">
        <v>94</v>
      </c>
      <c r="B244" t="s">
        <v>3054</v>
      </c>
      <c r="C244">
        <v>2023</v>
      </c>
      <c r="D244">
        <f>'ZOOM 94'!C35</f>
        <v>0</v>
      </c>
      <c r="E244">
        <f>'ZOOM 94'!D35</f>
        <v>1</v>
      </c>
      <c r="F244">
        <f>'ZOOM 94'!E35</f>
        <v>0</v>
      </c>
      <c r="G244">
        <f>'ZOOM 94'!F35</f>
        <v>0</v>
      </c>
      <c r="H244">
        <f>'ZOOM 94'!G35</f>
        <v>0</v>
      </c>
      <c r="I244">
        <f>'ZOOM 94'!H35</f>
        <v>0</v>
      </c>
      <c r="J244">
        <f>'ZOOM 94'!I35</f>
        <v>0</v>
      </c>
      <c r="K244">
        <f>'ZOOM 94'!J35</f>
        <v>0</v>
      </c>
      <c r="L244">
        <f>'ZOOM 94'!K35</f>
        <v>0</v>
      </c>
      <c r="M244">
        <f>'ZOOM 94'!L35</f>
        <v>1</v>
      </c>
      <c r="N244">
        <f>'ZOOM 94'!M35</f>
        <v>5</v>
      </c>
      <c r="O244">
        <f>'ZOOM 94'!N35</f>
        <v>6</v>
      </c>
      <c r="P244">
        <f>'ZOOM 94'!O35</f>
        <v>13</v>
      </c>
    </row>
    <row r="245" spans="1:16">
      <c r="A245">
        <v>94</v>
      </c>
      <c r="B245" t="s">
        <v>3054</v>
      </c>
      <c r="C245">
        <v>2022</v>
      </c>
      <c r="D245">
        <f>'ZOOM 94'!C36</f>
        <v>0</v>
      </c>
      <c r="E245">
        <f>'ZOOM 94'!D36</f>
        <v>0</v>
      </c>
      <c r="F245">
        <f>'ZOOM 94'!E36</f>
        <v>0</v>
      </c>
      <c r="G245">
        <f>'ZOOM 94'!F36</f>
        <v>0</v>
      </c>
      <c r="H245">
        <f>'ZOOM 94'!G36</f>
        <v>0</v>
      </c>
      <c r="I245">
        <f>'ZOOM 94'!H36</f>
        <v>0</v>
      </c>
      <c r="J245">
        <f>'ZOOM 94'!I36</f>
        <v>0</v>
      </c>
      <c r="K245">
        <f>'ZOOM 94'!J36</f>
        <v>0</v>
      </c>
      <c r="L245">
        <f>'ZOOM 94'!K36</f>
        <v>0</v>
      </c>
      <c r="M245">
        <f>'ZOOM 94'!L36</f>
        <v>0</v>
      </c>
      <c r="N245">
        <f>'ZOOM 94'!M36</f>
        <v>0</v>
      </c>
      <c r="O245">
        <f>'ZOOM 94'!N36</f>
        <v>1</v>
      </c>
      <c r="P245">
        <f>'ZOOM 94'!O36</f>
        <v>1</v>
      </c>
    </row>
    <row r="246" spans="1:16">
      <c r="A246">
        <v>94</v>
      </c>
      <c r="B246" t="s">
        <v>3054</v>
      </c>
      <c r="C246">
        <v>2021</v>
      </c>
      <c r="D246">
        <f>'ZOOM 94'!C37</f>
        <v>0</v>
      </c>
      <c r="E246">
        <f>'ZOOM 94'!D37</f>
        <v>0</v>
      </c>
      <c r="F246">
        <f>'ZOOM 94'!E37</f>
        <v>0</v>
      </c>
      <c r="G246">
        <f>'ZOOM 94'!F37</f>
        <v>1</v>
      </c>
      <c r="H246">
        <f>'ZOOM 94'!G37</f>
        <v>0</v>
      </c>
      <c r="I246">
        <f>'ZOOM 94'!H37</f>
        <v>0</v>
      </c>
      <c r="J246">
        <f>'ZOOM 94'!I37</f>
        <v>0</v>
      </c>
      <c r="K246">
        <f>'ZOOM 94'!J37</f>
        <v>0</v>
      </c>
      <c r="L246">
        <f>'ZOOM 94'!K37</f>
        <v>0</v>
      </c>
      <c r="M246">
        <f>'ZOOM 94'!L37</f>
        <v>0</v>
      </c>
      <c r="N246">
        <f>'ZOOM 94'!M37</f>
        <v>0</v>
      </c>
      <c r="O246">
        <f>'ZOOM 94'!N37</f>
        <v>0</v>
      </c>
      <c r="P246">
        <f>'ZOOM 94'!O37</f>
        <v>1</v>
      </c>
    </row>
    <row r="247" spans="1:16">
      <c r="A247">
        <v>94</v>
      </c>
      <c r="B247" t="s">
        <v>3054</v>
      </c>
      <c r="C247">
        <v>2020</v>
      </c>
      <c r="D247">
        <f>'ZOOM 94'!C38</f>
        <v>0</v>
      </c>
      <c r="E247">
        <f>'ZOOM 94'!D38</f>
        <v>0</v>
      </c>
      <c r="F247">
        <f>'ZOOM 94'!E38</f>
        <v>0</v>
      </c>
      <c r="G247">
        <f>'ZOOM 94'!F38</f>
        <v>0</v>
      </c>
      <c r="H247">
        <f>'ZOOM 94'!G38</f>
        <v>1</v>
      </c>
      <c r="I247">
        <f>'ZOOM 94'!H38</f>
        <v>0</v>
      </c>
      <c r="J247">
        <f>'ZOOM 94'!I38</f>
        <v>0</v>
      </c>
      <c r="K247">
        <f>'ZOOM 94'!J38</f>
        <v>0</v>
      </c>
      <c r="L247">
        <f>'ZOOM 94'!K38</f>
        <v>0</v>
      </c>
      <c r="M247">
        <f>'ZOOM 94'!L38</f>
        <v>1</v>
      </c>
      <c r="N247">
        <f>'ZOOM 94'!M38</f>
        <v>0</v>
      </c>
      <c r="O247">
        <f>'ZOOM 94'!N38</f>
        <v>1</v>
      </c>
      <c r="P247">
        <f>'ZOOM 94'!O38</f>
        <v>3</v>
      </c>
    </row>
    <row r="248" spans="1:16">
      <c r="A248">
        <v>94</v>
      </c>
      <c r="B248" t="s">
        <v>3054</v>
      </c>
      <c r="C248">
        <v>2019</v>
      </c>
      <c r="D248">
        <f>'ZOOM 94'!C39</f>
        <v>0</v>
      </c>
      <c r="E248">
        <f>'ZOOM 94'!D39</f>
        <v>0</v>
      </c>
      <c r="F248">
        <f>'ZOOM 94'!E39</f>
        <v>0</v>
      </c>
      <c r="G248">
        <f>'ZOOM 94'!F39</f>
        <v>0</v>
      </c>
      <c r="H248">
        <f>'ZOOM 94'!G39</f>
        <v>0</v>
      </c>
      <c r="I248">
        <f>'ZOOM 94'!H39</f>
        <v>0</v>
      </c>
      <c r="J248">
        <f>'ZOOM 94'!I39</f>
        <v>0</v>
      </c>
      <c r="K248">
        <f>'ZOOM 94'!J39</f>
        <v>0</v>
      </c>
      <c r="L248">
        <f>'ZOOM 94'!K39</f>
        <v>0</v>
      </c>
      <c r="M248">
        <f>'ZOOM 94'!L39</f>
        <v>0</v>
      </c>
      <c r="N248">
        <f>'ZOOM 94'!M39</f>
        <v>0</v>
      </c>
      <c r="O248">
        <f>'ZOOM 94'!N39</f>
        <v>0</v>
      </c>
      <c r="P248">
        <f>'ZOOM 94'!O39</f>
        <v>15</v>
      </c>
    </row>
    <row r="250" spans="1:16">
      <c r="A250">
        <v>94</v>
      </c>
      <c r="B250" t="s">
        <v>3055</v>
      </c>
      <c r="C250">
        <v>2025</v>
      </c>
      <c r="D250">
        <f>'ZOOM 94'!C41</f>
        <v>71.526666666666657</v>
      </c>
      <c r="E250">
        <f>'ZOOM 94'!D41</f>
        <v>54.6</v>
      </c>
      <c r="F250">
        <f>'ZOOM 94'!E41</f>
        <v>90.004999999999995</v>
      </c>
      <c r="G250">
        <f>'ZOOM 94'!F41</f>
        <v>25.245000000000001</v>
      </c>
      <c r="H250" t="str">
        <f>'ZOOM 94'!G41</f>
        <v/>
      </c>
      <c r="I250" t="str">
        <f>'ZOOM 94'!H41</f>
        <v/>
      </c>
      <c r="J250" t="str">
        <f>'ZOOM 94'!I41</f>
        <v/>
      </c>
      <c r="K250" t="str">
        <f>'ZOOM 94'!J41</f>
        <v/>
      </c>
      <c r="L250" t="str">
        <f>'ZOOM 94'!K41</f>
        <v/>
      </c>
      <c r="M250" t="str">
        <f>'ZOOM 94'!L41</f>
        <v/>
      </c>
      <c r="N250" t="str">
        <f>'ZOOM 94'!M41</f>
        <v/>
      </c>
      <c r="O250" t="str">
        <f>'ZOOM 94'!N41</f>
        <v/>
      </c>
      <c r="P250">
        <f>'ZOOM 94'!O41</f>
        <v>61.586666666666666</v>
      </c>
    </row>
    <row r="251" spans="1:16">
      <c r="A251">
        <v>94</v>
      </c>
      <c r="B251" t="s">
        <v>3055</v>
      </c>
      <c r="C251">
        <v>2024</v>
      </c>
      <c r="D251">
        <f>'ZOOM 94'!C42</f>
        <v>12.615</v>
      </c>
      <c r="E251">
        <f>'ZOOM 94'!D42</f>
        <v>36.746666666666663</v>
      </c>
      <c r="F251">
        <f>'ZOOM 94'!E42</f>
        <v>301.04000000000002</v>
      </c>
      <c r="G251">
        <f>'ZOOM 94'!F42</f>
        <v>18.27</v>
      </c>
      <c r="H251">
        <f>'ZOOM 94'!G42</f>
        <v>0</v>
      </c>
      <c r="I251">
        <f>'ZOOM 94'!H42</f>
        <v>47.333333333333336</v>
      </c>
      <c r="J251">
        <f>'ZOOM 94'!I42</f>
        <v>59.737499999999997</v>
      </c>
      <c r="K251">
        <f>'ZOOM 94'!J42</f>
        <v>32.28</v>
      </c>
      <c r="L251">
        <f>'ZOOM 94'!K42</f>
        <v>94.95</v>
      </c>
      <c r="M251">
        <f>'ZOOM 94'!L42</f>
        <v>54.063333333333333</v>
      </c>
      <c r="N251">
        <f>'ZOOM 94'!M42</f>
        <v>50.129999999999995</v>
      </c>
      <c r="O251">
        <f>'ZOOM 94'!N42</f>
        <v>465.13</v>
      </c>
      <c r="P251">
        <f>'ZOOM 94'!O42</f>
        <v>127.46758620689657</v>
      </c>
    </row>
    <row r="252" spans="1:16">
      <c r="A252">
        <v>94</v>
      </c>
      <c r="B252" t="s">
        <v>3055</v>
      </c>
      <c r="C252">
        <v>2023</v>
      </c>
      <c r="D252">
        <f>'ZOOM 94'!C43</f>
        <v>0</v>
      </c>
      <c r="E252">
        <f>'ZOOM 94'!D43</f>
        <v>7.2</v>
      </c>
      <c r="F252">
        <f>'ZOOM 94'!E43</f>
        <v>0</v>
      </c>
      <c r="G252">
        <f>'ZOOM 94'!F43</f>
        <v>0</v>
      </c>
      <c r="H252">
        <f>'ZOOM 94'!G43</f>
        <v>0</v>
      </c>
      <c r="I252">
        <f>'ZOOM 94'!H43</f>
        <v>0</v>
      </c>
      <c r="J252">
        <f>'ZOOM 94'!I43</f>
        <v>0</v>
      </c>
      <c r="K252">
        <f>'ZOOM 94'!J43</f>
        <v>0</v>
      </c>
      <c r="L252">
        <f>'ZOOM 94'!K43</f>
        <v>0</v>
      </c>
      <c r="M252">
        <f>'ZOOM 94'!L43</f>
        <v>120.7</v>
      </c>
      <c r="N252">
        <f>'ZOOM 94'!M43</f>
        <v>157.18</v>
      </c>
      <c r="O252">
        <f>'ZOOM 94'!N43</f>
        <v>197.76333333333332</v>
      </c>
      <c r="P252">
        <f>'ZOOM 94'!O43</f>
        <v>161.56769230769231</v>
      </c>
    </row>
    <row r="253" spans="1:16">
      <c r="A253">
        <v>94</v>
      </c>
      <c r="B253" t="s">
        <v>3055</v>
      </c>
      <c r="C253">
        <v>2022</v>
      </c>
      <c r="D253">
        <f>'ZOOM 94'!C44</f>
        <v>0</v>
      </c>
      <c r="E253">
        <f>'ZOOM 94'!D44</f>
        <v>0</v>
      </c>
      <c r="F253">
        <f>'ZOOM 94'!E44</f>
        <v>0</v>
      </c>
      <c r="G253">
        <f>'ZOOM 94'!F44</f>
        <v>0</v>
      </c>
      <c r="H253">
        <f>'ZOOM 94'!G44</f>
        <v>0</v>
      </c>
      <c r="I253">
        <f>'ZOOM 94'!H44</f>
        <v>0</v>
      </c>
      <c r="J253">
        <f>'ZOOM 94'!I44</f>
        <v>0</v>
      </c>
      <c r="K253">
        <f>'ZOOM 94'!J44</f>
        <v>0</v>
      </c>
      <c r="L253">
        <f>'ZOOM 94'!K44</f>
        <v>0</v>
      </c>
      <c r="M253">
        <f>'ZOOM 94'!L44</f>
        <v>0</v>
      </c>
      <c r="N253">
        <f>'ZOOM 94'!M44</f>
        <v>0</v>
      </c>
      <c r="O253">
        <f>'ZOOM 94'!N44</f>
        <v>308</v>
      </c>
      <c r="P253">
        <f>'ZOOM 94'!O44</f>
        <v>308</v>
      </c>
    </row>
    <row r="254" spans="1:16">
      <c r="A254">
        <v>94</v>
      </c>
      <c r="B254" t="s">
        <v>3055</v>
      </c>
      <c r="C254">
        <v>2021</v>
      </c>
      <c r="D254">
        <f>'ZOOM 94'!C45</f>
        <v>0</v>
      </c>
      <c r="E254">
        <f>'ZOOM 94'!D45</f>
        <v>0</v>
      </c>
      <c r="F254">
        <f>'ZOOM 94'!E45</f>
        <v>0</v>
      </c>
      <c r="G254">
        <f>'ZOOM 94'!F45</f>
        <v>1952.95</v>
      </c>
      <c r="H254">
        <f>'ZOOM 94'!G45</f>
        <v>0</v>
      </c>
      <c r="I254">
        <f>'ZOOM 94'!H45</f>
        <v>0</v>
      </c>
      <c r="J254">
        <f>'ZOOM 94'!I45</f>
        <v>0</v>
      </c>
      <c r="K254">
        <f>'ZOOM 94'!J45</f>
        <v>0</v>
      </c>
      <c r="L254">
        <f>'ZOOM 94'!K45</f>
        <v>0</v>
      </c>
      <c r="M254">
        <f>'ZOOM 94'!L45</f>
        <v>0</v>
      </c>
      <c r="N254">
        <f>'ZOOM 94'!M45</f>
        <v>0</v>
      </c>
      <c r="O254">
        <f>'ZOOM 94'!N45</f>
        <v>0</v>
      </c>
      <c r="P254">
        <f>'ZOOM 94'!O45</f>
        <v>1952.95</v>
      </c>
    </row>
    <row r="255" spans="1:16">
      <c r="A255">
        <v>94</v>
      </c>
      <c r="B255" t="s">
        <v>3055</v>
      </c>
      <c r="C255">
        <v>2020</v>
      </c>
      <c r="D255">
        <f>'ZOOM 94'!C46</f>
        <v>0</v>
      </c>
      <c r="E255">
        <f>'ZOOM 94'!D46</f>
        <v>0</v>
      </c>
      <c r="F255">
        <f>'ZOOM 94'!E46</f>
        <v>0</v>
      </c>
      <c r="G255">
        <f>'ZOOM 94'!F46</f>
        <v>0</v>
      </c>
      <c r="H255">
        <f>'ZOOM 94'!G46</f>
        <v>5463</v>
      </c>
      <c r="I255">
        <f>'ZOOM 94'!H46</f>
        <v>0</v>
      </c>
      <c r="J255">
        <f>'ZOOM 94'!I46</f>
        <v>0</v>
      </c>
      <c r="K255">
        <f>'ZOOM 94'!J46</f>
        <v>0</v>
      </c>
      <c r="L255">
        <f>'ZOOM 94'!K46</f>
        <v>0</v>
      </c>
      <c r="M255">
        <f>'ZOOM 94'!L46</f>
        <v>87.6</v>
      </c>
      <c r="N255">
        <f>'ZOOM 94'!M46</f>
        <v>0</v>
      </c>
      <c r="O255">
        <f>'ZOOM 94'!N46</f>
        <v>360</v>
      </c>
      <c r="P255">
        <f>'ZOOM 94'!O46</f>
        <v>1970.2</v>
      </c>
    </row>
    <row r="256" spans="1:16">
      <c r="A256">
        <v>94</v>
      </c>
      <c r="B256" t="s">
        <v>3055</v>
      </c>
      <c r="C256">
        <v>2019</v>
      </c>
      <c r="D256">
        <f>'ZOOM 94'!C47</f>
        <v>0</v>
      </c>
      <c r="E256">
        <f>'ZOOM 94'!D47</f>
        <v>0</v>
      </c>
      <c r="F256">
        <f>'ZOOM 94'!E47</f>
        <v>0</v>
      </c>
      <c r="G256">
        <f>'ZOOM 94'!F47</f>
        <v>0</v>
      </c>
      <c r="H256">
        <f>'ZOOM 94'!G47</f>
        <v>0</v>
      </c>
      <c r="I256">
        <f>'ZOOM 94'!H47</f>
        <v>0</v>
      </c>
      <c r="J256">
        <f>'ZOOM 94'!I47</f>
        <v>0</v>
      </c>
      <c r="K256">
        <f>'ZOOM 94'!J47</f>
        <v>0</v>
      </c>
      <c r="L256">
        <f>'ZOOM 94'!K47</f>
        <v>0</v>
      </c>
      <c r="M256">
        <f>'ZOOM 94'!L47</f>
        <v>0</v>
      </c>
      <c r="N256">
        <f>'ZOOM 94'!M47</f>
        <v>0</v>
      </c>
      <c r="O256">
        <f>'ZOOM 94'!N47</f>
        <v>0</v>
      </c>
      <c r="P256">
        <f>'ZOOM 94'!O47</f>
        <v>32.6</v>
      </c>
    </row>
    <row r="258" spans="1:16">
      <c r="A258">
        <v>94</v>
      </c>
      <c r="B258" t="s">
        <v>3056</v>
      </c>
      <c r="C258">
        <v>2025</v>
      </c>
      <c r="D258">
        <f>'ZOOM 94'!C50</f>
        <v>1</v>
      </c>
      <c r="E258">
        <f>'ZOOM 94'!D50</f>
        <v>9</v>
      </c>
      <c r="F258">
        <f>'ZOOM 94'!E50</f>
        <v>7</v>
      </c>
      <c r="G258">
        <f>'ZOOM 94'!F50</f>
        <v>4</v>
      </c>
      <c r="H258" t="str">
        <f>'ZOOM 94'!G50</f>
        <v/>
      </c>
      <c r="I258" t="str">
        <f>'ZOOM 94'!H50</f>
        <v/>
      </c>
      <c r="J258" t="str">
        <f>'ZOOM 94'!I50</f>
        <v/>
      </c>
      <c r="K258" t="str">
        <f>'ZOOM 94'!J50</f>
        <v/>
      </c>
      <c r="L258" t="str">
        <f>'ZOOM 94'!K50</f>
        <v/>
      </c>
      <c r="M258" t="str">
        <f>'ZOOM 94'!L50</f>
        <v/>
      </c>
      <c r="N258" t="str">
        <f>'ZOOM 94'!M50</f>
        <v/>
      </c>
      <c r="O258" t="str">
        <f>'ZOOM 94'!N50</f>
        <v/>
      </c>
      <c r="P258">
        <f>'ZOOM 94'!O50</f>
        <v>21</v>
      </c>
    </row>
    <row r="259" spans="1:16">
      <c r="A259">
        <v>94</v>
      </c>
      <c r="B259" t="s">
        <v>3056</v>
      </c>
      <c r="C259">
        <v>2024</v>
      </c>
      <c r="D259">
        <f>'ZOOM 94'!C51</f>
        <v>3</v>
      </c>
      <c r="E259">
        <f>'ZOOM 94'!D51</f>
        <v>6</v>
      </c>
      <c r="F259">
        <f>'ZOOM 94'!E51</f>
        <v>12</v>
      </c>
      <c r="G259">
        <f>'ZOOM 94'!F51</f>
        <v>7</v>
      </c>
      <c r="H259">
        <f>'ZOOM 94'!G51</f>
        <v>8</v>
      </c>
      <c r="I259">
        <f>'ZOOM 94'!H51</f>
        <v>5</v>
      </c>
      <c r="J259">
        <f>'ZOOM 94'!I51</f>
        <v>5</v>
      </c>
      <c r="K259">
        <f>'ZOOM 94'!J51</f>
        <v>17</v>
      </c>
      <c r="L259">
        <f>'ZOOM 94'!K51</f>
        <v>0</v>
      </c>
      <c r="M259">
        <f>'ZOOM 94'!L51</f>
        <v>5</v>
      </c>
      <c r="N259">
        <f>'ZOOM 94'!M51</f>
        <v>6</v>
      </c>
      <c r="O259">
        <f>'ZOOM 94'!N51</f>
        <v>3</v>
      </c>
      <c r="P259">
        <f>'ZOOM 94'!O51</f>
        <v>77</v>
      </c>
    </row>
    <row r="260" spans="1:16">
      <c r="A260">
        <v>94</v>
      </c>
      <c r="B260" t="s">
        <v>3056</v>
      </c>
      <c r="C260">
        <v>2023</v>
      </c>
      <c r="D260">
        <f>'ZOOM 94'!C52</f>
        <v>4</v>
      </c>
      <c r="E260">
        <f>'ZOOM 94'!D52</f>
        <v>4</v>
      </c>
      <c r="F260">
        <f>'ZOOM 94'!E52</f>
        <v>5</v>
      </c>
      <c r="G260">
        <f>'ZOOM 94'!F52</f>
        <v>4</v>
      </c>
      <c r="H260">
        <f>'ZOOM 94'!G52</f>
        <v>5</v>
      </c>
      <c r="I260">
        <f>'ZOOM 94'!H52</f>
        <v>11</v>
      </c>
      <c r="J260">
        <f>'ZOOM 94'!I52</f>
        <v>5</v>
      </c>
      <c r="K260">
        <f>'ZOOM 94'!J52</f>
        <v>0</v>
      </c>
      <c r="L260">
        <f>'ZOOM 94'!K52</f>
        <v>1</v>
      </c>
      <c r="M260">
        <f>'ZOOM 94'!L52</f>
        <v>3</v>
      </c>
      <c r="N260">
        <f>'ZOOM 94'!M52</f>
        <v>4</v>
      </c>
      <c r="O260">
        <f>'ZOOM 94'!N52</f>
        <v>10</v>
      </c>
      <c r="P260">
        <f>'ZOOM 94'!O52</f>
        <v>56</v>
      </c>
    </row>
    <row r="261" spans="1:16">
      <c r="A261">
        <v>94</v>
      </c>
      <c r="B261" t="s">
        <v>3056</v>
      </c>
      <c r="C261">
        <v>2022</v>
      </c>
      <c r="D261">
        <f>'ZOOM 94'!C53</f>
        <v>5</v>
      </c>
      <c r="E261">
        <f>'ZOOM 94'!D53</f>
        <v>5</v>
      </c>
      <c r="F261">
        <f>'ZOOM 94'!E53</f>
        <v>7</v>
      </c>
      <c r="G261">
        <f>'ZOOM 94'!F53</f>
        <v>9</v>
      </c>
      <c r="H261">
        <f>'ZOOM 94'!G53</f>
        <v>7</v>
      </c>
      <c r="I261">
        <f>'ZOOM 94'!H53</f>
        <v>9</v>
      </c>
      <c r="J261">
        <f>'ZOOM 94'!I53</f>
        <v>7</v>
      </c>
      <c r="K261">
        <f>'ZOOM 94'!J53</f>
        <v>5</v>
      </c>
      <c r="L261">
        <f>'ZOOM 94'!K53</f>
        <v>8</v>
      </c>
      <c r="M261">
        <f>'ZOOM 94'!L53</f>
        <v>5</v>
      </c>
      <c r="N261">
        <f>'ZOOM 94'!M53</f>
        <v>3</v>
      </c>
      <c r="O261">
        <f>'ZOOM 94'!N53</f>
        <v>6</v>
      </c>
      <c r="P261">
        <f>'ZOOM 94'!O53</f>
        <v>76</v>
      </c>
    </row>
    <row r="262" spans="1:16">
      <c r="A262">
        <v>94</v>
      </c>
      <c r="B262" t="s">
        <v>3056</v>
      </c>
      <c r="C262">
        <v>2021</v>
      </c>
      <c r="D262">
        <f>'ZOOM 94'!C54</f>
        <v>3</v>
      </c>
      <c r="E262">
        <f>'ZOOM 94'!D54</f>
        <v>4</v>
      </c>
      <c r="F262">
        <f>'ZOOM 94'!E54</f>
        <v>2</v>
      </c>
      <c r="G262">
        <f>'ZOOM 94'!F54</f>
        <v>4</v>
      </c>
      <c r="H262">
        <f>'ZOOM 94'!G54</f>
        <v>3</v>
      </c>
      <c r="I262">
        <f>'ZOOM 94'!H54</f>
        <v>12</v>
      </c>
      <c r="J262">
        <f>'ZOOM 94'!I54</f>
        <v>2</v>
      </c>
      <c r="K262">
        <f>'ZOOM 94'!J54</f>
        <v>0</v>
      </c>
      <c r="L262">
        <f>'ZOOM 94'!K54</f>
        <v>2</v>
      </c>
      <c r="M262">
        <f>'ZOOM 94'!L54</f>
        <v>0</v>
      </c>
      <c r="N262">
        <f>'ZOOM 94'!M54</f>
        <v>2</v>
      </c>
      <c r="O262">
        <f>'ZOOM 94'!N54</f>
        <v>0</v>
      </c>
      <c r="P262">
        <f>'ZOOM 94'!O54</f>
        <v>34</v>
      </c>
    </row>
    <row r="263" spans="1:16">
      <c r="A263">
        <v>94</v>
      </c>
      <c r="B263" t="s">
        <v>3056</v>
      </c>
      <c r="C263">
        <v>2020</v>
      </c>
      <c r="D263">
        <f>'ZOOM 94'!C55</f>
        <v>4</v>
      </c>
      <c r="E263">
        <f>'ZOOM 94'!D55</f>
        <v>6</v>
      </c>
      <c r="F263">
        <f>'ZOOM 94'!E55</f>
        <v>10</v>
      </c>
      <c r="G263">
        <f>'ZOOM 94'!F55</f>
        <v>10</v>
      </c>
      <c r="H263">
        <f>'ZOOM 94'!G55</f>
        <v>3</v>
      </c>
      <c r="I263">
        <f>'ZOOM 94'!H55</f>
        <v>4</v>
      </c>
      <c r="J263">
        <f>'ZOOM 94'!I55</f>
        <v>4</v>
      </c>
      <c r="K263">
        <f>'ZOOM 94'!J55</f>
        <v>2</v>
      </c>
      <c r="L263">
        <f>'ZOOM 94'!K55</f>
        <v>5</v>
      </c>
      <c r="M263">
        <f>'ZOOM 94'!L55</f>
        <v>3</v>
      </c>
      <c r="N263">
        <f>'ZOOM 94'!M55</f>
        <v>6</v>
      </c>
      <c r="O263">
        <f>'ZOOM 94'!N55</f>
        <v>4</v>
      </c>
      <c r="P263">
        <f>'ZOOM 94'!O55</f>
        <v>61</v>
      </c>
    </row>
    <row r="264" spans="1:16">
      <c r="A264">
        <v>94</v>
      </c>
      <c r="B264" t="s">
        <v>3056</v>
      </c>
      <c r="C264">
        <v>2019</v>
      </c>
      <c r="D264">
        <f>'ZOOM 94'!C56</f>
        <v>0</v>
      </c>
      <c r="E264">
        <f>'ZOOM 94'!D56</f>
        <v>0</v>
      </c>
      <c r="F264">
        <f>'ZOOM 94'!E56</f>
        <v>0</v>
      </c>
      <c r="G264">
        <f>'ZOOM 94'!F56</f>
        <v>0</v>
      </c>
      <c r="H264">
        <f>'ZOOM 94'!G56</f>
        <v>0</v>
      </c>
      <c r="I264">
        <f>'ZOOM 94'!H56</f>
        <v>0</v>
      </c>
      <c r="J264">
        <f>'ZOOM 94'!I56</f>
        <v>0</v>
      </c>
      <c r="K264">
        <f>'ZOOM 94'!J56</f>
        <v>0</v>
      </c>
      <c r="L264">
        <f>'ZOOM 94'!K56</f>
        <v>0</v>
      </c>
      <c r="M264">
        <f>'ZOOM 94'!L56</f>
        <v>0</v>
      </c>
      <c r="N264">
        <f>'ZOOM 94'!M56</f>
        <v>0</v>
      </c>
      <c r="O264">
        <f>'ZOOM 94'!N56</f>
        <v>0</v>
      </c>
      <c r="P264">
        <f>'ZOOM 94'!O56</f>
        <v>71</v>
      </c>
    </row>
    <row r="266" spans="1:16">
      <c r="A266">
        <v>94</v>
      </c>
      <c r="B266" t="s">
        <v>3057</v>
      </c>
      <c r="C266">
        <v>2025</v>
      </c>
      <c r="D266">
        <f>'ZOOM 94'!C58</f>
        <v>421.67</v>
      </c>
      <c r="E266">
        <f>'ZOOM 94'!D58</f>
        <v>106.87777777777777</v>
      </c>
      <c r="F266">
        <f>'ZOOM 94'!E58</f>
        <v>259.18571428571425</v>
      </c>
      <c r="G266">
        <f>'ZOOM 94'!F58</f>
        <v>60</v>
      </c>
      <c r="H266" t="str">
        <f>'ZOOM 94'!G58</f>
        <v/>
      </c>
      <c r="I266" t="str">
        <f>'ZOOM 94'!H58</f>
        <v/>
      </c>
      <c r="J266" t="str">
        <f>'ZOOM 94'!I58</f>
        <v/>
      </c>
      <c r="K266" t="str">
        <f>'ZOOM 94'!J58</f>
        <v/>
      </c>
      <c r="L266" t="str">
        <f>'ZOOM 94'!K58</f>
        <v/>
      </c>
      <c r="M266" t="str">
        <f>'ZOOM 94'!L58</f>
        <v/>
      </c>
      <c r="N266" t="str">
        <f>'ZOOM 94'!M58</f>
        <v/>
      </c>
      <c r="O266" t="str">
        <f>'ZOOM 94'!N58</f>
        <v/>
      </c>
      <c r="P266">
        <f>'ZOOM 94'!O58</f>
        <v>163.70809523809524</v>
      </c>
    </row>
    <row r="267" spans="1:16">
      <c r="A267">
        <v>94</v>
      </c>
      <c r="B267" t="s">
        <v>3057</v>
      </c>
      <c r="C267">
        <v>2024</v>
      </c>
      <c r="D267">
        <f>'ZOOM 94'!C59</f>
        <v>57.476666666666667</v>
      </c>
      <c r="E267">
        <f>'ZOOM 94'!D59</f>
        <v>135.42150000000001</v>
      </c>
      <c r="F267">
        <f>'ZOOM 94'!E59</f>
        <v>94.265750000000011</v>
      </c>
      <c r="G267">
        <f>'ZOOM 94'!F59</f>
        <v>147.15357142857141</v>
      </c>
      <c r="H267">
        <f>'ZOOM 94'!G59</f>
        <v>133.82250000000002</v>
      </c>
      <c r="I267">
        <f>'ZOOM 94'!H59</f>
        <v>305.23519999999996</v>
      </c>
      <c r="J267">
        <f>'ZOOM 94'!I59</f>
        <v>99.787999999999997</v>
      </c>
      <c r="K267">
        <f>'ZOOM 94'!J59</f>
        <v>197.95647058823531</v>
      </c>
      <c r="L267">
        <f>'ZOOM 94'!K59</f>
        <v>0</v>
      </c>
      <c r="M267">
        <f>'ZOOM 94'!L59</f>
        <v>171.73</v>
      </c>
      <c r="N267">
        <f>'ZOOM 94'!M59</f>
        <v>91.266666666666652</v>
      </c>
      <c r="O267">
        <f>'ZOOM 94'!N59</f>
        <v>81.5</v>
      </c>
      <c r="P267">
        <f>'ZOOM 94'!O59</f>
        <v>146.20687012987014</v>
      </c>
    </row>
    <row r="268" spans="1:16">
      <c r="A268">
        <v>94</v>
      </c>
      <c r="B268" t="s">
        <v>3057</v>
      </c>
      <c r="C268">
        <v>2023</v>
      </c>
      <c r="D268">
        <f>'ZOOM 94'!C60</f>
        <v>404.67624999999998</v>
      </c>
      <c r="E268">
        <f>'ZOOM 94'!D60</f>
        <v>253.26249999999999</v>
      </c>
      <c r="F268">
        <f>'ZOOM 94'!E60</f>
        <v>346.66</v>
      </c>
      <c r="G268">
        <f>'ZOOM 94'!F60</f>
        <v>190.57499999999999</v>
      </c>
      <c r="H268">
        <f>'ZOOM 94'!G60</f>
        <v>161.82400000000001</v>
      </c>
      <c r="I268">
        <f>'ZOOM 94'!H60</f>
        <v>224.69681818181817</v>
      </c>
      <c r="J268">
        <f>'ZOOM 94'!I60</f>
        <v>202.88</v>
      </c>
      <c r="K268">
        <f>'ZOOM 94'!J60</f>
        <v>0</v>
      </c>
      <c r="L268">
        <f>'ZOOM 94'!K60</f>
        <v>45</v>
      </c>
      <c r="M268">
        <f>'ZOOM 94'!L60</f>
        <v>223.33333333333334</v>
      </c>
      <c r="N268">
        <f>'ZOOM 94'!M60</f>
        <v>133.47499999999999</v>
      </c>
      <c r="O268">
        <f>'ZOOM 94'!N60</f>
        <v>150.77120000000002</v>
      </c>
      <c r="P268">
        <f>'ZOOM 94'!O60</f>
        <v>217.48485714285712</v>
      </c>
    </row>
    <row r="269" spans="1:16">
      <c r="A269">
        <v>94</v>
      </c>
      <c r="B269" t="s">
        <v>3057</v>
      </c>
      <c r="C269">
        <v>2022</v>
      </c>
      <c r="D269">
        <f>'ZOOM 94'!C61</f>
        <v>223.4</v>
      </c>
      <c r="E269">
        <f>'ZOOM 94'!D61</f>
        <v>161.72</v>
      </c>
      <c r="F269">
        <f>'ZOOM 94'!E61</f>
        <v>110.93785714285715</v>
      </c>
      <c r="G269">
        <f>'ZOOM 94'!F61</f>
        <v>131.50722222222223</v>
      </c>
      <c r="H269">
        <f>'ZOOM 94'!G61</f>
        <v>129.244</v>
      </c>
      <c r="I269">
        <f>'ZOOM 94'!H61</f>
        <v>162.6828888888889</v>
      </c>
      <c r="J269">
        <f>'ZOOM 94'!I61</f>
        <v>223.82857142857142</v>
      </c>
      <c r="K269">
        <f>'ZOOM 94'!J61</f>
        <v>156.56700000000001</v>
      </c>
      <c r="L269">
        <f>'ZOOM 94'!K61</f>
        <v>115.64812500000001</v>
      </c>
      <c r="M269">
        <f>'ZOOM 94'!L61</f>
        <v>245.57300000000001</v>
      </c>
      <c r="N269">
        <f>'ZOOM 94'!M61</f>
        <v>359.57833333333332</v>
      </c>
      <c r="O269">
        <f>'ZOOM 94'!N61</f>
        <v>304.18333333333334</v>
      </c>
      <c r="P269">
        <f>'ZOOM 94'!O61</f>
        <v>179.75136842105266</v>
      </c>
    </row>
    <row r="270" spans="1:16">
      <c r="A270">
        <v>94</v>
      </c>
      <c r="B270" t="s">
        <v>3057</v>
      </c>
      <c r="C270">
        <v>2021</v>
      </c>
      <c r="D270">
        <f>'ZOOM 94'!C62</f>
        <v>313.57666666666665</v>
      </c>
      <c r="E270">
        <f>'ZOOM 94'!D62</f>
        <v>342.6</v>
      </c>
      <c r="F270">
        <f>'ZOOM 94'!E62</f>
        <v>146.5</v>
      </c>
      <c r="G270">
        <f>'ZOOM 94'!F62</f>
        <v>294.85000000000002</v>
      </c>
      <c r="H270">
        <f>'ZOOM 94'!G62</f>
        <v>93.666666666666671</v>
      </c>
      <c r="I270">
        <f>'ZOOM 94'!H62</f>
        <v>198.94999999999996</v>
      </c>
      <c r="J270">
        <f>'ZOOM 94'!I62</f>
        <v>160.5</v>
      </c>
      <c r="K270">
        <f>'ZOOM 94'!J62</f>
        <v>0</v>
      </c>
      <c r="L270">
        <f>'ZOOM 94'!K62</f>
        <v>301</v>
      </c>
      <c r="M270">
        <f>'ZOOM 94'!L62</f>
        <v>0</v>
      </c>
      <c r="N270">
        <f>'ZOOM 94'!M62</f>
        <v>138.74250000000001</v>
      </c>
      <c r="O270">
        <f>'ZOOM 94'!N62</f>
        <v>0</v>
      </c>
      <c r="P270">
        <f>'ZOOM 94'!O62</f>
        <v>225.0710294117647</v>
      </c>
    </row>
    <row r="271" spans="1:16">
      <c r="A271">
        <v>94</v>
      </c>
      <c r="B271" t="s">
        <v>3057</v>
      </c>
      <c r="C271">
        <v>2020</v>
      </c>
      <c r="D271">
        <f>'ZOOM 94'!C63</f>
        <v>85.58</v>
      </c>
      <c r="E271">
        <f>'ZOOM 94'!D63</f>
        <v>116.23583333333333</v>
      </c>
      <c r="F271">
        <f>'ZOOM 94'!E63</f>
        <v>361.82499999999999</v>
      </c>
      <c r="G271">
        <f>'ZOOM 94'!F63</f>
        <v>380.19</v>
      </c>
      <c r="H271">
        <f>'ZOOM 94'!G63</f>
        <v>1043.6666666666667</v>
      </c>
      <c r="I271">
        <f>'ZOOM 94'!H63</f>
        <v>656</v>
      </c>
      <c r="J271">
        <f>'ZOOM 94'!I63</f>
        <v>299.41750000000002</v>
      </c>
      <c r="K271">
        <f>'ZOOM 94'!J63</f>
        <v>490.24900000000002</v>
      </c>
      <c r="L271">
        <f>'ZOOM 94'!K63</f>
        <v>195.4</v>
      </c>
      <c r="M271">
        <f>'ZOOM 94'!L63</f>
        <v>286.18</v>
      </c>
      <c r="N271">
        <f>'ZOOM 94'!M63</f>
        <v>206.66666666666666</v>
      </c>
      <c r="O271">
        <f>'ZOOM 94'!N63</f>
        <v>204.52499999999998</v>
      </c>
      <c r="P271">
        <f>'ZOOM 94'!O63</f>
        <v>332.56873770491802</v>
      </c>
    </row>
    <row r="272" spans="1:16">
      <c r="A272">
        <v>94</v>
      </c>
      <c r="B272" t="s">
        <v>3057</v>
      </c>
      <c r="C272">
        <v>2019</v>
      </c>
      <c r="D272">
        <f>'ZOOM 94'!C64</f>
        <v>0</v>
      </c>
      <c r="E272">
        <f>'ZOOM 94'!D64</f>
        <v>0</v>
      </c>
      <c r="F272">
        <f>'ZOOM 94'!E64</f>
        <v>0</v>
      </c>
      <c r="G272">
        <f>'ZOOM 94'!F64</f>
        <v>0</v>
      </c>
      <c r="H272">
        <f>'ZOOM 94'!G64</f>
        <v>0</v>
      </c>
      <c r="I272">
        <f>'ZOOM 94'!H64</f>
        <v>0</v>
      </c>
      <c r="J272">
        <f>'ZOOM 94'!I64</f>
        <v>0</v>
      </c>
      <c r="K272">
        <f>'ZOOM 94'!J64</f>
        <v>0</v>
      </c>
      <c r="L272">
        <f>'ZOOM 94'!K64</f>
        <v>0</v>
      </c>
      <c r="M272">
        <f>'ZOOM 94'!L64</f>
        <v>0</v>
      </c>
      <c r="N272">
        <f>'ZOOM 94'!M64</f>
        <v>0</v>
      </c>
      <c r="O272">
        <f>'ZOOM 94'!N64</f>
        <v>0</v>
      </c>
      <c r="P272">
        <f>'ZOOM 94'!O64</f>
        <v>82.435746478873227</v>
      </c>
    </row>
    <row r="274" spans="1:16">
      <c r="A274">
        <v>94</v>
      </c>
      <c r="B274" t="s">
        <v>3058</v>
      </c>
      <c r="C274">
        <v>2025</v>
      </c>
      <c r="D274">
        <f>'ZOOM 94'!C67</f>
        <v>4</v>
      </c>
      <c r="E274">
        <f>'ZOOM 94'!D67</f>
        <v>11</v>
      </c>
      <c r="F274">
        <f>'ZOOM 94'!E67</f>
        <v>9</v>
      </c>
      <c r="G274">
        <f>'ZOOM 94'!F67</f>
        <v>6</v>
      </c>
      <c r="H274" t="str">
        <f>'ZOOM 94'!G67</f>
        <v/>
      </c>
      <c r="I274" t="str">
        <f>'ZOOM 94'!H67</f>
        <v/>
      </c>
      <c r="J274" t="str">
        <f>'ZOOM 94'!I67</f>
        <v/>
      </c>
      <c r="K274" t="str">
        <f>'ZOOM 94'!J67</f>
        <v/>
      </c>
      <c r="L274" t="str">
        <f>'ZOOM 94'!K67</f>
        <v/>
      </c>
      <c r="M274" t="str">
        <f>'ZOOM 94'!L67</f>
        <v/>
      </c>
      <c r="N274" t="str">
        <f>'ZOOM 94'!M67</f>
        <v/>
      </c>
      <c r="O274" t="str">
        <f>'ZOOM 94'!N67</f>
        <v/>
      </c>
      <c r="P274">
        <f>'ZOOM 94'!O67</f>
        <v>30</v>
      </c>
    </row>
    <row r="275" spans="1:16">
      <c r="A275">
        <v>94</v>
      </c>
      <c r="B275" t="s">
        <v>3058</v>
      </c>
      <c r="C275">
        <v>2024</v>
      </c>
      <c r="D275">
        <f>'ZOOM 94'!C68</f>
        <v>5</v>
      </c>
      <c r="E275">
        <f>'ZOOM 94'!D68</f>
        <v>9</v>
      </c>
      <c r="F275">
        <f>'ZOOM 94'!E68</f>
        <v>13</v>
      </c>
      <c r="G275">
        <f>'ZOOM 94'!F68</f>
        <v>9</v>
      </c>
      <c r="H275">
        <f>'ZOOM 94'!G68</f>
        <v>8</v>
      </c>
      <c r="I275">
        <f>'ZOOM 94'!H68</f>
        <v>8</v>
      </c>
      <c r="J275">
        <f>'ZOOM 94'!I68</f>
        <v>9</v>
      </c>
      <c r="K275">
        <f>'ZOOM 94'!J68</f>
        <v>19</v>
      </c>
      <c r="L275">
        <f>'ZOOM 94'!K68</f>
        <v>2</v>
      </c>
      <c r="M275">
        <f>'ZOOM 94'!L68</f>
        <v>8</v>
      </c>
      <c r="N275">
        <f>'ZOOM 94'!M68</f>
        <v>8</v>
      </c>
      <c r="O275">
        <f>'ZOOM 94'!N68</f>
        <v>8</v>
      </c>
      <c r="P275">
        <f>'ZOOM 94'!O68</f>
        <v>106</v>
      </c>
    </row>
    <row r="276" spans="1:16">
      <c r="A276">
        <v>94</v>
      </c>
      <c r="B276" t="s">
        <v>3058</v>
      </c>
      <c r="C276">
        <v>2023</v>
      </c>
      <c r="D276">
        <f>'ZOOM 94'!C69</f>
        <v>4</v>
      </c>
      <c r="E276">
        <f>'ZOOM 94'!D69</f>
        <v>5</v>
      </c>
      <c r="F276">
        <f>'ZOOM 94'!E69</f>
        <v>5</v>
      </c>
      <c r="G276">
        <f>'ZOOM 94'!F69</f>
        <v>4</v>
      </c>
      <c r="H276">
        <f>'ZOOM 94'!G69</f>
        <v>5</v>
      </c>
      <c r="I276">
        <f>'ZOOM 94'!H69</f>
        <v>11</v>
      </c>
      <c r="J276">
        <f>'ZOOM 94'!I69</f>
        <v>5</v>
      </c>
      <c r="K276">
        <f>'ZOOM 94'!J69</f>
        <v>0</v>
      </c>
      <c r="L276">
        <f>'ZOOM 94'!K69</f>
        <v>1</v>
      </c>
      <c r="M276">
        <f>'ZOOM 94'!L69</f>
        <v>4</v>
      </c>
      <c r="N276">
        <f>'ZOOM 94'!M69</f>
        <v>9</v>
      </c>
      <c r="O276">
        <f>'ZOOM 94'!N69</f>
        <v>16</v>
      </c>
      <c r="P276">
        <f>'ZOOM 94'!O69</f>
        <v>69</v>
      </c>
    </row>
    <row r="277" spans="1:16">
      <c r="A277">
        <v>94</v>
      </c>
      <c r="B277" t="s">
        <v>3058</v>
      </c>
      <c r="C277">
        <v>2022</v>
      </c>
      <c r="D277">
        <f>'ZOOM 94'!C70</f>
        <v>5</v>
      </c>
      <c r="E277">
        <f>'ZOOM 94'!D70</f>
        <v>5</v>
      </c>
      <c r="F277">
        <f>'ZOOM 94'!E70</f>
        <v>7</v>
      </c>
      <c r="G277">
        <f>'ZOOM 94'!F70</f>
        <v>9</v>
      </c>
      <c r="H277">
        <f>'ZOOM 94'!G70</f>
        <v>7</v>
      </c>
      <c r="I277">
        <f>'ZOOM 94'!H70</f>
        <v>9</v>
      </c>
      <c r="J277">
        <f>'ZOOM 94'!I70</f>
        <v>7</v>
      </c>
      <c r="K277">
        <f>'ZOOM 94'!J70</f>
        <v>5</v>
      </c>
      <c r="L277">
        <f>'ZOOM 94'!K70</f>
        <v>8</v>
      </c>
      <c r="M277">
        <f>'ZOOM 94'!L70</f>
        <v>5</v>
      </c>
      <c r="N277">
        <f>'ZOOM 94'!M70</f>
        <v>3</v>
      </c>
      <c r="O277">
        <f>'ZOOM 94'!N70</f>
        <v>7</v>
      </c>
      <c r="P277">
        <f>'ZOOM 94'!O70</f>
        <v>77</v>
      </c>
    </row>
    <row r="278" spans="1:16">
      <c r="A278">
        <v>94</v>
      </c>
      <c r="B278" t="s">
        <v>3058</v>
      </c>
      <c r="C278">
        <v>2021</v>
      </c>
      <c r="D278">
        <f>'ZOOM 94'!C71</f>
        <v>3</v>
      </c>
      <c r="E278">
        <f>'ZOOM 94'!D71</f>
        <v>4</v>
      </c>
      <c r="F278">
        <f>'ZOOM 94'!E71</f>
        <v>2</v>
      </c>
      <c r="G278">
        <f>'ZOOM 94'!F71</f>
        <v>5</v>
      </c>
      <c r="H278">
        <f>'ZOOM 94'!G71</f>
        <v>3</v>
      </c>
      <c r="I278">
        <f>'ZOOM 94'!H71</f>
        <v>12</v>
      </c>
      <c r="J278">
        <f>'ZOOM 94'!I71</f>
        <v>2</v>
      </c>
      <c r="K278">
        <f>'ZOOM 94'!J71</f>
        <v>0</v>
      </c>
      <c r="L278">
        <f>'ZOOM 94'!K71</f>
        <v>2</v>
      </c>
      <c r="M278">
        <f>'ZOOM 94'!L71</f>
        <v>0</v>
      </c>
      <c r="N278">
        <f>'ZOOM 94'!M71</f>
        <v>2</v>
      </c>
      <c r="O278">
        <f>'ZOOM 94'!N71</f>
        <v>0</v>
      </c>
      <c r="P278">
        <f>'ZOOM 94'!O71</f>
        <v>35</v>
      </c>
    </row>
    <row r="279" spans="1:16">
      <c r="A279">
        <v>94</v>
      </c>
      <c r="B279" t="s">
        <v>3058</v>
      </c>
      <c r="C279">
        <v>2020</v>
      </c>
      <c r="D279">
        <f>'ZOOM 94'!C72</f>
        <v>4</v>
      </c>
      <c r="E279">
        <f>'ZOOM 94'!D72</f>
        <v>6</v>
      </c>
      <c r="F279">
        <f>'ZOOM 94'!E72</f>
        <v>10</v>
      </c>
      <c r="G279">
        <f>'ZOOM 94'!F72</f>
        <v>10</v>
      </c>
      <c r="H279">
        <f>'ZOOM 94'!G72</f>
        <v>4</v>
      </c>
      <c r="I279">
        <f>'ZOOM 94'!H72</f>
        <v>4</v>
      </c>
      <c r="J279">
        <f>'ZOOM 94'!I72</f>
        <v>4</v>
      </c>
      <c r="K279">
        <f>'ZOOM 94'!J72</f>
        <v>2</v>
      </c>
      <c r="L279">
        <f>'ZOOM 94'!K72</f>
        <v>5</v>
      </c>
      <c r="M279">
        <f>'ZOOM 94'!L72</f>
        <v>4</v>
      </c>
      <c r="N279">
        <f>'ZOOM 94'!M72</f>
        <v>6</v>
      </c>
      <c r="O279">
        <f>'ZOOM 94'!N72</f>
        <v>5</v>
      </c>
      <c r="P279">
        <f>'ZOOM 94'!O72</f>
        <v>64</v>
      </c>
    </row>
    <row r="280" spans="1:16">
      <c r="A280">
        <v>94</v>
      </c>
      <c r="B280" t="s">
        <v>3058</v>
      </c>
      <c r="C280">
        <v>2019</v>
      </c>
      <c r="D280">
        <f>'ZOOM 94'!C73</f>
        <v>0</v>
      </c>
      <c r="E280">
        <f>'ZOOM 94'!D73</f>
        <v>0</v>
      </c>
      <c r="F280">
        <f>'ZOOM 94'!E73</f>
        <v>0</v>
      </c>
      <c r="G280">
        <f>'ZOOM 94'!F73</f>
        <v>0</v>
      </c>
      <c r="H280">
        <f>'ZOOM 94'!G73</f>
        <v>0</v>
      </c>
      <c r="I280">
        <f>'ZOOM 94'!H73</f>
        <v>0</v>
      </c>
      <c r="J280">
        <f>'ZOOM 94'!I73</f>
        <v>0</v>
      </c>
      <c r="K280">
        <f>'ZOOM 94'!J73</f>
        <v>0</v>
      </c>
      <c r="L280">
        <f>'ZOOM 94'!K73</f>
        <v>0</v>
      </c>
      <c r="M280">
        <f>'ZOOM 94'!L73</f>
        <v>0</v>
      </c>
      <c r="N280">
        <f>'ZOOM 94'!M73</f>
        <v>0</v>
      </c>
      <c r="O280">
        <f>'ZOOM 94'!N73</f>
        <v>0</v>
      </c>
      <c r="P280">
        <f>'ZOOM 94'!O73</f>
        <v>86</v>
      </c>
    </row>
  </sheetData>
  <autoFilter ref="A1:Q281" xr:uid="{4E781DF7-DE9A-4405-BF65-3FD29BE3860B}"/>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26E02-08A8-434A-8B5B-88BD07838423}">
  <sheetPr codeName="Sheet54">
    <tabColor rgb="FF00B0F0"/>
  </sheetPr>
  <dimension ref="B1:J2"/>
  <sheetViews>
    <sheetView workbookViewId="0">
      <selection activeCell="B20" sqref="B20"/>
    </sheetView>
  </sheetViews>
  <sheetFormatPr defaultRowHeight="15"/>
  <cols>
    <col min="1" max="1" width="7" style="451" customWidth="1"/>
    <col min="2" max="2" width="17.5703125" style="451" customWidth="1"/>
    <col min="3" max="3" width="42.5703125" style="451" bestFit="1" customWidth="1"/>
    <col min="4" max="4" width="17.42578125" style="451" customWidth="1"/>
    <col min="5" max="5" width="12.7109375" style="451" customWidth="1"/>
    <col min="6" max="6" width="12.28515625" style="451" customWidth="1"/>
    <col min="7" max="7" width="16.7109375" style="451" customWidth="1"/>
    <col min="8" max="8" width="16.5703125" style="451" customWidth="1"/>
    <col min="9" max="9" width="14.7109375" style="451" customWidth="1"/>
    <col min="10" max="10" width="22.85546875" style="451" customWidth="1"/>
    <col min="11" max="11" width="34.42578125" style="451" customWidth="1"/>
    <col min="12" max="12" width="22.85546875" style="451" bestFit="1" customWidth="1"/>
    <col min="13" max="13" width="25.7109375" style="451" customWidth="1"/>
    <col min="14" max="16384" width="9.140625" style="451"/>
  </cols>
  <sheetData>
    <row r="1" spans="2:10" ht="21.6" customHeight="1" thickBot="1">
      <c r="B1" s="570" t="str">
        <f ca="1">"On est semaine " &amp; _xlfn.ISOWEEKNUM(TODAY())</f>
        <v>On est semaine 10</v>
      </c>
      <c r="D1" s="917" t="s">
        <v>3124</v>
      </c>
      <c r="E1" s="918"/>
      <c r="F1" s="918"/>
      <c r="G1" s="918"/>
      <c r="H1" s="918"/>
      <c r="I1" s="918"/>
      <c r="J1" s="919"/>
    </row>
    <row r="2" spans="2:10" ht="21.6" customHeight="1" thickBot="1">
      <c r="D2" s="920"/>
      <c r="E2" s="921"/>
      <c r="F2" s="921"/>
      <c r="G2" s="921"/>
      <c r="H2" s="921"/>
      <c r="I2" s="921"/>
      <c r="J2" s="922"/>
    </row>
  </sheetData>
  <mergeCells count="1">
    <mergeCell ref="D1:J2"/>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9CC9D-608C-454D-A54C-D721FE70D0F4}">
  <sheetPr codeName="Sheet25"/>
  <dimension ref="A1:M104"/>
  <sheetViews>
    <sheetView topLeftCell="A4" workbookViewId="0">
      <selection activeCell="B20" sqref="B20"/>
    </sheetView>
  </sheetViews>
  <sheetFormatPr defaultRowHeight="15"/>
  <cols>
    <col min="1" max="1" width="53.5703125" bestFit="1" customWidth="1"/>
    <col min="2" max="2" width="32.5703125" bestFit="1" customWidth="1"/>
    <col min="3" max="3" width="16.5703125" bestFit="1" customWidth="1"/>
    <col min="4" max="4" width="32.5703125" bestFit="1" customWidth="1"/>
    <col min="5" max="5" width="16.5703125" bestFit="1" customWidth="1"/>
    <col min="6" max="6" width="32.5703125" bestFit="1" customWidth="1"/>
    <col min="7" max="7" width="16.5703125" bestFit="1" customWidth="1"/>
    <col min="8" max="8" width="32.5703125" bestFit="1" customWidth="1"/>
    <col min="9" max="9" width="16.5703125" bestFit="1" customWidth="1"/>
    <col min="10" max="10" width="32.5703125" bestFit="1" customWidth="1"/>
    <col min="11" max="11" width="16.5703125" bestFit="1" customWidth="1"/>
    <col min="12" max="12" width="37.5703125" bestFit="1" customWidth="1"/>
    <col min="13" max="13" width="21.7109375" bestFit="1" customWidth="1"/>
    <col min="14" max="14" width="37.5703125" bestFit="1" customWidth="1"/>
    <col min="15" max="15" width="21.7109375" bestFit="1" customWidth="1"/>
    <col min="16" max="16" width="32.5703125" bestFit="1" customWidth="1"/>
    <col min="17" max="17" width="16.5703125" bestFit="1" customWidth="1"/>
    <col min="18" max="18" width="37" bestFit="1" customWidth="1"/>
    <col min="19" max="19" width="21" bestFit="1" customWidth="1"/>
    <col min="20" max="20" width="37.140625" bestFit="1" customWidth="1"/>
    <col min="21" max="21" width="21.140625" bestFit="1" customWidth="1"/>
    <col min="22" max="22" width="37.5703125" bestFit="1" customWidth="1"/>
    <col min="23" max="23" width="21.7109375" bestFit="1" customWidth="1"/>
    <col min="24" max="24" width="37" bestFit="1" customWidth="1"/>
    <col min="25" max="25" width="21" bestFit="1" customWidth="1"/>
    <col min="26" max="26" width="37.140625" bestFit="1" customWidth="1"/>
    <col min="27" max="27" width="21.140625" bestFit="1" customWidth="1"/>
    <col min="28" max="28" width="37.5703125" bestFit="1" customWidth="1"/>
    <col min="29" max="29" width="21.7109375" bestFit="1" customWidth="1"/>
    <col min="30" max="72" width="16.28515625" bestFit="1" customWidth="1"/>
    <col min="73" max="73" width="11.28515625" bestFit="1" customWidth="1"/>
  </cols>
  <sheetData>
    <row r="1" spans="1:11">
      <c r="A1" s="232" t="s">
        <v>1426</v>
      </c>
      <c r="B1" s="233">
        <v>0</v>
      </c>
    </row>
    <row r="3" spans="1:11">
      <c r="B3" s="232" t="s">
        <v>2417</v>
      </c>
    </row>
    <row r="4" spans="1:11">
      <c r="B4" t="s">
        <v>2507</v>
      </c>
      <c r="D4" t="s">
        <v>2508</v>
      </c>
      <c r="F4" t="s">
        <v>1837</v>
      </c>
      <c r="H4" t="s">
        <v>3218</v>
      </c>
      <c r="J4" t="s">
        <v>3048</v>
      </c>
      <c r="K4" t="s">
        <v>3049</v>
      </c>
    </row>
    <row r="5" spans="1:11">
      <c r="A5" s="232" t="s">
        <v>2418</v>
      </c>
      <c r="B5" t="s">
        <v>2509</v>
      </c>
      <c r="C5" t="s">
        <v>2510</v>
      </c>
      <c r="D5" t="s">
        <v>2509</v>
      </c>
      <c r="E5" t="s">
        <v>2510</v>
      </c>
      <c r="F5" t="s">
        <v>2509</v>
      </c>
      <c r="G5" t="s">
        <v>2510</v>
      </c>
      <c r="H5" t="s">
        <v>2509</v>
      </c>
      <c r="I5" t="s">
        <v>2510</v>
      </c>
    </row>
    <row r="6" spans="1:11">
      <c r="A6" s="233" t="s">
        <v>13</v>
      </c>
      <c r="B6" s="756">
        <v>112</v>
      </c>
      <c r="C6" s="756">
        <v>11917.562000000002</v>
      </c>
      <c r="D6" s="756">
        <v>107</v>
      </c>
      <c r="E6" s="756">
        <v>9814.67</v>
      </c>
      <c r="F6" s="756">
        <v>115</v>
      </c>
      <c r="G6" s="756">
        <v>11287.72</v>
      </c>
      <c r="H6" s="756">
        <v>77</v>
      </c>
      <c r="I6" s="756">
        <v>4406.4400000000005</v>
      </c>
      <c r="J6" s="756">
        <v>411</v>
      </c>
      <c r="K6" s="756">
        <v>37426.392</v>
      </c>
    </row>
    <row r="7" spans="1:11">
      <c r="A7" s="556">
        <v>75</v>
      </c>
      <c r="B7" s="756">
        <v>43</v>
      </c>
      <c r="C7" s="756">
        <v>4835.74</v>
      </c>
      <c r="D7" s="756">
        <v>46</v>
      </c>
      <c r="E7" s="756">
        <v>3811.0599999999995</v>
      </c>
      <c r="F7" s="756">
        <v>49</v>
      </c>
      <c r="G7" s="756">
        <v>4111.26</v>
      </c>
      <c r="H7" s="756">
        <v>36</v>
      </c>
      <c r="I7" s="756">
        <v>2300.17</v>
      </c>
      <c r="J7" s="756">
        <v>174</v>
      </c>
      <c r="K7" s="756">
        <v>15058.23</v>
      </c>
    </row>
    <row r="8" spans="1:11">
      <c r="A8" s="556">
        <v>92</v>
      </c>
      <c r="B8" s="756">
        <v>40</v>
      </c>
      <c r="C8" s="756">
        <v>2272.8219999999997</v>
      </c>
      <c r="D8" s="756">
        <v>33</v>
      </c>
      <c r="E8" s="756">
        <v>1923.94</v>
      </c>
      <c r="F8" s="756">
        <v>35</v>
      </c>
      <c r="G8" s="756">
        <v>2775.11</v>
      </c>
      <c r="H8" s="756">
        <v>24</v>
      </c>
      <c r="I8" s="756">
        <v>937.2</v>
      </c>
      <c r="J8" s="756">
        <v>132</v>
      </c>
      <c r="K8" s="756">
        <v>7909.0719999999992</v>
      </c>
    </row>
    <row r="9" spans="1:11">
      <c r="A9" s="556">
        <v>93</v>
      </c>
      <c r="B9" s="756">
        <v>24</v>
      </c>
      <c r="C9" s="756">
        <v>4387.329999999999</v>
      </c>
      <c r="D9" s="756">
        <v>19</v>
      </c>
      <c r="E9" s="756">
        <v>3117.77</v>
      </c>
      <c r="F9" s="756">
        <v>24</v>
      </c>
      <c r="G9" s="756">
        <v>2587.0500000000002</v>
      </c>
      <c r="H9" s="756">
        <v>13</v>
      </c>
      <c r="I9" s="756">
        <v>929.06999999999994</v>
      </c>
      <c r="J9" s="756">
        <v>80</v>
      </c>
      <c r="K9" s="756">
        <v>11021.220000000001</v>
      </c>
    </row>
    <row r="10" spans="1:11">
      <c r="A10" s="556">
        <v>94</v>
      </c>
      <c r="B10" s="756">
        <v>5</v>
      </c>
      <c r="C10" s="756">
        <v>421.67</v>
      </c>
      <c r="D10" s="756">
        <v>9</v>
      </c>
      <c r="E10" s="756">
        <v>961.89999999999986</v>
      </c>
      <c r="F10" s="756">
        <v>7</v>
      </c>
      <c r="G10" s="756">
        <v>1814.2999999999997</v>
      </c>
      <c r="H10" s="756">
        <v>4</v>
      </c>
      <c r="I10" s="756">
        <v>240</v>
      </c>
      <c r="J10" s="756">
        <v>25</v>
      </c>
      <c r="K10" s="756">
        <v>3437.8700000000003</v>
      </c>
    </row>
    <row r="11" spans="1:11">
      <c r="A11" s="233" t="s">
        <v>114</v>
      </c>
      <c r="B11" s="756">
        <v>116</v>
      </c>
      <c r="C11" s="756">
        <v>11917.562000000002</v>
      </c>
      <c r="D11" s="756">
        <v>106</v>
      </c>
      <c r="E11" s="756">
        <v>9814.67</v>
      </c>
      <c r="F11" s="756">
        <v>114</v>
      </c>
      <c r="G11" s="756">
        <v>11287.72</v>
      </c>
      <c r="H11" s="756">
        <v>84</v>
      </c>
      <c r="I11" s="756">
        <v>4406.4399999999996</v>
      </c>
      <c r="J11" s="756">
        <v>420</v>
      </c>
      <c r="K11" s="756">
        <v>37426.392000000007</v>
      </c>
    </row>
    <row r="12" spans="1:11">
      <c r="A12" s="556">
        <v>75</v>
      </c>
      <c r="B12" s="756">
        <v>56</v>
      </c>
      <c r="C12" s="756">
        <v>3883.9100000000003</v>
      </c>
      <c r="D12" s="756">
        <v>62</v>
      </c>
      <c r="E12" s="756">
        <v>4439.3599999999997</v>
      </c>
      <c r="F12" s="756">
        <v>67</v>
      </c>
      <c r="G12" s="756">
        <v>6955.2000000000007</v>
      </c>
      <c r="H12" s="756">
        <v>46</v>
      </c>
      <c r="I12" s="756">
        <v>1653.8899999999999</v>
      </c>
      <c r="J12" s="756">
        <v>231</v>
      </c>
      <c r="K12" s="756">
        <v>16932.360000000004</v>
      </c>
    </row>
    <row r="13" spans="1:11">
      <c r="A13" s="556">
        <v>78</v>
      </c>
      <c r="B13" s="756">
        <v>1</v>
      </c>
      <c r="C13" s="756">
        <v>37.9</v>
      </c>
      <c r="D13" s="756"/>
      <c r="E13" s="756"/>
      <c r="F13" s="756"/>
      <c r="G13" s="756"/>
      <c r="H13" s="756"/>
      <c r="I13" s="756"/>
      <c r="J13" s="756">
        <v>1</v>
      </c>
      <c r="K13" s="756">
        <v>37.9</v>
      </c>
    </row>
    <row r="14" spans="1:11">
      <c r="A14" s="556">
        <v>92</v>
      </c>
      <c r="B14" s="756">
        <v>27</v>
      </c>
      <c r="C14" s="756">
        <v>1719.952</v>
      </c>
      <c r="D14" s="756">
        <v>21</v>
      </c>
      <c r="E14" s="756">
        <v>1505.5</v>
      </c>
      <c r="F14" s="756">
        <v>26</v>
      </c>
      <c r="G14" s="756">
        <v>2172.7499999999995</v>
      </c>
      <c r="H14" s="756">
        <v>21</v>
      </c>
      <c r="I14" s="756">
        <v>562.57999999999993</v>
      </c>
      <c r="J14" s="756">
        <v>95</v>
      </c>
      <c r="K14" s="756">
        <v>5960.7820000000011</v>
      </c>
    </row>
    <row r="15" spans="1:11">
      <c r="A15" s="556">
        <v>93</v>
      </c>
      <c r="B15" s="756">
        <v>29</v>
      </c>
      <c r="C15" s="756">
        <v>6061.22</v>
      </c>
      <c r="D15" s="756">
        <v>21</v>
      </c>
      <c r="E15" s="756">
        <v>3760.61</v>
      </c>
      <c r="F15" s="756">
        <v>19</v>
      </c>
      <c r="G15" s="756">
        <v>1979.7600000000002</v>
      </c>
      <c r="H15" s="756">
        <v>15</v>
      </c>
      <c r="I15" s="756">
        <v>2139.48</v>
      </c>
      <c r="J15" s="756">
        <v>84</v>
      </c>
      <c r="K15" s="756">
        <v>13941.069999999996</v>
      </c>
    </row>
    <row r="16" spans="1:11">
      <c r="A16" s="556">
        <v>94</v>
      </c>
      <c r="B16" s="756">
        <v>3</v>
      </c>
      <c r="C16" s="756">
        <v>214.57999999999998</v>
      </c>
      <c r="D16" s="756">
        <v>2</v>
      </c>
      <c r="E16" s="756">
        <v>109.2</v>
      </c>
      <c r="F16" s="756">
        <v>2</v>
      </c>
      <c r="G16" s="756">
        <v>180.01</v>
      </c>
      <c r="H16" s="756">
        <v>2</v>
      </c>
      <c r="I16" s="756">
        <v>50.49</v>
      </c>
      <c r="J16" s="756">
        <v>9</v>
      </c>
      <c r="K16" s="756">
        <v>554.28</v>
      </c>
    </row>
    <row r="17" spans="1:13">
      <c r="A17" s="233" t="s">
        <v>3269</v>
      </c>
      <c r="B17" s="756"/>
      <c r="C17" s="756"/>
      <c r="D17" s="756"/>
      <c r="E17" s="756"/>
      <c r="F17" s="756"/>
      <c r="G17" s="756"/>
      <c r="H17" s="756">
        <v>1</v>
      </c>
      <c r="I17" s="756"/>
      <c r="J17" s="756">
        <v>1</v>
      </c>
      <c r="K17" s="756"/>
    </row>
    <row r="18" spans="1:13">
      <c r="A18" s="556" t="s">
        <v>2416</v>
      </c>
      <c r="B18" s="756"/>
      <c r="C18" s="756"/>
      <c r="D18" s="756"/>
      <c r="E18" s="756"/>
      <c r="F18" s="756"/>
      <c r="G18" s="756"/>
      <c r="H18" s="756">
        <v>1</v>
      </c>
      <c r="I18" s="756"/>
      <c r="J18" s="756">
        <v>1</v>
      </c>
      <c r="K18" s="756"/>
    </row>
    <row r="19" spans="1:13">
      <c r="A19" s="233" t="s">
        <v>2414</v>
      </c>
      <c r="B19" s="756">
        <v>228</v>
      </c>
      <c r="C19" s="756">
        <v>23835.124000000003</v>
      </c>
      <c r="D19" s="756">
        <v>213</v>
      </c>
      <c r="E19" s="756">
        <v>19629.34</v>
      </c>
      <c r="F19" s="756">
        <v>229</v>
      </c>
      <c r="G19" s="756">
        <v>22575.439999999988</v>
      </c>
      <c r="H19" s="756">
        <v>162</v>
      </c>
      <c r="I19" s="756">
        <v>8812.8799999999992</v>
      </c>
      <c r="J19" s="756">
        <v>832</v>
      </c>
      <c r="K19" s="756">
        <v>74852.784</v>
      </c>
    </row>
    <row r="23" spans="1:13">
      <c r="B23">
        <f>GETPIVOTDATA("Sum of Poids (Kg)",'Data Par Département'!$A$3,"Type","Association","Months (Date)",2)</f>
        <v>9814.67</v>
      </c>
      <c r="C23" s="905" t="s">
        <v>3309</v>
      </c>
    </row>
    <row r="24" spans="1:13">
      <c r="C24" s="905" t="s">
        <v>3308</v>
      </c>
    </row>
    <row r="30" spans="1:13">
      <c r="B30" s="232" t="s">
        <v>2417</v>
      </c>
    </row>
    <row r="31" spans="1:13">
      <c r="B31" t="s">
        <v>2416</v>
      </c>
      <c r="D31" t="s">
        <v>2507</v>
      </c>
      <c r="F31" t="s">
        <v>2508</v>
      </c>
      <c r="H31" t="s">
        <v>1837</v>
      </c>
      <c r="J31" t="s">
        <v>3218</v>
      </c>
      <c r="L31" t="s">
        <v>3048</v>
      </c>
      <c r="M31" t="s">
        <v>3049</v>
      </c>
    </row>
    <row r="32" spans="1:13">
      <c r="A32" s="232" t="s">
        <v>2418</v>
      </c>
      <c r="B32" t="s">
        <v>2509</v>
      </c>
      <c r="C32" t="s">
        <v>2510</v>
      </c>
      <c r="D32" t="s">
        <v>2509</v>
      </c>
      <c r="E32" t="s">
        <v>2510</v>
      </c>
      <c r="F32" t="s">
        <v>2509</v>
      </c>
      <c r="G32" t="s">
        <v>2510</v>
      </c>
      <c r="H32" t="s">
        <v>2509</v>
      </c>
      <c r="I32" t="s">
        <v>2510</v>
      </c>
      <c r="J32" t="s">
        <v>2509</v>
      </c>
      <c r="K32" t="s">
        <v>2510</v>
      </c>
    </row>
    <row r="33" spans="1:13">
      <c r="A33" s="233" t="s">
        <v>1245</v>
      </c>
      <c r="B33" s="756"/>
      <c r="C33" s="756"/>
      <c r="D33" s="756">
        <v>7</v>
      </c>
      <c r="E33" s="756">
        <v>2903.5</v>
      </c>
      <c r="F33" s="756">
        <v>3</v>
      </c>
      <c r="G33" s="756">
        <v>1674.1399999999999</v>
      </c>
      <c r="H33" s="756">
        <v>4</v>
      </c>
      <c r="I33" s="756">
        <v>1170</v>
      </c>
      <c r="J33" s="756">
        <v>1</v>
      </c>
      <c r="K33" s="756">
        <v>803</v>
      </c>
      <c r="L33" s="756">
        <v>15</v>
      </c>
      <c r="M33" s="756">
        <v>6550.64</v>
      </c>
    </row>
    <row r="34" spans="1:13">
      <c r="A34" s="233" t="s">
        <v>1285</v>
      </c>
      <c r="B34" s="756"/>
      <c r="C34" s="756"/>
      <c r="D34" s="756">
        <v>1</v>
      </c>
      <c r="E34" s="756">
        <v>11</v>
      </c>
      <c r="F34" s="756">
        <v>3</v>
      </c>
      <c r="G34" s="756">
        <v>51.3</v>
      </c>
      <c r="H34" s="756">
        <v>3</v>
      </c>
      <c r="I34" s="756">
        <v>257.60000000000002</v>
      </c>
      <c r="J34" s="756">
        <v>2</v>
      </c>
      <c r="K34" s="756">
        <v>22</v>
      </c>
      <c r="L34" s="756">
        <v>9</v>
      </c>
      <c r="M34" s="756">
        <v>341.9</v>
      </c>
    </row>
    <row r="35" spans="1:13">
      <c r="A35" s="233" t="s">
        <v>1252</v>
      </c>
      <c r="B35" s="756"/>
      <c r="C35" s="756"/>
      <c r="D35" s="756">
        <v>6</v>
      </c>
      <c r="E35" s="756">
        <v>351.87</v>
      </c>
      <c r="F35" s="756">
        <v>1</v>
      </c>
      <c r="G35" s="756">
        <v>35.630000000000003</v>
      </c>
      <c r="H35" s="756">
        <v>5</v>
      </c>
      <c r="I35" s="756">
        <v>199.4</v>
      </c>
      <c r="J35" s="756">
        <v>6</v>
      </c>
      <c r="K35" s="756">
        <v>34.270000000000003</v>
      </c>
      <c r="L35" s="756">
        <v>18</v>
      </c>
      <c r="M35" s="756">
        <v>621.16999999999996</v>
      </c>
    </row>
    <row r="36" spans="1:13">
      <c r="A36" s="233" t="s">
        <v>1265</v>
      </c>
      <c r="B36" s="756"/>
      <c r="C36" s="756"/>
      <c r="D36" s="756">
        <v>5</v>
      </c>
      <c r="E36" s="756">
        <v>1772.5</v>
      </c>
      <c r="F36" s="756"/>
      <c r="G36" s="756"/>
      <c r="H36" s="756"/>
      <c r="I36" s="756"/>
      <c r="J36" s="756"/>
      <c r="K36" s="756"/>
      <c r="L36" s="756">
        <v>5</v>
      </c>
      <c r="M36" s="756">
        <v>1772.5</v>
      </c>
    </row>
    <row r="37" spans="1:13">
      <c r="A37" s="233" t="s">
        <v>1262</v>
      </c>
      <c r="B37" s="756"/>
      <c r="C37" s="756"/>
      <c r="D37" s="756"/>
      <c r="E37" s="756"/>
      <c r="F37" s="756">
        <v>1</v>
      </c>
      <c r="G37" s="756">
        <v>17</v>
      </c>
      <c r="H37" s="756">
        <v>4</v>
      </c>
      <c r="I37" s="756">
        <v>476.40000000000003</v>
      </c>
      <c r="J37" s="756"/>
      <c r="K37" s="756"/>
      <c r="L37" s="756">
        <v>5</v>
      </c>
      <c r="M37" s="756">
        <v>493.40000000000003</v>
      </c>
    </row>
    <row r="38" spans="1:13">
      <c r="A38" s="233" t="s">
        <v>1212</v>
      </c>
      <c r="B38" s="756"/>
      <c r="C38" s="756"/>
      <c r="D38" s="756">
        <v>5</v>
      </c>
      <c r="E38" s="756">
        <v>789.39999999999986</v>
      </c>
      <c r="F38" s="756">
        <v>4</v>
      </c>
      <c r="G38" s="756">
        <v>618.70000000000005</v>
      </c>
      <c r="H38" s="756">
        <v>4</v>
      </c>
      <c r="I38" s="756">
        <v>300.56</v>
      </c>
      <c r="J38" s="756">
        <v>4</v>
      </c>
      <c r="K38" s="756">
        <v>991.57999999999993</v>
      </c>
      <c r="L38" s="756">
        <v>17</v>
      </c>
      <c r="M38" s="756">
        <v>2700.2400000000002</v>
      </c>
    </row>
    <row r="39" spans="1:13">
      <c r="A39" s="233" t="s">
        <v>164</v>
      </c>
      <c r="B39" s="756"/>
      <c r="C39" s="756"/>
      <c r="D39" s="756">
        <v>5</v>
      </c>
      <c r="E39" s="756"/>
      <c r="F39" s="756">
        <v>4</v>
      </c>
      <c r="G39" s="756">
        <v>15</v>
      </c>
      <c r="H39" s="756">
        <v>4</v>
      </c>
      <c r="I39" s="756"/>
      <c r="J39" s="756">
        <v>3</v>
      </c>
      <c r="K39" s="756"/>
      <c r="L39" s="756">
        <v>16</v>
      </c>
      <c r="M39" s="756">
        <v>15</v>
      </c>
    </row>
    <row r="40" spans="1:13">
      <c r="A40" s="233" t="s">
        <v>169</v>
      </c>
      <c r="B40" s="756"/>
      <c r="C40" s="756"/>
      <c r="D40" s="756">
        <v>4</v>
      </c>
      <c r="E40" s="756">
        <v>116</v>
      </c>
      <c r="F40" s="756">
        <v>4</v>
      </c>
      <c r="G40" s="756">
        <v>46</v>
      </c>
      <c r="H40" s="756">
        <v>4</v>
      </c>
      <c r="I40" s="756">
        <v>45</v>
      </c>
      <c r="J40" s="756">
        <v>3</v>
      </c>
      <c r="K40" s="756">
        <v>70</v>
      </c>
      <c r="L40" s="756">
        <v>15</v>
      </c>
      <c r="M40" s="756">
        <v>277</v>
      </c>
    </row>
    <row r="41" spans="1:13">
      <c r="A41" s="233" t="s">
        <v>174</v>
      </c>
      <c r="B41" s="756"/>
      <c r="C41" s="756"/>
      <c r="D41" s="756">
        <v>6</v>
      </c>
      <c r="E41" s="756">
        <v>36</v>
      </c>
      <c r="F41" s="756">
        <v>4</v>
      </c>
      <c r="G41" s="756"/>
      <c r="H41" s="756">
        <v>4</v>
      </c>
      <c r="I41" s="756"/>
      <c r="J41" s="756">
        <v>3</v>
      </c>
      <c r="K41" s="756"/>
      <c r="L41" s="756">
        <v>17</v>
      </c>
      <c r="M41" s="756">
        <v>36</v>
      </c>
    </row>
    <row r="42" spans="1:13">
      <c r="A42" s="233" t="s">
        <v>226</v>
      </c>
      <c r="B42" s="756"/>
      <c r="C42" s="756"/>
      <c r="D42" s="756">
        <v>5</v>
      </c>
      <c r="E42" s="756">
        <v>677.5</v>
      </c>
      <c r="F42" s="756">
        <v>4</v>
      </c>
      <c r="G42" s="756">
        <v>756.59999999999991</v>
      </c>
      <c r="H42" s="756">
        <v>4</v>
      </c>
      <c r="I42" s="756">
        <v>604.08999999999992</v>
      </c>
      <c r="J42" s="756">
        <v>3</v>
      </c>
      <c r="K42" s="756">
        <v>143.5</v>
      </c>
      <c r="L42" s="756">
        <v>16</v>
      </c>
      <c r="M42" s="756">
        <v>2181.6900000000005</v>
      </c>
    </row>
    <row r="43" spans="1:13">
      <c r="A43" s="233" t="s">
        <v>291</v>
      </c>
      <c r="B43" s="756"/>
      <c r="C43" s="756"/>
      <c r="D43" s="756">
        <v>3</v>
      </c>
      <c r="E43" s="756">
        <v>133.13999999999999</v>
      </c>
      <c r="F43" s="756">
        <v>4</v>
      </c>
      <c r="G43" s="756">
        <v>201.69</v>
      </c>
      <c r="H43" s="756">
        <v>4</v>
      </c>
      <c r="I43" s="756">
        <v>396</v>
      </c>
      <c r="J43" s="756">
        <v>8</v>
      </c>
      <c r="K43" s="756">
        <v>161.79</v>
      </c>
      <c r="L43" s="756">
        <v>19</v>
      </c>
      <c r="M43" s="756">
        <v>892.61999999999989</v>
      </c>
    </row>
    <row r="44" spans="1:13">
      <c r="A44" s="233" t="s">
        <v>1332</v>
      </c>
      <c r="B44" s="756"/>
      <c r="C44" s="756"/>
      <c r="D44" s="756">
        <v>1</v>
      </c>
      <c r="E44" s="756">
        <v>356</v>
      </c>
      <c r="F44" s="756">
        <v>2</v>
      </c>
      <c r="G44" s="756">
        <v>475</v>
      </c>
      <c r="H44" s="756">
        <v>2</v>
      </c>
      <c r="I44" s="756">
        <v>657.5</v>
      </c>
      <c r="J44" s="756">
        <v>1</v>
      </c>
      <c r="K44" s="756">
        <v>287.88</v>
      </c>
      <c r="L44" s="756">
        <v>6</v>
      </c>
      <c r="M44" s="756">
        <v>1776.38</v>
      </c>
    </row>
    <row r="45" spans="1:13">
      <c r="A45" s="233" t="s">
        <v>331</v>
      </c>
      <c r="B45" s="756"/>
      <c r="C45" s="756"/>
      <c r="D45" s="756">
        <v>6</v>
      </c>
      <c r="E45" s="756">
        <v>2366</v>
      </c>
      <c r="F45" s="756">
        <v>5</v>
      </c>
      <c r="G45" s="756">
        <v>2320.6400000000003</v>
      </c>
      <c r="H45" s="756">
        <v>4</v>
      </c>
      <c r="I45" s="756">
        <v>742.65</v>
      </c>
      <c r="J45" s="756">
        <v>3</v>
      </c>
      <c r="K45" s="756">
        <v>1511.8</v>
      </c>
      <c r="L45" s="756">
        <v>18</v>
      </c>
      <c r="M45" s="756">
        <v>6941.09</v>
      </c>
    </row>
    <row r="46" spans="1:13">
      <c r="A46" s="233" t="s">
        <v>353</v>
      </c>
      <c r="B46" s="756"/>
      <c r="C46" s="756"/>
      <c r="D46" s="756">
        <v>2</v>
      </c>
      <c r="E46" s="756">
        <v>74.599999999999994</v>
      </c>
      <c r="F46" s="756">
        <v>2</v>
      </c>
      <c r="G46" s="756">
        <v>41</v>
      </c>
      <c r="H46" s="756"/>
      <c r="I46" s="756"/>
      <c r="J46" s="756"/>
      <c r="K46" s="756"/>
      <c r="L46" s="756">
        <v>4</v>
      </c>
      <c r="M46" s="756">
        <v>115.6</v>
      </c>
    </row>
    <row r="47" spans="1:13">
      <c r="A47" s="233" t="s">
        <v>370</v>
      </c>
      <c r="B47" s="756"/>
      <c r="C47" s="756"/>
      <c r="D47" s="756">
        <v>3</v>
      </c>
      <c r="E47" s="756">
        <v>232.05</v>
      </c>
      <c r="F47" s="756">
        <v>3</v>
      </c>
      <c r="G47" s="756">
        <v>130.5</v>
      </c>
      <c r="H47" s="756">
        <v>4</v>
      </c>
      <c r="I47" s="756">
        <v>263.43</v>
      </c>
      <c r="J47" s="756">
        <v>3</v>
      </c>
      <c r="K47" s="756">
        <v>93.28</v>
      </c>
      <c r="L47" s="756">
        <v>13</v>
      </c>
      <c r="M47" s="756">
        <v>719.25999999999988</v>
      </c>
    </row>
    <row r="48" spans="1:13">
      <c r="A48" s="233" t="s">
        <v>382</v>
      </c>
      <c r="B48" s="756"/>
      <c r="C48" s="756"/>
      <c r="D48" s="756">
        <v>5</v>
      </c>
      <c r="E48" s="756">
        <v>405.85999999999996</v>
      </c>
      <c r="F48" s="756">
        <v>8</v>
      </c>
      <c r="G48" s="756">
        <v>798.35</v>
      </c>
      <c r="H48" s="756">
        <v>9</v>
      </c>
      <c r="I48" s="756">
        <v>692.19999999999993</v>
      </c>
      <c r="J48" s="756">
        <v>4</v>
      </c>
      <c r="K48" s="756">
        <v>91.800000000000011</v>
      </c>
      <c r="L48" s="756">
        <v>26</v>
      </c>
      <c r="M48" s="756">
        <v>1988.2099999999998</v>
      </c>
    </row>
    <row r="49" spans="1:13">
      <c r="A49" s="233" t="s">
        <v>1375</v>
      </c>
      <c r="B49" s="756"/>
      <c r="C49" s="756"/>
      <c r="D49" s="756">
        <v>1</v>
      </c>
      <c r="E49" s="756">
        <v>5.1420000000000003</v>
      </c>
      <c r="F49" s="756"/>
      <c r="G49" s="756"/>
      <c r="H49" s="756"/>
      <c r="I49" s="756"/>
      <c r="J49" s="756"/>
      <c r="K49" s="756"/>
      <c r="L49" s="756">
        <v>1</v>
      </c>
      <c r="M49" s="756">
        <v>5.1420000000000003</v>
      </c>
    </row>
    <row r="50" spans="1:13">
      <c r="A50" s="233" t="s">
        <v>455</v>
      </c>
      <c r="B50" s="756"/>
      <c r="C50" s="756"/>
      <c r="D50" s="756">
        <v>5</v>
      </c>
      <c r="E50" s="756">
        <v>35.22</v>
      </c>
      <c r="F50" s="756">
        <v>4</v>
      </c>
      <c r="G50" s="756">
        <v>29.3</v>
      </c>
      <c r="H50" s="756">
        <v>4</v>
      </c>
      <c r="I50" s="756">
        <v>60.57</v>
      </c>
      <c r="J50" s="756">
        <v>3</v>
      </c>
      <c r="K50" s="756"/>
      <c r="L50" s="756">
        <v>16</v>
      </c>
      <c r="M50" s="756">
        <v>125.09</v>
      </c>
    </row>
    <row r="51" spans="1:13">
      <c r="A51" s="233" t="s">
        <v>471</v>
      </c>
      <c r="B51" s="756"/>
      <c r="C51" s="756"/>
      <c r="D51" s="756">
        <v>5</v>
      </c>
      <c r="E51" s="756">
        <v>96.25</v>
      </c>
      <c r="F51" s="756">
        <v>4</v>
      </c>
      <c r="G51" s="756">
        <v>168</v>
      </c>
      <c r="H51" s="756">
        <v>4</v>
      </c>
      <c r="I51" s="756">
        <v>135.94999999999999</v>
      </c>
      <c r="J51" s="756">
        <v>3</v>
      </c>
      <c r="K51" s="756">
        <v>43.15</v>
      </c>
      <c r="L51" s="756">
        <v>16</v>
      </c>
      <c r="M51" s="756">
        <v>443.34999999999997</v>
      </c>
    </row>
    <row r="52" spans="1:13">
      <c r="A52" s="233" t="s">
        <v>485</v>
      </c>
      <c r="B52" s="756"/>
      <c r="C52" s="756"/>
      <c r="D52" s="756">
        <v>4</v>
      </c>
      <c r="E52" s="756">
        <v>280</v>
      </c>
      <c r="F52" s="756">
        <v>4</v>
      </c>
      <c r="G52" s="756">
        <v>315</v>
      </c>
      <c r="H52" s="756">
        <v>4</v>
      </c>
      <c r="I52" s="756">
        <v>350</v>
      </c>
      <c r="J52" s="756">
        <v>3</v>
      </c>
      <c r="K52" s="756">
        <v>183.8</v>
      </c>
      <c r="L52" s="756">
        <v>15</v>
      </c>
      <c r="M52" s="756">
        <v>1128.8</v>
      </c>
    </row>
    <row r="53" spans="1:13">
      <c r="A53" s="233" t="s">
        <v>488</v>
      </c>
      <c r="B53" s="756"/>
      <c r="C53" s="756"/>
      <c r="D53" s="756">
        <v>8</v>
      </c>
      <c r="E53" s="756">
        <v>432.70000000000005</v>
      </c>
      <c r="F53" s="756">
        <v>8</v>
      </c>
      <c r="G53" s="756">
        <v>476.78000000000003</v>
      </c>
      <c r="H53" s="756">
        <v>10</v>
      </c>
      <c r="I53" s="756">
        <v>704.83999999999992</v>
      </c>
      <c r="J53" s="756">
        <v>6</v>
      </c>
      <c r="K53" s="756">
        <v>129.5</v>
      </c>
      <c r="L53" s="756">
        <v>32</v>
      </c>
      <c r="M53" s="756">
        <v>1743.8200000000002</v>
      </c>
    </row>
    <row r="54" spans="1:13">
      <c r="A54" s="233" t="s">
        <v>500</v>
      </c>
      <c r="B54" s="756"/>
      <c r="C54" s="756"/>
      <c r="D54" s="756">
        <v>10</v>
      </c>
      <c r="E54" s="756">
        <v>539.80000000000007</v>
      </c>
      <c r="F54" s="756">
        <v>10</v>
      </c>
      <c r="G54" s="756">
        <v>564.75</v>
      </c>
      <c r="H54" s="756">
        <v>12</v>
      </c>
      <c r="I54" s="756">
        <v>964.63</v>
      </c>
      <c r="J54" s="756">
        <v>8</v>
      </c>
      <c r="K54" s="756">
        <v>161.55000000000001</v>
      </c>
      <c r="L54" s="756">
        <v>40</v>
      </c>
      <c r="M54" s="756">
        <v>2230.7300000000005</v>
      </c>
    </row>
    <row r="55" spans="1:13">
      <c r="A55" s="233" t="s">
        <v>602</v>
      </c>
      <c r="B55" s="756"/>
      <c r="C55" s="756"/>
      <c r="D55" s="756">
        <v>6</v>
      </c>
      <c r="E55" s="756">
        <v>432.71</v>
      </c>
      <c r="F55" s="756">
        <v>4</v>
      </c>
      <c r="G55" s="756">
        <v>376.75</v>
      </c>
      <c r="H55" s="756">
        <v>4</v>
      </c>
      <c r="I55" s="756">
        <v>214.5</v>
      </c>
      <c r="J55" s="756">
        <v>3</v>
      </c>
      <c r="K55" s="756">
        <v>75.400000000000006</v>
      </c>
      <c r="L55" s="756">
        <v>17</v>
      </c>
      <c r="M55" s="756">
        <v>1099.3600000000001</v>
      </c>
    </row>
    <row r="56" spans="1:13">
      <c r="A56" s="233" t="s">
        <v>1386</v>
      </c>
      <c r="B56" s="756"/>
      <c r="C56" s="756"/>
      <c r="D56" s="756"/>
      <c r="E56" s="756"/>
      <c r="F56" s="756">
        <v>1</v>
      </c>
      <c r="G56" s="756">
        <v>15.45</v>
      </c>
      <c r="H56" s="756"/>
      <c r="I56" s="756"/>
      <c r="J56" s="756"/>
      <c r="K56" s="756"/>
      <c r="L56" s="756">
        <v>1</v>
      </c>
      <c r="M56" s="756">
        <v>15.45</v>
      </c>
    </row>
    <row r="57" spans="1:13">
      <c r="A57" s="233" t="s">
        <v>1283</v>
      </c>
      <c r="B57" s="756"/>
      <c r="C57" s="756"/>
      <c r="D57" s="756">
        <v>1</v>
      </c>
      <c r="E57" s="756">
        <v>20.5</v>
      </c>
      <c r="F57" s="756">
        <v>2</v>
      </c>
      <c r="G57" s="756">
        <v>12</v>
      </c>
      <c r="H57" s="756"/>
      <c r="I57" s="756"/>
      <c r="J57" s="756"/>
      <c r="K57" s="756"/>
      <c r="L57" s="756">
        <v>3</v>
      </c>
      <c r="M57" s="756">
        <v>32.5</v>
      </c>
    </row>
    <row r="58" spans="1:13">
      <c r="A58" s="233" t="s">
        <v>1298</v>
      </c>
      <c r="B58" s="756"/>
      <c r="C58" s="756"/>
      <c r="D58" s="756"/>
      <c r="E58" s="756"/>
      <c r="F58" s="756">
        <v>1</v>
      </c>
      <c r="G58" s="756">
        <v>215.2</v>
      </c>
      <c r="H58" s="756">
        <v>2</v>
      </c>
      <c r="I58" s="756">
        <v>82.35</v>
      </c>
      <c r="J58" s="756"/>
      <c r="K58" s="756"/>
      <c r="L58" s="756">
        <v>3</v>
      </c>
      <c r="M58" s="756">
        <v>297.55</v>
      </c>
    </row>
    <row r="59" spans="1:13">
      <c r="A59" s="233" t="s">
        <v>1209</v>
      </c>
      <c r="B59" s="756"/>
      <c r="C59" s="756"/>
      <c r="D59" s="756">
        <v>6</v>
      </c>
      <c r="E59" s="756">
        <v>789.39999999999986</v>
      </c>
      <c r="F59" s="756">
        <v>4</v>
      </c>
      <c r="G59" s="756">
        <v>618.70000000000005</v>
      </c>
      <c r="H59" s="756">
        <v>4</v>
      </c>
      <c r="I59" s="756">
        <v>300.56</v>
      </c>
      <c r="J59" s="756">
        <v>3</v>
      </c>
      <c r="K59" s="756">
        <v>282.77999999999997</v>
      </c>
      <c r="L59" s="756">
        <v>17</v>
      </c>
      <c r="M59" s="756">
        <v>1991.44</v>
      </c>
    </row>
    <row r="60" spans="1:13">
      <c r="A60" s="233" t="s">
        <v>1249</v>
      </c>
      <c r="B60" s="756"/>
      <c r="C60" s="756"/>
      <c r="D60" s="756">
        <v>6</v>
      </c>
      <c r="E60" s="756">
        <v>726.1</v>
      </c>
      <c r="F60" s="756">
        <v>6</v>
      </c>
      <c r="G60" s="756">
        <v>592.65000000000009</v>
      </c>
      <c r="H60" s="756">
        <v>2</v>
      </c>
      <c r="I60" s="756">
        <v>49.05</v>
      </c>
      <c r="J60" s="756">
        <v>2</v>
      </c>
      <c r="K60" s="756"/>
      <c r="L60" s="756">
        <v>16</v>
      </c>
      <c r="M60" s="756">
        <v>1367.8</v>
      </c>
    </row>
    <row r="61" spans="1:13">
      <c r="A61" s="233" t="s">
        <v>657</v>
      </c>
      <c r="B61" s="756"/>
      <c r="C61" s="756"/>
      <c r="D61" s="756">
        <v>1</v>
      </c>
      <c r="E61" s="756">
        <v>78.7</v>
      </c>
      <c r="F61" s="756">
        <v>1</v>
      </c>
      <c r="G61" s="756">
        <v>111.7</v>
      </c>
      <c r="H61" s="756">
        <v>1</v>
      </c>
      <c r="I61" s="756">
        <v>16</v>
      </c>
      <c r="J61" s="756"/>
      <c r="K61" s="756"/>
      <c r="L61" s="756">
        <v>3</v>
      </c>
      <c r="M61" s="756">
        <v>206.4</v>
      </c>
    </row>
    <row r="62" spans="1:13">
      <c r="A62" s="233" t="s">
        <v>660</v>
      </c>
      <c r="B62" s="756"/>
      <c r="C62" s="756"/>
      <c r="D62" s="756">
        <v>6</v>
      </c>
      <c r="E62" s="756">
        <v>1277.8000000000002</v>
      </c>
      <c r="F62" s="756">
        <v>7</v>
      </c>
      <c r="G62" s="756">
        <v>516.41</v>
      </c>
      <c r="H62" s="756">
        <v>7</v>
      </c>
      <c r="I62" s="756">
        <v>690.98</v>
      </c>
      <c r="J62" s="756">
        <v>3</v>
      </c>
      <c r="K62" s="756">
        <v>129.4</v>
      </c>
      <c r="L62" s="756">
        <v>23</v>
      </c>
      <c r="M62" s="756">
        <v>2614.59</v>
      </c>
    </row>
    <row r="63" spans="1:13">
      <c r="A63" s="233" t="s">
        <v>1395</v>
      </c>
      <c r="B63" s="756"/>
      <c r="C63" s="756"/>
      <c r="D63" s="756"/>
      <c r="E63" s="756"/>
      <c r="F63" s="756">
        <v>1</v>
      </c>
      <c r="G63" s="756">
        <v>8</v>
      </c>
      <c r="H63" s="756">
        <v>4</v>
      </c>
      <c r="I63" s="756">
        <v>243.1</v>
      </c>
      <c r="J63" s="756">
        <v>1</v>
      </c>
      <c r="K63" s="756"/>
      <c r="L63" s="756">
        <v>6</v>
      </c>
      <c r="M63" s="756">
        <v>251.1</v>
      </c>
    </row>
    <row r="64" spans="1:13">
      <c r="A64" s="233" t="s">
        <v>682</v>
      </c>
      <c r="B64" s="756"/>
      <c r="C64" s="756"/>
      <c r="D64" s="756">
        <v>1</v>
      </c>
      <c r="E64" s="756">
        <v>11.37</v>
      </c>
      <c r="F64" s="756"/>
      <c r="G64" s="756"/>
      <c r="H64" s="756"/>
      <c r="I64" s="756"/>
      <c r="J64" s="756"/>
      <c r="K64" s="756"/>
      <c r="L64" s="756">
        <v>1</v>
      </c>
      <c r="M64" s="756">
        <v>11.37</v>
      </c>
    </row>
    <row r="65" spans="1:13">
      <c r="A65" s="233" t="s">
        <v>1377</v>
      </c>
      <c r="B65" s="756"/>
      <c r="C65" s="756"/>
      <c r="D65" s="756">
        <v>6</v>
      </c>
      <c r="E65" s="756">
        <v>330.75</v>
      </c>
      <c r="F65" s="756"/>
      <c r="G65" s="756"/>
      <c r="H65" s="756"/>
      <c r="I65" s="756"/>
      <c r="J65" s="756"/>
      <c r="K65" s="756"/>
      <c r="L65" s="756">
        <v>6</v>
      </c>
      <c r="M65" s="756">
        <v>330.75</v>
      </c>
    </row>
    <row r="66" spans="1:13">
      <c r="A66" s="233" t="s">
        <v>1234</v>
      </c>
      <c r="B66" s="756"/>
      <c r="C66" s="756"/>
      <c r="D66" s="756"/>
      <c r="E66" s="756"/>
      <c r="F66" s="756">
        <v>1</v>
      </c>
      <c r="G66" s="756">
        <v>25</v>
      </c>
      <c r="H66" s="756"/>
      <c r="I66" s="756"/>
      <c r="J66" s="756"/>
      <c r="K66" s="756"/>
      <c r="L66" s="756">
        <v>1</v>
      </c>
      <c r="M66" s="756">
        <v>25</v>
      </c>
    </row>
    <row r="67" spans="1:13">
      <c r="A67" s="233" t="s">
        <v>704</v>
      </c>
      <c r="B67" s="756"/>
      <c r="C67" s="756"/>
      <c r="D67" s="756">
        <v>6</v>
      </c>
      <c r="E67" s="756">
        <v>214.57999999999998</v>
      </c>
      <c r="F67" s="756">
        <v>4</v>
      </c>
      <c r="G67" s="756">
        <v>109.2</v>
      </c>
      <c r="H67" s="756">
        <v>4</v>
      </c>
      <c r="I67" s="756">
        <v>180.01</v>
      </c>
      <c r="J67" s="756">
        <v>3</v>
      </c>
      <c r="K67" s="756">
        <v>50.49</v>
      </c>
      <c r="L67" s="756">
        <v>17</v>
      </c>
      <c r="M67" s="756">
        <v>554.28</v>
      </c>
    </row>
    <row r="68" spans="1:13">
      <c r="A68" s="233" t="s">
        <v>1383</v>
      </c>
      <c r="B68" s="756"/>
      <c r="C68" s="756"/>
      <c r="D68" s="756">
        <v>1</v>
      </c>
      <c r="E68" s="756">
        <v>154.69</v>
      </c>
      <c r="F68" s="756"/>
      <c r="G68" s="756"/>
      <c r="H68" s="756"/>
      <c r="I68" s="756"/>
      <c r="J68" s="756"/>
      <c r="K68" s="756"/>
      <c r="L68" s="756">
        <v>1</v>
      </c>
      <c r="M68" s="756">
        <v>154.69</v>
      </c>
    </row>
    <row r="69" spans="1:13">
      <c r="A69" s="233" t="s">
        <v>1388</v>
      </c>
      <c r="B69" s="756"/>
      <c r="C69" s="756"/>
      <c r="D69" s="756">
        <v>1</v>
      </c>
      <c r="E69" s="756">
        <v>37.9</v>
      </c>
      <c r="F69" s="756"/>
      <c r="G69" s="756"/>
      <c r="H69" s="756"/>
      <c r="I69" s="756"/>
      <c r="J69" s="756"/>
      <c r="K69" s="756"/>
      <c r="L69" s="756">
        <v>1</v>
      </c>
      <c r="M69" s="756">
        <v>37.9</v>
      </c>
    </row>
    <row r="70" spans="1:13">
      <c r="A70" s="233" t="s">
        <v>752</v>
      </c>
      <c r="B70" s="756"/>
      <c r="C70" s="756"/>
      <c r="D70" s="756">
        <v>9</v>
      </c>
      <c r="E70" s="756">
        <v>457.05</v>
      </c>
      <c r="F70" s="756">
        <v>11</v>
      </c>
      <c r="G70" s="756">
        <v>90.18</v>
      </c>
      <c r="H70" s="756">
        <v>18</v>
      </c>
      <c r="I70" s="756">
        <v>87.64</v>
      </c>
      <c r="J70" s="756">
        <v>12</v>
      </c>
      <c r="K70" s="756">
        <v>161.79</v>
      </c>
      <c r="L70" s="756">
        <v>50</v>
      </c>
      <c r="M70" s="756">
        <v>796.66</v>
      </c>
    </row>
    <row r="71" spans="1:13">
      <c r="A71" s="233" t="s">
        <v>1231</v>
      </c>
      <c r="B71" s="756"/>
      <c r="C71" s="756"/>
      <c r="D71" s="756">
        <v>4</v>
      </c>
      <c r="E71" s="756">
        <v>106.55</v>
      </c>
      <c r="F71" s="756">
        <v>4</v>
      </c>
      <c r="G71" s="756">
        <v>60.5</v>
      </c>
      <c r="H71" s="756">
        <v>4</v>
      </c>
      <c r="I71" s="756">
        <v>73.599999999999994</v>
      </c>
      <c r="J71" s="756">
        <v>3</v>
      </c>
      <c r="K71" s="756"/>
      <c r="L71" s="756">
        <v>15</v>
      </c>
      <c r="M71" s="756">
        <v>240.65</v>
      </c>
    </row>
    <row r="72" spans="1:13">
      <c r="A72" s="233" t="s">
        <v>759</v>
      </c>
      <c r="B72" s="756"/>
      <c r="C72" s="756"/>
      <c r="D72" s="756">
        <v>5</v>
      </c>
      <c r="E72" s="756">
        <v>421.67</v>
      </c>
      <c r="F72" s="756">
        <v>9</v>
      </c>
      <c r="G72" s="756">
        <v>961.89999999999986</v>
      </c>
      <c r="H72" s="756">
        <v>7</v>
      </c>
      <c r="I72" s="756">
        <v>1814.2999999999997</v>
      </c>
      <c r="J72" s="756">
        <v>4</v>
      </c>
      <c r="K72" s="756">
        <v>240</v>
      </c>
      <c r="L72" s="756">
        <v>25</v>
      </c>
      <c r="M72" s="756">
        <v>3437.8700000000003</v>
      </c>
    </row>
    <row r="73" spans="1:13">
      <c r="A73" s="233" t="s">
        <v>772</v>
      </c>
      <c r="B73" s="756"/>
      <c r="C73" s="756"/>
      <c r="D73" s="756">
        <v>4</v>
      </c>
      <c r="E73" s="756">
        <v>179.25</v>
      </c>
      <c r="F73" s="756">
        <v>3</v>
      </c>
      <c r="G73" s="756">
        <v>59.32</v>
      </c>
      <c r="H73" s="756">
        <v>4</v>
      </c>
      <c r="I73" s="756">
        <v>154.88</v>
      </c>
      <c r="J73" s="756">
        <v>2</v>
      </c>
      <c r="K73" s="756">
        <v>38.880000000000003</v>
      </c>
      <c r="L73" s="756">
        <v>13</v>
      </c>
      <c r="M73" s="756">
        <v>432.33</v>
      </c>
    </row>
    <row r="74" spans="1:13">
      <c r="A74" s="233" t="s">
        <v>775</v>
      </c>
      <c r="B74" s="756"/>
      <c r="C74" s="756"/>
      <c r="D74" s="756">
        <v>4</v>
      </c>
      <c r="E74" s="756">
        <v>676.19</v>
      </c>
      <c r="F74" s="756">
        <v>4</v>
      </c>
      <c r="G74" s="756">
        <v>400</v>
      </c>
      <c r="H74" s="756">
        <v>4</v>
      </c>
      <c r="I74" s="756">
        <v>403</v>
      </c>
      <c r="J74" s="756">
        <v>3</v>
      </c>
      <c r="K74" s="756">
        <v>140</v>
      </c>
      <c r="L74" s="756">
        <v>15</v>
      </c>
      <c r="M74" s="756">
        <v>1619.19</v>
      </c>
    </row>
    <row r="75" spans="1:13">
      <c r="A75" s="233" t="s">
        <v>778</v>
      </c>
      <c r="B75" s="756"/>
      <c r="C75" s="756"/>
      <c r="D75" s="756">
        <v>4</v>
      </c>
      <c r="E75" s="756">
        <v>446.142</v>
      </c>
      <c r="F75" s="756">
        <v>1</v>
      </c>
      <c r="G75" s="756">
        <v>475</v>
      </c>
      <c r="H75" s="756">
        <v>2</v>
      </c>
      <c r="I75" s="756">
        <v>657.5</v>
      </c>
      <c r="J75" s="756">
        <v>1</v>
      </c>
      <c r="K75" s="756">
        <v>287.88</v>
      </c>
      <c r="L75" s="756">
        <v>8</v>
      </c>
      <c r="M75" s="756">
        <v>1866.5219999999999</v>
      </c>
    </row>
    <row r="76" spans="1:13">
      <c r="A76" s="233" t="s">
        <v>784</v>
      </c>
      <c r="B76" s="756"/>
      <c r="C76" s="756"/>
      <c r="D76" s="756">
        <v>7</v>
      </c>
      <c r="E76" s="756">
        <v>216.96999999999997</v>
      </c>
      <c r="F76" s="756">
        <v>6</v>
      </c>
      <c r="G76" s="756">
        <v>160.13</v>
      </c>
      <c r="H76" s="756">
        <v>5</v>
      </c>
      <c r="I76" s="756">
        <v>170.61</v>
      </c>
      <c r="J76" s="756">
        <v>3</v>
      </c>
      <c r="K76" s="756">
        <v>46.75</v>
      </c>
      <c r="L76" s="756">
        <v>21</v>
      </c>
      <c r="M76" s="756">
        <v>594.45999999999992</v>
      </c>
    </row>
    <row r="77" spans="1:13">
      <c r="A77" s="233" t="s">
        <v>1392</v>
      </c>
      <c r="B77" s="756"/>
      <c r="C77" s="756"/>
      <c r="D77" s="756"/>
      <c r="E77" s="756"/>
      <c r="F77" s="756">
        <v>4</v>
      </c>
      <c r="G77" s="756">
        <v>249.98000000000002</v>
      </c>
      <c r="H77" s="756">
        <v>4</v>
      </c>
      <c r="I77" s="756">
        <v>437.44000000000005</v>
      </c>
      <c r="J77" s="756">
        <v>3</v>
      </c>
      <c r="K77" s="756">
        <v>370.6</v>
      </c>
      <c r="L77" s="756">
        <v>11</v>
      </c>
      <c r="M77" s="756">
        <v>1058.02</v>
      </c>
    </row>
    <row r="78" spans="1:13">
      <c r="A78" s="233" t="s">
        <v>788</v>
      </c>
      <c r="B78" s="756"/>
      <c r="C78" s="756"/>
      <c r="D78" s="756">
        <v>4</v>
      </c>
      <c r="E78" s="756">
        <v>268.5</v>
      </c>
      <c r="F78" s="756">
        <v>4</v>
      </c>
      <c r="G78" s="756">
        <v>213.5</v>
      </c>
      <c r="H78" s="756">
        <v>5</v>
      </c>
      <c r="I78" s="756">
        <v>243.7</v>
      </c>
      <c r="J78" s="756">
        <v>3</v>
      </c>
      <c r="K78" s="756">
        <v>98.9</v>
      </c>
      <c r="L78" s="756">
        <v>16</v>
      </c>
      <c r="M78" s="756">
        <v>824.6</v>
      </c>
    </row>
    <row r="79" spans="1:13">
      <c r="A79" s="233" t="s">
        <v>792</v>
      </c>
      <c r="B79" s="756"/>
      <c r="C79" s="756"/>
      <c r="D79" s="756">
        <v>4</v>
      </c>
      <c r="E79" s="756">
        <v>231.5</v>
      </c>
      <c r="F79" s="756">
        <v>4</v>
      </c>
      <c r="G79" s="756">
        <v>189.75</v>
      </c>
      <c r="H79" s="756">
        <v>5</v>
      </c>
      <c r="I79" s="756">
        <v>329</v>
      </c>
      <c r="J79" s="756">
        <v>3</v>
      </c>
      <c r="K79" s="756">
        <v>30.5</v>
      </c>
      <c r="L79" s="756">
        <v>16</v>
      </c>
      <c r="M79" s="756">
        <v>780.75</v>
      </c>
    </row>
    <row r="80" spans="1:13">
      <c r="A80" s="233" t="s">
        <v>1227</v>
      </c>
      <c r="B80" s="756"/>
      <c r="C80" s="756"/>
      <c r="D80" s="756">
        <v>10</v>
      </c>
      <c r="E80" s="756">
        <v>700.61000000000013</v>
      </c>
      <c r="F80" s="756">
        <v>8</v>
      </c>
      <c r="G80" s="756">
        <v>444.52000000000004</v>
      </c>
      <c r="H80" s="756">
        <v>8</v>
      </c>
      <c r="I80" s="756">
        <v>722.05</v>
      </c>
      <c r="J80" s="756">
        <v>6</v>
      </c>
      <c r="K80" s="756">
        <v>269.5</v>
      </c>
      <c r="L80" s="756">
        <v>32</v>
      </c>
      <c r="M80" s="756">
        <v>2136.6799999999998</v>
      </c>
    </row>
    <row r="81" spans="1:13">
      <c r="A81" s="233" t="s">
        <v>803</v>
      </c>
      <c r="B81" s="756"/>
      <c r="C81" s="756"/>
      <c r="D81" s="756">
        <v>19</v>
      </c>
      <c r="E81" s="756">
        <v>1313.23</v>
      </c>
      <c r="F81" s="756">
        <v>16</v>
      </c>
      <c r="G81" s="756">
        <v>1445.6100000000001</v>
      </c>
      <c r="H81" s="756">
        <v>17</v>
      </c>
      <c r="I81" s="756">
        <v>1488.64</v>
      </c>
      <c r="J81" s="756">
        <v>12</v>
      </c>
      <c r="K81" s="756">
        <v>338.2</v>
      </c>
      <c r="L81" s="756">
        <v>64</v>
      </c>
      <c r="M81" s="756">
        <v>4585.6799999999994</v>
      </c>
    </row>
    <row r="82" spans="1:13">
      <c r="A82" s="233" t="s">
        <v>809</v>
      </c>
      <c r="B82" s="756"/>
      <c r="C82" s="756"/>
      <c r="D82" s="756">
        <v>14</v>
      </c>
      <c r="E82" s="756">
        <v>747.34</v>
      </c>
      <c r="F82" s="756">
        <v>12</v>
      </c>
      <c r="G82" s="756">
        <v>958.18000000000006</v>
      </c>
      <c r="H82" s="756">
        <v>13</v>
      </c>
      <c r="I82" s="756">
        <v>893.14</v>
      </c>
      <c r="J82" s="756">
        <v>9</v>
      </c>
      <c r="K82" s="756">
        <v>347.1</v>
      </c>
      <c r="L82" s="756">
        <v>48</v>
      </c>
      <c r="M82" s="756">
        <v>2945.76</v>
      </c>
    </row>
    <row r="83" spans="1:13">
      <c r="A83" s="233" t="s">
        <v>835</v>
      </c>
      <c r="B83" s="756"/>
      <c r="C83" s="756"/>
      <c r="D83" s="756">
        <v>4</v>
      </c>
      <c r="E83" s="756"/>
      <c r="F83" s="756">
        <v>4</v>
      </c>
      <c r="G83" s="756"/>
      <c r="H83" s="756">
        <v>4</v>
      </c>
      <c r="I83" s="756"/>
      <c r="J83" s="756">
        <v>3</v>
      </c>
      <c r="K83" s="756"/>
      <c r="L83" s="756">
        <v>15</v>
      </c>
      <c r="M83" s="756"/>
    </row>
    <row r="84" spans="1:13">
      <c r="A84" s="233" t="s">
        <v>871</v>
      </c>
      <c r="B84" s="756"/>
      <c r="C84" s="756"/>
      <c r="D84" s="756">
        <v>4</v>
      </c>
      <c r="E84" s="756">
        <v>174.25</v>
      </c>
      <c r="F84" s="756">
        <v>5</v>
      </c>
      <c r="G84" s="756">
        <v>214.60000000000002</v>
      </c>
      <c r="H84" s="756">
        <v>8</v>
      </c>
      <c r="I84" s="756">
        <v>329.94</v>
      </c>
      <c r="J84" s="756">
        <v>5</v>
      </c>
      <c r="K84" s="756">
        <v>24.61</v>
      </c>
      <c r="L84" s="756">
        <v>22</v>
      </c>
      <c r="M84" s="756">
        <v>743.40000000000009</v>
      </c>
    </row>
    <row r="85" spans="1:13">
      <c r="A85" s="233" t="s">
        <v>2427</v>
      </c>
      <c r="B85" s="756"/>
      <c r="C85" s="756"/>
      <c r="D85" s="756">
        <v>2</v>
      </c>
      <c r="E85" s="756">
        <v>75.03</v>
      </c>
      <c r="F85" s="756">
        <v>5</v>
      </c>
      <c r="G85" s="756">
        <v>263.89999999999998</v>
      </c>
      <c r="H85" s="756">
        <v>3</v>
      </c>
      <c r="I85" s="756">
        <v>216.15</v>
      </c>
      <c r="J85" s="756">
        <v>1</v>
      </c>
      <c r="K85" s="756">
        <v>50</v>
      </c>
      <c r="L85" s="756">
        <v>11</v>
      </c>
      <c r="M85" s="756">
        <v>605.08000000000004</v>
      </c>
    </row>
    <row r="86" spans="1:13">
      <c r="A86" s="233" t="s">
        <v>900</v>
      </c>
      <c r="B86" s="756"/>
      <c r="C86" s="756"/>
      <c r="D86" s="756">
        <v>1</v>
      </c>
      <c r="E86" s="756">
        <v>150</v>
      </c>
      <c r="F86" s="756">
        <v>2</v>
      </c>
      <c r="G86" s="756">
        <v>115</v>
      </c>
      <c r="H86" s="756">
        <v>2</v>
      </c>
      <c r="I86" s="756">
        <v>430</v>
      </c>
      <c r="J86" s="756">
        <v>1</v>
      </c>
      <c r="K86" s="756">
        <v>110</v>
      </c>
      <c r="L86" s="756">
        <v>6</v>
      </c>
      <c r="M86" s="756">
        <v>805</v>
      </c>
    </row>
    <row r="87" spans="1:13">
      <c r="A87" s="233" t="s">
        <v>1381</v>
      </c>
      <c r="B87" s="756"/>
      <c r="C87" s="756"/>
      <c r="D87" s="756">
        <v>1</v>
      </c>
      <c r="E87" s="756">
        <v>57</v>
      </c>
      <c r="F87" s="756"/>
      <c r="G87" s="756"/>
      <c r="H87" s="756"/>
      <c r="I87" s="756"/>
      <c r="J87" s="756"/>
      <c r="K87" s="756"/>
      <c r="L87" s="756">
        <v>1</v>
      </c>
      <c r="M87" s="756">
        <v>57</v>
      </c>
    </row>
    <row r="88" spans="1:13">
      <c r="A88" s="233" t="s">
        <v>1243</v>
      </c>
      <c r="B88" s="756"/>
      <c r="C88" s="756"/>
      <c r="D88" s="756">
        <v>5</v>
      </c>
      <c r="E88" s="756">
        <v>482.60999999999996</v>
      </c>
      <c r="F88" s="756">
        <v>4</v>
      </c>
      <c r="G88" s="756">
        <v>228.98000000000002</v>
      </c>
      <c r="H88" s="756">
        <v>4</v>
      </c>
      <c r="I88" s="756">
        <v>194.34</v>
      </c>
      <c r="J88" s="756">
        <v>4</v>
      </c>
      <c r="K88" s="756">
        <v>370.6</v>
      </c>
      <c r="L88" s="756">
        <v>17</v>
      </c>
      <c r="M88" s="756">
        <v>1276.5300000000002</v>
      </c>
    </row>
    <row r="89" spans="1:13">
      <c r="A89" s="233" t="s">
        <v>1203</v>
      </c>
      <c r="B89" s="756"/>
      <c r="C89" s="756"/>
      <c r="D89" s="756">
        <v>5</v>
      </c>
      <c r="E89" s="756">
        <v>280</v>
      </c>
      <c r="F89" s="756">
        <v>4</v>
      </c>
      <c r="G89" s="756">
        <v>315</v>
      </c>
      <c r="H89" s="756">
        <v>4</v>
      </c>
      <c r="I89" s="756">
        <v>350</v>
      </c>
      <c r="J89" s="756">
        <v>3</v>
      </c>
      <c r="K89" s="756">
        <v>183.8</v>
      </c>
      <c r="L89" s="756">
        <v>16</v>
      </c>
      <c r="M89" s="756">
        <v>1128.8</v>
      </c>
    </row>
    <row r="90" spans="1:13">
      <c r="A90" s="233" t="s">
        <v>971</v>
      </c>
      <c r="B90" s="756"/>
      <c r="C90" s="756"/>
      <c r="D90" s="756">
        <v>5</v>
      </c>
      <c r="E90" s="756">
        <v>166.69</v>
      </c>
      <c r="F90" s="756">
        <v>1</v>
      </c>
      <c r="G90" s="756">
        <v>12</v>
      </c>
      <c r="H90" s="756">
        <v>1</v>
      </c>
      <c r="I90" s="756">
        <v>57.55</v>
      </c>
      <c r="J90" s="756">
        <v>2</v>
      </c>
      <c r="K90" s="756">
        <v>193.8</v>
      </c>
      <c r="L90" s="756">
        <v>9</v>
      </c>
      <c r="M90" s="756">
        <v>430.04</v>
      </c>
    </row>
    <row r="91" spans="1:13">
      <c r="A91" s="233" t="s">
        <v>975</v>
      </c>
      <c r="B91" s="756"/>
      <c r="C91" s="756"/>
      <c r="D91" s="756">
        <v>12</v>
      </c>
      <c r="E91" s="756">
        <v>846.47</v>
      </c>
      <c r="F91" s="756">
        <v>11</v>
      </c>
      <c r="G91" s="756">
        <v>821.09</v>
      </c>
      <c r="H91" s="756">
        <v>8</v>
      </c>
      <c r="I91" s="756">
        <v>883.6</v>
      </c>
      <c r="J91" s="756">
        <v>6</v>
      </c>
      <c r="K91" s="756">
        <v>230</v>
      </c>
      <c r="L91" s="756">
        <v>37</v>
      </c>
      <c r="M91" s="756">
        <v>2781.16</v>
      </c>
    </row>
    <row r="92" spans="1:13">
      <c r="A92" s="233" t="s">
        <v>1029</v>
      </c>
      <c r="B92" s="756"/>
      <c r="C92" s="756"/>
      <c r="D92" s="756">
        <v>9</v>
      </c>
      <c r="E92" s="756">
        <v>20.5</v>
      </c>
      <c r="F92" s="756">
        <v>8</v>
      </c>
      <c r="G92" s="756">
        <v>135.4</v>
      </c>
      <c r="H92" s="756">
        <v>8</v>
      </c>
      <c r="I92" s="756">
        <v>98.7</v>
      </c>
      <c r="J92" s="756">
        <v>6</v>
      </c>
      <c r="K92" s="756">
        <v>13</v>
      </c>
      <c r="L92" s="756">
        <v>31</v>
      </c>
      <c r="M92" s="756">
        <v>267.60000000000002</v>
      </c>
    </row>
    <row r="93" spans="1:13">
      <c r="A93" s="233" t="s">
        <v>1037</v>
      </c>
      <c r="B93" s="756"/>
      <c r="C93" s="756"/>
      <c r="D93" s="756"/>
      <c r="E93" s="756"/>
      <c r="F93" s="756"/>
      <c r="G93" s="756"/>
      <c r="H93" s="756">
        <v>1</v>
      </c>
      <c r="I93" s="756">
        <v>91.84</v>
      </c>
      <c r="J93" s="756">
        <v>1</v>
      </c>
      <c r="K93" s="756"/>
      <c r="L93" s="756">
        <v>2</v>
      </c>
      <c r="M93" s="756">
        <v>91.84</v>
      </c>
    </row>
    <row r="94" spans="1:13">
      <c r="A94" s="233" t="s">
        <v>1256</v>
      </c>
      <c r="B94" s="756"/>
      <c r="C94" s="756"/>
      <c r="D94" s="756">
        <v>1</v>
      </c>
      <c r="E94" s="756">
        <v>109</v>
      </c>
      <c r="F94" s="756">
        <v>1</v>
      </c>
      <c r="G94" s="756">
        <v>153.56</v>
      </c>
      <c r="H94" s="756">
        <v>2</v>
      </c>
      <c r="I94" s="756">
        <v>1471.3</v>
      </c>
      <c r="J94" s="756"/>
      <c r="K94" s="756"/>
      <c r="L94" s="756">
        <v>4</v>
      </c>
      <c r="M94" s="756">
        <v>1733.8600000000001</v>
      </c>
    </row>
    <row r="95" spans="1:13">
      <c r="A95" s="233" t="s">
        <v>1255</v>
      </c>
      <c r="B95" s="756"/>
      <c r="C95" s="756"/>
      <c r="D95" s="756"/>
      <c r="E95" s="756"/>
      <c r="F95" s="756"/>
      <c r="G95" s="756"/>
      <c r="H95" s="756">
        <v>1</v>
      </c>
      <c r="I95" s="756">
        <v>936.45</v>
      </c>
      <c r="J95" s="756"/>
      <c r="K95" s="756"/>
      <c r="L95" s="756">
        <v>1</v>
      </c>
      <c r="M95" s="756">
        <v>936.45</v>
      </c>
    </row>
    <row r="96" spans="1:13">
      <c r="A96" s="233" t="s">
        <v>1047</v>
      </c>
      <c r="B96" s="756"/>
      <c r="C96" s="756"/>
      <c r="D96" s="756"/>
      <c r="E96" s="756"/>
      <c r="F96" s="756">
        <v>1</v>
      </c>
      <c r="G96" s="756">
        <v>305</v>
      </c>
      <c r="H96" s="756"/>
      <c r="I96" s="756"/>
      <c r="J96" s="756"/>
      <c r="K96" s="756"/>
      <c r="L96" s="756">
        <v>1</v>
      </c>
      <c r="M96" s="756">
        <v>305</v>
      </c>
    </row>
    <row r="97" spans="1:13">
      <c r="A97" s="233" t="s">
        <v>1061</v>
      </c>
      <c r="B97" s="756"/>
      <c r="C97" s="756"/>
      <c r="D97" s="756">
        <v>5</v>
      </c>
      <c r="E97" s="756">
        <v>19.54</v>
      </c>
      <c r="F97" s="756">
        <v>4</v>
      </c>
      <c r="G97" s="756">
        <v>19.799999999999997</v>
      </c>
      <c r="H97" s="756">
        <v>4</v>
      </c>
      <c r="I97" s="756">
        <v>22.3</v>
      </c>
      <c r="J97" s="756">
        <v>3</v>
      </c>
      <c r="K97" s="756"/>
      <c r="L97" s="756">
        <v>16</v>
      </c>
      <c r="M97" s="756">
        <v>61.64</v>
      </c>
    </row>
    <row r="98" spans="1:13">
      <c r="A98" s="233" t="s">
        <v>1068</v>
      </c>
      <c r="B98" s="756"/>
      <c r="C98" s="756"/>
      <c r="D98" s="756">
        <v>4</v>
      </c>
      <c r="E98" s="756"/>
      <c r="F98" s="756">
        <v>4</v>
      </c>
      <c r="G98" s="756"/>
      <c r="H98" s="756">
        <v>4</v>
      </c>
      <c r="I98" s="756"/>
      <c r="J98" s="756">
        <v>3</v>
      </c>
      <c r="K98" s="756"/>
      <c r="L98" s="756">
        <v>15</v>
      </c>
      <c r="M98" s="756"/>
    </row>
    <row r="99" spans="1:13">
      <c r="A99" s="233" t="s">
        <v>1125</v>
      </c>
      <c r="B99" s="756"/>
      <c r="C99" s="756"/>
      <c r="D99" s="756"/>
      <c r="E99" s="756"/>
      <c r="F99" s="756"/>
      <c r="G99" s="756"/>
      <c r="H99" s="756">
        <v>2</v>
      </c>
      <c r="I99" s="756">
        <v>197.2</v>
      </c>
      <c r="J99" s="756"/>
      <c r="K99" s="756"/>
      <c r="L99" s="756">
        <v>2</v>
      </c>
      <c r="M99" s="756">
        <v>197.2</v>
      </c>
    </row>
    <row r="100" spans="1:13">
      <c r="A100" s="233" t="s">
        <v>2416</v>
      </c>
      <c r="B100" s="756"/>
      <c r="C100" s="756"/>
      <c r="D100" s="756"/>
      <c r="E100" s="756"/>
      <c r="F100" s="756"/>
      <c r="G100" s="756"/>
      <c r="H100" s="756"/>
      <c r="I100" s="756"/>
      <c r="J100" s="756"/>
      <c r="K100" s="756"/>
      <c r="L100" s="756"/>
      <c r="M100" s="756"/>
    </row>
    <row r="101" spans="1:13">
      <c r="A101" s="233" t="s">
        <v>1247</v>
      </c>
      <c r="B101" s="756"/>
      <c r="C101" s="756"/>
      <c r="D101" s="756"/>
      <c r="E101" s="756"/>
      <c r="F101" s="756"/>
      <c r="G101" s="756"/>
      <c r="H101" s="756">
        <v>1</v>
      </c>
      <c r="I101" s="756">
        <v>8.1999999999999993</v>
      </c>
      <c r="J101" s="756"/>
      <c r="K101" s="756"/>
      <c r="L101" s="756">
        <v>1</v>
      </c>
      <c r="M101" s="756">
        <v>8.1999999999999993</v>
      </c>
    </row>
    <row r="102" spans="1:13">
      <c r="A102" s="233" t="s">
        <v>1366</v>
      </c>
      <c r="B102" s="756"/>
      <c r="C102" s="756"/>
      <c r="D102" s="756"/>
      <c r="E102" s="756"/>
      <c r="F102" s="756"/>
      <c r="G102" s="756"/>
      <c r="H102" s="756">
        <v>1</v>
      </c>
      <c r="I102" s="756">
        <v>15</v>
      </c>
      <c r="J102" s="756"/>
      <c r="K102" s="756"/>
      <c r="L102" s="756">
        <v>1</v>
      </c>
      <c r="M102" s="756">
        <v>15</v>
      </c>
    </row>
    <row r="103" spans="1:13">
      <c r="A103" s="233" t="s">
        <v>3260</v>
      </c>
      <c r="B103" s="756"/>
      <c r="C103" s="756"/>
      <c r="D103" s="756"/>
      <c r="E103" s="756"/>
      <c r="F103" s="756"/>
      <c r="G103" s="756"/>
      <c r="H103" s="756"/>
      <c r="I103" s="756"/>
      <c r="J103" s="756">
        <v>2</v>
      </c>
      <c r="K103" s="756"/>
      <c r="L103" s="756">
        <v>2</v>
      </c>
      <c r="M103" s="756"/>
    </row>
    <row r="104" spans="1:13">
      <c r="A104" s="233" t="s">
        <v>2414</v>
      </c>
      <c r="B104" s="756"/>
      <c r="C104" s="756"/>
      <c r="D104" s="756">
        <v>284</v>
      </c>
      <c r="E104" s="756">
        <v>23835.123999999996</v>
      </c>
      <c r="F104" s="756">
        <v>254</v>
      </c>
      <c r="G104" s="756">
        <v>19629.340000000004</v>
      </c>
      <c r="H104" s="756">
        <v>275</v>
      </c>
      <c r="I104" s="756">
        <v>22575.439999999991</v>
      </c>
      <c r="J104" s="756">
        <v>186</v>
      </c>
      <c r="K104" s="756">
        <v>8812.8799999999956</v>
      </c>
      <c r="L104" s="756">
        <v>999</v>
      </c>
      <c r="M104" s="756">
        <v>74852.784000000014</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5F3A8-5FE1-4D44-A17B-C42239011706}">
  <sheetPr codeName="Sheet53"/>
  <dimension ref="A1:B2"/>
  <sheetViews>
    <sheetView workbookViewId="0"/>
  </sheetViews>
  <sheetFormatPr defaultRowHeight="15"/>
  <cols>
    <col min="1" max="1" width="4.28515625" bestFit="1" customWidth="1"/>
    <col min="2" max="2" width="12.42578125" bestFit="1" customWidth="1"/>
  </cols>
  <sheetData>
    <row r="1" spans="1:2">
      <c r="A1" t="s">
        <v>2424</v>
      </c>
      <c r="B1" t="s">
        <v>3091</v>
      </c>
    </row>
    <row r="2" spans="1:2">
      <c r="A2">
        <v>1</v>
      </c>
      <c r="B2">
        <v>15</v>
      </c>
    </row>
  </sheetData>
  <pageMargins left="0.7" right="0.7" top="0.75" bottom="0.75"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AACB86-776A-464D-A628-CF20396CDB35}">
  <sheetPr codeName="Sheet55">
    <tabColor theme="0"/>
  </sheetPr>
  <dimension ref="A1:Z288"/>
  <sheetViews>
    <sheetView topLeftCell="L1" workbookViewId="0">
      <selection activeCell="AE10" sqref="AE10"/>
    </sheetView>
  </sheetViews>
  <sheetFormatPr defaultRowHeight="15"/>
  <cols>
    <col min="2" max="2" width="33.140625" bestFit="1" customWidth="1"/>
    <col min="3" max="3" width="43.42578125" customWidth="1"/>
    <col min="21" max="21" width="11.28515625" bestFit="1" customWidth="1"/>
    <col min="22" max="22" width="16.28515625" bestFit="1" customWidth="1"/>
    <col min="23" max="25" width="6" bestFit="1" customWidth="1"/>
    <col min="26" max="30" width="11.28515625" bestFit="1" customWidth="1"/>
    <col min="31" max="124" width="17.7109375" bestFit="1" customWidth="1"/>
    <col min="125" max="126" width="19" bestFit="1" customWidth="1"/>
    <col min="127" max="127" width="17" bestFit="1" customWidth="1"/>
    <col min="128" max="128" width="16.7109375" bestFit="1" customWidth="1"/>
    <col min="129" max="129" width="16" bestFit="1" customWidth="1"/>
    <col min="130" max="130" width="16.140625" bestFit="1" customWidth="1"/>
    <col min="131" max="131" width="18.140625" bestFit="1" customWidth="1"/>
    <col min="132" max="132" width="16.85546875" bestFit="1" customWidth="1"/>
    <col min="133" max="133" width="22.7109375" bestFit="1" customWidth="1"/>
    <col min="134" max="134" width="19.85546875" bestFit="1" customWidth="1"/>
    <col min="135" max="135" width="22.28515625" bestFit="1" customWidth="1"/>
    <col min="136" max="136" width="22" bestFit="1" customWidth="1"/>
    <col min="137" max="137" width="20.7109375" bestFit="1" customWidth="1"/>
  </cols>
  <sheetData>
    <row r="1" spans="1:26">
      <c r="A1" t="s">
        <v>3060</v>
      </c>
      <c r="B1" s="686" t="s">
        <v>2534</v>
      </c>
      <c r="C1" t="s">
        <v>3059</v>
      </c>
      <c r="D1" t="str">
        <f>'ACTIVITÉ IDF'!C10</f>
        <v>Janvier</v>
      </c>
      <c r="E1" t="str">
        <f>'ACTIVITÉ IDF'!D10</f>
        <v>Février</v>
      </c>
      <c r="F1" t="str">
        <f>'ACTIVITÉ IDF'!E10</f>
        <v>Mars</v>
      </c>
      <c r="G1" t="str">
        <f>'ACTIVITÉ IDF'!F10</f>
        <v>Avril</v>
      </c>
      <c r="H1" t="str">
        <f>'ACTIVITÉ IDF'!G10</f>
        <v>Mai</v>
      </c>
      <c r="I1" t="str">
        <f>'ACTIVITÉ IDF'!H10</f>
        <v>Juin</v>
      </c>
      <c r="J1" t="str">
        <f>'ACTIVITÉ IDF'!I10</f>
        <v>Juillet</v>
      </c>
      <c r="K1" t="str">
        <f>'ACTIVITÉ IDF'!J10</f>
        <v>Août</v>
      </c>
      <c r="L1" t="str">
        <f>'ACTIVITÉ IDF'!K10</f>
        <v>Septembre</v>
      </c>
      <c r="M1" t="str">
        <f>'ACTIVITÉ IDF'!L10</f>
        <v>Octobre</v>
      </c>
      <c r="N1" t="str">
        <f>'ACTIVITÉ IDF'!M10</f>
        <v>Novembre</v>
      </c>
      <c r="O1" t="str">
        <f>'ACTIVITÉ IDF'!N10</f>
        <v>Décembre</v>
      </c>
      <c r="P1" t="str">
        <f>'ACTIVITÉ IDF'!O10</f>
        <v>Cumul</v>
      </c>
      <c r="Q1" t="s">
        <v>2459</v>
      </c>
      <c r="U1" s="232" t="s">
        <v>3060</v>
      </c>
      <c r="V1" t="s">
        <v>2419</v>
      </c>
    </row>
    <row r="2" spans="1:26">
      <c r="A2">
        <v>75</v>
      </c>
      <c r="B2" s="686" t="s">
        <v>660</v>
      </c>
      <c r="C2">
        <v>2025</v>
      </c>
      <c r="D2">
        <f>'ZOOM 75'!C80</f>
        <v>1277.8</v>
      </c>
      <c r="E2">
        <f>'ZOOM 75'!D80</f>
        <v>516.41</v>
      </c>
      <c r="F2">
        <f>'ZOOM 75'!E80</f>
        <v>690.98</v>
      </c>
      <c r="G2">
        <f>'ZOOM 75'!F80</f>
        <v>129.4</v>
      </c>
      <c r="H2" t="str">
        <f>'ZOOM 75'!G80</f>
        <v/>
      </c>
      <c r="I2" t="str">
        <f>'ZOOM 75'!H80</f>
        <v/>
      </c>
      <c r="J2" t="str">
        <f>'ZOOM 75'!I80</f>
        <v/>
      </c>
      <c r="K2" t="str">
        <f>'ZOOM 75'!J80</f>
        <v/>
      </c>
      <c r="L2" t="str">
        <f>'ZOOM 75'!K80</f>
        <v/>
      </c>
      <c r="M2" t="str">
        <f>'ZOOM 75'!L80</f>
        <v/>
      </c>
      <c r="N2" t="str">
        <f>'ZOOM 75'!M80</f>
        <v/>
      </c>
      <c r="O2" t="str">
        <f>'ZOOM 75'!N80</f>
        <v/>
      </c>
      <c r="P2">
        <f>'ZOOM 75'!O80</f>
        <v>2614.59</v>
      </c>
      <c r="Q2">
        <f>MEDIAN(D2:O2)</f>
        <v>603.69499999999994</v>
      </c>
      <c r="U2" s="232" t="s">
        <v>2534</v>
      </c>
      <c r="V2" t="s">
        <v>2419</v>
      </c>
    </row>
    <row r="3" spans="1:26">
      <c r="A3">
        <v>75</v>
      </c>
      <c r="B3" s="686" t="s">
        <v>660</v>
      </c>
      <c r="C3">
        <v>2024</v>
      </c>
      <c r="D3">
        <f>'ZOOM 75'!C81</f>
        <v>430.9</v>
      </c>
      <c r="E3">
        <f>'ZOOM 75'!D81</f>
        <v>815.1</v>
      </c>
      <c r="F3">
        <f>'ZOOM 75'!E81</f>
        <v>401.45</v>
      </c>
      <c r="G3">
        <f>'ZOOM 75'!F81</f>
        <v>1023.46</v>
      </c>
      <c r="H3">
        <f>'ZOOM 75'!G81</f>
        <v>1083.9000000000001</v>
      </c>
      <c r="I3">
        <f>'ZOOM 75'!H81</f>
        <v>1495.6</v>
      </c>
      <c r="J3">
        <f>'ZOOM 75'!I81</f>
        <v>1219.92</v>
      </c>
      <c r="K3">
        <f>'ZOOM 75'!J81</f>
        <v>8176.51</v>
      </c>
      <c r="L3">
        <f>'ZOOM 75'!K81</f>
        <v>3775.7500000000005</v>
      </c>
      <c r="M3">
        <f>'ZOOM 75'!L81</f>
        <v>1056.1500000000001</v>
      </c>
      <c r="N3">
        <f>'ZOOM 75'!M81</f>
        <v>585.51</v>
      </c>
      <c r="O3">
        <f>'ZOOM 75'!N81</f>
        <v>701.6</v>
      </c>
      <c r="P3">
        <f>'ZOOM 75'!O81</f>
        <v>20765.849999999999</v>
      </c>
      <c r="Q3">
        <f t="shared" ref="Q3:Q66" si="0">MEDIAN(D3:O3)</f>
        <v>1039.8050000000001</v>
      </c>
    </row>
    <row r="4" spans="1:26">
      <c r="A4">
        <v>75</v>
      </c>
      <c r="B4" s="686" t="s">
        <v>660</v>
      </c>
      <c r="C4">
        <v>2023</v>
      </c>
      <c r="D4">
        <f>'ZOOM 75'!C82</f>
        <v>387.77500000000003</v>
      </c>
      <c r="E4">
        <f>'ZOOM 75'!D82</f>
        <v>695.2</v>
      </c>
      <c r="F4">
        <f>'ZOOM 75'!E82</f>
        <v>589.70000000000005</v>
      </c>
      <c r="G4">
        <f>'ZOOM 75'!F82</f>
        <v>484.5</v>
      </c>
      <c r="H4">
        <f>'ZOOM 75'!G82</f>
        <v>947.875</v>
      </c>
      <c r="I4">
        <f>'ZOOM 75'!H82</f>
        <v>130.16499999999999</v>
      </c>
      <c r="J4">
        <f>'ZOOM 75'!I82</f>
        <v>98</v>
      </c>
      <c r="K4">
        <f>'ZOOM 75'!J82</f>
        <v>55.3</v>
      </c>
      <c r="L4">
        <f>'ZOOM 75'!K82</f>
        <v>795.4</v>
      </c>
      <c r="M4">
        <f>'ZOOM 75'!L82</f>
        <v>973.2</v>
      </c>
      <c r="N4">
        <f>'ZOOM 75'!M82</f>
        <v>2012.6849999999999</v>
      </c>
      <c r="O4">
        <f>'ZOOM 75'!N82</f>
        <v>798.495</v>
      </c>
      <c r="P4">
        <f>'ZOOM 75'!O82</f>
        <v>7968.2949999999992</v>
      </c>
      <c r="Q4">
        <f t="shared" si="0"/>
        <v>642.45000000000005</v>
      </c>
      <c r="V4" s="232" t="s">
        <v>2417</v>
      </c>
    </row>
    <row r="5" spans="1:26">
      <c r="A5">
        <v>75</v>
      </c>
      <c r="B5" s="686" t="s">
        <v>660</v>
      </c>
      <c r="C5">
        <v>2022</v>
      </c>
      <c r="D5">
        <f>'ZOOM 75'!C83</f>
        <v>398.9</v>
      </c>
      <c r="E5">
        <f>'ZOOM 75'!D83</f>
        <v>1787.3</v>
      </c>
      <c r="F5">
        <f>'ZOOM 75'!E83</f>
        <v>1240.7650000000001</v>
      </c>
      <c r="G5">
        <f>'ZOOM 75'!F83</f>
        <v>888.82500000000005</v>
      </c>
      <c r="H5">
        <f>'ZOOM 75'!G83</f>
        <v>1183.0700000000002</v>
      </c>
      <c r="I5">
        <f>'ZOOM 75'!H83</f>
        <v>2142.6999999999998</v>
      </c>
      <c r="J5">
        <f>'ZOOM 75'!I83</f>
        <v>1540.2750000000001</v>
      </c>
      <c r="K5">
        <f>'ZOOM 75'!J83</f>
        <v>332</v>
      </c>
      <c r="L5">
        <f>'ZOOM 75'!K83</f>
        <v>452.10500000000002</v>
      </c>
      <c r="M5">
        <f>'ZOOM 75'!L83</f>
        <v>572.32500000000005</v>
      </c>
      <c r="N5">
        <f>'ZOOM 75'!M83</f>
        <v>402.98</v>
      </c>
      <c r="O5">
        <f>'ZOOM 75'!N83</f>
        <v>839.93</v>
      </c>
      <c r="P5">
        <f>'ZOOM 75'!O83</f>
        <v>11781.175000000001</v>
      </c>
      <c r="Q5">
        <f t="shared" si="0"/>
        <v>864.37750000000005</v>
      </c>
      <c r="U5" s="232" t="s">
        <v>3063</v>
      </c>
      <c r="V5" s="241">
        <v>2022</v>
      </c>
      <c r="W5" s="241">
        <v>2023</v>
      </c>
      <c r="X5" s="241">
        <v>2024</v>
      </c>
      <c r="Y5" s="241">
        <v>2025</v>
      </c>
      <c r="Z5" t="s">
        <v>2414</v>
      </c>
    </row>
    <row r="6" spans="1:26">
      <c r="A6">
        <v>75</v>
      </c>
      <c r="B6" s="686" t="s">
        <v>660</v>
      </c>
      <c r="C6">
        <v>2021</v>
      </c>
      <c r="D6">
        <f>'ZOOM 75'!C84</f>
        <v>38.4</v>
      </c>
      <c r="E6">
        <f>'ZOOM 75'!D84</f>
        <v>1780</v>
      </c>
      <c r="F6">
        <f>'ZOOM 75'!E84</f>
        <v>1600</v>
      </c>
      <c r="G6">
        <f>'ZOOM 75'!F84</f>
        <v>1701</v>
      </c>
      <c r="H6">
        <f>'ZOOM 75'!G84</f>
        <v>311.8</v>
      </c>
      <c r="I6">
        <f>'ZOOM 75'!H84</f>
        <v>374.4</v>
      </c>
      <c r="J6">
        <f>'ZOOM 75'!I84</f>
        <v>226</v>
      </c>
      <c r="K6">
        <f>'ZOOM 75'!J84</f>
        <v>76</v>
      </c>
      <c r="L6">
        <f>'ZOOM 75'!K84</f>
        <v>175</v>
      </c>
      <c r="M6">
        <f>'ZOOM 75'!L84</f>
        <v>251.53</v>
      </c>
      <c r="N6">
        <f>'ZOOM 75'!M84</f>
        <v>799.02</v>
      </c>
      <c r="O6">
        <f>'ZOOM 75'!N84</f>
        <v>255.6</v>
      </c>
      <c r="P6">
        <f>'ZOOM 75'!O84</f>
        <v>7588.75</v>
      </c>
      <c r="Q6">
        <f t="shared" si="0"/>
        <v>283.7</v>
      </c>
      <c r="U6" s="233" t="s">
        <v>3064</v>
      </c>
      <c r="V6" s="241">
        <v>13550.760000000002</v>
      </c>
      <c r="W6" s="241">
        <v>8218.6800000000021</v>
      </c>
      <c r="X6" s="241">
        <v>9666.8670000000002</v>
      </c>
      <c r="Y6" s="241">
        <v>18456.781999999999</v>
      </c>
      <c r="Z6" s="756">
        <v>49893.089</v>
      </c>
    </row>
    <row r="7" spans="1:26">
      <c r="A7">
        <v>75</v>
      </c>
      <c r="B7" s="686" t="s">
        <v>660</v>
      </c>
      <c r="C7">
        <v>2020</v>
      </c>
      <c r="D7">
        <f>'ZOOM 75'!C85</f>
        <v>101</v>
      </c>
      <c r="E7">
        <f>'ZOOM 75'!D85</f>
        <v>659</v>
      </c>
      <c r="F7">
        <f>'ZOOM 75'!E85</f>
        <v>1367</v>
      </c>
      <c r="G7">
        <f>'ZOOM 75'!F85</f>
        <v>1381.2</v>
      </c>
      <c r="H7">
        <f>'ZOOM 75'!G85</f>
        <v>113</v>
      </c>
      <c r="I7">
        <f>'ZOOM 75'!H85</f>
        <v>590</v>
      </c>
      <c r="J7">
        <f>'ZOOM 75'!I85</f>
        <v>24</v>
      </c>
      <c r="K7">
        <f>'ZOOM 75'!J85</f>
        <v>0</v>
      </c>
      <c r="L7">
        <f>'ZOOM 75'!K85</f>
        <v>569.25</v>
      </c>
      <c r="M7">
        <f>'ZOOM 75'!L85</f>
        <v>303.41500000000002</v>
      </c>
      <c r="N7">
        <f>'ZOOM 75'!M85</f>
        <v>0</v>
      </c>
      <c r="O7">
        <f>'ZOOM 75'!N85</f>
        <v>734</v>
      </c>
      <c r="P7">
        <f>'ZOOM 75'!O85</f>
        <v>5841.8649999999998</v>
      </c>
      <c r="Q7">
        <f t="shared" si="0"/>
        <v>436.33249999999998</v>
      </c>
      <c r="U7" s="233" t="s">
        <v>3065</v>
      </c>
      <c r="V7" s="241">
        <v>14157.455</v>
      </c>
      <c r="W7" s="241">
        <v>7844.7429999999995</v>
      </c>
      <c r="X7" s="241">
        <v>12334.957000000002</v>
      </c>
      <c r="Y7" s="241">
        <v>13711.62</v>
      </c>
      <c r="Z7" s="756">
        <v>48048.775000000001</v>
      </c>
    </row>
    <row r="8" spans="1:26">
      <c r="A8">
        <v>75</v>
      </c>
      <c r="B8" s="686" t="s">
        <v>660</v>
      </c>
      <c r="C8">
        <v>2019</v>
      </c>
      <c r="D8">
        <f>'ZOOM 75'!C86</f>
        <v>225.05</v>
      </c>
      <c r="E8">
        <f>'ZOOM 75'!D86</f>
        <v>260.3</v>
      </c>
      <c r="F8">
        <f>'ZOOM 75'!E86</f>
        <v>1405.5</v>
      </c>
      <c r="G8">
        <f>'ZOOM 75'!F86</f>
        <v>697.06</v>
      </c>
      <c r="H8">
        <f>'ZOOM 75'!G86</f>
        <v>511.89399999999995</v>
      </c>
      <c r="I8">
        <f>'ZOOM 75'!H86</f>
        <v>918.53500000000008</v>
      </c>
      <c r="J8">
        <f>'ZOOM 75'!I86</f>
        <v>0</v>
      </c>
      <c r="K8">
        <f>'ZOOM 75'!J86</f>
        <v>0</v>
      </c>
      <c r="L8">
        <f>'ZOOM 75'!K86</f>
        <v>209.79000000000002</v>
      </c>
      <c r="M8">
        <f>'ZOOM 75'!L86</f>
        <v>369.67500000000001</v>
      </c>
      <c r="N8">
        <f>'ZOOM 75'!M86</f>
        <v>1508.885</v>
      </c>
      <c r="O8">
        <f>'ZOOM 75'!N86</f>
        <v>502</v>
      </c>
      <c r="P8">
        <f>'ZOOM 75'!O86</f>
        <v>6608.6890000000003</v>
      </c>
      <c r="Q8">
        <f t="shared" si="0"/>
        <v>435.83749999999998</v>
      </c>
      <c r="U8" s="233" t="s">
        <v>3066</v>
      </c>
      <c r="V8" s="241">
        <v>13068.989999999998</v>
      </c>
      <c r="W8" s="241">
        <v>9662.6320000000014</v>
      </c>
      <c r="X8" s="241">
        <v>12112.681999999997</v>
      </c>
      <c r="Y8" s="241">
        <v>13595.97</v>
      </c>
      <c r="Z8" s="756">
        <v>48440.273999999998</v>
      </c>
    </row>
    <row r="9" spans="1:26">
      <c r="B9" s="686"/>
      <c r="C9" s="686"/>
      <c r="U9" s="233" t="s">
        <v>3067</v>
      </c>
      <c r="V9" s="241">
        <v>10565.989</v>
      </c>
      <c r="W9" s="241">
        <v>7186.9400000000005</v>
      </c>
      <c r="X9" s="241">
        <v>12663.010000000002</v>
      </c>
      <c r="Y9" s="241">
        <v>6316.89</v>
      </c>
      <c r="Z9" s="756">
        <v>36732.829000000005</v>
      </c>
    </row>
    <row r="10" spans="1:26">
      <c r="A10">
        <v>75</v>
      </c>
      <c r="B10" s="686" t="s">
        <v>2633</v>
      </c>
      <c r="C10">
        <v>2025</v>
      </c>
      <c r="D10">
        <f>'ZOOM 75'!C90</f>
        <v>789.40000000000009</v>
      </c>
      <c r="E10">
        <f>'ZOOM 75'!D90</f>
        <v>618.70000000000005</v>
      </c>
      <c r="F10">
        <f>'ZOOM 75'!E90</f>
        <v>300.56</v>
      </c>
      <c r="G10">
        <f>'ZOOM 75'!F90</f>
        <v>991.57999999999993</v>
      </c>
      <c r="H10" t="str">
        <f>'ZOOM 75'!G90</f>
        <v/>
      </c>
      <c r="I10" t="str">
        <f>'ZOOM 75'!H90</f>
        <v/>
      </c>
      <c r="J10" t="str">
        <f>'ZOOM 75'!I90</f>
        <v/>
      </c>
      <c r="K10" t="str">
        <f>'ZOOM 75'!J90</f>
        <v/>
      </c>
      <c r="L10" t="str">
        <f>'ZOOM 75'!K90</f>
        <v/>
      </c>
      <c r="M10" t="str">
        <f>'ZOOM 75'!L90</f>
        <v/>
      </c>
      <c r="N10" t="str">
        <f>'ZOOM 75'!M90</f>
        <v/>
      </c>
      <c r="O10" t="str">
        <f>'ZOOM 75'!N90</f>
        <v/>
      </c>
      <c r="P10">
        <f>'ZOOM 75'!O90</f>
        <v>2700.24</v>
      </c>
      <c r="Q10">
        <f t="shared" si="0"/>
        <v>704.05000000000007</v>
      </c>
      <c r="U10" s="233" t="s">
        <v>3068</v>
      </c>
      <c r="V10" s="241">
        <v>11617.478999999998</v>
      </c>
      <c r="W10" s="241">
        <v>8862.6649999999991</v>
      </c>
      <c r="X10" s="241">
        <v>11974.205999999998</v>
      </c>
      <c r="Y10" s="241">
        <v>0</v>
      </c>
      <c r="Z10" s="756">
        <v>32454.349999999995</v>
      </c>
    </row>
    <row r="11" spans="1:26">
      <c r="A11">
        <v>75</v>
      </c>
      <c r="B11" s="686" t="s">
        <v>2633</v>
      </c>
      <c r="C11">
        <v>2024</v>
      </c>
      <c r="D11">
        <f>'ZOOM 75'!C91</f>
        <v>0</v>
      </c>
      <c r="E11">
        <f>'ZOOM 75'!D91</f>
        <v>1032.02</v>
      </c>
      <c r="F11">
        <f>'ZOOM 75'!E91</f>
        <v>604.57000000000005</v>
      </c>
      <c r="G11">
        <f>'ZOOM 75'!F91</f>
        <v>641.29999999999995</v>
      </c>
      <c r="H11">
        <f>'ZOOM 75'!G91</f>
        <v>411.25</v>
      </c>
      <c r="I11">
        <f>'ZOOM 75'!H91</f>
        <v>791.1</v>
      </c>
      <c r="J11">
        <f>'ZOOM 75'!I91</f>
        <v>793.39999999999986</v>
      </c>
      <c r="K11">
        <f>'ZOOM 75'!J91</f>
        <v>2650.59</v>
      </c>
      <c r="L11">
        <f>'ZOOM 75'!K91</f>
        <v>2423.5499999999997</v>
      </c>
      <c r="M11">
        <f>'ZOOM 75'!L91</f>
        <v>1027.0999999999999</v>
      </c>
      <c r="N11">
        <f>'ZOOM 75'!M91</f>
        <v>290.22500000000002</v>
      </c>
      <c r="O11">
        <f>'ZOOM 75'!N91</f>
        <v>579.6</v>
      </c>
      <c r="P11">
        <f>'ZOOM 75'!O91</f>
        <v>11244.705000000002</v>
      </c>
      <c r="Q11">
        <f t="shared" si="0"/>
        <v>716.2</v>
      </c>
      <c r="U11" s="233" t="s">
        <v>3069</v>
      </c>
      <c r="V11" s="241">
        <v>15759.703</v>
      </c>
      <c r="W11" s="241">
        <v>12101.896000000001</v>
      </c>
      <c r="X11" s="241">
        <v>18175.602000000003</v>
      </c>
      <c r="Y11" s="241">
        <v>0</v>
      </c>
      <c r="Z11" s="756">
        <v>46037.201000000001</v>
      </c>
    </row>
    <row r="12" spans="1:26">
      <c r="A12">
        <v>75</v>
      </c>
      <c r="B12" s="686" t="s">
        <v>2633</v>
      </c>
      <c r="C12">
        <v>2023</v>
      </c>
      <c r="D12">
        <f>'ZOOM 75'!C92</f>
        <v>0</v>
      </c>
      <c r="E12">
        <f>'ZOOM 75'!D92</f>
        <v>14.404999999999999</v>
      </c>
      <c r="F12">
        <f>'ZOOM 75'!E92</f>
        <v>355.85500000000002</v>
      </c>
      <c r="G12">
        <f>'ZOOM 75'!F92</f>
        <v>53.644999999999996</v>
      </c>
      <c r="H12">
        <f>'ZOOM 75'!G92</f>
        <v>623.37</v>
      </c>
      <c r="I12">
        <f>'ZOOM 75'!H92</f>
        <v>1032.77</v>
      </c>
      <c r="J12">
        <f>'ZOOM 75'!I92</f>
        <v>105.4</v>
      </c>
      <c r="K12">
        <f>'ZOOM 75'!J92</f>
        <v>0</v>
      </c>
      <c r="L12">
        <f>'ZOOM 75'!K92</f>
        <v>0</v>
      </c>
      <c r="M12">
        <f>'ZOOM 75'!L92</f>
        <v>11.645</v>
      </c>
      <c r="N12">
        <f>'ZOOM 75'!M92</f>
        <v>158.1</v>
      </c>
      <c r="O12">
        <f>'ZOOM 75'!N92</f>
        <v>0</v>
      </c>
      <c r="P12">
        <f>'ZOOM 75'!O92</f>
        <v>2355.19</v>
      </c>
      <c r="Q12">
        <f t="shared" si="0"/>
        <v>34.024999999999999</v>
      </c>
      <c r="U12" s="233" t="s">
        <v>3070</v>
      </c>
      <c r="V12" s="241">
        <v>14548.620999999997</v>
      </c>
      <c r="W12" s="241">
        <v>10115.959999999999</v>
      </c>
      <c r="X12" s="241">
        <v>22024.5</v>
      </c>
      <c r="Y12" s="241">
        <v>0</v>
      </c>
      <c r="Z12" s="756">
        <v>46689.080999999998</v>
      </c>
    </row>
    <row r="13" spans="1:26">
      <c r="A13">
        <v>75</v>
      </c>
      <c r="B13" s="686" t="s">
        <v>2633</v>
      </c>
      <c r="C13">
        <v>2022</v>
      </c>
      <c r="D13">
        <f>'ZOOM 75'!C93</f>
        <v>0</v>
      </c>
      <c r="E13">
        <f>'ZOOM 75'!D93</f>
        <v>0</v>
      </c>
      <c r="F13">
        <f>'ZOOM 75'!E93</f>
        <v>351.05</v>
      </c>
      <c r="G13">
        <f>'ZOOM 75'!F93</f>
        <v>457.55</v>
      </c>
      <c r="H13">
        <f>'ZOOM 75'!G93</f>
        <v>250.45</v>
      </c>
      <c r="I13">
        <f>'ZOOM 75'!H93</f>
        <v>1314.22</v>
      </c>
      <c r="J13">
        <f>'ZOOM 75'!I93</f>
        <v>750.14</v>
      </c>
      <c r="K13">
        <f>'ZOOM 75'!J93</f>
        <v>44.854999999999997</v>
      </c>
      <c r="L13">
        <f>'ZOOM 75'!K93</f>
        <v>256.3</v>
      </c>
      <c r="M13">
        <f>'ZOOM 75'!L93</f>
        <v>110.075</v>
      </c>
      <c r="N13">
        <f>'ZOOM 75'!M93</f>
        <v>145.93</v>
      </c>
      <c r="O13">
        <f>'ZOOM 75'!N93</f>
        <v>80.325000000000003</v>
      </c>
      <c r="P13">
        <f>'ZOOM 75'!O93</f>
        <v>3760.8949999999995</v>
      </c>
      <c r="Q13">
        <f t="shared" si="0"/>
        <v>198.19</v>
      </c>
      <c r="U13" s="233" t="s">
        <v>3071</v>
      </c>
      <c r="V13" s="241">
        <v>5672.85</v>
      </c>
      <c r="W13" s="241">
        <v>6306.8</v>
      </c>
      <c r="X13" s="241">
        <v>39485.550000000003</v>
      </c>
      <c r="Y13" s="241">
        <v>0</v>
      </c>
      <c r="Z13" s="756">
        <v>51465.200000000004</v>
      </c>
    </row>
    <row r="14" spans="1:26">
      <c r="A14">
        <v>75</v>
      </c>
      <c r="B14" s="686" t="s">
        <v>2633</v>
      </c>
      <c r="C14">
        <v>2021</v>
      </c>
      <c r="D14">
        <f>'ZOOM 75'!C94</f>
        <v>0</v>
      </c>
      <c r="E14">
        <f>'ZOOM 75'!D94</f>
        <v>0</v>
      </c>
      <c r="F14">
        <f>'ZOOM 75'!E94</f>
        <v>0</v>
      </c>
      <c r="G14">
        <f>'ZOOM 75'!F94</f>
        <v>0</v>
      </c>
      <c r="H14">
        <f>'ZOOM 75'!G94</f>
        <v>0</v>
      </c>
      <c r="I14">
        <f>'ZOOM 75'!H94</f>
        <v>66</v>
      </c>
      <c r="J14">
        <f>'ZOOM 75'!I94</f>
        <v>0</v>
      </c>
      <c r="K14">
        <f>'ZOOM 75'!J94</f>
        <v>0</v>
      </c>
      <c r="L14">
        <f>'ZOOM 75'!K94</f>
        <v>0</v>
      </c>
      <c r="M14">
        <f>'ZOOM 75'!L94</f>
        <v>566</v>
      </c>
      <c r="N14">
        <f>'ZOOM 75'!M94</f>
        <v>0</v>
      </c>
      <c r="O14">
        <f>'ZOOM 75'!N94</f>
        <v>0</v>
      </c>
      <c r="P14">
        <f>'ZOOM 75'!O94</f>
        <v>632</v>
      </c>
      <c r="Q14">
        <f t="shared" si="0"/>
        <v>0</v>
      </c>
      <c r="U14" s="233" t="s">
        <v>3072</v>
      </c>
      <c r="V14" s="241">
        <v>8541.6799999999985</v>
      </c>
      <c r="W14" s="241">
        <v>9865.1699999999983</v>
      </c>
      <c r="X14" s="241">
        <v>26664.37</v>
      </c>
      <c r="Y14" s="241">
        <v>0</v>
      </c>
      <c r="Z14" s="756">
        <v>45071.22</v>
      </c>
    </row>
    <row r="15" spans="1:26">
      <c r="A15">
        <v>75</v>
      </c>
      <c r="B15" s="686" t="s">
        <v>2633</v>
      </c>
      <c r="C15">
        <v>2020</v>
      </c>
      <c r="D15">
        <f>'ZOOM 75'!C95</f>
        <v>115</v>
      </c>
      <c r="E15">
        <f>'ZOOM 75'!D95</f>
        <v>78</v>
      </c>
      <c r="F15">
        <f>'ZOOM 75'!E95</f>
        <v>2411</v>
      </c>
      <c r="G15">
        <f>'ZOOM 75'!F95</f>
        <v>730</v>
      </c>
      <c r="H15">
        <f>'ZOOM 75'!G95</f>
        <v>272</v>
      </c>
      <c r="I15">
        <f>'ZOOM 75'!H95</f>
        <v>0</v>
      </c>
      <c r="J15">
        <f>'ZOOM 75'!I95</f>
        <v>58</v>
      </c>
      <c r="K15">
        <f>'ZOOM 75'!J95</f>
        <v>0</v>
      </c>
      <c r="L15">
        <f>'ZOOM 75'!K95</f>
        <v>129.9</v>
      </c>
      <c r="M15">
        <f>'ZOOM 75'!L95</f>
        <v>46</v>
      </c>
      <c r="N15">
        <f>'ZOOM 75'!M95</f>
        <v>0</v>
      </c>
      <c r="O15">
        <f>'ZOOM 75'!N95</f>
        <v>0</v>
      </c>
      <c r="P15">
        <f>'ZOOM 75'!O95</f>
        <v>3839.9</v>
      </c>
      <c r="Q15">
        <f t="shared" si="0"/>
        <v>68</v>
      </c>
      <c r="U15" s="233" t="s">
        <v>3073</v>
      </c>
      <c r="V15" s="241">
        <v>9904</v>
      </c>
      <c r="W15" s="241">
        <v>10301.183999999999</v>
      </c>
      <c r="X15" s="241">
        <v>16039.129999999997</v>
      </c>
      <c r="Y15" s="241">
        <v>0</v>
      </c>
      <c r="Z15" s="756">
        <v>36244.313999999998</v>
      </c>
    </row>
    <row r="16" spans="1:26">
      <c r="A16">
        <v>75</v>
      </c>
      <c r="B16" s="686" t="s">
        <v>2633</v>
      </c>
      <c r="C16">
        <v>2019</v>
      </c>
      <c r="D16">
        <f>'ZOOM 75'!C96</f>
        <v>135</v>
      </c>
      <c r="E16">
        <f>'ZOOM 75'!D96</f>
        <v>0</v>
      </c>
      <c r="F16">
        <f>'ZOOM 75'!E96</f>
        <v>222</v>
      </c>
      <c r="G16">
        <f>'ZOOM 75'!F96</f>
        <v>83</v>
      </c>
      <c r="H16">
        <f>'ZOOM 75'!G96</f>
        <v>277.10000000000002</v>
      </c>
      <c r="I16">
        <f>'ZOOM 75'!H96</f>
        <v>936</v>
      </c>
      <c r="J16">
        <f>'ZOOM 75'!I96</f>
        <v>0</v>
      </c>
      <c r="K16">
        <f>'ZOOM 75'!J96</f>
        <v>100</v>
      </c>
      <c r="L16">
        <f>'ZOOM 75'!K96</f>
        <v>333.8</v>
      </c>
      <c r="M16">
        <f>'ZOOM 75'!L96</f>
        <v>0</v>
      </c>
      <c r="N16">
        <f>'ZOOM 75'!M96</f>
        <v>290.786</v>
      </c>
      <c r="O16">
        <f>'ZOOM 75'!N96</f>
        <v>70</v>
      </c>
      <c r="P16">
        <f>'ZOOM 75'!O96</f>
        <v>2447.6860000000001</v>
      </c>
      <c r="Q16">
        <f t="shared" si="0"/>
        <v>117.5</v>
      </c>
      <c r="U16" s="233" t="s">
        <v>3074</v>
      </c>
      <c r="V16" s="241">
        <v>7988.7650000000012</v>
      </c>
      <c r="W16" s="241">
        <v>9202.6729999999989</v>
      </c>
      <c r="X16" s="241">
        <v>17205.170000000002</v>
      </c>
      <c r="Y16" s="241">
        <v>0</v>
      </c>
      <c r="Z16" s="756">
        <v>34396.608000000007</v>
      </c>
    </row>
    <row r="17" spans="1:26">
      <c r="B17" s="686"/>
      <c r="C17" s="686"/>
      <c r="U17" s="233" t="s">
        <v>3075</v>
      </c>
      <c r="V17" s="241">
        <v>11110.315000000001</v>
      </c>
      <c r="W17" s="241">
        <v>10813.377</v>
      </c>
      <c r="X17" s="241">
        <v>25867.62</v>
      </c>
      <c r="Y17" s="241">
        <v>0</v>
      </c>
      <c r="Z17" s="756">
        <v>47791.312000000005</v>
      </c>
    </row>
    <row r="18" spans="1:26">
      <c r="A18">
        <v>75</v>
      </c>
      <c r="B18" s="686" t="s">
        <v>1244</v>
      </c>
      <c r="C18">
        <v>2025</v>
      </c>
      <c r="D18">
        <f>'ZOOM 75'!C100</f>
        <v>482.61</v>
      </c>
      <c r="E18">
        <f>'ZOOM 75'!D100</f>
        <v>228.98000000000002</v>
      </c>
      <c r="F18">
        <f>'ZOOM 75'!E100</f>
        <v>194.34</v>
      </c>
      <c r="G18">
        <f>'ZOOM 75'!F100</f>
        <v>370.6</v>
      </c>
      <c r="H18" t="str">
        <f>'ZOOM 75'!G100</f>
        <v/>
      </c>
      <c r="I18" t="str">
        <f>'ZOOM 75'!H100</f>
        <v/>
      </c>
      <c r="J18" t="str">
        <f>'ZOOM 75'!I100</f>
        <v/>
      </c>
      <c r="K18" t="str">
        <f>'ZOOM 75'!J100</f>
        <v/>
      </c>
      <c r="L18" t="str">
        <f>'ZOOM 75'!K100</f>
        <v/>
      </c>
      <c r="M18" t="str">
        <f>'ZOOM 75'!L100</f>
        <v/>
      </c>
      <c r="N18" t="str">
        <f>'ZOOM 75'!M100</f>
        <v/>
      </c>
      <c r="O18" t="str">
        <f>'ZOOM 75'!N100</f>
        <v/>
      </c>
      <c r="P18">
        <f>'ZOOM 75'!O100</f>
        <v>1276.5300000000002</v>
      </c>
      <c r="Q18">
        <f t="shared" si="0"/>
        <v>299.79000000000002</v>
      </c>
    </row>
    <row r="19" spans="1:26">
      <c r="A19">
        <v>75</v>
      </c>
      <c r="B19" s="686" t="s">
        <v>1244</v>
      </c>
      <c r="C19">
        <v>2024</v>
      </c>
      <c r="D19">
        <f>'ZOOM 75'!C101</f>
        <v>0</v>
      </c>
      <c r="E19">
        <f>'ZOOM 75'!D101</f>
        <v>0</v>
      </c>
      <c r="F19">
        <f>'ZOOM 75'!E101</f>
        <v>70.7</v>
      </c>
      <c r="G19">
        <f>'ZOOM 75'!F101</f>
        <v>221.4</v>
      </c>
      <c r="H19">
        <f>'ZOOM 75'!G101</f>
        <v>544.39099999999996</v>
      </c>
      <c r="I19">
        <f>'ZOOM 75'!H101</f>
        <v>308.20000000000005</v>
      </c>
      <c r="J19">
        <f>'ZOOM 75'!I101</f>
        <v>1560.3700000000001</v>
      </c>
      <c r="K19">
        <f>'ZOOM 75'!J101</f>
        <v>5849.0700000000006</v>
      </c>
      <c r="L19">
        <f>'ZOOM 75'!K101</f>
        <v>4143.7199999999993</v>
      </c>
      <c r="M19">
        <f>'ZOOM 75'!L101</f>
        <v>625.67999999999995</v>
      </c>
      <c r="N19">
        <f>'ZOOM 75'!M101</f>
        <v>1117.75</v>
      </c>
      <c r="O19">
        <f>'ZOOM 75'!N101</f>
        <v>3037.8</v>
      </c>
      <c r="P19">
        <f>'ZOOM 75'!O101</f>
        <v>17479.081000000002</v>
      </c>
      <c r="Q19">
        <f t="shared" si="0"/>
        <v>585.03549999999996</v>
      </c>
    </row>
    <row r="20" spans="1:26">
      <c r="A20">
        <v>75</v>
      </c>
      <c r="B20" s="686" t="s">
        <v>1244</v>
      </c>
      <c r="C20">
        <v>2023</v>
      </c>
      <c r="D20">
        <f>'ZOOM 75'!C102</f>
        <v>0</v>
      </c>
      <c r="E20">
        <f>'ZOOM 75'!D102</f>
        <v>0</v>
      </c>
      <c r="F20">
        <f>'ZOOM 75'!E102</f>
        <v>0</v>
      </c>
      <c r="G20">
        <f>'ZOOM 75'!F102</f>
        <v>0</v>
      </c>
      <c r="H20">
        <f>'ZOOM 75'!G102</f>
        <v>0</v>
      </c>
      <c r="I20">
        <f>'ZOOM 75'!H102</f>
        <v>0</v>
      </c>
      <c r="J20">
        <f>'ZOOM 75'!I102</f>
        <v>0</v>
      </c>
      <c r="K20">
        <f>'ZOOM 75'!J102</f>
        <v>0</v>
      </c>
      <c r="L20">
        <f>'ZOOM 75'!K102</f>
        <v>0</v>
      </c>
      <c r="M20">
        <f>'ZOOM 75'!L102</f>
        <v>0</v>
      </c>
      <c r="N20">
        <f>'ZOOM 75'!M102</f>
        <v>0</v>
      </c>
      <c r="O20">
        <f>'ZOOM 75'!N102</f>
        <v>0</v>
      </c>
      <c r="P20">
        <f>'ZOOM 75'!O102</f>
        <v>0</v>
      </c>
      <c r="Q20">
        <f t="shared" si="0"/>
        <v>0</v>
      </c>
    </row>
    <row r="21" spans="1:26">
      <c r="B21" s="686"/>
      <c r="C21" s="686"/>
    </row>
    <row r="22" spans="1:26">
      <c r="A22">
        <v>75</v>
      </c>
      <c r="B22" s="686" t="s">
        <v>3095</v>
      </c>
      <c r="C22">
        <v>2025</v>
      </c>
      <c r="D22">
        <f>'ZOOM 75'!C106</f>
        <v>280</v>
      </c>
      <c r="E22">
        <f>'ZOOM 75'!D106</f>
        <v>315</v>
      </c>
      <c r="F22">
        <f>'ZOOM 75'!E106</f>
        <v>350</v>
      </c>
      <c r="G22">
        <f>'ZOOM 75'!F106</f>
        <v>183.8</v>
      </c>
      <c r="H22" t="str">
        <f>'ZOOM 75'!G106</f>
        <v/>
      </c>
      <c r="I22" t="str">
        <f>'ZOOM 75'!H106</f>
        <v/>
      </c>
      <c r="J22" t="str">
        <f>'ZOOM 75'!I106</f>
        <v/>
      </c>
      <c r="K22" t="str">
        <f>'ZOOM 75'!J106</f>
        <v/>
      </c>
      <c r="L22" t="str">
        <f>'ZOOM 75'!K106</f>
        <v/>
      </c>
      <c r="M22" t="str">
        <f>'ZOOM 75'!L106</f>
        <v/>
      </c>
      <c r="N22" t="str">
        <f>'ZOOM 75'!M106</f>
        <v/>
      </c>
      <c r="O22" t="str">
        <f>'ZOOM 75'!N106</f>
        <v/>
      </c>
      <c r="P22">
        <f>'ZOOM 75'!O106</f>
        <v>1128.8</v>
      </c>
      <c r="Q22">
        <f t="shared" si="0"/>
        <v>297.5</v>
      </c>
    </row>
    <row r="23" spans="1:26">
      <c r="A23">
        <v>75</v>
      </c>
      <c r="B23" s="686" t="s">
        <v>3095</v>
      </c>
      <c r="C23">
        <v>2024</v>
      </c>
      <c r="D23">
        <f>'ZOOM 75'!C107</f>
        <v>160</v>
      </c>
      <c r="E23">
        <f>'ZOOM 75'!D107</f>
        <v>380</v>
      </c>
      <c r="F23">
        <f>'ZOOM 75'!E107</f>
        <v>660.32</v>
      </c>
      <c r="G23">
        <f>'ZOOM 75'!F107</f>
        <v>280</v>
      </c>
      <c r="H23">
        <f>'ZOOM 75'!G107</f>
        <v>343.90999999999997</v>
      </c>
      <c r="I23">
        <f>'ZOOM 75'!H107</f>
        <v>642.22</v>
      </c>
      <c r="J23">
        <f>'ZOOM 75'!I107</f>
        <v>252.6</v>
      </c>
      <c r="K23">
        <f>'ZOOM 75'!J107</f>
        <v>0</v>
      </c>
      <c r="L23">
        <f>'ZOOM 75'!K107</f>
        <v>70</v>
      </c>
      <c r="M23">
        <f>'ZOOM 75'!L107</f>
        <v>378</v>
      </c>
      <c r="N23">
        <f>'ZOOM 75'!M107</f>
        <v>280</v>
      </c>
      <c r="O23">
        <f>'ZOOM 75'!N107</f>
        <v>210</v>
      </c>
      <c r="P23">
        <f>'ZOOM 75'!O107</f>
        <v>3657.0499999999997</v>
      </c>
      <c r="Q23">
        <f t="shared" si="0"/>
        <v>280</v>
      </c>
    </row>
    <row r="24" spans="1:26">
      <c r="A24">
        <v>75</v>
      </c>
      <c r="B24" s="686" t="s">
        <v>3095</v>
      </c>
      <c r="C24">
        <v>2023</v>
      </c>
      <c r="D24">
        <f>'ZOOM 75'!C108</f>
        <v>439.40000000000003</v>
      </c>
      <c r="E24">
        <f>'ZOOM 75'!D108</f>
        <v>1060.5149999999999</v>
      </c>
      <c r="F24">
        <f>'ZOOM 75'!E108</f>
        <v>846.93500000000017</v>
      </c>
      <c r="G24">
        <f>'ZOOM 75'!F108</f>
        <v>1119.6600000000001</v>
      </c>
      <c r="H24">
        <f>'ZOOM 75'!G108</f>
        <v>788.69</v>
      </c>
      <c r="I24">
        <f>'ZOOM 75'!H108</f>
        <v>911.76499999999999</v>
      </c>
      <c r="J24">
        <f>'ZOOM 75'!I108</f>
        <v>0</v>
      </c>
      <c r="K24">
        <f>'ZOOM 75'!J108</f>
        <v>0</v>
      </c>
      <c r="L24">
        <f>'ZOOM 75'!K108</f>
        <v>0</v>
      </c>
      <c r="M24">
        <f>'ZOOM 75'!L108</f>
        <v>363</v>
      </c>
      <c r="N24">
        <f>'ZOOM 75'!M108</f>
        <v>0</v>
      </c>
      <c r="O24">
        <f>'ZOOM 75'!N108</f>
        <v>15</v>
      </c>
      <c r="P24">
        <f>'ZOOM 75'!O108</f>
        <v>5544.9650000000011</v>
      </c>
      <c r="Q24">
        <f t="shared" si="0"/>
        <v>401.20000000000005</v>
      </c>
    </row>
    <row r="25" spans="1:26">
      <c r="A25">
        <v>75</v>
      </c>
      <c r="B25" s="686" t="s">
        <v>3095</v>
      </c>
      <c r="C25">
        <v>2022</v>
      </c>
      <c r="D25">
        <f>'ZOOM 75'!C109</f>
        <v>492</v>
      </c>
      <c r="E25">
        <f>'ZOOM 75'!D109</f>
        <v>1084.8</v>
      </c>
      <c r="F25">
        <f>'ZOOM 75'!E109</f>
        <v>873.6</v>
      </c>
      <c r="G25">
        <f>'ZOOM 75'!F109</f>
        <v>913.48</v>
      </c>
      <c r="H25">
        <f>'ZOOM 75'!G109</f>
        <v>576</v>
      </c>
      <c r="I25">
        <f>'ZOOM 75'!H109</f>
        <v>488.20499999999998</v>
      </c>
      <c r="J25">
        <f>'ZOOM 75'!I109</f>
        <v>0</v>
      </c>
      <c r="K25">
        <f>'ZOOM 75'!J109</f>
        <v>0</v>
      </c>
      <c r="L25">
        <f>'ZOOM 75'!K109</f>
        <v>448.99</v>
      </c>
      <c r="M25">
        <f>'ZOOM 75'!L109</f>
        <v>981.5</v>
      </c>
      <c r="N25">
        <f>'ZOOM 75'!M109</f>
        <v>977.04</v>
      </c>
      <c r="O25">
        <f>'ZOOM 75'!N109</f>
        <v>912.33</v>
      </c>
      <c r="P25">
        <f>'ZOOM 75'!O109</f>
        <v>7747.9449999999997</v>
      </c>
      <c r="Q25">
        <f t="shared" si="0"/>
        <v>724.8</v>
      </c>
    </row>
    <row r="26" spans="1:26">
      <c r="A26">
        <v>75</v>
      </c>
      <c r="B26" s="686" t="s">
        <v>3095</v>
      </c>
      <c r="C26">
        <v>2021</v>
      </c>
      <c r="D26">
        <f>'ZOOM 75'!C110</f>
        <v>855.1</v>
      </c>
      <c r="E26">
        <f>'ZOOM 75'!D110</f>
        <v>1151</v>
      </c>
      <c r="F26">
        <f>'ZOOM 75'!E110</f>
        <v>1586.6</v>
      </c>
      <c r="G26">
        <f>'ZOOM 75'!F110</f>
        <v>1994.825</v>
      </c>
      <c r="H26">
        <f>'ZOOM 75'!G110</f>
        <v>1650.1</v>
      </c>
      <c r="I26">
        <f>'ZOOM 75'!H110</f>
        <v>2599.2460000000001</v>
      </c>
      <c r="J26">
        <f>'ZOOM 75'!I110</f>
        <v>482</v>
      </c>
      <c r="K26">
        <f>'ZOOM 75'!J110</f>
        <v>0</v>
      </c>
      <c r="L26">
        <f>'ZOOM 75'!K110</f>
        <v>51</v>
      </c>
      <c r="M26">
        <f>'ZOOM 75'!L110</f>
        <v>34</v>
      </c>
      <c r="N26">
        <f>'ZOOM 75'!M110</f>
        <v>24</v>
      </c>
      <c r="O26">
        <f>'ZOOM 75'!N110</f>
        <v>385.73</v>
      </c>
      <c r="P26">
        <f>'ZOOM 75'!O110</f>
        <v>10813.600999999999</v>
      </c>
      <c r="Q26">
        <f t="shared" si="0"/>
        <v>668.55</v>
      </c>
    </row>
    <row r="27" spans="1:26">
      <c r="A27">
        <v>75</v>
      </c>
      <c r="B27" s="686" t="s">
        <v>3095</v>
      </c>
      <c r="C27">
        <v>2020</v>
      </c>
      <c r="D27">
        <f>'ZOOM 75'!C111</f>
        <v>0</v>
      </c>
      <c r="E27">
        <f>'ZOOM 75'!D111</f>
        <v>0</v>
      </c>
      <c r="F27">
        <f>'ZOOM 75'!E111</f>
        <v>0</v>
      </c>
      <c r="G27">
        <f>'ZOOM 75'!F111</f>
        <v>0</v>
      </c>
      <c r="H27">
        <f>'ZOOM 75'!G111</f>
        <v>0</v>
      </c>
      <c r="I27">
        <f>'ZOOM 75'!H111</f>
        <v>0</v>
      </c>
      <c r="J27">
        <f>'ZOOM 75'!I111</f>
        <v>0</v>
      </c>
      <c r="K27">
        <f>'ZOOM 75'!J111</f>
        <v>0</v>
      </c>
      <c r="L27">
        <f>'ZOOM 75'!K111</f>
        <v>0</v>
      </c>
      <c r="M27">
        <f>'ZOOM 75'!L111</f>
        <v>0</v>
      </c>
      <c r="N27">
        <f>'ZOOM 75'!M111</f>
        <v>240</v>
      </c>
      <c r="O27">
        <f>'ZOOM 75'!N111</f>
        <v>0</v>
      </c>
      <c r="P27">
        <f>'ZOOM 75'!O111</f>
        <v>240</v>
      </c>
      <c r="Q27">
        <f t="shared" si="0"/>
        <v>0</v>
      </c>
    </row>
    <row r="28" spans="1:26">
      <c r="B28" s="686"/>
      <c r="C28" s="686"/>
    </row>
    <row r="29" spans="1:26">
      <c r="A29">
        <v>75</v>
      </c>
      <c r="B29" s="686" t="s">
        <v>3096</v>
      </c>
      <c r="C29">
        <v>2025</v>
      </c>
      <c r="D29">
        <f>'ZOOM 75'!C115</f>
        <v>432.70000000000005</v>
      </c>
      <c r="E29">
        <f>'ZOOM 75'!D115</f>
        <v>476.78000000000003</v>
      </c>
      <c r="F29">
        <f>'ZOOM 75'!E115</f>
        <v>704.83999999999992</v>
      </c>
      <c r="G29">
        <f>'ZOOM 75'!F115</f>
        <v>129.5</v>
      </c>
      <c r="H29" t="str">
        <f>'ZOOM 75'!G115</f>
        <v/>
      </c>
      <c r="I29" t="str">
        <f>'ZOOM 75'!H115</f>
        <v/>
      </c>
      <c r="J29" t="str">
        <f>'ZOOM 75'!I115</f>
        <v/>
      </c>
      <c r="K29" t="str">
        <f>'ZOOM 75'!J115</f>
        <v/>
      </c>
      <c r="L29" t="str">
        <f>'ZOOM 75'!K115</f>
        <v/>
      </c>
      <c r="M29" t="str">
        <f>'ZOOM 75'!L115</f>
        <v/>
      </c>
      <c r="N29" t="str">
        <f>'ZOOM 75'!M115</f>
        <v/>
      </c>
      <c r="O29" t="str">
        <f>'ZOOM 75'!N115</f>
        <v/>
      </c>
      <c r="P29">
        <f>'ZOOM 75'!O115</f>
        <v>1743.82</v>
      </c>
      <c r="Q29">
        <f t="shared" si="0"/>
        <v>454.74</v>
      </c>
    </row>
    <row r="30" spans="1:26">
      <c r="A30">
        <v>75</v>
      </c>
      <c r="B30" s="686" t="s">
        <v>3096</v>
      </c>
      <c r="C30">
        <v>2024</v>
      </c>
      <c r="D30">
        <f>'ZOOM 75'!C116</f>
        <v>561.19999999999993</v>
      </c>
      <c r="E30">
        <f>'ZOOM 75'!D116</f>
        <v>398.74</v>
      </c>
      <c r="F30">
        <f>'ZOOM 75'!E116</f>
        <v>314.10000000000002</v>
      </c>
      <c r="G30">
        <f>'ZOOM 75'!F116</f>
        <v>578.20000000000005</v>
      </c>
      <c r="H30">
        <f>'ZOOM 75'!G116</f>
        <v>602.9</v>
      </c>
      <c r="I30">
        <f>'ZOOM 75'!H116</f>
        <v>303.8</v>
      </c>
      <c r="J30">
        <f>'ZOOM 75'!I116</f>
        <v>586.52999999999986</v>
      </c>
      <c r="K30">
        <f>'ZOOM 75'!J116</f>
        <v>0</v>
      </c>
      <c r="L30">
        <f>'ZOOM 75'!K116</f>
        <v>363.44</v>
      </c>
      <c r="M30">
        <f>'ZOOM 75'!L116</f>
        <v>249.95</v>
      </c>
      <c r="N30">
        <f>'ZOOM 75'!M116</f>
        <v>198.14</v>
      </c>
      <c r="O30">
        <f>'ZOOM 75'!N116</f>
        <v>486.15</v>
      </c>
      <c r="P30">
        <f>'ZOOM 75'!O116</f>
        <v>4643.1499999999996</v>
      </c>
      <c r="Q30">
        <f t="shared" si="0"/>
        <v>381.09000000000003</v>
      </c>
    </row>
    <row r="31" spans="1:26">
      <c r="A31">
        <v>75</v>
      </c>
      <c r="B31" s="686" t="s">
        <v>3096</v>
      </c>
      <c r="C31">
        <v>2023</v>
      </c>
      <c r="D31">
        <f>'ZOOM 75'!C117</f>
        <v>0</v>
      </c>
      <c r="E31">
        <f>'ZOOM 75'!D117</f>
        <v>0</v>
      </c>
      <c r="F31">
        <f>'ZOOM 75'!E117</f>
        <v>0</v>
      </c>
      <c r="G31">
        <f>'ZOOM 75'!F117</f>
        <v>0</v>
      </c>
      <c r="H31">
        <f>'ZOOM 75'!G117</f>
        <v>70.66</v>
      </c>
      <c r="I31">
        <f>'ZOOM 75'!H117</f>
        <v>205.69499999999999</v>
      </c>
      <c r="J31">
        <f>'ZOOM 75'!I117</f>
        <v>82</v>
      </c>
      <c r="K31">
        <f>'ZOOM 75'!J117</f>
        <v>0</v>
      </c>
      <c r="L31">
        <f>'ZOOM 75'!K117</f>
        <v>363.7</v>
      </c>
      <c r="M31">
        <f>'ZOOM 75'!L117</f>
        <v>298.5</v>
      </c>
      <c r="N31">
        <f>'ZOOM 75'!M117</f>
        <v>180.065</v>
      </c>
      <c r="O31">
        <f>'ZOOM 75'!N117</f>
        <v>434.4</v>
      </c>
      <c r="P31">
        <f>'ZOOM 75'!O117</f>
        <v>1635.02</v>
      </c>
      <c r="Q31">
        <f t="shared" si="0"/>
        <v>76.33</v>
      </c>
    </row>
    <row r="32" spans="1:26">
      <c r="A32">
        <v>75</v>
      </c>
      <c r="B32" s="686" t="s">
        <v>3096</v>
      </c>
      <c r="C32">
        <v>2022</v>
      </c>
      <c r="D32">
        <f>'ZOOM 75'!C118</f>
        <v>0</v>
      </c>
      <c r="E32">
        <f>'ZOOM 75'!D118</f>
        <v>0</v>
      </c>
      <c r="F32">
        <f>'ZOOM 75'!E118</f>
        <v>0</v>
      </c>
      <c r="G32">
        <f>'ZOOM 75'!F118</f>
        <v>0</v>
      </c>
      <c r="H32">
        <f>'ZOOM 75'!G118</f>
        <v>0</v>
      </c>
      <c r="I32">
        <f>'ZOOM 75'!H118</f>
        <v>0</v>
      </c>
      <c r="J32">
        <f>'ZOOM 75'!I118</f>
        <v>0</v>
      </c>
      <c r="K32">
        <f>'ZOOM 75'!J118</f>
        <v>0</v>
      </c>
      <c r="L32">
        <f>'ZOOM 75'!K118</f>
        <v>0</v>
      </c>
      <c r="M32">
        <f>'ZOOM 75'!L118</f>
        <v>0</v>
      </c>
      <c r="N32">
        <f>'ZOOM 75'!M118</f>
        <v>0</v>
      </c>
      <c r="O32">
        <f>'ZOOM 75'!N118</f>
        <v>0</v>
      </c>
      <c r="P32">
        <f>'ZOOM 75'!O118</f>
        <v>0</v>
      </c>
      <c r="Q32">
        <f t="shared" si="0"/>
        <v>0</v>
      </c>
    </row>
    <row r="33" spans="1:17">
      <c r="A33">
        <v>75</v>
      </c>
      <c r="B33" s="686" t="s">
        <v>3096</v>
      </c>
      <c r="C33">
        <v>2021</v>
      </c>
      <c r="D33">
        <f>'ZOOM 75'!C119</f>
        <v>0</v>
      </c>
      <c r="E33">
        <f>'ZOOM 75'!D119</f>
        <v>0</v>
      </c>
      <c r="F33">
        <f>'ZOOM 75'!E119</f>
        <v>77</v>
      </c>
      <c r="G33">
        <f>'ZOOM 75'!F119</f>
        <v>0</v>
      </c>
      <c r="H33">
        <f>'ZOOM 75'!G119</f>
        <v>0</v>
      </c>
      <c r="I33">
        <f>'ZOOM 75'!H119</f>
        <v>0</v>
      </c>
      <c r="J33">
        <f>'ZOOM 75'!I119</f>
        <v>0</v>
      </c>
      <c r="K33">
        <f>'ZOOM 75'!J119</f>
        <v>0</v>
      </c>
      <c r="L33">
        <f>'ZOOM 75'!K119</f>
        <v>0</v>
      </c>
      <c r="M33">
        <f>'ZOOM 75'!L119</f>
        <v>0</v>
      </c>
      <c r="N33">
        <f>'ZOOM 75'!M119</f>
        <v>0</v>
      </c>
      <c r="O33">
        <f>'ZOOM 75'!N119</f>
        <v>0</v>
      </c>
      <c r="P33">
        <f>'ZOOM 75'!O119</f>
        <v>77</v>
      </c>
      <c r="Q33">
        <f t="shared" si="0"/>
        <v>0</v>
      </c>
    </row>
    <row r="34" spans="1:17">
      <c r="A34">
        <v>75</v>
      </c>
      <c r="B34" s="686" t="s">
        <v>3096</v>
      </c>
      <c r="C34">
        <v>2020</v>
      </c>
      <c r="D34">
        <f>'ZOOM 75'!C120</f>
        <v>0</v>
      </c>
      <c r="E34">
        <f>'ZOOM 75'!D120</f>
        <v>0</v>
      </c>
      <c r="F34">
        <f>'ZOOM 75'!E120</f>
        <v>0</v>
      </c>
      <c r="G34">
        <f>'ZOOM 75'!F120</f>
        <v>0</v>
      </c>
      <c r="H34">
        <f>'ZOOM 75'!G120</f>
        <v>0</v>
      </c>
      <c r="I34">
        <f>'ZOOM 75'!H120</f>
        <v>0</v>
      </c>
      <c r="J34">
        <f>'ZOOM 75'!I120</f>
        <v>156</v>
      </c>
      <c r="K34">
        <f>'ZOOM 75'!J120</f>
        <v>0</v>
      </c>
      <c r="L34">
        <f>'ZOOM 75'!K120</f>
        <v>0</v>
      </c>
      <c r="M34">
        <f>'ZOOM 75'!L120</f>
        <v>8</v>
      </c>
      <c r="N34">
        <f>'ZOOM 75'!M120</f>
        <v>0</v>
      </c>
      <c r="O34">
        <f>'ZOOM 75'!N120</f>
        <v>0</v>
      </c>
      <c r="P34">
        <f>'ZOOM 75'!O120</f>
        <v>164</v>
      </c>
      <c r="Q34">
        <f t="shared" si="0"/>
        <v>0</v>
      </c>
    </row>
    <row r="35" spans="1:17">
      <c r="B35" s="686"/>
      <c r="C35" s="686"/>
    </row>
    <row r="36" spans="1:17">
      <c r="A36">
        <v>75</v>
      </c>
      <c r="B36" s="686" t="s">
        <v>3098</v>
      </c>
      <c r="C36">
        <v>2025</v>
      </c>
      <c r="D36">
        <f>'ZOOM 75'!C123</f>
        <v>133.13999999999999</v>
      </c>
      <c r="E36">
        <f>'ZOOM 75'!D123</f>
        <v>201.69</v>
      </c>
      <c r="F36">
        <f>'ZOOM 75'!E123</f>
        <v>396</v>
      </c>
      <c r="G36">
        <f>'ZOOM 75'!F123</f>
        <v>161.79</v>
      </c>
      <c r="H36" t="str">
        <f>'ZOOM 75'!G123</f>
        <v/>
      </c>
      <c r="I36" t="str">
        <f>'ZOOM 75'!H123</f>
        <v/>
      </c>
      <c r="J36" t="str">
        <f>'ZOOM 75'!I123</f>
        <v/>
      </c>
      <c r="K36" t="str">
        <f>'ZOOM 75'!J123</f>
        <v/>
      </c>
      <c r="L36" t="str">
        <f>'ZOOM 75'!K123</f>
        <v/>
      </c>
      <c r="M36" t="str">
        <f>'ZOOM 75'!L123</f>
        <v/>
      </c>
      <c r="N36" t="str">
        <f>'ZOOM 75'!M123</f>
        <v/>
      </c>
      <c r="O36" t="str">
        <f>'ZOOM 75'!N123</f>
        <v/>
      </c>
      <c r="P36">
        <f>'ZOOM 75'!O123</f>
        <v>892.61999999999989</v>
      </c>
      <c r="Q36">
        <f t="shared" si="0"/>
        <v>181.74</v>
      </c>
    </row>
    <row r="37" spans="1:17">
      <c r="A37">
        <v>75</v>
      </c>
      <c r="B37" s="686" t="s">
        <v>3098</v>
      </c>
      <c r="C37">
        <v>2024</v>
      </c>
      <c r="D37">
        <f>'ZOOM 75'!C124</f>
        <v>103</v>
      </c>
      <c r="E37">
        <f>'ZOOM 75'!D124</f>
        <v>138</v>
      </c>
      <c r="F37">
        <f>'ZOOM 75'!E124</f>
        <v>81.435000000000002</v>
      </c>
      <c r="G37">
        <f>'ZOOM 75'!F124</f>
        <v>453.69000000000005</v>
      </c>
      <c r="H37">
        <f>'ZOOM 75'!G124</f>
        <v>585.23</v>
      </c>
      <c r="I37">
        <f>'ZOOM 75'!H124</f>
        <v>1195.04</v>
      </c>
      <c r="J37">
        <f>'ZOOM 75'!I124</f>
        <v>589.57000000000005</v>
      </c>
      <c r="K37">
        <f>'ZOOM 75'!J124</f>
        <v>1464.25</v>
      </c>
      <c r="L37">
        <f>'ZOOM 75'!K124</f>
        <v>815.05000000000007</v>
      </c>
      <c r="M37">
        <f>'ZOOM 75'!L124</f>
        <v>651.1099999999999</v>
      </c>
      <c r="N37">
        <f>'ZOOM 75'!M124</f>
        <v>764.05</v>
      </c>
      <c r="O37">
        <f>'ZOOM 75'!N124</f>
        <v>200.20999999999998</v>
      </c>
      <c r="P37">
        <f>'ZOOM 75'!O124</f>
        <v>7040.6350000000002</v>
      </c>
      <c r="Q37">
        <f t="shared" si="0"/>
        <v>587.40000000000009</v>
      </c>
    </row>
    <row r="38" spans="1:17">
      <c r="A38">
        <v>75</v>
      </c>
      <c r="B38" s="686" t="s">
        <v>3098</v>
      </c>
      <c r="C38">
        <v>2023</v>
      </c>
      <c r="D38">
        <f>'ZOOM 75'!C125</f>
        <v>54.52</v>
      </c>
      <c r="E38">
        <f>'ZOOM 75'!D125</f>
        <v>80.42</v>
      </c>
      <c r="F38">
        <f>'ZOOM 75'!E125</f>
        <v>13.64</v>
      </c>
      <c r="G38">
        <f>'ZOOM 75'!F125</f>
        <v>332</v>
      </c>
      <c r="H38">
        <f>'ZOOM 75'!G125</f>
        <v>758.52</v>
      </c>
      <c r="I38">
        <f>'ZOOM 75'!H125</f>
        <v>1525.13</v>
      </c>
      <c r="J38">
        <f>'ZOOM 75'!I125</f>
        <v>607.38499999999999</v>
      </c>
      <c r="K38">
        <f>'ZOOM 75'!J125</f>
        <v>683</v>
      </c>
      <c r="L38">
        <f>'ZOOM 75'!K125</f>
        <v>40</v>
      </c>
      <c r="M38">
        <f>'ZOOM 75'!L125</f>
        <v>70</v>
      </c>
      <c r="N38">
        <f>'ZOOM 75'!M125</f>
        <v>407.90499999999997</v>
      </c>
      <c r="O38">
        <f>'ZOOM 75'!N125</f>
        <v>376.34000000000003</v>
      </c>
      <c r="P38">
        <f>'ZOOM 75'!O125</f>
        <v>4948.8599999999997</v>
      </c>
      <c r="Q38">
        <f t="shared" si="0"/>
        <v>354.17</v>
      </c>
    </row>
    <row r="39" spans="1:17">
      <c r="A39">
        <v>75</v>
      </c>
      <c r="B39" s="686" t="s">
        <v>3098</v>
      </c>
      <c r="C39">
        <v>2022</v>
      </c>
      <c r="D39">
        <f>'ZOOM 75'!C126</f>
        <v>159.19999999999999</v>
      </c>
      <c r="E39">
        <f>'ZOOM 75'!D126</f>
        <v>30.574999999999999</v>
      </c>
      <c r="F39">
        <f>'ZOOM 75'!E126</f>
        <v>18</v>
      </c>
      <c r="G39">
        <f>'ZOOM 75'!F126</f>
        <v>119.2</v>
      </c>
      <c r="H39">
        <f>'ZOOM 75'!G126</f>
        <v>212.81</v>
      </c>
      <c r="I39">
        <f>'ZOOM 75'!H126</f>
        <v>592.98</v>
      </c>
      <c r="J39">
        <f>'ZOOM 75'!I126</f>
        <v>831.5</v>
      </c>
      <c r="K39">
        <f>'ZOOM 75'!J126</f>
        <v>0</v>
      </c>
      <c r="L39">
        <f>'ZOOM 75'!K126</f>
        <v>0</v>
      </c>
      <c r="M39">
        <f>'ZOOM 75'!L126</f>
        <v>0</v>
      </c>
      <c r="N39">
        <f>'ZOOM 75'!M126</f>
        <v>306.95</v>
      </c>
      <c r="O39">
        <f>'ZOOM 75'!N126</f>
        <v>61.6</v>
      </c>
      <c r="P39">
        <f>'ZOOM 75'!O126</f>
        <v>2332.8149999999996</v>
      </c>
      <c r="Q39">
        <f t="shared" si="0"/>
        <v>90.4</v>
      </c>
    </row>
    <row r="40" spans="1:17">
      <c r="A40">
        <v>75</v>
      </c>
      <c r="B40" s="686" t="s">
        <v>3098</v>
      </c>
      <c r="C40">
        <v>2021</v>
      </c>
      <c r="D40">
        <f>'ZOOM 75'!C127</f>
        <v>32.924999999999997</v>
      </c>
      <c r="E40">
        <f>'ZOOM 75'!D127</f>
        <v>37.799999999999997</v>
      </c>
      <c r="F40">
        <f>'ZOOM 75'!E127</f>
        <v>6.5</v>
      </c>
      <c r="G40">
        <f>'ZOOM 75'!F127</f>
        <v>48.524999999999999</v>
      </c>
      <c r="H40">
        <f>'ZOOM 75'!G127</f>
        <v>12.54</v>
      </c>
      <c r="I40">
        <f>'ZOOM 75'!H127</f>
        <v>135</v>
      </c>
      <c r="J40">
        <f>'ZOOM 75'!I127</f>
        <v>95.86</v>
      </c>
      <c r="K40">
        <f>'ZOOM 75'!J127</f>
        <v>0</v>
      </c>
      <c r="L40">
        <f>'ZOOM 75'!K127</f>
        <v>218.5</v>
      </c>
      <c r="M40">
        <f>'ZOOM 75'!L127</f>
        <v>122.78</v>
      </c>
      <c r="N40">
        <f>'ZOOM 75'!M127</f>
        <v>134.56299999999999</v>
      </c>
      <c r="O40">
        <f>'ZOOM 75'!N127</f>
        <v>550</v>
      </c>
      <c r="P40">
        <f>'ZOOM 75'!O127</f>
        <v>1394.9929999999999</v>
      </c>
      <c r="Q40">
        <f t="shared" si="0"/>
        <v>72.192499999999995</v>
      </c>
    </row>
    <row r="41" spans="1:17">
      <c r="A41">
        <v>75</v>
      </c>
      <c r="B41" s="686" t="s">
        <v>3098</v>
      </c>
      <c r="C41">
        <v>2020</v>
      </c>
      <c r="D41">
        <f>'ZOOM 75'!C128</f>
        <v>0</v>
      </c>
      <c r="E41">
        <f>'ZOOM 75'!D128</f>
        <v>0</v>
      </c>
      <c r="F41">
        <f>'ZOOM 75'!E128</f>
        <v>0</v>
      </c>
      <c r="G41">
        <f>'ZOOM 75'!F128</f>
        <v>0</v>
      </c>
      <c r="H41">
        <f>'ZOOM 75'!G128</f>
        <v>0</v>
      </c>
      <c r="I41">
        <f>'ZOOM 75'!H128</f>
        <v>0</v>
      </c>
      <c r="J41">
        <f>'ZOOM 75'!I128</f>
        <v>0</v>
      </c>
      <c r="K41">
        <f>'ZOOM 75'!J128</f>
        <v>0</v>
      </c>
      <c r="L41">
        <f>'ZOOM 75'!K128</f>
        <v>0</v>
      </c>
      <c r="M41">
        <f>'ZOOM 75'!L128</f>
        <v>27.5</v>
      </c>
      <c r="N41">
        <f>'ZOOM 75'!M128</f>
        <v>7.1</v>
      </c>
      <c r="O41">
        <f>'ZOOM 75'!N128</f>
        <v>41.45</v>
      </c>
      <c r="P41">
        <f>'ZOOM 75'!O128</f>
        <v>76.050000000000011</v>
      </c>
      <c r="Q41">
        <f t="shared" si="0"/>
        <v>0</v>
      </c>
    </row>
    <row r="42" spans="1:17">
      <c r="B42" s="686"/>
      <c r="C42" s="686"/>
    </row>
    <row r="43" spans="1:17">
      <c r="A43">
        <v>75</v>
      </c>
      <c r="B43" s="686" t="s">
        <v>3097</v>
      </c>
      <c r="C43">
        <v>2025</v>
      </c>
      <c r="D43">
        <f>'ZOOM 75'!C132</f>
        <v>1313.23</v>
      </c>
      <c r="E43">
        <f>'ZOOM 75'!D132</f>
        <v>1445.6100000000001</v>
      </c>
      <c r="F43">
        <f>'ZOOM 75'!E132</f>
        <v>1488.64</v>
      </c>
      <c r="G43">
        <f>'ZOOM 75'!F132</f>
        <v>338.2</v>
      </c>
      <c r="H43" t="str">
        <f>'ZOOM 75'!G132</f>
        <v/>
      </c>
      <c r="I43" t="str">
        <f>'ZOOM 75'!H132</f>
        <v/>
      </c>
      <c r="J43" t="str">
        <f>'ZOOM 75'!I132</f>
        <v/>
      </c>
      <c r="K43" t="str">
        <f>'ZOOM 75'!J132</f>
        <v/>
      </c>
      <c r="L43" t="str">
        <f>'ZOOM 75'!K132</f>
        <v/>
      </c>
      <c r="M43" t="str">
        <f>'ZOOM 75'!L132</f>
        <v/>
      </c>
      <c r="N43" t="str">
        <f>'ZOOM 75'!M132</f>
        <v/>
      </c>
      <c r="O43" t="str">
        <f>'ZOOM 75'!N132</f>
        <v/>
      </c>
      <c r="P43">
        <f>'ZOOM 75'!O132</f>
        <v>4585.68</v>
      </c>
      <c r="Q43">
        <f t="shared" si="0"/>
        <v>1379.42</v>
      </c>
    </row>
    <row r="44" spans="1:17">
      <c r="A44">
        <v>75</v>
      </c>
      <c r="B44" s="686" t="s">
        <v>3097</v>
      </c>
      <c r="C44">
        <v>2024</v>
      </c>
      <c r="D44">
        <f>'ZOOM 75'!C133</f>
        <v>1213.8600000000001</v>
      </c>
      <c r="E44">
        <f>'ZOOM 75'!D133</f>
        <v>1130.3000000000002</v>
      </c>
      <c r="F44">
        <f>'ZOOM 75'!E133</f>
        <v>1039.2</v>
      </c>
      <c r="G44">
        <f>'ZOOM 75'!F133</f>
        <v>1340.3</v>
      </c>
      <c r="H44">
        <f>'ZOOM 75'!G133</f>
        <v>1119.5899999999999</v>
      </c>
      <c r="I44">
        <f>'ZOOM 75'!H133</f>
        <v>1036.3000000000002</v>
      </c>
      <c r="J44">
        <f>'ZOOM 75'!I133</f>
        <v>850.95</v>
      </c>
      <c r="K44">
        <f>'ZOOM 75'!J133</f>
        <v>1475.86</v>
      </c>
      <c r="L44">
        <f>'ZOOM 75'!K133</f>
        <v>1529.65</v>
      </c>
      <c r="M44">
        <f>'ZOOM 75'!L133</f>
        <v>860.34999999999991</v>
      </c>
      <c r="N44">
        <f>'ZOOM 75'!M133</f>
        <v>899.78</v>
      </c>
      <c r="O44">
        <f>'ZOOM 75'!N133</f>
        <v>1618.6000000000001</v>
      </c>
      <c r="P44">
        <f>'ZOOM 75'!O133</f>
        <v>14114.740000000002</v>
      </c>
      <c r="Q44">
        <f t="shared" si="0"/>
        <v>1124.9450000000002</v>
      </c>
    </row>
    <row r="45" spans="1:17">
      <c r="A45">
        <v>75</v>
      </c>
      <c r="B45" s="686" t="s">
        <v>3097</v>
      </c>
      <c r="C45">
        <v>2023</v>
      </c>
      <c r="D45">
        <f>'ZOOM 75'!C134</f>
        <v>1278</v>
      </c>
      <c r="E45">
        <f>'ZOOM 75'!D134</f>
        <v>1143.95</v>
      </c>
      <c r="F45">
        <f>'ZOOM 75'!E134</f>
        <v>1177</v>
      </c>
      <c r="G45">
        <f>'ZOOM 75'!F134</f>
        <v>836</v>
      </c>
      <c r="H45">
        <f>'ZOOM 75'!G134</f>
        <v>941.96</v>
      </c>
      <c r="I45">
        <f>'ZOOM 75'!H134</f>
        <v>998.9</v>
      </c>
      <c r="J45">
        <f>'ZOOM 75'!I134</f>
        <v>679</v>
      </c>
      <c r="K45">
        <f>'ZOOM 75'!J134</f>
        <v>91</v>
      </c>
      <c r="L45">
        <f>'ZOOM 75'!K134</f>
        <v>564.37</v>
      </c>
      <c r="M45">
        <f>'ZOOM 75'!L134</f>
        <v>821</v>
      </c>
      <c r="N45">
        <f>'ZOOM 75'!M134</f>
        <v>851.43000000000006</v>
      </c>
      <c r="O45">
        <f>'ZOOM 75'!N134</f>
        <v>1148.5</v>
      </c>
      <c r="P45">
        <f>'ZOOM 75'!O134</f>
        <v>10531.11</v>
      </c>
      <c r="Q45">
        <f t="shared" si="0"/>
        <v>896.69500000000005</v>
      </c>
    </row>
    <row r="46" spans="1:17">
      <c r="A46">
        <v>75</v>
      </c>
      <c r="B46" s="686" t="s">
        <v>3097</v>
      </c>
      <c r="C46">
        <v>2022</v>
      </c>
      <c r="D46">
        <f>'ZOOM 75'!C135</f>
        <v>1285</v>
      </c>
      <c r="E46">
        <f>'ZOOM 75'!D135</f>
        <v>913</v>
      </c>
      <c r="F46">
        <f>'ZOOM 75'!E135</f>
        <v>1001</v>
      </c>
      <c r="G46">
        <f>'ZOOM 75'!F135</f>
        <v>831</v>
      </c>
      <c r="H46">
        <f>'ZOOM 75'!G135</f>
        <v>1249</v>
      </c>
      <c r="I46">
        <f>'ZOOM 75'!H135</f>
        <v>1604.4</v>
      </c>
      <c r="J46">
        <f>'ZOOM 75'!I135</f>
        <v>1424</v>
      </c>
      <c r="K46">
        <f>'ZOOM 75'!J135</f>
        <v>1376</v>
      </c>
      <c r="L46">
        <f>'ZOOM 75'!K135</f>
        <v>893.5</v>
      </c>
      <c r="M46">
        <f>'ZOOM 75'!L135</f>
        <v>1180</v>
      </c>
      <c r="N46">
        <f>'ZOOM 75'!M135</f>
        <v>1086</v>
      </c>
      <c r="O46">
        <f>'ZOOM 75'!N135</f>
        <v>1610</v>
      </c>
      <c r="P46">
        <f>'ZOOM 75'!O135</f>
        <v>14452.9</v>
      </c>
      <c r="Q46">
        <f t="shared" si="0"/>
        <v>1214.5</v>
      </c>
    </row>
    <row r="47" spans="1:17">
      <c r="A47">
        <v>75</v>
      </c>
      <c r="B47" s="686" t="s">
        <v>3097</v>
      </c>
      <c r="C47">
        <v>2021</v>
      </c>
      <c r="D47">
        <f>'ZOOM 75'!C136</f>
        <v>283</v>
      </c>
      <c r="E47">
        <f>'ZOOM 75'!D136</f>
        <v>296</v>
      </c>
      <c r="F47">
        <f>'ZOOM 75'!E136</f>
        <v>370.95</v>
      </c>
      <c r="G47">
        <f>'ZOOM 75'!F136</f>
        <v>379</v>
      </c>
      <c r="H47">
        <f>'ZOOM 75'!G136</f>
        <v>334.5</v>
      </c>
      <c r="I47">
        <f>'ZOOM 75'!H136</f>
        <v>420</v>
      </c>
      <c r="J47">
        <f>'ZOOM 75'!I136</f>
        <v>706</v>
      </c>
      <c r="K47">
        <f>'ZOOM 75'!J136</f>
        <v>351</v>
      </c>
      <c r="L47">
        <f>'ZOOM 75'!K136</f>
        <v>513</v>
      </c>
      <c r="M47">
        <f>'ZOOM 75'!L136</f>
        <v>636</v>
      </c>
      <c r="N47">
        <f>'ZOOM 75'!M136</f>
        <v>574</v>
      </c>
      <c r="O47">
        <f>'ZOOM 75'!N136</f>
        <v>1486</v>
      </c>
      <c r="P47">
        <f>'ZOOM 75'!O136</f>
        <v>6349.45</v>
      </c>
      <c r="Q47">
        <f t="shared" si="0"/>
        <v>399.5</v>
      </c>
    </row>
    <row r="48" spans="1:17">
      <c r="A48">
        <v>75</v>
      </c>
      <c r="B48" s="686" t="s">
        <v>3097</v>
      </c>
      <c r="C48">
        <v>2020</v>
      </c>
      <c r="D48">
        <f>'ZOOM 75'!C137</f>
        <v>193.4</v>
      </c>
      <c r="E48">
        <f>'ZOOM 75'!D137</f>
        <v>185</v>
      </c>
      <c r="F48">
        <f>'ZOOM 75'!E137</f>
        <v>215.5</v>
      </c>
      <c r="G48">
        <f>'ZOOM 75'!F137</f>
        <v>209.2</v>
      </c>
      <c r="H48">
        <f>'ZOOM 75'!G137</f>
        <v>260</v>
      </c>
      <c r="I48">
        <f>'ZOOM 75'!H137</f>
        <v>240</v>
      </c>
      <c r="J48">
        <f>'ZOOM 75'!I137</f>
        <v>316.5</v>
      </c>
      <c r="K48">
        <f>'ZOOM 75'!J137</f>
        <v>377.5</v>
      </c>
      <c r="L48">
        <f>'ZOOM 75'!K137</f>
        <v>222</v>
      </c>
      <c r="M48">
        <f>'ZOOM 75'!L137</f>
        <v>249</v>
      </c>
      <c r="N48">
        <f>'ZOOM 75'!M137</f>
        <v>308</v>
      </c>
      <c r="O48">
        <f>'ZOOM 75'!N137</f>
        <v>362</v>
      </c>
      <c r="P48">
        <f>'ZOOM 75'!O137</f>
        <v>3138.1</v>
      </c>
      <c r="Q48">
        <f t="shared" si="0"/>
        <v>244.5</v>
      </c>
    </row>
    <row r="49" spans="1:17">
      <c r="A49">
        <v>75</v>
      </c>
      <c r="B49" s="686" t="s">
        <v>3097</v>
      </c>
      <c r="C49">
        <v>2019</v>
      </c>
      <c r="D49">
        <f>'ZOOM 75'!C138</f>
        <v>545.1</v>
      </c>
      <c r="E49">
        <f>'ZOOM 75'!D138</f>
        <v>453.18</v>
      </c>
      <c r="F49">
        <f>'ZOOM 75'!E138</f>
        <v>401.4</v>
      </c>
      <c r="G49">
        <f>'ZOOM 75'!F138</f>
        <v>455</v>
      </c>
      <c r="H49">
        <f>'ZOOM 75'!G138</f>
        <v>547.29999999999995</v>
      </c>
      <c r="I49">
        <f>'ZOOM 75'!H138</f>
        <v>428.15</v>
      </c>
      <c r="J49">
        <f>'ZOOM 75'!I138</f>
        <v>239.75</v>
      </c>
      <c r="K49">
        <f>'ZOOM 75'!J138</f>
        <v>64</v>
      </c>
      <c r="L49">
        <f>'ZOOM 75'!K138</f>
        <v>128</v>
      </c>
      <c r="M49">
        <f>'ZOOM 75'!L138</f>
        <v>145.35</v>
      </c>
      <c r="N49">
        <f>'ZOOM 75'!M138</f>
        <v>146.30000000000001</v>
      </c>
      <c r="O49">
        <f>'ZOOM 75'!N138</f>
        <v>318</v>
      </c>
      <c r="P49">
        <f>'ZOOM 75'!O138</f>
        <v>3871.5299999999997</v>
      </c>
      <c r="Q49">
        <f t="shared" si="0"/>
        <v>359.7</v>
      </c>
    </row>
    <row r="50" spans="1:17">
      <c r="B50" s="686"/>
      <c r="C50" s="686"/>
    </row>
    <row r="51" spans="1:17">
      <c r="A51">
        <v>75</v>
      </c>
      <c r="B51" s="686" t="s">
        <v>3099</v>
      </c>
      <c r="C51">
        <v>2025</v>
      </c>
      <c r="D51">
        <f>'ZOOM 75'!C142</f>
        <v>747.34</v>
      </c>
      <c r="E51">
        <f>'ZOOM 75'!D142</f>
        <v>958.18000000000006</v>
      </c>
      <c r="F51">
        <f>'ZOOM 75'!E142</f>
        <v>893.14</v>
      </c>
      <c r="G51">
        <f>'ZOOM 75'!F142</f>
        <v>347.1</v>
      </c>
      <c r="H51" t="str">
        <f>'ZOOM 75'!G142</f>
        <v/>
      </c>
      <c r="I51" t="str">
        <f>'ZOOM 75'!H142</f>
        <v/>
      </c>
      <c r="J51" t="str">
        <f>'ZOOM 75'!I142</f>
        <v/>
      </c>
      <c r="K51" t="str">
        <f>'ZOOM 75'!J142</f>
        <v/>
      </c>
      <c r="L51" t="str">
        <f>'ZOOM 75'!K142</f>
        <v/>
      </c>
      <c r="M51" t="str">
        <f>'ZOOM 75'!L142</f>
        <v/>
      </c>
      <c r="N51" t="str">
        <f>'ZOOM 75'!M142</f>
        <v/>
      </c>
      <c r="O51" t="str">
        <f>'ZOOM 75'!N142</f>
        <v/>
      </c>
      <c r="P51">
        <f>'ZOOM 75'!O142</f>
        <v>2945.7599999999998</v>
      </c>
      <c r="Q51">
        <f t="shared" si="0"/>
        <v>820.24</v>
      </c>
    </row>
    <row r="52" spans="1:17">
      <c r="A52">
        <v>75</v>
      </c>
      <c r="B52" s="686" t="s">
        <v>3099</v>
      </c>
      <c r="C52">
        <v>2024</v>
      </c>
      <c r="D52">
        <f>'ZOOM 75'!C143</f>
        <v>937</v>
      </c>
      <c r="E52">
        <f>'ZOOM 75'!D143</f>
        <v>783.5</v>
      </c>
      <c r="F52">
        <f>'ZOOM 75'!E143</f>
        <v>462.5</v>
      </c>
      <c r="G52">
        <f>'ZOOM 75'!F143</f>
        <v>902.5</v>
      </c>
      <c r="H52">
        <f>'ZOOM 75'!G143</f>
        <v>550.91</v>
      </c>
      <c r="I52">
        <f>'ZOOM 75'!H143</f>
        <v>630.93000000000006</v>
      </c>
      <c r="J52">
        <f>'ZOOM 75'!I143</f>
        <v>722.90000000000009</v>
      </c>
      <c r="K52">
        <f>'ZOOM 75'!J143</f>
        <v>1086.48</v>
      </c>
      <c r="L52">
        <f>'ZOOM 75'!K143</f>
        <v>840.06999999999994</v>
      </c>
      <c r="M52">
        <f>'ZOOM 75'!L143</f>
        <v>351.25</v>
      </c>
      <c r="N52">
        <f>'ZOOM 75'!M143</f>
        <v>384.02199999999999</v>
      </c>
      <c r="O52">
        <f>'ZOOM 75'!N143</f>
        <v>975.59999999999991</v>
      </c>
      <c r="P52">
        <f>'ZOOM 75'!O143</f>
        <v>8627.6619999999984</v>
      </c>
      <c r="Q52">
        <f t="shared" si="0"/>
        <v>753.2</v>
      </c>
    </row>
    <row r="53" spans="1:17">
      <c r="A53">
        <v>75</v>
      </c>
      <c r="B53" s="686" t="s">
        <v>3099</v>
      </c>
      <c r="C53">
        <v>2023</v>
      </c>
      <c r="D53">
        <f>'ZOOM 75'!C144</f>
        <v>2139.6999999999998</v>
      </c>
      <c r="E53">
        <f>'ZOOM 75'!D144</f>
        <v>1487.2</v>
      </c>
      <c r="F53">
        <f>'ZOOM 75'!E144</f>
        <v>1801.7</v>
      </c>
      <c r="G53">
        <f>'ZOOM 75'!F144</f>
        <v>1443.95</v>
      </c>
      <c r="H53">
        <f>'ZOOM 75'!G144</f>
        <v>1237.4600000000003</v>
      </c>
      <c r="I53">
        <f>'ZOOM 75'!H144</f>
        <v>1539.7</v>
      </c>
      <c r="J53">
        <f>'ZOOM 75'!I144</f>
        <v>1444.5</v>
      </c>
      <c r="K53">
        <f>'ZOOM 75'!J144</f>
        <v>124</v>
      </c>
      <c r="L53">
        <f>'ZOOM 75'!K144</f>
        <v>892.7</v>
      </c>
      <c r="M53">
        <f>'ZOOM 75'!L144</f>
        <v>793.15</v>
      </c>
      <c r="N53">
        <f>'ZOOM 75'!M144</f>
        <v>573.20000000000005</v>
      </c>
      <c r="O53">
        <f>'ZOOM 75'!N144</f>
        <v>1103</v>
      </c>
      <c r="P53">
        <f>'ZOOM 75'!O144</f>
        <v>14580.26</v>
      </c>
      <c r="Q53">
        <f t="shared" si="0"/>
        <v>1340.7050000000002</v>
      </c>
    </row>
    <row r="54" spans="1:17">
      <c r="A54">
        <v>75</v>
      </c>
      <c r="B54" s="686" t="s">
        <v>3099</v>
      </c>
      <c r="C54">
        <v>2022</v>
      </c>
      <c r="D54">
        <f>'ZOOM 75'!C145</f>
        <v>1999</v>
      </c>
      <c r="E54">
        <f>'ZOOM 75'!D145</f>
        <v>1829</v>
      </c>
      <c r="F54">
        <f>'ZOOM 75'!E145</f>
        <v>1673</v>
      </c>
      <c r="G54">
        <f>'ZOOM 75'!F145</f>
        <v>1908.95</v>
      </c>
      <c r="H54">
        <f>'ZOOM 75'!G145</f>
        <v>2554</v>
      </c>
      <c r="I54">
        <f>'ZOOM 75'!H145</f>
        <v>2215.8000000000002</v>
      </c>
      <c r="J54">
        <f>'ZOOM 75'!I145</f>
        <v>3123</v>
      </c>
      <c r="K54">
        <f>'ZOOM 75'!J145</f>
        <v>2054</v>
      </c>
      <c r="L54">
        <f>'ZOOM 75'!K145</f>
        <v>1909</v>
      </c>
      <c r="M54">
        <f>'ZOOM 75'!L145</f>
        <v>1850.4</v>
      </c>
      <c r="N54">
        <f>'ZOOM 75'!M145</f>
        <v>1444</v>
      </c>
      <c r="O54">
        <f>'ZOOM 75'!N145</f>
        <v>3196.3</v>
      </c>
      <c r="P54">
        <f>'ZOOM 75'!O145</f>
        <v>25756.45</v>
      </c>
      <c r="Q54">
        <f t="shared" si="0"/>
        <v>1954</v>
      </c>
    </row>
    <row r="55" spans="1:17">
      <c r="A55">
        <v>75</v>
      </c>
      <c r="B55" s="686" t="s">
        <v>3099</v>
      </c>
      <c r="C55">
        <v>2021</v>
      </c>
      <c r="D55">
        <f>'ZOOM 75'!C146</f>
        <v>171.98000000000002</v>
      </c>
      <c r="E55">
        <f>'ZOOM 75'!D146</f>
        <v>324.59999999999997</v>
      </c>
      <c r="F55">
        <f>'ZOOM 75'!E146</f>
        <v>0</v>
      </c>
      <c r="G55">
        <f>'ZOOM 75'!F146</f>
        <v>739</v>
      </c>
      <c r="H55">
        <f>'ZOOM 75'!G146</f>
        <v>1023</v>
      </c>
      <c r="I55">
        <f>'ZOOM 75'!H146</f>
        <v>2011</v>
      </c>
      <c r="J55">
        <f>'ZOOM 75'!I146</f>
        <v>1498</v>
      </c>
      <c r="K55">
        <f>'ZOOM 75'!J146</f>
        <v>2614</v>
      </c>
      <c r="L55">
        <f>'ZOOM 75'!K146</f>
        <v>2720.2000000000003</v>
      </c>
      <c r="M55">
        <f>'ZOOM 75'!L146</f>
        <v>1956</v>
      </c>
      <c r="N55">
        <f>'ZOOM 75'!M146</f>
        <v>2254</v>
      </c>
      <c r="O55">
        <f>'ZOOM 75'!N146</f>
        <v>3727</v>
      </c>
      <c r="P55">
        <f>'ZOOM 75'!O146</f>
        <v>19038.78</v>
      </c>
      <c r="Q55">
        <f t="shared" si="0"/>
        <v>1727</v>
      </c>
    </row>
    <row r="56" spans="1:17">
      <c r="A56">
        <v>75</v>
      </c>
      <c r="B56" s="686" t="s">
        <v>3099</v>
      </c>
      <c r="C56">
        <v>2020</v>
      </c>
      <c r="D56">
        <f>'ZOOM 75'!C147</f>
        <v>160</v>
      </c>
      <c r="E56">
        <f>'ZOOM 75'!D147</f>
        <v>157</v>
      </c>
      <c r="F56">
        <f>'ZOOM 75'!E147</f>
        <v>7.75</v>
      </c>
      <c r="G56">
        <f>'ZOOM 75'!F147</f>
        <v>402</v>
      </c>
      <c r="H56">
        <f>'ZOOM 75'!G147</f>
        <v>471.8</v>
      </c>
      <c r="I56">
        <f>'ZOOM 75'!H147</f>
        <v>590</v>
      </c>
      <c r="J56">
        <f>'ZOOM 75'!I147</f>
        <v>772</v>
      </c>
      <c r="K56">
        <f>'ZOOM 75'!J147</f>
        <v>385</v>
      </c>
      <c r="L56">
        <f>'ZOOM 75'!K147</f>
        <v>314.92999999999995</v>
      </c>
      <c r="M56">
        <f>'ZOOM 75'!L147</f>
        <v>133.57</v>
      </c>
      <c r="N56">
        <f>'ZOOM 75'!M147</f>
        <v>189.852</v>
      </c>
      <c r="O56">
        <f>'ZOOM 75'!N147</f>
        <v>104.67</v>
      </c>
      <c r="P56">
        <f>'ZOOM 75'!O147</f>
        <v>3688.5720000000001</v>
      </c>
      <c r="Q56">
        <f t="shared" si="0"/>
        <v>252.39099999999996</v>
      </c>
    </row>
    <row r="57" spans="1:17">
      <c r="A57">
        <v>75</v>
      </c>
      <c r="B57" s="686" t="s">
        <v>3099</v>
      </c>
      <c r="C57">
        <v>2019</v>
      </c>
      <c r="D57">
        <f>'ZOOM 75'!C148</f>
        <v>238.35</v>
      </c>
      <c r="E57">
        <f>'ZOOM 75'!D148</f>
        <v>274.11199999999997</v>
      </c>
      <c r="F57">
        <f>'ZOOM 75'!E148</f>
        <v>329.18</v>
      </c>
      <c r="G57">
        <f>'ZOOM 75'!F148</f>
        <v>176.33</v>
      </c>
      <c r="H57">
        <f>'ZOOM 75'!G148</f>
        <v>387.59700000000004</v>
      </c>
      <c r="I57">
        <f>'ZOOM 75'!H148</f>
        <v>224.72</v>
      </c>
      <c r="J57">
        <f>'ZOOM 75'!I148</f>
        <v>140.47999999999999</v>
      </c>
      <c r="K57">
        <f>'ZOOM 75'!J148</f>
        <v>98.62</v>
      </c>
      <c r="L57">
        <f>'ZOOM 75'!K148</f>
        <v>206.12</v>
      </c>
      <c r="M57">
        <f>'ZOOM 75'!L148</f>
        <v>21</v>
      </c>
      <c r="N57">
        <f>'ZOOM 75'!M148</f>
        <v>29</v>
      </c>
      <c r="O57">
        <f>'ZOOM 75'!N148</f>
        <v>211</v>
      </c>
      <c r="P57">
        <f>'ZOOM 75'!O148</f>
        <v>2336.509</v>
      </c>
      <c r="Q57">
        <f t="shared" si="0"/>
        <v>208.56</v>
      </c>
    </row>
    <row r="58" spans="1:17">
      <c r="B58" s="686"/>
      <c r="C58" s="686"/>
    </row>
    <row r="59" spans="1:17">
      <c r="A59">
        <v>92</v>
      </c>
      <c r="B59" s="686" t="s">
        <v>3100</v>
      </c>
      <c r="C59">
        <v>2025</v>
      </c>
      <c r="D59">
        <f>'ZOOM 92'!C80</f>
        <v>846.47</v>
      </c>
      <c r="E59">
        <f>'ZOOM 92'!D80</f>
        <v>821.09</v>
      </c>
      <c r="F59">
        <f>'ZOOM 92'!E80</f>
        <v>883.6</v>
      </c>
      <c r="G59">
        <f>'ZOOM 92'!F80</f>
        <v>230</v>
      </c>
      <c r="H59" t="str">
        <f>'ZOOM 92'!G80</f>
        <v/>
      </c>
      <c r="I59" t="str">
        <f>'ZOOM 92'!H80</f>
        <v/>
      </c>
      <c r="J59" t="str">
        <f>'ZOOM 92'!I80</f>
        <v/>
      </c>
      <c r="K59" t="str">
        <f>'ZOOM 92'!J80</f>
        <v/>
      </c>
      <c r="L59" t="str">
        <f>'ZOOM 92'!K80</f>
        <v/>
      </c>
      <c r="M59" t="str">
        <f>'ZOOM 92'!L80</f>
        <v/>
      </c>
      <c r="N59" t="str">
        <f>'ZOOM 92'!M80</f>
        <v/>
      </c>
      <c r="O59" t="str">
        <f>'ZOOM 92'!N80</f>
        <v/>
      </c>
      <c r="P59">
        <f>'ZOOM 92'!O80</f>
        <v>2781.16</v>
      </c>
      <c r="Q59">
        <f t="shared" si="0"/>
        <v>833.78</v>
      </c>
    </row>
    <row r="60" spans="1:17">
      <c r="A60">
        <v>92</v>
      </c>
      <c r="B60" s="686" t="s">
        <v>3100</v>
      </c>
      <c r="C60">
        <v>2024</v>
      </c>
      <c r="D60">
        <f>'ZOOM 92'!C81</f>
        <v>475.86</v>
      </c>
      <c r="E60">
        <f>'ZOOM 92'!D81</f>
        <v>911.82799999999997</v>
      </c>
      <c r="F60">
        <f>'ZOOM 92'!E81</f>
        <v>775</v>
      </c>
      <c r="G60">
        <f>'ZOOM 92'!F81</f>
        <v>505.77</v>
      </c>
      <c r="H60">
        <f>'ZOOM 92'!G81</f>
        <v>510.55</v>
      </c>
      <c r="I60">
        <f>'ZOOM 92'!H81</f>
        <v>489.93</v>
      </c>
      <c r="J60">
        <f>'ZOOM 92'!I81</f>
        <v>470.5</v>
      </c>
      <c r="K60">
        <f>'ZOOM 92'!J81</f>
        <v>0</v>
      </c>
      <c r="L60">
        <f>'ZOOM 92'!K81</f>
        <v>1430.25</v>
      </c>
      <c r="M60">
        <f>'ZOOM 92'!L81</f>
        <v>549.13</v>
      </c>
      <c r="N60">
        <f>'ZOOM 92'!M81</f>
        <v>624.04999999999995</v>
      </c>
      <c r="O60">
        <f>'ZOOM 92'!N81</f>
        <v>586.25</v>
      </c>
      <c r="P60">
        <f>'ZOOM 92'!O81</f>
        <v>7329.1180000000004</v>
      </c>
      <c r="Q60">
        <f t="shared" si="0"/>
        <v>529.84</v>
      </c>
    </row>
    <row r="61" spans="1:17">
      <c r="A61">
        <v>92</v>
      </c>
      <c r="B61" s="686" t="s">
        <v>3100</v>
      </c>
      <c r="C61">
        <v>2023</v>
      </c>
      <c r="D61">
        <f>'ZOOM 92'!C82</f>
        <v>696.8</v>
      </c>
      <c r="E61">
        <f>'ZOOM 92'!D82</f>
        <v>504.7</v>
      </c>
      <c r="F61">
        <f>'ZOOM 92'!E82</f>
        <v>627.70000000000005</v>
      </c>
      <c r="G61">
        <f>'ZOOM 92'!F82</f>
        <v>483.95000000000005</v>
      </c>
      <c r="H61">
        <f>'ZOOM 92'!G82</f>
        <v>379.5</v>
      </c>
      <c r="I61">
        <f>'ZOOM 92'!H82</f>
        <v>577</v>
      </c>
      <c r="J61">
        <f>'ZOOM 92'!I82</f>
        <v>628.5</v>
      </c>
      <c r="K61">
        <f>'ZOOM 92'!J82</f>
        <v>100</v>
      </c>
      <c r="L61">
        <f>'ZOOM 92'!K82</f>
        <v>479</v>
      </c>
      <c r="M61">
        <f>'ZOOM 92'!L82</f>
        <v>697.15</v>
      </c>
      <c r="N61">
        <f>'ZOOM 92'!M82</f>
        <v>637</v>
      </c>
      <c r="O61">
        <f>'ZOOM 92'!N82</f>
        <v>409</v>
      </c>
      <c r="P61">
        <f>'ZOOM 92'!O82</f>
        <v>6220.2999999999993</v>
      </c>
      <c r="Q61">
        <f t="shared" si="0"/>
        <v>540.85</v>
      </c>
    </row>
    <row r="62" spans="1:17">
      <c r="A62">
        <v>92</v>
      </c>
      <c r="B62" s="686" t="s">
        <v>3100</v>
      </c>
      <c r="C62">
        <v>2022</v>
      </c>
      <c r="D62">
        <f>'ZOOM 92'!C83</f>
        <v>857.6</v>
      </c>
      <c r="E62">
        <f>'ZOOM 92'!D83</f>
        <v>962</v>
      </c>
      <c r="F62">
        <f>'ZOOM 92'!E83</f>
        <v>751</v>
      </c>
      <c r="G62">
        <f>'ZOOM 92'!F83</f>
        <v>350</v>
      </c>
      <c r="H62">
        <f>'ZOOM 92'!G83</f>
        <v>840.7</v>
      </c>
      <c r="I62">
        <f>'ZOOM 92'!H83</f>
        <v>1148.2</v>
      </c>
      <c r="J62">
        <f>'ZOOM 92'!I83</f>
        <v>742.90000000000009</v>
      </c>
      <c r="K62">
        <f>'ZOOM 92'!J83</f>
        <v>139</v>
      </c>
      <c r="L62">
        <f>'ZOOM 92'!K83</f>
        <v>661</v>
      </c>
      <c r="M62">
        <f>'ZOOM 92'!L83</f>
        <v>849</v>
      </c>
      <c r="N62">
        <f>'ZOOM 92'!M83</f>
        <v>639</v>
      </c>
      <c r="O62">
        <f>'ZOOM 92'!N83</f>
        <v>467.1</v>
      </c>
      <c r="P62">
        <f>'ZOOM 92'!O83</f>
        <v>8407.5</v>
      </c>
      <c r="Q62">
        <f t="shared" si="0"/>
        <v>746.95</v>
      </c>
    </row>
    <row r="63" spans="1:17">
      <c r="A63">
        <v>92</v>
      </c>
      <c r="B63" s="686" t="s">
        <v>3100</v>
      </c>
      <c r="C63">
        <v>2021</v>
      </c>
      <c r="D63">
        <f>'ZOOM 92'!C84</f>
        <v>0</v>
      </c>
      <c r="E63">
        <f>'ZOOM 92'!D84</f>
        <v>0</v>
      </c>
      <c r="F63">
        <f>'ZOOM 92'!E84</f>
        <v>0</v>
      </c>
      <c r="G63">
        <f>'ZOOM 92'!F84</f>
        <v>0</v>
      </c>
      <c r="H63">
        <f>'ZOOM 92'!G84</f>
        <v>0</v>
      </c>
      <c r="I63">
        <f>'ZOOM 92'!H84</f>
        <v>0</v>
      </c>
      <c r="J63">
        <f>'ZOOM 92'!I84</f>
        <v>0</v>
      </c>
      <c r="K63">
        <f>'ZOOM 92'!J84</f>
        <v>0</v>
      </c>
      <c r="L63">
        <f>'ZOOM 92'!K84</f>
        <v>0</v>
      </c>
      <c r="M63">
        <f>'ZOOM 92'!L84</f>
        <v>0</v>
      </c>
      <c r="N63">
        <f>'ZOOM 92'!M84</f>
        <v>0</v>
      </c>
      <c r="O63">
        <f>'ZOOM 92'!N84</f>
        <v>621</v>
      </c>
      <c r="P63">
        <f>'ZOOM 92'!O84</f>
        <v>621</v>
      </c>
      <c r="Q63">
        <f t="shared" si="0"/>
        <v>0</v>
      </c>
    </row>
    <row r="64" spans="1:17">
      <c r="B64" s="686"/>
      <c r="C64" s="686"/>
    </row>
    <row r="65" spans="1:17">
      <c r="A65">
        <v>92</v>
      </c>
      <c r="B65" s="686" t="s">
        <v>3101</v>
      </c>
      <c r="C65">
        <v>2025</v>
      </c>
      <c r="D65">
        <f>'ZOOM 92'!C88</f>
        <v>846.47</v>
      </c>
      <c r="E65">
        <f>'ZOOM 92'!D88</f>
        <v>130.5</v>
      </c>
      <c r="F65">
        <f>'ZOOM 92'!E88</f>
        <v>263.43</v>
      </c>
      <c r="G65">
        <f>'ZOOM 92'!F88</f>
        <v>93.28</v>
      </c>
      <c r="H65" t="str">
        <f>'ZOOM 92'!G88</f>
        <v/>
      </c>
      <c r="I65" t="str">
        <f>'ZOOM 92'!H88</f>
        <v/>
      </c>
      <c r="J65" t="str">
        <f>'ZOOM 92'!I88</f>
        <v/>
      </c>
      <c r="K65" t="str">
        <f>'ZOOM 92'!J88</f>
        <v/>
      </c>
      <c r="L65" t="str">
        <f>'ZOOM 92'!K88</f>
        <v/>
      </c>
      <c r="M65" t="str">
        <f>'ZOOM 92'!L88</f>
        <v/>
      </c>
      <c r="N65" t="str">
        <f>'ZOOM 92'!M88</f>
        <v/>
      </c>
      <c r="O65" t="str">
        <f>'ZOOM 92'!N88</f>
        <v/>
      </c>
      <c r="P65">
        <f>'ZOOM 92'!O88</f>
        <v>1333.68</v>
      </c>
      <c r="Q65">
        <f t="shared" si="0"/>
        <v>196.965</v>
      </c>
    </row>
    <row r="66" spans="1:17">
      <c r="A66">
        <v>92</v>
      </c>
      <c r="B66" s="686" t="s">
        <v>3101</v>
      </c>
      <c r="C66">
        <v>2024</v>
      </c>
      <c r="D66">
        <f>'ZOOM 92'!C89</f>
        <v>178.6</v>
      </c>
      <c r="E66">
        <f>'ZOOM 92'!D89</f>
        <v>136.85</v>
      </c>
      <c r="F66">
        <f>'ZOOM 92'!E89</f>
        <v>69.739999999999995</v>
      </c>
      <c r="G66">
        <f>'ZOOM 92'!F89</f>
        <v>27.18</v>
      </c>
      <c r="H66">
        <f>'ZOOM 92'!G89</f>
        <v>133.22</v>
      </c>
      <c r="I66">
        <f>'ZOOM 92'!H89</f>
        <v>162.69999999999999</v>
      </c>
      <c r="J66">
        <f>'ZOOM 92'!I89</f>
        <v>273.58999999999997</v>
      </c>
      <c r="K66">
        <f>'ZOOM 92'!J89</f>
        <v>0</v>
      </c>
      <c r="L66">
        <f>'ZOOM 92'!K89</f>
        <v>201.25</v>
      </c>
      <c r="M66">
        <f>'ZOOM 92'!L89</f>
        <v>191</v>
      </c>
      <c r="N66">
        <f>'ZOOM 92'!M89</f>
        <v>35.78</v>
      </c>
      <c r="O66">
        <f>'ZOOM 92'!N89</f>
        <v>26.6</v>
      </c>
      <c r="P66">
        <f>'ZOOM 92'!O89</f>
        <v>1436.5099999999998</v>
      </c>
      <c r="Q66">
        <f t="shared" si="0"/>
        <v>135.035</v>
      </c>
    </row>
    <row r="67" spans="1:17">
      <c r="A67">
        <v>92</v>
      </c>
      <c r="B67" s="686" t="s">
        <v>3101</v>
      </c>
      <c r="C67">
        <v>2023</v>
      </c>
      <c r="D67">
        <f>'ZOOM 92'!C90</f>
        <v>32.1</v>
      </c>
      <c r="E67">
        <f>'ZOOM 92'!D90</f>
        <v>114.68</v>
      </c>
      <c r="F67">
        <f>'ZOOM 92'!E90</f>
        <v>126.1</v>
      </c>
      <c r="G67">
        <f>'ZOOM 92'!F90</f>
        <v>26.8</v>
      </c>
      <c r="H67">
        <f>'ZOOM 92'!G90</f>
        <v>92.800000000000011</v>
      </c>
      <c r="I67">
        <f>'ZOOM 92'!H90</f>
        <v>105.60000000000001</v>
      </c>
      <c r="J67">
        <f>'ZOOM 92'!I90</f>
        <v>0</v>
      </c>
      <c r="K67">
        <f>'ZOOM 92'!J90</f>
        <v>0</v>
      </c>
      <c r="L67">
        <f>'ZOOM 92'!K90</f>
        <v>0</v>
      </c>
      <c r="M67">
        <f>'ZOOM 92'!L90</f>
        <v>0</v>
      </c>
      <c r="N67">
        <f>'ZOOM 92'!M90</f>
        <v>90.1</v>
      </c>
      <c r="O67">
        <f>'ZOOM 92'!N90</f>
        <v>59.3</v>
      </c>
      <c r="P67">
        <f>'ZOOM 92'!O90</f>
        <v>647.48</v>
      </c>
      <c r="Q67">
        <f t="shared" ref="Q67:Q130" si="1">MEDIAN(D67:O67)</f>
        <v>45.7</v>
      </c>
    </row>
    <row r="68" spans="1:17">
      <c r="A68">
        <v>92</v>
      </c>
      <c r="B68" s="686" t="s">
        <v>3101</v>
      </c>
      <c r="C68">
        <v>2022</v>
      </c>
      <c r="D68">
        <f>'ZOOM 92'!C91</f>
        <v>0</v>
      </c>
      <c r="E68">
        <f>'ZOOM 92'!D91</f>
        <v>0</v>
      </c>
      <c r="F68">
        <f>'ZOOM 92'!E91</f>
        <v>0</v>
      </c>
      <c r="G68">
        <f>'ZOOM 92'!F91</f>
        <v>0</v>
      </c>
      <c r="H68">
        <f>'ZOOM 92'!G91</f>
        <v>0</v>
      </c>
      <c r="I68">
        <f>'ZOOM 92'!H91</f>
        <v>0</v>
      </c>
      <c r="J68">
        <f>'ZOOM 92'!I91</f>
        <v>0</v>
      </c>
      <c r="K68">
        <f>'ZOOM 92'!J91</f>
        <v>0</v>
      </c>
      <c r="L68">
        <f>'ZOOM 92'!K91</f>
        <v>0</v>
      </c>
      <c r="M68">
        <f>'ZOOM 92'!L91</f>
        <v>0</v>
      </c>
      <c r="N68">
        <f>'ZOOM 92'!M91</f>
        <v>0</v>
      </c>
      <c r="O68">
        <f>'ZOOM 92'!N91</f>
        <v>0</v>
      </c>
      <c r="P68">
        <f>'ZOOM 92'!O91</f>
        <v>0</v>
      </c>
      <c r="Q68">
        <f t="shared" si="1"/>
        <v>0</v>
      </c>
    </row>
    <row r="69" spans="1:17">
      <c r="B69" s="686"/>
      <c r="C69" s="686"/>
    </row>
    <row r="70" spans="1:17">
      <c r="A70">
        <v>92</v>
      </c>
      <c r="B70" s="686" t="s">
        <v>2521</v>
      </c>
      <c r="C70">
        <v>2025</v>
      </c>
      <c r="D70">
        <f>'ZOOM 92'!C95</f>
        <v>446.142</v>
      </c>
      <c r="E70">
        <f>'ZOOM 92'!D95</f>
        <v>475</v>
      </c>
      <c r="F70">
        <f>'ZOOM 92'!E95</f>
        <v>657.5</v>
      </c>
      <c r="G70">
        <f>'ZOOM 92'!F95</f>
        <v>287.88</v>
      </c>
      <c r="H70" t="str">
        <f>'ZOOM 92'!G95</f>
        <v/>
      </c>
      <c r="I70" t="str">
        <f>'ZOOM 92'!H95</f>
        <v/>
      </c>
      <c r="J70" t="str">
        <f>'ZOOM 92'!I95</f>
        <v/>
      </c>
      <c r="K70" t="str">
        <f>'ZOOM 92'!J95</f>
        <v/>
      </c>
      <c r="L70" t="str">
        <f>'ZOOM 92'!K95</f>
        <v/>
      </c>
      <c r="M70" t="str">
        <f>'ZOOM 92'!L95</f>
        <v/>
      </c>
      <c r="N70" t="str">
        <f>'ZOOM 92'!M95</f>
        <v/>
      </c>
      <c r="O70" t="str">
        <f>'ZOOM 92'!N95</f>
        <v/>
      </c>
      <c r="P70">
        <f>'ZOOM 92'!O95</f>
        <v>1866.5219999999999</v>
      </c>
      <c r="Q70">
        <f t="shared" si="1"/>
        <v>460.57100000000003</v>
      </c>
    </row>
    <row r="71" spans="1:17">
      <c r="A71">
        <v>92</v>
      </c>
      <c r="B71" s="686" t="s">
        <v>2521</v>
      </c>
      <c r="C71">
        <v>2024</v>
      </c>
      <c r="D71">
        <f>'ZOOM 92'!C96</f>
        <v>0</v>
      </c>
      <c r="E71">
        <f>'ZOOM 92'!D96</f>
        <v>0</v>
      </c>
      <c r="F71">
        <f>'ZOOM 92'!E96</f>
        <v>0</v>
      </c>
      <c r="G71">
        <f>'ZOOM 92'!F96</f>
        <v>0</v>
      </c>
      <c r="H71">
        <f>'ZOOM 92'!G96</f>
        <v>0</v>
      </c>
      <c r="I71">
        <f>'ZOOM 92'!H96</f>
        <v>0</v>
      </c>
      <c r="J71">
        <f>'ZOOM 92'!I96</f>
        <v>632</v>
      </c>
      <c r="K71">
        <f>'ZOOM 92'!J96</f>
        <v>688.81</v>
      </c>
      <c r="L71">
        <f>'ZOOM 92'!K96</f>
        <v>0</v>
      </c>
      <c r="M71">
        <f>'ZOOM 92'!L96</f>
        <v>32.85</v>
      </c>
      <c r="N71">
        <f>'ZOOM 92'!M96</f>
        <v>0</v>
      </c>
      <c r="O71">
        <f>'ZOOM 92'!N96</f>
        <v>372.8</v>
      </c>
      <c r="P71">
        <f>'ZOOM 92'!O96</f>
        <v>1726.4599999999998</v>
      </c>
      <c r="Q71">
        <f t="shared" si="1"/>
        <v>0</v>
      </c>
    </row>
    <row r="72" spans="1:17">
      <c r="A72">
        <v>92</v>
      </c>
      <c r="B72" s="686" t="s">
        <v>2521</v>
      </c>
      <c r="C72">
        <v>2023</v>
      </c>
      <c r="D72">
        <f>'ZOOM 92'!C97</f>
        <v>0</v>
      </c>
      <c r="E72">
        <f>'ZOOM 92'!D97</f>
        <v>0</v>
      </c>
      <c r="F72">
        <f>'ZOOM 92'!E97</f>
        <v>0</v>
      </c>
      <c r="G72">
        <f>'ZOOM 92'!F97</f>
        <v>0</v>
      </c>
      <c r="H72">
        <f>'ZOOM 92'!G97</f>
        <v>105.88</v>
      </c>
      <c r="I72">
        <f>'ZOOM 92'!H97</f>
        <v>111</v>
      </c>
      <c r="J72">
        <f>'ZOOM 92'!I97</f>
        <v>0</v>
      </c>
      <c r="K72">
        <f>'ZOOM 92'!J97</f>
        <v>0</v>
      </c>
      <c r="L72">
        <f>'ZOOM 92'!K97</f>
        <v>0</v>
      </c>
      <c r="M72">
        <f>'ZOOM 92'!L97</f>
        <v>0</v>
      </c>
      <c r="N72">
        <f>'ZOOM 92'!M97</f>
        <v>0</v>
      </c>
      <c r="O72">
        <f>'ZOOM 92'!N97</f>
        <v>0</v>
      </c>
      <c r="P72">
        <f>'ZOOM 92'!O97</f>
        <v>216.88</v>
      </c>
      <c r="Q72">
        <f t="shared" si="1"/>
        <v>0</v>
      </c>
    </row>
    <row r="73" spans="1:17">
      <c r="A73">
        <v>92</v>
      </c>
      <c r="B73" s="686" t="s">
        <v>2521</v>
      </c>
      <c r="C73">
        <v>2022</v>
      </c>
      <c r="D73">
        <f>'ZOOM 92'!C98</f>
        <v>0</v>
      </c>
      <c r="E73">
        <f>'ZOOM 92'!D98</f>
        <v>0</v>
      </c>
      <c r="F73">
        <f>'ZOOM 92'!E98</f>
        <v>268</v>
      </c>
      <c r="G73">
        <f>'ZOOM 92'!F98</f>
        <v>0</v>
      </c>
      <c r="H73">
        <f>'ZOOM 92'!G98</f>
        <v>243</v>
      </c>
      <c r="I73">
        <f>'ZOOM 92'!H98</f>
        <v>705.64</v>
      </c>
      <c r="J73">
        <f>'ZOOM 92'!I98</f>
        <v>200</v>
      </c>
      <c r="K73">
        <f>'ZOOM 92'!J98</f>
        <v>0</v>
      </c>
      <c r="L73">
        <f>'ZOOM 92'!K98</f>
        <v>0</v>
      </c>
      <c r="M73">
        <f>'ZOOM 92'!L98</f>
        <v>0</v>
      </c>
      <c r="N73">
        <f>'ZOOM 92'!M98</f>
        <v>500</v>
      </c>
      <c r="O73">
        <f>'ZOOM 92'!N98</f>
        <v>0</v>
      </c>
      <c r="P73">
        <f>'ZOOM 92'!O98</f>
        <v>1916.6399999999999</v>
      </c>
      <c r="Q73">
        <f t="shared" si="1"/>
        <v>0</v>
      </c>
    </row>
    <row r="74" spans="1:17">
      <c r="A74">
        <v>92</v>
      </c>
      <c r="B74" s="686" t="s">
        <v>2521</v>
      </c>
      <c r="C74">
        <v>2021</v>
      </c>
      <c r="D74">
        <f>'ZOOM 92'!C99</f>
        <v>0</v>
      </c>
      <c r="E74">
        <f>'ZOOM 92'!D99</f>
        <v>0</v>
      </c>
      <c r="F74">
        <f>'ZOOM 92'!E99</f>
        <v>0</v>
      </c>
      <c r="G74">
        <f>'ZOOM 92'!F99</f>
        <v>135</v>
      </c>
      <c r="H74">
        <f>'ZOOM 92'!G99</f>
        <v>60</v>
      </c>
      <c r="I74">
        <f>'ZOOM 92'!H99</f>
        <v>175</v>
      </c>
      <c r="J74">
        <f>'ZOOM 92'!I99</f>
        <v>0</v>
      </c>
      <c r="K74">
        <f>'ZOOM 92'!J99</f>
        <v>0</v>
      </c>
      <c r="L74">
        <f>'ZOOM 92'!K99</f>
        <v>0</v>
      </c>
      <c r="M74">
        <f>'ZOOM 92'!L99</f>
        <v>796</v>
      </c>
      <c r="N74">
        <f>'ZOOM 92'!M99</f>
        <v>944</v>
      </c>
      <c r="O74">
        <f>'ZOOM 92'!N99</f>
        <v>0</v>
      </c>
      <c r="P74">
        <f>'ZOOM 92'!O99</f>
        <v>2110</v>
      </c>
      <c r="Q74">
        <f t="shared" si="1"/>
        <v>0</v>
      </c>
    </row>
    <row r="75" spans="1:17">
      <c r="A75">
        <v>92</v>
      </c>
      <c r="B75" s="686" t="s">
        <v>2521</v>
      </c>
      <c r="C75">
        <v>2020</v>
      </c>
      <c r="D75">
        <f>'ZOOM 92'!C100</f>
        <v>0</v>
      </c>
      <c r="E75">
        <f>'ZOOM 92'!D100</f>
        <v>0</v>
      </c>
      <c r="F75">
        <f>'ZOOM 92'!E100</f>
        <v>627</v>
      </c>
      <c r="G75">
        <f>'ZOOM 92'!F100</f>
        <v>1842.1</v>
      </c>
      <c r="H75">
        <f>'ZOOM 92'!G100</f>
        <v>1790.6499999999999</v>
      </c>
      <c r="I75">
        <f>'ZOOM 92'!H100</f>
        <v>1733</v>
      </c>
      <c r="J75">
        <f>'ZOOM 92'!I100</f>
        <v>2066.37</v>
      </c>
      <c r="K75">
        <f>'ZOOM 92'!J100</f>
        <v>0</v>
      </c>
      <c r="L75">
        <f>'ZOOM 92'!K100</f>
        <v>0</v>
      </c>
      <c r="M75">
        <f>'ZOOM 92'!L100</f>
        <v>335.3</v>
      </c>
      <c r="N75">
        <f>'ZOOM 92'!M100</f>
        <v>973.70500000000004</v>
      </c>
      <c r="O75">
        <f>'ZOOM 92'!N100</f>
        <v>924.32500000000005</v>
      </c>
      <c r="P75">
        <f>'ZOOM 92'!O100</f>
        <v>10292.450000000001</v>
      </c>
      <c r="Q75">
        <f t="shared" si="1"/>
        <v>775.66250000000002</v>
      </c>
    </row>
    <row r="76" spans="1:17">
      <c r="A76">
        <v>92</v>
      </c>
      <c r="B76" s="686" t="s">
        <v>2521</v>
      </c>
      <c r="C76">
        <v>2019</v>
      </c>
      <c r="D76">
        <f>'ZOOM 92'!C101</f>
        <v>0</v>
      </c>
      <c r="E76">
        <f>'ZOOM 92'!D101</f>
        <v>0</v>
      </c>
      <c r="F76">
        <f>'ZOOM 92'!E101</f>
        <v>0</v>
      </c>
      <c r="G76">
        <f>'ZOOM 92'!F101</f>
        <v>0</v>
      </c>
      <c r="H76">
        <f>'ZOOM 92'!G101</f>
        <v>0</v>
      </c>
      <c r="I76">
        <f>'ZOOM 92'!H101</f>
        <v>0</v>
      </c>
      <c r="J76">
        <f>'ZOOM 92'!I101</f>
        <v>0</v>
      </c>
      <c r="K76">
        <f>'ZOOM 92'!J101</f>
        <v>0</v>
      </c>
      <c r="L76">
        <f>'ZOOM 92'!K101</f>
        <v>0</v>
      </c>
      <c r="M76">
        <f>'ZOOM 92'!L101</f>
        <v>60</v>
      </c>
      <c r="N76">
        <f>'ZOOM 92'!M101</f>
        <v>0</v>
      </c>
      <c r="O76">
        <f>'ZOOM 92'!N101</f>
        <v>0</v>
      </c>
      <c r="P76">
        <f>'ZOOM 92'!O101</f>
        <v>60</v>
      </c>
      <c r="Q76">
        <f t="shared" si="1"/>
        <v>0</v>
      </c>
    </row>
    <row r="77" spans="1:17">
      <c r="B77" s="686"/>
      <c r="C77" s="686"/>
    </row>
    <row r="78" spans="1:17">
      <c r="A78">
        <v>92</v>
      </c>
      <c r="B78" s="686" t="s">
        <v>3102</v>
      </c>
      <c r="C78">
        <v>2025</v>
      </c>
      <c r="D78">
        <f>'ZOOM 92'!C105</f>
        <v>174.25</v>
      </c>
      <c r="E78">
        <f>'ZOOM 92'!D105</f>
        <v>214.60000000000002</v>
      </c>
      <c r="F78">
        <f>'ZOOM 92'!E105</f>
        <v>329.94</v>
      </c>
      <c r="G78">
        <f>'ZOOM 92'!F105</f>
        <v>24.61</v>
      </c>
      <c r="H78" t="str">
        <f>'ZOOM 92'!G105</f>
        <v/>
      </c>
      <c r="I78" t="str">
        <f>'ZOOM 92'!H105</f>
        <v/>
      </c>
      <c r="J78" t="str">
        <f>'ZOOM 92'!I105</f>
        <v/>
      </c>
      <c r="K78" t="str">
        <f>'ZOOM 92'!J105</f>
        <v/>
      </c>
      <c r="L78" t="str">
        <f>'ZOOM 92'!K105</f>
        <v/>
      </c>
      <c r="M78" t="str">
        <f>'ZOOM 92'!L105</f>
        <v/>
      </c>
      <c r="N78" t="str">
        <f>'ZOOM 92'!M105</f>
        <v/>
      </c>
      <c r="O78" t="str">
        <f>'ZOOM 92'!N105</f>
        <v/>
      </c>
      <c r="P78">
        <f>'ZOOM 92'!O105</f>
        <v>743.4</v>
      </c>
      <c r="Q78">
        <f t="shared" si="1"/>
        <v>194.42500000000001</v>
      </c>
    </row>
    <row r="79" spans="1:17">
      <c r="A79">
        <v>92</v>
      </c>
      <c r="B79" s="686" t="s">
        <v>3102</v>
      </c>
      <c r="C79">
        <v>2024</v>
      </c>
      <c r="D79">
        <f>'ZOOM 92'!C106</f>
        <v>180.36400000000003</v>
      </c>
      <c r="E79">
        <f>'ZOOM 92'!D106</f>
        <v>197.1</v>
      </c>
      <c r="F79">
        <f>'ZOOM 92'!E106</f>
        <v>475.41999999999996</v>
      </c>
      <c r="G79">
        <f>'ZOOM 92'!F106</f>
        <v>198</v>
      </c>
      <c r="H79">
        <f>'ZOOM 92'!G106</f>
        <v>77.089999999999989</v>
      </c>
      <c r="I79">
        <f>'ZOOM 92'!H106</f>
        <v>379.32499999999999</v>
      </c>
      <c r="J79">
        <f>'ZOOM 92'!I106</f>
        <v>108.48</v>
      </c>
      <c r="K79">
        <f>'ZOOM 92'!J106</f>
        <v>0</v>
      </c>
      <c r="L79">
        <f>'ZOOM 92'!K106</f>
        <v>500.36</v>
      </c>
      <c r="M79">
        <f>'ZOOM 92'!L106</f>
        <v>597.54999999999995</v>
      </c>
      <c r="N79">
        <f>'ZOOM 92'!M106</f>
        <v>34.78</v>
      </c>
      <c r="O79">
        <f>'ZOOM 92'!N106</f>
        <v>292.55</v>
      </c>
      <c r="P79">
        <f>'ZOOM 92'!O106</f>
        <v>3041.0190000000007</v>
      </c>
      <c r="Q79">
        <f t="shared" si="1"/>
        <v>197.55</v>
      </c>
    </row>
    <row r="80" spans="1:17">
      <c r="A80">
        <v>92</v>
      </c>
      <c r="B80" s="686" t="s">
        <v>3102</v>
      </c>
      <c r="C80">
        <v>2023</v>
      </c>
      <c r="D80">
        <f>'ZOOM 92'!C107</f>
        <v>0</v>
      </c>
      <c r="E80">
        <f>'ZOOM 92'!D107</f>
        <v>0</v>
      </c>
      <c r="F80">
        <f>'ZOOM 92'!E107</f>
        <v>0</v>
      </c>
      <c r="G80">
        <f>'ZOOM 92'!F107</f>
        <v>0</v>
      </c>
      <c r="H80">
        <f>'ZOOM 92'!G107</f>
        <v>0</v>
      </c>
      <c r="I80">
        <f>'ZOOM 92'!H107</f>
        <v>0</v>
      </c>
      <c r="J80">
        <f>'ZOOM 92'!I107</f>
        <v>0</v>
      </c>
      <c r="K80">
        <f>'ZOOM 92'!J107</f>
        <v>0</v>
      </c>
      <c r="L80">
        <f>'ZOOM 92'!K107</f>
        <v>0</v>
      </c>
      <c r="M80">
        <f>'ZOOM 92'!L107</f>
        <v>68</v>
      </c>
      <c r="N80">
        <f>'ZOOM 92'!M107</f>
        <v>146.029</v>
      </c>
      <c r="O80">
        <f>'ZOOM 92'!N107</f>
        <v>124.7</v>
      </c>
      <c r="P80">
        <f>'ZOOM 92'!O107</f>
        <v>338.72899999999998</v>
      </c>
      <c r="Q80">
        <f t="shared" si="1"/>
        <v>0</v>
      </c>
    </row>
    <row r="81" spans="1:17">
      <c r="A81">
        <v>92</v>
      </c>
      <c r="B81" s="686" t="s">
        <v>3102</v>
      </c>
      <c r="C81">
        <v>2022</v>
      </c>
      <c r="D81">
        <f>'ZOOM 92'!C108</f>
        <v>0</v>
      </c>
      <c r="E81">
        <f>'ZOOM 92'!D108</f>
        <v>0</v>
      </c>
      <c r="F81">
        <f>'ZOOM 92'!E108</f>
        <v>0</v>
      </c>
      <c r="G81">
        <f>'ZOOM 92'!F108</f>
        <v>0</v>
      </c>
      <c r="H81">
        <f>'ZOOM 92'!G108</f>
        <v>0</v>
      </c>
      <c r="I81">
        <f>'ZOOM 92'!H108</f>
        <v>0</v>
      </c>
      <c r="J81">
        <f>'ZOOM 92'!I108</f>
        <v>0</v>
      </c>
      <c r="K81">
        <f>'ZOOM 92'!J108</f>
        <v>0</v>
      </c>
      <c r="L81">
        <f>'ZOOM 92'!K108</f>
        <v>0</v>
      </c>
      <c r="M81">
        <f>'ZOOM 92'!L108</f>
        <v>0</v>
      </c>
      <c r="N81">
        <f>'ZOOM 92'!M108</f>
        <v>0</v>
      </c>
      <c r="O81">
        <f>'ZOOM 92'!N108</f>
        <v>0</v>
      </c>
      <c r="P81">
        <f>'ZOOM 92'!O108</f>
        <v>0</v>
      </c>
      <c r="Q81">
        <f t="shared" si="1"/>
        <v>0</v>
      </c>
    </row>
    <row r="82" spans="1:17">
      <c r="B82" s="686"/>
      <c r="C82" s="686"/>
    </row>
    <row r="83" spans="1:17">
      <c r="A83">
        <v>92</v>
      </c>
      <c r="B83" s="686" t="s">
        <v>773</v>
      </c>
      <c r="C83">
        <v>2025</v>
      </c>
      <c r="D83">
        <f>'ZOOM 92'!C112</f>
        <v>179.25</v>
      </c>
      <c r="E83">
        <f>'ZOOM 92'!D112</f>
        <v>59.32</v>
      </c>
      <c r="F83">
        <f>'ZOOM 92'!E112</f>
        <v>154.88</v>
      </c>
      <c r="G83">
        <f>'ZOOM 92'!F112</f>
        <v>38.880000000000003</v>
      </c>
      <c r="H83" t="str">
        <f>'ZOOM 92'!G112</f>
        <v/>
      </c>
      <c r="I83" t="str">
        <f>'ZOOM 92'!H112</f>
        <v/>
      </c>
      <c r="J83" t="str">
        <f>'ZOOM 92'!I112</f>
        <v/>
      </c>
      <c r="K83" t="str">
        <f>'ZOOM 92'!J112</f>
        <v/>
      </c>
      <c r="L83" t="str">
        <f>'ZOOM 92'!K112</f>
        <v/>
      </c>
      <c r="M83" t="str">
        <f>'ZOOM 92'!L112</f>
        <v/>
      </c>
      <c r="N83" t="str">
        <f>'ZOOM 92'!M112</f>
        <v/>
      </c>
      <c r="O83" t="str">
        <f>'ZOOM 92'!N112</f>
        <v/>
      </c>
      <c r="P83">
        <f>'ZOOM 92'!O112</f>
        <v>432.33</v>
      </c>
      <c r="Q83">
        <f t="shared" si="1"/>
        <v>107.1</v>
      </c>
    </row>
    <row r="84" spans="1:17">
      <c r="A84">
        <v>92</v>
      </c>
      <c r="B84" s="686" t="s">
        <v>773</v>
      </c>
      <c r="C84">
        <v>2024</v>
      </c>
      <c r="D84">
        <f>'ZOOM 92'!C113</f>
        <v>118.173</v>
      </c>
      <c r="E84">
        <f>'ZOOM 92'!D113</f>
        <v>37.5</v>
      </c>
      <c r="F84">
        <f>'ZOOM 92'!E113</f>
        <v>5.5</v>
      </c>
      <c r="G84">
        <f>'ZOOM 92'!F113</f>
        <v>6.54</v>
      </c>
      <c r="H84">
        <f>'ZOOM 92'!G113</f>
        <v>20</v>
      </c>
      <c r="I84">
        <f>'ZOOM 92'!H113</f>
        <v>85.06</v>
      </c>
      <c r="J84">
        <f>'ZOOM 92'!I113</f>
        <v>39.659999999999997</v>
      </c>
      <c r="K84">
        <f>'ZOOM 92'!J113</f>
        <v>0</v>
      </c>
      <c r="L84">
        <f>'ZOOM 92'!K113</f>
        <v>0</v>
      </c>
      <c r="M84">
        <f>'ZOOM 92'!L113</f>
        <v>191.74</v>
      </c>
      <c r="N84">
        <f>'ZOOM 92'!M113</f>
        <v>85.97999999999999</v>
      </c>
      <c r="O84">
        <f>'ZOOM 92'!N113</f>
        <v>95.699999999999989</v>
      </c>
      <c r="P84">
        <f>'ZOOM 92'!O113</f>
        <v>685.85300000000007</v>
      </c>
      <c r="Q84">
        <f t="shared" si="1"/>
        <v>38.58</v>
      </c>
    </row>
    <row r="85" spans="1:17">
      <c r="A85">
        <v>92</v>
      </c>
      <c r="B85" s="686" t="s">
        <v>773</v>
      </c>
      <c r="C85">
        <v>2023</v>
      </c>
      <c r="D85">
        <f>'ZOOM 92'!C114</f>
        <v>0</v>
      </c>
      <c r="E85">
        <f>'ZOOM 92'!D114</f>
        <v>0</v>
      </c>
      <c r="F85">
        <f>'ZOOM 92'!E114</f>
        <v>0</v>
      </c>
      <c r="G85">
        <f>'ZOOM 92'!F114</f>
        <v>0</v>
      </c>
      <c r="H85">
        <f>'ZOOM 92'!G114</f>
        <v>0</v>
      </c>
      <c r="I85">
        <f>'ZOOM 92'!H114</f>
        <v>0</v>
      </c>
      <c r="J85">
        <f>'ZOOM 92'!I114</f>
        <v>0</v>
      </c>
      <c r="K85">
        <f>'ZOOM 92'!J114</f>
        <v>0</v>
      </c>
      <c r="L85">
        <f>'ZOOM 92'!K114</f>
        <v>0</v>
      </c>
      <c r="M85">
        <f>'ZOOM 92'!L114</f>
        <v>0</v>
      </c>
      <c r="N85">
        <f>'ZOOM 92'!M114</f>
        <v>0</v>
      </c>
      <c r="O85">
        <f>'ZOOM 92'!N114</f>
        <v>27.5</v>
      </c>
      <c r="P85">
        <f>'ZOOM 92'!O114</f>
        <v>27.5</v>
      </c>
      <c r="Q85">
        <f t="shared" si="1"/>
        <v>0</v>
      </c>
    </row>
    <row r="86" spans="1:17">
      <c r="A86">
        <v>92</v>
      </c>
      <c r="B86" s="686" t="s">
        <v>773</v>
      </c>
      <c r="C86">
        <v>2022</v>
      </c>
      <c r="D86">
        <f>'ZOOM 92'!C115</f>
        <v>0</v>
      </c>
      <c r="E86">
        <f>'ZOOM 92'!D115</f>
        <v>0</v>
      </c>
      <c r="F86">
        <f>'ZOOM 92'!E115</f>
        <v>0</v>
      </c>
      <c r="G86">
        <f>'ZOOM 92'!F115</f>
        <v>0</v>
      </c>
      <c r="H86">
        <f>'ZOOM 92'!G115</f>
        <v>0</v>
      </c>
      <c r="I86">
        <f>'ZOOM 92'!H115</f>
        <v>0</v>
      </c>
      <c r="J86">
        <f>'ZOOM 92'!I115</f>
        <v>0</v>
      </c>
      <c r="K86">
        <f>'ZOOM 92'!J115</f>
        <v>0</v>
      </c>
      <c r="L86">
        <f>'ZOOM 92'!K115</f>
        <v>0</v>
      </c>
      <c r="M86">
        <f>'ZOOM 92'!L115</f>
        <v>0</v>
      </c>
      <c r="N86">
        <f>'ZOOM 92'!M115</f>
        <v>0</v>
      </c>
      <c r="O86">
        <f>'ZOOM 92'!N115</f>
        <v>0</v>
      </c>
      <c r="P86">
        <f>'ZOOM 92'!O115</f>
        <v>0</v>
      </c>
      <c r="Q86">
        <f t="shared" si="1"/>
        <v>0</v>
      </c>
    </row>
    <row r="87" spans="1:17">
      <c r="B87" s="686"/>
      <c r="C87" s="686"/>
    </row>
    <row r="88" spans="1:17">
      <c r="A88">
        <v>92</v>
      </c>
      <c r="B88" s="686" t="s">
        <v>972</v>
      </c>
      <c r="C88">
        <v>2025</v>
      </c>
      <c r="D88">
        <f>'ZOOM 92'!C119</f>
        <v>166.69</v>
      </c>
      <c r="E88">
        <f>'ZOOM 92'!D119</f>
        <v>12</v>
      </c>
      <c r="F88">
        <f>'ZOOM 92'!E119</f>
        <v>57.55</v>
      </c>
      <c r="G88">
        <f>'ZOOM 92'!F119</f>
        <v>193.8</v>
      </c>
      <c r="H88" t="str">
        <f>'ZOOM 92'!G119</f>
        <v/>
      </c>
      <c r="I88" t="str">
        <f>'ZOOM 92'!H119</f>
        <v/>
      </c>
      <c r="J88" t="str">
        <f>'ZOOM 92'!I119</f>
        <v/>
      </c>
      <c r="K88" t="str">
        <f>'ZOOM 92'!J119</f>
        <v/>
      </c>
      <c r="L88" t="str">
        <f>'ZOOM 92'!K119</f>
        <v/>
      </c>
      <c r="M88" t="str">
        <f>'ZOOM 92'!L119</f>
        <v/>
      </c>
      <c r="N88" t="str">
        <f>'ZOOM 92'!M119</f>
        <v/>
      </c>
      <c r="O88" t="str">
        <f>'ZOOM 92'!N119</f>
        <v/>
      </c>
      <c r="P88">
        <f>'ZOOM 92'!O119</f>
        <v>430.04</v>
      </c>
      <c r="Q88">
        <f t="shared" si="1"/>
        <v>112.12</v>
      </c>
    </row>
    <row r="89" spans="1:17">
      <c r="A89">
        <v>92</v>
      </c>
      <c r="B89" s="686" t="s">
        <v>972</v>
      </c>
      <c r="C89">
        <v>2024</v>
      </c>
      <c r="D89">
        <f>'ZOOM 92'!C120</f>
        <v>158</v>
      </c>
      <c r="E89">
        <f>'ZOOM 92'!D120</f>
        <v>262.8</v>
      </c>
      <c r="F89">
        <f>'ZOOM 92'!E120</f>
        <v>104.4</v>
      </c>
      <c r="G89">
        <f>'ZOOM 92'!F120</f>
        <v>207.52500000000001</v>
      </c>
      <c r="H89">
        <f>'ZOOM 92'!G120</f>
        <v>0</v>
      </c>
      <c r="I89">
        <f>'ZOOM 92'!H120</f>
        <v>142.76</v>
      </c>
      <c r="J89">
        <f>'ZOOM 92'!I120</f>
        <v>120.4</v>
      </c>
      <c r="K89">
        <f>'ZOOM 92'!J120</f>
        <v>362.33000000000004</v>
      </c>
      <c r="L89">
        <f>'ZOOM 92'!K120</f>
        <v>94.4</v>
      </c>
      <c r="M89">
        <f>'ZOOM 92'!L120</f>
        <v>112.4</v>
      </c>
      <c r="N89">
        <f>'ZOOM 92'!M120</f>
        <v>132.73000000000002</v>
      </c>
      <c r="O89">
        <f>'ZOOM 92'!N120</f>
        <v>39.549999999999997</v>
      </c>
      <c r="P89">
        <f>'ZOOM 92'!O120</f>
        <v>1737.2950000000003</v>
      </c>
      <c r="Q89">
        <f t="shared" si="1"/>
        <v>126.56500000000001</v>
      </c>
    </row>
    <row r="90" spans="1:17">
      <c r="A90">
        <v>92</v>
      </c>
      <c r="B90" s="686" t="s">
        <v>972</v>
      </c>
      <c r="C90">
        <v>2023</v>
      </c>
      <c r="D90">
        <f>'ZOOM 92'!C121</f>
        <v>0</v>
      </c>
      <c r="E90">
        <f>'ZOOM 92'!D121</f>
        <v>0</v>
      </c>
      <c r="F90">
        <f>'ZOOM 92'!E121</f>
        <v>0</v>
      </c>
      <c r="G90">
        <f>'ZOOM 92'!F121</f>
        <v>119.3</v>
      </c>
      <c r="H90">
        <f>'ZOOM 92'!G121</f>
        <v>237.07</v>
      </c>
      <c r="I90">
        <f>'ZOOM 92'!H121</f>
        <v>77.753</v>
      </c>
      <c r="J90">
        <f>'ZOOM 92'!I121</f>
        <v>149.05000000000001</v>
      </c>
      <c r="K90">
        <f>'ZOOM 92'!J121</f>
        <v>0</v>
      </c>
      <c r="L90">
        <f>'ZOOM 92'!K121</f>
        <v>78.400000000000006</v>
      </c>
      <c r="M90">
        <f>'ZOOM 92'!L121</f>
        <v>55.561999999999998</v>
      </c>
      <c r="N90">
        <f>'ZOOM 92'!M121</f>
        <v>0</v>
      </c>
      <c r="O90">
        <f>'ZOOM 92'!N121</f>
        <v>0</v>
      </c>
      <c r="P90">
        <f>'ZOOM 92'!O121</f>
        <v>717.13499999999999</v>
      </c>
      <c r="Q90">
        <f t="shared" si="1"/>
        <v>27.780999999999999</v>
      </c>
    </row>
    <row r="91" spans="1:17">
      <c r="A91">
        <v>92</v>
      </c>
      <c r="B91" s="686" t="s">
        <v>972</v>
      </c>
      <c r="C91">
        <v>2022</v>
      </c>
      <c r="D91">
        <f>'ZOOM 92'!C122</f>
        <v>0</v>
      </c>
      <c r="E91">
        <f>'ZOOM 92'!D122</f>
        <v>0</v>
      </c>
      <c r="F91">
        <f>'ZOOM 92'!E122</f>
        <v>0</v>
      </c>
      <c r="G91">
        <f>'ZOOM 92'!F122</f>
        <v>0</v>
      </c>
      <c r="H91">
        <f>'ZOOM 92'!G122</f>
        <v>0</v>
      </c>
      <c r="I91">
        <f>'ZOOM 92'!H122</f>
        <v>0</v>
      </c>
      <c r="J91">
        <f>'ZOOM 92'!I122</f>
        <v>0</v>
      </c>
      <c r="K91">
        <f>'ZOOM 92'!J122</f>
        <v>0</v>
      </c>
      <c r="L91">
        <f>'ZOOM 92'!K122</f>
        <v>0</v>
      </c>
      <c r="M91">
        <f>'ZOOM 92'!L122</f>
        <v>0</v>
      </c>
      <c r="N91">
        <f>'ZOOM 92'!M122</f>
        <v>0</v>
      </c>
      <c r="O91">
        <f>'ZOOM 92'!N122</f>
        <v>0</v>
      </c>
      <c r="P91">
        <f>'ZOOM 92'!O122</f>
        <v>0</v>
      </c>
      <c r="Q91">
        <f t="shared" si="1"/>
        <v>0</v>
      </c>
    </row>
    <row r="92" spans="1:17">
      <c r="B92" s="686"/>
      <c r="C92" s="686"/>
    </row>
    <row r="93" spans="1:17">
      <c r="A93">
        <v>92</v>
      </c>
      <c r="B93" s="686" t="s">
        <v>3103</v>
      </c>
      <c r="C93">
        <v>2025</v>
      </c>
      <c r="D93">
        <f>'ZOOM 92'!C131</f>
        <v>0</v>
      </c>
      <c r="E93">
        <f>'ZOOM 92'!D131</f>
        <v>0</v>
      </c>
      <c r="F93">
        <f>'ZOOM 92'!E131</f>
        <v>197.2</v>
      </c>
      <c r="G93">
        <f>'ZOOM 92'!F131</f>
        <v>0</v>
      </c>
      <c r="H93" t="str">
        <f>'ZOOM 92'!G131</f>
        <v/>
      </c>
      <c r="I93" t="str">
        <f>'ZOOM 92'!H131</f>
        <v/>
      </c>
      <c r="J93" t="str">
        <f>'ZOOM 92'!I131</f>
        <v/>
      </c>
      <c r="K93" t="str">
        <f>'ZOOM 92'!J131</f>
        <v/>
      </c>
      <c r="L93" t="str">
        <f>'ZOOM 92'!K131</f>
        <v/>
      </c>
      <c r="M93" t="str">
        <f>'ZOOM 92'!L131</f>
        <v/>
      </c>
      <c r="N93" t="str">
        <f>'ZOOM 92'!M131</f>
        <v/>
      </c>
      <c r="O93" t="str">
        <f>'ZOOM 92'!N131</f>
        <v/>
      </c>
      <c r="P93">
        <f>'ZOOM 92'!O131</f>
        <v>197.2</v>
      </c>
      <c r="Q93">
        <f t="shared" si="1"/>
        <v>0</v>
      </c>
    </row>
    <row r="94" spans="1:17">
      <c r="A94">
        <v>92</v>
      </c>
      <c r="B94" s="686" t="s">
        <v>3103</v>
      </c>
      <c r="C94">
        <v>2024</v>
      </c>
      <c r="D94">
        <f>'ZOOM 92'!C132</f>
        <v>0</v>
      </c>
      <c r="E94">
        <f>'ZOOM 92'!D132</f>
        <v>0</v>
      </c>
      <c r="F94">
        <f>'ZOOM 92'!E132</f>
        <v>0</v>
      </c>
      <c r="G94">
        <f>'ZOOM 92'!F132</f>
        <v>0</v>
      </c>
      <c r="H94">
        <f>'ZOOM 92'!G132</f>
        <v>0</v>
      </c>
      <c r="I94">
        <f>'ZOOM 92'!H132</f>
        <v>0</v>
      </c>
      <c r="J94">
        <f>'ZOOM 92'!I132</f>
        <v>48.1</v>
      </c>
      <c r="K94">
        <f>'ZOOM 92'!J132</f>
        <v>1127.5999999999999</v>
      </c>
      <c r="L94">
        <f>'ZOOM 92'!K132</f>
        <v>800.78</v>
      </c>
      <c r="M94">
        <f>'ZOOM 92'!L132</f>
        <v>0</v>
      </c>
      <c r="N94">
        <f>'ZOOM 92'!M132</f>
        <v>0</v>
      </c>
      <c r="O94">
        <f>'ZOOM 92'!N132</f>
        <v>0</v>
      </c>
      <c r="P94">
        <f>'ZOOM 92'!O132</f>
        <v>1976.4799999999998</v>
      </c>
      <c r="Q94">
        <f t="shared" si="1"/>
        <v>0</v>
      </c>
    </row>
    <row r="95" spans="1:17">
      <c r="A95">
        <v>92</v>
      </c>
      <c r="B95" s="686" t="s">
        <v>3103</v>
      </c>
      <c r="C95">
        <v>2023</v>
      </c>
      <c r="D95">
        <f>'ZOOM 92'!C133</f>
        <v>0</v>
      </c>
      <c r="E95">
        <f>'ZOOM 92'!D133</f>
        <v>54</v>
      </c>
      <c r="F95">
        <f>'ZOOM 92'!E133</f>
        <v>0</v>
      </c>
      <c r="G95">
        <f>'ZOOM 92'!F133</f>
        <v>0</v>
      </c>
      <c r="H95">
        <f>'ZOOM 92'!G133</f>
        <v>0</v>
      </c>
      <c r="I95">
        <f>'ZOOM 92'!H133</f>
        <v>58.55</v>
      </c>
      <c r="J95">
        <f>'ZOOM 92'!I133</f>
        <v>32.799999999999997</v>
      </c>
      <c r="K95">
        <f>'ZOOM 92'!J133</f>
        <v>1881</v>
      </c>
      <c r="L95">
        <f>'ZOOM 92'!K133</f>
        <v>0</v>
      </c>
      <c r="M95">
        <f>'ZOOM 92'!L133</f>
        <v>18.62</v>
      </c>
      <c r="N95">
        <f>'ZOOM 92'!M133</f>
        <v>0</v>
      </c>
      <c r="O95">
        <f>'ZOOM 92'!N133</f>
        <v>0</v>
      </c>
      <c r="P95">
        <f>'ZOOM 92'!O133</f>
        <v>2044.9699999999998</v>
      </c>
      <c r="Q95">
        <f t="shared" si="1"/>
        <v>0</v>
      </c>
    </row>
    <row r="96" spans="1:17">
      <c r="A96">
        <v>92</v>
      </c>
      <c r="B96" s="686" t="s">
        <v>3103</v>
      </c>
      <c r="C96">
        <v>2022</v>
      </c>
      <c r="D96">
        <f>'ZOOM 92'!C134</f>
        <v>90</v>
      </c>
      <c r="E96">
        <f>'ZOOM 92'!D134</f>
        <v>0</v>
      </c>
      <c r="F96">
        <f>'ZOOM 92'!E134</f>
        <v>0</v>
      </c>
      <c r="G96">
        <f>'ZOOM 92'!F134</f>
        <v>0</v>
      </c>
      <c r="H96">
        <f>'ZOOM 92'!G134</f>
        <v>172.166</v>
      </c>
      <c r="I96">
        <f>'ZOOM 92'!H134</f>
        <v>447.98</v>
      </c>
      <c r="J96">
        <f>'ZOOM 92'!I134</f>
        <v>0</v>
      </c>
      <c r="K96">
        <f>'ZOOM 92'!J134</f>
        <v>0</v>
      </c>
      <c r="L96">
        <f>'ZOOM 92'!K134</f>
        <v>168</v>
      </c>
      <c r="M96">
        <f>'ZOOM 92'!L134</f>
        <v>900</v>
      </c>
      <c r="N96">
        <f>'ZOOM 92'!M134</f>
        <v>0</v>
      </c>
      <c r="O96">
        <f>'ZOOM 92'!N134</f>
        <v>0</v>
      </c>
      <c r="P96">
        <f>'ZOOM 92'!O134</f>
        <v>1778.146</v>
      </c>
      <c r="Q96">
        <f t="shared" si="1"/>
        <v>0</v>
      </c>
    </row>
    <row r="97" spans="1:17">
      <c r="A97">
        <v>92</v>
      </c>
      <c r="B97" s="686" t="s">
        <v>3103</v>
      </c>
      <c r="C97">
        <v>2021</v>
      </c>
      <c r="D97">
        <f>'ZOOM 92'!C135</f>
        <v>43.4</v>
      </c>
      <c r="E97">
        <f>'ZOOM 92'!D135</f>
        <v>0</v>
      </c>
      <c r="F97">
        <f>'ZOOM 92'!E135</f>
        <v>0</v>
      </c>
      <c r="G97">
        <f>'ZOOM 92'!F135</f>
        <v>702.6</v>
      </c>
      <c r="H97">
        <f>'ZOOM 92'!G135</f>
        <v>0</v>
      </c>
      <c r="I97">
        <f>'ZOOM 92'!H135</f>
        <v>0</v>
      </c>
      <c r="J97">
        <f>'ZOOM 92'!I135</f>
        <v>0</v>
      </c>
      <c r="K97">
        <f>'ZOOM 92'!J135</f>
        <v>0</v>
      </c>
      <c r="L97">
        <f>'ZOOM 92'!K135</f>
        <v>0</v>
      </c>
      <c r="M97">
        <f>'ZOOM 92'!L135</f>
        <v>0</v>
      </c>
      <c r="N97">
        <f>'ZOOM 92'!M135</f>
        <v>0</v>
      </c>
      <c r="O97">
        <f>'ZOOM 92'!N135</f>
        <v>60</v>
      </c>
      <c r="P97">
        <f>'ZOOM 92'!O135</f>
        <v>806</v>
      </c>
      <c r="Q97">
        <f t="shared" si="1"/>
        <v>0</v>
      </c>
    </row>
    <row r="98" spans="1:17">
      <c r="A98">
        <v>92</v>
      </c>
      <c r="B98" s="686" t="s">
        <v>3103</v>
      </c>
      <c r="C98">
        <v>2020</v>
      </c>
      <c r="D98">
        <f>'ZOOM 92'!C136</f>
        <v>0</v>
      </c>
      <c r="E98">
        <f>'ZOOM 92'!D136</f>
        <v>0</v>
      </c>
      <c r="F98">
        <f>'ZOOM 92'!E136</f>
        <v>0</v>
      </c>
      <c r="G98">
        <f>'ZOOM 92'!F136</f>
        <v>0</v>
      </c>
      <c r="H98">
        <f>'ZOOM 92'!G136</f>
        <v>0</v>
      </c>
      <c r="I98">
        <f>'ZOOM 92'!H136</f>
        <v>0</v>
      </c>
      <c r="J98">
        <f>'ZOOM 92'!I136</f>
        <v>0</v>
      </c>
      <c r="K98">
        <f>'ZOOM 92'!J136</f>
        <v>0</v>
      </c>
      <c r="L98">
        <f>'ZOOM 92'!K136</f>
        <v>40</v>
      </c>
      <c r="M98">
        <f>'ZOOM 92'!L136</f>
        <v>217.9</v>
      </c>
      <c r="N98">
        <f>'ZOOM 92'!M136</f>
        <v>1905.864</v>
      </c>
      <c r="O98">
        <f>'ZOOM 92'!N136</f>
        <v>0</v>
      </c>
      <c r="P98">
        <f>'ZOOM 92'!O136</f>
        <v>2163.7640000000001</v>
      </c>
      <c r="Q98">
        <f t="shared" si="1"/>
        <v>0</v>
      </c>
    </row>
    <row r="99" spans="1:17">
      <c r="A99">
        <v>92</v>
      </c>
      <c r="B99" s="686" t="s">
        <v>3103</v>
      </c>
      <c r="C99">
        <v>2019</v>
      </c>
      <c r="D99">
        <f>'ZOOM 92'!C137</f>
        <v>0</v>
      </c>
      <c r="E99">
        <f>'ZOOM 92'!D137</f>
        <v>0</v>
      </c>
      <c r="F99">
        <f>'ZOOM 92'!E137</f>
        <v>0</v>
      </c>
      <c r="G99">
        <f>'ZOOM 92'!F137</f>
        <v>0</v>
      </c>
      <c r="H99">
        <f>'ZOOM 92'!G137</f>
        <v>0</v>
      </c>
      <c r="I99">
        <f>'ZOOM 92'!H137</f>
        <v>0</v>
      </c>
      <c r="J99">
        <f>'ZOOM 92'!I137</f>
        <v>0</v>
      </c>
      <c r="K99">
        <f>'ZOOM 92'!J137</f>
        <v>0</v>
      </c>
      <c r="L99">
        <f>'ZOOM 92'!K137</f>
        <v>0</v>
      </c>
      <c r="M99">
        <f>'ZOOM 92'!L137</f>
        <v>0</v>
      </c>
      <c r="N99">
        <f>'ZOOM 92'!M137</f>
        <v>0</v>
      </c>
      <c r="O99">
        <f>'ZOOM 92'!N137</f>
        <v>0</v>
      </c>
      <c r="P99">
        <f>'ZOOM 92'!O137</f>
        <v>0</v>
      </c>
      <c r="Q99">
        <f t="shared" si="1"/>
        <v>0</v>
      </c>
    </row>
    <row r="100" spans="1:17">
      <c r="B100" s="686"/>
      <c r="C100" s="686"/>
    </row>
    <row r="101" spans="1:17">
      <c r="A101">
        <v>92</v>
      </c>
      <c r="B101" s="686" t="s">
        <v>3104</v>
      </c>
      <c r="C101">
        <v>2025</v>
      </c>
      <c r="D101">
        <f>'ZOOM 92'!C141</f>
        <v>36</v>
      </c>
      <c r="E101">
        <f>'ZOOM 92'!D141</f>
        <v>0</v>
      </c>
      <c r="F101">
        <f>'ZOOM 92'!E141</f>
        <v>0</v>
      </c>
      <c r="G101">
        <f>'ZOOM 92'!F141</f>
        <v>0</v>
      </c>
      <c r="H101" t="str">
        <f>'ZOOM 92'!G141</f>
        <v/>
      </c>
      <c r="I101" t="str">
        <f>'ZOOM 92'!H141</f>
        <v/>
      </c>
      <c r="J101" t="str">
        <f>'ZOOM 92'!I141</f>
        <v/>
      </c>
      <c r="K101" t="str">
        <f>'ZOOM 92'!J141</f>
        <v/>
      </c>
      <c r="L101" t="str">
        <f>'ZOOM 92'!K141</f>
        <v/>
      </c>
      <c r="M101" t="str">
        <f>'ZOOM 92'!L141</f>
        <v/>
      </c>
      <c r="N101" t="str">
        <f>'ZOOM 92'!M141</f>
        <v/>
      </c>
      <c r="O101" t="str">
        <f>'ZOOM 92'!N141</f>
        <v/>
      </c>
      <c r="P101">
        <f>'ZOOM 92'!O141</f>
        <v>36</v>
      </c>
      <c r="Q101">
        <f t="shared" si="1"/>
        <v>0</v>
      </c>
    </row>
    <row r="102" spans="1:17">
      <c r="A102">
        <v>92</v>
      </c>
      <c r="B102" s="686" t="s">
        <v>3104</v>
      </c>
      <c r="C102">
        <v>2024</v>
      </c>
      <c r="D102">
        <f>'ZOOM 92'!C142</f>
        <v>52.9</v>
      </c>
      <c r="E102">
        <f>'ZOOM 92'!D142</f>
        <v>0</v>
      </c>
      <c r="F102">
        <f>'ZOOM 92'!E142</f>
        <v>21</v>
      </c>
      <c r="G102">
        <f>'ZOOM 92'!F142</f>
        <v>0</v>
      </c>
      <c r="H102">
        <f>'ZOOM 92'!G142</f>
        <v>15.58</v>
      </c>
      <c r="I102">
        <f>'ZOOM 92'!H142</f>
        <v>0</v>
      </c>
      <c r="J102">
        <f>'ZOOM 92'!I142</f>
        <v>0</v>
      </c>
      <c r="K102">
        <f>'ZOOM 92'!J142</f>
        <v>0</v>
      </c>
      <c r="L102">
        <f>'ZOOM 92'!K142</f>
        <v>0</v>
      </c>
      <c r="M102">
        <f>'ZOOM 92'!L142</f>
        <v>0</v>
      </c>
      <c r="N102">
        <f>'ZOOM 92'!M142</f>
        <v>0</v>
      </c>
      <c r="O102">
        <f>'ZOOM 92'!N142</f>
        <v>0</v>
      </c>
      <c r="P102">
        <f>'ZOOM 92'!O142</f>
        <v>89.48</v>
      </c>
      <c r="Q102">
        <f t="shared" si="1"/>
        <v>0</v>
      </c>
    </row>
    <row r="103" spans="1:17">
      <c r="A103">
        <v>92</v>
      </c>
      <c r="B103" s="686" t="s">
        <v>3104</v>
      </c>
      <c r="C103">
        <v>2023</v>
      </c>
      <c r="D103">
        <f>'ZOOM 92'!C143</f>
        <v>46</v>
      </c>
      <c r="E103">
        <f>'ZOOM 92'!D143</f>
        <v>23.65</v>
      </c>
      <c r="F103">
        <f>'ZOOM 92'!E143</f>
        <v>27.31</v>
      </c>
      <c r="G103">
        <f>'ZOOM 92'!F143</f>
        <v>71.8</v>
      </c>
      <c r="H103">
        <f>'ZOOM 92'!G143</f>
        <v>74.849999999999994</v>
      </c>
      <c r="I103">
        <f>'ZOOM 92'!H143</f>
        <v>32.69</v>
      </c>
      <c r="J103">
        <f>'ZOOM 92'!I143</f>
        <v>0</v>
      </c>
      <c r="K103">
        <f>'ZOOM 92'!J143</f>
        <v>0</v>
      </c>
      <c r="L103">
        <f>'ZOOM 92'!K143</f>
        <v>0</v>
      </c>
      <c r="M103">
        <f>'ZOOM 92'!L143</f>
        <v>70.959999999999994</v>
      </c>
      <c r="N103">
        <f>'ZOOM 92'!M143</f>
        <v>0</v>
      </c>
      <c r="O103">
        <f>'ZOOM 92'!N143</f>
        <v>0</v>
      </c>
      <c r="P103">
        <f>'ZOOM 92'!O143</f>
        <v>347.25999999999993</v>
      </c>
      <c r="Q103">
        <f t="shared" si="1"/>
        <v>25.479999999999997</v>
      </c>
    </row>
    <row r="104" spans="1:17">
      <c r="A104">
        <v>92</v>
      </c>
      <c r="B104" s="686" t="s">
        <v>3104</v>
      </c>
      <c r="C104">
        <v>2022</v>
      </c>
      <c r="D104">
        <f>'ZOOM 92'!C144</f>
        <v>0</v>
      </c>
      <c r="E104">
        <f>'ZOOM 92'!D144</f>
        <v>8.2899999999999991</v>
      </c>
      <c r="F104">
        <f>'ZOOM 92'!E144</f>
        <v>23.43</v>
      </c>
      <c r="G104">
        <f>'ZOOM 92'!F144</f>
        <v>12</v>
      </c>
      <c r="H104">
        <f>'ZOOM 92'!G144</f>
        <v>38.630000000000003</v>
      </c>
      <c r="I104">
        <f>'ZOOM 92'!H144</f>
        <v>21.18</v>
      </c>
      <c r="J104">
        <f>'ZOOM 92'!I144</f>
        <v>0</v>
      </c>
      <c r="K104">
        <f>'ZOOM 92'!J144</f>
        <v>0</v>
      </c>
      <c r="L104">
        <f>'ZOOM 92'!K144</f>
        <v>0</v>
      </c>
      <c r="M104">
        <f>'ZOOM 92'!L144</f>
        <v>30.36</v>
      </c>
      <c r="N104">
        <f>'ZOOM 92'!M144</f>
        <v>33.72</v>
      </c>
      <c r="O104">
        <f>'ZOOM 92'!N144</f>
        <v>46.82</v>
      </c>
      <c r="P104">
        <f>'ZOOM 92'!O144</f>
        <v>214.42999999999998</v>
      </c>
      <c r="Q104">
        <f t="shared" si="1"/>
        <v>16.59</v>
      </c>
    </row>
    <row r="105" spans="1:17">
      <c r="A105">
        <v>92</v>
      </c>
      <c r="B105" s="686" t="s">
        <v>3104</v>
      </c>
      <c r="C105">
        <v>2021</v>
      </c>
      <c r="D105">
        <f>'ZOOM 92'!C145</f>
        <v>0</v>
      </c>
      <c r="E105">
        <f>'ZOOM 92'!D145</f>
        <v>0</v>
      </c>
      <c r="F105">
        <f>'ZOOM 92'!E145</f>
        <v>0</v>
      </c>
      <c r="G105">
        <f>'ZOOM 92'!F145</f>
        <v>0</v>
      </c>
      <c r="H105">
        <f>'ZOOM 92'!G145</f>
        <v>0</v>
      </c>
      <c r="I105">
        <f>'ZOOM 92'!H145</f>
        <v>0</v>
      </c>
      <c r="J105">
        <f>'ZOOM 92'!I145</f>
        <v>0</v>
      </c>
      <c r="K105">
        <f>'ZOOM 92'!J145</f>
        <v>0</v>
      </c>
      <c r="L105">
        <f>'ZOOM 92'!K145</f>
        <v>0</v>
      </c>
      <c r="M105">
        <f>'ZOOM 92'!L145</f>
        <v>0</v>
      </c>
      <c r="N105">
        <f>'ZOOM 92'!M145</f>
        <v>0</v>
      </c>
      <c r="O105">
        <f>'ZOOM 92'!N145</f>
        <v>0</v>
      </c>
      <c r="P105">
        <f>'ZOOM 92'!O145</f>
        <v>0</v>
      </c>
      <c r="Q105">
        <f t="shared" si="1"/>
        <v>0</v>
      </c>
    </row>
    <row r="106" spans="1:17">
      <c r="A106">
        <v>92</v>
      </c>
      <c r="B106" s="686" t="s">
        <v>3104</v>
      </c>
      <c r="C106">
        <v>2020</v>
      </c>
      <c r="D106">
        <f>'ZOOM 92'!C146</f>
        <v>0</v>
      </c>
      <c r="E106">
        <f>'ZOOM 92'!D146</f>
        <v>0</v>
      </c>
      <c r="F106">
        <f>'ZOOM 92'!E146</f>
        <v>0</v>
      </c>
      <c r="G106">
        <f>'ZOOM 92'!F146</f>
        <v>0</v>
      </c>
      <c r="H106">
        <f>'ZOOM 92'!G146</f>
        <v>0</v>
      </c>
      <c r="I106">
        <f>'ZOOM 92'!H146</f>
        <v>0</v>
      </c>
      <c r="J106">
        <f>'ZOOM 92'!I146</f>
        <v>0</v>
      </c>
      <c r="K106">
        <f>'ZOOM 92'!J146</f>
        <v>0</v>
      </c>
      <c r="L106">
        <f>'ZOOM 92'!K146</f>
        <v>0</v>
      </c>
      <c r="M106">
        <f>'ZOOM 92'!L146</f>
        <v>831</v>
      </c>
      <c r="N106">
        <f>'ZOOM 92'!M146</f>
        <v>0</v>
      </c>
      <c r="O106">
        <f>'ZOOM 92'!N146</f>
        <v>0</v>
      </c>
      <c r="P106">
        <f>'ZOOM 92'!O146</f>
        <v>831</v>
      </c>
      <c r="Q106">
        <f t="shared" si="1"/>
        <v>0</v>
      </c>
    </row>
    <row r="107" spans="1:17">
      <c r="A107">
        <v>92</v>
      </c>
      <c r="B107" s="686" t="s">
        <v>3104</v>
      </c>
      <c r="C107">
        <v>2019</v>
      </c>
      <c r="D107">
        <f>'ZOOM 92'!C147</f>
        <v>0</v>
      </c>
      <c r="E107">
        <f>'ZOOM 92'!D147</f>
        <v>0</v>
      </c>
      <c r="F107">
        <f>'ZOOM 92'!E147</f>
        <v>0</v>
      </c>
      <c r="G107">
        <f>'ZOOM 92'!F147</f>
        <v>64</v>
      </c>
      <c r="H107">
        <f>'ZOOM 92'!G147</f>
        <v>0</v>
      </c>
      <c r="I107">
        <f>'ZOOM 92'!H147</f>
        <v>0</v>
      </c>
      <c r="J107">
        <f>'ZOOM 92'!I147</f>
        <v>0</v>
      </c>
      <c r="K107">
        <f>'ZOOM 92'!J147</f>
        <v>0</v>
      </c>
      <c r="L107">
        <f>'ZOOM 92'!K147</f>
        <v>13.2</v>
      </c>
      <c r="M107">
        <f>'ZOOM 92'!L147</f>
        <v>0</v>
      </c>
      <c r="N107">
        <f>'ZOOM 92'!M147</f>
        <v>0</v>
      </c>
      <c r="O107">
        <f>'ZOOM 92'!N147</f>
        <v>0</v>
      </c>
      <c r="P107">
        <f>'ZOOM 92'!O147</f>
        <v>77.2</v>
      </c>
      <c r="Q107">
        <f t="shared" si="1"/>
        <v>0</v>
      </c>
    </row>
    <row r="108" spans="1:17">
      <c r="B108" s="686"/>
      <c r="C108" s="686"/>
    </row>
    <row r="109" spans="1:17">
      <c r="A109">
        <v>92</v>
      </c>
      <c r="B109" s="686" t="s">
        <v>3105</v>
      </c>
      <c r="C109">
        <v>2025</v>
      </c>
      <c r="D109">
        <f>'ZOOM 92'!C151</f>
        <v>96.25</v>
      </c>
      <c r="E109">
        <f>'ZOOM 92'!D151</f>
        <v>168</v>
      </c>
      <c r="F109">
        <f>'ZOOM 92'!E151</f>
        <v>135.94999999999999</v>
      </c>
      <c r="G109">
        <f>'ZOOM 92'!F151</f>
        <v>43.15</v>
      </c>
      <c r="H109" t="str">
        <f>'ZOOM 92'!G151</f>
        <v/>
      </c>
      <c r="I109" t="str">
        <f>'ZOOM 92'!H151</f>
        <v/>
      </c>
      <c r="J109" t="str">
        <f>'ZOOM 92'!I151</f>
        <v/>
      </c>
      <c r="K109" t="str">
        <f>'ZOOM 92'!J151</f>
        <v/>
      </c>
      <c r="L109" t="str">
        <f>'ZOOM 92'!K151</f>
        <v/>
      </c>
      <c r="M109" t="str">
        <f>'ZOOM 92'!L151</f>
        <v/>
      </c>
      <c r="N109" t="str">
        <f>'ZOOM 92'!M151</f>
        <v/>
      </c>
      <c r="O109" t="str">
        <f>'ZOOM 92'!N151</f>
        <v/>
      </c>
      <c r="P109">
        <f>'ZOOM 92'!O151</f>
        <v>443.34999999999997</v>
      </c>
      <c r="Q109">
        <f t="shared" si="1"/>
        <v>116.1</v>
      </c>
    </row>
    <row r="110" spans="1:17">
      <c r="A110">
        <v>92</v>
      </c>
      <c r="B110" s="686" t="s">
        <v>3105</v>
      </c>
      <c r="C110">
        <v>2024</v>
      </c>
      <c r="D110">
        <f>'ZOOM 92'!C152</f>
        <v>11</v>
      </c>
      <c r="E110">
        <f>'ZOOM 92'!D152</f>
        <v>55.8</v>
      </c>
      <c r="F110">
        <f>'ZOOM 92'!E152</f>
        <v>9.6</v>
      </c>
      <c r="G110">
        <f>'ZOOM 92'!F152</f>
        <v>66</v>
      </c>
      <c r="H110">
        <f>'ZOOM 92'!G152</f>
        <v>28</v>
      </c>
      <c r="I110">
        <f>'ZOOM 92'!H152</f>
        <v>0</v>
      </c>
      <c r="J110">
        <f>'ZOOM 92'!I152</f>
        <v>6.4</v>
      </c>
      <c r="K110">
        <f>'ZOOM 92'!J152</f>
        <v>0</v>
      </c>
      <c r="L110">
        <f>'ZOOM 92'!K152</f>
        <v>0</v>
      </c>
      <c r="M110">
        <f>'ZOOM 92'!L152</f>
        <v>0</v>
      </c>
      <c r="N110">
        <f>'ZOOM 92'!M152</f>
        <v>0</v>
      </c>
      <c r="O110">
        <f>'ZOOM 92'!N152</f>
        <v>0</v>
      </c>
      <c r="P110">
        <f>'ZOOM 92'!O152</f>
        <v>176.79999999999998</v>
      </c>
      <c r="Q110">
        <f t="shared" si="1"/>
        <v>3.2</v>
      </c>
    </row>
    <row r="111" spans="1:17">
      <c r="A111">
        <v>92</v>
      </c>
      <c r="B111" s="686" t="s">
        <v>3105</v>
      </c>
      <c r="C111">
        <v>2023</v>
      </c>
      <c r="D111">
        <f>'ZOOM 92'!C153</f>
        <v>134.5</v>
      </c>
      <c r="E111">
        <f>'ZOOM 92'!D153</f>
        <v>35</v>
      </c>
      <c r="F111">
        <f>'ZOOM 92'!E153</f>
        <v>58.8</v>
      </c>
      <c r="G111">
        <f>'ZOOM 92'!F153</f>
        <v>15</v>
      </c>
      <c r="H111">
        <f>'ZOOM 92'!G153</f>
        <v>38</v>
      </c>
      <c r="I111">
        <f>'ZOOM 92'!H153</f>
        <v>75</v>
      </c>
      <c r="J111">
        <f>'ZOOM 92'!I153</f>
        <v>0</v>
      </c>
      <c r="K111">
        <f>'ZOOM 92'!J153</f>
        <v>0</v>
      </c>
      <c r="L111">
        <f>'ZOOM 92'!K153</f>
        <v>30</v>
      </c>
      <c r="M111">
        <f>'ZOOM 92'!L153</f>
        <v>0</v>
      </c>
      <c r="N111">
        <f>'ZOOM 92'!M153</f>
        <v>0</v>
      </c>
      <c r="O111">
        <f>'ZOOM 92'!N153</f>
        <v>48.1</v>
      </c>
      <c r="P111">
        <f>'ZOOM 92'!O153</f>
        <v>434.40000000000003</v>
      </c>
      <c r="Q111">
        <f t="shared" si="1"/>
        <v>32.5</v>
      </c>
    </row>
    <row r="112" spans="1:17">
      <c r="A112">
        <v>92</v>
      </c>
      <c r="B112" s="686" t="s">
        <v>3105</v>
      </c>
      <c r="C112">
        <v>2022</v>
      </c>
      <c r="D112">
        <f>'ZOOM 92'!C154</f>
        <v>0</v>
      </c>
      <c r="E112">
        <f>'ZOOM 92'!D154</f>
        <v>133.21</v>
      </c>
      <c r="F112">
        <f>'ZOOM 92'!E154</f>
        <v>30.3</v>
      </c>
      <c r="G112">
        <f>'ZOOM 92'!F154</f>
        <v>43</v>
      </c>
      <c r="H112">
        <f>'ZOOM 92'!G154</f>
        <v>30.3</v>
      </c>
      <c r="I112">
        <f>'ZOOM 92'!H154</f>
        <v>0</v>
      </c>
      <c r="J112">
        <f>'ZOOM 92'!I154</f>
        <v>54</v>
      </c>
      <c r="K112">
        <f>'ZOOM 92'!J154</f>
        <v>0</v>
      </c>
      <c r="L112">
        <f>'ZOOM 92'!K154</f>
        <v>0</v>
      </c>
      <c r="M112">
        <f>'ZOOM 92'!L154</f>
        <v>114</v>
      </c>
      <c r="N112">
        <f>'ZOOM 92'!M154</f>
        <v>26</v>
      </c>
      <c r="O112">
        <f>'ZOOM 92'!N154</f>
        <v>14.5</v>
      </c>
      <c r="P112">
        <f>'ZOOM 92'!O154</f>
        <v>445.31000000000006</v>
      </c>
      <c r="Q112">
        <f t="shared" si="1"/>
        <v>28.15</v>
      </c>
    </row>
    <row r="113" spans="1:17">
      <c r="A113">
        <v>92</v>
      </c>
      <c r="B113" s="686" t="s">
        <v>3105</v>
      </c>
      <c r="C113">
        <v>2021</v>
      </c>
      <c r="D113">
        <f>'ZOOM 92'!C155</f>
        <v>0</v>
      </c>
      <c r="E113">
        <f>'ZOOM 92'!D155</f>
        <v>0</v>
      </c>
      <c r="F113">
        <f>'ZOOM 92'!E155</f>
        <v>0</v>
      </c>
      <c r="G113">
        <f>'ZOOM 92'!F155</f>
        <v>0</v>
      </c>
      <c r="H113">
        <f>'ZOOM 92'!G155</f>
        <v>0</v>
      </c>
      <c r="I113">
        <f>'ZOOM 92'!H155</f>
        <v>0</v>
      </c>
      <c r="J113">
        <f>'ZOOM 92'!I155</f>
        <v>0</v>
      </c>
      <c r="K113">
        <f>'ZOOM 92'!J155</f>
        <v>0</v>
      </c>
      <c r="L113">
        <f>'ZOOM 92'!K155</f>
        <v>0</v>
      </c>
      <c r="M113">
        <f>'ZOOM 92'!L155</f>
        <v>0</v>
      </c>
      <c r="N113">
        <f>'ZOOM 92'!M155</f>
        <v>0</v>
      </c>
      <c r="O113">
        <f>'ZOOM 92'!N155</f>
        <v>0</v>
      </c>
      <c r="P113">
        <f>'ZOOM 92'!O155</f>
        <v>0</v>
      </c>
      <c r="Q113">
        <f t="shared" si="1"/>
        <v>0</v>
      </c>
    </row>
    <row r="114" spans="1:17">
      <c r="A114">
        <v>92</v>
      </c>
      <c r="B114" s="686" t="s">
        <v>3105</v>
      </c>
      <c r="C114">
        <v>2020</v>
      </c>
      <c r="D114">
        <f>'ZOOM 92'!C156</f>
        <v>20</v>
      </c>
      <c r="E114">
        <f>'ZOOM 92'!D156</f>
        <v>35</v>
      </c>
      <c r="F114">
        <f>'ZOOM 92'!E156</f>
        <v>343.25</v>
      </c>
      <c r="G114">
        <f>'ZOOM 92'!F156</f>
        <v>568</v>
      </c>
      <c r="H114">
        <f>'ZOOM 92'!G156</f>
        <v>211.5</v>
      </c>
      <c r="I114">
        <f>'ZOOM 92'!H156</f>
        <v>0</v>
      </c>
      <c r="J114">
        <f>'ZOOM 92'!I156</f>
        <v>0</v>
      </c>
      <c r="K114">
        <f>'ZOOM 92'!J156</f>
        <v>24.4</v>
      </c>
      <c r="L114">
        <f>'ZOOM 92'!K156</f>
        <v>30</v>
      </c>
      <c r="M114">
        <f>'ZOOM 92'!L156</f>
        <v>0</v>
      </c>
      <c r="N114">
        <f>'ZOOM 92'!M156</f>
        <v>0</v>
      </c>
      <c r="O114">
        <f>'ZOOM 92'!N156</f>
        <v>0</v>
      </c>
      <c r="P114">
        <f>'ZOOM 92'!O156</f>
        <v>1232.1500000000001</v>
      </c>
      <c r="Q114">
        <f t="shared" si="1"/>
        <v>22.2</v>
      </c>
    </row>
    <row r="115" spans="1:17">
      <c r="A115">
        <v>92</v>
      </c>
      <c r="B115" s="686" t="s">
        <v>3105</v>
      </c>
      <c r="C115">
        <v>2019</v>
      </c>
      <c r="D115">
        <f>'ZOOM 92'!C157</f>
        <v>117.55</v>
      </c>
      <c r="E115">
        <f>'ZOOM 92'!D157</f>
        <v>102.77</v>
      </c>
      <c r="F115">
        <f>'ZOOM 92'!E157</f>
        <v>190.94</v>
      </c>
      <c r="G115">
        <f>'ZOOM 92'!F157</f>
        <v>60.1</v>
      </c>
      <c r="H115">
        <f>'ZOOM 92'!G157</f>
        <v>78.48</v>
      </c>
      <c r="I115">
        <f>'ZOOM 92'!H157</f>
        <v>50.5</v>
      </c>
      <c r="J115">
        <f>'ZOOM 92'!I157</f>
        <v>64.5</v>
      </c>
      <c r="K115">
        <f>'ZOOM 92'!J157</f>
        <v>19</v>
      </c>
      <c r="L115">
        <f>'ZOOM 92'!K157</f>
        <v>90.5</v>
      </c>
      <c r="M115">
        <f>'ZOOM 92'!L157</f>
        <v>99.5</v>
      </c>
      <c r="N115">
        <f>'ZOOM 92'!M157</f>
        <v>65</v>
      </c>
      <c r="O115">
        <f>'ZOOM 92'!N157</f>
        <v>27</v>
      </c>
      <c r="P115">
        <f>'ZOOM 92'!O157</f>
        <v>965.84</v>
      </c>
      <c r="Q115">
        <f t="shared" si="1"/>
        <v>71.740000000000009</v>
      </c>
    </row>
    <row r="116" spans="1:17">
      <c r="B116" s="686"/>
      <c r="C116" s="686"/>
    </row>
    <row r="117" spans="1:17">
      <c r="A117">
        <v>92</v>
      </c>
      <c r="B117" s="686" t="s">
        <v>3106</v>
      </c>
      <c r="C117">
        <v>2025</v>
      </c>
      <c r="D117">
        <f>'ZOOM 92'!C161</f>
        <v>0</v>
      </c>
      <c r="E117" t="str">
        <f>'ZOOM 92'!D161</f>
        <v/>
      </c>
      <c r="F117" t="str">
        <f>'ZOOM 92'!E161</f>
        <v/>
      </c>
      <c r="G117" t="str">
        <f>'ZOOM 92'!F161</f>
        <v/>
      </c>
      <c r="H117" t="str">
        <f>'ZOOM 92'!G161</f>
        <v/>
      </c>
      <c r="I117" t="str">
        <f>'ZOOM 92'!H161</f>
        <v/>
      </c>
      <c r="J117" t="str">
        <f>'ZOOM 92'!I161</f>
        <v/>
      </c>
      <c r="K117" t="str">
        <f>'ZOOM 92'!J161</f>
        <v/>
      </c>
      <c r="L117" t="str">
        <f>'ZOOM 92'!K161</f>
        <v/>
      </c>
      <c r="M117" t="str">
        <f>'ZOOM 92'!L161</f>
        <v/>
      </c>
      <c r="N117" t="str">
        <f>'ZOOM 92'!M161</f>
        <v/>
      </c>
      <c r="O117" t="str">
        <f>'ZOOM 92'!N161</f>
        <v/>
      </c>
      <c r="P117">
        <f>'ZOOM 92'!O161</f>
        <v>0</v>
      </c>
      <c r="Q117">
        <f t="shared" si="1"/>
        <v>0</v>
      </c>
    </row>
    <row r="118" spans="1:17">
      <c r="A118">
        <v>92</v>
      </c>
      <c r="B118" s="686" t="s">
        <v>3106</v>
      </c>
      <c r="C118">
        <v>2024</v>
      </c>
      <c r="D118">
        <f>'ZOOM 92'!C162</f>
        <v>18.7</v>
      </c>
      <c r="E118">
        <f>'ZOOM 92'!D162</f>
        <v>0</v>
      </c>
      <c r="F118">
        <f>'ZOOM 92'!E162</f>
        <v>138</v>
      </c>
      <c r="G118">
        <f>'ZOOM 92'!F162</f>
        <v>0</v>
      </c>
      <c r="H118">
        <f>'ZOOM 92'!G162</f>
        <v>0</v>
      </c>
      <c r="I118">
        <f>'ZOOM 92'!H162</f>
        <v>0</v>
      </c>
      <c r="J118">
        <f>'ZOOM 92'!I162</f>
        <v>0</v>
      </c>
      <c r="K118">
        <f>'ZOOM 92'!J162</f>
        <v>0</v>
      </c>
      <c r="L118">
        <f>'ZOOM 92'!K162</f>
        <v>0</v>
      </c>
      <c r="M118">
        <f>'ZOOM 92'!L162</f>
        <v>0</v>
      </c>
      <c r="N118">
        <f>'ZOOM 92'!M162</f>
        <v>0</v>
      </c>
      <c r="O118">
        <f>'ZOOM 92'!N162</f>
        <v>0</v>
      </c>
      <c r="P118">
        <f>'ZOOM 92'!O162</f>
        <v>156.69999999999999</v>
      </c>
      <c r="Q118">
        <f t="shared" si="1"/>
        <v>0</v>
      </c>
    </row>
    <row r="119" spans="1:17">
      <c r="A119">
        <v>92</v>
      </c>
      <c r="B119" s="686" t="s">
        <v>3106</v>
      </c>
      <c r="C119">
        <v>2023</v>
      </c>
      <c r="D119">
        <f>'ZOOM 92'!C163</f>
        <v>24.7</v>
      </c>
      <c r="E119">
        <f>'ZOOM 92'!D163</f>
        <v>47.21</v>
      </c>
      <c r="F119">
        <f>'ZOOM 92'!E163</f>
        <v>57.989999999999995</v>
      </c>
      <c r="G119">
        <f>'ZOOM 92'!F163</f>
        <v>27.08</v>
      </c>
      <c r="H119">
        <f>'ZOOM 92'!G163</f>
        <v>6.88</v>
      </c>
      <c r="I119">
        <f>'ZOOM 92'!H163</f>
        <v>61.173000000000002</v>
      </c>
      <c r="J119">
        <f>'ZOOM 92'!I163</f>
        <v>0</v>
      </c>
      <c r="K119">
        <f>'ZOOM 92'!J163</f>
        <v>0</v>
      </c>
      <c r="L119">
        <f>'ZOOM 92'!K163</f>
        <v>7</v>
      </c>
      <c r="M119">
        <f>'ZOOM 92'!L163</f>
        <v>14</v>
      </c>
      <c r="N119">
        <f>'ZOOM 92'!M163</f>
        <v>7.23</v>
      </c>
      <c r="O119">
        <f>'ZOOM 92'!N163</f>
        <v>0</v>
      </c>
      <c r="P119">
        <f>'ZOOM 92'!O163</f>
        <v>253.26299999999995</v>
      </c>
      <c r="Q119">
        <f t="shared" si="1"/>
        <v>10.615</v>
      </c>
    </row>
    <row r="120" spans="1:17">
      <c r="A120">
        <v>92</v>
      </c>
      <c r="B120" s="686" t="s">
        <v>3106</v>
      </c>
      <c r="C120">
        <v>2022</v>
      </c>
      <c r="D120">
        <f>'ZOOM 92'!C164</f>
        <v>50</v>
      </c>
      <c r="E120">
        <f>'ZOOM 92'!D164</f>
        <v>86.8</v>
      </c>
      <c r="F120">
        <f>'ZOOM 92'!E164</f>
        <v>8.6</v>
      </c>
      <c r="G120">
        <f>'ZOOM 92'!F164</f>
        <v>52</v>
      </c>
      <c r="H120">
        <f>'ZOOM 92'!G164</f>
        <v>0</v>
      </c>
      <c r="I120">
        <f>'ZOOM 92'!H164</f>
        <v>0</v>
      </c>
      <c r="J120">
        <f>'ZOOM 92'!I164</f>
        <v>11.35</v>
      </c>
      <c r="K120">
        <f>'ZOOM 92'!J164</f>
        <v>0</v>
      </c>
      <c r="L120">
        <f>'ZOOM 92'!K164</f>
        <v>87.850000000000009</v>
      </c>
      <c r="M120">
        <f>'ZOOM 92'!L164</f>
        <v>47</v>
      </c>
      <c r="N120">
        <f>'ZOOM 92'!M164</f>
        <v>66.75</v>
      </c>
      <c r="O120">
        <f>'ZOOM 92'!N164</f>
        <v>99</v>
      </c>
      <c r="P120">
        <f>'ZOOM 92'!O164</f>
        <v>509.35</v>
      </c>
      <c r="Q120">
        <f t="shared" si="1"/>
        <v>48.5</v>
      </c>
    </row>
    <row r="121" spans="1:17">
      <c r="A121">
        <v>92</v>
      </c>
      <c r="B121" s="686" t="s">
        <v>3106</v>
      </c>
      <c r="C121">
        <v>2021</v>
      </c>
      <c r="D121">
        <f>'ZOOM 92'!C165</f>
        <v>0</v>
      </c>
      <c r="E121">
        <f>'ZOOM 92'!D165</f>
        <v>0</v>
      </c>
      <c r="F121">
        <f>'ZOOM 92'!E165</f>
        <v>0</v>
      </c>
      <c r="G121">
        <f>'ZOOM 92'!F165</f>
        <v>0</v>
      </c>
      <c r="H121">
        <f>'ZOOM 92'!G165</f>
        <v>0</v>
      </c>
      <c r="I121">
        <f>'ZOOM 92'!H165</f>
        <v>35</v>
      </c>
      <c r="J121">
        <f>'ZOOM 92'!I165</f>
        <v>113</v>
      </c>
      <c r="K121">
        <f>'ZOOM 92'!J165</f>
        <v>23.8</v>
      </c>
      <c r="L121">
        <f>'ZOOM 92'!K165</f>
        <v>89.16</v>
      </c>
      <c r="M121">
        <f>'ZOOM 92'!L165</f>
        <v>62</v>
      </c>
      <c r="N121">
        <f>'ZOOM 92'!M165</f>
        <v>32</v>
      </c>
      <c r="O121">
        <f>'ZOOM 92'!N165</f>
        <v>148</v>
      </c>
      <c r="P121">
        <f>'ZOOM 92'!O165</f>
        <v>502.96000000000004</v>
      </c>
      <c r="Q121">
        <f t="shared" si="1"/>
        <v>27.9</v>
      </c>
    </row>
    <row r="122" spans="1:17">
      <c r="A122">
        <v>92</v>
      </c>
      <c r="B122" s="686" t="s">
        <v>3106</v>
      </c>
      <c r="C122">
        <v>2020</v>
      </c>
      <c r="D122">
        <f>'ZOOM 92'!C166</f>
        <v>0</v>
      </c>
      <c r="E122">
        <f>'ZOOM 92'!D166</f>
        <v>0</v>
      </c>
      <c r="F122">
        <f>'ZOOM 92'!E166</f>
        <v>208.75</v>
      </c>
      <c r="G122">
        <f>'ZOOM 92'!F166</f>
        <v>0</v>
      </c>
      <c r="H122">
        <f>'ZOOM 92'!G166</f>
        <v>0</v>
      </c>
      <c r="I122">
        <f>'ZOOM 92'!H166</f>
        <v>0</v>
      </c>
      <c r="J122">
        <f>'ZOOM 92'!I166</f>
        <v>0</v>
      </c>
      <c r="K122">
        <f>'ZOOM 92'!J166</f>
        <v>13.9</v>
      </c>
      <c r="L122">
        <f>'ZOOM 92'!K166</f>
        <v>126</v>
      </c>
      <c r="M122">
        <f>'ZOOM 92'!L166</f>
        <v>160.88</v>
      </c>
      <c r="N122">
        <f>'ZOOM 92'!M166</f>
        <v>0</v>
      </c>
      <c r="O122">
        <f>'ZOOM 92'!N166</f>
        <v>0</v>
      </c>
      <c r="P122">
        <f>'ZOOM 92'!O166</f>
        <v>509.53</v>
      </c>
      <c r="Q122">
        <f t="shared" si="1"/>
        <v>0</v>
      </c>
    </row>
    <row r="123" spans="1:17">
      <c r="A123">
        <v>92</v>
      </c>
      <c r="B123" s="686" t="s">
        <v>3106</v>
      </c>
      <c r="C123">
        <v>2019</v>
      </c>
      <c r="D123">
        <f>'ZOOM 92'!C167</f>
        <v>0</v>
      </c>
      <c r="E123">
        <f>'ZOOM 92'!D167</f>
        <v>0</v>
      </c>
      <c r="F123">
        <f>'ZOOM 92'!E167</f>
        <v>0</v>
      </c>
      <c r="G123">
        <f>'ZOOM 92'!F167</f>
        <v>0</v>
      </c>
      <c r="H123">
        <f>'ZOOM 92'!G167</f>
        <v>0</v>
      </c>
      <c r="I123">
        <f>'ZOOM 92'!H167</f>
        <v>0</v>
      </c>
      <c r="J123">
        <f>'ZOOM 92'!I167</f>
        <v>0</v>
      </c>
      <c r="K123">
        <f>'ZOOM 92'!J167</f>
        <v>0</v>
      </c>
      <c r="L123">
        <f>'ZOOM 92'!K167</f>
        <v>0</v>
      </c>
      <c r="M123">
        <f>'ZOOM 92'!L167</f>
        <v>0</v>
      </c>
      <c r="N123">
        <f>'ZOOM 92'!M167</f>
        <v>0</v>
      </c>
      <c r="O123">
        <f>'ZOOM 92'!N167</f>
        <v>0</v>
      </c>
      <c r="P123">
        <f>'ZOOM 92'!O167</f>
        <v>0</v>
      </c>
      <c r="Q123">
        <f t="shared" si="1"/>
        <v>0</v>
      </c>
    </row>
    <row r="124" spans="1:17">
      <c r="B124" s="686"/>
      <c r="C124" s="686"/>
    </row>
    <row r="125" spans="1:17">
      <c r="A125">
        <v>92</v>
      </c>
      <c r="B125" s="686" t="s">
        <v>3107</v>
      </c>
      <c r="C125">
        <v>2025</v>
      </c>
      <c r="D125">
        <f>'ZOOM 92'!C171</f>
        <v>19.54</v>
      </c>
      <c r="E125">
        <f>'ZOOM 92'!D171</f>
        <v>19.799999999999997</v>
      </c>
      <c r="F125">
        <f>'ZOOM 92'!E171</f>
        <v>22.3</v>
      </c>
      <c r="G125">
        <f>'ZOOM 92'!F171</f>
        <v>0</v>
      </c>
      <c r="H125" t="str">
        <f>'ZOOM 92'!G171</f>
        <v/>
      </c>
      <c r="I125" t="str">
        <f>'ZOOM 92'!H171</f>
        <v/>
      </c>
      <c r="J125" t="str">
        <f>'ZOOM 92'!I171</f>
        <v/>
      </c>
      <c r="K125" t="str">
        <f>'ZOOM 92'!J171</f>
        <v/>
      </c>
      <c r="L125" t="str">
        <f>'ZOOM 92'!K171</f>
        <v/>
      </c>
      <c r="M125" t="str">
        <f>'ZOOM 92'!L171</f>
        <v/>
      </c>
      <c r="N125" t="str">
        <f>'ZOOM 92'!M171</f>
        <v/>
      </c>
      <c r="O125" t="str">
        <f>'ZOOM 92'!N171</f>
        <v/>
      </c>
      <c r="P125">
        <f>'ZOOM 92'!O171</f>
        <v>61.64</v>
      </c>
      <c r="Q125">
        <f t="shared" si="1"/>
        <v>19.669999999999998</v>
      </c>
    </row>
    <row r="126" spans="1:17">
      <c r="A126">
        <v>92</v>
      </c>
      <c r="B126" s="686" t="s">
        <v>3107</v>
      </c>
      <c r="C126">
        <v>2024</v>
      </c>
      <c r="D126">
        <f>'ZOOM 92'!C172</f>
        <v>0</v>
      </c>
      <c r="E126">
        <f>'ZOOM 92'!D172</f>
        <v>0</v>
      </c>
      <c r="F126">
        <f>'ZOOM 92'!E172</f>
        <v>10.050000000000001</v>
      </c>
      <c r="G126">
        <f>'ZOOM 92'!F172</f>
        <v>0</v>
      </c>
      <c r="H126">
        <f>'ZOOM 92'!G172</f>
        <v>0</v>
      </c>
      <c r="I126">
        <f>'ZOOM 92'!H172</f>
        <v>15.04</v>
      </c>
      <c r="J126">
        <f>'ZOOM 92'!I172</f>
        <v>22.2</v>
      </c>
      <c r="K126">
        <f>'ZOOM 92'!J172</f>
        <v>0</v>
      </c>
      <c r="L126">
        <f>'ZOOM 92'!K172</f>
        <v>27.6</v>
      </c>
      <c r="M126">
        <f>'ZOOM 92'!L172</f>
        <v>3</v>
      </c>
      <c r="N126">
        <f>'ZOOM 92'!M172</f>
        <v>12.5</v>
      </c>
      <c r="O126">
        <f>'ZOOM 92'!N172</f>
        <v>7.5</v>
      </c>
      <c r="P126">
        <f>'ZOOM 92'!O172</f>
        <v>97.89</v>
      </c>
      <c r="Q126">
        <f t="shared" si="1"/>
        <v>5.25</v>
      </c>
    </row>
    <row r="127" spans="1:17">
      <c r="A127">
        <v>92</v>
      </c>
      <c r="B127" s="686" t="s">
        <v>3107</v>
      </c>
      <c r="C127">
        <v>2023</v>
      </c>
      <c r="D127">
        <f>'ZOOM 92'!C173</f>
        <v>19.28</v>
      </c>
      <c r="E127">
        <f>'ZOOM 92'!D173</f>
        <v>6</v>
      </c>
      <c r="F127">
        <f>'ZOOM 92'!E173</f>
        <v>17.5</v>
      </c>
      <c r="G127">
        <f>'ZOOM 92'!F173</f>
        <v>37.44</v>
      </c>
      <c r="H127">
        <f>'ZOOM 92'!G173</f>
        <v>20.36</v>
      </c>
      <c r="I127">
        <f>'ZOOM 92'!H173</f>
        <v>69.900000000000006</v>
      </c>
      <c r="J127">
        <f>'ZOOM 92'!I173</f>
        <v>50.06</v>
      </c>
      <c r="K127">
        <f>'ZOOM 92'!J173</f>
        <v>0</v>
      </c>
      <c r="L127">
        <f>'ZOOM 92'!K173</f>
        <v>36</v>
      </c>
      <c r="M127">
        <f>'ZOOM 92'!L173</f>
        <v>0</v>
      </c>
      <c r="N127">
        <f>'ZOOM 92'!M173</f>
        <v>0</v>
      </c>
      <c r="O127">
        <f>'ZOOM 92'!N173</f>
        <v>0</v>
      </c>
      <c r="P127">
        <f>'ZOOM 92'!O173</f>
        <v>256.54000000000002</v>
      </c>
      <c r="Q127">
        <f t="shared" si="1"/>
        <v>18.39</v>
      </c>
    </row>
    <row r="128" spans="1:17">
      <c r="A128">
        <v>92</v>
      </c>
      <c r="B128" s="686" t="s">
        <v>3107</v>
      </c>
      <c r="C128">
        <v>2022</v>
      </c>
      <c r="D128">
        <f>'ZOOM 92'!C174</f>
        <v>14.66</v>
      </c>
      <c r="E128">
        <f>'ZOOM 92'!D174</f>
        <v>63.5</v>
      </c>
      <c r="F128">
        <f>'ZOOM 92'!E174</f>
        <v>65.12</v>
      </c>
      <c r="G128">
        <f>'ZOOM 92'!F174</f>
        <v>78.64</v>
      </c>
      <c r="H128">
        <f>'ZOOM 92'!G174</f>
        <v>52.65</v>
      </c>
      <c r="I128">
        <f>'ZOOM 92'!H174</f>
        <v>73.150000000000006</v>
      </c>
      <c r="J128">
        <f>'ZOOM 92'!I174</f>
        <v>77.449999999999989</v>
      </c>
      <c r="K128">
        <f>'ZOOM 92'!J174</f>
        <v>0</v>
      </c>
      <c r="L128">
        <f>'ZOOM 92'!K174</f>
        <v>20</v>
      </c>
      <c r="M128">
        <f>'ZOOM 92'!L174</f>
        <v>33</v>
      </c>
      <c r="N128">
        <f>'ZOOM 92'!M174</f>
        <v>12.1</v>
      </c>
      <c r="O128">
        <f>'ZOOM 92'!N174</f>
        <v>35.700000000000003</v>
      </c>
      <c r="P128">
        <f>'ZOOM 92'!O174</f>
        <v>525.97</v>
      </c>
      <c r="Q128">
        <f t="shared" si="1"/>
        <v>44.174999999999997</v>
      </c>
    </row>
    <row r="129" spans="1:17">
      <c r="A129">
        <v>92</v>
      </c>
      <c r="B129" s="686" t="s">
        <v>3107</v>
      </c>
      <c r="C129">
        <v>2021</v>
      </c>
      <c r="D129">
        <f>'ZOOM 92'!C175</f>
        <v>74.55</v>
      </c>
      <c r="E129">
        <f>'ZOOM 92'!D175</f>
        <v>93.3</v>
      </c>
      <c r="F129">
        <f>'ZOOM 92'!E175</f>
        <v>36</v>
      </c>
      <c r="G129">
        <f>'ZOOM 92'!F175</f>
        <v>52.45</v>
      </c>
      <c r="H129">
        <f>'ZOOM 92'!G175</f>
        <v>21.85</v>
      </c>
      <c r="I129">
        <f>'ZOOM 92'!H175</f>
        <v>29</v>
      </c>
      <c r="J129">
        <f>'ZOOM 92'!I175</f>
        <v>8</v>
      </c>
      <c r="K129">
        <f>'ZOOM 92'!J175</f>
        <v>0</v>
      </c>
      <c r="L129">
        <f>'ZOOM 92'!K175</f>
        <v>0</v>
      </c>
      <c r="M129">
        <f>'ZOOM 92'!L175</f>
        <v>53.800000000000004</v>
      </c>
      <c r="N129">
        <f>'ZOOM 92'!M175</f>
        <v>37.799999999999997</v>
      </c>
      <c r="O129">
        <f>'ZOOM 92'!N175</f>
        <v>31</v>
      </c>
      <c r="P129">
        <f>'ZOOM 92'!O175</f>
        <v>437.75000000000006</v>
      </c>
      <c r="Q129">
        <f t="shared" si="1"/>
        <v>33.5</v>
      </c>
    </row>
    <row r="130" spans="1:17">
      <c r="A130">
        <v>92</v>
      </c>
      <c r="B130" s="686" t="s">
        <v>3107</v>
      </c>
      <c r="C130">
        <v>2020</v>
      </c>
      <c r="D130">
        <f>'ZOOM 92'!C176</f>
        <v>101.51999999999998</v>
      </c>
      <c r="E130">
        <f>'ZOOM 92'!D176</f>
        <v>55.099999999999994</v>
      </c>
      <c r="F130">
        <f>'ZOOM 92'!E176</f>
        <v>1206.6500000000001</v>
      </c>
      <c r="G130">
        <f>'ZOOM 92'!F176</f>
        <v>0</v>
      </c>
      <c r="H130">
        <f>'ZOOM 92'!G176</f>
        <v>0</v>
      </c>
      <c r="I130">
        <f>'ZOOM 92'!H176</f>
        <v>0</v>
      </c>
      <c r="J130">
        <f>'ZOOM 92'!I176</f>
        <v>0</v>
      </c>
      <c r="K130">
        <f>'ZOOM 92'!J176</f>
        <v>16</v>
      </c>
      <c r="L130">
        <f>'ZOOM 92'!K176</f>
        <v>140.18</v>
      </c>
      <c r="M130">
        <f>'ZOOM 92'!L176</f>
        <v>150.66999999999999</v>
      </c>
      <c r="N130">
        <f>'ZOOM 92'!M176</f>
        <v>83.15</v>
      </c>
      <c r="O130">
        <f>'ZOOM 92'!N176</f>
        <v>69.5</v>
      </c>
      <c r="P130">
        <f>'ZOOM 92'!O176</f>
        <v>1822.7700000000002</v>
      </c>
      <c r="Q130">
        <f t="shared" si="1"/>
        <v>62.3</v>
      </c>
    </row>
    <row r="131" spans="1:17">
      <c r="A131">
        <v>92</v>
      </c>
      <c r="B131" s="686" t="s">
        <v>3107</v>
      </c>
      <c r="C131">
        <v>2019</v>
      </c>
      <c r="D131">
        <f>'ZOOM 92'!C177</f>
        <v>107.3</v>
      </c>
      <c r="E131">
        <f>'ZOOM 92'!D177</f>
        <v>86</v>
      </c>
      <c r="F131">
        <f>'ZOOM 92'!E177</f>
        <v>65</v>
      </c>
      <c r="G131">
        <f>'ZOOM 92'!F177</f>
        <v>79.7</v>
      </c>
      <c r="H131">
        <f>'ZOOM 92'!G177</f>
        <v>40.799999999999997</v>
      </c>
      <c r="I131">
        <f>'ZOOM 92'!H177</f>
        <v>27</v>
      </c>
      <c r="J131">
        <f>'ZOOM 92'!I177</f>
        <v>99.5</v>
      </c>
      <c r="K131">
        <f>'ZOOM 92'!J177</f>
        <v>0</v>
      </c>
      <c r="L131">
        <f>'ZOOM 92'!K177</f>
        <v>33.700000000000003</v>
      </c>
      <c r="M131">
        <f>'ZOOM 92'!L177</f>
        <v>54.2</v>
      </c>
      <c r="N131">
        <f>'ZOOM 92'!M177</f>
        <v>90.6</v>
      </c>
      <c r="O131">
        <f>'ZOOM 92'!N177</f>
        <v>48.95</v>
      </c>
      <c r="P131">
        <f>'ZOOM 92'!O177</f>
        <v>732.75000000000011</v>
      </c>
      <c r="Q131">
        <f t="shared" ref="Q131:Q194" si="2">MEDIAN(D131:O131)</f>
        <v>59.6</v>
      </c>
    </row>
    <row r="132" spans="1:17">
      <c r="B132" s="686"/>
      <c r="C132" s="686"/>
    </row>
    <row r="133" spans="1:17">
      <c r="A133">
        <v>92</v>
      </c>
      <c r="B133" s="686" t="s">
        <v>3108</v>
      </c>
      <c r="C133">
        <v>2025</v>
      </c>
      <c r="D133">
        <f>'ZOOM 92'!C181</f>
        <v>0</v>
      </c>
      <c r="E133" t="str">
        <f>'ZOOM 92'!D181</f>
        <v/>
      </c>
      <c r="F133" t="str">
        <f>'ZOOM 92'!E181</f>
        <v/>
      </c>
      <c r="G133" t="str">
        <f>'ZOOM 92'!F181</f>
        <v/>
      </c>
      <c r="H133" t="str">
        <f>'ZOOM 92'!G181</f>
        <v/>
      </c>
      <c r="I133" t="str">
        <f>'ZOOM 92'!H181</f>
        <v/>
      </c>
      <c r="J133" t="str">
        <f>'ZOOM 92'!I181</f>
        <v/>
      </c>
      <c r="K133" t="str">
        <f>'ZOOM 92'!J181</f>
        <v/>
      </c>
      <c r="L133" t="str">
        <f>'ZOOM 92'!K181</f>
        <v/>
      </c>
      <c r="M133" t="str">
        <f>'ZOOM 92'!L181</f>
        <v/>
      </c>
      <c r="N133" t="str">
        <f>'ZOOM 92'!M181</f>
        <v/>
      </c>
      <c r="O133" t="str">
        <f>'ZOOM 92'!N181</f>
        <v/>
      </c>
      <c r="P133">
        <f>'ZOOM 92'!O181</f>
        <v>0</v>
      </c>
      <c r="Q133">
        <f t="shared" si="2"/>
        <v>0</v>
      </c>
    </row>
    <row r="134" spans="1:17">
      <c r="A134">
        <v>92</v>
      </c>
      <c r="B134" s="686" t="s">
        <v>3108</v>
      </c>
      <c r="C134">
        <v>2024</v>
      </c>
      <c r="D134">
        <f>'ZOOM 92'!C182</f>
        <v>0</v>
      </c>
      <c r="E134">
        <f>'ZOOM 92'!D182</f>
        <v>0</v>
      </c>
      <c r="F134">
        <f>'ZOOM 92'!E182</f>
        <v>0</v>
      </c>
      <c r="G134">
        <f>'ZOOM 92'!F182</f>
        <v>0</v>
      </c>
      <c r="H134">
        <f>'ZOOM 92'!G182</f>
        <v>0</v>
      </c>
      <c r="I134">
        <f>'ZOOM 92'!H182</f>
        <v>0</v>
      </c>
      <c r="J134">
        <f>'ZOOM 92'!I182</f>
        <v>0</v>
      </c>
      <c r="K134">
        <f>'ZOOM 92'!J182</f>
        <v>0</v>
      </c>
      <c r="L134">
        <f>'ZOOM 92'!K182</f>
        <v>0</v>
      </c>
      <c r="M134">
        <f>'ZOOM 92'!L182</f>
        <v>0</v>
      </c>
      <c r="N134">
        <f>'ZOOM 92'!M182</f>
        <v>0</v>
      </c>
      <c r="O134">
        <f>'ZOOM 92'!N182</f>
        <v>0</v>
      </c>
      <c r="P134">
        <f>'ZOOM 92'!O182</f>
        <v>0</v>
      </c>
      <c r="Q134">
        <f t="shared" si="2"/>
        <v>0</v>
      </c>
    </row>
    <row r="135" spans="1:17">
      <c r="A135">
        <v>92</v>
      </c>
      <c r="B135" s="686" t="s">
        <v>3108</v>
      </c>
      <c r="C135">
        <v>2023</v>
      </c>
      <c r="D135">
        <f>'ZOOM 92'!C183</f>
        <v>0</v>
      </c>
      <c r="E135">
        <f>'ZOOM 92'!D183</f>
        <v>0</v>
      </c>
      <c r="F135">
        <f>'ZOOM 92'!E183</f>
        <v>0</v>
      </c>
      <c r="G135">
        <f>'ZOOM 92'!F183</f>
        <v>0</v>
      </c>
      <c r="H135">
        <f>'ZOOM 92'!G183</f>
        <v>0</v>
      </c>
      <c r="I135">
        <f>'ZOOM 92'!H183</f>
        <v>0</v>
      </c>
      <c r="J135">
        <f>'ZOOM 92'!I183</f>
        <v>0</v>
      </c>
      <c r="K135">
        <f>'ZOOM 92'!J183</f>
        <v>0</v>
      </c>
      <c r="L135">
        <f>'ZOOM 92'!K183</f>
        <v>0</v>
      </c>
      <c r="M135">
        <f>'ZOOM 92'!L183</f>
        <v>0</v>
      </c>
      <c r="N135">
        <f>'ZOOM 92'!M183</f>
        <v>0</v>
      </c>
      <c r="O135">
        <f>'ZOOM 92'!N183</f>
        <v>0</v>
      </c>
      <c r="P135">
        <f>'ZOOM 92'!O183</f>
        <v>0</v>
      </c>
      <c r="Q135">
        <f t="shared" si="2"/>
        <v>0</v>
      </c>
    </row>
    <row r="136" spans="1:17">
      <c r="A136">
        <v>92</v>
      </c>
      <c r="B136" s="686" t="s">
        <v>3108</v>
      </c>
      <c r="C136">
        <v>2022</v>
      </c>
      <c r="D136">
        <f>'ZOOM 92'!C184</f>
        <v>1280</v>
      </c>
      <c r="E136">
        <f>'ZOOM 92'!D184</f>
        <v>0</v>
      </c>
      <c r="F136">
        <f>'ZOOM 92'!E184</f>
        <v>0</v>
      </c>
      <c r="G136">
        <f>'ZOOM 92'!F184</f>
        <v>0</v>
      </c>
      <c r="H136">
        <f>'ZOOM 92'!G184</f>
        <v>0</v>
      </c>
      <c r="I136">
        <f>'ZOOM 92'!H184</f>
        <v>0</v>
      </c>
      <c r="J136">
        <f>'ZOOM 92'!I184</f>
        <v>0</v>
      </c>
      <c r="K136">
        <f>'ZOOM 92'!J184</f>
        <v>0</v>
      </c>
      <c r="L136">
        <f>'ZOOM 92'!K184</f>
        <v>0</v>
      </c>
      <c r="M136">
        <f>'ZOOM 92'!L184</f>
        <v>0</v>
      </c>
      <c r="N136">
        <f>'ZOOM 92'!M184</f>
        <v>0</v>
      </c>
      <c r="O136">
        <f>'ZOOM 92'!N184</f>
        <v>0</v>
      </c>
      <c r="P136">
        <f>'ZOOM 92'!O184</f>
        <v>1280</v>
      </c>
      <c r="Q136">
        <f t="shared" si="2"/>
        <v>0</v>
      </c>
    </row>
    <row r="137" spans="1:17">
      <c r="A137">
        <v>92</v>
      </c>
      <c r="B137" s="686" t="s">
        <v>3108</v>
      </c>
      <c r="C137">
        <v>2021</v>
      </c>
      <c r="D137">
        <f>'ZOOM 92'!C185</f>
        <v>66.8</v>
      </c>
      <c r="E137">
        <f>'ZOOM 92'!D185</f>
        <v>0</v>
      </c>
      <c r="F137">
        <f>'ZOOM 92'!E185</f>
        <v>65</v>
      </c>
      <c r="G137">
        <f>'ZOOM 92'!F185</f>
        <v>0</v>
      </c>
      <c r="H137">
        <f>'ZOOM 92'!G185</f>
        <v>0</v>
      </c>
      <c r="I137">
        <f>'ZOOM 92'!H185</f>
        <v>0</v>
      </c>
      <c r="J137">
        <f>'ZOOM 92'!I185</f>
        <v>0</v>
      </c>
      <c r="K137">
        <f>'ZOOM 92'!J185</f>
        <v>0</v>
      </c>
      <c r="L137">
        <f>'ZOOM 92'!K185</f>
        <v>54</v>
      </c>
      <c r="M137">
        <f>'ZOOM 92'!L185</f>
        <v>0</v>
      </c>
      <c r="N137">
        <f>'ZOOM 92'!M185</f>
        <v>64</v>
      </c>
      <c r="O137">
        <f>'ZOOM 92'!N185</f>
        <v>26</v>
      </c>
      <c r="P137">
        <f>'ZOOM 92'!O185</f>
        <v>275.8</v>
      </c>
      <c r="Q137">
        <f t="shared" si="2"/>
        <v>0</v>
      </c>
    </row>
    <row r="138" spans="1:17">
      <c r="A138">
        <v>92</v>
      </c>
      <c r="B138" s="686" t="s">
        <v>3108</v>
      </c>
      <c r="C138">
        <v>2020</v>
      </c>
      <c r="D138">
        <f>'ZOOM 92'!C186</f>
        <v>0</v>
      </c>
      <c r="E138">
        <f>'ZOOM 92'!D186</f>
        <v>0</v>
      </c>
      <c r="F138">
        <f>'ZOOM 92'!E186</f>
        <v>170</v>
      </c>
      <c r="G138">
        <f>'ZOOM 92'!F186</f>
        <v>930</v>
      </c>
      <c r="H138">
        <f>'ZOOM 92'!G186</f>
        <v>576</v>
      </c>
      <c r="I138">
        <f>'ZOOM 92'!H186</f>
        <v>0</v>
      </c>
      <c r="J138">
        <f>'ZOOM 92'!I186</f>
        <v>0</v>
      </c>
      <c r="K138">
        <f>'ZOOM 92'!J186</f>
        <v>0</v>
      </c>
      <c r="L138">
        <f>'ZOOM 92'!K186</f>
        <v>0</v>
      </c>
      <c r="M138">
        <f>'ZOOM 92'!L186</f>
        <v>8.58</v>
      </c>
      <c r="N138">
        <f>'ZOOM 92'!M186</f>
        <v>84</v>
      </c>
      <c r="O138">
        <f>'ZOOM 92'!N186</f>
        <v>120.85</v>
      </c>
      <c r="P138">
        <f>'ZOOM 92'!O186</f>
        <v>1889.4299999999998</v>
      </c>
      <c r="Q138">
        <f t="shared" si="2"/>
        <v>4.29</v>
      </c>
    </row>
    <row r="139" spans="1:17">
      <c r="A139">
        <v>92</v>
      </c>
      <c r="B139" s="686" t="s">
        <v>3108</v>
      </c>
      <c r="C139">
        <v>2019</v>
      </c>
      <c r="D139">
        <f>'ZOOM 92'!C187</f>
        <v>0</v>
      </c>
      <c r="E139">
        <f>'ZOOM 92'!D187</f>
        <v>0</v>
      </c>
      <c r="F139">
        <f>'ZOOM 92'!E187</f>
        <v>0</v>
      </c>
      <c r="G139">
        <f>'ZOOM 92'!F187</f>
        <v>0</v>
      </c>
      <c r="H139">
        <f>'ZOOM 92'!G187</f>
        <v>0</v>
      </c>
      <c r="I139">
        <f>'ZOOM 92'!H187</f>
        <v>0</v>
      </c>
      <c r="J139">
        <f>'ZOOM 92'!I187</f>
        <v>0</v>
      </c>
      <c r="K139">
        <f>'ZOOM 92'!J187</f>
        <v>0</v>
      </c>
      <c r="L139">
        <f>'ZOOM 92'!K187</f>
        <v>0</v>
      </c>
      <c r="M139">
        <f>'ZOOM 92'!L187</f>
        <v>0</v>
      </c>
      <c r="N139">
        <f>'ZOOM 92'!M187</f>
        <v>0</v>
      </c>
      <c r="O139">
        <f>'ZOOM 92'!N187</f>
        <v>0</v>
      </c>
      <c r="P139">
        <f>'ZOOM 92'!O187</f>
        <v>0</v>
      </c>
      <c r="Q139">
        <f t="shared" si="2"/>
        <v>0</v>
      </c>
    </row>
    <row r="140" spans="1:17">
      <c r="B140" s="686"/>
      <c r="C140" s="686"/>
    </row>
    <row r="141" spans="1:17">
      <c r="A141">
        <v>92</v>
      </c>
      <c r="B141" s="686" t="s">
        <v>3109</v>
      </c>
      <c r="C141">
        <v>2025</v>
      </c>
      <c r="D141">
        <f>'ZOOM 92'!C191</f>
        <v>0</v>
      </c>
      <c r="E141" t="str">
        <f>'ZOOM 92'!D191</f>
        <v/>
      </c>
      <c r="F141" t="str">
        <f>'ZOOM 92'!E191</f>
        <v/>
      </c>
      <c r="G141" t="str">
        <f>'ZOOM 92'!F191</f>
        <v/>
      </c>
      <c r="H141" t="str">
        <f>'ZOOM 92'!G191</f>
        <v/>
      </c>
      <c r="I141" t="str">
        <f>'ZOOM 92'!H191</f>
        <v/>
      </c>
      <c r="J141" t="str">
        <f>'ZOOM 92'!I191</f>
        <v/>
      </c>
      <c r="K141" t="str">
        <f>'ZOOM 92'!J191</f>
        <v/>
      </c>
      <c r="L141" t="str">
        <f>'ZOOM 92'!K191</f>
        <v/>
      </c>
      <c r="M141" t="str">
        <f>'ZOOM 92'!L191</f>
        <v/>
      </c>
      <c r="N141" t="str">
        <f>'ZOOM 92'!M191</f>
        <v/>
      </c>
      <c r="O141" t="str">
        <f>'ZOOM 92'!N191</f>
        <v/>
      </c>
      <c r="P141">
        <f>'ZOOM 92'!O191</f>
        <v>0</v>
      </c>
      <c r="Q141">
        <f t="shared" si="2"/>
        <v>0</v>
      </c>
    </row>
    <row r="142" spans="1:17">
      <c r="A142">
        <v>92</v>
      </c>
      <c r="B142" s="686" t="s">
        <v>3109</v>
      </c>
      <c r="C142">
        <v>2024</v>
      </c>
      <c r="D142">
        <f>'ZOOM 92'!C192</f>
        <v>0</v>
      </c>
      <c r="E142">
        <f>'ZOOM 92'!D192</f>
        <v>0</v>
      </c>
      <c r="F142">
        <f>'ZOOM 92'!E192</f>
        <v>0</v>
      </c>
      <c r="G142">
        <f>'ZOOM 92'!F192</f>
        <v>0</v>
      </c>
      <c r="H142">
        <f>'ZOOM 92'!G192</f>
        <v>0</v>
      </c>
      <c r="I142">
        <f>'ZOOM 92'!H192</f>
        <v>0</v>
      </c>
      <c r="J142">
        <f>'ZOOM 92'!I192</f>
        <v>0</v>
      </c>
      <c r="K142">
        <f>'ZOOM 92'!J192</f>
        <v>0</v>
      </c>
      <c r="L142">
        <f>'ZOOM 92'!K192</f>
        <v>0</v>
      </c>
      <c r="M142">
        <f>'ZOOM 92'!L192</f>
        <v>0</v>
      </c>
      <c r="N142">
        <f>'ZOOM 92'!M192</f>
        <v>0</v>
      </c>
      <c r="O142">
        <f>'ZOOM 92'!N192</f>
        <v>0</v>
      </c>
      <c r="P142">
        <f>'ZOOM 92'!O192</f>
        <v>0</v>
      </c>
      <c r="Q142">
        <f t="shared" si="2"/>
        <v>0</v>
      </c>
    </row>
    <row r="143" spans="1:17">
      <c r="A143">
        <v>92</v>
      </c>
      <c r="B143" s="686" t="s">
        <v>3109</v>
      </c>
      <c r="C143">
        <v>2023</v>
      </c>
      <c r="D143">
        <f>'ZOOM 92'!C193</f>
        <v>0</v>
      </c>
      <c r="E143">
        <f>'ZOOM 92'!D193</f>
        <v>0</v>
      </c>
      <c r="F143">
        <f>'ZOOM 92'!E193</f>
        <v>0</v>
      </c>
      <c r="G143">
        <f>'ZOOM 92'!F193</f>
        <v>0</v>
      </c>
      <c r="H143">
        <f>'ZOOM 92'!G193</f>
        <v>0</v>
      </c>
      <c r="I143">
        <f>'ZOOM 92'!H193</f>
        <v>0</v>
      </c>
      <c r="J143">
        <f>'ZOOM 92'!I193</f>
        <v>0</v>
      </c>
      <c r="K143">
        <f>'ZOOM 92'!J193</f>
        <v>0</v>
      </c>
      <c r="L143">
        <f>'ZOOM 92'!K193</f>
        <v>0</v>
      </c>
      <c r="M143">
        <f>'ZOOM 92'!L193</f>
        <v>0</v>
      </c>
      <c r="N143">
        <f>'ZOOM 92'!M193</f>
        <v>0</v>
      </c>
      <c r="O143">
        <f>'ZOOM 92'!N193</f>
        <v>0</v>
      </c>
      <c r="P143">
        <f>'ZOOM 92'!O193</f>
        <v>0</v>
      </c>
      <c r="Q143">
        <f t="shared" si="2"/>
        <v>0</v>
      </c>
    </row>
    <row r="144" spans="1:17">
      <c r="A144">
        <v>92</v>
      </c>
      <c r="B144" s="686" t="s">
        <v>3109</v>
      </c>
      <c r="C144">
        <v>2022</v>
      </c>
      <c r="D144">
        <f>'ZOOM 92'!C194</f>
        <v>44</v>
      </c>
      <c r="E144">
        <f>'ZOOM 92'!D194</f>
        <v>12</v>
      </c>
      <c r="F144">
        <f>'ZOOM 92'!E194</f>
        <v>0</v>
      </c>
      <c r="G144">
        <f>'ZOOM 92'!F194</f>
        <v>24</v>
      </c>
      <c r="H144">
        <f>'ZOOM 92'!G194</f>
        <v>0</v>
      </c>
      <c r="I144">
        <f>'ZOOM 92'!H194</f>
        <v>18.5</v>
      </c>
      <c r="J144">
        <f>'ZOOM 92'!I194</f>
        <v>0</v>
      </c>
      <c r="K144">
        <f>'ZOOM 92'!J194</f>
        <v>0</v>
      </c>
      <c r="L144">
        <f>'ZOOM 92'!K194</f>
        <v>0</v>
      </c>
      <c r="M144">
        <f>'ZOOM 92'!L194</f>
        <v>0</v>
      </c>
      <c r="N144">
        <f>'ZOOM 92'!M194</f>
        <v>0</v>
      </c>
      <c r="O144">
        <f>'ZOOM 92'!N194</f>
        <v>0</v>
      </c>
      <c r="P144">
        <f>'ZOOM 92'!O194</f>
        <v>98.5</v>
      </c>
      <c r="Q144">
        <f t="shared" si="2"/>
        <v>0</v>
      </c>
    </row>
    <row r="145" spans="1:17">
      <c r="A145">
        <v>92</v>
      </c>
      <c r="B145" s="686" t="s">
        <v>3109</v>
      </c>
      <c r="C145">
        <v>2021</v>
      </c>
      <c r="D145">
        <f>'ZOOM 92'!C195</f>
        <v>0</v>
      </c>
      <c r="E145">
        <f>'ZOOM 92'!D195</f>
        <v>22</v>
      </c>
      <c r="F145">
        <f>'ZOOM 92'!E195</f>
        <v>78.199999999999989</v>
      </c>
      <c r="G145">
        <f>'ZOOM 92'!F195</f>
        <v>0</v>
      </c>
      <c r="H145">
        <f>'ZOOM 92'!G195</f>
        <v>0</v>
      </c>
      <c r="I145">
        <f>'ZOOM 92'!H195</f>
        <v>27.999999999999996</v>
      </c>
      <c r="J145">
        <f>'ZOOM 92'!I195</f>
        <v>0</v>
      </c>
      <c r="K145">
        <f>'ZOOM 92'!J195</f>
        <v>0</v>
      </c>
      <c r="L145">
        <f>'ZOOM 92'!K195</f>
        <v>123</v>
      </c>
      <c r="M145">
        <f>'ZOOM 92'!L195</f>
        <v>32</v>
      </c>
      <c r="N145">
        <f>'ZOOM 92'!M195</f>
        <v>93</v>
      </c>
      <c r="O145">
        <f>'ZOOM 92'!N195</f>
        <v>19.5</v>
      </c>
      <c r="P145">
        <f>'ZOOM 92'!O195</f>
        <v>395.7</v>
      </c>
      <c r="Q145">
        <f t="shared" si="2"/>
        <v>20.75</v>
      </c>
    </row>
    <row r="146" spans="1:17">
      <c r="A146">
        <v>92</v>
      </c>
      <c r="B146" s="686" t="s">
        <v>3109</v>
      </c>
      <c r="C146">
        <v>2020</v>
      </c>
      <c r="D146">
        <f>'ZOOM 92'!C196</f>
        <v>0</v>
      </c>
      <c r="E146">
        <f>'ZOOM 92'!D196</f>
        <v>0</v>
      </c>
      <c r="F146">
        <f>'ZOOM 92'!E196</f>
        <v>500</v>
      </c>
      <c r="G146">
        <f>'ZOOM 92'!F196</f>
        <v>0</v>
      </c>
      <c r="H146">
        <f>'ZOOM 92'!G196</f>
        <v>0</v>
      </c>
      <c r="I146">
        <f>'ZOOM 92'!H196</f>
        <v>0</v>
      </c>
      <c r="J146">
        <f>'ZOOM 92'!I196</f>
        <v>0</v>
      </c>
      <c r="K146">
        <f>'ZOOM 92'!J196</f>
        <v>0</v>
      </c>
      <c r="L146">
        <f>'ZOOM 92'!K196</f>
        <v>0</v>
      </c>
      <c r="M146">
        <f>'ZOOM 92'!L196</f>
        <v>45</v>
      </c>
      <c r="N146">
        <f>'ZOOM 92'!M196</f>
        <v>0</v>
      </c>
      <c r="O146">
        <f>'ZOOM 92'!N196</f>
        <v>0</v>
      </c>
      <c r="P146">
        <f>'ZOOM 92'!O196</f>
        <v>545</v>
      </c>
      <c r="Q146">
        <f t="shared" si="2"/>
        <v>0</v>
      </c>
    </row>
    <row r="147" spans="1:17">
      <c r="A147">
        <v>92</v>
      </c>
      <c r="B147" s="686" t="s">
        <v>3109</v>
      </c>
      <c r="C147">
        <v>2019</v>
      </c>
      <c r="D147">
        <f>'ZOOM 92'!C197</f>
        <v>0</v>
      </c>
      <c r="E147">
        <f>'ZOOM 92'!D197</f>
        <v>27</v>
      </c>
      <c r="F147">
        <f>'ZOOM 92'!E197</f>
        <v>43</v>
      </c>
      <c r="G147">
        <f>'ZOOM 92'!F197</f>
        <v>7</v>
      </c>
      <c r="H147">
        <f>'ZOOM 92'!G197</f>
        <v>17.7</v>
      </c>
      <c r="I147">
        <f>'ZOOM 92'!H197</f>
        <v>18</v>
      </c>
      <c r="J147">
        <f>'ZOOM 92'!I197</f>
        <v>0</v>
      </c>
      <c r="K147">
        <f>'ZOOM 92'!J197</f>
        <v>0</v>
      </c>
      <c r="L147">
        <f>'ZOOM 92'!K197</f>
        <v>40.5</v>
      </c>
      <c r="M147">
        <f>'ZOOM 92'!L197</f>
        <v>0</v>
      </c>
      <c r="N147">
        <f>'ZOOM 92'!M197</f>
        <v>0</v>
      </c>
      <c r="O147">
        <f>'ZOOM 92'!N197</f>
        <v>0</v>
      </c>
      <c r="P147">
        <f>'ZOOM 92'!O197</f>
        <v>153.19999999999999</v>
      </c>
      <c r="Q147">
        <f t="shared" si="2"/>
        <v>3.5</v>
      </c>
    </row>
    <row r="148" spans="1:17">
      <c r="B148" s="686"/>
      <c r="C148" s="686"/>
    </row>
    <row r="149" spans="1:17">
      <c r="A149">
        <v>92</v>
      </c>
      <c r="B149" s="686" t="s">
        <v>700</v>
      </c>
      <c r="C149">
        <v>2025</v>
      </c>
      <c r="D149">
        <f>'ZOOM 92'!C201</f>
        <v>0</v>
      </c>
      <c r="E149" t="str">
        <f>'ZOOM 92'!D201</f>
        <v/>
      </c>
      <c r="F149" t="str">
        <f>'ZOOM 92'!E201</f>
        <v/>
      </c>
      <c r="G149" t="str">
        <f>'ZOOM 92'!F201</f>
        <v/>
      </c>
      <c r="H149" t="str">
        <f>'ZOOM 92'!G201</f>
        <v/>
      </c>
      <c r="I149" t="str">
        <f>'ZOOM 92'!H201</f>
        <v/>
      </c>
      <c r="J149" t="str">
        <f>'ZOOM 92'!I201</f>
        <v/>
      </c>
      <c r="K149" t="str">
        <f>'ZOOM 92'!J201</f>
        <v/>
      </c>
      <c r="L149" t="str">
        <f>'ZOOM 92'!K201</f>
        <v/>
      </c>
      <c r="M149" t="str">
        <f>'ZOOM 92'!L201</f>
        <v/>
      </c>
      <c r="N149" t="str">
        <f>'ZOOM 92'!M201</f>
        <v/>
      </c>
      <c r="O149" t="str">
        <f>'ZOOM 92'!N201</f>
        <v/>
      </c>
      <c r="P149">
        <f>'ZOOM 92'!O201</f>
        <v>0</v>
      </c>
      <c r="Q149">
        <f t="shared" si="2"/>
        <v>0</v>
      </c>
    </row>
    <row r="150" spans="1:17">
      <c r="A150">
        <v>92</v>
      </c>
      <c r="B150" s="686" t="s">
        <v>700</v>
      </c>
      <c r="C150">
        <v>2024</v>
      </c>
      <c r="D150">
        <f>'ZOOM 92'!C202</f>
        <v>0</v>
      </c>
      <c r="E150">
        <f>'ZOOM 92'!D202</f>
        <v>0</v>
      </c>
      <c r="F150">
        <f>'ZOOM 92'!E202</f>
        <v>0</v>
      </c>
      <c r="G150">
        <f>'ZOOM 92'!F202</f>
        <v>0</v>
      </c>
      <c r="H150">
        <f>'ZOOM 92'!G202</f>
        <v>0</v>
      </c>
      <c r="I150">
        <f>'ZOOM 92'!H202</f>
        <v>0</v>
      </c>
      <c r="J150">
        <f>'ZOOM 92'!I202</f>
        <v>0</v>
      </c>
      <c r="K150">
        <f>'ZOOM 92'!J202</f>
        <v>0</v>
      </c>
      <c r="L150">
        <f>'ZOOM 92'!K202</f>
        <v>0</v>
      </c>
      <c r="M150">
        <f>'ZOOM 92'!L202</f>
        <v>0</v>
      </c>
      <c r="N150">
        <f>'ZOOM 92'!M202</f>
        <v>0</v>
      </c>
      <c r="O150">
        <f>'ZOOM 92'!N202</f>
        <v>0</v>
      </c>
      <c r="P150">
        <f>'ZOOM 92'!O202</f>
        <v>0</v>
      </c>
      <c r="Q150">
        <f t="shared" si="2"/>
        <v>0</v>
      </c>
    </row>
    <row r="151" spans="1:17">
      <c r="A151">
        <v>92</v>
      </c>
      <c r="B151" s="686" t="s">
        <v>700</v>
      </c>
      <c r="C151">
        <v>2023</v>
      </c>
      <c r="D151">
        <f>'ZOOM 92'!C203</f>
        <v>0</v>
      </c>
      <c r="E151">
        <f>'ZOOM 92'!D203</f>
        <v>86</v>
      </c>
      <c r="F151">
        <f>'ZOOM 92'!E203</f>
        <v>0</v>
      </c>
      <c r="G151">
        <f>'ZOOM 92'!F203</f>
        <v>0</v>
      </c>
      <c r="H151">
        <f>'ZOOM 92'!G203</f>
        <v>0</v>
      </c>
      <c r="I151">
        <f>'ZOOM 92'!H203</f>
        <v>0</v>
      </c>
      <c r="J151">
        <f>'ZOOM 92'!I203</f>
        <v>0</v>
      </c>
      <c r="K151">
        <f>'ZOOM 92'!J203</f>
        <v>0</v>
      </c>
      <c r="L151">
        <f>'ZOOM 92'!K203</f>
        <v>0</v>
      </c>
      <c r="M151">
        <f>'ZOOM 92'!L203</f>
        <v>0</v>
      </c>
      <c r="N151">
        <f>'ZOOM 92'!M203</f>
        <v>0</v>
      </c>
      <c r="O151">
        <f>'ZOOM 92'!N203</f>
        <v>0</v>
      </c>
      <c r="P151">
        <f>'ZOOM 92'!O203</f>
        <v>86</v>
      </c>
      <c r="Q151">
        <f t="shared" si="2"/>
        <v>0</v>
      </c>
    </row>
    <row r="152" spans="1:17">
      <c r="A152">
        <v>92</v>
      </c>
      <c r="B152" s="686" t="s">
        <v>700</v>
      </c>
      <c r="C152">
        <v>2022</v>
      </c>
      <c r="D152">
        <f>'ZOOM 92'!C204</f>
        <v>0</v>
      </c>
      <c r="E152">
        <f>'ZOOM 92'!D204</f>
        <v>0</v>
      </c>
      <c r="F152">
        <f>'ZOOM 92'!E204</f>
        <v>0</v>
      </c>
      <c r="G152">
        <f>'ZOOM 92'!F204</f>
        <v>0</v>
      </c>
      <c r="H152">
        <f>'ZOOM 92'!G204</f>
        <v>0</v>
      </c>
      <c r="I152">
        <f>'ZOOM 92'!H204</f>
        <v>0</v>
      </c>
      <c r="J152">
        <f>'ZOOM 92'!I204</f>
        <v>108.8</v>
      </c>
      <c r="K152">
        <f>'ZOOM 92'!J204</f>
        <v>0</v>
      </c>
      <c r="L152">
        <f>'ZOOM 92'!K204</f>
        <v>0</v>
      </c>
      <c r="M152">
        <f>'ZOOM 92'!L204</f>
        <v>208</v>
      </c>
      <c r="N152">
        <f>'ZOOM 92'!M204</f>
        <v>0</v>
      </c>
      <c r="O152">
        <f>'ZOOM 92'!N204</f>
        <v>119</v>
      </c>
      <c r="P152">
        <f>'ZOOM 92'!O204</f>
        <v>435.8</v>
      </c>
      <c r="Q152">
        <f t="shared" si="2"/>
        <v>0</v>
      </c>
    </row>
    <row r="153" spans="1:17">
      <c r="A153">
        <v>92</v>
      </c>
      <c r="B153" s="686" t="s">
        <v>700</v>
      </c>
      <c r="C153">
        <v>2021</v>
      </c>
      <c r="D153">
        <f>'ZOOM 92'!C205</f>
        <v>0</v>
      </c>
      <c r="E153">
        <f>'ZOOM 92'!D205</f>
        <v>0</v>
      </c>
      <c r="F153">
        <f>'ZOOM 92'!E205</f>
        <v>0</v>
      </c>
      <c r="G153">
        <f>'ZOOM 92'!F205</f>
        <v>0</v>
      </c>
      <c r="H153">
        <f>'ZOOM 92'!G205</f>
        <v>0</v>
      </c>
      <c r="I153">
        <f>'ZOOM 92'!H205</f>
        <v>0</v>
      </c>
      <c r="J153">
        <f>'ZOOM 92'!I205</f>
        <v>0</v>
      </c>
      <c r="K153">
        <f>'ZOOM 92'!J205</f>
        <v>0</v>
      </c>
      <c r="L153">
        <f>'ZOOM 92'!K205</f>
        <v>0</v>
      </c>
      <c r="M153">
        <f>'ZOOM 92'!L205</f>
        <v>0</v>
      </c>
      <c r="N153">
        <f>'ZOOM 92'!M205</f>
        <v>0</v>
      </c>
      <c r="O153">
        <f>'ZOOM 92'!N205</f>
        <v>0</v>
      </c>
      <c r="P153">
        <f>'ZOOM 92'!O205</f>
        <v>0</v>
      </c>
      <c r="Q153">
        <f t="shared" si="2"/>
        <v>0</v>
      </c>
    </row>
    <row r="154" spans="1:17">
      <c r="A154">
        <v>92</v>
      </c>
      <c r="B154" s="686" t="s">
        <v>700</v>
      </c>
      <c r="C154">
        <v>2020</v>
      </c>
      <c r="D154">
        <f>'ZOOM 92'!C206</f>
        <v>0</v>
      </c>
      <c r="E154">
        <f>'ZOOM 92'!D206</f>
        <v>0</v>
      </c>
      <c r="F154">
        <f>'ZOOM 92'!E206</f>
        <v>0</v>
      </c>
      <c r="G154">
        <f>'ZOOM 92'!F206</f>
        <v>0</v>
      </c>
      <c r="H154">
        <f>'ZOOM 92'!G206</f>
        <v>0</v>
      </c>
      <c r="I154">
        <f>'ZOOM 92'!H206</f>
        <v>0</v>
      </c>
      <c r="J154">
        <f>'ZOOM 92'!I206</f>
        <v>0</v>
      </c>
      <c r="K154">
        <f>'ZOOM 92'!J206</f>
        <v>0</v>
      </c>
      <c r="L154">
        <f>'ZOOM 92'!K206</f>
        <v>0</v>
      </c>
      <c r="M154">
        <f>'ZOOM 92'!L206</f>
        <v>0</v>
      </c>
      <c r="N154">
        <f>'ZOOM 92'!M206</f>
        <v>0</v>
      </c>
      <c r="O154">
        <f>'ZOOM 92'!N206</f>
        <v>0</v>
      </c>
      <c r="P154">
        <f>'ZOOM 92'!O206</f>
        <v>0</v>
      </c>
      <c r="Q154">
        <f t="shared" si="2"/>
        <v>0</v>
      </c>
    </row>
    <row r="155" spans="1:17">
      <c r="A155">
        <v>92</v>
      </c>
      <c r="B155" s="686" t="s">
        <v>700</v>
      </c>
      <c r="C155">
        <v>2019</v>
      </c>
      <c r="D155">
        <f>'ZOOM 92'!C207</f>
        <v>0</v>
      </c>
      <c r="E155">
        <f>'ZOOM 92'!D207</f>
        <v>0</v>
      </c>
      <c r="F155">
        <f>'ZOOM 92'!E207</f>
        <v>0</v>
      </c>
      <c r="G155">
        <f>'ZOOM 92'!F207</f>
        <v>0</v>
      </c>
      <c r="H155">
        <f>'ZOOM 92'!G207</f>
        <v>0</v>
      </c>
      <c r="I155">
        <f>'ZOOM 92'!H207</f>
        <v>0</v>
      </c>
      <c r="J155">
        <f>'ZOOM 92'!I207</f>
        <v>0</v>
      </c>
      <c r="K155">
        <f>'ZOOM 92'!J207</f>
        <v>0</v>
      </c>
      <c r="L155">
        <f>'ZOOM 92'!K207</f>
        <v>0</v>
      </c>
      <c r="M155">
        <f>'ZOOM 92'!L207</f>
        <v>0</v>
      </c>
      <c r="N155">
        <f>'ZOOM 92'!M207</f>
        <v>0</v>
      </c>
      <c r="O155">
        <f>'ZOOM 92'!N207</f>
        <v>0</v>
      </c>
      <c r="P155">
        <f>'ZOOM 92'!O207</f>
        <v>0</v>
      </c>
      <c r="Q155">
        <f t="shared" si="2"/>
        <v>0</v>
      </c>
    </row>
    <row r="156" spans="1:17">
      <c r="B156" s="686"/>
      <c r="C156" s="686"/>
    </row>
    <row r="157" spans="1:17">
      <c r="A157">
        <v>92</v>
      </c>
      <c r="B157" s="686" t="s">
        <v>657</v>
      </c>
      <c r="C157">
        <v>2025</v>
      </c>
      <c r="D157">
        <f>'ZOOM 92'!C211</f>
        <v>78.7</v>
      </c>
      <c r="E157">
        <f>'ZOOM 92'!D211</f>
        <v>111.7</v>
      </c>
      <c r="F157">
        <f>'ZOOM 92'!E211</f>
        <v>16</v>
      </c>
      <c r="G157">
        <f>'ZOOM 92'!F211</f>
        <v>0</v>
      </c>
      <c r="H157" t="str">
        <f>'ZOOM 92'!G211</f>
        <v/>
      </c>
      <c r="I157" t="str">
        <f>'ZOOM 92'!H211</f>
        <v/>
      </c>
      <c r="J157" t="str">
        <f>'ZOOM 92'!I211</f>
        <v/>
      </c>
      <c r="K157" t="str">
        <f>'ZOOM 92'!J211</f>
        <v/>
      </c>
      <c r="L157" t="str">
        <f>'ZOOM 92'!K211</f>
        <v/>
      </c>
      <c r="M157" t="str">
        <f>'ZOOM 92'!L211</f>
        <v/>
      </c>
      <c r="N157" t="str">
        <f>'ZOOM 92'!M211</f>
        <v/>
      </c>
      <c r="O157" t="str">
        <f>'ZOOM 92'!N211</f>
        <v/>
      </c>
      <c r="P157">
        <f>'ZOOM 92'!O211</f>
        <v>206.4</v>
      </c>
      <c r="Q157">
        <f t="shared" si="2"/>
        <v>47.35</v>
      </c>
    </row>
    <row r="158" spans="1:17">
      <c r="A158">
        <v>92</v>
      </c>
      <c r="B158" s="686" t="s">
        <v>657</v>
      </c>
      <c r="C158">
        <v>2024</v>
      </c>
      <c r="D158">
        <f>'ZOOM 92'!C212</f>
        <v>0</v>
      </c>
      <c r="E158">
        <f>'ZOOM 92'!D212</f>
        <v>85.7</v>
      </c>
      <c r="F158">
        <f>'ZOOM 92'!E212</f>
        <v>0</v>
      </c>
      <c r="G158">
        <f>'ZOOM 92'!F212</f>
        <v>133.5</v>
      </c>
      <c r="H158">
        <f>'ZOOM 92'!G212</f>
        <v>0</v>
      </c>
      <c r="I158">
        <f>'ZOOM 92'!H212</f>
        <v>0</v>
      </c>
      <c r="J158">
        <f>'ZOOM 92'!I212</f>
        <v>125</v>
      </c>
      <c r="K158">
        <f>'ZOOM 92'!J212</f>
        <v>0</v>
      </c>
      <c r="L158">
        <f>'ZOOM 92'!K212</f>
        <v>63.1</v>
      </c>
      <c r="M158">
        <f>'ZOOM 92'!L212</f>
        <v>0</v>
      </c>
      <c r="N158">
        <f>'ZOOM 92'!M212</f>
        <v>0</v>
      </c>
      <c r="O158">
        <f>'ZOOM 92'!N212</f>
        <v>0</v>
      </c>
      <c r="P158">
        <f>'ZOOM 92'!O212</f>
        <v>407.3</v>
      </c>
      <c r="Q158">
        <f t="shared" si="2"/>
        <v>0</v>
      </c>
    </row>
    <row r="159" spans="1:17">
      <c r="A159">
        <v>92</v>
      </c>
      <c r="B159" s="686" t="s">
        <v>657</v>
      </c>
      <c r="C159">
        <v>2023</v>
      </c>
      <c r="D159">
        <f>'ZOOM 92'!C213</f>
        <v>0</v>
      </c>
      <c r="E159">
        <f>'ZOOM 92'!D213</f>
        <v>0</v>
      </c>
      <c r="F159">
        <f>'ZOOM 92'!E213</f>
        <v>48</v>
      </c>
      <c r="G159">
        <f>'ZOOM 92'!F213</f>
        <v>0</v>
      </c>
      <c r="H159">
        <f>'ZOOM 92'!G213</f>
        <v>0</v>
      </c>
      <c r="I159">
        <f>'ZOOM 92'!H213</f>
        <v>0</v>
      </c>
      <c r="J159">
        <f>'ZOOM 92'!I213</f>
        <v>0</v>
      </c>
      <c r="K159">
        <f>'ZOOM 92'!J213</f>
        <v>0</v>
      </c>
      <c r="L159">
        <f>'ZOOM 92'!K213</f>
        <v>111.3</v>
      </c>
      <c r="M159">
        <f>'ZOOM 92'!L213</f>
        <v>0</v>
      </c>
      <c r="N159">
        <f>'ZOOM 92'!M213</f>
        <v>0</v>
      </c>
      <c r="O159">
        <f>'ZOOM 92'!N213</f>
        <v>0</v>
      </c>
      <c r="P159">
        <f>'ZOOM 92'!O213</f>
        <v>159.30000000000001</v>
      </c>
      <c r="Q159">
        <f t="shared" si="2"/>
        <v>0</v>
      </c>
    </row>
    <row r="160" spans="1:17">
      <c r="A160">
        <v>92</v>
      </c>
      <c r="B160" s="686" t="s">
        <v>657</v>
      </c>
      <c r="C160">
        <v>2022</v>
      </c>
      <c r="D160">
        <f>'ZOOM 92'!C214</f>
        <v>0</v>
      </c>
      <c r="E160">
        <f>'ZOOM 92'!D214</f>
        <v>0</v>
      </c>
      <c r="F160">
        <f>'ZOOM 92'!E214</f>
        <v>62</v>
      </c>
      <c r="G160">
        <f>'ZOOM 92'!F214</f>
        <v>0</v>
      </c>
      <c r="H160">
        <f>'ZOOM 92'!G214</f>
        <v>0</v>
      </c>
      <c r="I160">
        <f>'ZOOM 92'!H214</f>
        <v>0</v>
      </c>
      <c r="J160">
        <f>'ZOOM 92'!I214</f>
        <v>65</v>
      </c>
      <c r="K160">
        <f>'ZOOM 92'!J214</f>
        <v>0</v>
      </c>
      <c r="L160">
        <f>'ZOOM 92'!K214</f>
        <v>0</v>
      </c>
      <c r="M160">
        <f>'ZOOM 92'!L214</f>
        <v>0</v>
      </c>
      <c r="N160">
        <f>'ZOOM 92'!M214</f>
        <v>0</v>
      </c>
      <c r="O160">
        <f>'ZOOM 92'!N214</f>
        <v>0</v>
      </c>
      <c r="P160">
        <f>'ZOOM 92'!O214</f>
        <v>127</v>
      </c>
      <c r="Q160">
        <f t="shared" si="2"/>
        <v>0</v>
      </c>
    </row>
    <row r="161" spans="1:17">
      <c r="A161">
        <v>92</v>
      </c>
      <c r="B161" s="686" t="s">
        <v>657</v>
      </c>
      <c r="C161">
        <v>2021</v>
      </c>
      <c r="D161">
        <f>'ZOOM 92'!C215</f>
        <v>0</v>
      </c>
      <c r="E161">
        <f>'ZOOM 92'!D215</f>
        <v>0</v>
      </c>
      <c r="F161">
        <f>'ZOOM 92'!E215</f>
        <v>0</v>
      </c>
      <c r="G161">
        <f>'ZOOM 92'!F215</f>
        <v>0</v>
      </c>
      <c r="H161">
        <f>'ZOOM 92'!G215</f>
        <v>0</v>
      </c>
      <c r="I161">
        <f>'ZOOM 92'!H215</f>
        <v>0</v>
      </c>
      <c r="J161">
        <f>'ZOOM 92'!I215</f>
        <v>0</v>
      </c>
      <c r="K161">
        <f>'ZOOM 92'!J215</f>
        <v>0</v>
      </c>
      <c r="L161">
        <f>'ZOOM 92'!K215</f>
        <v>0</v>
      </c>
      <c r="M161">
        <f>'ZOOM 92'!L215</f>
        <v>0</v>
      </c>
      <c r="N161">
        <f>'ZOOM 92'!M215</f>
        <v>0</v>
      </c>
      <c r="O161">
        <f>'ZOOM 92'!N215</f>
        <v>0</v>
      </c>
      <c r="P161">
        <f>'ZOOM 92'!O215</f>
        <v>0</v>
      </c>
      <c r="Q161">
        <f t="shared" si="2"/>
        <v>0</v>
      </c>
    </row>
    <row r="162" spans="1:17">
      <c r="A162">
        <v>92</v>
      </c>
      <c r="B162" s="686" t="s">
        <v>657</v>
      </c>
      <c r="C162">
        <v>2020</v>
      </c>
      <c r="D162">
        <f>'ZOOM 92'!C216</f>
        <v>0</v>
      </c>
      <c r="E162">
        <f>'ZOOM 92'!D216</f>
        <v>0</v>
      </c>
      <c r="F162">
        <f>'ZOOM 92'!E216</f>
        <v>0</v>
      </c>
      <c r="G162">
        <f>'ZOOM 92'!F216</f>
        <v>0</v>
      </c>
      <c r="H162">
        <f>'ZOOM 92'!G216</f>
        <v>0</v>
      </c>
      <c r="I162">
        <f>'ZOOM 92'!H216</f>
        <v>0</v>
      </c>
      <c r="J162">
        <f>'ZOOM 92'!I216</f>
        <v>0</v>
      </c>
      <c r="K162">
        <f>'ZOOM 92'!J216</f>
        <v>0</v>
      </c>
      <c r="L162">
        <f>'ZOOM 92'!K216</f>
        <v>0</v>
      </c>
      <c r="M162">
        <f>'ZOOM 92'!L216</f>
        <v>0</v>
      </c>
      <c r="N162">
        <f>'ZOOM 92'!M216</f>
        <v>0</v>
      </c>
      <c r="O162">
        <f>'ZOOM 92'!N216</f>
        <v>0</v>
      </c>
      <c r="P162">
        <f>'ZOOM 92'!O216</f>
        <v>0</v>
      </c>
      <c r="Q162">
        <f t="shared" si="2"/>
        <v>0</v>
      </c>
    </row>
    <row r="163" spans="1:17">
      <c r="A163">
        <v>92</v>
      </c>
      <c r="B163" s="686" t="s">
        <v>657</v>
      </c>
      <c r="C163">
        <v>2019</v>
      </c>
      <c r="D163">
        <f>'ZOOM 92'!C217</f>
        <v>0</v>
      </c>
      <c r="E163">
        <f>'ZOOM 92'!D217</f>
        <v>0</v>
      </c>
      <c r="F163">
        <f>'ZOOM 92'!E217</f>
        <v>0</v>
      </c>
      <c r="G163">
        <f>'ZOOM 92'!F217</f>
        <v>0</v>
      </c>
      <c r="H163">
        <f>'ZOOM 92'!G217</f>
        <v>0</v>
      </c>
      <c r="I163">
        <f>'ZOOM 92'!H217</f>
        <v>0</v>
      </c>
      <c r="J163">
        <f>'ZOOM 92'!I217</f>
        <v>0</v>
      </c>
      <c r="K163">
        <f>'ZOOM 92'!J217</f>
        <v>0</v>
      </c>
      <c r="L163">
        <f>'ZOOM 92'!K217</f>
        <v>0</v>
      </c>
      <c r="M163">
        <f>'ZOOM 92'!L217</f>
        <v>0</v>
      </c>
      <c r="N163">
        <f>'ZOOM 92'!M217</f>
        <v>0</v>
      </c>
      <c r="O163">
        <f>'ZOOM 92'!N217</f>
        <v>0</v>
      </c>
      <c r="P163">
        <f>'ZOOM 92'!O217</f>
        <v>0</v>
      </c>
      <c r="Q163">
        <f t="shared" si="2"/>
        <v>0</v>
      </c>
    </row>
    <row r="164" spans="1:17">
      <c r="B164" s="686"/>
      <c r="C164" s="686"/>
    </row>
    <row r="165" spans="1:17">
      <c r="A165">
        <v>92</v>
      </c>
      <c r="B165" s="686" t="s">
        <v>3110</v>
      </c>
      <c r="C165">
        <v>2025</v>
      </c>
      <c r="D165">
        <f>'ZOOM 92'!C221</f>
        <v>0</v>
      </c>
      <c r="E165">
        <f>'ZOOM 92'!D221</f>
        <v>0</v>
      </c>
      <c r="F165">
        <f>'ZOOM 92'!E221</f>
        <v>0</v>
      </c>
      <c r="G165">
        <f>'ZOOM 92'!F221</f>
        <v>0</v>
      </c>
      <c r="H165" t="str">
        <f>'ZOOM 92'!G221</f>
        <v/>
      </c>
      <c r="I165" t="str">
        <f>'ZOOM 92'!H221</f>
        <v/>
      </c>
      <c r="J165" t="str">
        <f>'ZOOM 92'!I221</f>
        <v/>
      </c>
      <c r="K165" t="str">
        <f>'ZOOM 92'!J221</f>
        <v/>
      </c>
      <c r="L165" t="str">
        <f>'ZOOM 92'!K221</f>
        <v/>
      </c>
      <c r="M165" t="str">
        <f>'ZOOM 92'!L221</f>
        <v/>
      </c>
      <c r="N165" t="str">
        <f>'ZOOM 92'!M221</f>
        <v/>
      </c>
      <c r="O165" t="str">
        <f>'ZOOM 92'!N221</f>
        <v/>
      </c>
      <c r="P165">
        <f>'ZOOM 92'!O221</f>
        <v>0</v>
      </c>
      <c r="Q165">
        <f t="shared" si="2"/>
        <v>0</v>
      </c>
    </row>
    <row r="166" spans="1:17">
      <c r="A166">
        <v>92</v>
      </c>
      <c r="B166" s="686" t="s">
        <v>3110</v>
      </c>
      <c r="C166">
        <v>2024</v>
      </c>
      <c r="D166">
        <f>'ZOOM 92'!C222</f>
        <v>12</v>
      </c>
      <c r="E166">
        <f>'ZOOM 92'!D222</f>
        <v>0</v>
      </c>
      <c r="F166">
        <f>'ZOOM 92'!E222</f>
        <v>28.6</v>
      </c>
      <c r="G166">
        <f>'ZOOM 92'!F222</f>
        <v>0</v>
      </c>
      <c r="H166">
        <f>'ZOOM 92'!G222</f>
        <v>42</v>
      </c>
      <c r="I166">
        <f>'ZOOM 92'!H222</f>
        <v>30.434999999999999</v>
      </c>
      <c r="J166">
        <f>'ZOOM 92'!I222</f>
        <v>56.5</v>
      </c>
      <c r="K166">
        <f>'ZOOM 92'!J222</f>
        <v>0</v>
      </c>
      <c r="L166">
        <f>'ZOOM 92'!K222</f>
        <v>0</v>
      </c>
      <c r="M166">
        <f>'ZOOM 92'!L222</f>
        <v>34.5</v>
      </c>
      <c r="N166">
        <f>'ZOOM 92'!M222</f>
        <v>50.998000000000005</v>
      </c>
      <c r="O166">
        <f>'ZOOM 92'!N222</f>
        <v>0</v>
      </c>
      <c r="P166">
        <f>'ZOOM 92'!O222</f>
        <v>255.03300000000002</v>
      </c>
      <c r="Q166">
        <f t="shared" si="2"/>
        <v>20.3</v>
      </c>
    </row>
    <row r="167" spans="1:17">
      <c r="A167">
        <v>92</v>
      </c>
      <c r="B167" s="686" t="s">
        <v>3110</v>
      </c>
      <c r="C167">
        <v>2023</v>
      </c>
      <c r="D167">
        <f>'ZOOM 92'!C223</f>
        <v>0</v>
      </c>
      <c r="E167">
        <f>'ZOOM 92'!D223</f>
        <v>0</v>
      </c>
      <c r="F167">
        <f>'ZOOM 92'!E223</f>
        <v>0</v>
      </c>
      <c r="G167">
        <f>'ZOOM 92'!F223</f>
        <v>0</v>
      </c>
      <c r="H167">
        <f>'ZOOM 92'!G223</f>
        <v>37.130000000000003</v>
      </c>
      <c r="I167">
        <f>'ZOOM 92'!H223</f>
        <v>0</v>
      </c>
      <c r="J167">
        <f>'ZOOM 92'!I223</f>
        <v>30</v>
      </c>
      <c r="K167">
        <f>'ZOOM 92'!J223</f>
        <v>0</v>
      </c>
      <c r="L167">
        <f>'ZOOM 92'!K223</f>
        <v>0</v>
      </c>
      <c r="M167">
        <f>'ZOOM 92'!L223</f>
        <v>35.299999999999997</v>
      </c>
      <c r="N167">
        <f>'ZOOM 92'!M223</f>
        <v>22.4</v>
      </c>
      <c r="O167">
        <f>'ZOOM 92'!N223</f>
        <v>0</v>
      </c>
      <c r="P167">
        <f>'ZOOM 92'!O223</f>
        <v>124.82999999999998</v>
      </c>
      <c r="Q167">
        <f t="shared" si="2"/>
        <v>0</v>
      </c>
    </row>
    <row r="168" spans="1:17">
      <c r="A168">
        <v>92</v>
      </c>
      <c r="B168" s="686" t="s">
        <v>3110</v>
      </c>
      <c r="C168">
        <v>2022</v>
      </c>
      <c r="D168">
        <f>'ZOOM 92'!C224</f>
        <v>0</v>
      </c>
      <c r="E168">
        <f>'ZOOM 92'!D224</f>
        <v>0</v>
      </c>
      <c r="F168">
        <f>'ZOOM 92'!E224</f>
        <v>61.650000000000006</v>
      </c>
      <c r="G168">
        <f>'ZOOM 92'!F224</f>
        <v>80.099999999999994</v>
      </c>
      <c r="H168">
        <f>'ZOOM 92'!G224</f>
        <v>75</v>
      </c>
      <c r="I168">
        <f>'ZOOM 92'!H224</f>
        <v>63.4</v>
      </c>
      <c r="J168">
        <f>'ZOOM 92'!I224</f>
        <v>53.5</v>
      </c>
      <c r="K168">
        <f>'ZOOM 92'!J224</f>
        <v>0</v>
      </c>
      <c r="L168">
        <f>'ZOOM 92'!K224</f>
        <v>19.8</v>
      </c>
      <c r="M168">
        <f>'ZOOM 92'!L224</f>
        <v>0</v>
      </c>
      <c r="N168">
        <f>'ZOOM 92'!M224</f>
        <v>9</v>
      </c>
      <c r="O168">
        <f>'ZOOM 92'!N224</f>
        <v>56</v>
      </c>
      <c r="P168">
        <f>'ZOOM 92'!O224</f>
        <v>418.45</v>
      </c>
      <c r="Q168">
        <f t="shared" si="2"/>
        <v>36.650000000000006</v>
      </c>
    </row>
    <row r="169" spans="1:17">
      <c r="A169">
        <v>92</v>
      </c>
      <c r="B169" s="686" t="s">
        <v>3110</v>
      </c>
      <c r="C169">
        <v>2021</v>
      </c>
      <c r="D169">
        <f>'ZOOM 92'!C225</f>
        <v>0</v>
      </c>
      <c r="E169">
        <f>'ZOOM 92'!D225</f>
        <v>0</v>
      </c>
      <c r="F169">
        <f>'ZOOM 92'!E225</f>
        <v>0</v>
      </c>
      <c r="G169">
        <f>'ZOOM 92'!F225</f>
        <v>0</v>
      </c>
      <c r="H169">
        <f>'ZOOM 92'!G225</f>
        <v>0</v>
      </c>
      <c r="I169">
        <f>'ZOOM 92'!H225</f>
        <v>0</v>
      </c>
      <c r="J169">
        <f>'ZOOM 92'!I225</f>
        <v>0</v>
      </c>
      <c r="K169">
        <f>'ZOOM 92'!J225</f>
        <v>0</v>
      </c>
      <c r="L169">
        <f>'ZOOM 92'!K225</f>
        <v>0</v>
      </c>
      <c r="M169">
        <f>'ZOOM 92'!L225</f>
        <v>0</v>
      </c>
      <c r="N169">
        <f>'ZOOM 92'!M225</f>
        <v>0</v>
      </c>
      <c r="O169">
        <f>'ZOOM 92'!N225</f>
        <v>0</v>
      </c>
      <c r="P169">
        <f>'ZOOM 92'!O225</f>
        <v>0</v>
      </c>
      <c r="Q169">
        <f t="shared" si="2"/>
        <v>0</v>
      </c>
    </row>
    <row r="170" spans="1:17">
      <c r="A170">
        <v>92</v>
      </c>
      <c r="B170" s="686" t="s">
        <v>3110</v>
      </c>
      <c r="C170">
        <v>2020</v>
      </c>
      <c r="D170">
        <f>'ZOOM 92'!C226</f>
        <v>0</v>
      </c>
      <c r="E170">
        <f>'ZOOM 92'!D226</f>
        <v>0</v>
      </c>
      <c r="F170">
        <f>'ZOOM 92'!E226</f>
        <v>0</v>
      </c>
      <c r="G170">
        <f>'ZOOM 92'!F226</f>
        <v>0</v>
      </c>
      <c r="H170">
        <f>'ZOOM 92'!G226</f>
        <v>0</v>
      </c>
      <c r="I170">
        <f>'ZOOM 92'!H226</f>
        <v>0</v>
      </c>
      <c r="J170">
        <f>'ZOOM 92'!I226</f>
        <v>0</v>
      </c>
      <c r="K170">
        <f>'ZOOM 92'!J226</f>
        <v>0</v>
      </c>
      <c r="L170">
        <f>'ZOOM 92'!K226</f>
        <v>0</v>
      </c>
      <c r="M170">
        <f>'ZOOM 92'!L226</f>
        <v>0</v>
      </c>
      <c r="N170">
        <f>'ZOOM 92'!M226</f>
        <v>0</v>
      </c>
      <c r="O170">
        <f>'ZOOM 92'!N226</f>
        <v>0</v>
      </c>
      <c r="P170">
        <f>'ZOOM 92'!O226</f>
        <v>0</v>
      </c>
      <c r="Q170">
        <f t="shared" si="2"/>
        <v>0</v>
      </c>
    </row>
    <row r="171" spans="1:17">
      <c r="A171">
        <v>92</v>
      </c>
      <c r="B171" s="686" t="s">
        <v>3110</v>
      </c>
      <c r="C171">
        <v>2019</v>
      </c>
      <c r="D171">
        <f>'ZOOM 92'!C227</f>
        <v>0</v>
      </c>
      <c r="E171">
        <f>'ZOOM 92'!D227</f>
        <v>0</v>
      </c>
      <c r="F171">
        <f>'ZOOM 92'!E227</f>
        <v>0</v>
      </c>
      <c r="G171">
        <f>'ZOOM 92'!F227</f>
        <v>0</v>
      </c>
      <c r="H171">
        <f>'ZOOM 92'!G227</f>
        <v>0</v>
      </c>
      <c r="I171">
        <f>'ZOOM 92'!H227</f>
        <v>0</v>
      </c>
      <c r="J171">
        <f>'ZOOM 92'!I227</f>
        <v>0</v>
      </c>
      <c r="K171">
        <f>'ZOOM 92'!J227</f>
        <v>0</v>
      </c>
      <c r="L171">
        <f>'ZOOM 92'!K227</f>
        <v>0</v>
      </c>
      <c r="M171">
        <f>'ZOOM 92'!L227</f>
        <v>0</v>
      </c>
      <c r="N171">
        <f>'ZOOM 92'!M227</f>
        <v>0</v>
      </c>
      <c r="O171">
        <f>'ZOOM 92'!N227</f>
        <v>0</v>
      </c>
      <c r="P171">
        <f>'ZOOM 92'!O227</f>
        <v>0</v>
      </c>
      <c r="Q171">
        <f t="shared" si="2"/>
        <v>0</v>
      </c>
    </row>
    <row r="172" spans="1:17">
      <c r="B172" s="686"/>
      <c r="C172" s="686"/>
    </row>
    <row r="173" spans="1:17">
      <c r="A173">
        <v>92</v>
      </c>
      <c r="B173" s="686" t="s">
        <v>3111</v>
      </c>
      <c r="C173">
        <v>2025</v>
      </c>
      <c r="D173">
        <f>'ZOOM 92'!C231</f>
        <v>0</v>
      </c>
      <c r="E173">
        <f>'ZOOM 92'!D231</f>
        <v>0</v>
      </c>
      <c r="F173">
        <f>'ZOOM 92'!E231</f>
        <v>0</v>
      </c>
      <c r="G173">
        <f>'ZOOM 92'!F231</f>
        <v>0</v>
      </c>
      <c r="H173" t="str">
        <f>'ZOOM 92'!G231</f>
        <v/>
      </c>
      <c r="I173" t="str">
        <f>'ZOOM 92'!H231</f>
        <v/>
      </c>
      <c r="J173" t="str">
        <f>'ZOOM 92'!I231</f>
        <v/>
      </c>
      <c r="K173" t="str">
        <f>'ZOOM 92'!J231</f>
        <v/>
      </c>
      <c r="L173" t="str">
        <f>'ZOOM 92'!K231</f>
        <v/>
      </c>
      <c r="M173" t="str">
        <f>'ZOOM 92'!L231</f>
        <v/>
      </c>
      <c r="N173" t="str">
        <f>'ZOOM 92'!M231</f>
        <v/>
      </c>
      <c r="O173" t="str">
        <f>'ZOOM 92'!N231</f>
        <v/>
      </c>
      <c r="P173">
        <f>'ZOOM 92'!O231</f>
        <v>0</v>
      </c>
      <c r="Q173">
        <f t="shared" si="2"/>
        <v>0</v>
      </c>
    </row>
    <row r="174" spans="1:17">
      <c r="A174">
        <v>92</v>
      </c>
      <c r="B174" s="686" t="s">
        <v>3111</v>
      </c>
      <c r="C174">
        <v>2024</v>
      </c>
      <c r="D174">
        <f>'ZOOM 92'!C232</f>
        <v>116.2</v>
      </c>
      <c r="E174">
        <f>'ZOOM 92'!D232</f>
        <v>185.1</v>
      </c>
      <c r="F174">
        <f>'ZOOM 92'!E232</f>
        <v>206.82</v>
      </c>
      <c r="G174">
        <f>'ZOOM 92'!F232</f>
        <v>97.7</v>
      </c>
      <c r="H174">
        <f>'ZOOM 92'!G232</f>
        <v>26.090000000000003</v>
      </c>
      <c r="I174">
        <f>'ZOOM 92'!H232</f>
        <v>129</v>
      </c>
      <c r="J174">
        <f>'ZOOM 92'!I232</f>
        <v>0</v>
      </c>
      <c r="K174">
        <f>'ZOOM 92'!J232</f>
        <v>0</v>
      </c>
      <c r="L174">
        <f>'ZOOM 92'!K232</f>
        <v>0</v>
      </c>
      <c r="M174">
        <f>'ZOOM 92'!L232</f>
        <v>31.3</v>
      </c>
      <c r="N174">
        <f>'ZOOM 92'!M232</f>
        <v>0</v>
      </c>
      <c r="O174">
        <f>'ZOOM 92'!N232</f>
        <v>0</v>
      </c>
      <c r="P174">
        <f>'ZOOM 92'!O232</f>
        <v>792.21</v>
      </c>
      <c r="Q174">
        <f t="shared" si="2"/>
        <v>28.695</v>
      </c>
    </row>
    <row r="175" spans="1:17">
      <c r="A175">
        <v>92</v>
      </c>
      <c r="B175" s="686" t="s">
        <v>3111</v>
      </c>
      <c r="C175">
        <v>2023</v>
      </c>
      <c r="D175">
        <f>'ZOOM 92'!C233</f>
        <v>0</v>
      </c>
      <c r="E175">
        <f>'ZOOM 92'!D233</f>
        <v>0</v>
      </c>
      <c r="F175">
        <f>'ZOOM 92'!E233</f>
        <v>0</v>
      </c>
      <c r="G175">
        <f>'ZOOM 92'!F233</f>
        <v>0</v>
      </c>
      <c r="H175">
        <f>'ZOOM 92'!G233</f>
        <v>0</v>
      </c>
      <c r="I175">
        <f>'ZOOM 92'!H233</f>
        <v>0</v>
      </c>
      <c r="J175">
        <f>'ZOOM 92'!I233</f>
        <v>0</v>
      </c>
      <c r="K175">
        <f>'ZOOM 92'!J233</f>
        <v>0</v>
      </c>
      <c r="L175">
        <f>'ZOOM 92'!K233</f>
        <v>0</v>
      </c>
      <c r="M175">
        <f>'ZOOM 92'!L233</f>
        <v>52.521999999999998</v>
      </c>
      <c r="N175">
        <f>'ZOOM 92'!M233</f>
        <v>123.62899999999999</v>
      </c>
      <c r="O175">
        <f>'ZOOM 92'!N233</f>
        <v>112.2</v>
      </c>
      <c r="P175">
        <f>'ZOOM 92'!O233</f>
        <v>288.351</v>
      </c>
      <c r="Q175">
        <f t="shared" si="2"/>
        <v>0</v>
      </c>
    </row>
    <row r="176" spans="1:17">
      <c r="A176">
        <v>92</v>
      </c>
      <c r="B176" s="686" t="s">
        <v>3111</v>
      </c>
      <c r="C176">
        <v>2022</v>
      </c>
      <c r="D176">
        <f>'ZOOM 92'!C234</f>
        <v>0</v>
      </c>
      <c r="E176">
        <f>'ZOOM 92'!D234</f>
        <v>0</v>
      </c>
      <c r="F176">
        <f>'ZOOM 92'!E234</f>
        <v>0</v>
      </c>
      <c r="G176">
        <f>'ZOOM 92'!F234</f>
        <v>0</v>
      </c>
      <c r="H176">
        <f>'ZOOM 92'!G234</f>
        <v>0</v>
      </c>
      <c r="I176">
        <f>'ZOOM 92'!H234</f>
        <v>11</v>
      </c>
      <c r="J176">
        <f>'ZOOM 92'!I234</f>
        <v>37.247999999999998</v>
      </c>
      <c r="K176">
        <f>'ZOOM 92'!J234</f>
        <v>0</v>
      </c>
      <c r="L176">
        <f>'ZOOM 92'!K234</f>
        <v>0</v>
      </c>
      <c r="M176">
        <f>'ZOOM 92'!L234</f>
        <v>0</v>
      </c>
      <c r="N176">
        <f>'ZOOM 92'!M234</f>
        <v>17.2</v>
      </c>
      <c r="O176">
        <f>'ZOOM 92'!N234</f>
        <v>0</v>
      </c>
      <c r="P176">
        <f>'ZOOM 92'!O234</f>
        <v>65.447999999999993</v>
      </c>
      <c r="Q176">
        <f t="shared" si="2"/>
        <v>0</v>
      </c>
    </row>
    <row r="177" spans="1:17">
      <c r="A177">
        <v>92</v>
      </c>
      <c r="B177" s="686" t="s">
        <v>3111</v>
      </c>
      <c r="C177">
        <v>2021</v>
      </c>
      <c r="D177">
        <f>'ZOOM 92'!C235</f>
        <v>0</v>
      </c>
      <c r="E177">
        <f>'ZOOM 92'!D235</f>
        <v>256.8</v>
      </c>
      <c r="F177">
        <f>'ZOOM 92'!E235</f>
        <v>0</v>
      </c>
      <c r="G177">
        <f>'ZOOM 92'!F235</f>
        <v>0</v>
      </c>
      <c r="H177">
        <f>'ZOOM 92'!G235</f>
        <v>2112.36</v>
      </c>
      <c r="I177">
        <f>'ZOOM 92'!H235</f>
        <v>5039.4000000000005</v>
      </c>
      <c r="J177">
        <f>'ZOOM 92'!I235</f>
        <v>134.13999999999999</v>
      </c>
      <c r="K177">
        <f>'ZOOM 92'!J235</f>
        <v>833</v>
      </c>
      <c r="L177">
        <f>'ZOOM 92'!K235</f>
        <v>0</v>
      </c>
      <c r="M177">
        <f>'ZOOM 92'!L235</f>
        <v>0</v>
      </c>
      <c r="N177">
        <f>'ZOOM 92'!M235</f>
        <v>0</v>
      </c>
      <c r="O177">
        <f>'ZOOM 92'!N235</f>
        <v>100.23</v>
      </c>
      <c r="P177">
        <f>'ZOOM 92'!O235</f>
        <v>8475.93</v>
      </c>
      <c r="Q177">
        <f t="shared" si="2"/>
        <v>50.115000000000002</v>
      </c>
    </row>
    <row r="178" spans="1:17">
      <c r="A178">
        <v>92</v>
      </c>
      <c r="B178" s="686" t="s">
        <v>3111</v>
      </c>
      <c r="C178">
        <v>2020</v>
      </c>
      <c r="D178">
        <f>'ZOOM 92'!C236</f>
        <v>0</v>
      </c>
      <c r="E178">
        <f>'ZOOM 92'!D236</f>
        <v>0</v>
      </c>
      <c r="F178">
        <f>'ZOOM 92'!E236</f>
        <v>0</v>
      </c>
      <c r="G178">
        <f>'ZOOM 92'!F236</f>
        <v>0</v>
      </c>
      <c r="H178">
        <f>'ZOOM 92'!G236</f>
        <v>0</v>
      </c>
      <c r="I178">
        <f>'ZOOM 92'!H236</f>
        <v>0</v>
      </c>
      <c r="J178">
        <f>'ZOOM 92'!I236</f>
        <v>0</v>
      </c>
      <c r="K178">
        <f>'ZOOM 92'!J236</f>
        <v>0</v>
      </c>
      <c r="L178">
        <f>'ZOOM 92'!K236</f>
        <v>0</v>
      </c>
      <c r="M178">
        <f>'ZOOM 92'!L236</f>
        <v>0</v>
      </c>
      <c r="N178">
        <f>'ZOOM 92'!M236</f>
        <v>127.74</v>
      </c>
      <c r="O178">
        <f>'ZOOM 92'!N236</f>
        <v>0</v>
      </c>
      <c r="P178">
        <f>'ZOOM 92'!O236</f>
        <v>127.74</v>
      </c>
      <c r="Q178">
        <f t="shared" si="2"/>
        <v>0</v>
      </c>
    </row>
    <row r="179" spans="1:17">
      <c r="A179">
        <v>92</v>
      </c>
      <c r="B179" s="686" t="s">
        <v>3111</v>
      </c>
      <c r="C179">
        <v>2019</v>
      </c>
      <c r="D179">
        <f>'ZOOM 92'!C237</f>
        <v>28.959</v>
      </c>
      <c r="E179">
        <f>'ZOOM 92'!D237</f>
        <v>127.22</v>
      </c>
      <c r="F179">
        <f>'ZOOM 92'!E237</f>
        <v>151.249</v>
      </c>
      <c r="G179">
        <f>'ZOOM 92'!F237</f>
        <v>81.212000000000003</v>
      </c>
      <c r="H179">
        <f>'ZOOM 92'!G237</f>
        <v>35.686999999999998</v>
      </c>
      <c r="I179">
        <f>'ZOOM 92'!H237</f>
        <v>0</v>
      </c>
      <c r="J179">
        <f>'ZOOM 92'!I237</f>
        <v>0</v>
      </c>
      <c r="K179">
        <f>'ZOOM 92'!J237</f>
        <v>0</v>
      </c>
      <c r="L179">
        <f>'ZOOM 92'!K237</f>
        <v>0</v>
      </c>
      <c r="M179">
        <f>'ZOOM 92'!L237</f>
        <v>0</v>
      </c>
      <c r="N179">
        <f>'ZOOM 92'!M237</f>
        <v>0</v>
      </c>
      <c r="O179">
        <f>'ZOOM 92'!N237</f>
        <v>0</v>
      </c>
      <c r="P179">
        <f>'ZOOM 92'!O237</f>
        <v>424.327</v>
      </c>
      <c r="Q179">
        <f t="shared" si="2"/>
        <v>0</v>
      </c>
    </row>
    <row r="180" spans="1:17">
      <c r="B180" s="686"/>
      <c r="C180" s="686"/>
    </row>
    <row r="181" spans="1:17">
      <c r="A181">
        <v>92</v>
      </c>
      <c r="B181" s="686" t="s">
        <v>3112</v>
      </c>
      <c r="C181">
        <v>2025</v>
      </c>
      <c r="D181">
        <f>'ZOOM 92'!C241</f>
        <v>116</v>
      </c>
      <c r="E181">
        <f>'ZOOM 92'!D241</f>
        <v>46</v>
      </c>
      <c r="F181">
        <f>'ZOOM 92'!E241</f>
        <v>45</v>
      </c>
      <c r="G181">
        <f>'ZOOM 92'!F241</f>
        <v>70</v>
      </c>
      <c r="H181" t="str">
        <f>'ZOOM 92'!G241</f>
        <v/>
      </c>
      <c r="I181" t="str">
        <f>'ZOOM 92'!H241</f>
        <v/>
      </c>
      <c r="J181" t="str">
        <f>'ZOOM 92'!I241</f>
        <v/>
      </c>
      <c r="K181" t="str">
        <f>'ZOOM 92'!J241</f>
        <v/>
      </c>
      <c r="L181" t="str">
        <f>'ZOOM 92'!K241</f>
        <v/>
      </c>
      <c r="M181" t="str">
        <f>'ZOOM 92'!L241</f>
        <v/>
      </c>
      <c r="N181" t="str">
        <f>'ZOOM 92'!M241</f>
        <v/>
      </c>
      <c r="O181" t="str">
        <f>'ZOOM 92'!N241</f>
        <v/>
      </c>
      <c r="P181">
        <f>'ZOOM 92'!O241</f>
        <v>277</v>
      </c>
      <c r="Q181">
        <f t="shared" si="2"/>
        <v>58</v>
      </c>
    </row>
    <row r="182" spans="1:17">
      <c r="A182">
        <v>92</v>
      </c>
      <c r="B182" s="686" t="s">
        <v>3112</v>
      </c>
      <c r="C182">
        <v>2024</v>
      </c>
      <c r="D182">
        <f>'ZOOM 92'!C242</f>
        <v>45</v>
      </c>
      <c r="E182">
        <f>'ZOOM 92'!D242</f>
        <v>0</v>
      </c>
      <c r="F182">
        <f>'ZOOM 92'!E242</f>
        <v>39</v>
      </c>
      <c r="G182">
        <f>'ZOOM 92'!F242</f>
        <v>125.6</v>
      </c>
      <c r="H182">
        <f>'ZOOM 92'!G242</f>
        <v>15</v>
      </c>
      <c r="I182">
        <f>'ZOOM 92'!H242</f>
        <v>0</v>
      </c>
      <c r="J182">
        <f>'ZOOM 92'!I242</f>
        <v>0</v>
      </c>
      <c r="K182">
        <f>'ZOOM 92'!J242</f>
        <v>0</v>
      </c>
      <c r="L182">
        <f>'ZOOM 92'!K242</f>
        <v>7.5</v>
      </c>
      <c r="M182">
        <f>'ZOOM 92'!L242</f>
        <v>10</v>
      </c>
      <c r="N182">
        <f>'ZOOM 92'!M242</f>
        <v>30</v>
      </c>
      <c r="O182">
        <f>'ZOOM 92'!N242</f>
        <v>0</v>
      </c>
      <c r="P182">
        <f>'ZOOM 92'!O242</f>
        <v>272.10000000000002</v>
      </c>
      <c r="Q182">
        <f t="shared" si="2"/>
        <v>8.75</v>
      </c>
    </row>
    <row r="183" spans="1:17">
      <c r="A183">
        <v>92</v>
      </c>
      <c r="B183" s="686" t="s">
        <v>3112</v>
      </c>
      <c r="C183">
        <v>2023</v>
      </c>
      <c r="D183">
        <f>'ZOOM 92'!C243</f>
        <v>0</v>
      </c>
      <c r="E183">
        <f>'ZOOM 92'!D243</f>
        <v>5</v>
      </c>
      <c r="F183">
        <f>'ZOOM 92'!E243</f>
        <v>58.1</v>
      </c>
      <c r="G183">
        <f>'ZOOM 92'!F243</f>
        <v>59</v>
      </c>
      <c r="H183">
        <f>'ZOOM 92'!G243</f>
        <v>18</v>
      </c>
      <c r="I183">
        <f>'ZOOM 92'!H243</f>
        <v>0</v>
      </c>
      <c r="J183">
        <f>'ZOOM 92'!I243</f>
        <v>45</v>
      </c>
      <c r="K183">
        <f>'ZOOM 92'!J243</f>
        <v>0</v>
      </c>
      <c r="L183">
        <f>'ZOOM 92'!K243</f>
        <v>171.6</v>
      </c>
      <c r="M183">
        <f>'ZOOM 92'!L243</f>
        <v>15</v>
      </c>
      <c r="N183">
        <f>'ZOOM 92'!M243</f>
        <v>61.05</v>
      </c>
      <c r="O183">
        <f>'ZOOM 92'!N243</f>
        <v>85</v>
      </c>
      <c r="P183">
        <f>'ZOOM 92'!O243</f>
        <v>517.75</v>
      </c>
      <c r="Q183">
        <f t="shared" si="2"/>
        <v>31.5</v>
      </c>
    </row>
    <row r="184" spans="1:17">
      <c r="A184">
        <v>92</v>
      </c>
      <c r="B184" s="686" t="s">
        <v>3112</v>
      </c>
      <c r="C184">
        <v>2022</v>
      </c>
      <c r="D184">
        <f>'ZOOM 92'!C244</f>
        <v>0</v>
      </c>
      <c r="E184">
        <f>'ZOOM 92'!D244</f>
        <v>49.5</v>
      </c>
      <c r="F184">
        <f>'ZOOM 92'!E244</f>
        <v>130</v>
      </c>
      <c r="G184">
        <f>'ZOOM 92'!F244</f>
        <v>16</v>
      </c>
      <c r="H184">
        <f>'ZOOM 92'!G244</f>
        <v>0</v>
      </c>
      <c r="I184">
        <f>'ZOOM 92'!H244</f>
        <v>0</v>
      </c>
      <c r="J184">
        <f>'ZOOM 92'!I244</f>
        <v>29.75</v>
      </c>
      <c r="K184">
        <f>'ZOOM 92'!J244</f>
        <v>0</v>
      </c>
      <c r="L184">
        <f>'ZOOM 92'!K244</f>
        <v>47</v>
      </c>
      <c r="M184">
        <f>'ZOOM 92'!L244</f>
        <v>128</v>
      </c>
      <c r="N184">
        <f>'ZOOM 92'!M244</f>
        <v>0</v>
      </c>
      <c r="O184">
        <f>'ZOOM 92'!N244</f>
        <v>0</v>
      </c>
      <c r="P184">
        <f>'ZOOM 92'!O244</f>
        <v>400.25</v>
      </c>
      <c r="Q184">
        <f t="shared" si="2"/>
        <v>8</v>
      </c>
    </row>
    <row r="185" spans="1:17">
      <c r="A185">
        <v>92</v>
      </c>
      <c r="B185" s="686" t="s">
        <v>3112</v>
      </c>
      <c r="C185">
        <v>2021</v>
      </c>
      <c r="D185">
        <f>'ZOOM 92'!C245</f>
        <v>81</v>
      </c>
      <c r="E185">
        <f>'ZOOM 92'!D245</f>
        <v>92</v>
      </c>
      <c r="F185">
        <f>'ZOOM 92'!E245</f>
        <v>56</v>
      </c>
      <c r="G185">
        <f>'ZOOM 92'!F245</f>
        <v>89</v>
      </c>
      <c r="H185">
        <f>'ZOOM 92'!G245</f>
        <v>47.625</v>
      </c>
      <c r="I185">
        <f>'ZOOM 92'!H245</f>
        <v>90.5</v>
      </c>
      <c r="J185">
        <f>'ZOOM 92'!I245</f>
        <v>58.5</v>
      </c>
      <c r="K185">
        <f>'ZOOM 92'!J245</f>
        <v>0</v>
      </c>
      <c r="L185">
        <f>'ZOOM 92'!K245</f>
        <v>34</v>
      </c>
      <c r="M185">
        <f>'ZOOM 92'!L245</f>
        <v>34.5</v>
      </c>
      <c r="N185">
        <f>'ZOOM 92'!M245</f>
        <v>33</v>
      </c>
      <c r="O185">
        <f>'ZOOM 92'!N245</f>
        <v>197</v>
      </c>
      <c r="P185">
        <f>'ZOOM 92'!O245</f>
        <v>813.125</v>
      </c>
      <c r="Q185">
        <f t="shared" si="2"/>
        <v>57.25</v>
      </c>
    </row>
    <row r="186" spans="1:17">
      <c r="A186">
        <v>92</v>
      </c>
      <c r="B186" s="686" t="s">
        <v>3112</v>
      </c>
      <c r="C186">
        <v>2020</v>
      </c>
      <c r="D186">
        <f>'ZOOM 92'!C246</f>
        <v>53</v>
      </c>
      <c r="E186">
        <f>'ZOOM 92'!D246</f>
        <v>17.5</v>
      </c>
      <c r="F186">
        <f>'ZOOM 92'!E246</f>
        <v>37.120000000000005</v>
      </c>
      <c r="G186">
        <f>'ZOOM 92'!F246</f>
        <v>0</v>
      </c>
      <c r="H186">
        <f>'ZOOM 92'!G246</f>
        <v>0</v>
      </c>
      <c r="I186">
        <f>'ZOOM 92'!H246</f>
        <v>0</v>
      </c>
      <c r="J186">
        <f>'ZOOM 92'!I246</f>
        <v>61.28</v>
      </c>
      <c r="K186">
        <f>'ZOOM 92'!J246</f>
        <v>38</v>
      </c>
      <c r="L186">
        <f>'ZOOM 92'!K246</f>
        <v>90.56</v>
      </c>
      <c r="M186">
        <f>'ZOOM 92'!L246</f>
        <v>164.5</v>
      </c>
      <c r="N186">
        <f>'ZOOM 92'!M246</f>
        <v>0</v>
      </c>
      <c r="O186">
        <f>'ZOOM 92'!N246</f>
        <v>0</v>
      </c>
      <c r="P186">
        <f>'ZOOM 92'!O246</f>
        <v>461.96000000000004</v>
      </c>
      <c r="Q186">
        <f t="shared" si="2"/>
        <v>27.310000000000002</v>
      </c>
    </row>
    <row r="187" spans="1:17">
      <c r="A187">
        <v>92</v>
      </c>
      <c r="B187" s="686" t="s">
        <v>3112</v>
      </c>
      <c r="C187">
        <v>2019</v>
      </c>
      <c r="D187">
        <f>'ZOOM 92'!C247</f>
        <v>0</v>
      </c>
      <c r="E187">
        <f>'ZOOM 92'!D247</f>
        <v>65.53</v>
      </c>
      <c r="F187">
        <f>'ZOOM 92'!E247</f>
        <v>180.61</v>
      </c>
      <c r="G187">
        <f>'ZOOM 92'!F247</f>
        <v>111.69999999999999</v>
      </c>
      <c r="H187">
        <f>'ZOOM 92'!G247</f>
        <v>85.5</v>
      </c>
      <c r="I187">
        <f>'ZOOM 92'!H247</f>
        <v>25</v>
      </c>
      <c r="J187">
        <f>'ZOOM 92'!I247</f>
        <v>31</v>
      </c>
      <c r="K187">
        <f>'ZOOM 92'!J247</f>
        <v>25.6</v>
      </c>
      <c r="L187">
        <f>'ZOOM 92'!K247</f>
        <v>63</v>
      </c>
      <c r="M187">
        <f>'ZOOM 92'!L247</f>
        <v>26</v>
      </c>
      <c r="N187">
        <f>'ZOOM 92'!M247</f>
        <v>86.5</v>
      </c>
      <c r="O187">
        <f>'ZOOM 92'!N247</f>
        <v>8</v>
      </c>
      <c r="P187">
        <f>'ZOOM 92'!O247</f>
        <v>708.44</v>
      </c>
      <c r="Q187">
        <f t="shared" si="2"/>
        <v>47</v>
      </c>
    </row>
    <row r="188" spans="1:17">
      <c r="B188" s="686"/>
      <c r="C188" s="686"/>
    </row>
    <row r="189" spans="1:17">
      <c r="A189">
        <v>92</v>
      </c>
      <c r="B189" s="686" t="s">
        <v>3113</v>
      </c>
      <c r="C189">
        <v>2025</v>
      </c>
      <c r="D189">
        <f>'ZOOM 92'!C251</f>
        <v>35.22</v>
      </c>
      <c r="E189">
        <f>'ZOOM 92'!D251</f>
        <v>29.3</v>
      </c>
      <c r="F189">
        <f>'ZOOM 92'!E251</f>
        <v>60.57</v>
      </c>
      <c r="G189">
        <f>'ZOOM 92'!F251</f>
        <v>0</v>
      </c>
      <c r="H189" t="str">
        <f>'ZOOM 92'!G251</f>
        <v/>
      </c>
      <c r="I189" t="str">
        <f>'ZOOM 92'!H251</f>
        <v/>
      </c>
      <c r="J189" t="str">
        <f>'ZOOM 92'!I251</f>
        <v/>
      </c>
      <c r="K189" t="str">
        <f>'ZOOM 92'!J251</f>
        <v/>
      </c>
      <c r="L189" t="str">
        <f>'ZOOM 92'!K251</f>
        <v/>
      </c>
      <c r="M189" t="str">
        <f>'ZOOM 92'!L251</f>
        <v/>
      </c>
      <c r="N189" t="str">
        <f>'ZOOM 92'!M251</f>
        <v/>
      </c>
      <c r="O189" t="str">
        <f>'ZOOM 92'!N251</f>
        <v/>
      </c>
      <c r="P189">
        <f>'ZOOM 92'!O251</f>
        <v>125.09</v>
      </c>
      <c r="Q189">
        <f t="shared" si="2"/>
        <v>32.26</v>
      </c>
    </row>
    <row r="190" spans="1:17">
      <c r="A190">
        <v>92</v>
      </c>
      <c r="B190" s="686" t="s">
        <v>3113</v>
      </c>
      <c r="C190">
        <v>2024</v>
      </c>
      <c r="D190">
        <f>'ZOOM 92'!C252</f>
        <v>76.2</v>
      </c>
      <c r="E190">
        <f>'ZOOM 92'!D252</f>
        <v>84</v>
      </c>
      <c r="F190">
        <f>'ZOOM 92'!E252</f>
        <v>105</v>
      </c>
      <c r="G190">
        <f>'ZOOM 92'!F252</f>
        <v>68</v>
      </c>
      <c r="H190">
        <f>'ZOOM 92'!G252</f>
        <v>0</v>
      </c>
      <c r="I190">
        <f>'ZOOM 92'!H252</f>
        <v>0</v>
      </c>
      <c r="J190">
        <f>'ZOOM 92'!I252</f>
        <v>24.4</v>
      </c>
      <c r="K190">
        <f>'ZOOM 92'!J252</f>
        <v>0</v>
      </c>
      <c r="L190">
        <f>'ZOOM 92'!K252</f>
        <v>0</v>
      </c>
      <c r="M190">
        <f>'ZOOM 92'!L252</f>
        <v>38.19</v>
      </c>
      <c r="N190">
        <f>'ZOOM 92'!M252</f>
        <v>32.5</v>
      </c>
      <c r="O190">
        <f>'ZOOM 92'!N252</f>
        <v>20</v>
      </c>
      <c r="P190">
        <f>'ZOOM 92'!O252</f>
        <v>448.28999999999996</v>
      </c>
      <c r="Q190">
        <f t="shared" si="2"/>
        <v>28.45</v>
      </c>
    </row>
    <row r="191" spans="1:17">
      <c r="A191">
        <v>92</v>
      </c>
      <c r="B191" s="686" t="s">
        <v>3113</v>
      </c>
      <c r="C191">
        <v>2023</v>
      </c>
      <c r="D191">
        <f>'ZOOM 92'!C253</f>
        <v>0</v>
      </c>
      <c r="E191">
        <f>'ZOOM 92'!D253</f>
        <v>30.533000000000001</v>
      </c>
      <c r="F191">
        <f>'ZOOM 92'!E253</f>
        <v>27.172000000000001</v>
      </c>
      <c r="G191">
        <f>'ZOOM 92'!F253</f>
        <v>112.61499999999999</v>
      </c>
      <c r="H191">
        <f>'ZOOM 92'!G253</f>
        <v>45.24</v>
      </c>
      <c r="I191">
        <f>'ZOOM 92'!H253</f>
        <v>53.59</v>
      </c>
      <c r="J191">
        <f>'ZOOM 92'!I253</f>
        <v>8.8049999999999997</v>
      </c>
      <c r="K191">
        <f>'ZOOM 92'!J253</f>
        <v>0</v>
      </c>
      <c r="L191">
        <f>'ZOOM 92'!K253</f>
        <v>0</v>
      </c>
      <c r="M191">
        <f>'ZOOM 92'!L253</f>
        <v>0</v>
      </c>
      <c r="N191">
        <f>'ZOOM 92'!M253</f>
        <v>0</v>
      </c>
      <c r="O191">
        <f>'ZOOM 92'!N253</f>
        <v>163.54999999999998</v>
      </c>
      <c r="P191">
        <f>'ZOOM 92'!O253</f>
        <v>441.505</v>
      </c>
      <c r="Q191">
        <f t="shared" si="2"/>
        <v>17.988500000000002</v>
      </c>
    </row>
    <row r="192" spans="1:17">
      <c r="A192">
        <v>92</v>
      </c>
      <c r="B192" s="686" t="s">
        <v>3113</v>
      </c>
      <c r="C192">
        <v>2022</v>
      </c>
      <c r="D192">
        <f>'ZOOM 92'!C254</f>
        <v>60.27</v>
      </c>
      <c r="E192">
        <f>'ZOOM 92'!D254</f>
        <v>18</v>
      </c>
      <c r="F192">
        <f>'ZOOM 92'!E254</f>
        <v>32.980000000000004</v>
      </c>
      <c r="G192">
        <f>'ZOOM 92'!F254</f>
        <v>85.359000000000009</v>
      </c>
      <c r="H192">
        <f>'ZOOM 92'!G254</f>
        <v>27</v>
      </c>
      <c r="I192">
        <f>'ZOOM 92'!H254</f>
        <v>41.05</v>
      </c>
      <c r="J192">
        <f>'ZOOM 92'!I254</f>
        <v>115.148</v>
      </c>
      <c r="K192">
        <f>'ZOOM 92'!J254</f>
        <v>0</v>
      </c>
      <c r="L192">
        <f>'ZOOM 92'!K254</f>
        <v>28.900000000000002</v>
      </c>
      <c r="M192">
        <f>'ZOOM 92'!L254</f>
        <v>44.515000000000001</v>
      </c>
      <c r="N192">
        <f>'ZOOM 92'!M254</f>
        <v>33</v>
      </c>
      <c r="O192">
        <f>'ZOOM 92'!N254</f>
        <v>54.5</v>
      </c>
      <c r="P192">
        <f>'ZOOM 92'!O254</f>
        <v>540.72199999999998</v>
      </c>
      <c r="Q192">
        <f t="shared" si="2"/>
        <v>37.024999999999999</v>
      </c>
    </row>
    <row r="193" spans="1:17">
      <c r="A193">
        <v>92</v>
      </c>
      <c r="B193" s="686" t="s">
        <v>3113</v>
      </c>
      <c r="C193">
        <v>2021</v>
      </c>
      <c r="D193">
        <f>'ZOOM 92'!C255</f>
        <v>38.924999999999997</v>
      </c>
      <c r="E193">
        <f>'ZOOM 92'!D255</f>
        <v>0</v>
      </c>
      <c r="F193">
        <f>'ZOOM 92'!E255</f>
        <v>0</v>
      </c>
      <c r="G193">
        <f>'ZOOM 92'!F255</f>
        <v>0</v>
      </c>
      <c r="H193">
        <f>'ZOOM 92'!G255</f>
        <v>0</v>
      </c>
      <c r="I193">
        <f>'ZOOM 92'!H255</f>
        <v>157.31</v>
      </c>
      <c r="J193">
        <f>'ZOOM 92'!I255</f>
        <v>48.269999999999996</v>
      </c>
      <c r="K193">
        <f>'ZOOM 92'!J255</f>
        <v>0</v>
      </c>
      <c r="L193">
        <f>'ZOOM 92'!K255</f>
        <v>30</v>
      </c>
      <c r="M193">
        <f>'ZOOM 92'!L255</f>
        <v>123.78</v>
      </c>
      <c r="N193">
        <f>'ZOOM 92'!M255</f>
        <v>143</v>
      </c>
      <c r="O193">
        <f>'ZOOM 92'!N255</f>
        <v>221.75</v>
      </c>
      <c r="P193">
        <f>'ZOOM 92'!O255</f>
        <v>763.03499999999997</v>
      </c>
      <c r="Q193">
        <f t="shared" si="2"/>
        <v>34.462499999999999</v>
      </c>
    </row>
    <row r="194" spans="1:17">
      <c r="A194">
        <v>92</v>
      </c>
      <c r="B194" s="686" t="s">
        <v>3113</v>
      </c>
      <c r="C194">
        <v>2020</v>
      </c>
      <c r="D194">
        <f>'ZOOM 92'!C256</f>
        <v>298.63499999999999</v>
      </c>
      <c r="E194">
        <f>'ZOOM 92'!D256</f>
        <v>174.97000000000003</v>
      </c>
      <c r="F194">
        <f>'ZOOM 92'!E256</f>
        <v>70.2</v>
      </c>
      <c r="G194">
        <f>'ZOOM 92'!F256</f>
        <v>0</v>
      </c>
      <c r="H194">
        <f>'ZOOM 92'!G256</f>
        <v>0</v>
      </c>
      <c r="I194">
        <f>'ZOOM 92'!H256</f>
        <v>0</v>
      </c>
      <c r="J194">
        <f>'ZOOM 92'!I256</f>
        <v>290.17699999999996</v>
      </c>
      <c r="K194">
        <f>'ZOOM 92'!J256</f>
        <v>124.605</v>
      </c>
      <c r="L194">
        <f>'ZOOM 92'!K256</f>
        <v>273.3309999999999</v>
      </c>
      <c r="M194">
        <f>'ZOOM 92'!L256</f>
        <v>281.90099999999995</v>
      </c>
      <c r="N194">
        <f>'ZOOM 92'!M256</f>
        <v>0</v>
      </c>
      <c r="O194">
        <f>'ZOOM 92'!N256</f>
        <v>0</v>
      </c>
      <c r="P194">
        <f>'ZOOM 92'!O256</f>
        <v>1513.819</v>
      </c>
      <c r="Q194">
        <f t="shared" si="2"/>
        <v>97.402500000000003</v>
      </c>
    </row>
    <row r="195" spans="1:17">
      <c r="A195">
        <v>92</v>
      </c>
      <c r="B195" s="686" t="s">
        <v>3113</v>
      </c>
      <c r="C195">
        <v>2019</v>
      </c>
      <c r="D195">
        <f>'ZOOM 92'!C257</f>
        <v>26.3</v>
      </c>
      <c r="E195">
        <f>'ZOOM 92'!D257</f>
        <v>102.2</v>
      </c>
      <c r="F195">
        <f>'ZOOM 92'!E257</f>
        <v>81.41</v>
      </c>
      <c r="G195">
        <f>'ZOOM 92'!F257</f>
        <v>262.70000000000005</v>
      </c>
      <c r="H195">
        <f>'ZOOM 92'!G257</f>
        <v>123.7</v>
      </c>
      <c r="I195">
        <f>'ZOOM 92'!H257</f>
        <v>142</v>
      </c>
      <c r="J195">
        <f>'ZOOM 92'!I257</f>
        <v>138.80000000000001</v>
      </c>
      <c r="K195">
        <f>'ZOOM 92'!J257</f>
        <v>0</v>
      </c>
      <c r="L195">
        <f>'ZOOM 92'!K257</f>
        <v>90.9</v>
      </c>
      <c r="M195">
        <f>'ZOOM 92'!L257</f>
        <v>215.20000000000002</v>
      </c>
      <c r="N195">
        <f>'ZOOM 92'!M257</f>
        <v>217.7</v>
      </c>
      <c r="O195">
        <f>'ZOOM 92'!N257</f>
        <v>145.89999999999998</v>
      </c>
      <c r="P195">
        <f>'ZOOM 92'!O257</f>
        <v>1546.81</v>
      </c>
      <c r="Q195">
        <f t="shared" ref="Q195:Q258" si="3">MEDIAN(D195:O195)</f>
        <v>131.25</v>
      </c>
    </row>
    <row r="196" spans="1:17">
      <c r="B196" s="686"/>
      <c r="C196" s="686"/>
    </row>
    <row r="197" spans="1:17">
      <c r="A197">
        <v>92</v>
      </c>
      <c r="B197" s="686" t="s">
        <v>3114</v>
      </c>
      <c r="C197">
        <v>2025</v>
      </c>
      <c r="D197">
        <f>'ZOOM 92'!C261</f>
        <v>0</v>
      </c>
      <c r="E197">
        <f>'ZOOM 92'!D261</f>
        <v>15</v>
      </c>
      <c r="F197">
        <f>'ZOOM 92'!E261</f>
        <v>0</v>
      </c>
      <c r="G197">
        <f>'ZOOM 92'!F261</f>
        <v>0</v>
      </c>
      <c r="H197" t="str">
        <f>'ZOOM 92'!G261</f>
        <v/>
      </c>
      <c r="I197" t="str">
        <f>'ZOOM 92'!H261</f>
        <v/>
      </c>
      <c r="J197" t="str">
        <f>'ZOOM 92'!I261</f>
        <v/>
      </c>
      <c r="K197" t="str">
        <f>'ZOOM 92'!J261</f>
        <v/>
      </c>
      <c r="L197" t="str">
        <f>'ZOOM 92'!K261</f>
        <v/>
      </c>
      <c r="M197" t="str">
        <f>'ZOOM 92'!L261</f>
        <v/>
      </c>
      <c r="N197" t="str">
        <f>'ZOOM 92'!M261</f>
        <v/>
      </c>
      <c r="O197" t="str">
        <f>'ZOOM 92'!N261</f>
        <v/>
      </c>
      <c r="P197">
        <f>'ZOOM 92'!O261</f>
        <v>15</v>
      </c>
      <c r="Q197">
        <f t="shared" si="3"/>
        <v>0</v>
      </c>
    </row>
    <row r="198" spans="1:17">
      <c r="A198">
        <v>92</v>
      </c>
      <c r="B198" s="686" t="s">
        <v>3114</v>
      </c>
      <c r="C198">
        <v>2024</v>
      </c>
      <c r="D198">
        <f>'ZOOM 92'!C262</f>
        <v>0</v>
      </c>
      <c r="E198">
        <f>'ZOOM 92'!D262</f>
        <v>0</v>
      </c>
      <c r="F198">
        <f>'ZOOM 92'!E262</f>
        <v>0</v>
      </c>
      <c r="G198">
        <f>'ZOOM 92'!F262</f>
        <v>0</v>
      </c>
      <c r="H198">
        <f>'ZOOM 92'!G262</f>
        <v>0</v>
      </c>
      <c r="I198">
        <f>'ZOOM 92'!H262</f>
        <v>0</v>
      </c>
      <c r="J198">
        <f>'ZOOM 92'!I262</f>
        <v>0</v>
      </c>
      <c r="K198">
        <f>'ZOOM 92'!J262</f>
        <v>0</v>
      </c>
      <c r="L198">
        <f>'ZOOM 92'!K262</f>
        <v>0</v>
      </c>
      <c r="M198">
        <f>'ZOOM 92'!L262</f>
        <v>0</v>
      </c>
      <c r="N198">
        <f>'ZOOM 92'!M262</f>
        <v>0</v>
      </c>
      <c r="O198">
        <f>'ZOOM 92'!N262</f>
        <v>0</v>
      </c>
      <c r="P198">
        <f>'ZOOM 92'!O262</f>
        <v>0</v>
      </c>
      <c r="Q198">
        <f t="shared" si="3"/>
        <v>0</v>
      </c>
    </row>
    <row r="199" spans="1:17">
      <c r="A199">
        <v>92</v>
      </c>
      <c r="B199" s="686" t="s">
        <v>3114</v>
      </c>
      <c r="C199">
        <v>2023</v>
      </c>
      <c r="D199">
        <f>'ZOOM 92'!C263</f>
        <v>0</v>
      </c>
      <c r="E199">
        <f>'ZOOM 92'!D263</f>
        <v>0</v>
      </c>
      <c r="F199">
        <f>'ZOOM 92'!E263</f>
        <v>1</v>
      </c>
      <c r="G199">
        <f>'ZOOM 92'!F263</f>
        <v>1</v>
      </c>
      <c r="H199">
        <f>'ZOOM 92'!G263</f>
        <v>0</v>
      </c>
      <c r="I199">
        <f>'ZOOM 92'!H263</f>
        <v>0</v>
      </c>
      <c r="J199">
        <f>'ZOOM 92'!I263</f>
        <v>0</v>
      </c>
      <c r="K199">
        <f>'ZOOM 92'!J263</f>
        <v>0</v>
      </c>
      <c r="L199">
        <f>'ZOOM 92'!K263</f>
        <v>0</v>
      </c>
      <c r="M199">
        <f>'ZOOM 92'!L263</f>
        <v>0</v>
      </c>
      <c r="N199">
        <f>'ZOOM 92'!M263</f>
        <v>0</v>
      </c>
      <c r="O199">
        <f>'ZOOM 92'!N263</f>
        <v>0</v>
      </c>
      <c r="P199">
        <f>'ZOOM 92'!O263</f>
        <v>2</v>
      </c>
      <c r="Q199">
        <f t="shared" si="3"/>
        <v>0</v>
      </c>
    </row>
    <row r="200" spans="1:17">
      <c r="A200">
        <v>92</v>
      </c>
      <c r="B200" s="686" t="s">
        <v>3114</v>
      </c>
      <c r="C200">
        <v>2022</v>
      </c>
      <c r="D200">
        <f>'ZOOM 92'!C264</f>
        <v>0</v>
      </c>
      <c r="E200">
        <f>'ZOOM 92'!D264</f>
        <v>28.519999999999996</v>
      </c>
      <c r="F200">
        <f>'ZOOM 92'!E264</f>
        <v>23.8</v>
      </c>
      <c r="G200">
        <f>'ZOOM 92'!F264</f>
        <v>65.900000000000006</v>
      </c>
      <c r="H200">
        <f>'ZOOM 92'!G264</f>
        <v>0</v>
      </c>
      <c r="I200">
        <f>'ZOOM 92'!H264</f>
        <v>17</v>
      </c>
      <c r="J200">
        <f>'ZOOM 92'!I264</f>
        <v>84.75</v>
      </c>
      <c r="K200">
        <f>'ZOOM 92'!J264</f>
        <v>0</v>
      </c>
      <c r="L200">
        <f>'ZOOM 92'!K264</f>
        <v>42</v>
      </c>
      <c r="M200">
        <f>'ZOOM 92'!L264</f>
        <v>0</v>
      </c>
      <c r="N200">
        <f>'ZOOM 92'!M264</f>
        <v>0</v>
      </c>
      <c r="O200">
        <f>'ZOOM 92'!N264</f>
        <v>0</v>
      </c>
      <c r="P200">
        <f>'ZOOM 92'!O264</f>
        <v>261.97000000000003</v>
      </c>
      <c r="Q200">
        <f t="shared" si="3"/>
        <v>8.5</v>
      </c>
    </row>
    <row r="201" spans="1:17">
      <c r="A201">
        <v>92</v>
      </c>
      <c r="B201" s="686" t="s">
        <v>3114</v>
      </c>
      <c r="C201">
        <v>2021</v>
      </c>
      <c r="D201">
        <f>'ZOOM 92'!C265</f>
        <v>50.8</v>
      </c>
      <c r="E201">
        <f>'ZOOM 92'!D265</f>
        <v>61.8</v>
      </c>
      <c r="F201">
        <f>'ZOOM 92'!E265</f>
        <v>32</v>
      </c>
      <c r="G201">
        <f>'ZOOM 92'!F265</f>
        <v>57</v>
      </c>
      <c r="H201">
        <f>'ZOOM 92'!G265</f>
        <v>45.5</v>
      </c>
      <c r="I201">
        <f>'ZOOM 92'!H265</f>
        <v>27</v>
      </c>
      <c r="J201">
        <f>'ZOOM 92'!I265</f>
        <v>56.625</v>
      </c>
      <c r="K201">
        <f>'ZOOM 92'!J265</f>
        <v>0</v>
      </c>
      <c r="L201">
        <f>'ZOOM 92'!K265</f>
        <v>48</v>
      </c>
      <c r="M201">
        <f>'ZOOM 92'!L265</f>
        <v>41.6</v>
      </c>
      <c r="N201">
        <f>'ZOOM 92'!M265</f>
        <v>75</v>
      </c>
      <c r="O201">
        <f>'ZOOM 92'!N265</f>
        <v>0</v>
      </c>
      <c r="P201">
        <f>'ZOOM 92'!O265</f>
        <v>495.32500000000005</v>
      </c>
      <c r="Q201">
        <f t="shared" si="3"/>
        <v>46.75</v>
      </c>
    </row>
    <row r="202" spans="1:17">
      <c r="A202">
        <v>92</v>
      </c>
      <c r="B202" s="686" t="s">
        <v>3114</v>
      </c>
      <c r="C202">
        <v>2020</v>
      </c>
      <c r="D202">
        <f>'ZOOM 92'!C266</f>
        <v>134.66</v>
      </c>
      <c r="E202">
        <f>'ZOOM 92'!D266</f>
        <v>119.5</v>
      </c>
      <c r="F202">
        <f>'ZOOM 92'!E266</f>
        <v>65.5</v>
      </c>
      <c r="G202">
        <f>'ZOOM 92'!F266</f>
        <v>0</v>
      </c>
      <c r="H202">
        <f>'ZOOM 92'!G266</f>
        <v>0</v>
      </c>
      <c r="I202">
        <f>'ZOOM 92'!H266</f>
        <v>0</v>
      </c>
      <c r="J202">
        <f>'ZOOM 92'!I266</f>
        <v>9.8000000000000007</v>
      </c>
      <c r="K202">
        <f>'ZOOM 92'!J266</f>
        <v>44</v>
      </c>
      <c r="L202">
        <f>'ZOOM 92'!K266</f>
        <v>54.6</v>
      </c>
      <c r="M202">
        <f>'ZOOM 92'!L266</f>
        <v>157.40000000000003</v>
      </c>
      <c r="N202">
        <f>'ZOOM 92'!M266</f>
        <v>0</v>
      </c>
      <c r="O202">
        <f>'ZOOM 92'!N266</f>
        <v>75.5</v>
      </c>
      <c r="P202">
        <f>'ZOOM 92'!O266</f>
        <v>660.96</v>
      </c>
      <c r="Q202">
        <f t="shared" si="3"/>
        <v>49.3</v>
      </c>
    </row>
    <row r="203" spans="1:17">
      <c r="A203">
        <v>92</v>
      </c>
      <c r="B203" s="686" t="s">
        <v>3114</v>
      </c>
      <c r="C203">
        <v>2019</v>
      </c>
      <c r="D203">
        <f>'ZOOM 92'!C267</f>
        <v>28.5</v>
      </c>
      <c r="E203">
        <f>'ZOOM 92'!D267</f>
        <v>192.35</v>
      </c>
      <c r="F203">
        <f>'ZOOM 92'!E267</f>
        <v>121.97</v>
      </c>
      <c r="G203">
        <f>'ZOOM 92'!F267</f>
        <v>240.76</v>
      </c>
      <c r="H203">
        <f>'ZOOM 92'!G267</f>
        <v>68.59</v>
      </c>
      <c r="I203">
        <f>'ZOOM 92'!H267</f>
        <v>150</v>
      </c>
      <c r="J203">
        <f>'ZOOM 92'!I267</f>
        <v>163.92</v>
      </c>
      <c r="K203">
        <f>'ZOOM 92'!J267</f>
        <v>133.19999999999999</v>
      </c>
      <c r="L203">
        <f>'ZOOM 92'!K267</f>
        <v>97.2</v>
      </c>
      <c r="M203">
        <f>'ZOOM 92'!L267</f>
        <v>92.3</v>
      </c>
      <c r="N203">
        <f>'ZOOM 92'!M267</f>
        <v>84.699999999999989</v>
      </c>
      <c r="O203">
        <f>'ZOOM 92'!N267</f>
        <v>12</v>
      </c>
      <c r="P203">
        <f>'ZOOM 92'!O267</f>
        <v>1385.49</v>
      </c>
      <c r="Q203">
        <f t="shared" si="3"/>
        <v>109.58500000000001</v>
      </c>
    </row>
    <row r="204" spans="1:17">
      <c r="B204" s="686"/>
      <c r="C204" s="686"/>
    </row>
    <row r="205" spans="1:17">
      <c r="A205">
        <v>92</v>
      </c>
      <c r="B205" s="686" t="s">
        <v>1231</v>
      </c>
      <c r="C205">
        <v>2025</v>
      </c>
      <c r="D205">
        <f>'ZOOM 92'!C271</f>
        <v>106.55</v>
      </c>
      <c r="E205">
        <f>'ZOOM 92'!D271</f>
        <v>60.5</v>
      </c>
      <c r="F205">
        <f>'ZOOM 92'!E271</f>
        <v>73.599999999999994</v>
      </c>
      <c r="G205">
        <f>'ZOOM 92'!F271</f>
        <v>0</v>
      </c>
      <c r="H205" t="str">
        <f>'ZOOM 92'!G271</f>
        <v/>
      </c>
      <c r="I205" t="str">
        <f>'ZOOM 92'!H271</f>
        <v/>
      </c>
      <c r="J205" t="str">
        <f>'ZOOM 92'!I271</f>
        <v/>
      </c>
      <c r="K205" t="str">
        <f>'ZOOM 92'!J271</f>
        <v/>
      </c>
      <c r="L205" t="str">
        <f>'ZOOM 92'!K271</f>
        <v/>
      </c>
      <c r="M205" t="str">
        <f>'ZOOM 92'!L271</f>
        <v/>
      </c>
      <c r="N205" t="str">
        <f>'ZOOM 92'!M271</f>
        <v/>
      </c>
      <c r="O205" t="str">
        <f>'ZOOM 92'!N271</f>
        <v/>
      </c>
      <c r="P205">
        <f>'ZOOM 92'!O271</f>
        <v>240.65</v>
      </c>
      <c r="Q205">
        <f t="shared" si="3"/>
        <v>67.05</v>
      </c>
    </row>
    <row r="206" spans="1:17">
      <c r="A206">
        <v>92</v>
      </c>
      <c r="B206" s="686" t="s">
        <v>1231</v>
      </c>
      <c r="C206">
        <v>2024</v>
      </c>
      <c r="D206">
        <f>'ZOOM 92'!C272</f>
        <v>0</v>
      </c>
      <c r="E206">
        <f>'ZOOM 92'!D272</f>
        <v>0</v>
      </c>
      <c r="F206">
        <f>'ZOOM 92'!E272</f>
        <v>73.599999999999994</v>
      </c>
      <c r="G206">
        <f>'ZOOM 92'!F272</f>
        <v>139</v>
      </c>
      <c r="H206">
        <f>'ZOOM 92'!G272</f>
        <v>46</v>
      </c>
      <c r="I206">
        <f>'ZOOM 92'!H272</f>
        <v>0</v>
      </c>
      <c r="J206">
        <f>'ZOOM 92'!I272</f>
        <v>182.8</v>
      </c>
      <c r="K206">
        <f>'ZOOM 92'!J272</f>
        <v>0</v>
      </c>
      <c r="L206">
        <f>'ZOOM 92'!K272</f>
        <v>34.5</v>
      </c>
      <c r="M206">
        <f>'ZOOM 92'!L272</f>
        <v>48</v>
      </c>
      <c r="N206">
        <f>'ZOOM 92'!M272</f>
        <v>144</v>
      </c>
      <c r="O206">
        <f>'ZOOM 92'!N272</f>
        <v>0</v>
      </c>
      <c r="P206">
        <f>'ZOOM 92'!O272</f>
        <v>667.90000000000009</v>
      </c>
      <c r="Q206">
        <f t="shared" si="3"/>
        <v>40.25</v>
      </c>
    </row>
    <row r="207" spans="1:17">
      <c r="A207">
        <v>92</v>
      </c>
      <c r="B207" s="686" t="s">
        <v>1231</v>
      </c>
      <c r="C207">
        <v>2023</v>
      </c>
      <c r="D207">
        <f>'ZOOM 92'!C273</f>
        <v>0</v>
      </c>
      <c r="E207">
        <f>'ZOOM 92'!D273</f>
        <v>0</v>
      </c>
      <c r="F207">
        <f>'ZOOM 92'!E273</f>
        <v>0</v>
      </c>
      <c r="G207">
        <f>'ZOOM 92'!F273</f>
        <v>0</v>
      </c>
      <c r="H207">
        <f>'ZOOM 92'!G273</f>
        <v>0</v>
      </c>
      <c r="I207">
        <f>'ZOOM 92'!H273</f>
        <v>0</v>
      </c>
      <c r="J207">
        <f>'ZOOM 92'!I273</f>
        <v>0</v>
      </c>
      <c r="K207">
        <f>'ZOOM 92'!J273</f>
        <v>0</v>
      </c>
      <c r="L207">
        <f>'ZOOM 92'!K273</f>
        <v>0</v>
      </c>
      <c r="M207">
        <f>'ZOOM 92'!L273</f>
        <v>0</v>
      </c>
      <c r="N207">
        <f>'ZOOM 92'!M273</f>
        <v>0</v>
      </c>
      <c r="O207">
        <f>'ZOOM 92'!N273</f>
        <v>0</v>
      </c>
      <c r="P207">
        <f>'ZOOM 92'!O273</f>
        <v>0</v>
      </c>
      <c r="Q207">
        <f t="shared" si="3"/>
        <v>0</v>
      </c>
    </row>
    <row r="208" spans="1:17">
      <c r="A208">
        <v>92</v>
      </c>
      <c r="B208" s="686" t="s">
        <v>1231</v>
      </c>
      <c r="C208">
        <v>2022</v>
      </c>
      <c r="D208">
        <f>'ZOOM 92'!C274</f>
        <v>0</v>
      </c>
      <c r="E208">
        <f>'ZOOM 92'!D274</f>
        <v>0</v>
      </c>
      <c r="F208">
        <f>'ZOOM 92'!E274</f>
        <v>0</v>
      </c>
      <c r="G208">
        <f>'ZOOM 92'!F274</f>
        <v>0</v>
      </c>
      <c r="H208">
        <f>'ZOOM 92'!G274</f>
        <v>0</v>
      </c>
      <c r="I208">
        <f>'ZOOM 92'!H274</f>
        <v>0</v>
      </c>
      <c r="J208">
        <f>'ZOOM 92'!I274</f>
        <v>0</v>
      </c>
      <c r="K208">
        <f>'ZOOM 92'!J274</f>
        <v>0</v>
      </c>
      <c r="L208">
        <f>'ZOOM 92'!K274</f>
        <v>0</v>
      </c>
      <c r="M208">
        <f>'ZOOM 92'!L274</f>
        <v>0</v>
      </c>
      <c r="N208">
        <f>'ZOOM 92'!M274</f>
        <v>0</v>
      </c>
      <c r="O208">
        <f>'ZOOM 92'!N274</f>
        <v>0</v>
      </c>
      <c r="P208">
        <f>'ZOOM 92'!O274</f>
        <v>0</v>
      </c>
      <c r="Q208">
        <f t="shared" si="3"/>
        <v>0</v>
      </c>
    </row>
    <row r="209" spans="1:17">
      <c r="B209" s="686"/>
      <c r="C209" s="686"/>
    </row>
    <row r="210" spans="1:17">
      <c r="A210">
        <v>92</v>
      </c>
      <c r="B210" s="686" t="s">
        <v>500</v>
      </c>
      <c r="C210">
        <v>2025</v>
      </c>
      <c r="D210">
        <f>'ZOOM 92'!C278</f>
        <v>539.80000000000007</v>
      </c>
      <c r="E210">
        <f>'ZOOM 92'!D278</f>
        <v>564.75</v>
      </c>
      <c r="F210">
        <f>'ZOOM 92'!E278</f>
        <v>964.63</v>
      </c>
      <c r="G210">
        <f>'ZOOM 92'!F278</f>
        <v>161.55000000000001</v>
      </c>
      <c r="H210" t="str">
        <f>'ZOOM 92'!G278</f>
        <v/>
      </c>
      <c r="I210" t="str">
        <f>'ZOOM 92'!H278</f>
        <v/>
      </c>
      <c r="J210" t="str">
        <f>'ZOOM 92'!I278</f>
        <v/>
      </c>
      <c r="K210" t="str">
        <f>'ZOOM 92'!J278</f>
        <v/>
      </c>
      <c r="L210" t="str">
        <f>'ZOOM 92'!K278</f>
        <v/>
      </c>
      <c r="M210" t="str">
        <f>'ZOOM 92'!L278</f>
        <v/>
      </c>
      <c r="N210" t="str">
        <f>'ZOOM 92'!M278</f>
        <v/>
      </c>
      <c r="O210" t="str">
        <f>'ZOOM 92'!N278</f>
        <v/>
      </c>
      <c r="P210">
        <f>'ZOOM 92'!O278</f>
        <v>2230.7300000000005</v>
      </c>
      <c r="Q210">
        <f t="shared" si="3"/>
        <v>552.27500000000009</v>
      </c>
    </row>
    <row r="211" spans="1:17">
      <c r="A211">
        <v>92</v>
      </c>
      <c r="B211" s="686" t="s">
        <v>500</v>
      </c>
      <c r="C211">
        <v>2024</v>
      </c>
      <c r="D211">
        <f>'ZOOM 92'!C279</f>
        <v>482.4</v>
      </c>
      <c r="E211">
        <f>'ZOOM 92'!D279</f>
        <v>261.51</v>
      </c>
      <c r="F211">
        <f>'ZOOM 92'!E279</f>
        <v>475.03999999999996</v>
      </c>
      <c r="G211">
        <f>'ZOOM 92'!F279</f>
        <v>473.82</v>
      </c>
      <c r="H211">
        <f>'ZOOM 92'!G279</f>
        <v>912.54</v>
      </c>
      <c r="I211">
        <f>'ZOOM 92'!H279</f>
        <v>569.28</v>
      </c>
      <c r="J211">
        <f>'ZOOM 92'!I279</f>
        <v>716.29</v>
      </c>
      <c r="K211">
        <f>'ZOOM 92'!J279</f>
        <v>177.9</v>
      </c>
      <c r="L211">
        <f>'ZOOM 92'!K279</f>
        <v>478.92999999999995</v>
      </c>
      <c r="M211">
        <f>'ZOOM 92'!L279</f>
        <v>682.6</v>
      </c>
      <c r="N211">
        <f>'ZOOM 92'!M279</f>
        <v>384.65</v>
      </c>
      <c r="O211">
        <f>'ZOOM 92'!N279</f>
        <v>525.70000000000005</v>
      </c>
      <c r="P211">
        <f>'ZOOM 92'!O279</f>
        <v>6140.6599999999989</v>
      </c>
      <c r="Q211">
        <f t="shared" si="3"/>
        <v>480.66499999999996</v>
      </c>
    </row>
    <row r="212" spans="1:17">
      <c r="A212">
        <v>92</v>
      </c>
      <c r="B212" s="686" t="s">
        <v>500</v>
      </c>
      <c r="C212">
        <v>2023</v>
      </c>
      <c r="D212">
        <f>'ZOOM 92'!C280</f>
        <v>632.20000000000005</v>
      </c>
      <c r="E212">
        <f>'ZOOM 92'!D280</f>
        <v>603.23</v>
      </c>
      <c r="F212">
        <f>'ZOOM 92'!E280</f>
        <v>1028.7</v>
      </c>
      <c r="G212">
        <f>'ZOOM 92'!F280</f>
        <v>316.5</v>
      </c>
      <c r="H212">
        <f>'ZOOM 92'!G280</f>
        <v>258</v>
      </c>
      <c r="I212">
        <f>'ZOOM 92'!H280</f>
        <v>578.5</v>
      </c>
      <c r="J212">
        <f>'ZOOM 92'!I280</f>
        <v>388.6</v>
      </c>
      <c r="K212">
        <f>'ZOOM 92'!J280</f>
        <v>0</v>
      </c>
      <c r="L212">
        <f>'ZOOM 92'!K280</f>
        <v>219</v>
      </c>
      <c r="M212">
        <f>'ZOOM 92'!L280</f>
        <v>549.29999999999995</v>
      </c>
      <c r="N212">
        <f>'ZOOM 92'!M280</f>
        <v>208.40000000000003</v>
      </c>
      <c r="O212">
        <f>'ZOOM 92'!N280</f>
        <v>571.5</v>
      </c>
      <c r="P212">
        <f>'ZOOM 92'!O280</f>
        <v>5353.9299999999994</v>
      </c>
      <c r="Q212">
        <f t="shared" si="3"/>
        <v>468.95</v>
      </c>
    </row>
    <row r="213" spans="1:17">
      <c r="A213">
        <v>92</v>
      </c>
      <c r="B213" s="686" t="s">
        <v>500</v>
      </c>
      <c r="C213">
        <v>2022</v>
      </c>
      <c r="D213">
        <f>'ZOOM 92'!C281</f>
        <v>0</v>
      </c>
      <c r="E213">
        <f>'ZOOM 92'!D281</f>
        <v>0</v>
      </c>
      <c r="F213">
        <f>'ZOOM 92'!E281</f>
        <v>0</v>
      </c>
      <c r="G213">
        <f>'ZOOM 92'!F281</f>
        <v>0</v>
      </c>
      <c r="H213">
        <f>'ZOOM 92'!G281</f>
        <v>0</v>
      </c>
      <c r="I213">
        <f>'ZOOM 92'!H281</f>
        <v>504</v>
      </c>
      <c r="J213">
        <f>'ZOOM 92'!I281</f>
        <v>761.4</v>
      </c>
      <c r="K213">
        <f>'ZOOM 92'!J281</f>
        <v>0</v>
      </c>
      <c r="L213">
        <f>'ZOOM 92'!K281</f>
        <v>536.65</v>
      </c>
      <c r="M213">
        <f>'ZOOM 92'!L281</f>
        <v>205.5</v>
      </c>
      <c r="N213">
        <f>'ZOOM 92'!M281</f>
        <v>52</v>
      </c>
      <c r="O213">
        <f>'ZOOM 92'!N281</f>
        <v>0</v>
      </c>
      <c r="P213">
        <f>'ZOOM 92'!O281</f>
        <v>2059.5500000000002</v>
      </c>
      <c r="Q213">
        <f t="shared" si="3"/>
        <v>0</v>
      </c>
    </row>
    <row r="214" spans="1:17">
      <c r="B214" s="686"/>
      <c r="C214" s="686"/>
    </row>
    <row r="215" spans="1:17">
      <c r="A215">
        <v>93</v>
      </c>
      <c r="B215" s="686" t="s">
        <v>3115</v>
      </c>
      <c r="C215">
        <v>2025</v>
      </c>
      <c r="D215">
        <f>'ZOOM 93'!C80</f>
        <v>1483.8</v>
      </c>
      <c r="E215">
        <f>'ZOOM 93'!D80</f>
        <v>0</v>
      </c>
      <c r="F215">
        <f>'ZOOM 93'!E80</f>
        <v>0</v>
      </c>
      <c r="G215">
        <f>'ZOOM 93'!F80</f>
        <v>0</v>
      </c>
      <c r="H215">
        <f>'ZOOM 93'!G80</f>
        <v>0</v>
      </c>
      <c r="I215">
        <f>'ZOOM 93'!H80</f>
        <v>0</v>
      </c>
      <c r="J215">
        <f>'ZOOM 93'!I80</f>
        <v>0</v>
      </c>
      <c r="K215">
        <f>'ZOOM 93'!J80</f>
        <v>0</v>
      </c>
      <c r="L215">
        <f>'ZOOM 93'!K80</f>
        <v>0</v>
      </c>
      <c r="M215">
        <f>'ZOOM 93'!L80</f>
        <v>0</v>
      </c>
      <c r="N215">
        <f>'ZOOM 93'!M80</f>
        <v>0</v>
      </c>
      <c r="O215">
        <f>'ZOOM 93'!N80</f>
        <v>0</v>
      </c>
      <c r="P215">
        <f>'ZOOM 93'!O80</f>
        <v>1483.8</v>
      </c>
      <c r="Q215">
        <f t="shared" si="3"/>
        <v>0</v>
      </c>
    </row>
    <row r="216" spans="1:17">
      <c r="A216">
        <v>93</v>
      </c>
      <c r="B216" s="686" t="s">
        <v>3115</v>
      </c>
      <c r="C216">
        <v>2024</v>
      </c>
      <c r="D216">
        <f>'ZOOM 93'!C81</f>
        <v>1498.5499999999997</v>
      </c>
      <c r="E216">
        <f>'ZOOM 93'!D81</f>
        <v>890.95</v>
      </c>
      <c r="F216">
        <f>'ZOOM 93'!E81</f>
        <v>987.40000000000009</v>
      </c>
      <c r="G216">
        <f>'ZOOM 93'!F81</f>
        <v>887</v>
      </c>
      <c r="H216">
        <f>'ZOOM 93'!G81</f>
        <v>979.15000000000009</v>
      </c>
      <c r="I216">
        <f>'ZOOM 93'!H81</f>
        <v>2100.1799999999998</v>
      </c>
      <c r="J216">
        <f>'ZOOM 93'!I81</f>
        <v>3792.6899999999996</v>
      </c>
      <c r="K216">
        <f>'ZOOM 93'!J81</f>
        <v>5534.58</v>
      </c>
      <c r="L216">
        <f>'ZOOM 93'!K81</f>
        <v>2647.4</v>
      </c>
      <c r="M216">
        <f>'ZOOM 93'!L81</f>
        <v>1911.94</v>
      </c>
      <c r="N216">
        <f>'ZOOM 93'!M81</f>
        <v>2358.3000000000002</v>
      </c>
      <c r="O216">
        <f>'ZOOM 93'!N81</f>
        <v>1338.6</v>
      </c>
      <c r="P216">
        <f>'ZOOM 93'!O81</f>
        <v>24926.739999999998</v>
      </c>
      <c r="Q216">
        <f t="shared" si="3"/>
        <v>1705.2449999999999</v>
      </c>
    </row>
    <row r="217" spans="1:17">
      <c r="A217">
        <v>93</v>
      </c>
      <c r="B217" s="686" t="s">
        <v>3115</v>
      </c>
      <c r="C217">
        <v>2023</v>
      </c>
      <c r="D217">
        <f>'ZOOM 93'!C82</f>
        <v>42.9</v>
      </c>
      <c r="E217">
        <f>'ZOOM 93'!D82</f>
        <v>0</v>
      </c>
      <c r="F217">
        <f>'ZOOM 93'!E82</f>
        <v>0</v>
      </c>
      <c r="G217">
        <f>'ZOOM 93'!F82</f>
        <v>0</v>
      </c>
      <c r="H217">
        <f>'ZOOM 93'!G82</f>
        <v>0</v>
      </c>
      <c r="I217">
        <f>'ZOOM 93'!H82</f>
        <v>255.45000000000002</v>
      </c>
      <c r="J217">
        <f>'ZOOM 93'!I82</f>
        <v>1350.75</v>
      </c>
      <c r="K217">
        <f>'ZOOM 93'!J82</f>
        <v>1540.5</v>
      </c>
      <c r="L217">
        <f>'ZOOM 93'!K82</f>
        <v>1702.9</v>
      </c>
      <c r="M217">
        <f>'ZOOM 93'!L82</f>
        <v>1034.7</v>
      </c>
      <c r="N217">
        <f>'ZOOM 93'!M82</f>
        <v>831.48</v>
      </c>
      <c r="O217">
        <f>'ZOOM 93'!N82</f>
        <v>1019.5</v>
      </c>
      <c r="P217">
        <f>'ZOOM 93'!O82</f>
        <v>7778.18</v>
      </c>
      <c r="Q217">
        <f t="shared" si="3"/>
        <v>543.46500000000003</v>
      </c>
    </row>
    <row r="218" spans="1:17">
      <c r="A218">
        <v>93</v>
      </c>
      <c r="B218" s="686" t="s">
        <v>3115</v>
      </c>
      <c r="C218">
        <v>2022</v>
      </c>
      <c r="D218">
        <f>'ZOOM 93'!C83</f>
        <v>3067.5299999999997</v>
      </c>
      <c r="E218">
        <f>'ZOOM 93'!D83</f>
        <v>3005.56</v>
      </c>
      <c r="F218">
        <f>'ZOOM 93'!E83</f>
        <v>3334.08</v>
      </c>
      <c r="G218">
        <f>'ZOOM 93'!F83</f>
        <v>2180.8100000000004</v>
      </c>
      <c r="H218">
        <f>'ZOOM 93'!G83</f>
        <v>1759.0500000000002</v>
      </c>
      <c r="I218">
        <f>'ZOOM 93'!H83</f>
        <v>1351.5019999999997</v>
      </c>
      <c r="J218">
        <f>'ZOOM 93'!I83</f>
        <v>1189.3699999999999</v>
      </c>
      <c r="K218">
        <f>'ZOOM 93'!J83</f>
        <v>531.16</v>
      </c>
      <c r="L218">
        <f>'ZOOM 93'!K83</f>
        <v>974.32</v>
      </c>
      <c r="M218">
        <f>'ZOOM 93'!L83</f>
        <v>644.5</v>
      </c>
      <c r="N218">
        <f>'ZOOM 93'!M83</f>
        <v>438.68</v>
      </c>
      <c r="O218">
        <f>'ZOOM 93'!N83</f>
        <v>1011.61</v>
      </c>
      <c r="P218">
        <f>'ZOOM 93'!O83</f>
        <v>19488.171999999999</v>
      </c>
      <c r="Q218">
        <f t="shared" si="3"/>
        <v>1270.4359999999997</v>
      </c>
    </row>
    <row r="219" spans="1:17">
      <c r="A219">
        <v>93</v>
      </c>
      <c r="B219" s="686" t="s">
        <v>3115</v>
      </c>
      <c r="C219">
        <v>2021</v>
      </c>
      <c r="D219">
        <f>'ZOOM 93'!C84</f>
        <v>209</v>
      </c>
      <c r="E219">
        <f>'ZOOM 93'!D84</f>
        <v>1135</v>
      </c>
      <c r="F219">
        <f>'ZOOM 93'!E84</f>
        <v>2194</v>
      </c>
      <c r="G219">
        <f>'ZOOM 93'!F84</f>
        <v>812</v>
      </c>
      <c r="H219">
        <f>'ZOOM 93'!G84</f>
        <v>1227</v>
      </c>
      <c r="I219">
        <f>'ZOOM 93'!H84</f>
        <v>3453</v>
      </c>
      <c r="J219">
        <f>'ZOOM 93'!I84</f>
        <v>791</v>
      </c>
      <c r="K219">
        <f>'ZOOM 93'!J84</f>
        <v>1234</v>
      </c>
      <c r="L219">
        <f>'ZOOM 93'!K84</f>
        <v>1100</v>
      </c>
      <c r="M219">
        <f>'ZOOM 93'!L84</f>
        <v>2255</v>
      </c>
      <c r="N219">
        <f>'ZOOM 93'!M84</f>
        <v>1394</v>
      </c>
      <c r="O219">
        <f>'ZOOM 93'!N84</f>
        <v>3066</v>
      </c>
      <c r="P219">
        <f>'ZOOM 93'!O84</f>
        <v>18870</v>
      </c>
      <c r="Q219">
        <f t="shared" si="3"/>
        <v>1230.5</v>
      </c>
    </row>
    <row r="220" spans="1:17">
      <c r="A220">
        <v>93</v>
      </c>
      <c r="B220" s="686" t="s">
        <v>3115</v>
      </c>
      <c r="C220">
        <v>2020</v>
      </c>
      <c r="D220">
        <f>'ZOOM 93'!C85</f>
        <v>332.28100000000001</v>
      </c>
      <c r="E220">
        <f>'ZOOM 93'!D85</f>
        <v>181.43299999999999</v>
      </c>
      <c r="F220">
        <f>'ZOOM 93'!E85</f>
        <v>216.55</v>
      </c>
      <c r="G220">
        <f>'ZOOM 93'!F85</f>
        <v>821</v>
      </c>
      <c r="H220">
        <f>'ZOOM 93'!G85</f>
        <v>588</v>
      </c>
      <c r="I220">
        <f>'ZOOM 93'!H85</f>
        <v>848</v>
      </c>
      <c r="J220">
        <f>'ZOOM 93'!I85</f>
        <v>1303</v>
      </c>
      <c r="K220">
        <f>'ZOOM 93'!J85</f>
        <v>193</v>
      </c>
      <c r="L220">
        <f>'ZOOM 93'!K85</f>
        <v>113.526</v>
      </c>
      <c r="M220">
        <f>'ZOOM 93'!L85</f>
        <v>64</v>
      </c>
      <c r="N220">
        <f>'ZOOM 93'!M85</f>
        <v>488</v>
      </c>
      <c r="O220">
        <f>'ZOOM 93'!N85</f>
        <v>713</v>
      </c>
      <c r="P220">
        <f>'ZOOM 93'!O85</f>
        <v>5861.79</v>
      </c>
      <c r="Q220">
        <f t="shared" si="3"/>
        <v>410.14049999999997</v>
      </c>
    </row>
    <row r="221" spans="1:17">
      <c r="A221">
        <v>93</v>
      </c>
      <c r="B221" s="686" t="s">
        <v>3115</v>
      </c>
      <c r="C221">
        <v>2019</v>
      </c>
      <c r="D221">
        <f>'ZOOM 93'!C86</f>
        <v>0</v>
      </c>
      <c r="E221">
        <f>'ZOOM 93'!D86</f>
        <v>0</v>
      </c>
      <c r="F221">
        <f>'ZOOM 93'!E86</f>
        <v>0</v>
      </c>
      <c r="G221">
        <f>'ZOOM 93'!F86</f>
        <v>0</v>
      </c>
      <c r="H221">
        <f>'ZOOM 93'!G86</f>
        <v>0</v>
      </c>
      <c r="I221">
        <f>'ZOOM 93'!H86</f>
        <v>0</v>
      </c>
      <c r="J221">
        <f>'ZOOM 93'!I86</f>
        <v>0</v>
      </c>
      <c r="K221">
        <f>'ZOOM 93'!J86</f>
        <v>0</v>
      </c>
      <c r="L221">
        <f>'ZOOM 93'!K86</f>
        <v>0</v>
      </c>
      <c r="M221">
        <f>'ZOOM 93'!L86</f>
        <v>0</v>
      </c>
      <c r="N221">
        <f>'ZOOM 93'!M86</f>
        <v>0</v>
      </c>
      <c r="O221">
        <f>'ZOOM 93'!N86</f>
        <v>0</v>
      </c>
      <c r="P221">
        <f>'ZOOM 93'!O86</f>
        <v>1683</v>
      </c>
      <c r="Q221">
        <f t="shared" si="3"/>
        <v>0</v>
      </c>
    </row>
    <row r="222" spans="1:17">
      <c r="B222" s="686"/>
      <c r="C222" s="686"/>
    </row>
    <row r="223" spans="1:17">
      <c r="A223">
        <v>93</v>
      </c>
      <c r="B223" s="686" t="s">
        <v>3116</v>
      </c>
      <c r="C223">
        <v>2025</v>
      </c>
      <c r="D223">
        <f>'ZOOM 93'!C89</f>
        <v>0</v>
      </c>
      <c r="E223">
        <f>'ZOOM 93'!D89</f>
        <v>0</v>
      </c>
      <c r="F223">
        <f>'ZOOM 93'!E89</f>
        <v>0</v>
      </c>
      <c r="G223">
        <f>'ZOOM 93'!F89</f>
        <v>0</v>
      </c>
      <c r="H223" t="str">
        <f>'ZOOM 93'!G89</f>
        <v/>
      </c>
      <c r="I223" t="str">
        <f>'ZOOM 93'!H89</f>
        <v/>
      </c>
      <c r="J223" t="str">
        <f>'ZOOM 93'!I89</f>
        <v/>
      </c>
      <c r="K223" t="str">
        <f>'ZOOM 93'!J89</f>
        <v/>
      </c>
      <c r="L223" t="str">
        <f>'ZOOM 93'!K89</f>
        <v/>
      </c>
      <c r="M223" t="str">
        <f>'ZOOM 93'!L89</f>
        <v/>
      </c>
      <c r="N223" t="str">
        <f>'ZOOM 93'!M89</f>
        <v/>
      </c>
      <c r="O223" t="str">
        <f>'ZOOM 93'!N89</f>
        <v/>
      </c>
      <c r="P223">
        <f>'ZOOM 93'!O89</f>
        <v>0</v>
      </c>
      <c r="Q223">
        <f t="shared" si="3"/>
        <v>0</v>
      </c>
    </row>
    <row r="224" spans="1:17">
      <c r="A224">
        <v>93</v>
      </c>
      <c r="B224" s="686" t="s">
        <v>3116</v>
      </c>
      <c r="C224">
        <v>2024</v>
      </c>
      <c r="D224">
        <f>'ZOOM 93'!C90</f>
        <v>0</v>
      </c>
      <c r="E224">
        <f>'ZOOM 93'!D90</f>
        <v>0</v>
      </c>
      <c r="F224">
        <f>'ZOOM 93'!E90</f>
        <v>0</v>
      </c>
      <c r="G224">
        <f>'ZOOM 93'!F90</f>
        <v>0</v>
      </c>
      <c r="H224">
        <f>'ZOOM 93'!G90</f>
        <v>0</v>
      </c>
      <c r="I224">
        <f>'ZOOM 93'!H90</f>
        <v>446.66999999999996</v>
      </c>
      <c r="J224">
        <f>'ZOOM 93'!I90</f>
        <v>1129.79</v>
      </c>
      <c r="K224">
        <f>'ZOOM 93'!J90</f>
        <v>2295.29</v>
      </c>
      <c r="L224">
        <f>'ZOOM 93'!K90</f>
        <v>570.35</v>
      </c>
      <c r="M224">
        <f>'ZOOM 93'!L90</f>
        <v>393.08</v>
      </c>
      <c r="N224">
        <f>'ZOOM 93'!M90</f>
        <v>337.68</v>
      </c>
      <c r="O224">
        <f>'ZOOM 93'!N90</f>
        <v>190.45</v>
      </c>
      <c r="P224">
        <f>'ZOOM 93'!O90</f>
        <v>5363.31</v>
      </c>
      <c r="Q224">
        <f t="shared" si="3"/>
        <v>264.065</v>
      </c>
    </row>
    <row r="225" spans="1:17">
      <c r="A225">
        <v>93</v>
      </c>
      <c r="B225" s="686" t="s">
        <v>3116</v>
      </c>
      <c r="C225">
        <v>2023</v>
      </c>
      <c r="D225">
        <f>'ZOOM 93'!C91</f>
        <v>0</v>
      </c>
      <c r="E225">
        <f>'ZOOM 93'!D91</f>
        <v>0</v>
      </c>
      <c r="F225">
        <f>'ZOOM 93'!E91</f>
        <v>0</v>
      </c>
      <c r="G225">
        <f>'ZOOM 93'!F91</f>
        <v>0</v>
      </c>
      <c r="H225">
        <f>'ZOOM 93'!G91</f>
        <v>0</v>
      </c>
      <c r="I225">
        <f>'ZOOM 93'!H91</f>
        <v>0</v>
      </c>
      <c r="J225">
        <f>'ZOOM 93'!I91</f>
        <v>0</v>
      </c>
      <c r="K225">
        <f>'ZOOM 93'!J91</f>
        <v>0</v>
      </c>
      <c r="L225">
        <f>'ZOOM 93'!K91</f>
        <v>0</v>
      </c>
      <c r="M225">
        <f>'ZOOM 93'!L91</f>
        <v>0</v>
      </c>
      <c r="N225">
        <f>'ZOOM 93'!M91</f>
        <v>0</v>
      </c>
      <c r="O225">
        <f>'ZOOM 93'!N91</f>
        <v>0</v>
      </c>
      <c r="P225">
        <f>'ZOOM 93'!O91</f>
        <v>0</v>
      </c>
      <c r="Q225">
        <f t="shared" si="3"/>
        <v>0</v>
      </c>
    </row>
    <row r="226" spans="1:17">
      <c r="A226">
        <v>93</v>
      </c>
      <c r="B226" s="686" t="s">
        <v>3116</v>
      </c>
      <c r="C226">
        <v>2022</v>
      </c>
      <c r="D226">
        <f>'ZOOM 93'!C92</f>
        <v>0</v>
      </c>
      <c r="E226">
        <f>'ZOOM 93'!D92</f>
        <v>0</v>
      </c>
      <c r="F226">
        <f>'ZOOM 93'!E92</f>
        <v>0</v>
      </c>
      <c r="G226">
        <f>'ZOOM 93'!F92</f>
        <v>0</v>
      </c>
      <c r="H226">
        <f>'ZOOM 93'!G92</f>
        <v>0</v>
      </c>
      <c r="I226">
        <f>'ZOOM 93'!H92</f>
        <v>0</v>
      </c>
      <c r="J226">
        <f>'ZOOM 93'!I92</f>
        <v>0</v>
      </c>
      <c r="K226">
        <f>'ZOOM 93'!J92</f>
        <v>0</v>
      </c>
      <c r="L226">
        <f>'ZOOM 93'!K92</f>
        <v>0</v>
      </c>
      <c r="M226">
        <f>'ZOOM 93'!L92</f>
        <v>0</v>
      </c>
      <c r="N226">
        <f>'ZOOM 93'!M92</f>
        <v>0</v>
      </c>
      <c r="O226">
        <f>'ZOOM 93'!N92</f>
        <v>0</v>
      </c>
      <c r="P226">
        <f>'ZOOM 93'!O92</f>
        <v>0</v>
      </c>
      <c r="Q226">
        <f t="shared" si="3"/>
        <v>0</v>
      </c>
    </row>
    <row r="227" spans="1:17">
      <c r="B227" s="686"/>
      <c r="C227" s="686"/>
    </row>
    <row r="228" spans="1:17">
      <c r="A228">
        <v>93</v>
      </c>
      <c r="B228" s="686" t="s">
        <v>1249</v>
      </c>
      <c r="C228">
        <v>2025</v>
      </c>
      <c r="D228">
        <f>'ZOOM 93'!C96</f>
        <v>726.1</v>
      </c>
      <c r="E228">
        <f>'ZOOM 93'!D96</f>
        <v>592.65000000000009</v>
      </c>
      <c r="F228">
        <f>'ZOOM 93'!E96</f>
        <v>49.05</v>
      </c>
      <c r="G228">
        <f>'ZOOM 93'!F96</f>
        <v>0</v>
      </c>
      <c r="H228" t="str">
        <f>'ZOOM 93'!G96</f>
        <v/>
      </c>
      <c r="I228" t="str">
        <f>'ZOOM 93'!H96</f>
        <v/>
      </c>
      <c r="J228" t="str">
        <f>'ZOOM 93'!I96</f>
        <v/>
      </c>
      <c r="K228" t="str">
        <f>'ZOOM 93'!J96</f>
        <v/>
      </c>
      <c r="L228" t="str">
        <f>'ZOOM 93'!K96</f>
        <v/>
      </c>
      <c r="M228" t="str">
        <f>'ZOOM 93'!L96</f>
        <v/>
      </c>
      <c r="N228" t="str">
        <f>'ZOOM 93'!M96</f>
        <v/>
      </c>
      <c r="O228" t="str">
        <f>'ZOOM 93'!N96</f>
        <v/>
      </c>
      <c r="P228">
        <f>'ZOOM 93'!O96</f>
        <v>0</v>
      </c>
      <c r="Q228">
        <f t="shared" si="3"/>
        <v>320.85000000000008</v>
      </c>
    </row>
    <row r="229" spans="1:17">
      <c r="A229">
        <v>93</v>
      </c>
      <c r="B229" s="686" t="s">
        <v>1249</v>
      </c>
      <c r="C229">
        <v>2024</v>
      </c>
      <c r="D229">
        <f>'ZOOM 93'!C97</f>
        <v>0</v>
      </c>
      <c r="E229">
        <f>'ZOOM 93'!D97</f>
        <v>0</v>
      </c>
      <c r="F229">
        <f>'ZOOM 93'!E97</f>
        <v>0</v>
      </c>
      <c r="G229">
        <f>'ZOOM 93'!F97</f>
        <v>111</v>
      </c>
      <c r="H229">
        <f>'ZOOM 93'!G97</f>
        <v>224.15</v>
      </c>
      <c r="I229">
        <f>'ZOOM 93'!H97</f>
        <v>431.03</v>
      </c>
      <c r="J229">
        <f>'ZOOM 93'!I97</f>
        <v>201.4</v>
      </c>
      <c r="K229">
        <f>'ZOOM 93'!J97</f>
        <v>302.45</v>
      </c>
      <c r="L229">
        <f>'ZOOM 93'!K97</f>
        <v>83.66</v>
      </c>
      <c r="M229">
        <f>'ZOOM 93'!L97</f>
        <v>113.3</v>
      </c>
      <c r="N229">
        <f>'ZOOM 93'!M97</f>
        <v>315.60000000000002</v>
      </c>
      <c r="O229">
        <f>'ZOOM 93'!N97</f>
        <v>480.5</v>
      </c>
      <c r="P229">
        <f>'ZOOM 93'!O97</f>
        <v>2263.09</v>
      </c>
      <c r="Q229">
        <f t="shared" si="3"/>
        <v>157.35</v>
      </c>
    </row>
    <row r="230" spans="1:17">
      <c r="A230">
        <v>93</v>
      </c>
      <c r="B230" s="686" t="s">
        <v>1249</v>
      </c>
      <c r="C230">
        <v>2023</v>
      </c>
      <c r="D230">
        <f>'ZOOM 93'!C98</f>
        <v>0</v>
      </c>
      <c r="E230">
        <f>'ZOOM 93'!D98</f>
        <v>0</v>
      </c>
      <c r="F230">
        <f>'ZOOM 93'!E98</f>
        <v>0</v>
      </c>
      <c r="G230">
        <f>'ZOOM 93'!F98</f>
        <v>0</v>
      </c>
      <c r="H230">
        <f>'ZOOM 93'!G98</f>
        <v>0</v>
      </c>
      <c r="I230">
        <f>'ZOOM 93'!H98</f>
        <v>0</v>
      </c>
      <c r="J230">
        <f>'ZOOM 93'!I98</f>
        <v>0</v>
      </c>
      <c r="K230">
        <f>'ZOOM 93'!J98</f>
        <v>0</v>
      </c>
      <c r="L230">
        <f>'ZOOM 93'!K98</f>
        <v>0</v>
      </c>
      <c r="M230">
        <f>'ZOOM 93'!L98</f>
        <v>0</v>
      </c>
      <c r="N230">
        <f>'ZOOM 93'!M98</f>
        <v>0</v>
      </c>
      <c r="O230">
        <f>'ZOOM 93'!N98</f>
        <v>0</v>
      </c>
      <c r="P230">
        <f>'ZOOM 93'!O98</f>
        <v>0</v>
      </c>
      <c r="Q230">
        <f t="shared" si="3"/>
        <v>0</v>
      </c>
    </row>
    <row r="231" spans="1:17">
      <c r="B231" s="686"/>
      <c r="C231" s="686"/>
    </row>
    <row r="232" spans="1:17">
      <c r="A232">
        <v>93</v>
      </c>
      <c r="B232" s="686" t="s">
        <v>3117</v>
      </c>
      <c r="C232">
        <v>2025</v>
      </c>
      <c r="D232">
        <f>'ZOOM 93'!C102</f>
        <v>405.86</v>
      </c>
      <c r="E232">
        <f>'ZOOM 93'!D102</f>
        <v>798.35</v>
      </c>
      <c r="F232">
        <f>'ZOOM 93'!E102</f>
        <v>692.19999999999993</v>
      </c>
      <c r="G232">
        <f>'ZOOM 93'!F102</f>
        <v>91.800000000000011</v>
      </c>
      <c r="H232" t="str">
        <f>'ZOOM 93'!G102</f>
        <v/>
      </c>
      <c r="I232" t="str">
        <f>'ZOOM 93'!H102</f>
        <v/>
      </c>
      <c r="J232" t="str">
        <f>'ZOOM 93'!I102</f>
        <v/>
      </c>
      <c r="K232" t="str">
        <f>'ZOOM 93'!J102</f>
        <v/>
      </c>
      <c r="L232" t="str">
        <f>'ZOOM 93'!K102</f>
        <v/>
      </c>
      <c r="M232" t="str">
        <f>'ZOOM 93'!L102</f>
        <v/>
      </c>
      <c r="N232" t="str">
        <f>'ZOOM 93'!M102</f>
        <v/>
      </c>
      <c r="O232" t="str">
        <f>'ZOOM 93'!N102</f>
        <v/>
      </c>
      <c r="P232">
        <f>'ZOOM 93'!O102</f>
        <v>0</v>
      </c>
      <c r="Q232">
        <f t="shared" si="3"/>
        <v>549.03</v>
      </c>
    </row>
    <row r="233" spans="1:17">
      <c r="A233">
        <v>93</v>
      </c>
      <c r="B233" s="686" t="s">
        <v>3117</v>
      </c>
      <c r="C233">
        <v>2024</v>
      </c>
      <c r="D233">
        <f>'ZOOM 93'!C103</f>
        <v>1498.55</v>
      </c>
      <c r="E233">
        <f>'ZOOM 93'!D103</f>
        <v>890.95</v>
      </c>
      <c r="F233">
        <f>'ZOOM 93'!E103</f>
        <v>987.40000000000009</v>
      </c>
      <c r="G233">
        <f>'ZOOM 93'!F103</f>
        <v>734.59999999999991</v>
      </c>
      <c r="H233">
        <f>'ZOOM 93'!G103</f>
        <v>344.7</v>
      </c>
      <c r="I233">
        <f>'ZOOM 93'!H103</f>
        <v>839.9</v>
      </c>
      <c r="J233">
        <f>'ZOOM 93'!I103</f>
        <v>1688.2</v>
      </c>
      <c r="K233">
        <f>'ZOOM 93'!J103</f>
        <v>2349.48</v>
      </c>
      <c r="L233">
        <f>'ZOOM 93'!K103</f>
        <v>1740.61</v>
      </c>
      <c r="M233">
        <f>'ZOOM 93'!L103</f>
        <v>1040.55</v>
      </c>
      <c r="N233">
        <f>'ZOOM 93'!M103</f>
        <v>918.91</v>
      </c>
      <c r="O233">
        <f>'ZOOM 93'!N103</f>
        <v>363.4</v>
      </c>
      <c r="P233">
        <f>'ZOOM 93'!O103</f>
        <v>13397.249999999998</v>
      </c>
      <c r="Q233">
        <f t="shared" si="3"/>
        <v>953.15499999999997</v>
      </c>
    </row>
    <row r="234" spans="1:17">
      <c r="A234">
        <v>93</v>
      </c>
      <c r="B234" s="686" t="s">
        <v>3117</v>
      </c>
      <c r="C234">
        <v>2023</v>
      </c>
      <c r="D234">
        <f>'ZOOM 93'!C104</f>
        <v>0</v>
      </c>
      <c r="E234">
        <f>'ZOOM 93'!D104</f>
        <v>0</v>
      </c>
      <c r="F234">
        <f>'ZOOM 93'!E104</f>
        <v>0</v>
      </c>
      <c r="G234">
        <f>'ZOOM 93'!F104</f>
        <v>0</v>
      </c>
      <c r="H234">
        <f>'ZOOM 93'!G104</f>
        <v>0</v>
      </c>
      <c r="I234">
        <f>'ZOOM 93'!H104</f>
        <v>0</v>
      </c>
      <c r="J234">
        <f>'ZOOM 93'!I104</f>
        <v>1303.1500000000001</v>
      </c>
      <c r="K234">
        <f>'ZOOM 93'!J104</f>
        <v>1540.5</v>
      </c>
      <c r="L234">
        <f>'ZOOM 93'!K104</f>
        <v>1702.9</v>
      </c>
      <c r="M234">
        <f>'ZOOM 93'!L104</f>
        <v>1034.7</v>
      </c>
      <c r="N234">
        <f>'ZOOM 93'!M104</f>
        <v>831.48</v>
      </c>
      <c r="O234">
        <f>'ZOOM 93'!N104</f>
        <v>1019.5</v>
      </c>
      <c r="P234">
        <f>'ZOOM 93'!O104</f>
        <v>7432.23</v>
      </c>
      <c r="Q234">
        <f t="shared" si="3"/>
        <v>415.74</v>
      </c>
    </row>
    <row r="235" spans="1:17">
      <c r="A235">
        <v>93</v>
      </c>
      <c r="B235" s="686" t="s">
        <v>3117</v>
      </c>
      <c r="C235">
        <v>2022</v>
      </c>
      <c r="D235">
        <f>'ZOOM 93'!C105</f>
        <v>1060.5999999999999</v>
      </c>
      <c r="E235">
        <f>'ZOOM 93'!D105</f>
        <v>838</v>
      </c>
      <c r="F235">
        <f>'ZOOM 93'!E105</f>
        <v>1155.75</v>
      </c>
      <c r="G235">
        <f>'ZOOM 93'!F105</f>
        <v>1188.46</v>
      </c>
      <c r="H235">
        <f>'ZOOM 93'!G105</f>
        <v>968.6</v>
      </c>
      <c r="I235">
        <f>'ZOOM 93'!H105</f>
        <v>0</v>
      </c>
      <c r="J235">
        <f>'ZOOM 93'!I105</f>
        <v>0</v>
      </c>
      <c r="K235">
        <f>'ZOOM 93'!J105</f>
        <v>0</v>
      </c>
      <c r="L235">
        <f>'ZOOM 93'!K105</f>
        <v>0</v>
      </c>
      <c r="M235">
        <f>'ZOOM 93'!L105</f>
        <v>0</v>
      </c>
      <c r="N235">
        <f>'ZOOM 93'!M105</f>
        <v>0</v>
      </c>
      <c r="O235">
        <f>'ZOOM 93'!N105</f>
        <v>0</v>
      </c>
      <c r="P235">
        <f>'ZOOM 93'!O105</f>
        <v>5211.41</v>
      </c>
      <c r="Q235">
        <f t="shared" si="3"/>
        <v>0</v>
      </c>
    </row>
    <row r="236" spans="1:17">
      <c r="A236">
        <v>93</v>
      </c>
      <c r="B236" s="686" t="s">
        <v>3117</v>
      </c>
      <c r="C236">
        <v>2021</v>
      </c>
      <c r="D236">
        <f>'ZOOM 93'!C106</f>
        <v>122.76</v>
      </c>
      <c r="E236">
        <f>'ZOOM 93'!D106</f>
        <v>462.83</v>
      </c>
      <c r="F236">
        <f>'ZOOM 93'!E106</f>
        <v>702.38000000000011</v>
      </c>
      <c r="G236">
        <f>'ZOOM 93'!F106</f>
        <v>397.6</v>
      </c>
      <c r="H236">
        <f>'ZOOM 93'!G106</f>
        <v>547.73</v>
      </c>
      <c r="I236">
        <f>'ZOOM 93'!H106</f>
        <v>1996.3</v>
      </c>
      <c r="J236">
        <f>'ZOOM 93'!I106</f>
        <v>627.952</v>
      </c>
      <c r="K236">
        <f>'ZOOM 93'!J106</f>
        <v>475</v>
      </c>
      <c r="L236">
        <f>'ZOOM 93'!K106</f>
        <v>617</v>
      </c>
      <c r="M236">
        <f>'ZOOM 93'!L106</f>
        <v>1730.06</v>
      </c>
      <c r="N236">
        <f>'ZOOM 93'!M106</f>
        <v>939.19</v>
      </c>
      <c r="O236">
        <f>'ZOOM 93'!N106</f>
        <v>954.15</v>
      </c>
      <c r="P236">
        <f>'ZOOM 93'!O106</f>
        <v>9572.9520000000011</v>
      </c>
      <c r="Q236">
        <f t="shared" si="3"/>
        <v>622.476</v>
      </c>
    </row>
    <row r="237" spans="1:17">
      <c r="A237">
        <v>93</v>
      </c>
      <c r="B237" s="686" t="s">
        <v>3117</v>
      </c>
      <c r="C237">
        <v>2020</v>
      </c>
      <c r="D237">
        <f>'ZOOM 93'!C107</f>
        <v>0</v>
      </c>
      <c r="E237">
        <f>'ZOOM 93'!D107</f>
        <v>0</v>
      </c>
      <c r="F237">
        <f>'ZOOM 93'!E107</f>
        <v>0</v>
      </c>
      <c r="G237">
        <f>'ZOOM 93'!F107</f>
        <v>0</v>
      </c>
      <c r="H237">
        <f>'ZOOM 93'!G107</f>
        <v>0</v>
      </c>
      <c r="I237">
        <f>'ZOOM 93'!H107</f>
        <v>0</v>
      </c>
      <c r="J237">
        <f>'ZOOM 93'!I107</f>
        <v>0</v>
      </c>
      <c r="K237">
        <f>'ZOOM 93'!J107</f>
        <v>0</v>
      </c>
      <c r="L237">
        <f>'ZOOM 93'!K107</f>
        <v>0</v>
      </c>
      <c r="M237">
        <f>'ZOOM 93'!L107</f>
        <v>0</v>
      </c>
      <c r="N237">
        <f>'ZOOM 93'!M107</f>
        <v>35</v>
      </c>
      <c r="O237">
        <f>'ZOOM 93'!N107</f>
        <v>484</v>
      </c>
      <c r="P237">
        <f>'ZOOM 93'!O107</f>
        <v>519</v>
      </c>
      <c r="Q237">
        <f t="shared" si="3"/>
        <v>0</v>
      </c>
    </row>
    <row r="238" spans="1:17">
      <c r="A238">
        <v>93</v>
      </c>
      <c r="B238" s="686" t="s">
        <v>3117</v>
      </c>
      <c r="C238">
        <v>2019</v>
      </c>
      <c r="D238">
        <f>'ZOOM 93'!C108</f>
        <v>0</v>
      </c>
      <c r="E238">
        <f>'ZOOM 93'!D108</f>
        <v>0</v>
      </c>
      <c r="F238">
        <f>'ZOOM 93'!E108</f>
        <v>0</v>
      </c>
      <c r="G238">
        <f>'ZOOM 93'!F108</f>
        <v>0</v>
      </c>
      <c r="H238">
        <f>'ZOOM 93'!G108</f>
        <v>0</v>
      </c>
      <c r="I238">
        <f>'ZOOM 93'!H108</f>
        <v>0</v>
      </c>
      <c r="J238">
        <f>'ZOOM 93'!I108</f>
        <v>0</v>
      </c>
      <c r="K238">
        <f>'ZOOM 93'!J108</f>
        <v>0</v>
      </c>
      <c r="L238">
        <f>'ZOOM 93'!K108</f>
        <v>0</v>
      </c>
      <c r="M238">
        <f>'ZOOM 93'!L108</f>
        <v>0</v>
      </c>
      <c r="N238">
        <f>'ZOOM 93'!M108</f>
        <v>0</v>
      </c>
      <c r="O238">
        <f>'ZOOM 93'!N108</f>
        <v>0</v>
      </c>
      <c r="P238">
        <f>'ZOOM 93'!O108</f>
        <v>0</v>
      </c>
      <c r="Q238">
        <f t="shared" si="3"/>
        <v>0</v>
      </c>
    </row>
    <row r="239" spans="1:17">
      <c r="B239" s="686"/>
      <c r="C239" s="686"/>
    </row>
    <row r="240" spans="1:17">
      <c r="A240">
        <v>93</v>
      </c>
      <c r="B240" s="686" t="s">
        <v>3118</v>
      </c>
      <c r="C240">
        <v>2025</v>
      </c>
      <c r="D240">
        <f>'ZOOM 93'!C114</f>
        <v>2366</v>
      </c>
      <c r="E240">
        <f>'ZOOM 93'!D114</f>
        <v>2320.6400000000003</v>
      </c>
      <c r="F240">
        <f>'ZOOM 93'!E114</f>
        <v>742.65</v>
      </c>
      <c r="G240">
        <f>'ZOOM 93'!F114</f>
        <v>1511.8</v>
      </c>
      <c r="H240" t="str">
        <f>'ZOOM 93'!G114</f>
        <v/>
      </c>
      <c r="I240" t="str">
        <f>'ZOOM 93'!H114</f>
        <v/>
      </c>
      <c r="J240" t="str">
        <f>'ZOOM 93'!I114</f>
        <v/>
      </c>
      <c r="K240" t="str">
        <f>'ZOOM 93'!J114</f>
        <v/>
      </c>
      <c r="L240" t="str">
        <f>'ZOOM 93'!K114</f>
        <v/>
      </c>
      <c r="M240" t="str">
        <f>'ZOOM 93'!L114</f>
        <v/>
      </c>
      <c r="N240" t="str">
        <f>'ZOOM 93'!M114</f>
        <v/>
      </c>
      <c r="O240" t="str">
        <f>'ZOOM 93'!N114</f>
        <v/>
      </c>
      <c r="P240">
        <f>'ZOOM 93'!O114</f>
        <v>6941.09</v>
      </c>
      <c r="Q240">
        <f t="shared" si="3"/>
        <v>1916.2200000000003</v>
      </c>
    </row>
    <row r="241" spans="1:17">
      <c r="A241">
        <v>93</v>
      </c>
      <c r="B241" s="686" t="s">
        <v>3118</v>
      </c>
      <c r="C241">
        <v>2024</v>
      </c>
      <c r="D241">
        <f>'ZOOM 93'!C115</f>
        <v>0</v>
      </c>
      <c r="E241">
        <f>'ZOOM 93'!D115</f>
        <v>87.2</v>
      </c>
      <c r="F241">
        <f>'ZOOM 93'!E115</f>
        <v>0</v>
      </c>
      <c r="G241">
        <f>'ZOOM 93'!F115</f>
        <v>32</v>
      </c>
      <c r="H241">
        <f>'ZOOM 93'!G115</f>
        <v>675</v>
      </c>
      <c r="I241">
        <f>'ZOOM 93'!H115</f>
        <v>2437</v>
      </c>
      <c r="J241">
        <f>'ZOOM 93'!I115</f>
        <v>2687.42</v>
      </c>
      <c r="K241">
        <f>'ZOOM 93'!J115</f>
        <v>428.33000000000004</v>
      </c>
      <c r="L241">
        <f>'ZOOM 93'!K115</f>
        <v>2177.75</v>
      </c>
      <c r="M241">
        <f>'ZOOM 93'!L115</f>
        <v>1548.7</v>
      </c>
      <c r="N241">
        <f>'ZOOM 93'!M115</f>
        <v>3816.48</v>
      </c>
      <c r="O241">
        <f>'ZOOM 93'!N115</f>
        <v>9216.26</v>
      </c>
      <c r="P241">
        <f>'ZOOM 93'!O115</f>
        <v>23106.14</v>
      </c>
      <c r="Q241">
        <f t="shared" si="3"/>
        <v>1111.8499999999999</v>
      </c>
    </row>
    <row r="242" spans="1:17">
      <c r="A242">
        <v>93</v>
      </c>
      <c r="B242" s="686" t="s">
        <v>3118</v>
      </c>
      <c r="C242">
        <v>2023</v>
      </c>
      <c r="D242">
        <f>'ZOOM 93'!C116</f>
        <v>336.3</v>
      </c>
      <c r="E242">
        <f>'ZOOM 93'!D116</f>
        <v>173.6</v>
      </c>
      <c r="F242">
        <f>'ZOOM 93'!E116</f>
        <v>760.03</v>
      </c>
      <c r="G242">
        <f>'ZOOM 93'!F116</f>
        <v>88.5</v>
      </c>
      <c r="H242">
        <f>'ZOOM 93'!G116</f>
        <v>876.4</v>
      </c>
      <c r="I242">
        <f>'ZOOM 93'!H116</f>
        <v>646.40000000000009</v>
      </c>
      <c r="J242">
        <f>'ZOOM 93'!I116</f>
        <v>1704.4599999999998</v>
      </c>
      <c r="K242">
        <f>'ZOOM 93'!J116</f>
        <v>189</v>
      </c>
      <c r="L242">
        <f>'ZOOM 93'!K116</f>
        <v>1618</v>
      </c>
      <c r="M242">
        <f>'ZOOM 93'!L116</f>
        <v>834.68000000000006</v>
      </c>
      <c r="N242">
        <f>'ZOOM 93'!M116</f>
        <v>222.2</v>
      </c>
      <c r="O242">
        <f>'ZOOM 93'!N116</f>
        <v>0</v>
      </c>
      <c r="P242">
        <f>'ZOOM 93'!O116</f>
        <v>7449.57</v>
      </c>
      <c r="Q242">
        <f t="shared" si="3"/>
        <v>491.35</v>
      </c>
    </row>
    <row r="243" spans="1:17">
      <c r="A243">
        <v>93</v>
      </c>
      <c r="B243" s="686" t="s">
        <v>3118</v>
      </c>
      <c r="C243">
        <v>2022</v>
      </c>
      <c r="D243">
        <f>'ZOOM 93'!C117</f>
        <v>1575</v>
      </c>
      <c r="E243">
        <f>'ZOOM 93'!D117</f>
        <v>2498.8000000000002</v>
      </c>
      <c r="F243">
        <f>'ZOOM 93'!E117</f>
        <v>1188.3</v>
      </c>
      <c r="G243">
        <f>'ZOOM 93'!F117</f>
        <v>49.95</v>
      </c>
      <c r="H243">
        <f>'ZOOM 93'!G117</f>
        <v>226.14499999999998</v>
      </c>
      <c r="I243">
        <f>'ZOOM 93'!H117</f>
        <v>39.4</v>
      </c>
      <c r="J243">
        <f>'ZOOM 93'!I117</f>
        <v>192.74</v>
      </c>
      <c r="K243">
        <f>'ZOOM 93'!J117</f>
        <v>0</v>
      </c>
      <c r="L243">
        <f>'ZOOM 93'!K117</f>
        <v>540.96</v>
      </c>
      <c r="M243">
        <f>'ZOOM 93'!L117</f>
        <v>0</v>
      </c>
      <c r="N243">
        <f>'ZOOM 93'!M117</f>
        <v>0</v>
      </c>
      <c r="O243">
        <f>'ZOOM 93'!N117</f>
        <v>0</v>
      </c>
      <c r="P243">
        <f>'ZOOM 93'!O117</f>
        <v>6311.2949999999992</v>
      </c>
      <c r="Q243">
        <f t="shared" si="3"/>
        <v>121.34500000000001</v>
      </c>
    </row>
    <row r="244" spans="1:17">
      <c r="A244">
        <v>93</v>
      </c>
      <c r="B244" s="686" t="s">
        <v>3118</v>
      </c>
      <c r="C244">
        <v>2021</v>
      </c>
      <c r="D244">
        <f>'ZOOM 93'!C118</f>
        <v>0</v>
      </c>
      <c r="E244">
        <f>'ZOOM 93'!D118</f>
        <v>0</v>
      </c>
      <c r="F244">
        <f>'ZOOM 93'!E118</f>
        <v>0</v>
      </c>
      <c r="G244">
        <f>'ZOOM 93'!F118</f>
        <v>0</v>
      </c>
      <c r="H244">
        <f>'ZOOM 93'!G118</f>
        <v>0</v>
      </c>
      <c r="I244">
        <f>'ZOOM 93'!H118</f>
        <v>0</v>
      </c>
      <c r="J244">
        <f>'ZOOM 93'!I118</f>
        <v>0</v>
      </c>
      <c r="K244">
        <f>'ZOOM 93'!J118</f>
        <v>0</v>
      </c>
      <c r="L244">
        <f>'ZOOM 93'!K118</f>
        <v>0</v>
      </c>
      <c r="M244">
        <f>'ZOOM 93'!L118</f>
        <v>0</v>
      </c>
      <c r="N244">
        <f>'ZOOM 93'!M118</f>
        <v>173.2</v>
      </c>
      <c r="O244">
        <f>'ZOOM 93'!N118</f>
        <v>0</v>
      </c>
      <c r="P244">
        <f>'ZOOM 93'!O118</f>
        <v>173.2</v>
      </c>
      <c r="Q244">
        <f t="shared" si="3"/>
        <v>0</v>
      </c>
    </row>
    <row r="245" spans="1:17">
      <c r="A245">
        <v>93</v>
      </c>
      <c r="B245" s="686" t="s">
        <v>3118</v>
      </c>
      <c r="C245">
        <v>2020</v>
      </c>
      <c r="D245">
        <f>'ZOOM 93'!C119</f>
        <v>0</v>
      </c>
      <c r="E245">
        <f>'ZOOM 93'!D119</f>
        <v>401</v>
      </c>
      <c r="F245">
        <f>'ZOOM 93'!E119</f>
        <v>105</v>
      </c>
      <c r="G245">
        <f>'ZOOM 93'!F119</f>
        <v>0</v>
      </c>
      <c r="H245">
        <f>'ZOOM 93'!G119</f>
        <v>0</v>
      </c>
      <c r="I245">
        <f>'ZOOM 93'!H119</f>
        <v>440.33</v>
      </c>
      <c r="J245">
        <f>'ZOOM 93'!I119</f>
        <v>2846.8</v>
      </c>
      <c r="K245">
        <f>'ZOOM 93'!J119</f>
        <v>0</v>
      </c>
      <c r="L245">
        <f>'ZOOM 93'!K119</f>
        <v>0</v>
      </c>
      <c r="M245">
        <f>'ZOOM 93'!L119</f>
        <v>500</v>
      </c>
      <c r="N245">
        <f>'ZOOM 93'!M119</f>
        <v>0</v>
      </c>
      <c r="O245">
        <f>'ZOOM 93'!N119</f>
        <v>0</v>
      </c>
      <c r="P245">
        <f>'ZOOM 93'!O119</f>
        <v>4293.13</v>
      </c>
      <c r="Q245">
        <f t="shared" si="3"/>
        <v>0</v>
      </c>
    </row>
    <row r="246" spans="1:17">
      <c r="A246">
        <v>93</v>
      </c>
      <c r="B246" s="686" t="s">
        <v>3118</v>
      </c>
      <c r="C246">
        <v>2019</v>
      </c>
      <c r="D246">
        <f>'ZOOM 93'!C120</f>
        <v>0</v>
      </c>
      <c r="E246">
        <f>'ZOOM 93'!D120</f>
        <v>416.6</v>
      </c>
      <c r="F246">
        <f>'ZOOM 93'!E120</f>
        <v>291.39999999999998</v>
      </c>
      <c r="G246">
        <f>'ZOOM 93'!F120</f>
        <v>0</v>
      </c>
      <c r="H246">
        <f>'ZOOM 93'!G120</f>
        <v>143</v>
      </c>
      <c r="I246">
        <f>'ZOOM 93'!H120</f>
        <v>375.45</v>
      </c>
      <c r="J246">
        <f>'ZOOM 93'!I120</f>
        <v>305.08</v>
      </c>
      <c r="K246">
        <f>'ZOOM 93'!J120</f>
        <v>0</v>
      </c>
      <c r="L246">
        <f>'ZOOM 93'!K120</f>
        <v>481</v>
      </c>
      <c r="M246">
        <f>'ZOOM 93'!L120</f>
        <v>270</v>
      </c>
      <c r="N246">
        <f>'ZOOM 93'!M120</f>
        <v>243.6</v>
      </c>
      <c r="O246">
        <f>'ZOOM 93'!N120</f>
        <v>100</v>
      </c>
      <c r="P246">
        <f>'ZOOM 93'!O120</f>
        <v>2626.1299999999997</v>
      </c>
      <c r="Q246">
        <f t="shared" si="3"/>
        <v>256.8</v>
      </c>
    </row>
    <row r="247" spans="1:17">
      <c r="B247" s="686"/>
      <c r="C247" s="686"/>
    </row>
    <row r="248" spans="1:17">
      <c r="A248">
        <v>93</v>
      </c>
      <c r="B248" s="686" t="s">
        <v>603</v>
      </c>
      <c r="C248">
        <v>2025</v>
      </c>
      <c r="D248">
        <f>'ZOOM 93'!C124</f>
        <v>432.71000000000004</v>
      </c>
      <c r="E248">
        <f>'ZOOM 93'!D124</f>
        <v>376.75</v>
      </c>
      <c r="F248">
        <f>'ZOOM 93'!E124</f>
        <v>214.5</v>
      </c>
      <c r="G248">
        <f>'ZOOM 93'!F124</f>
        <v>75.400000000000006</v>
      </c>
      <c r="H248" t="str">
        <f>'ZOOM 93'!G124</f>
        <v/>
      </c>
      <c r="I248" t="str">
        <f>'ZOOM 93'!H124</f>
        <v/>
      </c>
      <c r="J248" t="str">
        <f>'ZOOM 93'!I124</f>
        <v/>
      </c>
      <c r="K248" t="str">
        <f>'ZOOM 93'!J124</f>
        <v/>
      </c>
      <c r="L248" t="str">
        <f>'ZOOM 93'!K124</f>
        <v/>
      </c>
      <c r="M248" t="str">
        <f>'ZOOM 93'!L124</f>
        <v/>
      </c>
      <c r="N248" t="str">
        <f>'ZOOM 93'!M124</f>
        <v/>
      </c>
      <c r="O248" t="str">
        <f>'ZOOM 93'!N124</f>
        <v/>
      </c>
      <c r="P248">
        <f>'ZOOM 93'!O124</f>
        <v>1099.3600000000001</v>
      </c>
      <c r="Q248">
        <f t="shared" si="3"/>
        <v>295.625</v>
      </c>
    </row>
    <row r="249" spans="1:17">
      <c r="A249">
        <v>93</v>
      </c>
      <c r="B249" s="686" t="s">
        <v>603</v>
      </c>
      <c r="C249">
        <v>2024</v>
      </c>
      <c r="D249">
        <f>'ZOOM 93'!C125</f>
        <v>1140.75</v>
      </c>
      <c r="E249">
        <f>'ZOOM 93'!D125</f>
        <v>590.75</v>
      </c>
      <c r="F249">
        <f>'ZOOM 93'!E125</f>
        <v>915.4</v>
      </c>
      <c r="G249">
        <f>'ZOOM 93'!F125</f>
        <v>554.59999999999991</v>
      </c>
      <c r="H249">
        <f>'ZOOM 93'!G125</f>
        <v>457.05</v>
      </c>
      <c r="I249">
        <f>'ZOOM 93'!H125</f>
        <v>374.34999999999991</v>
      </c>
      <c r="J249">
        <f>'ZOOM 93'!I125</f>
        <v>553.09999999999991</v>
      </c>
      <c r="K249">
        <f>'ZOOM 93'!J125</f>
        <v>455.25</v>
      </c>
      <c r="L249">
        <f>'ZOOM 93'!K125</f>
        <v>377.5</v>
      </c>
      <c r="M249">
        <f>'ZOOM 93'!L125</f>
        <v>364.6</v>
      </c>
      <c r="N249">
        <f>'ZOOM 93'!M125</f>
        <v>342.06</v>
      </c>
      <c r="O249">
        <f>'ZOOM 93'!N125</f>
        <v>223.8</v>
      </c>
      <c r="P249">
        <f>'ZOOM 93'!O125</f>
        <v>6349.2100000000009</v>
      </c>
      <c r="Q249">
        <f t="shared" si="3"/>
        <v>456.15</v>
      </c>
    </row>
    <row r="250" spans="1:17">
      <c r="A250">
        <v>93</v>
      </c>
      <c r="B250" s="686" t="s">
        <v>603</v>
      </c>
      <c r="C250">
        <v>2023</v>
      </c>
      <c r="D250">
        <f>'ZOOM 93'!C126</f>
        <v>335.8</v>
      </c>
      <c r="E250">
        <f>'ZOOM 93'!D126</f>
        <v>666.4</v>
      </c>
      <c r="F250">
        <f>'ZOOM 93'!E126</f>
        <v>306.10000000000008</v>
      </c>
      <c r="G250">
        <f>'ZOOM 93'!F126</f>
        <v>795.90000000000009</v>
      </c>
      <c r="H250">
        <f>'ZOOM 93'!G126</f>
        <v>494.9</v>
      </c>
      <c r="I250">
        <f>'ZOOM 93'!H126</f>
        <v>583.5</v>
      </c>
      <c r="J250">
        <f>'ZOOM 93'!I126</f>
        <v>394.1</v>
      </c>
      <c r="K250">
        <f>'ZOOM 93'!J126</f>
        <v>102.5</v>
      </c>
      <c r="L250">
        <f>'ZOOM 93'!K126</f>
        <v>1007.9</v>
      </c>
      <c r="M250">
        <f>'ZOOM 93'!L126</f>
        <v>1142.7</v>
      </c>
      <c r="N250">
        <f>'ZOOM 93'!M126</f>
        <v>518.49</v>
      </c>
      <c r="O250">
        <f>'ZOOM 93'!N126</f>
        <v>648.5</v>
      </c>
      <c r="P250">
        <f>'ZOOM 93'!O126</f>
        <v>6996.79</v>
      </c>
      <c r="Q250">
        <f t="shared" si="3"/>
        <v>550.995</v>
      </c>
    </row>
    <row r="251" spans="1:17">
      <c r="A251">
        <v>93</v>
      </c>
      <c r="B251" s="686" t="s">
        <v>603</v>
      </c>
      <c r="C251">
        <v>2022</v>
      </c>
      <c r="D251">
        <f>'ZOOM 93'!C127</f>
        <v>0</v>
      </c>
      <c r="E251">
        <f>'ZOOM 93'!D127</f>
        <v>0</v>
      </c>
      <c r="F251">
        <f>'ZOOM 93'!E127</f>
        <v>0</v>
      </c>
      <c r="G251">
        <f>'ZOOM 93'!F127</f>
        <v>37.199999999999996</v>
      </c>
      <c r="H251">
        <f>'ZOOM 93'!G127</f>
        <v>254.20000000000002</v>
      </c>
      <c r="I251">
        <f>'ZOOM 93'!H127</f>
        <v>1495.2499999999998</v>
      </c>
      <c r="J251">
        <f>'ZOOM 93'!I127</f>
        <v>1589.5</v>
      </c>
      <c r="K251">
        <f>'ZOOM 93'!J127</f>
        <v>413</v>
      </c>
      <c r="L251">
        <f>'ZOOM 93'!K127</f>
        <v>530.12</v>
      </c>
      <c r="M251">
        <f>'ZOOM 93'!L127</f>
        <v>777.96</v>
      </c>
      <c r="N251">
        <f>'ZOOM 93'!M127</f>
        <v>719.68000000000006</v>
      </c>
      <c r="O251">
        <f>'ZOOM 93'!N127</f>
        <v>680.5</v>
      </c>
      <c r="P251">
        <f>'ZOOM 93'!O127</f>
        <v>6497.41</v>
      </c>
      <c r="Q251">
        <f t="shared" si="3"/>
        <v>471.56</v>
      </c>
    </row>
    <row r="252" spans="1:17">
      <c r="B252" s="686"/>
      <c r="C252" s="686"/>
    </row>
    <row r="253" spans="1:17">
      <c r="A253">
        <v>93</v>
      </c>
      <c r="B253" s="686" t="s">
        <v>1209</v>
      </c>
      <c r="C253">
        <v>2025</v>
      </c>
      <c r="D253">
        <f>'ZOOM 93'!C131</f>
        <v>789.40000000000009</v>
      </c>
      <c r="E253">
        <f>'ZOOM 93'!D131</f>
        <v>618.70000000000005</v>
      </c>
      <c r="F253">
        <f>'ZOOM 93'!E131</f>
        <v>300.56</v>
      </c>
      <c r="G253">
        <f>'ZOOM 93'!F131</f>
        <v>282.77999999999997</v>
      </c>
      <c r="H253" t="str">
        <f>'ZOOM 93'!G131</f>
        <v/>
      </c>
      <c r="I253" t="str">
        <f>'ZOOM 93'!H131</f>
        <v/>
      </c>
      <c r="J253" t="str">
        <f>'ZOOM 93'!I131</f>
        <v/>
      </c>
      <c r="K253" t="str">
        <f>'ZOOM 93'!J131</f>
        <v/>
      </c>
      <c r="L253" t="str">
        <f>'ZOOM 93'!K131</f>
        <v/>
      </c>
      <c r="M253" t="str">
        <f>'ZOOM 93'!L131</f>
        <v/>
      </c>
      <c r="N253" t="str">
        <f>'ZOOM 93'!M131</f>
        <v/>
      </c>
      <c r="O253" t="str">
        <f>'ZOOM 93'!N131</f>
        <v/>
      </c>
      <c r="P253">
        <f>'ZOOM 93'!O131</f>
        <v>1991.44</v>
      </c>
      <c r="Q253">
        <f t="shared" si="3"/>
        <v>459.63</v>
      </c>
    </row>
    <row r="254" spans="1:17">
      <c r="A254">
        <v>93</v>
      </c>
      <c r="B254" s="686" t="s">
        <v>1209</v>
      </c>
      <c r="C254">
        <v>2024</v>
      </c>
      <c r="D254">
        <f>'ZOOM 93'!C132</f>
        <v>0</v>
      </c>
      <c r="E254">
        <f>'ZOOM 93'!D132</f>
        <v>578.73</v>
      </c>
      <c r="F254">
        <f>'ZOOM 93'!E132</f>
        <v>530.77</v>
      </c>
      <c r="G254">
        <f>'ZOOM 93'!F132</f>
        <v>641.29999999999995</v>
      </c>
      <c r="H254">
        <f>'ZOOM 93'!G132</f>
        <v>411.25</v>
      </c>
      <c r="I254">
        <f>'ZOOM 93'!H132</f>
        <v>791.1</v>
      </c>
      <c r="J254">
        <f>'ZOOM 93'!I132</f>
        <v>793.39999999999986</v>
      </c>
      <c r="K254">
        <f>'ZOOM 93'!J132</f>
        <v>640.91</v>
      </c>
      <c r="L254">
        <f>'ZOOM 93'!K132</f>
        <v>706.95</v>
      </c>
      <c r="M254">
        <f>'ZOOM 93'!L132</f>
        <v>1027.0999999999999</v>
      </c>
      <c r="N254">
        <f>'ZOOM 93'!M132</f>
        <v>290.22500000000002</v>
      </c>
      <c r="O254">
        <f>'ZOOM 93'!N132</f>
        <v>579.6</v>
      </c>
      <c r="P254">
        <f>'ZOOM 93'!O132</f>
        <v>6991.3350000000009</v>
      </c>
      <c r="Q254">
        <f t="shared" si="3"/>
        <v>610.255</v>
      </c>
    </row>
    <row r="255" spans="1:17">
      <c r="A255">
        <v>93</v>
      </c>
      <c r="B255" s="686" t="s">
        <v>1209</v>
      </c>
      <c r="C255">
        <v>2023</v>
      </c>
      <c r="D255">
        <f>'ZOOM 93'!C133</f>
        <v>0</v>
      </c>
      <c r="E255">
        <f>'ZOOM 93'!D133</f>
        <v>0</v>
      </c>
      <c r="F255">
        <f>'ZOOM 93'!E133</f>
        <v>0</v>
      </c>
      <c r="G255">
        <f>'ZOOM 93'!F133</f>
        <v>0</v>
      </c>
      <c r="H255">
        <f>'ZOOM 93'!G133</f>
        <v>0</v>
      </c>
      <c r="I255">
        <f>'ZOOM 93'!H133</f>
        <v>0</v>
      </c>
      <c r="J255">
        <f>'ZOOM 93'!I133</f>
        <v>0</v>
      </c>
      <c r="K255">
        <f>'ZOOM 93'!J133</f>
        <v>0</v>
      </c>
      <c r="L255">
        <f>'ZOOM 93'!K133</f>
        <v>0</v>
      </c>
      <c r="M255">
        <f>'ZOOM 93'!L133</f>
        <v>0</v>
      </c>
      <c r="N255">
        <f>'ZOOM 93'!M133</f>
        <v>0</v>
      </c>
      <c r="O255">
        <f>'ZOOM 93'!N133</f>
        <v>0</v>
      </c>
      <c r="P255">
        <f>'ZOOM 93'!O133</f>
        <v>0</v>
      </c>
      <c r="Q255">
        <f t="shared" si="3"/>
        <v>0</v>
      </c>
    </row>
    <row r="256" spans="1:17">
      <c r="A256">
        <v>93</v>
      </c>
      <c r="B256" s="686" t="s">
        <v>1209</v>
      </c>
      <c r="C256">
        <v>2022</v>
      </c>
      <c r="D256">
        <f>'ZOOM 93'!C134</f>
        <v>0</v>
      </c>
      <c r="E256">
        <f>'ZOOM 93'!D134</f>
        <v>0</v>
      </c>
      <c r="F256">
        <f>'ZOOM 93'!E134</f>
        <v>0</v>
      </c>
      <c r="G256">
        <f>'ZOOM 93'!F134</f>
        <v>0</v>
      </c>
      <c r="H256">
        <f>'ZOOM 93'!G134</f>
        <v>0</v>
      </c>
      <c r="I256">
        <f>'ZOOM 93'!H134</f>
        <v>0</v>
      </c>
      <c r="J256">
        <f>'ZOOM 93'!I134</f>
        <v>0</v>
      </c>
      <c r="K256">
        <f>'ZOOM 93'!J134</f>
        <v>0</v>
      </c>
      <c r="L256">
        <f>'ZOOM 93'!K134</f>
        <v>0</v>
      </c>
      <c r="M256">
        <f>'ZOOM 93'!L134</f>
        <v>0</v>
      </c>
      <c r="N256">
        <f>'ZOOM 93'!M134</f>
        <v>0</v>
      </c>
      <c r="O256">
        <f>'ZOOM 93'!N134</f>
        <v>0</v>
      </c>
      <c r="P256">
        <f>'ZOOM 93'!O134</f>
        <v>0</v>
      </c>
      <c r="Q256">
        <f t="shared" si="3"/>
        <v>0</v>
      </c>
    </row>
    <row r="257" spans="1:17">
      <c r="B257" s="686"/>
      <c r="C257" s="686"/>
    </row>
    <row r="258" spans="1:17">
      <c r="A258">
        <v>93</v>
      </c>
      <c r="B258" s="686" t="s">
        <v>3119</v>
      </c>
      <c r="C258">
        <v>2025</v>
      </c>
      <c r="D258">
        <f>'ZOOM 93'!C138</f>
        <v>700.6099999999999</v>
      </c>
      <c r="E258">
        <f>'ZOOM 93'!D138</f>
        <v>444.52000000000004</v>
      </c>
      <c r="F258">
        <f>'ZOOM 93'!E138</f>
        <v>722.05</v>
      </c>
      <c r="G258">
        <f>'ZOOM 93'!F138</f>
        <v>269.5</v>
      </c>
      <c r="H258" t="str">
        <f>'ZOOM 93'!G138</f>
        <v/>
      </c>
      <c r="I258" t="str">
        <f>'ZOOM 93'!H138</f>
        <v/>
      </c>
      <c r="J258" t="str">
        <f>'ZOOM 93'!I138</f>
        <v/>
      </c>
      <c r="K258" t="str">
        <f>'ZOOM 93'!J138</f>
        <v/>
      </c>
      <c r="L258" t="str">
        <f>'ZOOM 93'!K138</f>
        <v/>
      </c>
      <c r="M258" t="str">
        <f>'ZOOM 93'!L138</f>
        <v/>
      </c>
      <c r="N258" t="str">
        <f>'ZOOM 93'!M138</f>
        <v/>
      </c>
      <c r="O258" t="str">
        <f>'ZOOM 93'!N138</f>
        <v/>
      </c>
      <c r="P258">
        <f>'ZOOM 93'!O138</f>
        <v>2136.6799999999998</v>
      </c>
      <c r="Q258">
        <f t="shared" si="3"/>
        <v>572.56499999999994</v>
      </c>
    </row>
    <row r="259" spans="1:17">
      <c r="A259">
        <v>93</v>
      </c>
      <c r="B259" s="686" t="s">
        <v>3119</v>
      </c>
      <c r="C259">
        <v>2024</v>
      </c>
      <c r="D259">
        <f>'ZOOM 93'!C139</f>
        <v>0</v>
      </c>
      <c r="E259">
        <f>'ZOOM 93'!D139</f>
        <v>1477.76</v>
      </c>
      <c r="F259">
        <f>'ZOOM 93'!E139</f>
        <v>1088.4380000000001</v>
      </c>
      <c r="G259">
        <f>'ZOOM 93'!F139</f>
        <v>1146.4100000000001</v>
      </c>
      <c r="H259">
        <f>'ZOOM 93'!G139</f>
        <v>744.17499999999995</v>
      </c>
      <c r="I259">
        <f>'ZOOM 93'!H139</f>
        <v>796.976</v>
      </c>
      <c r="J259">
        <f>'ZOOM 93'!I139</f>
        <v>1058.99</v>
      </c>
      <c r="K259">
        <f>'ZOOM 93'!J139</f>
        <v>1124.5</v>
      </c>
      <c r="L259">
        <f>'ZOOM 93'!K139</f>
        <v>570.35</v>
      </c>
      <c r="M259">
        <f>'ZOOM 93'!L139</f>
        <v>897.17</v>
      </c>
      <c r="N259">
        <f>'ZOOM 93'!M139</f>
        <v>577.95000000000005</v>
      </c>
      <c r="O259">
        <f>'ZOOM 93'!N139</f>
        <v>793.45</v>
      </c>
      <c r="P259">
        <f>'ZOOM 93'!O139</f>
        <v>10276.169000000002</v>
      </c>
      <c r="Q259">
        <f t="shared" ref="Q259:Q287" si="4">MEDIAN(D259:O259)</f>
        <v>847.07299999999998</v>
      </c>
    </row>
    <row r="260" spans="1:17">
      <c r="A260">
        <v>93</v>
      </c>
      <c r="B260" s="686" t="s">
        <v>3119</v>
      </c>
      <c r="C260">
        <v>2023</v>
      </c>
      <c r="D260">
        <f>'ZOOM 93'!C140</f>
        <v>0</v>
      </c>
      <c r="E260">
        <f>'ZOOM 93'!D140</f>
        <v>0</v>
      </c>
      <c r="F260">
        <f>'ZOOM 93'!E140</f>
        <v>0</v>
      </c>
      <c r="G260">
        <f>'ZOOM 93'!F140</f>
        <v>0</v>
      </c>
      <c r="H260">
        <f>'ZOOM 93'!G140</f>
        <v>0</v>
      </c>
      <c r="I260">
        <f>'ZOOM 93'!H140</f>
        <v>0</v>
      </c>
      <c r="J260">
        <f>'ZOOM 93'!I140</f>
        <v>0</v>
      </c>
      <c r="K260">
        <f>'ZOOM 93'!J140</f>
        <v>0</v>
      </c>
      <c r="L260">
        <f>'ZOOM 93'!K140</f>
        <v>0</v>
      </c>
      <c r="M260">
        <f>'ZOOM 93'!L140</f>
        <v>0</v>
      </c>
      <c r="N260">
        <f>'ZOOM 93'!M140</f>
        <v>0</v>
      </c>
      <c r="O260">
        <f>'ZOOM 93'!N140</f>
        <v>0</v>
      </c>
      <c r="P260">
        <f>'ZOOM 93'!O140</f>
        <v>0</v>
      </c>
      <c r="Q260">
        <f t="shared" si="4"/>
        <v>0</v>
      </c>
    </row>
    <row r="261" spans="1:17">
      <c r="B261" s="686"/>
      <c r="C261" s="686"/>
    </row>
    <row r="262" spans="1:17">
      <c r="A262">
        <v>93</v>
      </c>
      <c r="B262" s="686" t="s">
        <v>1355</v>
      </c>
      <c r="C262">
        <v>2025</v>
      </c>
      <c r="D262">
        <f>'ZOOM 93'!C144</f>
        <v>0</v>
      </c>
      <c r="E262" t="str">
        <f>'ZOOM 93'!D144</f>
        <v/>
      </c>
      <c r="F262" t="str">
        <f>'ZOOM 93'!E144</f>
        <v/>
      </c>
      <c r="G262" t="str">
        <f>'ZOOM 93'!F144</f>
        <v/>
      </c>
      <c r="H262" t="str">
        <f>'ZOOM 93'!G144</f>
        <v/>
      </c>
      <c r="I262" t="str">
        <f>'ZOOM 93'!H144</f>
        <v/>
      </c>
      <c r="J262" t="str">
        <f>'ZOOM 93'!I144</f>
        <v/>
      </c>
      <c r="K262" t="str">
        <f>'ZOOM 93'!J144</f>
        <v/>
      </c>
      <c r="L262" t="str">
        <f>'ZOOM 93'!K144</f>
        <v/>
      </c>
      <c r="M262" t="str">
        <f>'ZOOM 93'!L144</f>
        <v/>
      </c>
      <c r="N262" t="str">
        <f>'ZOOM 93'!M144</f>
        <v/>
      </c>
      <c r="O262" t="str">
        <f>'ZOOM 93'!N144</f>
        <v/>
      </c>
      <c r="P262">
        <f>'ZOOM 93'!O144</f>
        <v>0</v>
      </c>
      <c r="Q262">
        <f t="shared" si="4"/>
        <v>0</v>
      </c>
    </row>
    <row r="263" spans="1:17">
      <c r="A263">
        <v>93</v>
      </c>
      <c r="B263" s="686" t="s">
        <v>1355</v>
      </c>
      <c r="C263">
        <v>2024</v>
      </c>
      <c r="D263">
        <f>'ZOOM 93'!C145</f>
        <v>0</v>
      </c>
      <c r="E263">
        <f>'ZOOM 93'!D145</f>
        <v>0</v>
      </c>
      <c r="F263">
        <f>'ZOOM 93'!E145</f>
        <v>0</v>
      </c>
      <c r="G263">
        <f>'ZOOM 93'!F145</f>
        <v>0</v>
      </c>
      <c r="H263">
        <f>'ZOOM 93'!G145</f>
        <v>0</v>
      </c>
      <c r="I263">
        <f>'ZOOM 93'!H145</f>
        <v>0</v>
      </c>
      <c r="J263">
        <f>'ZOOM 93'!I145</f>
        <v>0</v>
      </c>
      <c r="K263">
        <f>'ZOOM 93'!J145</f>
        <v>0</v>
      </c>
      <c r="L263">
        <f>'ZOOM 93'!K145</f>
        <v>0</v>
      </c>
      <c r="M263">
        <f>'ZOOM 93'!L145</f>
        <v>0</v>
      </c>
      <c r="N263">
        <f>'ZOOM 93'!M145</f>
        <v>1512.66</v>
      </c>
      <c r="O263">
        <f>'ZOOM 93'!N145</f>
        <v>26</v>
      </c>
      <c r="P263">
        <f>'ZOOM 93'!O145</f>
        <v>1538.66</v>
      </c>
      <c r="Q263">
        <f t="shared" si="4"/>
        <v>0</v>
      </c>
    </row>
    <row r="264" spans="1:17">
      <c r="A264">
        <v>93</v>
      </c>
      <c r="B264" s="686" t="s">
        <v>1355</v>
      </c>
      <c r="C264">
        <v>2023</v>
      </c>
      <c r="D264">
        <f>'ZOOM 93'!C146</f>
        <v>0</v>
      </c>
      <c r="E264">
        <f>'ZOOM 93'!D146</f>
        <v>0</v>
      </c>
      <c r="F264">
        <f>'ZOOM 93'!E146</f>
        <v>0</v>
      </c>
      <c r="G264">
        <f>'ZOOM 93'!F146</f>
        <v>0</v>
      </c>
      <c r="H264">
        <f>'ZOOM 93'!G146</f>
        <v>0</v>
      </c>
      <c r="I264">
        <f>'ZOOM 93'!H146</f>
        <v>0</v>
      </c>
      <c r="J264">
        <f>'ZOOM 93'!I146</f>
        <v>0</v>
      </c>
      <c r="K264">
        <f>'ZOOM 93'!J146</f>
        <v>0</v>
      </c>
      <c r="L264">
        <f>'ZOOM 93'!K146</f>
        <v>0</v>
      </c>
      <c r="M264">
        <f>'ZOOM 93'!L146</f>
        <v>0</v>
      </c>
      <c r="N264">
        <f>'ZOOM 93'!M146</f>
        <v>0</v>
      </c>
      <c r="O264">
        <f>'ZOOM 93'!N146</f>
        <v>0</v>
      </c>
      <c r="P264">
        <f>'ZOOM 93'!O146</f>
        <v>0</v>
      </c>
      <c r="Q264">
        <f t="shared" si="4"/>
        <v>0</v>
      </c>
    </row>
    <row r="265" spans="1:17">
      <c r="B265" s="686"/>
      <c r="C265" s="686"/>
    </row>
    <row r="266" spans="1:17">
      <c r="A266">
        <v>93</v>
      </c>
      <c r="B266" s="686" t="s">
        <v>3116</v>
      </c>
      <c r="C266">
        <v>2025</v>
      </c>
      <c r="D266">
        <f>'ZOOM 93'!C150</f>
        <v>1772.5</v>
      </c>
      <c r="E266">
        <f>'ZOOM 93'!D150</f>
        <v>0</v>
      </c>
      <c r="F266">
        <f>'ZOOM 93'!E150</f>
        <v>0</v>
      </c>
      <c r="G266">
        <f>'ZOOM 93'!F150</f>
        <v>0</v>
      </c>
      <c r="H266" t="str">
        <f>'ZOOM 93'!G150</f>
        <v/>
      </c>
      <c r="I266" t="str">
        <f>'ZOOM 93'!H150</f>
        <v/>
      </c>
      <c r="J266" t="str">
        <f>'ZOOM 93'!I150</f>
        <v/>
      </c>
      <c r="K266" t="str">
        <f>'ZOOM 93'!J150</f>
        <v/>
      </c>
      <c r="L266" t="str">
        <f>'ZOOM 93'!K150</f>
        <v/>
      </c>
      <c r="M266" t="str">
        <f>'ZOOM 93'!L150</f>
        <v/>
      </c>
      <c r="N266" t="str">
        <f>'ZOOM 93'!M150</f>
        <v/>
      </c>
      <c r="O266" t="str">
        <f>'ZOOM 93'!N150</f>
        <v/>
      </c>
      <c r="P266">
        <f>'ZOOM 93'!O150</f>
        <v>1772.5</v>
      </c>
      <c r="Q266">
        <f t="shared" si="4"/>
        <v>0</v>
      </c>
    </row>
    <row r="267" spans="1:17">
      <c r="A267">
        <v>93</v>
      </c>
      <c r="B267" s="686" t="s">
        <v>3116</v>
      </c>
      <c r="C267">
        <v>2024</v>
      </c>
      <c r="D267">
        <f>'ZOOM 93'!C151</f>
        <v>0</v>
      </c>
      <c r="E267">
        <f>'ZOOM 93'!D151</f>
        <v>0</v>
      </c>
      <c r="F267">
        <f>'ZOOM 93'!E151</f>
        <v>0</v>
      </c>
      <c r="G267">
        <f>'ZOOM 93'!F151</f>
        <v>0</v>
      </c>
      <c r="H267">
        <f>'ZOOM 93'!G151</f>
        <v>0</v>
      </c>
      <c r="I267">
        <f>'ZOOM 93'!H151</f>
        <v>630</v>
      </c>
      <c r="J267">
        <f>'ZOOM 93'!I151</f>
        <v>0</v>
      </c>
      <c r="K267">
        <f>'ZOOM 93'!J151</f>
        <v>0</v>
      </c>
      <c r="L267">
        <f>'ZOOM 93'!K151</f>
        <v>0</v>
      </c>
      <c r="M267">
        <f>'ZOOM 93'!L151</f>
        <v>0</v>
      </c>
      <c r="N267">
        <f>'ZOOM 93'!M151</f>
        <v>0</v>
      </c>
      <c r="O267">
        <f>'ZOOM 93'!N151</f>
        <v>309.2</v>
      </c>
      <c r="P267">
        <f>'ZOOM 93'!O151</f>
        <v>939.2</v>
      </c>
      <c r="Q267">
        <f t="shared" si="4"/>
        <v>0</v>
      </c>
    </row>
    <row r="268" spans="1:17">
      <c r="B268" s="686"/>
      <c r="C268" s="686"/>
    </row>
    <row r="269" spans="1:17">
      <c r="A269">
        <v>94</v>
      </c>
      <c r="B269" s="686" t="s">
        <v>759</v>
      </c>
      <c r="C269">
        <v>2025</v>
      </c>
      <c r="D269">
        <f>'ZOOM 94'!C80</f>
        <v>421.67</v>
      </c>
      <c r="E269">
        <f>'ZOOM 94'!D80</f>
        <v>961.89999999999986</v>
      </c>
      <c r="F269">
        <f>'ZOOM 94'!E80</f>
        <v>1814.2999999999997</v>
      </c>
      <c r="G269">
        <f>'ZOOM 94'!F80</f>
        <v>240</v>
      </c>
      <c r="H269" t="str">
        <f>'ZOOM 94'!G80</f>
        <v/>
      </c>
      <c r="I269" t="str">
        <f>'ZOOM 94'!H80</f>
        <v/>
      </c>
      <c r="J269" t="str">
        <f>'ZOOM 94'!I80</f>
        <v/>
      </c>
      <c r="K269" t="str">
        <f>'ZOOM 94'!J80</f>
        <v/>
      </c>
      <c r="L269" t="str">
        <f>'ZOOM 94'!K80</f>
        <v/>
      </c>
      <c r="M269" t="str">
        <f>'ZOOM 94'!L80</f>
        <v/>
      </c>
      <c r="N269" t="str">
        <f>'ZOOM 94'!M80</f>
        <v/>
      </c>
      <c r="O269" t="str">
        <f>'ZOOM 94'!N80</f>
        <v/>
      </c>
      <c r="P269">
        <f>'ZOOM 94'!O80</f>
        <v>3437.87</v>
      </c>
      <c r="Q269">
        <f t="shared" si="4"/>
        <v>691.78499999999985</v>
      </c>
    </row>
    <row r="270" spans="1:17">
      <c r="A270">
        <v>94</v>
      </c>
      <c r="B270" s="686" t="s">
        <v>759</v>
      </c>
      <c r="C270">
        <v>2024</v>
      </c>
      <c r="D270">
        <f>'ZOOM 94'!C81</f>
        <v>172.43</v>
      </c>
      <c r="E270">
        <f>'ZOOM 94'!D81</f>
        <v>812.529</v>
      </c>
      <c r="F270">
        <f>'ZOOM 94'!E81</f>
        <v>1131.1890000000001</v>
      </c>
      <c r="G270">
        <f>'ZOOM 94'!F81</f>
        <v>1030.0749999999998</v>
      </c>
      <c r="H270">
        <f>'ZOOM 94'!G81</f>
        <v>1070.5800000000002</v>
      </c>
      <c r="I270">
        <f>'ZOOM 94'!H81</f>
        <v>779.67600000000004</v>
      </c>
      <c r="J270">
        <f>'ZOOM 94'!I81</f>
        <v>478</v>
      </c>
      <c r="K270">
        <f>'ZOOM 94'!J81</f>
        <v>3230.8</v>
      </c>
      <c r="L270">
        <f>'ZOOM 94'!K81</f>
        <v>0</v>
      </c>
      <c r="M270">
        <f>'ZOOM 94'!L81</f>
        <v>858.65</v>
      </c>
      <c r="N270">
        <f>'ZOOM 94'!M81</f>
        <v>547.59999999999991</v>
      </c>
      <c r="O270">
        <f>'ZOOM 94'!N81</f>
        <v>244.5</v>
      </c>
      <c r="P270">
        <f>'ZOOM 94'!O81</f>
        <v>10356.029</v>
      </c>
      <c r="Q270">
        <f t="shared" si="4"/>
        <v>796.10249999999996</v>
      </c>
    </row>
    <row r="271" spans="1:17">
      <c r="A271">
        <v>94</v>
      </c>
      <c r="B271" s="686" t="s">
        <v>759</v>
      </c>
      <c r="C271">
        <v>2023</v>
      </c>
      <c r="D271">
        <f>'ZOOM 94'!C82</f>
        <v>1618.7049999999999</v>
      </c>
      <c r="E271">
        <f>'ZOOM 94'!D82</f>
        <v>1013.05</v>
      </c>
      <c r="F271">
        <f>'ZOOM 94'!E82</f>
        <v>1733.3</v>
      </c>
      <c r="G271">
        <f>'ZOOM 94'!F82</f>
        <v>762.3</v>
      </c>
      <c r="H271">
        <f>'ZOOM 94'!G82</f>
        <v>809.12</v>
      </c>
      <c r="I271">
        <f>'ZOOM 94'!H82</f>
        <v>2471.665</v>
      </c>
      <c r="J271">
        <f>'ZOOM 94'!I82</f>
        <v>1014.4</v>
      </c>
      <c r="K271">
        <f>'ZOOM 94'!J82</f>
        <v>0</v>
      </c>
      <c r="L271">
        <f>'ZOOM 94'!K82</f>
        <v>45</v>
      </c>
      <c r="M271">
        <f>'ZOOM 94'!L82</f>
        <v>1226.7950000000001</v>
      </c>
      <c r="N271">
        <f>'ZOOM 94'!M82</f>
        <v>533.9</v>
      </c>
      <c r="O271">
        <f>'ZOOM 94'!N82</f>
        <v>1507.7120000000002</v>
      </c>
      <c r="P271">
        <f>'ZOOM 94'!O82</f>
        <v>12735.946999999998</v>
      </c>
      <c r="Q271">
        <f t="shared" si="4"/>
        <v>1013.7249999999999</v>
      </c>
    </row>
    <row r="272" spans="1:17">
      <c r="A272">
        <v>94</v>
      </c>
      <c r="B272" s="686" t="s">
        <v>759</v>
      </c>
      <c r="C272">
        <v>2022</v>
      </c>
      <c r="D272">
        <f>'ZOOM 94'!C83</f>
        <v>1117</v>
      </c>
      <c r="E272">
        <f>'ZOOM 94'!D83</f>
        <v>808.6</v>
      </c>
      <c r="F272">
        <f>'ZOOM 94'!E83</f>
        <v>776.56500000000005</v>
      </c>
      <c r="G272">
        <f>'ZOOM 94'!F83</f>
        <v>1183.5650000000001</v>
      </c>
      <c r="H272">
        <f>'ZOOM 94'!G83</f>
        <v>904.70800000000008</v>
      </c>
      <c r="I272">
        <f>'ZOOM 94'!H83</f>
        <v>1464.1460000000002</v>
      </c>
      <c r="J272">
        <f>'ZOOM 94'!I83</f>
        <v>1566.8</v>
      </c>
      <c r="K272">
        <f>'ZOOM 94'!J83</f>
        <v>782.83500000000004</v>
      </c>
      <c r="L272">
        <f>'ZOOM 94'!K83</f>
        <v>925.18500000000006</v>
      </c>
      <c r="M272">
        <f>'ZOOM 94'!L83</f>
        <v>1227.865</v>
      </c>
      <c r="N272">
        <f>'ZOOM 94'!M83</f>
        <v>1078.7349999999999</v>
      </c>
      <c r="O272">
        <f>'ZOOM 94'!N83</f>
        <v>1825.1</v>
      </c>
      <c r="P272">
        <f>'ZOOM 94'!O83</f>
        <v>13661.104000000001</v>
      </c>
      <c r="Q272">
        <f t="shared" si="4"/>
        <v>1097.8674999999998</v>
      </c>
    </row>
    <row r="273" spans="1:17">
      <c r="A273">
        <v>94</v>
      </c>
      <c r="B273" s="686" t="s">
        <v>759</v>
      </c>
      <c r="C273">
        <v>2021</v>
      </c>
      <c r="D273">
        <f>'ZOOM 94'!C84</f>
        <v>940.73</v>
      </c>
      <c r="E273">
        <f>'ZOOM 94'!D84</f>
        <v>1370.4</v>
      </c>
      <c r="F273">
        <f>'ZOOM 94'!E84</f>
        <v>293</v>
      </c>
      <c r="G273">
        <f>'ZOOM 94'!F84</f>
        <v>1179.4000000000001</v>
      </c>
      <c r="H273">
        <f>'ZOOM 94'!G84</f>
        <v>281</v>
      </c>
      <c r="I273">
        <f>'ZOOM 94'!H84</f>
        <v>2387.3999999999996</v>
      </c>
      <c r="J273">
        <f>'ZOOM 94'!I84</f>
        <v>321</v>
      </c>
      <c r="K273">
        <f>'ZOOM 94'!J84</f>
        <v>0</v>
      </c>
      <c r="L273">
        <f>'ZOOM 94'!K84</f>
        <v>602</v>
      </c>
      <c r="M273">
        <f>'ZOOM 94'!L84</f>
        <v>0</v>
      </c>
      <c r="N273">
        <f>'ZOOM 94'!M84</f>
        <v>277.48500000000001</v>
      </c>
      <c r="O273">
        <f>'ZOOM 94'!N84</f>
        <v>0</v>
      </c>
      <c r="P273">
        <f>'ZOOM 94'!O84</f>
        <v>7652.415</v>
      </c>
      <c r="Q273">
        <f t="shared" si="4"/>
        <v>307</v>
      </c>
    </row>
    <row r="274" spans="1:17">
      <c r="A274">
        <v>94</v>
      </c>
      <c r="B274" s="686" t="s">
        <v>759</v>
      </c>
      <c r="C274">
        <v>2020</v>
      </c>
      <c r="D274">
        <f>'ZOOM 94'!C85</f>
        <v>342.32</v>
      </c>
      <c r="E274">
        <f>'ZOOM 94'!D85</f>
        <v>697.41499999999996</v>
      </c>
      <c r="F274">
        <f>'ZOOM 94'!E85</f>
        <v>3618.25</v>
      </c>
      <c r="G274">
        <f>'ZOOM 94'!F85</f>
        <v>3801.9</v>
      </c>
      <c r="H274">
        <f>'ZOOM 94'!G85</f>
        <v>3131</v>
      </c>
      <c r="I274">
        <f>'ZOOM 94'!H85</f>
        <v>2624</v>
      </c>
      <c r="J274">
        <f>'ZOOM 94'!I85</f>
        <v>1197.67</v>
      </c>
      <c r="K274">
        <f>'ZOOM 94'!J85</f>
        <v>980.49800000000005</v>
      </c>
      <c r="L274">
        <f>'ZOOM 94'!K85</f>
        <v>977</v>
      </c>
      <c r="M274">
        <f>'ZOOM 94'!L85</f>
        <v>858.54</v>
      </c>
      <c r="N274">
        <f>'ZOOM 94'!M85</f>
        <v>1240</v>
      </c>
      <c r="O274">
        <f>'ZOOM 94'!N85</f>
        <v>818.09999999999991</v>
      </c>
      <c r="P274">
        <f>'ZOOM 94'!O85</f>
        <v>20286.692999999999</v>
      </c>
      <c r="Q274">
        <f t="shared" si="4"/>
        <v>1089.0840000000001</v>
      </c>
    </row>
    <row r="275" spans="1:17">
      <c r="A275">
        <v>94</v>
      </c>
      <c r="B275" s="686" t="s">
        <v>759</v>
      </c>
      <c r="C275">
        <v>2019</v>
      </c>
      <c r="D275">
        <f>'ZOOM 94'!C86</f>
        <v>399.9</v>
      </c>
      <c r="E275">
        <f>'ZOOM 94'!D86</f>
        <v>512.31500000000005</v>
      </c>
      <c r="F275">
        <f>'ZOOM 94'!E86</f>
        <v>347.12100000000004</v>
      </c>
      <c r="G275">
        <f>'ZOOM 94'!F86</f>
        <v>537.46500000000003</v>
      </c>
      <c r="H275">
        <f>'ZOOM 94'!G86</f>
        <v>693.42499999999995</v>
      </c>
      <c r="I275">
        <f>'ZOOM 94'!H86</f>
        <v>922.9</v>
      </c>
      <c r="J275">
        <f>'ZOOM 94'!I86</f>
        <v>0</v>
      </c>
      <c r="K275">
        <f>'ZOOM 94'!J86</f>
        <v>15.211</v>
      </c>
      <c r="L275">
        <f>'ZOOM 94'!K86</f>
        <v>224.22499999999999</v>
      </c>
      <c r="M275">
        <f>'ZOOM 94'!L86</f>
        <v>309.15799999999996</v>
      </c>
      <c r="N275">
        <f>'ZOOM 94'!M86</f>
        <v>1704.463</v>
      </c>
      <c r="O275">
        <f>'ZOOM 94'!N86</f>
        <v>186.755</v>
      </c>
      <c r="P275">
        <f>'ZOOM 94'!O86</f>
        <v>5852.9379999999992</v>
      </c>
      <c r="Q275">
        <f t="shared" si="4"/>
        <v>373.51049999999998</v>
      </c>
    </row>
    <row r="276" spans="1:17">
      <c r="B276" s="686"/>
      <c r="C276" s="686"/>
    </row>
    <row r="277" spans="1:17">
      <c r="A277">
        <v>94</v>
      </c>
      <c r="B277" s="686" t="s">
        <v>3121</v>
      </c>
      <c r="C277">
        <v>2025</v>
      </c>
      <c r="D277">
        <f>'ZOOM 94'!C93</f>
        <v>214.57999999999998</v>
      </c>
      <c r="E277">
        <f>'ZOOM 94'!D93</f>
        <v>109.2</v>
      </c>
      <c r="F277">
        <f>'ZOOM 94'!E93</f>
        <v>180.01</v>
      </c>
      <c r="G277">
        <f>'ZOOM 94'!F93</f>
        <v>50.49</v>
      </c>
      <c r="H277" t="str">
        <f>'ZOOM 94'!G93</f>
        <v/>
      </c>
      <c r="I277" t="str">
        <f>'ZOOM 94'!H93</f>
        <v/>
      </c>
      <c r="J277" t="str">
        <f>'ZOOM 94'!I93</f>
        <v/>
      </c>
      <c r="K277" t="str">
        <f>'ZOOM 94'!J93</f>
        <v/>
      </c>
      <c r="L277" t="str">
        <f>'ZOOM 94'!K93</f>
        <v/>
      </c>
      <c r="M277" t="str">
        <f>'ZOOM 94'!L93</f>
        <v/>
      </c>
      <c r="N277" t="str">
        <f>'ZOOM 94'!M93</f>
        <v/>
      </c>
      <c r="O277" t="str">
        <f>'ZOOM 94'!N93</f>
        <v/>
      </c>
      <c r="P277">
        <f>'ZOOM 94'!O93</f>
        <v>554.28</v>
      </c>
      <c r="Q277">
        <f t="shared" si="4"/>
        <v>144.60499999999999</v>
      </c>
    </row>
    <row r="278" spans="1:17">
      <c r="A278">
        <v>94</v>
      </c>
      <c r="B278" s="686" t="s">
        <v>3121</v>
      </c>
      <c r="C278">
        <v>2024</v>
      </c>
      <c r="D278">
        <f>'ZOOM 94'!C94</f>
        <v>25.23</v>
      </c>
      <c r="E278">
        <f>'ZOOM 94'!D94</f>
        <v>110.24</v>
      </c>
      <c r="F278">
        <f>'ZOOM 94'!E94</f>
        <v>0</v>
      </c>
      <c r="G278">
        <f>'ZOOM 94'!F94</f>
        <v>36.54</v>
      </c>
      <c r="H278">
        <f>'ZOOM 94'!G94</f>
        <v>0</v>
      </c>
      <c r="I278">
        <f>'ZOOM 94'!H94</f>
        <v>142</v>
      </c>
      <c r="J278">
        <f>'ZOOM 94'!I94</f>
        <v>238.95</v>
      </c>
      <c r="K278">
        <f>'ZOOM 94'!J94</f>
        <v>64.56</v>
      </c>
      <c r="L278">
        <f>'ZOOM 94'!K94</f>
        <v>189.9</v>
      </c>
      <c r="M278">
        <f>'ZOOM 94'!L94</f>
        <v>162.19</v>
      </c>
      <c r="N278">
        <f>'ZOOM 94'!M94</f>
        <v>100.25999999999999</v>
      </c>
      <c r="O278">
        <f>'ZOOM 94'!N94</f>
        <v>106.15</v>
      </c>
      <c r="P278">
        <f>'ZOOM 94'!O94</f>
        <v>1176.02</v>
      </c>
      <c r="Q278">
        <f t="shared" si="4"/>
        <v>103.205</v>
      </c>
    </row>
    <row r="279" spans="1:17">
      <c r="A279">
        <v>94</v>
      </c>
      <c r="B279" s="686" t="s">
        <v>3121</v>
      </c>
      <c r="C279">
        <v>2023</v>
      </c>
      <c r="D279">
        <f>'ZOOM 94'!C95</f>
        <v>0</v>
      </c>
      <c r="E279">
        <f>'ZOOM 94'!D95</f>
        <v>0</v>
      </c>
      <c r="F279">
        <f>'ZOOM 94'!E95</f>
        <v>0</v>
      </c>
      <c r="G279">
        <f>'ZOOM 94'!F95</f>
        <v>0</v>
      </c>
      <c r="H279">
        <f>'ZOOM 94'!G95</f>
        <v>0</v>
      </c>
      <c r="I279">
        <f>'ZOOM 94'!H95</f>
        <v>0</v>
      </c>
      <c r="J279">
        <f>'ZOOM 94'!I95</f>
        <v>0</v>
      </c>
      <c r="K279">
        <f>'ZOOM 94'!J95</f>
        <v>0</v>
      </c>
      <c r="L279">
        <f>'ZOOM 94'!K95</f>
        <v>0</v>
      </c>
      <c r="M279">
        <f>'ZOOM 94'!L95</f>
        <v>120.7</v>
      </c>
      <c r="N279">
        <f>'ZOOM 94'!M95</f>
        <v>47.4</v>
      </c>
      <c r="O279">
        <f>'ZOOM 94'!N95</f>
        <v>32.58</v>
      </c>
      <c r="P279">
        <f>'ZOOM 94'!O95</f>
        <v>200.68</v>
      </c>
      <c r="Q279">
        <f t="shared" si="4"/>
        <v>0</v>
      </c>
    </row>
    <row r="280" spans="1:17">
      <c r="B280" s="686"/>
      <c r="C280" s="686"/>
    </row>
    <row r="281" spans="1:17">
      <c r="A281">
        <v>94</v>
      </c>
      <c r="B281" s="686" t="s">
        <v>3122</v>
      </c>
      <c r="C281">
        <v>2025</v>
      </c>
      <c r="D281">
        <f>'ZOOM 94'!C99</f>
        <v>0</v>
      </c>
      <c r="E281" t="str">
        <f>'ZOOM 94'!D99</f>
        <v/>
      </c>
      <c r="F281" t="str">
        <f>'ZOOM 94'!E99</f>
        <v/>
      </c>
      <c r="G281" t="str">
        <f>'ZOOM 94'!F99</f>
        <v/>
      </c>
      <c r="H281" t="str">
        <f>'ZOOM 94'!G99</f>
        <v/>
      </c>
      <c r="I281" t="str">
        <f>'ZOOM 94'!H99</f>
        <v/>
      </c>
      <c r="J281" t="str">
        <f>'ZOOM 94'!I99</f>
        <v/>
      </c>
      <c r="K281" t="str">
        <f>'ZOOM 94'!J99</f>
        <v/>
      </c>
      <c r="L281" t="str">
        <f>'ZOOM 94'!K99</f>
        <v/>
      </c>
      <c r="M281" t="str">
        <f>'ZOOM 94'!L99</f>
        <v/>
      </c>
      <c r="N281" t="str">
        <f>'ZOOM 94'!M99</f>
        <v/>
      </c>
      <c r="O281" t="str">
        <f>'ZOOM 94'!N99</f>
        <v/>
      </c>
      <c r="P281">
        <f>'ZOOM 94'!O99</f>
        <v>0</v>
      </c>
      <c r="Q281">
        <f t="shared" si="4"/>
        <v>0</v>
      </c>
    </row>
    <row r="282" spans="1:17">
      <c r="A282">
        <v>94</v>
      </c>
      <c r="B282" s="686" t="s">
        <v>3122</v>
      </c>
      <c r="C282">
        <v>2024</v>
      </c>
      <c r="D282">
        <f>'ZOOM 94'!C100</f>
        <v>0</v>
      </c>
      <c r="E282">
        <f>'ZOOM 94'!D100</f>
        <v>0</v>
      </c>
      <c r="F282">
        <f>'ZOOM 94'!E100</f>
        <v>301.04000000000002</v>
      </c>
      <c r="G282">
        <f>'ZOOM 94'!F100</f>
        <v>0</v>
      </c>
      <c r="H282">
        <f>'ZOOM 94'!G100</f>
        <v>0</v>
      </c>
      <c r="I282">
        <f>'ZOOM 94'!H100</f>
        <v>0</v>
      </c>
      <c r="J282">
        <f>'ZOOM 94'!I100</f>
        <v>0</v>
      </c>
      <c r="K282">
        <f>'ZOOM 94'!J100</f>
        <v>0</v>
      </c>
      <c r="L282">
        <f>'ZOOM 94'!K100</f>
        <v>0</v>
      </c>
      <c r="M282">
        <f>'ZOOM 94'!L100</f>
        <v>0</v>
      </c>
      <c r="N282">
        <f>'ZOOM 94'!M100</f>
        <v>0</v>
      </c>
      <c r="O282">
        <f>'ZOOM 94'!N100</f>
        <v>0</v>
      </c>
      <c r="P282">
        <f>'ZOOM 94'!O100</f>
        <v>301.04000000000002</v>
      </c>
      <c r="Q282">
        <f t="shared" si="4"/>
        <v>0</v>
      </c>
    </row>
    <row r="283" spans="1:17">
      <c r="A283">
        <v>94</v>
      </c>
      <c r="B283" s="686" t="s">
        <v>3122</v>
      </c>
      <c r="C283">
        <v>2023</v>
      </c>
      <c r="D283">
        <f>'ZOOM 94'!C101</f>
        <v>0</v>
      </c>
      <c r="E283">
        <f>'ZOOM 94'!D101</f>
        <v>0</v>
      </c>
      <c r="F283">
        <f>'ZOOM 94'!E101</f>
        <v>0</v>
      </c>
      <c r="G283">
        <f>'ZOOM 94'!F101</f>
        <v>0</v>
      </c>
      <c r="H283">
        <f>'ZOOM 94'!G101</f>
        <v>0</v>
      </c>
      <c r="I283">
        <f>'ZOOM 94'!H101</f>
        <v>0</v>
      </c>
      <c r="J283">
        <f>'ZOOM 94'!I101</f>
        <v>0</v>
      </c>
      <c r="K283">
        <f>'ZOOM 94'!J101</f>
        <v>0</v>
      </c>
      <c r="L283">
        <f>'ZOOM 94'!K101</f>
        <v>0</v>
      </c>
      <c r="M283">
        <f>'ZOOM 94'!L101</f>
        <v>0</v>
      </c>
      <c r="N283">
        <f>'ZOOM 94'!M101</f>
        <v>0</v>
      </c>
      <c r="O283">
        <f>'ZOOM 94'!N101</f>
        <v>0</v>
      </c>
      <c r="P283">
        <f>'ZOOM 94'!O101</f>
        <v>0</v>
      </c>
      <c r="Q283">
        <f t="shared" si="4"/>
        <v>0</v>
      </c>
    </row>
    <row r="284" spans="1:17">
      <c r="B284" s="686"/>
      <c r="C284" s="686"/>
    </row>
    <row r="285" spans="1:17">
      <c r="A285">
        <v>94</v>
      </c>
      <c r="B285" s="686" t="s">
        <v>3123</v>
      </c>
      <c r="C285">
        <v>2025</v>
      </c>
      <c r="D285">
        <f>'ZOOM 94'!C105</f>
        <v>0</v>
      </c>
      <c r="E285" t="str">
        <f>'ZOOM 94'!D105</f>
        <v/>
      </c>
      <c r="F285" t="str">
        <f>'ZOOM 94'!E105</f>
        <v/>
      </c>
      <c r="G285" t="str">
        <f>'ZOOM 94'!F105</f>
        <v/>
      </c>
      <c r="H285" t="str">
        <f>'ZOOM 94'!G105</f>
        <v/>
      </c>
      <c r="I285" t="str">
        <f>'ZOOM 94'!H105</f>
        <v/>
      </c>
      <c r="J285" t="str">
        <f>'ZOOM 94'!I105</f>
        <v/>
      </c>
      <c r="K285" t="str">
        <f>'ZOOM 94'!J105</f>
        <v/>
      </c>
      <c r="L285" t="str">
        <f>'ZOOM 94'!K105</f>
        <v/>
      </c>
      <c r="M285" t="str">
        <f>'ZOOM 94'!L105</f>
        <v/>
      </c>
      <c r="N285" t="str">
        <f>'ZOOM 94'!M105</f>
        <v/>
      </c>
      <c r="O285" t="str">
        <f>'ZOOM 94'!N105</f>
        <v/>
      </c>
      <c r="P285">
        <f>'ZOOM 94'!O105</f>
        <v>0</v>
      </c>
      <c r="Q285">
        <f t="shared" si="4"/>
        <v>0</v>
      </c>
    </row>
    <row r="286" spans="1:17">
      <c r="A286">
        <v>94</v>
      </c>
      <c r="B286" s="686" t="s">
        <v>3123</v>
      </c>
      <c r="C286">
        <v>2024</v>
      </c>
      <c r="D286">
        <f>'ZOOM 94'!C106</f>
        <v>0</v>
      </c>
      <c r="E286">
        <f>'ZOOM 94'!D106</f>
        <v>0</v>
      </c>
      <c r="F286">
        <f>'ZOOM 94'!E106</f>
        <v>0</v>
      </c>
      <c r="G286">
        <f>'ZOOM 94'!F106</f>
        <v>0</v>
      </c>
      <c r="H286">
        <f>'ZOOM 94'!G106</f>
        <v>0</v>
      </c>
      <c r="I286">
        <f>'ZOOM 94'!H106</f>
        <v>0</v>
      </c>
      <c r="J286">
        <f>'ZOOM 94'!I106</f>
        <v>0</v>
      </c>
      <c r="K286">
        <f>'ZOOM 94'!J106</f>
        <v>0</v>
      </c>
      <c r="L286">
        <f>'ZOOM 94'!K106</f>
        <v>0</v>
      </c>
      <c r="M286">
        <f>'ZOOM 94'!L106</f>
        <v>0</v>
      </c>
      <c r="N286">
        <f>'ZOOM 94'!M106</f>
        <v>0</v>
      </c>
      <c r="O286">
        <f>'ZOOM 94'!N106</f>
        <v>2219.5</v>
      </c>
      <c r="P286">
        <f>'ZOOM 94'!O106</f>
        <v>2219.5</v>
      </c>
      <c r="Q286">
        <f t="shared" si="4"/>
        <v>0</v>
      </c>
    </row>
    <row r="287" spans="1:17">
      <c r="A287">
        <v>94</v>
      </c>
      <c r="B287" s="686" t="s">
        <v>3123</v>
      </c>
      <c r="C287">
        <v>2023</v>
      </c>
      <c r="D287">
        <f>'ZOOM 94'!C107</f>
        <v>0</v>
      </c>
      <c r="E287">
        <f>'ZOOM 94'!D107</f>
        <v>0</v>
      </c>
      <c r="F287">
        <f>'ZOOM 94'!E107</f>
        <v>0</v>
      </c>
      <c r="G287">
        <f>'ZOOM 94'!F107</f>
        <v>0</v>
      </c>
      <c r="H287">
        <f>'ZOOM 94'!G107</f>
        <v>0</v>
      </c>
      <c r="I287">
        <f>'ZOOM 94'!H107</f>
        <v>0</v>
      </c>
      <c r="J287">
        <f>'ZOOM 94'!I107</f>
        <v>0</v>
      </c>
      <c r="K287">
        <f>'ZOOM 94'!J107</f>
        <v>0</v>
      </c>
      <c r="L287">
        <f>'ZOOM 94'!K107</f>
        <v>0</v>
      </c>
      <c r="M287">
        <f>'ZOOM 94'!L107</f>
        <v>0</v>
      </c>
      <c r="N287">
        <f>'ZOOM 94'!M107</f>
        <v>738.5</v>
      </c>
      <c r="O287">
        <f>'ZOOM 94'!N107</f>
        <v>1109</v>
      </c>
      <c r="P287">
        <f>'ZOOM 94'!O107</f>
        <v>1847.5</v>
      </c>
      <c r="Q287">
        <f t="shared" si="4"/>
        <v>0</v>
      </c>
    </row>
    <row r="288" spans="1:17">
      <c r="B288" s="686"/>
      <c r="C288" s="686"/>
    </row>
  </sheetData>
  <autoFilter ref="A1:Q288" xr:uid="{B8AACB86-776A-464D-A628-CF20396CDB35}"/>
  <phoneticPr fontId="27" type="noConversion"/>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BF36C-A9B1-456B-9350-27B081D3FC10}">
  <sheetPr codeName="Sheet28">
    <tabColor theme="7" tint="0.59999389629810485"/>
  </sheetPr>
  <dimension ref="B1:U114"/>
  <sheetViews>
    <sheetView topLeftCell="A19" zoomScale="70" zoomScaleNormal="70" workbookViewId="0">
      <selection activeCell="B20" sqref="B20"/>
    </sheetView>
  </sheetViews>
  <sheetFormatPr defaultColWidth="12.5703125" defaultRowHeight="15"/>
  <cols>
    <col min="1" max="1" width="12.28515625" customWidth="1"/>
    <col min="2" max="2" width="48" style="233" customWidth="1"/>
    <col min="3" max="3" width="19.140625" customWidth="1"/>
    <col min="4" max="4" width="20.85546875" customWidth="1"/>
    <col min="5" max="5" width="15.42578125" customWidth="1"/>
    <col min="6" max="6" width="16.85546875" customWidth="1"/>
    <col min="7" max="7" width="15.42578125" customWidth="1"/>
    <col min="8" max="8" width="17.140625" customWidth="1"/>
    <col min="9" max="9" width="18" customWidth="1"/>
    <col min="10" max="10" width="16.5703125" customWidth="1"/>
    <col min="11" max="12" width="15.42578125" customWidth="1"/>
    <col min="13" max="13" width="17.140625" customWidth="1"/>
    <col min="14" max="14" width="18" customWidth="1"/>
    <col min="15" max="15" width="18.28515625" customWidth="1"/>
    <col min="16" max="16" width="22.28515625" customWidth="1"/>
    <col min="17" max="17" width="10.5703125" customWidth="1"/>
    <col min="18" max="18" width="27.140625" customWidth="1"/>
    <col min="19" max="19" width="33.42578125" style="453" customWidth="1"/>
  </cols>
  <sheetData>
    <row r="1" spans="2:19" ht="85.9" customHeight="1">
      <c r="B1" s="1036" t="s">
        <v>2535</v>
      </c>
      <c r="C1" s="1036"/>
      <c r="D1" s="1036"/>
      <c r="E1" s="1036"/>
      <c r="F1" s="1036"/>
      <c r="G1" s="1036"/>
      <c r="H1" s="1036"/>
      <c r="I1" s="1036"/>
      <c r="J1" s="1036"/>
      <c r="K1" s="1036"/>
      <c r="L1" s="1036"/>
      <c r="M1" s="1036"/>
      <c r="N1" s="1036"/>
      <c r="O1" s="1036"/>
    </row>
    <row r="2" spans="2:19" ht="40.9" customHeight="1">
      <c r="B2" s="1037" t="s">
        <v>2536</v>
      </c>
      <c r="C2" s="1037"/>
      <c r="D2" s="1037"/>
      <c r="E2" s="1037"/>
      <c r="F2" s="1037"/>
      <c r="G2" s="1037"/>
      <c r="H2" s="1037"/>
      <c r="I2" s="1037"/>
      <c r="J2" s="1037"/>
      <c r="K2" s="1037"/>
      <c r="L2" s="454"/>
      <c r="M2" s="454"/>
      <c r="N2" s="454"/>
      <c r="O2" s="454"/>
    </row>
    <row r="3" spans="2:19" ht="64.900000000000006" customHeight="1">
      <c r="B3" s="455" t="s">
        <v>2537</v>
      </c>
      <c r="C3" s="1038" t="s">
        <v>2538</v>
      </c>
      <c r="D3" s="1038"/>
      <c r="E3" s="1038"/>
      <c r="F3" s="1038"/>
      <c r="G3" s="1038"/>
      <c r="H3" s="1038"/>
      <c r="I3" s="1038"/>
      <c r="J3" s="1038"/>
      <c r="K3" s="1038"/>
      <c r="L3" s="456"/>
      <c r="M3" s="456"/>
      <c r="N3" s="457"/>
      <c r="O3" s="1039"/>
      <c r="P3" s="1039"/>
      <c r="Q3" s="1039"/>
      <c r="R3" s="249"/>
    </row>
    <row r="4" spans="2:19" ht="102" customHeight="1">
      <c r="B4" s="1040" t="s">
        <v>2539</v>
      </c>
      <c r="C4" s="1040"/>
      <c r="D4" s="1040"/>
      <c r="E4" s="1040"/>
      <c r="F4" s="1040"/>
      <c r="G4" s="1040"/>
      <c r="H4" s="1040"/>
      <c r="I4" s="1040"/>
      <c r="J4" s="1040"/>
      <c r="K4" s="1040"/>
      <c r="L4" s="458"/>
      <c r="M4" s="458"/>
      <c r="N4" s="458"/>
      <c r="O4" s="458"/>
    </row>
    <row r="5" spans="2:19" ht="118.15" customHeight="1">
      <c r="B5" s="455" t="s">
        <v>2540</v>
      </c>
      <c r="C5" s="1041" t="s">
        <v>2541</v>
      </c>
      <c r="D5" s="1041"/>
      <c r="E5" s="1041"/>
      <c r="F5" s="1041"/>
      <c r="G5" s="1041"/>
      <c r="H5" s="1041"/>
      <c r="I5" s="1041"/>
      <c r="J5" s="1041"/>
      <c r="K5" s="1041"/>
      <c r="L5" s="457" t="s">
        <v>2542</v>
      </c>
      <c r="M5" s="1042" t="s">
        <v>2543</v>
      </c>
      <c r="N5" s="1042"/>
      <c r="O5" s="1042"/>
      <c r="P5" s="1042"/>
      <c r="Q5" s="1042"/>
      <c r="R5" s="460"/>
      <c r="S5" s="460"/>
    </row>
    <row r="6" spans="2:19" ht="88.9" customHeight="1">
      <c r="B6" s="1040" t="s">
        <v>2544</v>
      </c>
      <c r="C6" s="1040"/>
      <c r="D6" s="1040"/>
      <c r="E6" s="1040"/>
      <c r="F6" s="1040"/>
      <c r="G6" s="1040"/>
      <c r="H6" s="1040"/>
      <c r="I6" s="1040"/>
      <c r="J6" s="1040"/>
      <c r="K6" s="1040"/>
      <c r="L6" s="458"/>
      <c r="M6" s="458"/>
      <c r="N6" s="458"/>
      <c r="O6" s="458"/>
    </row>
    <row r="7" spans="2:19" ht="108" customHeight="1">
      <c r="B7" s="455" t="s">
        <v>2540</v>
      </c>
      <c r="C7" s="1041" t="s">
        <v>2545</v>
      </c>
      <c r="D7" s="1041"/>
      <c r="E7" s="1041"/>
      <c r="F7" s="1041"/>
      <c r="G7" s="1041"/>
      <c r="H7" s="1041"/>
      <c r="I7" s="1041"/>
      <c r="J7" s="1041"/>
      <c r="K7" s="1041"/>
      <c r="L7" s="457" t="s">
        <v>2542</v>
      </c>
      <c r="M7" s="1043" t="s">
        <v>2546</v>
      </c>
      <c r="N7" s="1043"/>
      <c r="O7" s="1043"/>
      <c r="P7" s="1043"/>
      <c r="Q7" s="1043"/>
    </row>
    <row r="8" spans="2:19" ht="63" customHeight="1">
      <c r="B8" s="455"/>
      <c r="C8" s="459"/>
      <c r="D8" s="459" t="e">
        <f>GETPIVOTDATA("Sum of Poids (Kg)",'Data Par Département'!$A$3,"Date",2,"Type","Association")</f>
        <v>#REF!</v>
      </c>
      <c r="E8" s="459"/>
      <c r="F8" s="459"/>
      <c r="G8" s="459"/>
      <c r="H8" s="459"/>
      <c r="I8" s="459"/>
      <c r="J8" s="459"/>
      <c r="K8" s="459"/>
      <c r="L8" s="459"/>
      <c r="M8" s="459"/>
      <c r="N8" s="457"/>
      <c r="O8" s="461"/>
      <c r="P8" s="461"/>
      <c r="Q8" s="461"/>
    </row>
    <row r="9" spans="2:19" ht="25.15" customHeight="1">
      <c r="C9" s="559">
        <v>1</v>
      </c>
      <c r="D9" s="559">
        <v>2</v>
      </c>
      <c r="E9" s="559">
        <v>3</v>
      </c>
      <c r="F9" s="559">
        <v>4</v>
      </c>
      <c r="G9" s="559">
        <v>5</v>
      </c>
      <c r="H9" s="559">
        <v>6</v>
      </c>
      <c r="I9" s="559">
        <v>7</v>
      </c>
      <c r="J9" s="559">
        <v>8</v>
      </c>
      <c r="K9" s="559">
        <v>9</v>
      </c>
      <c r="L9" s="559">
        <v>10</v>
      </c>
      <c r="M9" s="559">
        <v>11</v>
      </c>
      <c r="N9" s="559">
        <v>12</v>
      </c>
    </row>
    <row r="10" spans="2:19" s="468" customFormat="1" ht="43.9" customHeight="1">
      <c r="B10" s="462" t="s">
        <v>2547</v>
      </c>
      <c r="C10" s="463" t="s">
        <v>1830</v>
      </c>
      <c r="D10" s="463" t="s">
        <v>2548</v>
      </c>
      <c r="E10" s="463" t="s">
        <v>2549</v>
      </c>
      <c r="F10" s="463" t="s">
        <v>2550</v>
      </c>
      <c r="G10" s="463" t="s">
        <v>2551</v>
      </c>
      <c r="H10" s="463" t="s">
        <v>2552</v>
      </c>
      <c r="I10" s="463" t="s">
        <v>2553</v>
      </c>
      <c r="J10" s="463" t="s">
        <v>2554</v>
      </c>
      <c r="K10" s="463" t="s">
        <v>2555</v>
      </c>
      <c r="L10" s="463" t="s">
        <v>2556</v>
      </c>
      <c r="M10" s="463" t="s">
        <v>2557</v>
      </c>
      <c r="N10" s="463" t="s">
        <v>2558</v>
      </c>
      <c r="O10" s="463" t="s">
        <v>2559</v>
      </c>
      <c r="P10" s="1044" t="s">
        <v>2560</v>
      </c>
      <c r="Q10" s="1045"/>
      <c r="R10" s="466" t="s">
        <v>2561</v>
      </c>
      <c r="S10" s="467" t="s">
        <v>2562</v>
      </c>
    </row>
    <row r="11" spans="2:19" s="468" customFormat="1" ht="25.15" customHeight="1">
      <c r="B11" s="469" t="s">
        <v>2563</v>
      </c>
      <c r="C11" s="470">
        <v>11917.562</v>
      </c>
      <c r="D11" s="470">
        <f>IFERROR(GETPIVOTDATA("Sum of Poids (Kg)",'Data Par Département'!$A$3,"Type","Association","Months (Date)",D9),"")</f>
        <v>9814.67</v>
      </c>
      <c r="E11" s="470">
        <f>IFERROR(GETPIVOTDATA("Sum of Poids (Kg)",'Data Par Département'!$A$3,"Type","Association","Months (Date)",E9),"")</f>
        <v>11287.72</v>
      </c>
      <c r="F11" s="470">
        <f>IFERROR(GETPIVOTDATA("Sum of Poids (Kg)",'Data Par Département'!$A$3,"Type","Association","Months (Date)",F9),"")</f>
        <v>4406.4400000000005</v>
      </c>
      <c r="G11" s="470" t="str">
        <f>IFERROR(GETPIVOTDATA("Sum of Poids (Kg)",'Data Par Département'!$A$3,"Type","Association","Months (Date)",G9),"")</f>
        <v/>
      </c>
      <c r="H11" s="470" t="str">
        <f>IFERROR(GETPIVOTDATA("Sum of Poids (Kg)",'Data Par Département'!$A$3,"Type","Association","Months (Date)",H9),"")</f>
        <v/>
      </c>
      <c r="I11" s="470" t="str">
        <f>IFERROR(GETPIVOTDATA("Sum of Poids (Kg)",'Data Par Département'!$A$3,"Type","Association","Months (Date)",I9),"")</f>
        <v/>
      </c>
      <c r="J11" s="470" t="str">
        <f>IFERROR(GETPIVOTDATA("Sum of Poids (Kg)",'Data Par Département'!$A$3,"Type","Association","Months (Date)",J9),"")</f>
        <v/>
      </c>
      <c r="K11" s="470" t="str">
        <f>IFERROR(GETPIVOTDATA("Sum of Poids (Kg)",'Data Par Département'!$A$3,"Type","Association","Months (Date)",K9),"")</f>
        <v/>
      </c>
      <c r="L11" s="470" t="str">
        <f>IFERROR(GETPIVOTDATA("Sum of Poids (Kg)",'Data Par Département'!$A$3,"Type","Association","Months (Date)",L9),"")</f>
        <v/>
      </c>
      <c r="M11" s="470" t="str">
        <f>IFERROR(GETPIVOTDATA("Sum of Poids (Kg)",'Data Par Département'!$A$3,"Type","Association","Months (Date)",M9),"")</f>
        <v/>
      </c>
      <c r="N11" s="470" t="str">
        <f>IFERROR(GETPIVOTDATA("Sum of Poids (Kg)",'Data Par Département'!$A$3,"Type","Association","Months (Date)",N9),"")</f>
        <v/>
      </c>
      <c r="O11" s="471">
        <f>SUM(C11:N11)</f>
        <v>37426.392</v>
      </c>
      <c r="P11" s="472"/>
      <c r="Q11" s="473"/>
      <c r="R11" s="474" cm="1">
        <f t="array" ref="R11">ROWS(_xlfn.UNIQUE(_xlfn._xlws.FILTER('Tableau de Suivi'!$K2:$K10320,'Tableau de Suivi'!$P2:$P10320="Association")))</f>
        <v>30</v>
      </c>
      <c r="S11" s="475"/>
    </row>
    <row r="12" spans="2:19" s="468" customFormat="1" ht="25.15" customHeight="1">
      <c r="B12" s="469" t="s">
        <v>2564</v>
      </c>
      <c r="C12" s="470">
        <v>5193.5770000000002</v>
      </c>
      <c r="D12" s="470">
        <v>7262.9770000000026</v>
      </c>
      <c r="E12" s="470">
        <v>7180.2639999999992</v>
      </c>
      <c r="F12" s="470">
        <v>7576.9149999999991</v>
      </c>
      <c r="G12" s="470">
        <v>8580.741</v>
      </c>
      <c r="H12" s="470">
        <v>13220.881000000001</v>
      </c>
      <c r="I12" s="470">
        <v>13408.599999999997</v>
      </c>
      <c r="J12" s="470">
        <v>31705.030000000006</v>
      </c>
      <c r="K12" s="470">
        <v>18769.439999999995</v>
      </c>
      <c r="L12" s="470">
        <v>9078.82</v>
      </c>
      <c r="M12" s="470">
        <v>10889.316999999999</v>
      </c>
      <c r="N12" s="476">
        <v>19112.360000000008</v>
      </c>
      <c r="O12" s="471">
        <f>SUM(C12:N12)</f>
        <v>151978.92200000005</v>
      </c>
      <c r="P12" s="472"/>
      <c r="Q12" s="473"/>
      <c r="R12" s="474">
        <v>39</v>
      </c>
      <c r="S12" s="475">
        <f>O12/R12</f>
        <v>3896.895435897437</v>
      </c>
    </row>
    <row r="13" spans="2:19" s="468" customFormat="1" ht="25.15" customHeight="1">
      <c r="B13" s="469" t="s">
        <v>2565</v>
      </c>
      <c r="C13" s="470">
        <f t="shared" ref="C13:N17" si="0">C22</f>
        <v>10712.68</v>
      </c>
      <c r="D13" s="470">
        <f t="shared" si="0"/>
        <v>9923.6129999999994</v>
      </c>
      <c r="E13" s="470">
        <f t="shared" si="0"/>
        <v>12765.184000000001</v>
      </c>
      <c r="F13" s="470">
        <f t="shared" si="0"/>
        <v>7465.1899999999987</v>
      </c>
      <c r="G13" s="470">
        <f t="shared" si="0"/>
        <v>10145.973999999997</v>
      </c>
      <c r="H13" s="470">
        <f t="shared" si="0"/>
        <v>12571.442999999999</v>
      </c>
      <c r="I13" s="470">
        <f t="shared" si="0"/>
        <v>6790</v>
      </c>
      <c r="J13" s="470">
        <f t="shared" si="0"/>
        <v>2489</v>
      </c>
      <c r="K13" s="470">
        <f t="shared" si="0"/>
        <v>5804</v>
      </c>
      <c r="L13" s="470">
        <f t="shared" si="0"/>
        <v>6092.8919999999998</v>
      </c>
      <c r="M13" s="470">
        <f t="shared" si="0"/>
        <v>6073</v>
      </c>
      <c r="N13" s="470">
        <f t="shared" si="0"/>
        <v>6728</v>
      </c>
      <c r="O13" s="471">
        <f>SUM(C13:N13)</f>
        <v>97560.975999999995</v>
      </c>
      <c r="P13" s="472"/>
      <c r="Q13" s="473">
        <f>($O$12-O13)/O13</f>
        <v>0.5577839442688648</v>
      </c>
      <c r="R13" s="474">
        <v>44</v>
      </c>
      <c r="S13" s="475">
        <f t="shared" ref="S13:S17" si="1">O13/R13</f>
        <v>2217.2949090909092</v>
      </c>
    </row>
    <row r="14" spans="2:19" s="468" customFormat="1" ht="25.15" customHeight="1">
      <c r="B14" s="469" t="s">
        <v>2566</v>
      </c>
      <c r="C14" s="470">
        <f t="shared" si="0"/>
        <v>12392.230000000001</v>
      </c>
      <c r="D14" s="470">
        <f t="shared" si="0"/>
        <v>14698.654999999999</v>
      </c>
      <c r="E14" s="470">
        <f t="shared" si="0"/>
        <v>15825.9645</v>
      </c>
      <c r="F14" s="470">
        <f t="shared" si="0"/>
        <v>13023.228999999999</v>
      </c>
      <c r="G14" s="470">
        <f t="shared" si="0"/>
        <v>14408.815000000001</v>
      </c>
      <c r="H14" s="470">
        <f t="shared" si="0"/>
        <v>18883.168000000001</v>
      </c>
      <c r="I14" s="470">
        <f t="shared" si="0"/>
        <v>16809.830999999998</v>
      </c>
      <c r="J14" s="470">
        <f t="shared" si="0"/>
        <v>9976.85</v>
      </c>
      <c r="K14" s="470">
        <f t="shared" si="0"/>
        <v>9833.18</v>
      </c>
      <c r="L14" s="470">
        <f t="shared" si="0"/>
        <v>10595.150000000001</v>
      </c>
      <c r="M14" s="470">
        <f t="shared" si="0"/>
        <v>10278.485000000001</v>
      </c>
      <c r="N14" s="470">
        <f t="shared" si="0"/>
        <v>13282.665000000001</v>
      </c>
      <c r="O14" s="471">
        <f t="shared" ref="O14:O17" si="2">SUM(C14:N14)</f>
        <v>160008.2225</v>
      </c>
      <c r="P14" s="472"/>
      <c r="Q14" s="477">
        <f>($O$12-O14)/O14</f>
        <v>-5.0180549315207559E-2</v>
      </c>
      <c r="R14" s="474">
        <v>51</v>
      </c>
      <c r="S14" s="475">
        <f t="shared" si="1"/>
        <v>3137.4161274509806</v>
      </c>
    </row>
    <row r="15" spans="2:19" s="468" customFormat="1" ht="25.15" customHeight="1">
      <c r="B15" s="469" t="s">
        <v>2567</v>
      </c>
      <c r="C15" s="470">
        <f t="shared" si="0"/>
        <v>5829</v>
      </c>
      <c r="D15" s="470">
        <f t="shared" si="0"/>
        <v>26771</v>
      </c>
      <c r="E15" s="470">
        <f t="shared" si="0"/>
        <v>11155</v>
      </c>
      <c r="F15" s="470">
        <f t="shared" si="0"/>
        <v>11295</v>
      </c>
      <c r="G15" s="470">
        <f t="shared" si="0"/>
        <v>9518</v>
      </c>
      <c r="H15" s="470">
        <f t="shared" si="0"/>
        <v>18157</v>
      </c>
      <c r="I15" s="470">
        <f t="shared" si="0"/>
        <v>8999</v>
      </c>
      <c r="J15" s="470">
        <f t="shared" si="0"/>
        <v>5110</v>
      </c>
      <c r="K15" s="470">
        <f t="shared" si="0"/>
        <v>9207</v>
      </c>
      <c r="L15" s="470">
        <f t="shared" si="0"/>
        <v>8731</v>
      </c>
      <c r="M15" s="470">
        <f t="shared" si="0"/>
        <v>10185</v>
      </c>
      <c r="N15" s="470">
        <f t="shared" si="0"/>
        <v>14194</v>
      </c>
      <c r="O15" s="471">
        <f t="shared" si="2"/>
        <v>139151</v>
      </c>
      <c r="P15" s="472"/>
      <c r="Q15" s="477">
        <f>($O$12-O15)/O15</f>
        <v>9.2187062974754402E-2</v>
      </c>
      <c r="R15" s="474">
        <v>52</v>
      </c>
      <c r="S15" s="475">
        <f t="shared" si="1"/>
        <v>2675.9807692307691</v>
      </c>
    </row>
    <row r="16" spans="2:19" s="468" customFormat="1" ht="25.15" customHeight="1">
      <c r="B16" s="469" t="s">
        <v>2568</v>
      </c>
      <c r="C16" s="470">
        <f t="shared" si="0"/>
        <v>6218</v>
      </c>
      <c r="D16" s="470">
        <f t="shared" si="0"/>
        <v>7419</v>
      </c>
      <c r="E16" s="470">
        <f t="shared" si="0"/>
        <v>19761</v>
      </c>
      <c r="F16" s="470">
        <f t="shared" si="0"/>
        <v>26495</v>
      </c>
      <c r="G16" s="470">
        <f t="shared" si="0"/>
        <v>26391</v>
      </c>
      <c r="H16" s="470">
        <f t="shared" si="0"/>
        <v>21619</v>
      </c>
      <c r="I16" s="470">
        <f t="shared" si="0"/>
        <v>21326</v>
      </c>
      <c r="J16" s="470">
        <f t="shared" si="0"/>
        <v>5139</v>
      </c>
      <c r="K16" s="470">
        <f t="shared" si="0"/>
        <v>7152</v>
      </c>
      <c r="L16" s="470">
        <f t="shared" si="0"/>
        <v>9241</v>
      </c>
      <c r="M16" s="470">
        <f t="shared" si="0"/>
        <v>10696</v>
      </c>
      <c r="N16" s="470">
        <f t="shared" si="0"/>
        <v>8535</v>
      </c>
      <c r="O16" s="471">
        <f t="shared" si="2"/>
        <v>169992</v>
      </c>
      <c r="P16" s="472"/>
      <c r="Q16" s="477">
        <f>($O$12-O16)/O16</f>
        <v>-0.1059642689067718</v>
      </c>
      <c r="R16" s="474">
        <v>69</v>
      </c>
      <c r="S16" s="475">
        <f t="shared" si="1"/>
        <v>2463.6521739130435</v>
      </c>
    </row>
    <row r="17" spans="2:21" s="468" customFormat="1" ht="25.15" customHeight="1">
      <c r="B17" s="469" t="s">
        <v>2569</v>
      </c>
      <c r="C17" s="470">
        <f t="shared" si="0"/>
        <v>5405</v>
      </c>
      <c r="D17" s="470">
        <f t="shared" si="0"/>
        <v>5156</v>
      </c>
      <c r="E17" s="470">
        <f t="shared" si="0"/>
        <v>7110</v>
      </c>
      <c r="F17" s="470">
        <f t="shared" si="0"/>
        <v>6280</v>
      </c>
      <c r="G17" s="470">
        <f t="shared" si="0"/>
        <v>7609</v>
      </c>
      <c r="H17" s="470">
        <f t="shared" si="0"/>
        <v>9690</v>
      </c>
      <c r="I17" s="470">
        <f t="shared" si="0"/>
        <v>7077</v>
      </c>
      <c r="J17" s="470">
        <f t="shared" si="0"/>
        <v>3202</v>
      </c>
      <c r="K17" s="470">
        <f t="shared" si="0"/>
        <v>5867</v>
      </c>
      <c r="L17" s="470">
        <f t="shared" si="0"/>
        <v>5764</v>
      </c>
      <c r="M17" s="470">
        <f t="shared" si="0"/>
        <v>8962</v>
      </c>
      <c r="N17" s="470">
        <f t="shared" si="0"/>
        <v>5622</v>
      </c>
      <c r="O17" s="471">
        <f t="shared" si="2"/>
        <v>77744</v>
      </c>
      <c r="P17" s="472"/>
      <c r="Q17" s="473">
        <f>($O$12-O17)/O17</f>
        <v>0.9548636807985188</v>
      </c>
      <c r="R17" s="474">
        <v>41</v>
      </c>
      <c r="S17" s="475">
        <f t="shared" si="1"/>
        <v>1896.1951219512196</v>
      </c>
    </row>
    <row r="18" spans="2:21" ht="25.15" customHeight="1">
      <c r="H18" s="478"/>
    </row>
    <row r="19" spans="2:21" s="468" customFormat="1" ht="49.15" customHeight="1">
      <c r="B19" s="479" t="s">
        <v>2570</v>
      </c>
      <c r="C19" s="463" t="s">
        <v>1830</v>
      </c>
      <c r="D19" s="463" t="s">
        <v>2548</v>
      </c>
      <c r="E19" s="463" t="s">
        <v>2549</v>
      </c>
      <c r="F19" s="463" t="s">
        <v>2550</v>
      </c>
      <c r="G19" s="463" t="s">
        <v>2551</v>
      </c>
      <c r="H19" s="463" t="s">
        <v>2552</v>
      </c>
      <c r="I19" s="463" t="s">
        <v>2553</v>
      </c>
      <c r="J19" s="463" t="s">
        <v>2554</v>
      </c>
      <c r="K19" s="463" t="s">
        <v>2555</v>
      </c>
      <c r="L19" s="463" t="s">
        <v>2556</v>
      </c>
      <c r="M19" s="463" t="s">
        <v>2557</v>
      </c>
      <c r="N19" s="463" t="s">
        <v>2558</v>
      </c>
      <c r="O19" s="463" t="s">
        <v>2559</v>
      </c>
      <c r="P19" s="1033" t="s">
        <v>2560</v>
      </c>
      <c r="Q19" s="1034"/>
      <c r="R19" s="480" t="s">
        <v>2571</v>
      </c>
      <c r="S19" s="467" t="s">
        <v>2572</v>
      </c>
    </row>
    <row r="20" spans="2:21" ht="25.15" customHeight="1">
      <c r="B20" s="481" t="s">
        <v>2563</v>
      </c>
      <c r="C20" s="470">
        <v>11917.562</v>
      </c>
      <c r="D20" s="470">
        <f>IFERROR(GETPIVOTDATA("Sum of Poids (Kg)",'Data Par Département'!$A$3,"Type","Professionnel","Months (Date)",D9),"")</f>
        <v>9814.67</v>
      </c>
      <c r="E20" s="470">
        <f>IFERROR(GETPIVOTDATA("Sum of Poids (Kg)",'Data Par Département'!$A$3,"Type","Professionnel","Months (Date)",E9),"")</f>
        <v>11287.72</v>
      </c>
      <c r="F20" s="470">
        <f>IFERROR(GETPIVOTDATA("Sum of Poids (Kg)",'Data Par Département'!$A$3,"Type","Professionnel","Months (Date)",F9),"")</f>
        <v>4406.4399999999996</v>
      </c>
      <c r="G20" s="470" t="str">
        <f>IFERROR(GETPIVOTDATA("Sum of Poids (Kg)",'Data Par Département'!$A$3,"Type","Professionnel","Months (Date)",G9),"")</f>
        <v/>
      </c>
      <c r="H20" s="470" t="str">
        <f>IFERROR(GETPIVOTDATA("Sum of Poids (Kg)",'Data Par Département'!$A$3,"Type","Professionnel","Months (Date)",H9),"")</f>
        <v/>
      </c>
      <c r="I20" s="470" t="str">
        <f>IFERROR(GETPIVOTDATA("Sum of Poids (Kg)",'Data Par Département'!$A$3,"Type","Professionnel","Months (Date)",I9),"")</f>
        <v/>
      </c>
      <c r="J20" s="470" t="str">
        <f>IFERROR(GETPIVOTDATA("Sum of Poids (Kg)",'Data Par Département'!$A$3,"Type","Professionnel","Months (Date)",J9),"")</f>
        <v/>
      </c>
      <c r="K20" s="470" t="str">
        <f>IFERROR(GETPIVOTDATA("Sum of Poids (Kg)",'Data Par Département'!$A$3,"Type","Professionnel","Months (Date)",K9),"")</f>
        <v/>
      </c>
      <c r="L20" s="470" t="str">
        <f>IFERROR(GETPIVOTDATA("Sum of Poids (Kg)",'Data Par Département'!$A$3,"Type","Professionnel","Months (Date)",L9),"")</f>
        <v/>
      </c>
      <c r="M20" s="470" t="str">
        <f>IFERROR(GETPIVOTDATA("Sum of Poids (Kg)",'Data Par Département'!$A$3,"Type","Professionnel","Months (Date)",M9),"")</f>
        <v/>
      </c>
      <c r="N20" s="470" t="str">
        <f>IFERROR(GETPIVOTDATA("Sum of Poids (Kg)",'Data Par Département'!$A$3,"Type","Professionnel","Months (Date)",N9),"")</f>
        <v/>
      </c>
      <c r="O20" s="471">
        <f t="shared" ref="O20:O26" si="3">SUM(C20:N20)</f>
        <v>37426.392</v>
      </c>
      <c r="P20" s="482"/>
      <c r="Q20" s="473"/>
      <c r="R20" s="474" cm="1">
        <f t="array" ref="R20">ROWS(_xlfn.UNIQUE(_xlfn._xlws.FILTER('Tableau de Suivi'!$K2:$K10320,'Tableau de Suivi'!$P2:$P10320="Professionnel")))</f>
        <v>42</v>
      </c>
      <c r="S20" s="475"/>
      <c r="T20" s="468"/>
      <c r="U20" s="468"/>
    </row>
    <row r="21" spans="2:21" ht="25.15" customHeight="1">
      <c r="B21" s="481" t="s">
        <v>2564</v>
      </c>
      <c r="C21" s="470">
        <v>5193.5770000000002</v>
      </c>
      <c r="D21" s="470">
        <v>7262.9769999999999</v>
      </c>
      <c r="E21" s="470">
        <v>7180.264000000001</v>
      </c>
      <c r="F21" s="470">
        <v>7576.915</v>
      </c>
      <c r="G21" s="470">
        <v>8580.741</v>
      </c>
      <c r="H21" s="470">
        <v>13220.880999999999</v>
      </c>
      <c r="I21" s="470">
        <v>13408.599999999999</v>
      </c>
      <c r="J21" s="470">
        <v>31705.030000000006</v>
      </c>
      <c r="K21" s="470">
        <v>18769.439999999999</v>
      </c>
      <c r="L21" s="470">
        <v>9078.82</v>
      </c>
      <c r="M21" s="470">
        <v>10889.316999999999</v>
      </c>
      <c r="N21" s="476">
        <v>19112.360000000008</v>
      </c>
      <c r="O21" s="471">
        <f t="shared" si="3"/>
        <v>151978.92200000005</v>
      </c>
      <c r="P21" s="482"/>
      <c r="Q21" s="473"/>
      <c r="R21" s="474">
        <v>95</v>
      </c>
      <c r="S21" s="475">
        <f>O21/R21</f>
        <v>1599.7781263157899</v>
      </c>
      <c r="T21" s="468"/>
      <c r="U21" s="468"/>
    </row>
    <row r="22" spans="2:21" ht="25.15" customHeight="1">
      <c r="B22" s="481" t="s">
        <v>2565</v>
      </c>
      <c r="C22" s="470">
        <v>10712.68</v>
      </c>
      <c r="D22" s="470">
        <v>9923.6129999999994</v>
      </c>
      <c r="E22" s="470">
        <v>12765.184000000001</v>
      </c>
      <c r="F22" s="470">
        <v>7465.1899999999987</v>
      </c>
      <c r="G22" s="470">
        <v>10145.973999999997</v>
      </c>
      <c r="H22" s="470">
        <v>12571.442999999999</v>
      </c>
      <c r="I22" s="470">
        <v>6790</v>
      </c>
      <c r="J22" s="470">
        <v>2489</v>
      </c>
      <c r="K22" s="470">
        <v>5804</v>
      </c>
      <c r="L22" s="470">
        <v>6092.8919999999998</v>
      </c>
      <c r="M22" s="470">
        <v>6073</v>
      </c>
      <c r="N22" s="470">
        <v>6728</v>
      </c>
      <c r="O22" s="471">
        <f t="shared" si="3"/>
        <v>97560.975999999995</v>
      </c>
      <c r="P22" s="482" t="s">
        <v>2573</v>
      </c>
      <c r="Q22" s="473">
        <f>($O$21-O22)/O22</f>
        <v>0.5577839442688648</v>
      </c>
      <c r="R22" s="474">
        <v>68</v>
      </c>
      <c r="S22" s="475">
        <f t="shared" ref="S22:S26" si="4">O22/R22</f>
        <v>1434.7202352941176</v>
      </c>
      <c r="T22" s="468"/>
      <c r="U22" s="468"/>
    </row>
    <row r="23" spans="2:21" ht="25.15" customHeight="1">
      <c r="B23" s="481" t="s">
        <v>2566</v>
      </c>
      <c r="C23" s="470">
        <v>12392.230000000001</v>
      </c>
      <c r="D23" s="470">
        <v>14698.654999999999</v>
      </c>
      <c r="E23" s="470">
        <v>15825.9645</v>
      </c>
      <c r="F23" s="470">
        <v>13023.228999999999</v>
      </c>
      <c r="G23" s="470">
        <v>14408.815000000001</v>
      </c>
      <c r="H23" s="470">
        <v>18883.168000000001</v>
      </c>
      <c r="I23" s="470">
        <v>16809.830999999998</v>
      </c>
      <c r="J23" s="470">
        <v>9976.85</v>
      </c>
      <c r="K23" s="470">
        <v>9833.18</v>
      </c>
      <c r="L23" s="470">
        <v>10595.150000000001</v>
      </c>
      <c r="M23" s="470">
        <v>10278.485000000001</v>
      </c>
      <c r="N23" s="470">
        <v>13282.665000000001</v>
      </c>
      <c r="O23" s="471">
        <f t="shared" si="3"/>
        <v>160008.2225</v>
      </c>
      <c r="P23" s="482"/>
      <c r="Q23" s="477">
        <f>($O$21-O23)/O23</f>
        <v>-5.0180549315207559E-2</v>
      </c>
      <c r="R23" s="474">
        <v>85</v>
      </c>
      <c r="S23" s="475">
        <f t="shared" si="4"/>
        <v>1882.4496764705882</v>
      </c>
      <c r="T23" s="468"/>
      <c r="U23" s="468"/>
    </row>
    <row r="24" spans="2:21" ht="25.15" customHeight="1">
      <c r="B24" s="481" t="s">
        <v>2567</v>
      </c>
      <c r="C24" s="470">
        <v>5829</v>
      </c>
      <c r="D24" s="470">
        <v>26771</v>
      </c>
      <c r="E24" s="470">
        <v>11155</v>
      </c>
      <c r="F24" s="470">
        <v>11295</v>
      </c>
      <c r="G24" s="470">
        <v>9518</v>
      </c>
      <c r="H24" s="470">
        <v>18157</v>
      </c>
      <c r="I24" s="470">
        <v>8999</v>
      </c>
      <c r="J24" s="470">
        <v>5110</v>
      </c>
      <c r="K24" s="470">
        <v>9207</v>
      </c>
      <c r="L24" s="470">
        <v>8731</v>
      </c>
      <c r="M24" s="470">
        <v>10185</v>
      </c>
      <c r="N24" s="470">
        <v>14194</v>
      </c>
      <c r="O24" s="471">
        <f t="shared" si="3"/>
        <v>139151</v>
      </c>
      <c r="P24" s="482"/>
      <c r="Q24" s="477">
        <f>($O$21-O24)/O24</f>
        <v>9.2187062974754402E-2</v>
      </c>
      <c r="R24" s="474">
        <v>74</v>
      </c>
      <c r="S24" s="475">
        <f t="shared" si="4"/>
        <v>1880.418918918919</v>
      </c>
      <c r="T24" s="468"/>
      <c r="U24" s="468"/>
    </row>
    <row r="25" spans="2:21" ht="25.15" customHeight="1">
      <c r="B25" s="481" t="s">
        <v>2568</v>
      </c>
      <c r="C25" s="470">
        <v>6218</v>
      </c>
      <c r="D25" s="470">
        <v>7419</v>
      </c>
      <c r="E25" s="470">
        <v>19761</v>
      </c>
      <c r="F25" s="470">
        <v>26495</v>
      </c>
      <c r="G25" s="470">
        <v>26391</v>
      </c>
      <c r="H25" s="470">
        <v>21619</v>
      </c>
      <c r="I25" s="470">
        <v>21326</v>
      </c>
      <c r="J25" s="470">
        <v>5139</v>
      </c>
      <c r="K25" s="470">
        <v>7152</v>
      </c>
      <c r="L25" s="470">
        <v>9241</v>
      </c>
      <c r="M25" s="470">
        <v>10696</v>
      </c>
      <c r="N25" s="470">
        <v>8535</v>
      </c>
      <c r="O25" s="471">
        <f t="shared" si="3"/>
        <v>169992</v>
      </c>
      <c r="P25" s="482" t="s">
        <v>2574</v>
      </c>
      <c r="Q25" s="477">
        <f>($O$21-O25)/O25</f>
        <v>-0.1059642689067718</v>
      </c>
      <c r="R25" s="474">
        <v>151</v>
      </c>
      <c r="S25" s="475">
        <f t="shared" si="4"/>
        <v>1125.7748344370862</v>
      </c>
      <c r="T25" s="468"/>
      <c r="U25" s="468"/>
    </row>
    <row r="26" spans="2:21" ht="25.15" customHeight="1">
      <c r="B26" s="481" t="s">
        <v>2569</v>
      </c>
      <c r="C26" s="470">
        <v>5405</v>
      </c>
      <c r="D26" s="470">
        <v>5156</v>
      </c>
      <c r="E26" s="470">
        <v>7110</v>
      </c>
      <c r="F26" s="470">
        <v>6280</v>
      </c>
      <c r="G26" s="470">
        <v>7609</v>
      </c>
      <c r="H26" s="470">
        <v>9690</v>
      </c>
      <c r="I26" s="470">
        <v>7077</v>
      </c>
      <c r="J26" s="470">
        <v>3202</v>
      </c>
      <c r="K26" s="470">
        <v>5867</v>
      </c>
      <c r="L26" s="470">
        <v>5764</v>
      </c>
      <c r="M26" s="470">
        <v>8962</v>
      </c>
      <c r="N26" s="470">
        <v>5622</v>
      </c>
      <c r="O26" s="471">
        <f t="shared" si="3"/>
        <v>77744</v>
      </c>
      <c r="P26" s="482"/>
      <c r="Q26" s="473">
        <f>($O$21-O26)/O26</f>
        <v>0.9548636807985188</v>
      </c>
      <c r="R26" s="474">
        <v>97</v>
      </c>
      <c r="S26" s="475">
        <f t="shared" si="4"/>
        <v>801.48453608247428</v>
      </c>
      <c r="T26" s="468"/>
      <c r="U26" s="468"/>
    </row>
    <row r="27" spans="2:21" s="468" customFormat="1" ht="42" customHeight="1">
      <c r="B27" s="479" t="s">
        <v>2575</v>
      </c>
      <c r="C27" s="463" t="s">
        <v>1830</v>
      </c>
      <c r="D27" s="463" t="s">
        <v>2548</v>
      </c>
      <c r="E27" s="463" t="s">
        <v>2549</v>
      </c>
      <c r="F27" s="463" t="s">
        <v>2550</v>
      </c>
      <c r="G27" s="463" t="s">
        <v>2551</v>
      </c>
      <c r="H27" s="463" t="s">
        <v>2552</v>
      </c>
      <c r="I27" s="463" t="s">
        <v>2553</v>
      </c>
      <c r="J27" s="463" t="s">
        <v>2554</v>
      </c>
      <c r="K27" s="463" t="s">
        <v>2555</v>
      </c>
      <c r="L27" s="463" t="s">
        <v>2556</v>
      </c>
      <c r="M27" s="463" t="s">
        <v>2557</v>
      </c>
      <c r="N27" s="463" t="s">
        <v>2558</v>
      </c>
      <c r="O27" s="463" t="s">
        <v>2559</v>
      </c>
      <c r="P27" s="1033" t="s">
        <v>2560</v>
      </c>
      <c r="Q27" s="1034"/>
      <c r="R27" s="483" t="s">
        <v>2571</v>
      </c>
      <c r="S27" s="484" t="s">
        <v>2576</v>
      </c>
    </row>
    <row r="28" spans="2:21" ht="25.15" customHeight="1">
      <c r="B28" s="481" t="s">
        <v>2563</v>
      </c>
      <c r="C28" s="470">
        <v>116</v>
      </c>
      <c r="D28" s="470">
        <f>IFERROR(GETPIVOTDATA("Count of Partenaires / Associations",'Data Par Département'!$A$3,"Type","Professionnel","Months (Date)",D9),"")</f>
        <v>106</v>
      </c>
      <c r="E28" s="470">
        <f>IFERROR(GETPIVOTDATA("Count of Partenaires / Associations",'Data Par Département'!$A$3,"Type","Professionnel","Months (Date)",E9),"")</f>
        <v>114</v>
      </c>
      <c r="F28" s="470">
        <f>IFERROR(GETPIVOTDATA("Count of Partenaires / Associations",'Data Par Département'!$A$3,"Type","Professionnel","Months (Date)",F9),"")</f>
        <v>84</v>
      </c>
      <c r="G28" s="470" t="str">
        <f>IFERROR(GETPIVOTDATA("Count of Partenaires / Associations",'Data Par Département'!$A$3,"Type","Professionnel","Months (Date)",G9),"")</f>
        <v/>
      </c>
      <c r="H28" s="470" t="str">
        <f>IFERROR(GETPIVOTDATA("Count of Partenaires / Associations",'Data Par Département'!$A$3,"Type","Professionnel","Months (Date)",H9),"")</f>
        <v/>
      </c>
      <c r="I28" s="470" t="str">
        <f>IFERROR(GETPIVOTDATA("Count of Partenaires / Associations",'Data Par Département'!$A$3,"Type","Professionnel","Months (Date)",I9),"")</f>
        <v/>
      </c>
      <c r="J28" s="470" t="str">
        <f>IFERROR(GETPIVOTDATA("Count of Partenaires / Associations",'Data Par Département'!$A$3,"Type","Professionnel","Months (Date)",J9),"")</f>
        <v/>
      </c>
      <c r="K28" s="470" t="str">
        <f>IFERROR(GETPIVOTDATA("Count of Partenaires / Associations",'Data Par Département'!$A$3,"Type","Professionnel","Months (Date)",K9),"")</f>
        <v/>
      </c>
      <c r="L28" s="470" t="str">
        <f>IFERROR(GETPIVOTDATA("Count of Partenaires / Associations",'Data Par Département'!$A$3,"Type","Professionnel","Months (Date)",L9),"")</f>
        <v/>
      </c>
      <c r="M28" s="470" t="str">
        <f>IFERROR(GETPIVOTDATA("Count of Partenaires / Associations",'Data Par Département'!$A$3,"Type","Professionnel","Months (Date)",M9),"")</f>
        <v/>
      </c>
      <c r="N28" s="470" t="str">
        <f>IFERROR(GETPIVOTDATA("Count of Partenaires / Associations",'Data Par Département'!$A$3,"Type","Professionnel","Months (Date)",N9),"")</f>
        <v/>
      </c>
      <c r="O28" s="485">
        <f>SUM(C28:N28)</f>
        <v>420</v>
      </c>
      <c r="P28" s="482"/>
      <c r="Q28" s="473"/>
      <c r="R28" s="474">
        <f t="shared" ref="R28:R34" si="5">R20</f>
        <v>42</v>
      </c>
      <c r="S28" s="475"/>
      <c r="T28" s="468"/>
      <c r="U28" s="468"/>
    </row>
    <row r="29" spans="2:21" ht="25.15" customHeight="1">
      <c r="B29" s="481" t="s">
        <v>2564</v>
      </c>
      <c r="C29" s="470">
        <v>81</v>
      </c>
      <c r="D29" s="470">
        <v>89</v>
      </c>
      <c r="E29" s="470">
        <v>106</v>
      </c>
      <c r="F29" s="470">
        <v>108</v>
      </c>
      <c r="G29" s="470">
        <v>113</v>
      </c>
      <c r="H29" s="470">
        <v>140</v>
      </c>
      <c r="I29" s="470">
        <v>138</v>
      </c>
      <c r="J29" s="470">
        <v>183</v>
      </c>
      <c r="K29" s="470">
        <v>139</v>
      </c>
      <c r="L29" s="470">
        <v>113</v>
      </c>
      <c r="M29" s="476">
        <v>97</v>
      </c>
      <c r="N29" s="476">
        <v>103</v>
      </c>
      <c r="O29" s="485">
        <f>SUM(C29:N29)</f>
        <v>1410</v>
      </c>
      <c r="P29" s="482"/>
      <c r="Q29" s="473"/>
      <c r="R29" s="474">
        <f t="shared" si="5"/>
        <v>95</v>
      </c>
      <c r="S29" s="475">
        <f>O29/R29</f>
        <v>14.842105263157896</v>
      </c>
      <c r="T29" s="468"/>
      <c r="U29" s="468"/>
    </row>
    <row r="30" spans="2:21" ht="25.15" customHeight="1">
      <c r="B30" s="481" t="s">
        <v>2565</v>
      </c>
      <c r="C30" s="470">
        <v>113</v>
      </c>
      <c r="D30" s="470">
        <v>114</v>
      </c>
      <c r="E30" s="470">
        <v>146</v>
      </c>
      <c r="F30" s="470">
        <v>106</v>
      </c>
      <c r="G30" s="470">
        <v>123</v>
      </c>
      <c r="H30" s="470">
        <v>139</v>
      </c>
      <c r="I30" s="470">
        <v>79</v>
      </c>
      <c r="J30" s="470">
        <v>10</v>
      </c>
      <c r="K30" s="470">
        <v>72</v>
      </c>
      <c r="L30" s="470">
        <v>81</v>
      </c>
      <c r="M30" s="470">
        <v>88</v>
      </c>
      <c r="N30" s="470">
        <v>84</v>
      </c>
      <c r="O30" s="471">
        <f t="shared" ref="O30:O34" si="6">SUM(C30:N30)</f>
        <v>1155</v>
      </c>
      <c r="P30" s="482"/>
      <c r="Q30" s="473">
        <f>($O$29-O30)/O30</f>
        <v>0.22077922077922077</v>
      </c>
      <c r="R30" s="474">
        <f t="shared" si="5"/>
        <v>68</v>
      </c>
      <c r="S30" s="475">
        <f t="shared" ref="S30:S34" si="7">O30/R30</f>
        <v>16.985294117647058</v>
      </c>
      <c r="T30" s="468"/>
      <c r="U30" s="468"/>
    </row>
    <row r="31" spans="2:21" ht="25.15" customHeight="1">
      <c r="B31" s="481" t="s">
        <v>2566</v>
      </c>
      <c r="C31" s="470">
        <v>107</v>
      </c>
      <c r="D31" s="470">
        <v>139</v>
      </c>
      <c r="E31" s="470">
        <v>185</v>
      </c>
      <c r="F31" s="470">
        <v>172</v>
      </c>
      <c r="G31" s="470">
        <v>178</v>
      </c>
      <c r="H31" s="470">
        <v>179</v>
      </c>
      <c r="I31" s="470">
        <v>193</v>
      </c>
      <c r="J31" s="470">
        <v>79</v>
      </c>
      <c r="K31" s="470">
        <v>142</v>
      </c>
      <c r="L31" s="470">
        <v>145</v>
      </c>
      <c r="M31" s="470">
        <v>125</v>
      </c>
      <c r="N31" s="470">
        <v>151</v>
      </c>
      <c r="O31" s="471">
        <f t="shared" si="6"/>
        <v>1795</v>
      </c>
      <c r="P31" s="482"/>
      <c r="Q31" s="477">
        <f t="shared" ref="Q31:Q34" si="8">($O$29-O31)/O31</f>
        <v>-0.21448467966573817</v>
      </c>
      <c r="R31" s="474">
        <f t="shared" si="5"/>
        <v>85</v>
      </c>
      <c r="S31" s="475">
        <f t="shared" si="7"/>
        <v>21.117647058823529</v>
      </c>
      <c r="T31" s="468"/>
      <c r="U31" s="468"/>
    </row>
    <row r="32" spans="2:21" ht="25.15" customHeight="1">
      <c r="B32" s="481" t="s">
        <v>2567</v>
      </c>
      <c r="C32" s="470">
        <v>105</v>
      </c>
      <c r="D32" s="470">
        <v>124</v>
      </c>
      <c r="E32" s="470">
        <v>137</v>
      </c>
      <c r="F32" s="470">
        <v>130</v>
      </c>
      <c r="G32" s="470">
        <v>122</v>
      </c>
      <c r="H32" s="470">
        <v>183</v>
      </c>
      <c r="I32" s="470">
        <v>120</v>
      </c>
      <c r="J32" s="470">
        <v>54</v>
      </c>
      <c r="K32" s="470">
        <v>114</v>
      </c>
      <c r="L32" s="470">
        <v>122</v>
      </c>
      <c r="M32" s="470">
        <v>108</v>
      </c>
      <c r="N32" s="470">
        <v>134</v>
      </c>
      <c r="O32" s="471">
        <f t="shared" si="6"/>
        <v>1453</v>
      </c>
      <c r="P32" s="482"/>
      <c r="Q32" s="477">
        <f t="shared" si="8"/>
        <v>-2.9593943565037854E-2</v>
      </c>
      <c r="R32" s="474">
        <f t="shared" si="5"/>
        <v>74</v>
      </c>
      <c r="S32" s="475">
        <f t="shared" si="7"/>
        <v>19.635135135135137</v>
      </c>
      <c r="T32" s="468"/>
      <c r="U32" s="468"/>
    </row>
    <row r="33" spans="2:21" ht="25.15" customHeight="1">
      <c r="B33" s="481" t="s">
        <v>2568</v>
      </c>
      <c r="C33" s="470">
        <v>182</v>
      </c>
      <c r="D33" s="470">
        <v>202</v>
      </c>
      <c r="E33" s="470">
        <v>187</v>
      </c>
      <c r="F33" s="470">
        <v>196</v>
      </c>
      <c r="G33" s="470">
        <v>170</v>
      </c>
      <c r="H33" s="470">
        <v>181</v>
      </c>
      <c r="I33" s="470">
        <v>180</v>
      </c>
      <c r="J33" s="470">
        <v>81</v>
      </c>
      <c r="K33" s="470">
        <v>172</v>
      </c>
      <c r="L33" s="470">
        <v>180</v>
      </c>
      <c r="M33" s="470">
        <v>127</v>
      </c>
      <c r="N33" s="470">
        <v>96</v>
      </c>
      <c r="O33" s="471">
        <f t="shared" si="6"/>
        <v>1954</v>
      </c>
      <c r="P33" s="482"/>
      <c r="Q33" s="477">
        <f t="shared" si="8"/>
        <v>-0.27840327533265097</v>
      </c>
      <c r="R33" s="474">
        <f t="shared" si="5"/>
        <v>151</v>
      </c>
      <c r="S33" s="475">
        <f t="shared" si="7"/>
        <v>12.940397350993377</v>
      </c>
      <c r="T33" s="468"/>
      <c r="U33" s="468"/>
    </row>
    <row r="34" spans="2:21" ht="25.15" customHeight="1">
      <c r="B34" s="481" t="s">
        <v>2569</v>
      </c>
      <c r="C34" s="470">
        <v>188</v>
      </c>
      <c r="D34" s="470">
        <v>218</v>
      </c>
      <c r="E34" s="470">
        <v>235</v>
      </c>
      <c r="F34" s="470">
        <v>232</v>
      </c>
      <c r="G34" s="470">
        <v>229</v>
      </c>
      <c r="H34" s="470">
        <v>251</v>
      </c>
      <c r="I34" s="470">
        <v>231</v>
      </c>
      <c r="J34" s="470">
        <v>98</v>
      </c>
      <c r="K34" s="470">
        <v>183</v>
      </c>
      <c r="L34" s="470">
        <v>186</v>
      </c>
      <c r="M34" s="470">
        <v>216</v>
      </c>
      <c r="N34" s="470">
        <v>153</v>
      </c>
      <c r="O34" s="471">
        <f t="shared" si="6"/>
        <v>2420</v>
      </c>
      <c r="P34" s="482"/>
      <c r="Q34" s="473">
        <f t="shared" si="8"/>
        <v>-0.41735537190082644</v>
      </c>
      <c r="R34" s="474">
        <f t="shared" si="5"/>
        <v>97</v>
      </c>
      <c r="S34" s="475">
        <f t="shared" si="7"/>
        <v>24.948453608247423</v>
      </c>
      <c r="T34" s="468"/>
      <c r="U34" s="468"/>
    </row>
    <row r="35" spans="2:21" s="468" customFormat="1" ht="42" customHeight="1">
      <c r="B35" s="479" t="s">
        <v>2577</v>
      </c>
      <c r="C35" s="463" t="s">
        <v>1830</v>
      </c>
      <c r="D35" s="463" t="s">
        <v>2548</v>
      </c>
      <c r="E35" s="463" t="s">
        <v>2549</v>
      </c>
      <c r="F35" s="463" t="s">
        <v>2550</v>
      </c>
      <c r="G35" s="463" t="s">
        <v>2551</v>
      </c>
      <c r="H35" s="463" t="s">
        <v>2552</v>
      </c>
      <c r="I35" s="463" t="s">
        <v>2553</v>
      </c>
      <c r="J35" s="463" t="s">
        <v>2554</v>
      </c>
      <c r="K35" s="463" t="s">
        <v>2555</v>
      </c>
      <c r="L35" s="463" t="s">
        <v>2556</v>
      </c>
      <c r="M35" s="463" t="s">
        <v>2557</v>
      </c>
      <c r="N35" s="463" t="s">
        <v>2558</v>
      </c>
      <c r="O35" s="463" t="s">
        <v>2559</v>
      </c>
      <c r="P35" s="1033" t="s">
        <v>2560</v>
      </c>
      <c r="Q35" s="1034"/>
      <c r="R35" s="483"/>
      <c r="S35" s="484"/>
    </row>
    <row r="36" spans="2:21" ht="25.15" customHeight="1">
      <c r="B36" s="481" t="s">
        <v>2563</v>
      </c>
      <c r="C36" s="470">
        <f>C20/C28</f>
        <v>102.73760344827586</v>
      </c>
      <c r="D36" s="470">
        <f t="shared" ref="D36:O37" si="9">D20/D28</f>
        <v>92.59122641509434</v>
      </c>
      <c r="E36" s="470">
        <f t="shared" si="9"/>
        <v>99.015087719298236</v>
      </c>
      <c r="F36" s="470">
        <f>IFERROR(F20/F28,"")</f>
        <v>52.45761904761904</v>
      </c>
      <c r="G36" s="470" t="str">
        <f t="shared" ref="G36:N36" si="10">IFERROR(G20/G28,"")</f>
        <v/>
      </c>
      <c r="H36" s="470" t="str">
        <f t="shared" si="10"/>
        <v/>
      </c>
      <c r="I36" s="470" t="str">
        <f t="shared" si="10"/>
        <v/>
      </c>
      <c r="J36" s="470" t="str">
        <f t="shared" si="10"/>
        <v/>
      </c>
      <c r="K36" s="470" t="str">
        <f t="shared" si="10"/>
        <v/>
      </c>
      <c r="L36" s="470" t="str">
        <f t="shared" si="10"/>
        <v/>
      </c>
      <c r="M36" s="470" t="str">
        <f t="shared" si="10"/>
        <v/>
      </c>
      <c r="N36" s="470" t="str">
        <f t="shared" si="10"/>
        <v/>
      </c>
      <c r="O36" s="470">
        <f t="shared" si="9"/>
        <v>89.110457142857143</v>
      </c>
      <c r="P36" s="482"/>
      <c r="Q36" s="473"/>
      <c r="R36" s="474"/>
      <c r="S36" s="475"/>
      <c r="T36" s="468"/>
      <c r="U36" s="468"/>
    </row>
    <row r="37" spans="2:21" ht="25.15" customHeight="1">
      <c r="B37" s="481" t="s">
        <v>2564</v>
      </c>
      <c r="C37" s="470">
        <f>C21/C29</f>
        <v>64.11823456790124</v>
      </c>
      <c r="D37" s="470">
        <f t="shared" si="9"/>
        <v>81.606483146067418</v>
      </c>
      <c r="E37" s="470">
        <f t="shared" si="9"/>
        <v>67.738339622641519</v>
      </c>
      <c r="F37" s="470">
        <f t="shared" si="9"/>
        <v>70.156620370370376</v>
      </c>
      <c r="G37" s="470">
        <f t="shared" si="9"/>
        <v>75.935761061946906</v>
      </c>
      <c r="H37" s="470">
        <f t="shared" si="9"/>
        <v>94.434864285714283</v>
      </c>
      <c r="I37" s="470">
        <f t="shared" si="9"/>
        <v>97.16376811594202</v>
      </c>
      <c r="J37" s="470">
        <f t="shared" si="9"/>
        <v>173.25153005464483</v>
      </c>
      <c r="K37" s="470">
        <f t="shared" si="9"/>
        <v>135.03194244604316</v>
      </c>
      <c r="L37" s="470">
        <f t="shared" si="9"/>
        <v>80.343539823008854</v>
      </c>
      <c r="M37" s="476">
        <f t="shared" si="9"/>
        <v>112.261</v>
      </c>
      <c r="N37" s="476">
        <f t="shared" si="9"/>
        <v>185.55689320388356</v>
      </c>
      <c r="O37" s="485">
        <f>O21/O29</f>
        <v>107.78646950354613</v>
      </c>
      <c r="P37" s="472"/>
      <c r="Q37" s="473"/>
    </row>
    <row r="38" spans="2:21" ht="25.15" customHeight="1">
      <c r="B38" s="481" t="s">
        <v>2565</v>
      </c>
      <c r="C38" s="470">
        <f t="shared" ref="C38:O42" si="11">C22/C30</f>
        <v>94.802477876106195</v>
      </c>
      <c r="D38" s="470">
        <f t="shared" si="11"/>
        <v>87.049236842105259</v>
      </c>
      <c r="E38" s="470">
        <f t="shared" si="11"/>
        <v>87.432767123287675</v>
      </c>
      <c r="F38" s="470">
        <f t="shared" si="11"/>
        <v>70.426320754716969</v>
      </c>
      <c r="G38" s="470">
        <f t="shared" si="11"/>
        <v>82.487593495934931</v>
      </c>
      <c r="H38" s="470">
        <f t="shared" si="11"/>
        <v>90.442035971223021</v>
      </c>
      <c r="I38" s="470">
        <f t="shared" si="11"/>
        <v>85.949367088607602</v>
      </c>
      <c r="J38" s="470">
        <f t="shared" si="11"/>
        <v>248.9</v>
      </c>
      <c r="K38" s="470">
        <f t="shared" si="11"/>
        <v>80.611111111111114</v>
      </c>
      <c r="L38" s="470">
        <f t="shared" si="11"/>
        <v>75.220888888888894</v>
      </c>
      <c r="M38" s="476">
        <f t="shared" si="11"/>
        <v>69.01136363636364</v>
      </c>
      <c r="N38" s="470">
        <f t="shared" si="11"/>
        <v>80.095238095238102</v>
      </c>
      <c r="O38" s="471">
        <f t="shared" si="11"/>
        <v>84.468377489177485</v>
      </c>
      <c r="P38" s="472"/>
      <c r="Q38" s="473">
        <f>($O$37-O38)/O38</f>
        <v>0.27605706073087855</v>
      </c>
    </row>
    <row r="39" spans="2:21" ht="25.15" customHeight="1">
      <c r="B39" s="481" t="s">
        <v>2566</v>
      </c>
      <c r="C39" s="470">
        <f t="shared" si="11"/>
        <v>115.81523364485983</v>
      </c>
      <c r="D39" s="470">
        <f t="shared" si="11"/>
        <v>105.74571942446042</v>
      </c>
      <c r="E39" s="470">
        <f t="shared" si="11"/>
        <v>85.545754054054058</v>
      </c>
      <c r="F39" s="470">
        <f t="shared" si="11"/>
        <v>75.716447674418603</v>
      </c>
      <c r="G39" s="470">
        <f t="shared" si="11"/>
        <v>80.948398876404497</v>
      </c>
      <c r="H39" s="470">
        <f t="shared" si="11"/>
        <v>105.49255865921789</v>
      </c>
      <c r="I39" s="470">
        <f t="shared" si="11"/>
        <v>87.097569948186518</v>
      </c>
      <c r="J39" s="470">
        <f t="shared" si="11"/>
        <v>126.28924050632912</v>
      </c>
      <c r="K39" s="470">
        <f t="shared" si="11"/>
        <v>69.247746478873239</v>
      </c>
      <c r="L39" s="470">
        <f t="shared" si="11"/>
        <v>73.070000000000007</v>
      </c>
      <c r="M39" s="470">
        <f t="shared" si="11"/>
        <v>82.227879999999999</v>
      </c>
      <c r="N39" s="470">
        <f t="shared" si="11"/>
        <v>87.96466887417219</v>
      </c>
      <c r="O39" s="471">
        <f t="shared" si="11"/>
        <v>89.141071030640674</v>
      </c>
      <c r="P39" s="472"/>
      <c r="Q39" s="477">
        <f>($O$37-O39)/O39</f>
        <v>0.20916731487886686</v>
      </c>
    </row>
    <row r="40" spans="2:21" ht="25.15" customHeight="1">
      <c r="B40" s="481" t="s">
        <v>2567</v>
      </c>
      <c r="C40" s="470">
        <f t="shared" si="11"/>
        <v>55.514285714285712</v>
      </c>
      <c r="D40" s="470">
        <f t="shared" si="11"/>
        <v>215.89516129032259</v>
      </c>
      <c r="E40" s="470">
        <f t="shared" si="11"/>
        <v>81.423357664233578</v>
      </c>
      <c r="F40" s="470">
        <f t="shared" si="11"/>
        <v>86.884615384615387</v>
      </c>
      <c r="G40" s="470">
        <f t="shared" si="11"/>
        <v>78.016393442622956</v>
      </c>
      <c r="H40" s="470">
        <f t="shared" si="11"/>
        <v>99.21857923497268</v>
      </c>
      <c r="I40" s="470">
        <f t="shared" si="11"/>
        <v>74.99166666666666</v>
      </c>
      <c r="J40" s="470">
        <f t="shared" si="11"/>
        <v>94.629629629629633</v>
      </c>
      <c r="K40" s="470">
        <f t="shared" si="11"/>
        <v>80.763157894736835</v>
      </c>
      <c r="L40" s="470">
        <f t="shared" si="11"/>
        <v>71.56557377049181</v>
      </c>
      <c r="M40" s="470">
        <f t="shared" si="11"/>
        <v>94.305555555555557</v>
      </c>
      <c r="N40" s="470">
        <f t="shared" si="11"/>
        <v>105.92537313432835</v>
      </c>
      <c r="O40" s="471">
        <f t="shared" si="11"/>
        <v>95.768066070199581</v>
      </c>
      <c r="P40" s="472"/>
      <c r="Q40" s="477">
        <f>($O$37-O40)/O40</f>
        <v>0.12549489539171502</v>
      </c>
    </row>
    <row r="41" spans="2:21" ht="25.15" customHeight="1">
      <c r="B41" s="481" t="s">
        <v>2568</v>
      </c>
      <c r="C41" s="470">
        <f t="shared" si="11"/>
        <v>34.164835164835168</v>
      </c>
      <c r="D41" s="470">
        <f t="shared" si="11"/>
        <v>36.727722772277225</v>
      </c>
      <c r="E41" s="470">
        <f t="shared" si="11"/>
        <v>105.67379679144385</v>
      </c>
      <c r="F41" s="470">
        <f t="shared" si="11"/>
        <v>135.17857142857142</v>
      </c>
      <c r="G41" s="470">
        <f t="shared" si="11"/>
        <v>155.24117647058824</v>
      </c>
      <c r="H41" s="470">
        <f t="shared" si="11"/>
        <v>119.44198895027624</v>
      </c>
      <c r="I41" s="470">
        <f t="shared" si="11"/>
        <v>118.47777777777777</v>
      </c>
      <c r="J41" s="470">
        <f t="shared" si="11"/>
        <v>63.444444444444443</v>
      </c>
      <c r="K41" s="470">
        <f t="shared" si="11"/>
        <v>41.581395348837212</v>
      </c>
      <c r="L41" s="470">
        <f t="shared" si="11"/>
        <v>51.338888888888889</v>
      </c>
      <c r="M41" s="470">
        <f t="shared" si="11"/>
        <v>84.220472440944889</v>
      </c>
      <c r="N41" s="470">
        <f t="shared" si="11"/>
        <v>88.90625</v>
      </c>
      <c r="O41" s="471">
        <f t="shared" si="11"/>
        <v>86.996929375639709</v>
      </c>
      <c r="P41" s="472"/>
      <c r="Q41" s="477">
        <f>($O$37-O41)/O41</f>
        <v>0.23896866564267227</v>
      </c>
    </row>
    <row r="42" spans="2:21" ht="25.15" customHeight="1">
      <c r="B42" s="481" t="s">
        <v>2569</v>
      </c>
      <c r="C42" s="470">
        <f t="shared" si="11"/>
        <v>28.75</v>
      </c>
      <c r="D42" s="470">
        <f t="shared" si="11"/>
        <v>23.651376146788991</v>
      </c>
      <c r="E42" s="470">
        <f t="shared" si="11"/>
        <v>30.25531914893617</v>
      </c>
      <c r="F42" s="470">
        <f t="shared" si="11"/>
        <v>27.068965517241381</v>
      </c>
      <c r="G42" s="470">
        <f t="shared" si="11"/>
        <v>33.227074235807862</v>
      </c>
      <c r="H42" s="470">
        <f t="shared" si="11"/>
        <v>38.605577689243027</v>
      </c>
      <c r="I42" s="470">
        <f t="shared" si="11"/>
        <v>30.636363636363637</v>
      </c>
      <c r="J42" s="470">
        <f t="shared" si="11"/>
        <v>32.673469387755105</v>
      </c>
      <c r="K42" s="470">
        <f t="shared" si="11"/>
        <v>32.060109289617486</v>
      </c>
      <c r="L42" s="470">
        <f t="shared" si="11"/>
        <v>30.989247311827956</v>
      </c>
      <c r="M42" s="470">
        <f t="shared" si="11"/>
        <v>41.49074074074074</v>
      </c>
      <c r="N42" s="470">
        <f t="shared" si="11"/>
        <v>36.745098039215684</v>
      </c>
      <c r="O42" s="471">
        <f t="shared" si="11"/>
        <v>32.125619834710747</v>
      </c>
      <c r="P42" s="472"/>
      <c r="Q42" s="473">
        <f>($O$37-O42)/O42</f>
        <v>2.3551561046329184</v>
      </c>
    </row>
    <row r="43" spans="2:21" ht="36" customHeight="1">
      <c r="B43" s="486"/>
      <c r="C43" s="487"/>
      <c r="D43" s="487"/>
      <c r="E43" s="487"/>
      <c r="F43" s="487"/>
      <c r="G43" s="487"/>
      <c r="H43" s="487"/>
      <c r="I43" s="487"/>
      <c r="J43" s="487"/>
      <c r="K43" s="487"/>
      <c r="L43" s="487"/>
      <c r="M43" s="487"/>
      <c r="N43" s="487"/>
      <c r="O43" s="488"/>
      <c r="P43" s="488"/>
    </row>
    <row r="44" spans="2:21" s="468" customFormat="1" ht="40.9" customHeight="1">
      <c r="B44" s="479" t="s">
        <v>2578</v>
      </c>
      <c r="C44" s="463" t="s">
        <v>1830</v>
      </c>
      <c r="D44" s="463" t="s">
        <v>2548</v>
      </c>
      <c r="E44" s="463" t="s">
        <v>2549</v>
      </c>
      <c r="F44" s="463" t="s">
        <v>2550</v>
      </c>
      <c r="G44" s="463" t="s">
        <v>2551</v>
      </c>
      <c r="H44" s="463" t="s">
        <v>2552</v>
      </c>
      <c r="I44" s="463" t="s">
        <v>2553</v>
      </c>
      <c r="J44" s="463" t="s">
        <v>2554</v>
      </c>
      <c r="K44" s="463" t="s">
        <v>2555</v>
      </c>
      <c r="L44" s="463" t="s">
        <v>2556</v>
      </c>
      <c r="M44" s="463" t="s">
        <v>2557</v>
      </c>
      <c r="N44" s="463" t="s">
        <v>2558</v>
      </c>
      <c r="O44" s="463" t="s">
        <v>2559</v>
      </c>
      <c r="P44" s="1033" t="s">
        <v>2560</v>
      </c>
      <c r="Q44" s="1034"/>
      <c r="R44" s="483" t="s">
        <v>2561</v>
      </c>
      <c r="S44" s="484" t="s">
        <v>2579</v>
      </c>
    </row>
    <row r="45" spans="2:21" s="468" customFormat="1" ht="25.15" customHeight="1">
      <c r="B45" s="469" t="s">
        <v>2563</v>
      </c>
      <c r="C45" s="470">
        <v>112</v>
      </c>
      <c r="D45" s="470">
        <f>IFERROR(GETPIVOTDATA("Count of Partenaires / Associations",'Data Par Département'!$A$3,"Type","Association","Months (Date)",D9),"")</f>
        <v>107</v>
      </c>
      <c r="E45" s="470">
        <f>IFERROR(GETPIVOTDATA("Count of Partenaires / Associations",'Data Par Département'!$A$3,"Type","Association","Months (Date)",E9),"")</f>
        <v>115</v>
      </c>
      <c r="F45" s="470">
        <f>IFERROR(GETPIVOTDATA("Count of Partenaires / Associations",'Data Par Département'!$A$3,"Type","Association","Months (Date)",F9),"")</f>
        <v>77</v>
      </c>
      <c r="G45" s="470" t="str">
        <f>IFERROR(GETPIVOTDATA("Count of Partenaires / Associations",'Data Par Département'!$A$3,"Type","Association","Months (Date)",G9),"")</f>
        <v/>
      </c>
      <c r="H45" s="470" t="str">
        <f>IFERROR(GETPIVOTDATA("Count of Partenaires / Associations",'Data Par Département'!$A$3,"Type","Association","Months (Date)",H9),"")</f>
        <v/>
      </c>
      <c r="I45" s="470" t="str">
        <f>IFERROR(GETPIVOTDATA("Count of Partenaires / Associations",'Data Par Département'!$A$3,"Type","Association","Months (Date)",I9),"")</f>
        <v/>
      </c>
      <c r="J45" s="470" t="str">
        <f>IFERROR(GETPIVOTDATA("Count of Partenaires / Associations",'Data Par Département'!$A$3,"Type","Association","Months (Date)",J9),"")</f>
        <v/>
      </c>
      <c r="K45" s="470" t="str">
        <f>IFERROR(GETPIVOTDATA("Count of Partenaires / Associations",'Data Par Département'!$A$3,"Type","Association","Months (Date)",K9),"")</f>
        <v/>
      </c>
      <c r="L45" s="470" t="str">
        <f>IFERROR(GETPIVOTDATA("Count of Partenaires / Associations",'Data Par Département'!$A$3,"Type","Association","Months (Date)",L9),"")</f>
        <v/>
      </c>
      <c r="M45" s="470" t="str">
        <f>IFERROR(GETPIVOTDATA("Count of Partenaires / Associations",'Data Par Département'!$A$3,"Type","Association","Months (Date)",M9),"")</f>
        <v/>
      </c>
      <c r="N45" s="470" t="str">
        <f>IFERROR(GETPIVOTDATA("Count of Partenaires / Associations",'Data Par Département'!$A$3,"Type","Association","Months (Date)",N9),"")</f>
        <v/>
      </c>
      <c r="O45" s="471">
        <f t="shared" ref="O45:O51" si="12">SUM(C45:N45)</f>
        <v>411</v>
      </c>
      <c r="P45" s="472"/>
      <c r="Q45" s="473"/>
      <c r="R45" s="474">
        <f t="shared" ref="R45:R51" si="13">R11</f>
        <v>30</v>
      </c>
      <c r="S45" s="475"/>
    </row>
    <row r="46" spans="2:21" s="468" customFormat="1" ht="25.15" customHeight="1">
      <c r="B46" s="469" t="s">
        <v>2564</v>
      </c>
      <c r="C46" s="470">
        <v>68</v>
      </c>
      <c r="D46" s="470">
        <v>83</v>
      </c>
      <c r="E46" s="470">
        <v>96</v>
      </c>
      <c r="F46" s="470">
        <v>87</v>
      </c>
      <c r="G46" s="470">
        <v>94</v>
      </c>
      <c r="H46" s="470">
        <v>105</v>
      </c>
      <c r="I46" s="470">
        <v>130</v>
      </c>
      <c r="J46" s="470">
        <v>215</v>
      </c>
      <c r="K46" s="470">
        <v>133</v>
      </c>
      <c r="L46" s="470">
        <v>116</v>
      </c>
      <c r="M46" s="476">
        <v>104</v>
      </c>
      <c r="N46" s="476">
        <v>102</v>
      </c>
      <c r="O46" s="471">
        <f t="shared" si="12"/>
        <v>1333</v>
      </c>
      <c r="P46" s="472"/>
      <c r="Q46" s="473"/>
      <c r="R46" s="474">
        <f t="shared" si="13"/>
        <v>39</v>
      </c>
      <c r="S46" s="475">
        <f>O46/R46</f>
        <v>34.179487179487182</v>
      </c>
    </row>
    <row r="47" spans="2:21" s="468" customFormat="1" ht="25.15" customHeight="1">
      <c r="B47" s="469" t="s">
        <v>2565</v>
      </c>
      <c r="C47" s="470">
        <v>79</v>
      </c>
      <c r="D47" s="470">
        <v>80</v>
      </c>
      <c r="E47" s="470">
        <v>96</v>
      </c>
      <c r="F47" s="470">
        <v>85</v>
      </c>
      <c r="G47" s="470">
        <v>99</v>
      </c>
      <c r="H47" s="470">
        <v>115</v>
      </c>
      <c r="I47" s="470">
        <v>69</v>
      </c>
      <c r="J47" s="470">
        <v>11</v>
      </c>
      <c r="K47" s="470">
        <v>68</v>
      </c>
      <c r="L47" s="470">
        <v>73</v>
      </c>
      <c r="M47" s="470">
        <v>72</v>
      </c>
      <c r="N47" s="470">
        <v>74</v>
      </c>
      <c r="O47" s="471">
        <f t="shared" si="12"/>
        <v>921</v>
      </c>
      <c r="P47" s="472"/>
      <c r="Q47" s="473">
        <f>($O$46-O47)/O47</f>
        <v>0.44733984799131377</v>
      </c>
      <c r="R47" s="474">
        <f t="shared" si="13"/>
        <v>44</v>
      </c>
      <c r="S47" s="475">
        <f t="shared" ref="S47:S51" si="14">O47/R47</f>
        <v>20.931818181818183</v>
      </c>
    </row>
    <row r="48" spans="2:21" s="468" customFormat="1" ht="25.15" customHeight="1">
      <c r="B48" s="469" t="s">
        <v>2566</v>
      </c>
      <c r="C48" s="470">
        <v>85</v>
      </c>
      <c r="D48" s="470">
        <v>97</v>
      </c>
      <c r="E48" s="470">
        <v>140</v>
      </c>
      <c r="F48" s="470">
        <v>130</v>
      </c>
      <c r="G48" s="470">
        <v>144</v>
      </c>
      <c r="H48" s="470">
        <v>160</v>
      </c>
      <c r="I48" s="470">
        <v>152</v>
      </c>
      <c r="J48" s="470">
        <v>63</v>
      </c>
      <c r="K48" s="470">
        <v>101</v>
      </c>
      <c r="L48" s="470">
        <v>88</v>
      </c>
      <c r="M48" s="470">
        <v>69</v>
      </c>
      <c r="N48" s="470">
        <v>102</v>
      </c>
      <c r="O48" s="471">
        <f t="shared" si="12"/>
        <v>1331</v>
      </c>
      <c r="P48" s="472"/>
      <c r="Q48" s="477">
        <f t="shared" ref="Q48:Q51" si="15">($O$46-O48)/O48</f>
        <v>1.5026296018031556E-3</v>
      </c>
      <c r="R48" s="474">
        <f t="shared" si="13"/>
        <v>51</v>
      </c>
      <c r="S48" s="475">
        <f t="shared" si="14"/>
        <v>26.098039215686274</v>
      </c>
    </row>
    <row r="49" spans="2:19" s="468" customFormat="1" ht="25.15" customHeight="1">
      <c r="B49" s="469" t="s">
        <v>2567</v>
      </c>
      <c r="C49" s="470">
        <v>75</v>
      </c>
      <c r="D49" s="470">
        <v>75</v>
      </c>
      <c r="E49" s="470">
        <v>102</v>
      </c>
      <c r="F49" s="470">
        <v>84</v>
      </c>
      <c r="G49" s="470">
        <v>78</v>
      </c>
      <c r="H49" s="470">
        <v>148</v>
      </c>
      <c r="I49" s="470">
        <v>73</v>
      </c>
      <c r="J49" s="470">
        <v>41</v>
      </c>
      <c r="K49" s="470">
        <v>60</v>
      </c>
      <c r="L49" s="470">
        <v>78</v>
      </c>
      <c r="M49" s="470">
        <v>76</v>
      </c>
      <c r="N49" s="470">
        <v>102</v>
      </c>
      <c r="O49" s="471">
        <f t="shared" si="12"/>
        <v>992</v>
      </c>
      <c r="P49" s="472"/>
      <c r="Q49" s="477">
        <f t="shared" si="15"/>
        <v>0.34375</v>
      </c>
      <c r="R49" s="474">
        <f t="shared" si="13"/>
        <v>52</v>
      </c>
      <c r="S49" s="475">
        <f t="shared" si="14"/>
        <v>19.076923076923077</v>
      </c>
    </row>
    <row r="50" spans="2:19" s="468" customFormat="1" ht="25.15" customHeight="1">
      <c r="B50" s="469" t="s">
        <v>2568</v>
      </c>
      <c r="C50" s="470">
        <v>80</v>
      </c>
      <c r="D50" s="470">
        <v>105</v>
      </c>
      <c r="E50" s="470">
        <v>136</v>
      </c>
      <c r="F50" s="470">
        <v>191</v>
      </c>
      <c r="G50" s="470">
        <v>169</v>
      </c>
      <c r="H50" s="470">
        <v>172</v>
      </c>
      <c r="I50" s="470">
        <v>170</v>
      </c>
      <c r="J50" s="470">
        <v>58</v>
      </c>
      <c r="K50" s="470">
        <v>99</v>
      </c>
      <c r="L50" s="470">
        <v>103</v>
      </c>
      <c r="M50" s="470">
        <v>81</v>
      </c>
      <c r="N50" s="470">
        <v>85</v>
      </c>
      <c r="O50" s="471">
        <f t="shared" si="12"/>
        <v>1449</v>
      </c>
      <c r="P50" s="472"/>
      <c r="Q50" s="477">
        <f t="shared" si="15"/>
        <v>-8.0055210489993103E-2</v>
      </c>
      <c r="R50" s="474">
        <f t="shared" si="13"/>
        <v>69</v>
      </c>
      <c r="S50" s="475">
        <f t="shared" si="14"/>
        <v>21</v>
      </c>
    </row>
    <row r="51" spans="2:19" s="468" customFormat="1" ht="25.15" customHeight="1">
      <c r="B51" s="469" t="s">
        <v>2569</v>
      </c>
      <c r="C51" s="470">
        <v>80</v>
      </c>
      <c r="D51" s="470">
        <v>86</v>
      </c>
      <c r="E51" s="470">
        <v>103</v>
      </c>
      <c r="F51" s="470">
        <v>99</v>
      </c>
      <c r="G51" s="470">
        <v>130</v>
      </c>
      <c r="H51" s="470">
        <v>125</v>
      </c>
      <c r="I51" s="470">
        <v>89</v>
      </c>
      <c r="J51" s="470">
        <v>47</v>
      </c>
      <c r="K51" s="470">
        <v>87</v>
      </c>
      <c r="L51" s="470">
        <v>91</v>
      </c>
      <c r="M51" s="470">
        <v>111</v>
      </c>
      <c r="N51" s="470">
        <v>75</v>
      </c>
      <c r="O51" s="471">
        <f t="shared" si="12"/>
        <v>1123</v>
      </c>
      <c r="P51" s="472"/>
      <c r="Q51" s="473">
        <f t="shared" si="15"/>
        <v>0.18699910952804988</v>
      </c>
      <c r="R51" s="474">
        <f t="shared" si="13"/>
        <v>41</v>
      </c>
      <c r="S51" s="475">
        <f t="shared" si="14"/>
        <v>27.390243902439025</v>
      </c>
    </row>
    <row r="52" spans="2:19" s="468" customFormat="1" ht="43.15" customHeight="1">
      <c r="B52" s="479" t="s">
        <v>2580</v>
      </c>
      <c r="C52" s="463" t="s">
        <v>1830</v>
      </c>
      <c r="D52" s="463" t="s">
        <v>2548</v>
      </c>
      <c r="E52" s="463" t="s">
        <v>2549</v>
      </c>
      <c r="F52" s="463" t="s">
        <v>2550</v>
      </c>
      <c r="G52" s="463" t="s">
        <v>2551</v>
      </c>
      <c r="H52" s="463" t="s">
        <v>2552</v>
      </c>
      <c r="I52" s="463" t="s">
        <v>2553</v>
      </c>
      <c r="J52" s="463" t="s">
        <v>2554</v>
      </c>
      <c r="K52" s="463" t="s">
        <v>2555</v>
      </c>
      <c r="L52" s="463" t="s">
        <v>2556</v>
      </c>
      <c r="M52" s="463" t="s">
        <v>2557</v>
      </c>
      <c r="N52" s="463" t="s">
        <v>2558</v>
      </c>
      <c r="O52" s="463" t="s">
        <v>2559</v>
      </c>
      <c r="P52" s="1033" t="s">
        <v>2560</v>
      </c>
      <c r="Q52" s="1034"/>
      <c r="S52" s="489"/>
    </row>
    <row r="53" spans="2:19" s="468" customFormat="1" ht="25.15" customHeight="1">
      <c r="B53" s="469" t="s">
        <v>2563</v>
      </c>
      <c r="C53" s="470">
        <f t="shared" ref="C53:O59" si="16">C11/C45</f>
        <v>106.40680357142857</v>
      </c>
      <c r="D53" s="470">
        <f t="shared" si="16"/>
        <v>91.725887850467288</v>
      </c>
      <c r="E53" s="470">
        <f t="shared" si="16"/>
        <v>98.154086956521738</v>
      </c>
      <c r="F53" s="470">
        <f>IFERROR(F11/F45,"")</f>
        <v>57.226493506493512</v>
      </c>
      <c r="G53" s="470" t="str">
        <f t="shared" ref="G53:N53" si="17">IFERROR(G11/G45,"")</f>
        <v/>
      </c>
      <c r="H53" s="470" t="str">
        <f t="shared" si="17"/>
        <v/>
      </c>
      <c r="I53" s="470" t="str">
        <f t="shared" si="17"/>
        <v/>
      </c>
      <c r="J53" s="470" t="str">
        <f t="shared" si="17"/>
        <v/>
      </c>
      <c r="K53" s="470" t="str">
        <f t="shared" si="17"/>
        <v/>
      </c>
      <c r="L53" s="470" t="str">
        <f t="shared" si="17"/>
        <v/>
      </c>
      <c r="M53" s="470" t="str">
        <f t="shared" si="17"/>
        <v/>
      </c>
      <c r="N53" s="470" t="str">
        <f t="shared" si="17"/>
        <v/>
      </c>
      <c r="O53" s="471">
        <f t="shared" si="16"/>
        <v>91.061781021897815</v>
      </c>
      <c r="P53" s="472"/>
      <c r="Q53" s="473"/>
      <c r="S53" s="489"/>
    </row>
    <row r="54" spans="2:19" s="468" customFormat="1" ht="25.15" customHeight="1">
      <c r="B54" s="469" t="s">
        <v>2564</v>
      </c>
      <c r="C54" s="470">
        <f t="shared" si="16"/>
        <v>76.376132352941184</v>
      </c>
      <c r="D54" s="470">
        <f t="shared" si="16"/>
        <v>87.505746987951838</v>
      </c>
      <c r="E54" s="470">
        <f t="shared" si="16"/>
        <v>74.794416666666663</v>
      </c>
      <c r="F54" s="470">
        <f t="shared" si="16"/>
        <v>87.090977011494246</v>
      </c>
      <c r="G54" s="470">
        <f t="shared" si="16"/>
        <v>91.284478723404249</v>
      </c>
      <c r="H54" s="470">
        <f t="shared" si="16"/>
        <v>125.9131523809524</v>
      </c>
      <c r="I54" s="470">
        <f t="shared" si="16"/>
        <v>103.1430769230769</v>
      </c>
      <c r="J54" s="470">
        <f t="shared" si="16"/>
        <v>147.46525581395352</v>
      </c>
      <c r="K54" s="470">
        <f t="shared" si="16"/>
        <v>141.12360902255637</v>
      </c>
      <c r="L54" s="470">
        <f t="shared" si="16"/>
        <v>78.265689655172409</v>
      </c>
      <c r="M54" s="476">
        <f t="shared" si="16"/>
        <v>104.70497115384615</v>
      </c>
      <c r="N54" s="476">
        <f t="shared" si="16"/>
        <v>187.37607843137263</v>
      </c>
      <c r="O54" s="471">
        <f t="shared" si="16"/>
        <v>114.01269467366845</v>
      </c>
      <c r="P54" s="472"/>
      <c r="Q54" s="473"/>
      <c r="S54" s="489"/>
    </row>
    <row r="55" spans="2:19" s="468" customFormat="1" ht="25.15" customHeight="1">
      <c r="B55" s="469" t="s">
        <v>2565</v>
      </c>
      <c r="C55" s="470">
        <f t="shared" si="16"/>
        <v>135.60354430379746</v>
      </c>
      <c r="D55" s="470">
        <f t="shared" si="16"/>
        <v>124.04516249999999</v>
      </c>
      <c r="E55" s="470">
        <f t="shared" si="16"/>
        <v>132.97066666666669</v>
      </c>
      <c r="F55" s="470">
        <f t="shared" si="16"/>
        <v>87.825764705882335</v>
      </c>
      <c r="G55" s="470">
        <f t="shared" si="16"/>
        <v>102.48458585858582</v>
      </c>
      <c r="H55" s="470">
        <f t="shared" si="16"/>
        <v>109.31689565217391</v>
      </c>
      <c r="I55" s="470">
        <f t="shared" si="16"/>
        <v>98.405797101449281</v>
      </c>
      <c r="J55" s="470">
        <f t="shared" si="16"/>
        <v>226.27272727272728</v>
      </c>
      <c r="K55" s="470">
        <f t="shared" si="16"/>
        <v>85.352941176470594</v>
      </c>
      <c r="L55" s="470">
        <f t="shared" si="16"/>
        <v>83.46427397260274</v>
      </c>
      <c r="M55" s="470">
        <f t="shared" si="16"/>
        <v>84.347222222222229</v>
      </c>
      <c r="N55" s="470">
        <f t="shared" si="16"/>
        <v>90.918918918918919</v>
      </c>
      <c r="O55" s="471">
        <f t="shared" si="16"/>
        <v>105.92939847991313</v>
      </c>
      <c r="P55" s="472"/>
      <c r="Q55" s="473">
        <f>($O$54-O55)/O55</f>
        <v>7.6308336587865289E-2</v>
      </c>
      <c r="S55" s="489"/>
    </row>
    <row r="56" spans="2:19" s="468" customFormat="1" ht="25.15" customHeight="1">
      <c r="B56" s="469" t="s">
        <v>2566</v>
      </c>
      <c r="C56" s="470">
        <f t="shared" si="16"/>
        <v>145.7909411764706</v>
      </c>
      <c r="D56" s="470">
        <f t="shared" si="16"/>
        <v>151.53252577319586</v>
      </c>
      <c r="E56" s="470">
        <f t="shared" si="16"/>
        <v>113.04260357142857</v>
      </c>
      <c r="F56" s="470">
        <f t="shared" si="16"/>
        <v>100.17868461538461</v>
      </c>
      <c r="G56" s="470">
        <f t="shared" si="16"/>
        <v>100.06121527777778</v>
      </c>
      <c r="H56" s="470">
        <f t="shared" si="16"/>
        <v>118.0198</v>
      </c>
      <c r="I56" s="470">
        <f t="shared" si="16"/>
        <v>110.59099342105262</v>
      </c>
      <c r="J56" s="470">
        <f t="shared" si="16"/>
        <v>158.36269841269842</v>
      </c>
      <c r="K56" s="470">
        <f t="shared" si="16"/>
        <v>97.358217821782176</v>
      </c>
      <c r="L56" s="470">
        <f t="shared" si="16"/>
        <v>120.39943181818184</v>
      </c>
      <c r="M56" s="470">
        <f t="shared" si="16"/>
        <v>148.96355072463768</v>
      </c>
      <c r="N56" s="470">
        <f t="shared" si="16"/>
        <v>130.22220588235294</v>
      </c>
      <c r="O56" s="471">
        <f t="shared" si="16"/>
        <v>120.21654583020286</v>
      </c>
      <c r="P56" s="472"/>
      <c r="Q56" s="477">
        <f t="shared" ref="Q56:Q59" si="18">($O$54-O56)/O56</f>
        <v>-5.1605634762596671E-2</v>
      </c>
      <c r="S56" s="489"/>
    </row>
    <row r="57" spans="2:19" s="468" customFormat="1" ht="25.15" customHeight="1">
      <c r="B57" s="469" t="s">
        <v>2567</v>
      </c>
      <c r="C57" s="470">
        <f t="shared" si="16"/>
        <v>77.72</v>
      </c>
      <c r="D57" s="470">
        <f t="shared" si="16"/>
        <v>356.94666666666666</v>
      </c>
      <c r="E57" s="470">
        <f t="shared" si="16"/>
        <v>109.36274509803921</v>
      </c>
      <c r="F57" s="470">
        <f t="shared" si="16"/>
        <v>134.46428571428572</v>
      </c>
      <c r="G57" s="470">
        <f t="shared" si="16"/>
        <v>122.02564102564102</v>
      </c>
      <c r="H57" s="470">
        <f t="shared" si="16"/>
        <v>122.68243243243244</v>
      </c>
      <c r="I57" s="470">
        <f t="shared" si="16"/>
        <v>123.27397260273973</v>
      </c>
      <c r="J57" s="470">
        <f t="shared" si="16"/>
        <v>124.63414634146342</v>
      </c>
      <c r="K57" s="470">
        <f t="shared" si="16"/>
        <v>153.44999999999999</v>
      </c>
      <c r="L57" s="470">
        <f t="shared" si="16"/>
        <v>111.93589743589743</v>
      </c>
      <c r="M57" s="470">
        <f t="shared" si="16"/>
        <v>134.01315789473685</v>
      </c>
      <c r="N57" s="470">
        <f t="shared" si="16"/>
        <v>139.15686274509804</v>
      </c>
      <c r="O57" s="471">
        <f t="shared" si="16"/>
        <v>140.27318548387098</v>
      </c>
      <c r="P57" s="472"/>
      <c r="Q57" s="477">
        <f t="shared" si="18"/>
        <v>-0.18720962755367124</v>
      </c>
      <c r="S57" s="489"/>
    </row>
    <row r="58" spans="2:19" s="468" customFormat="1" ht="25.15" customHeight="1">
      <c r="B58" s="469" t="s">
        <v>2568</v>
      </c>
      <c r="C58" s="470">
        <f t="shared" si="16"/>
        <v>77.724999999999994</v>
      </c>
      <c r="D58" s="470">
        <f t="shared" si="16"/>
        <v>70.657142857142858</v>
      </c>
      <c r="E58" s="470">
        <f t="shared" si="16"/>
        <v>145.3014705882353</v>
      </c>
      <c r="F58" s="470">
        <f t="shared" si="16"/>
        <v>138.717277486911</v>
      </c>
      <c r="G58" s="470">
        <f t="shared" si="16"/>
        <v>156.15976331360946</v>
      </c>
      <c r="H58" s="470">
        <f t="shared" si="16"/>
        <v>125.69186046511628</v>
      </c>
      <c r="I58" s="470">
        <f t="shared" si="16"/>
        <v>125.44705882352942</v>
      </c>
      <c r="J58" s="470">
        <f t="shared" si="16"/>
        <v>88.603448275862064</v>
      </c>
      <c r="K58" s="470">
        <f t="shared" si="16"/>
        <v>72.242424242424249</v>
      </c>
      <c r="L58" s="470">
        <f t="shared" si="16"/>
        <v>89.71844660194175</v>
      </c>
      <c r="M58" s="470">
        <f t="shared" si="16"/>
        <v>132.04938271604939</v>
      </c>
      <c r="N58" s="470">
        <f t="shared" si="16"/>
        <v>100.41176470588235</v>
      </c>
      <c r="O58" s="471">
        <f t="shared" si="16"/>
        <v>117.3167701863354</v>
      </c>
      <c r="P58" s="472"/>
      <c r="Q58" s="477">
        <f t="shared" si="18"/>
        <v>-2.8163710161974786E-2</v>
      </c>
      <c r="S58" s="489"/>
    </row>
    <row r="59" spans="2:19" s="468" customFormat="1" ht="25.15" customHeight="1">
      <c r="B59" s="469" t="s">
        <v>2569</v>
      </c>
      <c r="C59" s="470">
        <f t="shared" si="16"/>
        <v>67.5625</v>
      </c>
      <c r="D59" s="470">
        <f t="shared" si="16"/>
        <v>59.953488372093027</v>
      </c>
      <c r="E59" s="470">
        <f t="shared" si="16"/>
        <v>69.029126213592235</v>
      </c>
      <c r="F59" s="470">
        <f t="shared" si="16"/>
        <v>63.434343434343432</v>
      </c>
      <c r="G59" s="470">
        <f t="shared" si="16"/>
        <v>58.530769230769231</v>
      </c>
      <c r="H59" s="470">
        <f t="shared" si="16"/>
        <v>77.52</v>
      </c>
      <c r="I59" s="470">
        <f t="shared" si="16"/>
        <v>79.516853932584269</v>
      </c>
      <c r="J59" s="470">
        <f t="shared" si="16"/>
        <v>68.127659574468083</v>
      </c>
      <c r="K59" s="470">
        <f t="shared" si="16"/>
        <v>67.436781609195407</v>
      </c>
      <c r="L59" s="470">
        <f t="shared" si="16"/>
        <v>63.340659340659343</v>
      </c>
      <c r="M59" s="470">
        <f t="shared" si="16"/>
        <v>80.738738738738732</v>
      </c>
      <c r="N59" s="470">
        <f t="shared" si="16"/>
        <v>74.959999999999994</v>
      </c>
      <c r="O59" s="471">
        <f t="shared" si="16"/>
        <v>69.228851291184327</v>
      </c>
      <c r="P59" s="472"/>
      <c r="Q59" s="473">
        <f t="shared" si="18"/>
        <v>0.64689565906731927</v>
      </c>
      <c r="S59" s="489"/>
    </row>
    <row r="60" spans="2:19" s="468" customFormat="1" ht="25.15" customHeight="1">
      <c r="B60" s="490"/>
      <c r="S60" s="489"/>
    </row>
    <row r="61" spans="2:19" s="468" customFormat="1" ht="62.65" customHeight="1">
      <c r="B61" s="479" t="s">
        <v>2581</v>
      </c>
      <c r="C61" s="463" t="s">
        <v>1830</v>
      </c>
      <c r="D61" s="463" t="s">
        <v>2548</v>
      </c>
      <c r="E61" s="463" t="s">
        <v>2549</v>
      </c>
      <c r="F61" s="463" t="s">
        <v>2550</v>
      </c>
      <c r="G61" s="463" t="s">
        <v>2551</v>
      </c>
      <c r="H61" s="463" t="s">
        <v>2552</v>
      </c>
      <c r="I61" s="463" t="s">
        <v>2553</v>
      </c>
      <c r="J61" s="463" t="s">
        <v>2554</v>
      </c>
      <c r="K61" s="463" t="s">
        <v>2555</v>
      </c>
      <c r="L61" s="463" t="s">
        <v>2556</v>
      </c>
      <c r="M61" s="463" t="s">
        <v>2557</v>
      </c>
      <c r="N61" s="463" t="s">
        <v>2558</v>
      </c>
      <c r="O61" s="463" t="s">
        <v>2559</v>
      </c>
      <c r="P61" s="1033" t="s">
        <v>2560</v>
      </c>
      <c r="Q61" s="1034"/>
      <c r="S61" s="489"/>
    </row>
    <row r="62" spans="2:19" s="468" customFormat="1" ht="25.15" customHeight="1">
      <c r="B62" s="469" t="s">
        <v>2563</v>
      </c>
      <c r="C62" s="470">
        <f>C28+C45</f>
        <v>228</v>
      </c>
      <c r="D62" s="470">
        <f t="shared" ref="D62:N68" si="19">D28+D45</f>
        <v>213</v>
      </c>
      <c r="E62" s="470">
        <f t="shared" si="19"/>
        <v>229</v>
      </c>
      <c r="F62" s="470">
        <f>IFERROR(F28+F45,"")</f>
        <v>161</v>
      </c>
      <c r="G62" s="470" t="str">
        <f t="shared" ref="G62:N62" si="20">IFERROR(G28+G45,"")</f>
        <v/>
      </c>
      <c r="H62" s="470" t="str">
        <f t="shared" si="20"/>
        <v/>
      </c>
      <c r="I62" s="470" t="str">
        <f t="shared" si="20"/>
        <v/>
      </c>
      <c r="J62" s="470" t="str">
        <f t="shared" si="20"/>
        <v/>
      </c>
      <c r="K62" s="470" t="str">
        <f t="shared" si="20"/>
        <v/>
      </c>
      <c r="L62" s="470" t="str">
        <f t="shared" si="20"/>
        <v/>
      </c>
      <c r="M62" s="470" t="str">
        <f t="shared" si="20"/>
        <v/>
      </c>
      <c r="N62" s="470" t="str">
        <f t="shared" si="20"/>
        <v/>
      </c>
      <c r="O62" s="471">
        <f t="shared" ref="O62" si="21">SUM(C62:N62)</f>
        <v>831</v>
      </c>
      <c r="P62" s="471"/>
      <c r="Q62" s="491"/>
      <c r="S62" s="489"/>
    </row>
    <row r="63" spans="2:19" s="468" customFormat="1" ht="25.15" customHeight="1">
      <c r="B63" s="469" t="s">
        <v>2564</v>
      </c>
      <c r="C63" s="470">
        <f>C29+C46</f>
        <v>149</v>
      </c>
      <c r="D63" s="470">
        <f t="shared" si="19"/>
        <v>172</v>
      </c>
      <c r="E63" s="470">
        <f t="shared" si="19"/>
        <v>202</v>
      </c>
      <c r="F63" s="470">
        <f t="shared" si="19"/>
        <v>195</v>
      </c>
      <c r="G63" s="470">
        <f t="shared" si="19"/>
        <v>207</v>
      </c>
      <c r="H63" s="470">
        <f t="shared" si="19"/>
        <v>245</v>
      </c>
      <c r="I63" s="470">
        <f t="shared" si="19"/>
        <v>268</v>
      </c>
      <c r="J63" s="470">
        <f t="shared" si="19"/>
        <v>398</v>
      </c>
      <c r="K63" s="470">
        <f t="shared" si="19"/>
        <v>272</v>
      </c>
      <c r="L63" s="470">
        <f t="shared" si="19"/>
        <v>229</v>
      </c>
      <c r="M63" s="470">
        <f t="shared" si="19"/>
        <v>201</v>
      </c>
      <c r="N63" s="470">
        <f t="shared" si="19"/>
        <v>205</v>
      </c>
      <c r="O63" s="471">
        <f t="shared" ref="O63:O68" si="22">SUM(C63:N63)</f>
        <v>2743</v>
      </c>
      <c r="P63" s="471"/>
      <c r="Q63" s="491"/>
      <c r="S63" s="489"/>
    </row>
    <row r="64" spans="2:19" s="468" customFormat="1" ht="25.15" customHeight="1">
      <c r="B64" s="469" t="s">
        <v>2565</v>
      </c>
      <c r="C64" s="470">
        <f t="shared" ref="C64:K68" si="23">C30+C47</f>
        <v>192</v>
      </c>
      <c r="D64" s="470">
        <f t="shared" si="23"/>
        <v>194</v>
      </c>
      <c r="E64" s="470">
        <f t="shared" si="23"/>
        <v>242</v>
      </c>
      <c r="F64" s="470">
        <f t="shared" si="23"/>
        <v>191</v>
      </c>
      <c r="G64" s="470">
        <f t="shared" si="23"/>
        <v>222</v>
      </c>
      <c r="H64" s="470">
        <f t="shared" si="23"/>
        <v>254</v>
      </c>
      <c r="I64" s="470">
        <f t="shared" si="23"/>
        <v>148</v>
      </c>
      <c r="J64" s="470">
        <f t="shared" si="23"/>
        <v>21</v>
      </c>
      <c r="K64" s="470">
        <f t="shared" si="23"/>
        <v>140</v>
      </c>
      <c r="L64" s="470">
        <f t="shared" si="19"/>
        <v>154</v>
      </c>
      <c r="M64" s="470">
        <f t="shared" si="19"/>
        <v>160</v>
      </c>
      <c r="N64" s="470">
        <f t="shared" si="19"/>
        <v>158</v>
      </c>
      <c r="O64" s="471">
        <f t="shared" si="22"/>
        <v>2076</v>
      </c>
      <c r="P64" s="482" t="s">
        <v>2573</v>
      </c>
      <c r="Q64" s="491">
        <f>($O$63-O64)/O64</f>
        <v>0.32129094412331405</v>
      </c>
      <c r="S64" s="489"/>
    </row>
    <row r="65" spans="2:21" s="468" customFormat="1" ht="25.15" customHeight="1">
      <c r="B65" s="469" t="s">
        <v>2566</v>
      </c>
      <c r="C65" s="470">
        <f t="shared" si="23"/>
        <v>192</v>
      </c>
      <c r="D65" s="470">
        <f t="shared" si="23"/>
        <v>236</v>
      </c>
      <c r="E65" s="470">
        <f t="shared" si="23"/>
        <v>325</v>
      </c>
      <c r="F65" s="470">
        <f t="shared" si="23"/>
        <v>302</v>
      </c>
      <c r="G65" s="470">
        <f t="shared" si="23"/>
        <v>322</v>
      </c>
      <c r="H65" s="470">
        <f t="shared" si="23"/>
        <v>339</v>
      </c>
      <c r="I65" s="470">
        <f t="shared" si="23"/>
        <v>345</v>
      </c>
      <c r="J65" s="470">
        <f t="shared" si="23"/>
        <v>142</v>
      </c>
      <c r="K65" s="470">
        <f t="shared" si="23"/>
        <v>243</v>
      </c>
      <c r="L65" s="470">
        <f t="shared" si="19"/>
        <v>233</v>
      </c>
      <c r="M65" s="470">
        <f t="shared" si="19"/>
        <v>194</v>
      </c>
      <c r="N65" s="470">
        <f t="shared" si="19"/>
        <v>253</v>
      </c>
      <c r="O65" s="471">
        <f t="shared" si="22"/>
        <v>3126</v>
      </c>
      <c r="P65" s="471"/>
      <c r="Q65" s="477">
        <f>($O$63-O65)/O65</f>
        <v>-0.12252079334612924</v>
      </c>
      <c r="S65" s="489"/>
    </row>
    <row r="66" spans="2:21" s="468" customFormat="1" ht="25.15" customHeight="1">
      <c r="B66" s="469" t="s">
        <v>2567</v>
      </c>
      <c r="C66" s="470">
        <f t="shared" si="23"/>
        <v>180</v>
      </c>
      <c r="D66" s="470">
        <f t="shared" si="23"/>
        <v>199</v>
      </c>
      <c r="E66" s="470">
        <f t="shared" si="23"/>
        <v>239</v>
      </c>
      <c r="F66" s="470">
        <f t="shared" si="23"/>
        <v>214</v>
      </c>
      <c r="G66" s="470">
        <f t="shared" si="23"/>
        <v>200</v>
      </c>
      <c r="H66" s="470">
        <f t="shared" si="23"/>
        <v>331</v>
      </c>
      <c r="I66" s="470">
        <f t="shared" si="23"/>
        <v>193</v>
      </c>
      <c r="J66" s="470">
        <f t="shared" si="23"/>
        <v>95</v>
      </c>
      <c r="K66" s="470">
        <f t="shared" si="23"/>
        <v>174</v>
      </c>
      <c r="L66" s="470">
        <f t="shared" si="19"/>
        <v>200</v>
      </c>
      <c r="M66" s="470">
        <f t="shared" si="19"/>
        <v>184</v>
      </c>
      <c r="N66" s="470">
        <f t="shared" si="19"/>
        <v>236</v>
      </c>
      <c r="O66" s="471">
        <f t="shared" si="22"/>
        <v>2445</v>
      </c>
      <c r="P66" s="471"/>
      <c r="Q66" s="477">
        <f>($O$63-O66)/O66</f>
        <v>0.12188139059304703</v>
      </c>
      <c r="S66" s="489"/>
    </row>
    <row r="67" spans="2:21" s="468" customFormat="1" ht="25.15" customHeight="1">
      <c r="B67" s="469" t="s">
        <v>2568</v>
      </c>
      <c r="C67" s="470">
        <f t="shared" si="23"/>
        <v>262</v>
      </c>
      <c r="D67" s="470">
        <f t="shared" si="23"/>
        <v>307</v>
      </c>
      <c r="E67" s="470">
        <f t="shared" si="23"/>
        <v>323</v>
      </c>
      <c r="F67" s="470">
        <f t="shared" si="23"/>
        <v>387</v>
      </c>
      <c r="G67" s="470">
        <f t="shared" si="23"/>
        <v>339</v>
      </c>
      <c r="H67" s="470">
        <f t="shared" si="23"/>
        <v>353</v>
      </c>
      <c r="I67" s="470">
        <f t="shared" si="23"/>
        <v>350</v>
      </c>
      <c r="J67" s="470">
        <f t="shared" si="23"/>
        <v>139</v>
      </c>
      <c r="K67" s="470">
        <f t="shared" si="23"/>
        <v>271</v>
      </c>
      <c r="L67" s="470">
        <f t="shared" si="19"/>
        <v>283</v>
      </c>
      <c r="M67" s="470">
        <f t="shared" si="19"/>
        <v>208</v>
      </c>
      <c r="N67" s="470">
        <f t="shared" si="19"/>
        <v>181</v>
      </c>
      <c r="O67" s="471">
        <f t="shared" si="22"/>
        <v>3403</v>
      </c>
      <c r="P67" s="482" t="s">
        <v>2574</v>
      </c>
      <c r="Q67" s="477">
        <f>($O$63-O67)/O67</f>
        <v>-0.1939465177784308</v>
      </c>
      <c r="S67" s="489"/>
    </row>
    <row r="68" spans="2:21" s="468" customFormat="1" ht="25.15" customHeight="1">
      <c r="B68" s="469" t="s">
        <v>2569</v>
      </c>
      <c r="C68" s="470">
        <f t="shared" si="23"/>
        <v>268</v>
      </c>
      <c r="D68" s="470">
        <f t="shared" si="23"/>
        <v>304</v>
      </c>
      <c r="E68" s="470">
        <f t="shared" si="23"/>
        <v>338</v>
      </c>
      <c r="F68" s="470">
        <f t="shared" si="23"/>
        <v>331</v>
      </c>
      <c r="G68" s="470">
        <f t="shared" si="23"/>
        <v>359</v>
      </c>
      <c r="H68" s="470">
        <f t="shared" si="23"/>
        <v>376</v>
      </c>
      <c r="I68" s="470">
        <f t="shared" si="23"/>
        <v>320</v>
      </c>
      <c r="J68" s="470">
        <f t="shared" si="23"/>
        <v>145</v>
      </c>
      <c r="K68" s="470">
        <f t="shared" si="23"/>
        <v>270</v>
      </c>
      <c r="L68" s="470">
        <f t="shared" si="19"/>
        <v>277</v>
      </c>
      <c r="M68" s="470">
        <f t="shared" si="19"/>
        <v>327</v>
      </c>
      <c r="N68" s="470">
        <f t="shared" si="19"/>
        <v>228</v>
      </c>
      <c r="O68" s="471">
        <f t="shared" si="22"/>
        <v>3543</v>
      </c>
      <c r="P68" s="471" t="s">
        <v>2582</v>
      </c>
      <c r="Q68" s="491">
        <f>($O$63-O68)/O68</f>
        <v>-0.22579734688117414</v>
      </c>
      <c r="S68" s="489"/>
    </row>
    <row r="69" spans="2:21" ht="18">
      <c r="O69" s="492"/>
      <c r="P69" s="492"/>
      <c r="S69" s="489"/>
      <c r="T69" s="468"/>
      <c r="U69" s="468"/>
    </row>
    <row r="70" spans="2:21" ht="18">
      <c r="B70" s="493"/>
      <c r="C70" s="494"/>
      <c r="S70" s="489"/>
      <c r="T70" s="468"/>
      <c r="U70" s="468"/>
    </row>
    <row r="71" spans="2:21" s="495" customFormat="1" ht="69.599999999999994" customHeight="1">
      <c r="B71" s="1032" t="s">
        <v>2583</v>
      </c>
      <c r="C71" s="1032"/>
      <c r="D71" s="1032"/>
      <c r="E71" s="1032"/>
      <c r="F71" s="1032"/>
      <c r="G71" s="1032"/>
      <c r="H71" s="1032"/>
      <c r="I71" s="1032"/>
      <c r="J71" s="1032"/>
      <c r="K71" s="1032"/>
      <c r="L71" s="1032"/>
      <c r="M71" s="1032"/>
      <c r="N71" s="1032"/>
      <c r="O71" s="1032"/>
      <c r="S71" s="496"/>
    </row>
    <row r="72" spans="2:21" ht="37.9" customHeight="1">
      <c r="B72" s="497" t="s">
        <v>2584</v>
      </c>
    </row>
    <row r="73" spans="2:21" ht="15.75" customHeight="1">
      <c r="B73" s="498" t="s">
        <v>2585</v>
      </c>
    </row>
    <row r="74" spans="2:21">
      <c r="B74" s="1035">
        <v>2024</v>
      </c>
      <c r="C74" s="1035"/>
      <c r="D74" s="1035"/>
      <c r="E74" s="1035"/>
      <c r="F74" s="1035"/>
    </row>
    <row r="75" spans="2:21" ht="35.450000000000003" customHeight="1">
      <c r="B75" s="499" t="s">
        <v>2586</v>
      </c>
      <c r="C75" s="500" t="s">
        <v>2587</v>
      </c>
      <c r="D75" s="501" t="s">
        <v>2588</v>
      </c>
      <c r="E75" s="502" t="s">
        <v>2589</v>
      </c>
      <c r="F75" s="501" t="s">
        <v>2590</v>
      </c>
    </row>
    <row r="76" spans="2:21" ht="15.75" customHeight="1">
      <c r="B76" s="503" t="s">
        <v>331</v>
      </c>
      <c r="C76" s="504" t="s">
        <v>330</v>
      </c>
      <c r="D76" s="505" t="s">
        <v>3</v>
      </c>
      <c r="E76" s="506">
        <v>93</v>
      </c>
      <c r="F76" s="507">
        <v>22846.120000000003</v>
      </c>
    </row>
    <row r="77" spans="2:21" ht="15.75" customHeight="1">
      <c r="B77" s="503" t="s">
        <v>803</v>
      </c>
      <c r="C77" s="504" t="s">
        <v>181</v>
      </c>
      <c r="D77" s="505" t="s">
        <v>20</v>
      </c>
      <c r="E77" s="506">
        <v>75</v>
      </c>
      <c r="F77" s="507">
        <v>14114.740000000002</v>
      </c>
    </row>
    <row r="78" spans="2:21" ht="15.75" customHeight="1">
      <c r="B78" s="503" t="s">
        <v>1227</v>
      </c>
      <c r="C78" s="504" t="s">
        <v>286</v>
      </c>
      <c r="D78" s="505" t="s">
        <v>20</v>
      </c>
      <c r="E78" s="506">
        <v>93</v>
      </c>
      <c r="F78" s="507">
        <v>10276.169000000002</v>
      </c>
    </row>
    <row r="79" spans="2:21" ht="30" customHeight="1">
      <c r="B79" s="503" t="s">
        <v>1255</v>
      </c>
      <c r="C79" s="504" t="s">
        <v>181</v>
      </c>
      <c r="D79" s="505" t="s">
        <v>3</v>
      </c>
      <c r="E79" s="506">
        <v>75</v>
      </c>
      <c r="F79" s="507">
        <v>9516.6</v>
      </c>
    </row>
    <row r="80" spans="2:21" ht="15.75" customHeight="1">
      <c r="B80" s="503" t="s">
        <v>809</v>
      </c>
      <c r="C80" s="504" t="s">
        <v>393</v>
      </c>
      <c r="D80" s="505" t="s">
        <v>20</v>
      </c>
      <c r="E80" s="506">
        <v>75</v>
      </c>
      <c r="F80" s="507">
        <v>8627.6619999999984</v>
      </c>
    </row>
    <row r="81" spans="2:6" ht="15.75" customHeight="1">
      <c r="B81" s="503" t="s">
        <v>752</v>
      </c>
      <c r="C81" s="504" t="s">
        <v>151</v>
      </c>
      <c r="D81" s="505" t="s">
        <v>3</v>
      </c>
      <c r="E81" s="506">
        <v>75</v>
      </c>
      <c r="F81" s="507">
        <v>7136.8649999999989</v>
      </c>
    </row>
    <row r="82" spans="2:6" ht="15.75" customHeight="1">
      <c r="B82" s="503" t="s">
        <v>1256</v>
      </c>
      <c r="C82" s="504" t="s">
        <v>181</v>
      </c>
      <c r="D82" s="505" t="s">
        <v>3</v>
      </c>
      <c r="E82" s="506">
        <v>75</v>
      </c>
      <c r="F82" s="507">
        <v>7033.33</v>
      </c>
    </row>
    <row r="83" spans="2:6" ht="15.75" customHeight="1">
      <c r="B83" s="503" t="s">
        <v>1209</v>
      </c>
      <c r="C83" s="504" t="s">
        <v>1211</v>
      </c>
      <c r="D83" s="505" t="s">
        <v>35</v>
      </c>
      <c r="E83" s="506">
        <v>93</v>
      </c>
      <c r="F83" s="507">
        <v>6991.3350000000009</v>
      </c>
    </row>
    <row r="84" spans="2:6" ht="15.75" customHeight="1">
      <c r="B84" s="503" t="s">
        <v>602</v>
      </c>
      <c r="C84" s="504" t="s">
        <v>385</v>
      </c>
      <c r="D84" s="505" t="s">
        <v>7</v>
      </c>
      <c r="E84" s="506">
        <v>93</v>
      </c>
      <c r="F84" s="507">
        <v>6348.2100000000009</v>
      </c>
    </row>
    <row r="85" spans="2:6" ht="15.75" customHeight="1">
      <c r="B85" s="503" t="s">
        <v>500</v>
      </c>
      <c r="C85" s="504" t="s">
        <v>160</v>
      </c>
      <c r="D85" s="505" t="s">
        <v>7</v>
      </c>
      <c r="E85" s="506">
        <v>92</v>
      </c>
      <c r="F85" s="507">
        <v>6140.66</v>
      </c>
    </row>
    <row r="86" spans="2:6" ht="15.75" customHeight="1">
      <c r="B86" s="503" t="s">
        <v>788</v>
      </c>
      <c r="C86" s="504" t="s">
        <v>118</v>
      </c>
      <c r="D86" s="505" t="s">
        <v>34</v>
      </c>
      <c r="E86" s="506">
        <v>75</v>
      </c>
      <c r="F86" s="507">
        <v>4039.8100000000004</v>
      </c>
    </row>
    <row r="87" spans="2:6" ht="15.75" customHeight="1">
      <c r="B87" s="503" t="s">
        <v>1332</v>
      </c>
      <c r="C87" s="504" t="s">
        <v>1335</v>
      </c>
      <c r="D87" s="505" t="s">
        <v>13</v>
      </c>
      <c r="E87" s="506">
        <v>92</v>
      </c>
      <c r="F87" s="507">
        <v>3314.96</v>
      </c>
    </row>
    <row r="88" spans="2:6" ht="15.75" customHeight="1">
      <c r="B88" s="508" t="s">
        <v>1203</v>
      </c>
      <c r="C88" s="504" t="s">
        <v>127</v>
      </c>
      <c r="D88" s="505" t="s">
        <v>690</v>
      </c>
      <c r="E88" s="506">
        <v>75</v>
      </c>
      <c r="F88" s="507">
        <v>2810</v>
      </c>
    </row>
    <row r="89" spans="2:6" ht="15.75" customHeight="1">
      <c r="B89" s="503" t="s">
        <v>1266</v>
      </c>
      <c r="C89" s="504" t="s">
        <v>181</v>
      </c>
      <c r="D89" s="505" t="s">
        <v>3</v>
      </c>
      <c r="E89" s="506">
        <v>75</v>
      </c>
      <c r="F89" s="507">
        <v>2696.6</v>
      </c>
    </row>
    <row r="90" spans="2:6" ht="15.75" customHeight="1">
      <c r="B90" s="503" t="s">
        <v>1331</v>
      </c>
      <c r="C90" s="504" t="s">
        <v>270</v>
      </c>
      <c r="D90" s="505" t="s">
        <v>13</v>
      </c>
      <c r="E90" s="506">
        <v>75</v>
      </c>
      <c r="F90" s="507">
        <v>2568.9299999999998</v>
      </c>
    </row>
    <row r="91" spans="2:6" ht="15.75" customHeight="1">
      <c r="B91" s="503" t="s">
        <v>792</v>
      </c>
      <c r="C91" s="504" t="s">
        <v>294</v>
      </c>
      <c r="D91" s="505" t="s">
        <v>34</v>
      </c>
      <c r="E91" s="506">
        <v>75</v>
      </c>
      <c r="F91" s="507">
        <v>2477.85</v>
      </c>
    </row>
    <row r="92" spans="2:6" ht="15.75" customHeight="1">
      <c r="B92" s="503" t="s">
        <v>120</v>
      </c>
      <c r="C92" s="504" t="s">
        <v>123</v>
      </c>
      <c r="D92" s="505" t="s">
        <v>13</v>
      </c>
      <c r="E92" s="506">
        <v>94</v>
      </c>
      <c r="F92" s="507">
        <v>2219.5</v>
      </c>
    </row>
    <row r="93" spans="2:6" ht="15.75" customHeight="1">
      <c r="B93" s="503" t="s">
        <v>1343</v>
      </c>
      <c r="C93" s="504" t="s">
        <v>1274</v>
      </c>
      <c r="D93" s="505" t="s">
        <v>3</v>
      </c>
      <c r="E93" s="506">
        <v>93</v>
      </c>
      <c r="F93" s="507">
        <v>1977.84</v>
      </c>
    </row>
    <row r="94" spans="2:6" ht="15.75" customHeight="1">
      <c r="B94" s="503" t="s">
        <v>907</v>
      </c>
      <c r="C94" s="504" t="s">
        <v>181</v>
      </c>
      <c r="D94" s="505" t="s">
        <v>3</v>
      </c>
      <c r="E94" s="506">
        <v>75</v>
      </c>
      <c r="F94" s="507">
        <v>1658.8</v>
      </c>
    </row>
    <row r="95" spans="2:6" ht="15.75" customHeight="1">
      <c r="F95" s="509">
        <f>SUM(F76:F94)</f>
        <v>122795.98100000003</v>
      </c>
    </row>
    <row r="98" spans="2:19" s="495" customFormat="1" ht="69.599999999999994" customHeight="1">
      <c r="B98" s="1032" t="s">
        <v>2591</v>
      </c>
      <c r="C98" s="1032"/>
      <c r="D98" s="1032"/>
      <c r="E98" s="1032"/>
      <c r="F98" s="1032"/>
      <c r="G98" s="1032"/>
      <c r="H98" s="1032"/>
      <c r="I98" s="1032"/>
      <c r="J98" s="1032"/>
      <c r="K98" s="1032"/>
      <c r="L98" s="1032"/>
      <c r="M98" s="1032"/>
      <c r="N98" s="1032"/>
      <c r="O98" s="1032"/>
      <c r="S98" s="496"/>
    </row>
    <row r="99" spans="2:19" ht="37.9" customHeight="1">
      <c r="B99" s="497" t="s">
        <v>2592</v>
      </c>
    </row>
    <row r="100" spans="2:19" ht="15.75" customHeight="1">
      <c r="B100" s="498" t="s">
        <v>2593</v>
      </c>
    </row>
    <row r="102" spans="2:19" ht="35.450000000000003" customHeight="1">
      <c r="B102" s="499" t="s">
        <v>2594</v>
      </c>
      <c r="C102" s="510" t="s">
        <v>2587</v>
      </c>
      <c r="D102" s="501" t="s">
        <v>2595</v>
      </c>
      <c r="E102" s="501" t="s">
        <v>2589</v>
      </c>
      <c r="F102" s="501" t="s">
        <v>2596</v>
      </c>
    </row>
    <row r="103" spans="2:19" ht="15.75" customHeight="1">
      <c r="B103" s="511" t="s">
        <v>660</v>
      </c>
      <c r="C103" s="511" t="s">
        <v>151</v>
      </c>
      <c r="D103" s="512" t="s">
        <v>47</v>
      </c>
      <c r="E103" s="511">
        <v>75</v>
      </c>
      <c r="F103" s="507">
        <v>20765.849999999999</v>
      </c>
    </row>
    <row r="104" spans="2:19" ht="15.6" customHeight="1">
      <c r="B104" s="511" t="s">
        <v>1245</v>
      </c>
      <c r="C104" s="511" t="s">
        <v>1211</v>
      </c>
      <c r="D104" s="512" t="s">
        <v>49</v>
      </c>
      <c r="E104" s="511">
        <v>93</v>
      </c>
      <c r="F104" s="507">
        <v>18868.02</v>
      </c>
    </row>
    <row r="105" spans="2:19" ht="15.75" customHeight="1">
      <c r="B105" s="511" t="s">
        <v>1243</v>
      </c>
      <c r="C105" s="511" t="s">
        <v>127</v>
      </c>
      <c r="D105" s="512" t="s">
        <v>47</v>
      </c>
      <c r="E105" s="511">
        <v>75</v>
      </c>
      <c r="F105" s="507">
        <v>17479.081000000002</v>
      </c>
    </row>
    <row r="106" spans="2:19" ht="15.75" customHeight="1">
      <c r="B106" s="511" t="s">
        <v>382</v>
      </c>
      <c r="C106" s="511" t="s">
        <v>385</v>
      </c>
      <c r="D106" s="512" t="s">
        <v>49</v>
      </c>
      <c r="E106" s="511">
        <v>93</v>
      </c>
      <c r="F106" s="507">
        <v>13397.249999999998</v>
      </c>
    </row>
    <row r="107" spans="2:19" ht="15.75" customHeight="1">
      <c r="B107" s="511" t="s">
        <v>1212</v>
      </c>
      <c r="C107" s="511" t="s">
        <v>138</v>
      </c>
      <c r="D107" s="512" t="s">
        <v>49</v>
      </c>
      <c r="E107" s="511">
        <v>75</v>
      </c>
      <c r="F107" s="507">
        <v>11244.705000000002</v>
      </c>
    </row>
    <row r="108" spans="2:19" ht="15.75" customHeight="1">
      <c r="B108" s="511" t="s">
        <v>759</v>
      </c>
      <c r="C108" s="511" t="s">
        <v>762</v>
      </c>
      <c r="D108" s="512" t="s">
        <v>49</v>
      </c>
      <c r="E108" s="511">
        <v>94</v>
      </c>
      <c r="F108" s="507">
        <v>10356.029</v>
      </c>
    </row>
    <row r="109" spans="2:19" ht="15.75" customHeight="1">
      <c r="B109" s="511" t="s">
        <v>226</v>
      </c>
      <c r="C109" s="511" t="s">
        <v>151</v>
      </c>
      <c r="D109" s="512" t="s">
        <v>43</v>
      </c>
      <c r="E109" s="511">
        <v>75</v>
      </c>
      <c r="F109" s="507">
        <v>7685.7299999999987</v>
      </c>
    </row>
    <row r="110" spans="2:19" ht="15.75" customHeight="1">
      <c r="B110" s="511" t="s">
        <v>975</v>
      </c>
      <c r="C110" s="511" t="s">
        <v>475</v>
      </c>
      <c r="D110" s="512" t="s">
        <v>47</v>
      </c>
      <c r="E110" s="511">
        <v>92</v>
      </c>
      <c r="F110" s="507">
        <v>7329.1149999999998</v>
      </c>
    </row>
    <row r="111" spans="2:19" ht="15.75" customHeight="1">
      <c r="B111" s="511" t="s">
        <v>291</v>
      </c>
      <c r="C111" s="511" t="s">
        <v>294</v>
      </c>
      <c r="D111" s="512" t="s">
        <v>47</v>
      </c>
      <c r="E111" s="511">
        <v>75</v>
      </c>
      <c r="F111" s="507">
        <v>7040.6350000000002</v>
      </c>
    </row>
    <row r="112" spans="2:19" ht="15.75" customHeight="1">
      <c r="B112" s="511" t="s">
        <v>1262</v>
      </c>
      <c r="C112" s="511" t="s">
        <v>744</v>
      </c>
      <c r="D112" s="512" t="s">
        <v>49</v>
      </c>
      <c r="E112" s="511">
        <v>93</v>
      </c>
      <c r="F112" s="507">
        <v>5363.3099999999995</v>
      </c>
    </row>
    <row r="113" spans="2:6" ht="15.75" customHeight="1">
      <c r="B113" s="511" t="s">
        <v>488</v>
      </c>
      <c r="C113" s="511" t="s">
        <v>181</v>
      </c>
      <c r="D113" s="512" t="s">
        <v>43</v>
      </c>
      <c r="E113" s="511">
        <v>75</v>
      </c>
      <c r="F113" s="507">
        <v>4643.1499999999996</v>
      </c>
    </row>
    <row r="114" spans="2:6" ht="15.75" customHeight="1">
      <c r="F114" s="509">
        <f>SUM(F103:F113)</f>
        <v>124172.87499999999</v>
      </c>
    </row>
  </sheetData>
  <mergeCells count="20">
    <mergeCell ref="P27:Q27"/>
    <mergeCell ref="B1:O1"/>
    <mergeCell ref="B2:K2"/>
    <mergeCell ref="C3:K3"/>
    <mergeCell ref="O3:Q3"/>
    <mergeCell ref="B4:K4"/>
    <mergeCell ref="C5:K5"/>
    <mergeCell ref="M5:Q5"/>
    <mergeCell ref="B6:K6"/>
    <mergeCell ref="C7:K7"/>
    <mergeCell ref="M7:Q7"/>
    <mergeCell ref="P10:Q10"/>
    <mergeCell ref="P19:Q19"/>
    <mergeCell ref="B98:O98"/>
    <mergeCell ref="P35:Q35"/>
    <mergeCell ref="P44:Q44"/>
    <mergeCell ref="P52:Q52"/>
    <mergeCell ref="P61:Q61"/>
    <mergeCell ref="B71:O71"/>
    <mergeCell ref="B74:F74"/>
  </mergeCells>
  <conditionalFormatting sqref="B75:B94">
    <cfRule type="duplicateValues" dxfId="73" priority="8"/>
  </conditionalFormatting>
  <conditionalFormatting sqref="B102">
    <cfRule type="duplicateValues" dxfId="72" priority="7"/>
  </conditionalFormatting>
  <conditionalFormatting sqref="C11:C17">
    <cfRule type="colorScale" priority="101">
      <colorScale>
        <cfvo type="min"/>
        <cfvo type="max"/>
        <color rgb="FFFFFF00"/>
        <color rgb="FF00B050"/>
      </colorScale>
    </cfRule>
  </conditionalFormatting>
  <conditionalFormatting sqref="C20">
    <cfRule type="colorScale" priority="5">
      <colorScale>
        <cfvo type="min"/>
        <cfvo type="max"/>
        <color rgb="FFFFFF00"/>
        <color rgb="FF00B050"/>
      </colorScale>
    </cfRule>
  </conditionalFormatting>
  <conditionalFormatting sqref="C21:C26">
    <cfRule type="colorScale" priority="89">
      <colorScale>
        <cfvo type="min"/>
        <cfvo type="max"/>
        <color rgb="FFFFFF00"/>
        <color rgb="FF00B050"/>
      </colorScale>
    </cfRule>
  </conditionalFormatting>
  <conditionalFormatting sqref="C28:C34">
    <cfRule type="colorScale" priority="77">
      <colorScale>
        <cfvo type="min"/>
        <cfvo type="max"/>
        <color rgb="FFFFFF00"/>
        <color rgb="FF00B050"/>
      </colorScale>
    </cfRule>
  </conditionalFormatting>
  <conditionalFormatting sqref="C37:C42">
    <cfRule type="colorScale" priority="65">
      <colorScale>
        <cfvo type="min"/>
        <cfvo type="max"/>
        <color rgb="FFFFFF00"/>
        <color rgb="FF00B050"/>
      </colorScale>
    </cfRule>
  </conditionalFormatting>
  <conditionalFormatting sqref="C45:C51">
    <cfRule type="colorScale" priority="53">
      <colorScale>
        <cfvo type="min"/>
        <cfvo type="max"/>
        <color rgb="FFFFFF00"/>
        <color rgb="FF00B050"/>
      </colorScale>
    </cfRule>
  </conditionalFormatting>
  <conditionalFormatting sqref="C53:C59">
    <cfRule type="colorScale" priority="41">
      <colorScale>
        <cfvo type="min"/>
        <cfvo type="max"/>
        <color rgb="FFFFFF00"/>
        <color rgb="FF00B050"/>
      </colorScale>
    </cfRule>
  </conditionalFormatting>
  <conditionalFormatting sqref="C62:C68 C70">
    <cfRule type="colorScale" priority="29">
      <colorScale>
        <cfvo type="min"/>
        <cfvo type="max"/>
        <color rgb="FFFFFF00"/>
        <color rgb="FF00B050"/>
      </colorScale>
    </cfRule>
  </conditionalFormatting>
  <conditionalFormatting sqref="C43:N43">
    <cfRule type="colorScale" priority="102">
      <colorScale>
        <cfvo type="min"/>
        <cfvo type="max"/>
        <color rgb="FFFEFA6A"/>
        <color rgb="FF00B050"/>
      </colorScale>
    </cfRule>
  </conditionalFormatting>
  <conditionalFormatting sqref="C36:O36">
    <cfRule type="colorScale" priority="6">
      <colorScale>
        <cfvo type="min"/>
        <cfvo type="max"/>
        <color rgb="FFFFFF00"/>
        <color rgb="FF00B050"/>
      </colorScale>
    </cfRule>
  </conditionalFormatting>
  <conditionalFormatting sqref="D11:D17 E11:N11">
    <cfRule type="colorScale" priority="100">
      <colorScale>
        <cfvo type="min"/>
        <cfvo type="max"/>
        <color rgb="FFFFFF00"/>
        <color rgb="FF00B050"/>
      </colorScale>
    </cfRule>
  </conditionalFormatting>
  <conditionalFormatting sqref="D21:D26">
    <cfRule type="colorScale" priority="88">
      <colorScale>
        <cfvo type="min"/>
        <cfvo type="max"/>
        <color rgb="FFFFFF00"/>
        <color rgb="FF00B050"/>
      </colorScale>
    </cfRule>
  </conditionalFormatting>
  <conditionalFormatting sqref="D29:D34">
    <cfRule type="colorScale" priority="76">
      <colorScale>
        <cfvo type="min"/>
        <cfvo type="max"/>
        <color rgb="FFFFFF00"/>
        <color rgb="FF00B050"/>
      </colorScale>
    </cfRule>
  </conditionalFormatting>
  <conditionalFormatting sqref="D37:D42">
    <cfRule type="colorScale" priority="64">
      <colorScale>
        <cfvo type="min"/>
        <cfvo type="max"/>
        <color rgb="FFFFFF00"/>
        <color rgb="FF00B050"/>
      </colorScale>
    </cfRule>
  </conditionalFormatting>
  <conditionalFormatting sqref="D46:D51">
    <cfRule type="colorScale" priority="52">
      <colorScale>
        <cfvo type="min"/>
        <cfvo type="max"/>
        <color rgb="FFFFFF00"/>
        <color rgb="FF00B050"/>
      </colorScale>
    </cfRule>
  </conditionalFormatting>
  <conditionalFormatting sqref="D53:D59">
    <cfRule type="colorScale" priority="40">
      <colorScale>
        <cfvo type="min"/>
        <cfvo type="max"/>
        <color rgb="FFFFFF00"/>
        <color rgb="FF00B050"/>
      </colorScale>
    </cfRule>
  </conditionalFormatting>
  <conditionalFormatting sqref="D62:D68">
    <cfRule type="colorScale" priority="28">
      <colorScale>
        <cfvo type="min"/>
        <cfvo type="max"/>
        <color rgb="FFFFFF00"/>
        <color rgb="FF00B050"/>
      </colorScale>
    </cfRule>
  </conditionalFormatting>
  <conditionalFormatting sqref="D20:N20">
    <cfRule type="colorScale" priority="4">
      <colorScale>
        <cfvo type="min"/>
        <cfvo type="max"/>
        <color rgb="FFFFFF00"/>
        <color rgb="FF00B050"/>
      </colorScale>
    </cfRule>
  </conditionalFormatting>
  <conditionalFormatting sqref="D28:N28">
    <cfRule type="colorScale" priority="2">
      <colorScale>
        <cfvo type="min"/>
        <cfvo type="max"/>
        <color rgb="FFFFFF00"/>
        <color rgb="FF00B050"/>
      </colorScale>
    </cfRule>
  </conditionalFormatting>
  <conditionalFormatting sqref="D45:N45">
    <cfRule type="colorScale" priority="1">
      <colorScale>
        <cfvo type="min"/>
        <cfvo type="max"/>
        <color rgb="FFFFFF00"/>
        <color rgb="FF00B050"/>
      </colorScale>
    </cfRule>
  </conditionalFormatting>
  <conditionalFormatting sqref="E12:E17">
    <cfRule type="colorScale" priority="99">
      <colorScale>
        <cfvo type="min"/>
        <cfvo type="max"/>
        <color rgb="FFFFFF00"/>
        <color rgb="FF00B050"/>
      </colorScale>
    </cfRule>
  </conditionalFormatting>
  <conditionalFormatting sqref="E21:E26">
    <cfRule type="colorScale" priority="87">
      <colorScale>
        <cfvo type="min"/>
        <cfvo type="max"/>
        <color rgb="FFFFFF00"/>
        <color rgb="FF00B050"/>
      </colorScale>
    </cfRule>
  </conditionalFormatting>
  <conditionalFormatting sqref="E29:E34">
    <cfRule type="colorScale" priority="75">
      <colorScale>
        <cfvo type="min"/>
        <cfvo type="max"/>
        <color rgb="FFFFFF00"/>
        <color rgb="FF00B050"/>
      </colorScale>
    </cfRule>
  </conditionalFormatting>
  <conditionalFormatting sqref="E37:E42">
    <cfRule type="colorScale" priority="63">
      <colorScale>
        <cfvo type="min"/>
        <cfvo type="max"/>
        <color rgb="FFFFFF00"/>
        <color rgb="FF00B050"/>
      </colorScale>
    </cfRule>
  </conditionalFormatting>
  <conditionalFormatting sqref="E46:E51">
    <cfRule type="colorScale" priority="51">
      <colorScale>
        <cfvo type="min"/>
        <cfvo type="max"/>
        <color rgb="FFFFFF00"/>
        <color rgb="FF00B050"/>
      </colorScale>
    </cfRule>
  </conditionalFormatting>
  <conditionalFormatting sqref="E53:E59">
    <cfRule type="colorScale" priority="39">
      <colorScale>
        <cfvo type="min"/>
        <cfvo type="max"/>
        <color rgb="FFFFFF00"/>
        <color rgb="FF00B050"/>
      </colorScale>
    </cfRule>
  </conditionalFormatting>
  <conditionalFormatting sqref="E62:E68">
    <cfRule type="colorScale" priority="27">
      <colorScale>
        <cfvo type="min"/>
        <cfvo type="max"/>
        <color rgb="FFFFFF00"/>
        <color rgb="FF00B050"/>
      </colorScale>
    </cfRule>
  </conditionalFormatting>
  <conditionalFormatting sqref="F12:F17">
    <cfRule type="colorScale" priority="98">
      <colorScale>
        <cfvo type="min"/>
        <cfvo type="max"/>
        <color rgb="FFFFFF00"/>
        <color rgb="FF00B050"/>
      </colorScale>
    </cfRule>
  </conditionalFormatting>
  <conditionalFormatting sqref="F21:F26">
    <cfRule type="colorScale" priority="86">
      <colorScale>
        <cfvo type="min"/>
        <cfvo type="max"/>
        <color rgb="FFFFFF00"/>
        <color rgb="FF00B050"/>
      </colorScale>
    </cfRule>
  </conditionalFormatting>
  <conditionalFormatting sqref="F29:F34">
    <cfRule type="colorScale" priority="74">
      <colorScale>
        <cfvo type="min"/>
        <cfvo type="max"/>
        <color rgb="FFFFFF00"/>
        <color rgb="FF00B050"/>
      </colorScale>
    </cfRule>
  </conditionalFormatting>
  <conditionalFormatting sqref="F37:F42">
    <cfRule type="colorScale" priority="62">
      <colorScale>
        <cfvo type="min"/>
        <cfvo type="max"/>
        <color rgb="FFFFFF00"/>
        <color rgb="FF00B050"/>
      </colorScale>
    </cfRule>
  </conditionalFormatting>
  <conditionalFormatting sqref="F46:F51">
    <cfRule type="colorScale" priority="50">
      <colorScale>
        <cfvo type="min"/>
        <cfvo type="max"/>
        <color rgb="FFFFFF00"/>
        <color rgb="FF00B050"/>
      </colorScale>
    </cfRule>
  </conditionalFormatting>
  <conditionalFormatting sqref="F53:F59 G53:N53">
    <cfRule type="colorScale" priority="38">
      <colorScale>
        <cfvo type="min"/>
        <cfvo type="max"/>
        <color rgb="FFFFFF00"/>
        <color rgb="FF00B050"/>
      </colorScale>
    </cfRule>
  </conditionalFormatting>
  <conditionalFormatting sqref="F62:F68 G62:N62">
    <cfRule type="colorScale" priority="26">
      <colorScale>
        <cfvo type="min"/>
        <cfvo type="max"/>
        <color rgb="FFFFFF00"/>
        <color rgb="FF00B050"/>
      </colorScale>
    </cfRule>
  </conditionalFormatting>
  <conditionalFormatting sqref="G12:G17">
    <cfRule type="colorScale" priority="97">
      <colorScale>
        <cfvo type="min"/>
        <cfvo type="max"/>
        <color rgb="FFFFFF00"/>
        <color rgb="FF00B050"/>
      </colorScale>
    </cfRule>
  </conditionalFormatting>
  <conditionalFormatting sqref="G21:G26">
    <cfRule type="colorScale" priority="85">
      <colorScale>
        <cfvo type="min"/>
        <cfvo type="max"/>
        <color rgb="FFFFFF00"/>
        <color rgb="FF00B050"/>
      </colorScale>
    </cfRule>
  </conditionalFormatting>
  <conditionalFormatting sqref="G29:G34">
    <cfRule type="colorScale" priority="73">
      <colorScale>
        <cfvo type="min"/>
        <cfvo type="max"/>
        <color rgb="FFFFFF00"/>
        <color rgb="FF00B050"/>
      </colorScale>
    </cfRule>
  </conditionalFormatting>
  <conditionalFormatting sqref="G37:G42">
    <cfRule type="colorScale" priority="61">
      <colorScale>
        <cfvo type="min"/>
        <cfvo type="max"/>
        <color rgb="FFFFFF00"/>
        <color rgb="FF00B050"/>
      </colorScale>
    </cfRule>
  </conditionalFormatting>
  <conditionalFormatting sqref="G46:G51">
    <cfRule type="colorScale" priority="49">
      <colorScale>
        <cfvo type="min"/>
        <cfvo type="max"/>
        <color rgb="FFFFFF00"/>
        <color rgb="FF00B050"/>
      </colorScale>
    </cfRule>
  </conditionalFormatting>
  <conditionalFormatting sqref="G54:G59">
    <cfRule type="colorScale" priority="37">
      <colorScale>
        <cfvo type="min"/>
        <cfvo type="max"/>
        <color rgb="FFFFFF00"/>
        <color rgb="FF00B050"/>
      </colorScale>
    </cfRule>
  </conditionalFormatting>
  <conditionalFormatting sqref="G63:G68">
    <cfRule type="colorScale" priority="25">
      <colorScale>
        <cfvo type="min"/>
        <cfvo type="max"/>
        <color rgb="FFFFFF00"/>
        <color rgb="FF00B050"/>
      </colorScale>
    </cfRule>
  </conditionalFormatting>
  <conditionalFormatting sqref="H12:H17">
    <cfRule type="colorScale" priority="96">
      <colorScale>
        <cfvo type="min"/>
        <cfvo type="max"/>
        <color rgb="FFFFFF00"/>
        <color rgb="FF00B050"/>
      </colorScale>
    </cfRule>
  </conditionalFormatting>
  <conditionalFormatting sqref="H21:H26">
    <cfRule type="colorScale" priority="84">
      <colorScale>
        <cfvo type="min"/>
        <cfvo type="max"/>
        <color rgb="FFFFFF00"/>
        <color rgb="FF00B050"/>
      </colorScale>
    </cfRule>
  </conditionalFormatting>
  <conditionalFormatting sqref="H29:H34">
    <cfRule type="colorScale" priority="72">
      <colorScale>
        <cfvo type="min"/>
        <cfvo type="max"/>
        <color rgb="FFFFFF00"/>
        <color rgb="FF00B050"/>
      </colorScale>
    </cfRule>
  </conditionalFormatting>
  <conditionalFormatting sqref="H37:H42">
    <cfRule type="colorScale" priority="60">
      <colorScale>
        <cfvo type="min"/>
        <cfvo type="max"/>
        <color rgb="FFFFFF00"/>
        <color rgb="FF00B050"/>
      </colorScale>
    </cfRule>
  </conditionalFormatting>
  <conditionalFormatting sqref="H46:H51">
    <cfRule type="colorScale" priority="48">
      <colorScale>
        <cfvo type="min"/>
        <cfvo type="max"/>
        <color rgb="FFFFFF00"/>
        <color rgb="FF00B050"/>
      </colorScale>
    </cfRule>
  </conditionalFormatting>
  <conditionalFormatting sqref="H54:H59">
    <cfRule type="colorScale" priority="36">
      <colorScale>
        <cfvo type="min"/>
        <cfvo type="max"/>
        <color rgb="FFFFFF00"/>
        <color rgb="FF00B050"/>
      </colorScale>
    </cfRule>
  </conditionalFormatting>
  <conditionalFormatting sqref="H63:H68">
    <cfRule type="colorScale" priority="24">
      <colorScale>
        <cfvo type="min"/>
        <cfvo type="max"/>
        <color rgb="FFFFFF00"/>
        <color rgb="FF00B050"/>
      </colorScale>
    </cfRule>
  </conditionalFormatting>
  <conditionalFormatting sqref="I12:I17">
    <cfRule type="colorScale" priority="95">
      <colorScale>
        <cfvo type="min"/>
        <cfvo type="max"/>
        <color rgb="FFFFFF00"/>
        <color rgb="FF00B050"/>
      </colorScale>
    </cfRule>
  </conditionalFormatting>
  <conditionalFormatting sqref="I21:I26">
    <cfRule type="colorScale" priority="83">
      <colorScale>
        <cfvo type="min"/>
        <cfvo type="max"/>
        <color rgb="FFFFFF00"/>
        <color rgb="FF00B050"/>
      </colorScale>
    </cfRule>
  </conditionalFormatting>
  <conditionalFormatting sqref="I29:I34">
    <cfRule type="colorScale" priority="71">
      <colorScale>
        <cfvo type="min"/>
        <cfvo type="max"/>
        <color rgb="FFFFFF00"/>
        <color rgb="FF00B050"/>
      </colorScale>
    </cfRule>
  </conditionalFormatting>
  <conditionalFormatting sqref="I37:I42">
    <cfRule type="colorScale" priority="59">
      <colorScale>
        <cfvo type="min"/>
        <cfvo type="max"/>
        <color rgb="FFFFFF00"/>
        <color rgb="FF00B050"/>
      </colorScale>
    </cfRule>
  </conditionalFormatting>
  <conditionalFormatting sqref="I46:I51">
    <cfRule type="colorScale" priority="47">
      <colorScale>
        <cfvo type="min"/>
        <cfvo type="max"/>
        <color rgb="FFFFFF00"/>
        <color rgb="FF00B050"/>
      </colorScale>
    </cfRule>
  </conditionalFormatting>
  <conditionalFormatting sqref="I54:I59">
    <cfRule type="colorScale" priority="35">
      <colorScale>
        <cfvo type="min"/>
        <cfvo type="max"/>
        <color rgb="FFFFFF00"/>
        <color rgb="FF00B050"/>
      </colorScale>
    </cfRule>
  </conditionalFormatting>
  <conditionalFormatting sqref="I63:I68">
    <cfRule type="colorScale" priority="23">
      <colorScale>
        <cfvo type="min"/>
        <cfvo type="max"/>
        <color rgb="FFFFFF00"/>
        <color rgb="FF00B050"/>
      </colorScale>
    </cfRule>
  </conditionalFormatting>
  <conditionalFormatting sqref="J12:J17">
    <cfRule type="colorScale" priority="94">
      <colorScale>
        <cfvo type="min"/>
        <cfvo type="max"/>
        <color rgb="FFFFFF00"/>
        <color rgb="FF00B050"/>
      </colorScale>
    </cfRule>
  </conditionalFormatting>
  <conditionalFormatting sqref="J21:J26">
    <cfRule type="colorScale" priority="82">
      <colorScale>
        <cfvo type="min"/>
        <cfvo type="max"/>
        <color rgb="FFFFFF00"/>
        <color rgb="FF00B050"/>
      </colorScale>
    </cfRule>
  </conditionalFormatting>
  <conditionalFormatting sqref="J29:J34">
    <cfRule type="colorScale" priority="70">
      <colorScale>
        <cfvo type="min"/>
        <cfvo type="max"/>
        <color rgb="FFFFFF00"/>
        <color rgb="FF00B050"/>
      </colorScale>
    </cfRule>
  </conditionalFormatting>
  <conditionalFormatting sqref="J37:J42">
    <cfRule type="colorScale" priority="58">
      <colorScale>
        <cfvo type="min"/>
        <cfvo type="max"/>
        <color rgb="FFFFFF00"/>
        <color rgb="FF00B050"/>
      </colorScale>
    </cfRule>
  </conditionalFormatting>
  <conditionalFormatting sqref="J46:J51">
    <cfRule type="colorScale" priority="46">
      <colorScale>
        <cfvo type="min"/>
        <cfvo type="max"/>
        <color rgb="FFFFFF00"/>
        <color rgb="FF00B050"/>
      </colorScale>
    </cfRule>
  </conditionalFormatting>
  <conditionalFormatting sqref="J54:J59">
    <cfRule type="colorScale" priority="34">
      <colorScale>
        <cfvo type="min"/>
        <cfvo type="max"/>
        <color rgb="FFFFFF00"/>
        <color rgb="FF00B050"/>
      </colorScale>
    </cfRule>
  </conditionalFormatting>
  <conditionalFormatting sqref="J63:J68">
    <cfRule type="colorScale" priority="22">
      <colorScale>
        <cfvo type="min"/>
        <cfvo type="max"/>
        <color rgb="FFFFFF00"/>
        <color rgb="FF00B050"/>
      </colorScale>
    </cfRule>
  </conditionalFormatting>
  <conditionalFormatting sqref="K12:K17">
    <cfRule type="colorScale" priority="93">
      <colorScale>
        <cfvo type="min"/>
        <cfvo type="max"/>
        <color rgb="FFFFFF00"/>
        <color rgb="FF00B050"/>
      </colorScale>
    </cfRule>
  </conditionalFormatting>
  <conditionalFormatting sqref="K21:K26">
    <cfRule type="colorScale" priority="81">
      <colorScale>
        <cfvo type="min"/>
        <cfvo type="max"/>
        <color rgb="FFFFFF00"/>
        <color rgb="FF00B050"/>
      </colorScale>
    </cfRule>
  </conditionalFormatting>
  <conditionalFormatting sqref="K29:K34">
    <cfRule type="colorScale" priority="69">
      <colorScale>
        <cfvo type="min"/>
        <cfvo type="max"/>
        <color rgb="FFFFFF00"/>
        <color rgb="FF00B050"/>
      </colorScale>
    </cfRule>
  </conditionalFormatting>
  <conditionalFormatting sqref="K37:K42">
    <cfRule type="colorScale" priority="57">
      <colorScale>
        <cfvo type="min"/>
        <cfvo type="max"/>
        <color rgb="FFFFFF00"/>
        <color rgb="FF00B050"/>
      </colorScale>
    </cfRule>
  </conditionalFormatting>
  <conditionalFormatting sqref="K46:K51">
    <cfRule type="colorScale" priority="45">
      <colorScale>
        <cfvo type="min"/>
        <cfvo type="max"/>
        <color rgb="FFFFFF00"/>
        <color rgb="FF00B050"/>
      </colorScale>
    </cfRule>
  </conditionalFormatting>
  <conditionalFormatting sqref="K54:K59">
    <cfRule type="colorScale" priority="33">
      <colorScale>
        <cfvo type="min"/>
        <cfvo type="max"/>
        <color rgb="FFFFFF00"/>
        <color rgb="FF00B050"/>
      </colorScale>
    </cfRule>
  </conditionalFormatting>
  <conditionalFormatting sqref="K63:K68 L63:N63">
    <cfRule type="colorScale" priority="21">
      <colorScale>
        <cfvo type="min"/>
        <cfvo type="max"/>
        <color rgb="FFFFFF00"/>
        <color rgb="FF00B050"/>
      </colorScale>
    </cfRule>
  </conditionalFormatting>
  <conditionalFormatting sqref="L12:L17">
    <cfRule type="colorScale" priority="92">
      <colorScale>
        <cfvo type="min"/>
        <cfvo type="max"/>
        <color rgb="FFFFFF00"/>
        <color rgb="FF00B050"/>
      </colorScale>
    </cfRule>
  </conditionalFormatting>
  <conditionalFormatting sqref="L21:L26">
    <cfRule type="colorScale" priority="80">
      <colorScale>
        <cfvo type="min"/>
        <cfvo type="max"/>
        <color rgb="FFFFFF00"/>
        <color rgb="FF00B050"/>
      </colorScale>
    </cfRule>
  </conditionalFormatting>
  <conditionalFormatting sqref="L29:L34">
    <cfRule type="colorScale" priority="68">
      <colorScale>
        <cfvo type="min"/>
        <cfvo type="max"/>
        <color rgb="FFFFFF00"/>
        <color rgb="FF00B050"/>
      </colorScale>
    </cfRule>
  </conditionalFormatting>
  <conditionalFormatting sqref="L37:L42">
    <cfRule type="colorScale" priority="56">
      <colorScale>
        <cfvo type="min"/>
        <cfvo type="max"/>
        <color rgb="FFFFFF00"/>
        <color rgb="FF00B050"/>
      </colorScale>
    </cfRule>
  </conditionalFormatting>
  <conditionalFormatting sqref="L46:L51">
    <cfRule type="colorScale" priority="44">
      <colorScale>
        <cfvo type="min"/>
        <cfvo type="max"/>
        <color rgb="FFFFFF00"/>
        <color rgb="FF00B050"/>
      </colorScale>
    </cfRule>
  </conditionalFormatting>
  <conditionalFormatting sqref="L54:L59">
    <cfRule type="colorScale" priority="32">
      <colorScale>
        <cfvo type="min"/>
        <cfvo type="max"/>
        <color rgb="FFFFFF00"/>
        <color rgb="FF00B050"/>
      </colorScale>
    </cfRule>
  </conditionalFormatting>
  <conditionalFormatting sqref="L64:L68">
    <cfRule type="colorScale" priority="20">
      <colorScale>
        <cfvo type="min"/>
        <cfvo type="max"/>
        <color rgb="FFFFFF00"/>
        <color rgb="FF00B050"/>
      </colorScale>
    </cfRule>
  </conditionalFormatting>
  <conditionalFormatting sqref="M12">
    <cfRule type="colorScale" priority="10">
      <colorScale>
        <cfvo type="min"/>
        <cfvo type="max"/>
        <color rgb="FFFFFF00"/>
        <color rgb="FF00B050"/>
      </colorScale>
    </cfRule>
  </conditionalFormatting>
  <conditionalFormatting sqref="M13:M17">
    <cfRule type="colorScale" priority="91">
      <colorScale>
        <cfvo type="min"/>
        <cfvo type="max"/>
        <color rgb="FFFFFF00"/>
        <color rgb="FF00B050"/>
      </colorScale>
    </cfRule>
  </conditionalFormatting>
  <conditionalFormatting sqref="M21">
    <cfRule type="colorScale" priority="9">
      <colorScale>
        <cfvo type="min"/>
        <cfvo type="max"/>
        <color rgb="FFFFFF00"/>
        <color rgb="FF00B050"/>
      </colorScale>
    </cfRule>
  </conditionalFormatting>
  <conditionalFormatting sqref="M22:M26">
    <cfRule type="colorScale" priority="79">
      <colorScale>
        <cfvo type="min"/>
        <cfvo type="max"/>
        <color rgb="FFFFFF00"/>
        <color rgb="FF00B050"/>
      </colorScale>
    </cfRule>
  </conditionalFormatting>
  <conditionalFormatting sqref="M29:M34">
    <cfRule type="colorScale" priority="67">
      <colorScale>
        <cfvo type="min"/>
        <cfvo type="max"/>
        <color rgb="FFFFFF00"/>
        <color rgb="FF00B050"/>
      </colorScale>
    </cfRule>
  </conditionalFormatting>
  <conditionalFormatting sqref="M37:M42">
    <cfRule type="colorScale" priority="55">
      <colorScale>
        <cfvo type="min"/>
        <cfvo type="max"/>
        <color rgb="FFFFFF00"/>
        <color rgb="FF00B050"/>
      </colorScale>
    </cfRule>
  </conditionalFormatting>
  <conditionalFormatting sqref="M46:M51">
    <cfRule type="colorScale" priority="43">
      <colorScale>
        <cfvo type="min"/>
        <cfvo type="max"/>
        <color rgb="FFFFFF00"/>
        <color rgb="FF00B050"/>
      </colorScale>
    </cfRule>
  </conditionalFormatting>
  <conditionalFormatting sqref="M54:M59">
    <cfRule type="colorScale" priority="31">
      <colorScale>
        <cfvo type="min"/>
        <cfvo type="max"/>
        <color rgb="FFFFFF00"/>
        <color rgb="FF00B050"/>
      </colorScale>
    </cfRule>
  </conditionalFormatting>
  <conditionalFormatting sqref="M64:M68">
    <cfRule type="colorScale" priority="19">
      <colorScale>
        <cfvo type="min"/>
        <cfvo type="max"/>
        <color rgb="FFFFFF00"/>
        <color rgb="FF00B050"/>
      </colorScale>
    </cfRule>
  </conditionalFormatting>
  <conditionalFormatting sqref="N12:N17">
    <cfRule type="colorScale" priority="90">
      <colorScale>
        <cfvo type="min"/>
        <cfvo type="max"/>
        <color rgb="FFFFFF00"/>
        <color rgb="FF00B050"/>
      </colorScale>
    </cfRule>
  </conditionalFormatting>
  <conditionalFormatting sqref="N21:N26">
    <cfRule type="colorScale" priority="78">
      <colorScale>
        <cfvo type="min"/>
        <cfvo type="max"/>
        <color rgb="FFFFFF00"/>
        <color rgb="FF00B050"/>
      </colorScale>
    </cfRule>
  </conditionalFormatting>
  <conditionalFormatting sqref="N29:N34">
    <cfRule type="colorScale" priority="66">
      <colorScale>
        <cfvo type="min"/>
        <cfvo type="max"/>
        <color rgb="FFFFFF00"/>
        <color rgb="FF00B050"/>
      </colorScale>
    </cfRule>
  </conditionalFormatting>
  <conditionalFormatting sqref="N37:N42">
    <cfRule type="colorScale" priority="54">
      <colorScale>
        <cfvo type="min"/>
        <cfvo type="max"/>
        <color rgb="FFFFFF00"/>
        <color rgb="FF00B050"/>
      </colorScale>
    </cfRule>
  </conditionalFormatting>
  <conditionalFormatting sqref="N46:N51">
    <cfRule type="colorScale" priority="42">
      <colorScale>
        <cfvo type="min"/>
        <cfvo type="max"/>
        <color rgb="FFFFFF00"/>
        <color rgb="FF00B050"/>
      </colorScale>
    </cfRule>
  </conditionalFormatting>
  <conditionalFormatting sqref="N54:N59">
    <cfRule type="colorScale" priority="30">
      <colorScale>
        <cfvo type="min"/>
        <cfvo type="max"/>
        <color rgb="FFFFFF00"/>
        <color rgb="FF00B050"/>
      </colorScale>
    </cfRule>
  </conditionalFormatting>
  <conditionalFormatting sqref="N64:N68">
    <cfRule type="colorScale" priority="18">
      <colorScale>
        <cfvo type="min"/>
        <cfvo type="max"/>
        <color rgb="FFFFFF00"/>
        <color rgb="FF00B050"/>
      </colorScale>
    </cfRule>
  </conditionalFormatting>
  <conditionalFormatting sqref="O11:O17">
    <cfRule type="colorScale" priority="17">
      <colorScale>
        <cfvo type="min"/>
        <cfvo type="max"/>
        <color rgb="FFFFFF00"/>
        <color rgb="FF00B050"/>
      </colorScale>
    </cfRule>
  </conditionalFormatting>
  <conditionalFormatting sqref="O20:O26">
    <cfRule type="colorScale" priority="16">
      <colorScale>
        <cfvo type="min"/>
        <cfvo type="max"/>
        <color rgb="FFFFFF00"/>
        <color rgb="FF00B050"/>
      </colorScale>
    </cfRule>
  </conditionalFormatting>
  <conditionalFormatting sqref="O28:O34">
    <cfRule type="colorScale" priority="15">
      <colorScale>
        <cfvo type="min"/>
        <cfvo type="max"/>
        <color rgb="FFFFFF00"/>
        <color rgb="FF00B050"/>
      </colorScale>
    </cfRule>
  </conditionalFormatting>
  <conditionalFormatting sqref="O37:O42">
    <cfRule type="colorScale" priority="14">
      <colorScale>
        <cfvo type="min"/>
        <cfvo type="max"/>
        <color rgb="FFFFFF00"/>
        <color rgb="FF00B050"/>
      </colorScale>
    </cfRule>
  </conditionalFormatting>
  <conditionalFormatting sqref="O45:O51">
    <cfRule type="colorScale" priority="13">
      <colorScale>
        <cfvo type="min"/>
        <cfvo type="max"/>
        <color rgb="FFFFFF00"/>
        <color rgb="FF00B050"/>
      </colorScale>
    </cfRule>
  </conditionalFormatting>
  <conditionalFormatting sqref="O53:O59">
    <cfRule type="colorScale" priority="12">
      <colorScale>
        <cfvo type="min"/>
        <cfvo type="max"/>
        <color rgb="FFFFFF00"/>
        <color rgb="FF00B050"/>
      </colorScale>
    </cfRule>
  </conditionalFormatting>
  <conditionalFormatting sqref="O62:O68">
    <cfRule type="colorScale" priority="11">
      <colorScale>
        <cfvo type="min"/>
        <cfvo type="max"/>
        <color rgb="FFFFFF00"/>
        <color rgb="FF00B050"/>
      </colorScale>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DB922-DC36-4588-81EA-052EFE28ED94}">
  <sheetPr codeName="Sheet29">
    <tabColor theme="7" tint="0.59999389629810485"/>
  </sheetPr>
  <dimension ref="A1:U191"/>
  <sheetViews>
    <sheetView topLeftCell="A93" zoomScale="70" zoomScaleNormal="70" workbookViewId="0">
      <selection activeCell="B20" sqref="B20"/>
    </sheetView>
  </sheetViews>
  <sheetFormatPr defaultColWidth="12.5703125" defaultRowHeight="15"/>
  <cols>
    <col min="1" max="1" width="12.28515625" customWidth="1"/>
    <col min="2" max="2" width="62.7109375" style="233" customWidth="1"/>
    <col min="3" max="3" width="19.140625" customWidth="1"/>
    <col min="4" max="4" width="16" customWidth="1"/>
    <col min="5" max="5" width="15.42578125" customWidth="1"/>
    <col min="6" max="6" width="16.42578125" customWidth="1"/>
    <col min="7" max="7" width="15.42578125" customWidth="1"/>
    <col min="8" max="8" width="17.140625" customWidth="1"/>
    <col min="9" max="9" width="18" customWidth="1"/>
    <col min="10" max="10" width="11.42578125" customWidth="1"/>
    <col min="11" max="12" width="15.42578125" customWidth="1"/>
    <col min="13" max="13" width="17.140625" customWidth="1"/>
    <col min="14" max="14" width="18" customWidth="1"/>
    <col min="15" max="15" width="18.28515625" customWidth="1"/>
    <col min="16" max="16" width="35.7109375" customWidth="1"/>
    <col min="17" max="17" width="14.28515625" customWidth="1"/>
    <col min="18" max="18" width="43.85546875" customWidth="1"/>
    <col min="19" max="19" width="33.42578125" style="453" customWidth="1"/>
  </cols>
  <sheetData>
    <row r="1" spans="2:19" ht="25.15" customHeight="1"/>
    <row r="2" spans="2:19" ht="25.15" customHeight="1">
      <c r="B2" s="513" t="s">
        <v>2597</v>
      </c>
    </row>
    <row r="3" spans="2:19" ht="25.15" customHeight="1">
      <c r="B3" s="513"/>
    </row>
    <row r="4" spans="2:19" ht="150" customHeight="1">
      <c r="B4" s="1049" t="s">
        <v>2598</v>
      </c>
      <c r="C4" s="1049"/>
      <c r="D4" s="1049"/>
      <c r="E4" s="1049"/>
      <c r="F4" s="1049"/>
      <c r="G4" s="1049"/>
      <c r="H4" s="1049"/>
      <c r="I4" s="1049"/>
      <c r="J4" s="1049"/>
      <c r="K4" s="1049"/>
      <c r="L4" s="1049"/>
      <c r="M4" s="1049"/>
      <c r="N4" s="1049"/>
      <c r="O4" s="1049"/>
    </row>
    <row r="5" spans="2:19" ht="85.9" customHeight="1">
      <c r="B5" s="1036" t="s">
        <v>2599</v>
      </c>
      <c r="C5" s="1036"/>
      <c r="D5" s="1036"/>
      <c r="E5" s="1036"/>
      <c r="F5" s="1036"/>
      <c r="G5" s="1036"/>
      <c r="H5" s="1036"/>
      <c r="I5" s="1036"/>
      <c r="J5" s="1036"/>
      <c r="K5" s="1036"/>
      <c r="L5" s="1036"/>
      <c r="M5" s="1036"/>
      <c r="N5" s="1036"/>
      <c r="O5" s="1036"/>
    </row>
    <row r="6" spans="2:19" ht="102" customHeight="1">
      <c r="B6" s="1040" t="s">
        <v>2600</v>
      </c>
      <c r="C6" s="1040"/>
      <c r="D6" s="1040"/>
      <c r="E6" s="1040"/>
      <c r="F6" s="1040"/>
      <c r="G6" s="1040"/>
      <c r="H6" s="1040"/>
      <c r="I6" s="1040"/>
      <c r="J6" s="1040"/>
      <c r="K6" s="1040"/>
      <c r="L6" s="1040"/>
      <c r="M6" s="1040"/>
      <c r="N6" s="1040"/>
      <c r="O6" s="1040"/>
    </row>
    <row r="7" spans="2:19" ht="88.9" customHeight="1">
      <c r="B7" s="455" t="s">
        <v>2540</v>
      </c>
      <c r="C7" s="1038" t="s">
        <v>2601</v>
      </c>
      <c r="D7" s="1050"/>
      <c r="E7" s="1050"/>
      <c r="F7" s="1050"/>
      <c r="G7" s="1050"/>
      <c r="H7" s="1050"/>
      <c r="I7" s="1050"/>
      <c r="J7" s="1050"/>
      <c r="K7" s="1050"/>
      <c r="L7" s="1050"/>
      <c r="M7" s="1050"/>
      <c r="N7" s="1050"/>
      <c r="O7" s="1050"/>
      <c r="P7" s="457" t="s">
        <v>2542</v>
      </c>
      <c r="Q7" s="1039"/>
      <c r="R7" s="1039"/>
      <c r="S7" s="1039"/>
    </row>
    <row r="8" spans="2:19" ht="114.4" customHeight="1">
      <c r="B8" s="1040" t="s">
        <v>2602</v>
      </c>
      <c r="C8" s="1040"/>
      <c r="D8" s="1040"/>
      <c r="E8" s="1040"/>
      <c r="F8" s="1040"/>
      <c r="G8" s="1040"/>
      <c r="H8" s="1040"/>
      <c r="I8" s="1040"/>
      <c r="J8" s="1040"/>
      <c r="K8" s="1040"/>
      <c r="L8" s="1040"/>
      <c r="M8" s="1040"/>
      <c r="N8" s="1040"/>
      <c r="O8" s="1040"/>
      <c r="P8" s="458"/>
      <c r="Q8" s="458"/>
    </row>
    <row r="9" spans="2:19" ht="166.15" customHeight="1">
      <c r="B9" s="455" t="s">
        <v>2540</v>
      </c>
      <c r="C9" s="1041" t="s">
        <v>2603</v>
      </c>
      <c r="D9" s="1048"/>
      <c r="E9" s="1048"/>
      <c r="F9" s="1048"/>
      <c r="G9" s="1048"/>
      <c r="H9" s="1048"/>
      <c r="I9" s="1048"/>
      <c r="J9" s="1048"/>
      <c r="K9" s="1048"/>
      <c r="L9" s="1048"/>
      <c r="M9" s="1048"/>
      <c r="N9" s="1048"/>
      <c r="O9" s="1048"/>
      <c r="P9" s="457" t="s">
        <v>2542</v>
      </c>
      <c r="Q9" s="1042" t="s">
        <v>2604</v>
      </c>
      <c r="R9" s="1042"/>
      <c r="S9" s="1042"/>
    </row>
    <row r="10" spans="2:19" ht="105" customHeight="1">
      <c r="B10" s="1040" t="s">
        <v>2605</v>
      </c>
      <c r="C10" s="1040"/>
      <c r="D10" s="1040"/>
      <c r="E10" s="1040"/>
      <c r="F10" s="1040"/>
      <c r="G10" s="1040"/>
      <c r="H10" s="1040"/>
      <c r="I10" s="1040"/>
      <c r="J10" s="1040"/>
      <c r="K10" s="1040"/>
      <c r="L10" s="1040"/>
      <c r="M10" s="1040"/>
      <c r="N10" s="1040"/>
      <c r="O10" s="1040"/>
      <c r="P10" s="458"/>
      <c r="Q10" s="458"/>
    </row>
    <row r="11" spans="2:19" ht="105" customHeight="1">
      <c r="B11" s="455" t="s">
        <v>2540</v>
      </c>
      <c r="C11" s="1041" t="s">
        <v>2606</v>
      </c>
      <c r="D11" s="1048"/>
      <c r="E11" s="1048"/>
      <c r="F11" s="1048"/>
      <c r="G11" s="1048"/>
      <c r="H11" s="1048"/>
      <c r="I11" s="1048"/>
      <c r="J11" s="1048"/>
      <c r="K11" s="1048"/>
      <c r="L11" s="1048"/>
      <c r="M11" s="1048"/>
      <c r="N11" s="1048"/>
      <c r="O11" s="1048"/>
      <c r="P11" s="457" t="s">
        <v>2542</v>
      </c>
      <c r="Q11" s="461"/>
      <c r="R11" s="461"/>
      <c r="S11" s="514"/>
    </row>
    <row r="12" spans="2:19" ht="85.9" customHeight="1">
      <c r="B12" s="1036" t="s">
        <v>2607</v>
      </c>
      <c r="C12" s="1036"/>
      <c r="D12" s="1036"/>
      <c r="E12" s="1036"/>
      <c r="F12" s="1036"/>
      <c r="G12" s="1036"/>
      <c r="H12" s="1036"/>
      <c r="I12" s="1036"/>
      <c r="J12" s="1036"/>
      <c r="K12" s="1036"/>
      <c r="L12" s="1036"/>
      <c r="M12" s="1036"/>
      <c r="N12" s="1036"/>
      <c r="O12" s="1036"/>
    </row>
    <row r="13" spans="2:19" ht="25.15" customHeight="1">
      <c r="B13" s="1047" t="s">
        <v>2608</v>
      </c>
      <c r="C13" s="1047"/>
      <c r="D13" s="452"/>
      <c r="E13" s="452"/>
      <c r="F13" s="452"/>
      <c r="G13" s="452"/>
      <c r="H13" s="452"/>
      <c r="I13" s="452"/>
      <c r="J13" s="452"/>
      <c r="K13" s="452"/>
      <c r="L13" s="452"/>
      <c r="M13" s="452"/>
      <c r="N13" s="452"/>
      <c r="O13" s="452"/>
    </row>
    <row r="14" spans="2:19" ht="25.15" customHeight="1">
      <c r="B14" s="515"/>
      <c r="C14" s="557">
        <v>1</v>
      </c>
      <c r="D14" s="558">
        <v>2</v>
      </c>
      <c r="E14" s="558">
        <v>3</v>
      </c>
      <c r="F14" s="558">
        <v>4</v>
      </c>
      <c r="G14" s="558">
        <v>5</v>
      </c>
      <c r="H14" s="558">
        <v>6</v>
      </c>
      <c r="I14" s="558">
        <v>7</v>
      </c>
      <c r="J14" s="558">
        <v>8</v>
      </c>
      <c r="K14" s="558">
        <v>9</v>
      </c>
      <c r="L14" s="558">
        <v>10</v>
      </c>
      <c r="M14" s="558">
        <v>11</v>
      </c>
      <c r="N14" s="558">
        <v>12</v>
      </c>
      <c r="O14" s="558"/>
      <c r="S14" s="516"/>
    </row>
    <row r="15" spans="2:19" s="468" customFormat="1" ht="43.9" customHeight="1">
      <c r="B15" s="462" t="s">
        <v>2609</v>
      </c>
      <c r="C15" s="463" t="s">
        <v>1830</v>
      </c>
      <c r="D15" s="463" t="s">
        <v>2548</v>
      </c>
      <c r="E15" s="463" t="s">
        <v>2549</v>
      </c>
      <c r="F15" s="463" t="s">
        <v>2550</v>
      </c>
      <c r="G15" s="463" t="s">
        <v>2551</v>
      </c>
      <c r="H15" s="463" t="s">
        <v>2552</v>
      </c>
      <c r="I15" s="463" t="s">
        <v>2553</v>
      </c>
      <c r="J15" s="463" t="s">
        <v>2554</v>
      </c>
      <c r="K15" s="463" t="s">
        <v>2555</v>
      </c>
      <c r="L15" s="463" t="s">
        <v>2556</v>
      </c>
      <c r="M15" s="463" t="s">
        <v>2557</v>
      </c>
      <c r="N15" s="463" t="s">
        <v>2558</v>
      </c>
      <c r="O15" s="463" t="s">
        <v>2559</v>
      </c>
      <c r="P15" s="1044" t="s">
        <v>2560</v>
      </c>
      <c r="Q15" s="1045"/>
      <c r="R15" s="517" t="s">
        <v>2561</v>
      </c>
      <c r="S15" s="467" t="s">
        <v>2562</v>
      </c>
    </row>
    <row r="16" spans="2:19" s="468" customFormat="1" ht="25.15" customHeight="1">
      <c r="B16" s="469" t="s">
        <v>2563</v>
      </c>
      <c r="C16" s="470">
        <v>4835.7380000000003</v>
      </c>
      <c r="D16" s="470">
        <f>IFERROR(GETPIVOTDATA("Sum of Poids (Kg)",'Data Par Département'!$A$3,"Type","Association","Departement",75,"Months (Date)",D14),"")</f>
        <v>3811.0599999999995</v>
      </c>
      <c r="E16" s="470">
        <f>IFERROR(GETPIVOTDATA("Sum of Poids (Kg)",'Data Par Département'!$A$3,"Type","Association","Departement",75,"Months (Date)",E14),"")</f>
        <v>4111.26</v>
      </c>
      <c r="F16" s="470">
        <f>IFERROR(GETPIVOTDATA("Sum of Poids (Kg)",'Data Par Département'!$A$3,"Type","Association","Departement",75,"Months (Date)",F14),"")</f>
        <v>2300.17</v>
      </c>
      <c r="G16" s="470" t="str">
        <f>IFERROR(GETPIVOTDATA("Sum of Poids (Kg)",'Data Par Département'!$A$3,"Type","Association","Departement",75,"Months (Date)",G14),"")</f>
        <v/>
      </c>
      <c r="H16" s="470" t="str">
        <f>IFERROR(GETPIVOTDATA("Sum of Poids (Kg)",'Data Par Département'!$A$3,"Type","Association","Departement",75,"Months (Date)",H14),"")</f>
        <v/>
      </c>
      <c r="I16" s="470" t="str">
        <f>IFERROR(GETPIVOTDATA("Sum of Poids (Kg)",'Data Par Département'!$A$3,"Type","Association","Departement",75,"Months (Date)",I14),"")</f>
        <v/>
      </c>
      <c r="J16" s="470" t="str">
        <f>IFERROR(GETPIVOTDATA("Sum of Poids (Kg)",'Data Par Département'!$A$3,"Type","Association","Departement",75,"Months (Date)",J14),"")</f>
        <v/>
      </c>
      <c r="K16" s="470" t="str">
        <f>IFERROR(GETPIVOTDATA("Sum of Poids (Kg)",'Data Par Département'!$A$3,"Type","Association","Departement",75,"Months (Date)",K14),"")</f>
        <v/>
      </c>
      <c r="L16" s="470" t="str">
        <f>IFERROR(GETPIVOTDATA("Sum of Poids (Kg)",'Data Par Département'!$A$3,"Type","Association","Departement",75,"Months (Date)",L14),"")</f>
        <v/>
      </c>
      <c r="M16" s="470" t="str">
        <f>IFERROR(GETPIVOTDATA("Sum of Poids (Kg)",'Data Par Département'!$A$3,"Type","Association","Departement",75,"Months (Date)",M14),"")</f>
        <v/>
      </c>
      <c r="N16" s="470" t="str">
        <f>IFERROR(GETPIVOTDATA("Sum of Poids (Kg)",'Data Par Département'!$A$3,"Type","Association","Departement",75,"Months (Date)",N14),"")</f>
        <v/>
      </c>
      <c r="O16" s="471">
        <f>SUM(C16:N16)</f>
        <v>15058.227999999999</v>
      </c>
      <c r="P16" s="472"/>
      <c r="Q16" s="473"/>
      <c r="R16" s="474" cm="1">
        <f t="array" ref="R16">ROWS(_xlfn.UNIQUE(_xlfn._xlws.FILTER('Tableau de Suivi'!$K2:$K10320,('Tableau de Suivi'!$P2:$P10320="Association") * ('Tableau de Suivi'!$X2:$X10320=75))))</f>
        <v>16</v>
      </c>
      <c r="S16" s="475"/>
    </row>
    <row r="17" spans="2:21" s="468" customFormat="1" ht="25.15" customHeight="1">
      <c r="B17" s="469" t="s">
        <v>2564</v>
      </c>
      <c r="C17" s="470">
        <v>2313.3000000000002</v>
      </c>
      <c r="D17" s="470">
        <v>3869.7599999999998</v>
      </c>
      <c r="E17" s="470">
        <v>3430.0150000000003</v>
      </c>
      <c r="F17" s="470">
        <v>4398</v>
      </c>
      <c r="G17" s="470">
        <v>4974.6710000000003</v>
      </c>
      <c r="H17" s="470">
        <v>5973.21</v>
      </c>
      <c r="I17" s="470">
        <v>5724.34</v>
      </c>
      <c r="J17" s="470">
        <v>19943.410000000003</v>
      </c>
      <c r="K17" s="470">
        <v>12675.98</v>
      </c>
      <c r="L17" s="470">
        <v>4503.58</v>
      </c>
      <c r="M17" s="476">
        <v>4169.8249999999998</v>
      </c>
      <c r="N17" s="476">
        <v>6448.46</v>
      </c>
      <c r="O17" s="471">
        <f>SUM(C17:N17)</f>
        <v>78424.551000000007</v>
      </c>
      <c r="P17" s="472"/>
      <c r="Q17" s="473"/>
      <c r="R17" s="474">
        <v>18</v>
      </c>
      <c r="S17" s="475">
        <f>O17/R17</f>
        <v>4356.9195</v>
      </c>
    </row>
    <row r="18" spans="2:21" s="468" customFormat="1" ht="25.15" customHeight="1">
      <c r="B18" s="469" t="s">
        <v>2565</v>
      </c>
      <c r="C18" s="470">
        <v>5900.5749999999998</v>
      </c>
      <c r="D18" s="470">
        <v>5756.03</v>
      </c>
      <c r="E18" s="470">
        <v>6875.2239999999993</v>
      </c>
      <c r="F18" s="470">
        <v>4674.1050000000005</v>
      </c>
      <c r="G18" s="470">
        <v>6639.09</v>
      </c>
      <c r="H18" s="470">
        <v>6967.3899999999994</v>
      </c>
      <c r="I18" s="470">
        <v>1980.5450000000001</v>
      </c>
      <c r="J18" s="470">
        <v>811.3</v>
      </c>
      <c r="K18" s="470">
        <v>3018.91</v>
      </c>
      <c r="L18" s="470">
        <v>3351.3700000000003</v>
      </c>
      <c r="M18" s="470">
        <v>3699.8</v>
      </c>
      <c r="N18" s="470">
        <v>3265.8850000000002</v>
      </c>
      <c r="O18" s="471">
        <f>SUM(C18:N18)</f>
        <v>52940.224000000002</v>
      </c>
      <c r="P18" s="472"/>
      <c r="Q18" s="473">
        <f>($O$17-O18)/O18</f>
        <v>0.48137928165925409</v>
      </c>
      <c r="R18" s="474">
        <v>24</v>
      </c>
      <c r="S18" s="475">
        <f t="shared" ref="S18:S22" si="0">O18/R18</f>
        <v>2205.8426666666669</v>
      </c>
    </row>
    <row r="19" spans="2:21" s="468" customFormat="1" ht="25.15" customHeight="1">
      <c r="B19" s="469" t="s">
        <v>2566</v>
      </c>
      <c r="C19" s="470">
        <v>5512.5</v>
      </c>
      <c r="D19" s="470">
        <v>7111.1750000000002</v>
      </c>
      <c r="E19" s="470">
        <v>8129.5595000000003</v>
      </c>
      <c r="F19" s="470">
        <v>7438.1749999999993</v>
      </c>
      <c r="G19" s="470">
        <v>9017.5620000000017</v>
      </c>
      <c r="H19" s="470">
        <v>11953.579999999998</v>
      </c>
      <c r="I19" s="470">
        <v>10733.971</v>
      </c>
      <c r="J19" s="470">
        <v>6306.8549999999996</v>
      </c>
      <c r="K19" s="470">
        <v>5714.0750000000007</v>
      </c>
      <c r="L19" s="470">
        <v>6067.1849999999995</v>
      </c>
      <c r="M19" s="470">
        <v>5566.369999999999</v>
      </c>
      <c r="N19" s="470">
        <v>7801.8550000000014</v>
      </c>
      <c r="O19" s="471">
        <f t="shared" ref="O19:O22" si="1">SUM(C19:N19)</f>
        <v>91352.862499999988</v>
      </c>
      <c r="P19" s="472"/>
      <c r="Q19" s="473">
        <f t="shared" ref="Q19:Q22" si="2">($O$17-O19)/O19</f>
        <v>-0.14152059548216109</v>
      </c>
      <c r="R19" s="474">
        <v>35</v>
      </c>
      <c r="S19" s="475">
        <f t="shared" si="0"/>
        <v>2610.0817857142852</v>
      </c>
    </row>
    <row r="20" spans="2:21" s="468" customFormat="1" ht="25.15" customHeight="1">
      <c r="B20" s="469" t="s">
        <v>2567</v>
      </c>
      <c r="C20" s="470">
        <v>2467</v>
      </c>
      <c r="D20" s="470">
        <v>5137</v>
      </c>
      <c r="E20" s="470">
        <v>7223</v>
      </c>
      <c r="F20" s="470">
        <v>7093</v>
      </c>
      <c r="G20" s="470">
        <v>5126</v>
      </c>
      <c r="H20" s="470">
        <v>8564</v>
      </c>
      <c r="I20" s="470">
        <v>5743</v>
      </c>
      <c r="J20" s="470">
        <v>2204</v>
      </c>
      <c r="K20" s="470">
        <v>4044</v>
      </c>
      <c r="L20" s="470">
        <v>5170</v>
      </c>
      <c r="M20" s="470">
        <v>5450</v>
      </c>
      <c r="N20" s="470">
        <v>6669</v>
      </c>
      <c r="O20" s="471">
        <f t="shared" si="1"/>
        <v>64890</v>
      </c>
      <c r="P20" s="472"/>
      <c r="Q20" s="473">
        <f t="shared" si="2"/>
        <v>0.20857683772538152</v>
      </c>
      <c r="R20" s="474">
        <v>29</v>
      </c>
      <c r="S20" s="475">
        <f t="shared" si="0"/>
        <v>2237.5862068965516</v>
      </c>
    </row>
    <row r="21" spans="2:21" s="468" customFormat="1" ht="25.15" customHeight="1">
      <c r="B21" s="469" t="s">
        <v>2568</v>
      </c>
      <c r="C21" s="470">
        <v>3215</v>
      </c>
      <c r="D21" s="470">
        <v>4434</v>
      </c>
      <c r="E21" s="470">
        <v>14223</v>
      </c>
      <c r="F21" s="470">
        <v>14923</v>
      </c>
      <c r="G21" s="470">
        <v>10904</v>
      </c>
      <c r="H21" s="470">
        <v>8717</v>
      </c>
      <c r="I21" s="470">
        <v>6652</v>
      </c>
      <c r="J21" s="470">
        <v>3113</v>
      </c>
      <c r="K21" s="470">
        <v>5290</v>
      </c>
      <c r="L21" s="470">
        <v>5194</v>
      </c>
      <c r="M21" s="470">
        <v>3924</v>
      </c>
      <c r="N21" s="470">
        <v>3666</v>
      </c>
      <c r="O21" s="471">
        <f t="shared" si="1"/>
        <v>84255</v>
      </c>
      <c r="P21" s="472"/>
      <c r="Q21" s="473">
        <f t="shared" si="2"/>
        <v>-6.9200035606195393E-2</v>
      </c>
      <c r="R21" s="474">
        <v>31</v>
      </c>
      <c r="S21" s="475">
        <f t="shared" si="0"/>
        <v>2717.9032258064517</v>
      </c>
    </row>
    <row r="22" spans="2:21" s="468" customFormat="1" ht="25.15" customHeight="1">
      <c r="B22" s="469" t="s">
        <v>2569</v>
      </c>
      <c r="C22" s="470">
        <v>2836.7860000000001</v>
      </c>
      <c r="D22" s="470">
        <v>2650.5978</v>
      </c>
      <c r="E22" s="470">
        <v>4053.6040000000003</v>
      </c>
      <c r="F22" s="470">
        <v>3494.1390000000001</v>
      </c>
      <c r="G22" s="470">
        <v>4670.0780000000004</v>
      </c>
      <c r="H22" s="470">
        <v>6382.3330000000005</v>
      </c>
      <c r="I22" s="470">
        <v>0</v>
      </c>
      <c r="J22" s="470">
        <v>1197.412</v>
      </c>
      <c r="K22" s="470">
        <v>3257.6429999999996</v>
      </c>
      <c r="L22" s="470">
        <v>3143.924</v>
      </c>
      <c r="M22" s="470">
        <v>6138.9270000000006</v>
      </c>
      <c r="N22" s="470">
        <v>3434.9340000000002</v>
      </c>
      <c r="O22" s="471">
        <f t="shared" si="1"/>
        <v>41260.377800000002</v>
      </c>
      <c r="P22" s="472"/>
      <c r="Q22" s="473">
        <f t="shared" si="2"/>
        <v>0.90072304669978087</v>
      </c>
      <c r="R22" s="474">
        <v>31</v>
      </c>
      <c r="S22" s="475">
        <f t="shared" si="0"/>
        <v>1330.979929032258</v>
      </c>
    </row>
    <row r="23" spans="2:21" ht="25.15" customHeight="1">
      <c r="B23" s="518" t="s">
        <v>2610</v>
      </c>
      <c r="H23" s="478"/>
    </row>
    <row r="24" spans="2:21" s="468" customFormat="1" ht="49.15" customHeight="1">
      <c r="B24" s="479" t="s">
        <v>2611</v>
      </c>
      <c r="C24" s="463" t="s">
        <v>1830</v>
      </c>
      <c r="D24" s="463" t="s">
        <v>2548</v>
      </c>
      <c r="E24" s="463" t="s">
        <v>2549</v>
      </c>
      <c r="F24" s="463" t="s">
        <v>2550</v>
      </c>
      <c r="G24" s="463" t="s">
        <v>2551</v>
      </c>
      <c r="H24" s="463" t="s">
        <v>2552</v>
      </c>
      <c r="I24" s="463" t="s">
        <v>2553</v>
      </c>
      <c r="J24" s="463" t="s">
        <v>2554</v>
      </c>
      <c r="K24" s="463" t="s">
        <v>2555</v>
      </c>
      <c r="L24" s="463" t="s">
        <v>2556</v>
      </c>
      <c r="M24" s="463" t="s">
        <v>2557</v>
      </c>
      <c r="N24" s="463" t="s">
        <v>2558</v>
      </c>
      <c r="O24" s="463" t="s">
        <v>2559</v>
      </c>
      <c r="P24" s="1033" t="s">
        <v>2560</v>
      </c>
      <c r="Q24" s="1034"/>
      <c r="R24" s="517" t="s">
        <v>2571</v>
      </c>
      <c r="S24" s="467" t="s">
        <v>2612</v>
      </c>
    </row>
    <row r="25" spans="2:21" ht="25.15" customHeight="1">
      <c r="B25" s="481" t="s">
        <v>2563</v>
      </c>
      <c r="C25" s="470">
        <v>3883.91</v>
      </c>
      <c r="D25" s="470">
        <f>IFERROR(GETPIVOTDATA("Sum of Poids (Kg)",'Data Par Département'!$A$3,"Type","Professionnel","Departement",75,"Months (Date)",D14),"")</f>
        <v>4439.3599999999997</v>
      </c>
      <c r="E25" s="470">
        <f>IFERROR(GETPIVOTDATA("Sum of Poids (Kg)",'Data Par Département'!$A$3,"Type","Professionnel","Departement",75,"Months (Date)",E14),"")</f>
        <v>6955.2000000000007</v>
      </c>
      <c r="F25" s="470">
        <f>IFERROR(GETPIVOTDATA("Sum of Poids (Kg)",'Data Par Département'!$A$3,"Type","Professionnel","Departement",75,"Months (Date)",F14),"")</f>
        <v>1653.8899999999999</v>
      </c>
      <c r="G25" s="470" t="str">
        <f>IFERROR(GETPIVOTDATA("Sum of Poids (Kg)",'Data Par Département'!$A$3,"Type","Professionnel","Departement",75,"Months (Date)",G14),"")</f>
        <v/>
      </c>
      <c r="H25" s="470" t="str">
        <f>IFERROR(GETPIVOTDATA("Sum of Poids (Kg)",'Data Par Département'!$A$3,"Type","Professionnel","Departement",75,"Months (Date)",H14),"")</f>
        <v/>
      </c>
      <c r="I25" s="470" t="str">
        <f>IFERROR(GETPIVOTDATA("Sum of Poids (Kg)",'Data Par Département'!$A$3,"Type","Professionnel","Departement",75,"Months (Date)",I14),"")</f>
        <v/>
      </c>
      <c r="J25" s="470" t="str">
        <f>IFERROR(GETPIVOTDATA("Sum of Poids (Kg)",'Data Par Département'!$A$3,"Type","Professionnel","Departement",75,"Months (Date)",J14),"")</f>
        <v/>
      </c>
      <c r="K25" s="470" t="str">
        <f>IFERROR(GETPIVOTDATA("Sum of Poids (Kg)",'Data Par Département'!$A$3,"Type","Professionnel","Departement",75,"Months (Date)",K14),"")</f>
        <v/>
      </c>
      <c r="L25" s="470" t="str">
        <f>IFERROR(GETPIVOTDATA("Sum of Poids (Kg)",'Data Par Département'!$A$3,"Type","Professionnel","Departement",75,"Months (Date)",L14),"")</f>
        <v/>
      </c>
      <c r="M25" s="470" t="str">
        <f>IFERROR(GETPIVOTDATA("Sum of Poids (Kg)",'Data Par Département'!$A$3,"Type","Professionnel","Departement",75,"Months (Date)",M14),"")</f>
        <v/>
      </c>
      <c r="N25" s="470" t="str">
        <f>IFERROR(GETPIVOTDATA("Sum of Poids (Kg)",'Data Par Département'!$A$3,"Type","Professionnel","Departement",75,"Months (Date)",N14),"")</f>
        <v/>
      </c>
      <c r="O25" s="471">
        <f t="shared" ref="O25:O31" si="3">SUM(C25:N25)</f>
        <v>16932.36</v>
      </c>
      <c r="P25" s="482"/>
      <c r="Q25" s="473"/>
      <c r="R25" s="519" cm="1">
        <f t="array" ref="R25">ROWS(_xlfn.UNIQUE(_xlfn._xlws.FILTER('Tableau de Suivi'!$K2:$K10320,('Tableau de Suivi'!$P2:$P10320="Professionnel") * ('Tableau de Suivi'!$X2:$X10320=75))))</f>
        <v>19</v>
      </c>
      <c r="S25" s="520"/>
      <c r="T25" s="468"/>
      <c r="U25" s="468"/>
    </row>
    <row r="26" spans="2:21" ht="25.15" customHeight="1">
      <c r="B26" s="481" t="s">
        <v>2564</v>
      </c>
      <c r="C26" s="470">
        <v>3210.797</v>
      </c>
      <c r="D26" s="470">
        <v>3555.5899999999997</v>
      </c>
      <c r="E26" s="470">
        <v>3028.6949999999997</v>
      </c>
      <c r="F26" s="470">
        <v>4010.5850000000005</v>
      </c>
      <c r="G26" s="470">
        <v>4976.9060000000009</v>
      </c>
      <c r="H26" s="470">
        <v>7291.7</v>
      </c>
      <c r="I26" s="470">
        <v>5721.1100000000006</v>
      </c>
      <c r="J26" s="470">
        <v>21701.279999999999</v>
      </c>
      <c r="K26" s="470">
        <v>10634.8</v>
      </c>
      <c r="L26" s="470">
        <v>4150.04</v>
      </c>
      <c r="M26" s="476">
        <v>3595.0339999999997</v>
      </c>
      <c r="N26" s="476">
        <v>4568.75</v>
      </c>
      <c r="O26" s="471">
        <f t="shared" si="3"/>
        <v>76445.286999999997</v>
      </c>
      <c r="P26" s="482"/>
      <c r="Q26" s="473"/>
      <c r="R26" s="519">
        <v>51</v>
      </c>
      <c r="S26" s="520" t="e">
        <v>#DIV/0!</v>
      </c>
      <c r="T26" s="468"/>
      <c r="U26" s="468"/>
    </row>
    <row r="27" spans="2:21" ht="25.15" customHeight="1">
      <c r="B27" s="481" t="s">
        <v>2565</v>
      </c>
      <c r="C27" s="470">
        <v>8844.9</v>
      </c>
      <c r="D27" s="470">
        <v>8042.3899999999994</v>
      </c>
      <c r="E27" s="470">
        <v>9998.3100000000013</v>
      </c>
      <c r="F27" s="470">
        <v>5727.7550000000001</v>
      </c>
      <c r="G27" s="470">
        <v>8228.7139999999999</v>
      </c>
      <c r="H27" s="470">
        <v>10412.139999999998</v>
      </c>
      <c r="I27" s="470">
        <v>4086.0299999999997</v>
      </c>
      <c r="J27" s="470">
        <v>316.3</v>
      </c>
      <c r="K27" s="470">
        <v>2602.98</v>
      </c>
      <c r="L27" s="470">
        <v>3239.11</v>
      </c>
      <c r="M27" s="470">
        <v>3553.71</v>
      </c>
      <c r="N27" s="470">
        <v>3560.1350000000002</v>
      </c>
      <c r="O27" s="471">
        <f t="shared" si="3"/>
        <v>68612.474000000002</v>
      </c>
      <c r="P27" s="482" t="s">
        <v>2573</v>
      </c>
      <c r="Q27" s="473">
        <f>($O$26-O27)/O27</f>
        <v>0.11416018900586494</v>
      </c>
      <c r="R27" s="519">
        <v>37</v>
      </c>
      <c r="S27" s="520" t="e">
        <v>#DIV/0!</v>
      </c>
      <c r="T27" s="468"/>
      <c r="U27" s="468"/>
    </row>
    <row r="28" spans="2:21" ht="25.15" customHeight="1">
      <c r="B28" s="481" t="s">
        <v>2566</v>
      </c>
      <c r="C28" s="470">
        <v>7709.2999999999993</v>
      </c>
      <c r="D28" s="470">
        <v>8766.0349999999999</v>
      </c>
      <c r="E28" s="470">
        <v>11596.5345</v>
      </c>
      <c r="F28" s="470">
        <v>10856.18</v>
      </c>
      <c r="G28" s="470">
        <v>12437.79</v>
      </c>
      <c r="H28" s="470">
        <v>14464.34</v>
      </c>
      <c r="I28" s="470">
        <v>12441.414999999999</v>
      </c>
      <c r="J28" s="470">
        <v>9530.85</v>
      </c>
      <c r="K28" s="470">
        <v>7969.9</v>
      </c>
      <c r="L28" s="470">
        <v>8636.8149999999987</v>
      </c>
      <c r="M28" s="470">
        <v>8337.7350000000006</v>
      </c>
      <c r="N28" s="470">
        <v>11067.645000000002</v>
      </c>
      <c r="O28" s="471">
        <f t="shared" si="3"/>
        <v>123814.5395</v>
      </c>
      <c r="P28" s="482"/>
      <c r="Q28" s="473">
        <f t="shared" ref="Q28:Q31" si="4">($O$26-O28)/O28</f>
        <v>-0.38258230972946439</v>
      </c>
      <c r="R28" s="519">
        <v>54</v>
      </c>
      <c r="S28" s="520" t="e">
        <v>#DIV/0!</v>
      </c>
      <c r="T28" s="468"/>
      <c r="U28" s="468"/>
    </row>
    <row r="29" spans="2:21" ht="25.15" customHeight="1">
      <c r="B29" s="481" t="s">
        <v>2567</v>
      </c>
      <c r="C29" s="470">
        <v>2752</v>
      </c>
      <c r="D29" s="470">
        <v>4789</v>
      </c>
      <c r="E29" s="470">
        <v>3302</v>
      </c>
      <c r="F29" s="470">
        <v>4025</v>
      </c>
      <c r="G29" s="470">
        <v>4896</v>
      </c>
      <c r="H29" s="470">
        <v>8836</v>
      </c>
      <c r="I29" s="470">
        <v>6624</v>
      </c>
      <c r="J29" s="470">
        <v>4353</v>
      </c>
      <c r="K29" s="470">
        <v>8166</v>
      </c>
      <c r="L29" s="470">
        <v>7647</v>
      </c>
      <c r="M29" s="470">
        <v>8676</v>
      </c>
      <c r="N29" s="470">
        <v>11468</v>
      </c>
      <c r="O29" s="471">
        <f t="shared" si="3"/>
        <v>75534</v>
      </c>
      <c r="P29" s="482"/>
      <c r="Q29" s="473">
        <f t="shared" si="4"/>
        <v>1.2064593428125037E-2</v>
      </c>
      <c r="R29" s="519">
        <v>40</v>
      </c>
      <c r="S29" s="520" t="e">
        <v>#DIV/0!</v>
      </c>
      <c r="T29" s="468"/>
      <c r="U29" s="468"/>
    </row>
    <row r="30" spans="2:21" ht="25.15" customHeight="1">
      <c r="B30" s="481" t="s">
        <v>2568</v>
      </c>
      <c r="C30" s="470">
        <v>4994</v>
      </c>
      <c r="D30" s="470">
        <v>6053</v>
      </c>
      <c r="E30" s="470">
        <v>10536</v>
      </c>
      <c r="F30" s="470">
        <v>15450</v>
      </c>
      <c r="G30" s="470">
        <v>13628</v>
      </c>
      <c r="H30" s="470">
        <v>10833</v>
      </c>
      <c r="I30" s="470">
        <v>12920</v>
      </c>
      <c r="J30" s="470">
        <v>4716</v>
      </c>
      <c r="K30" s="470">
        <v>6000</v>
      </c>
      <c r="L30" s="470">
        <v>4494</v>
      </c>
      <c r="M30" s="470">
        <v>6507</v>
      </c>
      <c r="N30" s="470">
        <v>5565</v>
      </c>
      <c r="O30" s="471">
        <f t="shared" si="3"/>
        <v>101696</v>
      </c>
      <c r="P30" s="482" t="s">
        <v>2574</v>
      </c>
      <c r="Q30" s="473">
        <f t="shared" si="4"/>
        <v>-0.2482960293423537</v>
      </c>
      <c r="R30" s="519">
        <v>78</v>
      </c>
      <c r="S30" s="520" t="e">
        <v>#DIV/0!</v>
      </c>
      <c r="T30" s="468"/>
      <c r="U30" s="468"/>
    </row>
    <row r="31" spans="2:21" ht="25.15" customHeight="1">
      <c r="B31" s="481" t="s">
        <v>2569</v>
      </c>
      <c r="C31" s="470">
        <v>4694.3729999999996</v>
      </c>
      <c r="D31" s="470">
        <v>3555.2939999999999</v>
      </c>
      <c r="E31" s="470">
        <v>5606.0009999999993</v>
      </c>
      <c r="F31" s="470">
        <v>4876.1410000000014</v>
      </c>
      <c r="G31" s="470">
        <v>6651.1539999999995</v>
      </c>
      <c r="H31" s="470">
        <v>8119.6740000000009</v>
      </c>
      <c r="I31" s="470">
        <v>5977.0509999999995</v>
      </c>
      <c r="J31" s="470">
        <v>2794.7230000000004</v>
      </c>
      <c r="K31" s="470">
        <v>4659.2010000000018</v>
      </c>
      <c r="L31" s="470">
        <v>4564.2610000000004</v>
      </c>
      <c r="M31" s="470">
        <v>6080.2749999999996</v>
      </c>
      <c r="N31" s="470">
        <v>4782.5690000000013</v>
      </c>
      <c r="O31" s="471">
        <f t="shared" si="3"/>
        <v>62360.717000000004</v>
      </c>
      <c r="P31" s="482"/>
      <c r="Q31" s="473">
        <f t="shared" si="4"/>
        <v>0.22585644741704927</v>
      </c>
      <c r="R31" s="519">
        <v>62</v>
      </c>
      <c r="S31" s="520" t="e">
        <v>#DIV/0!</v>
      </c>
      <c r="T31" s="468"/>
      <c r="U31" s="468"/>
    </row>
    <row r="32" spans="2:21" s="468" customFormat="1" ht="42" customHeight="1">
      <c r="B32" s="479" t="s">
        <v>2613</v>
      </c>
      <c r="C32" s="463" t="s">
        <v>1830</v>
      </c>
      <c r="D32" s="463" t="s">
        <v>2548</v>
      </c>
      <c r="E32" s="463" t="s">
        <v>2549</v>
      </c>
      <c r="F32" s="463" t="s">
        <v>2550</v>
      </c>
      <c r="G32" s="463" t="s">
        <v>2551</v>
      </c>
      <c r="H32" s="463" t="s">
        <v>2552</v>
      </c>
      <c r="I32" s="463" t="s">
        <v>2553</v>
      </c>
      <c r="J32" s="463" t="s">
        <v>2554</v>
      </c>
      <c r="K32" s="463" t="s">
        <v>2555</v>
      </c>
      <c r="L32" s="463" t="s">
        <v>2556</v>
      </c>
      <c r="M32" s="463" t="s">
        <v>2557</v>
      </c>
      <c r="N32" s="463" t="s">
        <v>2558</v>
      </c>
      <c r="O32" s="463" t="s">
        <v>2559</v>
      </c>
      <c r="P32" s="1033" t="s">
        <v>2560</v>
      </c>
      <c r="Q32" s="1034"/>
      <c r="R32" s="521" t="s">
        <v>2571</v>
      </c>
      <c r="S32" s="522" t="s">
        <v>2614</v>
      </c>
    </row>
    <row r="33" spans="2:21" ht="25.15" customHeight="1">
      <c r="B33" s="481" t="s">
        <v>2563</v>
      </c>
      <c r="C33" s="470">
        <v>56</v>
      </c>
      <c r="D33" s="470">
        <f>IFERROR(GETPIVOTDATA("Count of Partenaires / Associations",'Data Par Département'!$A$3,"Type","Professionnel","Departement",75,"Months (Date)",D14),"")</f>
        <v>62</v>
      </c>
      <c r="E33" s="470">
        <f>IFERROR(GETPIVOTDATA("Count of Partenaires / Associations",'Data Par Département'!$A$3,"Type","Professionnel","Departement",75,"Months (Date)",E14),"")</f>
        <v>67</v>
      </c>
      <c r="F33" s="470">
        <f>IFERROR(GETPIVOTDATA("Count of Partenaires / Associations",'Data Par Département'!$A$3,"Type","Professionnel","Departement",75,"Months (Date)",F14),"")</f>
        <v>46</v>
      </c>
      <c r="G33" s="470" t="str">
        <f>IFERROR(GETPIVOTDATA("Count of Partenaires / Associations",'Data Par Département'!$A$3,"Type","Professionnel","Departement",75,"Months (Date)",G14),"")</f>
        <v/>
      </c>
      <c r="H33" s="470" t="str">
        <f>IFERROR(GETPIVOTDATA("Count of Partenaires / Associations",'Data Par Département'!$A$3,"Type","Professionnel","Departement",75,"Months (Date)",H14),"")</f>
        <v/>
      </c>
      <c r="I33" s="470" t="str">
        <f>IFERROR(GETPIVOTDATA("Count of Partenaires / Associations",'Data Par Département'!$A$3,"Type","Professionnel","Departement",75,"Months (Date)",I14),"")</f>
        <v/>
      </c>
      <c r="J33" s="470" t="str">
        <f>IFERROR(GETPIVOTDATA("Count of Partenaires / Associations",'Data Par Département'!$A$3,"Type","Professionnel","Departement",75,"Months (Date)",J14),"")</f>
        <v/>
      </c>
      <c r="K33" s="470" t="str">
        <f>IFERROR(GETPIVOTDATA("Count of Partenaires / Associations",'Data Par Département'!$A$3,"Type","Professionnel","Departement",75,"Months (Date)",K14),"")</f>
        <v/>
      </c>
      <c r="L33" s="470" t="str">
        <f>IFERROR(GETPIVOTDATA("Count of Partenaires / Associations",'Data Par Département'!$A$3,"Type","Professionnel","Departement",75,"Months (Date)",L14),"")</f>
        <v/>
      </c>
      <c r="M33" s="470" t="str">
        <f>IFERROR(GETPIVOTDATA("Count of Partenaires / Associations",'Data Par Département'!$A$3,"Type","Professionnel","Departement",75,"Months (Date)",M14),"")</f>
        <v/>
      </c>
      <c r="N33" s="470" t="str">
        <f>IFERROR(GETPIVOTDATA("Count of Partenaires / Associations",'Data Par Département'!$A$3,"Type","Professionnel","Departement",75,"Months (Date)",N14),"")</f>
        <v/>
      </c>
      <c r="O33" s="471">
        <f>SUM(C33:N33)</f>
        <v>231</v>
      </c>
      <c r="P33" s="482"/>
      <c r="Q33" s="473"/>
      <c r="R33" s="519">
        <f t="shared" ref="R33:R39" si="5">R25</f>
        <v>19</v>
      </c>
      <c r="S33" s="520"/>
      <c r="T33" s="468"/>
      <c r="U33" s="468"/>
    </row>
    <row r="34" spans="2:21" ht="25.15" customHeight="1">
      <c r="B34" s="481" t="s">
        <v>2564</v>
      </c>
      <c r="C34" s="470">
        <v>50</v>
      </c>
      <c r="D34" s="470">
        <v>52</v>
      </c>
      <c r="E34" s="470">
        <v>55</v>
      </c>
      <c r="F34" s="470">
        <v>60</v>
      </c>
      <c r="G34" s="470">
        <v>75</v>
      </c>
      <c r="H34" s="470">
        <v>97</v>
      </c>
      <c r="I34" s="470">
        <v>65</v>
      </c>
      <c r="J34" s="470">
        <v>105</v>
      </c>
      <c r="K34" s="470">
        <v>85</v>
      </c>
      <c r="L34" s="470">
        <v>67</v>
      </c>
      <c r="M34" s="476">
        <v>53</v>
      </c>
      <c r="N34" s="476">
        <v>59</v>
      </c>
      <c r="O34" s="471">
        <f>SUM(C34:N34)</f>
        <v>823</v>
      </c>
      <c r="P34" s="482"/>
      <c r="Q34" s="473"/>
      <c r="R34" s="519">
        <f t="shared" si="5"/>
        <v>51</v>
      </c>
      <c r="S34" s="520" t="e">
        <v>#DIV/0!</v>
      </c>
      <c r="T34" s="468"/>
      <c r="U34" s="468"/>
    </row>
    <row r="35" spans="2:21" ht="25.15" customHeight="1">
      <c r="B35" s="481" t="s">
        <v>2565</v>
      </c>
      <c r="C35" s="470">
        <v>83</v>
      </c>
      <c r="D35" s="470">
        <v>78</v>
      </c>
      <c r="E35" s="470">
        <v>98</v>
      </c>
      <c r="F35" s="470">
        <v>73</v>
      </c>
      <c r="G35" s="470">
        <v>95</v>
      </c>
      <c r="H35" s="470">
        <v>102</v>
      </c>
      <c r="I35" s="470">
        <v>50</v>
      </c>
      <c r="J35" s="470">
        <v>6</v>
      </c>
      <c r="K35" s="470">
        <v>50</v>
      </c>
      <c r="L35" s="470">
        <v>53</v>
      </c>
      <c r="M35" s="470">
        <v>61</v>
      </c>
      <c r="N35" s="470">
        <v>50</v>
      </c>
      <c r="O35" s="471">
        <f t="shared" ref="O35:O38" si="6">SUM(C35:N35)</f>
        <v>799</v>
      </c>
      <c r="P35" s="482"/>
      <c r="Q35" s="473">
        <f>($O$34-O35)/O35</f>
        <v>3.0037546933667083E-2</v>
      </c>
      <c r="R35" s="519">
        <f t="shared" si="5"/>
        <v>37</v>
      </c>
      <c r="S35" s="520" t="e">
        <v>#DIV/0!</v>
      </c>
      <c r="T35" s="468"/>
      <c r="U35" s="468"/>
    </row>
    <row r="36" spans="2:21" ht="25.15" customHeight="1">
      <c r="B36" s="481" t="s">
        <v>2566</v>
      </c>
      <c r="C36" s="470">
        <v>83</v>
      </c>
      <c r="D36" s="470">
        <v>94</v>
      </c>
      <c r="E36" s="470">
        <v>136</v>
      </c>
      <c r="F36" s="470">
        <v>133</v>
      </c>
      <c r="G36" s="470">
        <v>141</v>
      </c>
      <c r="H36" s="470">
        <v>132</v>
      </c>
      <c r="I36" s="470">
        <v>132</v>
      </c>
      <c r="J36" s="470">
        <v>74</v>
      </c>
      <c r="K36" s="470">
        <v>115</v>
      </c>
      <c r="L36" s="470">
        <v>114</v>
      </c>
      <c r="M36" s="470">
        <v>104</v>
      </c>
      <c r="N36" s="470">
        <v>114</v>
      </c>
      <c r="O36" s="471">
        <f t="shared" si="6"/>
        <v>1372</v>
      </c>
      <c r="P36" s="482"/>
      <c r="Q36" s="473">
        <f t="shared" ref="Q36:Q39" si="7">($O$34-O36)/O36</f>
        <v>-0.4001457725947522</v>
      </c>
      <c r="R36" s="519">
        <f t="shared" si="5"/>
        <v>54</v>
      </c>
      <c r="S36" s="520" t="e">
        <v>#DIV/0!</v>
      </c>
      <c r="T36" s="468"/>
      <c r="U36" s="468"/>
    </row>
    <row r="37" spans="2:21" ht="25.15" customHeight="1">
      <c r="B37" s="481" t="s">
        <v>2567</v>
      </c>
      <c r="C37" s="470">
        <v>62</v>
      </c>
      <c r="D37" s="470">
        <v>64</v>
      </c>
      <c r="E37" s="470">
        <v>77</v>
      </c>
      <c r="F37" s="470">
        <v>154</v>
      </c>
      <c r="G37" s="470">
        <v>92</v>
      </c>
      <c r="H37" s="470">
        <v>125</v>
      </c>
      <c r="I37" s="470">
        <v>92</v>
      </c>
      <c r="J37" s="470">
        <v>49</v>
      </c>
      <c r="K37" s="470">
        <v>98</v>
      </c>
      <c r="L37" s="470">
        <v>96</v>
      </c>
      <c r="M37" s="470">
        <v>84</v>
      </c>
      <c r="N37" s="470">
        <v>101</v>
      </c>
      <c r="O37" s="471">
        <f t="shared" si="6"/>
        <v>1094</v>
      </c>
      <c r="P37" s="482"/>
      <c r="Q37" s="473">
        <f t="shared" si="7"/>
        <v>-0.24771480804387569</v>
      </c>
      <c r="R37" s="519">
        <f t="shared" si="5"/>
        <v>40</v>
      </c>
      <c r="S37" s="520" t="e">
        <v>#DIV/0!</v>
      </c>
      <c r="T37" s="468"/>
      <c r="U37" s="468"/>
    </row>
    <row r="38" spans="2:21" ht="25.15" customHeight="1">
      <c r="B38" s="481" t="s">
        <v>2568</v>
      </c>
      <c r="C38" s="470">
        <v>122</v>
      </c>
      <c r="D38" s="470">
        <v>72</v>
      </c>
      <c r="E38" s="470">
        <v>124</v>
      </c>
      <c r="F38" s="470">
        <v>136</v>
      </c>
      <c r="G38" s="470">
        <v>106</v>
      </c>
      <c r="H38" s="470">
        <v>126</v>
      </c>
      <c r="I38" s="470">
        <v>128</v>
      </c>
      <c r="J38" s="470">
        <v>69</v>
      </c>
      <c r="K38" s="470">
        <v>130</v>
      </c>
      <c r="L38" s="470">
        <v>122</v>
      </c>
      <c r="M38" s="470">
        <v>101</v>
      </c>
      <c r="N38" s="470">
        <v>65</v>
      </c>
      <c r="O38" s="471">
        <f t="shared" si="6"/>
        <v>1301</v>
      </c>
      <c r="P38" s="482"/>
      <c r="Q38" s="473">
        <f t="shared" si="7"/>
        <v>-0.36740968485780168</v>
      </c>
      <c r="R38" s="519">
        <f t="shared" si="5"/>
        <v>78</v>
      </c>
      <c r="S38" s="520" t="e">
        <v>#DIV/0!</v>
      </c>
      <c r="T38" s="468"/>
      <c r="U38" s="468"/>
    </row>
    <row r="39" spans="2:21" ht="25.15" customHeight="1">
      <c r="B39" s="481" t="s">
        <v>2569</v>
      </c>
      <c r="C39" s="470"/>
      <c r="D39" s="470"/>
      <c r="E39" s="470"/>
      <c r="F39" s="470"/>
      <c r="G39" s="470"/>
      <c r="H39" s="470"/>
      <c r="I39" s="470"/>
      <c r="J39" s="470"/>
      <c r="K39" s="470"/>
      <c r="L39" s="470"/>
      <c r="M39" s="470"/>
      <c r="N39" s="470"/>
      <c r="O39" s="471">
        <v>1806</v>
      </c>
      <c r="P39" s="482" t="s">
        <v>2615</v>
      </c>
      <c r="Q39" s="473">
        <f t="shared" si="7"/>
        <v>-0.54429678848283503</v>
      </c>
      <c r="R39" s="519">
        <f t="shared" si="5"/>
        <v>62</v>
      </c>
      <c r="S39" s="520" t="e">
        <v>#DIV/0!</v>
      </c>
      <c r="T39" s="468"/>
      <c r="U39" s="468"/>
    </row>
    <row r="40" spans="2:21" ht="46.9" customHeight="1">
      <c r="B40" s="523" t="s">
        <v>2577</v>
      </c>
      <c r="C40" s="483" t="s">
        <v>1830</v>
      </c>
      <c r="D40" s="483" t="s">
        <v>2548</v>
      </c>
      <c r="E40" s="483" t="s">
        <v>2549</v>
      </c>
      <c r="F40" s="483" t="s">
        <v>2550</v>
      </c>
      <c r="G40" s="483" t="s">
        <v>2551</v>
      </c>
      <c r="H40" s="483" t="s">
        <v>2552</v>
      </c>
      <c r="I40" s="483" t="s">
        <v>2553</v>
      </c>
      <c r="J40" s="483" t="s">
        <v>2554</v>
      </c>
      <c r="K40" s="483" t="s">
        <v>2555</v>
      </c>
      <c r="L40" s="483" t="s">
        <v>2556</v>
      </c>
      <c r="M40" s="483" t="s">
        <v>2557</v>
      </c>
      <c r="N40" s="483" t="s">
        <v>2558</v>
      </c>
      <c r="O40" s="483" t="s">
        <v>2559</v>
      </c>
      <c r="P40" s="1033" t="s">
        <v>2560</v>
      </c>
      <c r="Q40" s="1034"/>
      <c r="R40" s="468"/>
      <c r="S40" s="489"/>
      <c r="T40" s="468"/>
      <c r="U40" s="468"/>
    </row>
    <row r="41" spans="2:21" ht="25.15" customHeight="1">
      <c r="B41" s="481" t="s">
        <v>2563</v>
      </c>
      <c r="C41" s="470">
        <f t="shared" ref="C41:O47" si="8">C25/C33</f>
        <v>69.355535714285708</v>
      </c>
      <c r="D41" s="470">
        <f t="shared" si="8"/>
        <v>71.602580645161282</v>
      </c>
      <c r="E41" s="470">
        <f t="shared" si="8"/>
        <v>103.8089552238806</v>
      </c>
      <c r="F41" s="470">
        <f>IFERROR(F25/F33,"")</f>
        <v>35.954130434782606</v>
      </c>
      <c r="G41" s="470" t="str">
        <f t="shared" ref="G41:N41" si="9">IFERROR(G25/G33,"")</f>
        <v/>
      </c>
      <c r="H41" s="470" t="str">
        <f t="shared" si="9"/>
        <v/>
      </c>
      <c r="I41" s="470" t="str">
        <f t="shared" si="9"/>
        <v/>
      </c>
      <c r="J41" s="470" t="str">
        <f t="shared" si="9"/>
        <v/>
      </c>
      <c r="K41" s="470" t="str">
        <f t="shared" si="9"/>
        <v/>
      </c>
      <c r="L41" s="470" t="str">
        <f t="shared" si="9"/>
        <v/>
      </c>
      <c r="M41" s="470" t="str">
        <f t="shared" si="9"/>
        <v/>
      </c>
      <c r="N41" s="470" t="str">
        <f t="shared" si="9"/>
        <v/>
      </c>
      <c r="O41" s="471">
        <f t="shared" si="8"/>
        <v>73.300259740259747</v>
      </c>
      <c r="P41" s="472"/>
      <c r="Q41" s="473"/>
    </row>
    <row r="42" spans="2:21" ht="25.15" customHeight="1">
      <c r="B42" s="481" t="s">
        <v>2564</v>
      </c>
      <c r="C42" s="470">
        <f t="shared" si="8"/>
        <v>64.215940000000003</v>
      </c>
      <c r="D42" s="470">
        <f t="shared" si="8"/>
        <v>68.376730769230761</v>
      </c>
      <c r="E42" s="470">
        <f t="shared" si="8"/>
        <v>55.067181818181815</v>
      </c>
      <c r="F42" s="470">
        <f t="shared" si="8"/>
        <v>66.84308333333334</v>
      </c>
      <c r="G42" s="470">
        <f t="shared" si="8"/>
        <v>66.358746666666676</v>
      </c>
      <c r="H42" s="470">
        <f t="shared" si="8"/>
        <v>75.172164948453613</v>
      </c>
      <c r="I42" s="470">
        <f t="shared" si="8"/>
        <v>88.017076923076928</v>
      </c>
      <c r="J42" s="470">
        <f t="shared" si="8"/>
        <v>206.67885714285714</v>
      </c>
      <c r="K42" s="470">
        <f t="shared" si="8"/>
        <v>125.11529411764705</v>
      </c>
      <c r="L42" s="470">
        <f t="shared" si="8"/>
        <v>61.940895522388061</v>
      </c>
      <c r="M42" s="476">
        <f t="shared" si="8"/>
        <v>67.830830188679244</v>
      </c>
      <c r="N42" s="476">
        <f t="shared" si="8"/>
        <v>77.436440677966104</v>
      </c>
      <c r="O42" s="471">
        <f t="shared" si="8"/>
        <v>92.886132442284321</v>
      </c>
      <c r="P42" s="472"/>
      <c r="Q42" s="473"/>
    </row>
    <row r="43" spans="2:21" ht="25.15" customHeight="1">
      <c r="B43" s="481" t="s">
        <v>2565</v>
      </c>
      <c r="C43" s="470">
        <f t="shared" si="8"/>
        <v>106.56506024096385</v>
      </c>
      <c r="D43" s="470">
        <f t="shared" si="8"/>
        <v>103.1075641025641</v>
      </c>
      <c r="E43" s="470">
        <f t="shared" si="8"/>
        <v>102.02357142857144</v>
      </c>
      <c r="F43" s="470">
        <f t="shared" si="8"/>
        <v>78.462397260273974</v>
      </c>
      <c r="G43" s="470">
        <f t="shared" si="8"/>
        <v>86.618042105263157</v>
      </c>
      <c r="H43" s="470">
        <f t="shared" si="8"/>
        <v>102.0798039215686</v>
      </c>
      <c r="I43" s="470">
        <f t="shared" si="8"/>
        <v>81.72059999999999</v>
      </c>
      <c r="J43" s="470">
        <f t="shared" si="8"/>
        <v>52.716666666666669</v>
      </c>
      <c r="K43" s="470">
        <f t="shared" si="8"/>
        <v>52.059600000000003</v>
      </c>
      <c r="L43" s="470">
        <f t="shared" si="8"/>
        <v>61.115283018867927</v>
      </c>
      <c r="M43" s="470">
        <f t="shared" si="8"/>
        <v>58.25754098360656</v>
      </c>
      <c r="N43" s="470">
        <f t="shared" si="8"/>
        <v>71.202700000000007</v>
      </c>
      <c r="O43" s="471">
        <f t="shared" si="8"/>
        <v>85.872933667083856</v>
      </c>
      <c r="P43" s="472"/>
      <c r="Q43" s="473">
        <f>($O$42-O43)/O43</f>
        <v>8.1669490906058448E-2</v>
      </c>
    </row>
    <row r="44" spans="2:21" ht="25.15" customHeight="1">
      <c r="B44" s="481" t="s">
        <v>2566</v>
      </c>
      <c r="C44" s="470">
        <f t="shared" si="8"/>
        <v>92.883132530120477</v>
      </c>
      <c r="D44" s="470">
        <f t="shared" si="8"/>
        <v>93.255691489361695</v>
      </c>
      <c r="E44" s="470">
        <f t="shared" si="8"/>
        <v>85.268636029411766</v>
      </c>
      <c r="F44" s="470">
        <f t="shared" si="8"/>
        <v>81.625413533834589</v>
      </c>
      <c r="G44" s="470">
        <f t="shared" si="8"/>
        <v>88.211276595744692</v>
      </c>
      <c r="H44" s="470">
        <f t="shared" si="8"/>
        <v>109.57833333333333</v>
      </c>
      <c r="I44" s="470">
        <f t="shared" si="8"/>
        <v>94.253143939393937</v>
      </c>
      <c r="J44" s="470">
        <f t="shared" si="8"/>
        <v>128.79527027027027</v>
      </c>
      <c r="K44" s="470">
        <f t="shared" si="8"/>
        <v>69.303478260869568</v>
      </c>
      <c r="L44" s="470">
        <f t="shared" si="8"/>
        <v>75.761535087719281</v>
      </c>
      <c r="M44" s="470">
        <f t="shared" si="8"/>
        <v>80.170528846153857</v>
      </c>
      <c r="N44" s="470">
        <f t="shared" si="8"/>
        <v>97.084605263157911</v>
      </c>
      <c r="O44" s="471">
        <f t="shared" si="8"/>
        <v>90.243833454810499</v>
      </c>
      <c r="P44" s="472"/>
      <c r="Q44" s="473">
        <f t="shared" ref="Q44:Q47" si="10">($O$42-O44)/O44</f>
        <v>2.9279551702521042E-2</v>
      </c>
    </row>
    <row r="45" spans="2:21" ht="25.15" customHeight="1">
      <c r="B45" s="481" t="s">
        <v>2567</v>
      </c>
      <c r="C45" s="470">
        <f t="shared" si="8"/>
        <v>44.387096774193552</v>
      </c>
      <c r="D45" s="470">
        <f t="shared" si="8"/>
        <v>74.828125</v>
      </c>
      <c r="E45" s="470">
        <f t="shared" si="8"/>
        <v>42.883116883116884</v>
      </c>
      <c r="F45" s="470">
        <f t="shared" si="8"/>
        <v>26.136363636363637</v>
      </c>
      <c r="G45" s="470">
        <f t="shared" si="8"/>
        <v>53.217391304347828</v>
      </c>
      <c r="H45" s="470">
        <f t="shared" si="8"/>
        <v>70.688000000000002</v>
      </c>
      <c r="I45" s="470">
        <f t="shared" si="8"/>
        <v>72</v>
      </c>
      <c r="J45" s="470">
        <f t="shared" si="8"/>
        <v>88.836734693877546</v>
      </c>
      <c r="K45" s="470">
        <f t="shared" si="8"/>
        <v>83.326530612244895</v>
      </c>
      <c r="L45" s="470">
        <f t="shared" si="8"/>
        <v>79.65625</v>
      </c>
      <c r="M45" s="470">
        <f t="shared" si="8"/>
        <v>103.28571428571429</v>
      </c>
      <c r="N45" s="470">
        <f t="shared" si="8"/>
        <v>113.54455445544555</v>
      </c>
      <c r="O45" s="471">
        <f t="shared" si="8"/>
        <v>69.04387568555758</v>
      </c>
      <c r="P45" s="472"/>
      <c r="Q45" s="473">
        <f t="shared" si="10"/>
        <v>0.34532037085099498</v>
      </c>
    </row>
    <row r="46" spans="2:21" ht="25.15" customHeight="1">
      <c r="B46" s="481" t="s">
        <v>2568</v>
      </c>
      <c r="C46" s="470">
        <f t="shared" si="8"/>
        <v>40.934426229508198</v>
      </c>
      <c r="D46" s="470">
        <f t="shared" si="8"/>
        <v>84.069444444444443</v>
      </c>
      <c r="E46" s="470">
        <f t="shared" si="8"/>
        <v>84.967741935483872</v>
      </c>
      <c r="F46" s="470">
        <f t="shared" si="8"/>
        <v>113.60294117647059</v>
      </c>
      <c r="G46" s="470">
        <f t="shared" si="8"/>
        <v>128.56603773584905</v>
      </c>
      <c r="H46" s="470">
        <f t="shared" si="8"/>
        <v>85.976190476190482</v>
      </c>
      <c r="I46" s="470">
        <f t="shared" si="8"/>
        <v>100.9375</v>
      </c>
      <c r="J46" s="470">
        <f t="shared" si="8"/>
        <v>68.347826086956516</v>
      </c>
      <c r="K46" s="470">
        <f t="shared" si="8"/>
        <v>46.153846153846153</v>
      </c>
      <c r="L46" s="470">
        <f t="shared" si="8"/>
        <v>36.83606557377049</v>
      </c>
      <c r="M46" s="470">
        <f t="shared" si="8"/>
        <v>64.425742574257427</v>
      </c>
      <c r="N46" s="470">
        <f t="shared" si="8"/>
        <v>85.615384615384613</v>
      </c>
      <c r="O46" s="471">
        <f t="shared" si="8"/>
        <v>78.167563412759421</v>
      </c>
      <c r="P46" s="472"/>
      <c r="Q46" s="473">
        <f t="shared" si="10"/>
        <v>0.18829509820850274</v>
      </c>
    </row>
    <row r="47" spans="2:21" ht="25.15" customHeight="1">
      <c r="B47" s="481" t="s">
        <v>2569</v>
      </c>
      <c r="C47" s="470"/>
      <c r="D47" s="470"/>
      <c r="E47" s="470"/>
      <c r="F47" s="470"/>
      <c r="G47" s="470"/>
      <c r="H47" s="470"/>
      <c r="I47" s="470"/>
      <c r="J47" s="470"/>
      <c r="K47" s="470"/>
      <c r="L47" s="470"/>
      <c r="M47" s="470"/>
      <c r="N47" s="470"/>
      <c r="O47" s="471">
        <f t="shared" si="8"/>
        <v>34.529743632336661</v>
      </c>
      <c r="P47" s="472"/>
      <c r="Q47" s="473">
        <f t="shared" si="10"/>
        <v>1.6900324957900252</v>
      </c>
    </row>
    <row r="48" spans="2:21" ht="36" customHeight="1">
      <c r="B48" s="486"/>
      <c r="C48" s="487"/>
      <c r="D48" s="487"/>
      <c r="E48" s="487"/>
      <c r="F48" s="487"/>
      <c r="G48" s="487"/>
      <c r="H48" s="487"/>
      <c r="I48" s="487"/>
      <c r="J48" s="487"/>
      <c r="K48" s="487"/>
      <c r="L48" s="487"/>
      <c r="M48" s="487"/>
      <c r="N48" s="487"/>
      <c r="O48" s="488"/>
      <c r="P48" s="488"/>
    </row>
    <row r="49" spans="2:19" s="468" customFormat="1" ht="40.9" customHeight="1">
      <c r="B49" s="479" t="s">
        <v>2616</v>
      </c>
      <c r="C49" s="463" t="s">
        <v>1830</v>
      </c>
      <c r="D49" s="463" t="s">
        <v>2548</v>
      </c>
      <c r="E49" s="463" t="s">
        <v>2549</v>
      </c>
      <c r="F49" s="463" t="s">
        <v>2550</v>
      </c>
      <c r="G49" s="463" t="s">
        <v>2551</v>
      </c>
      <c r="H49" s="463" t="s">
        <v>2552</v>
      </c>
      <c r="I49" s="463" t="s">
        <v>2553</v>
      </c>
      <c r="J49" s="463" t="s">
        <v>2554</v>
      </c>
      <c r="K49" s="463" t="s">
        <v>2555</v>
      </c>
      <c r="L49" s="463" t="s">
        <v>2556</v>
      </c>
      <c r="M49" s="463" t="s">
        <v>2557</v>
      </c>
      <c r="N49" s="463" t="s">
        <v>2558</v>
      </c>
      <c r="O49" s="463" t="s">
        <v>2559</v>
      </c>
      <c r="P49" s="1033" t="s">
        <v>2560</v>
      </c>
      <c r="Q49" s="1034"/>
      <c r="R49" s="483" t="s">
        <v>2561</v>
      </c>
      <c r="S49" s="484" t="s">
        <v>2579</v>
      </c>
    </row>
    <row r="50" spans="2:19" s="468" customFormat="1" ht="25.15" customHeight="1">
      <c r="B50" s="469" t="s">
        <v>2563</v>
      </c>
      <c r="C50" s="470">
        <v>43</v>
      </c>
      <c r="D50" s="470">
        <f>IFERROR(GETPIVOTDATA("Count of Partenaires / Associations",'Data Par Département'!$A$3,"Type","Association","Departement",75,"Months (Date)",D14),"")</f>
        <v>46</v>
      </c>
      <c r="E50" s="470">
        <f>IFERROR(GETPIVOTDATA("Count of Partenaires / Associations",'Data Par Département'!$A$3,"Type","Association","Departement",75,"Months (Date)",E14),"")</f>
        <v>49</v>
      </c>
      <c r="F50" s="470">
        <f>IFERROR(GETPIVOTDATA("Count of Partenaires / Associations",'Data Par Département'!$A$3,"Type","Association","Departement",75,"Months (Date)",F14),"")</f>
        <v>36</v>
      </c>
      <c r="G50" s="470" t="str">
        <f>IFERROR(GETPIVOTDATA("Count of Partenaires / Associations",'Data Par Département'!$A$3,"Type","Association","Departement",75,"Months (Date)",G14),"")</f>
        <v/>
      </c>
      <c r="H50" s="470" t="str">
        <f>IFERROR(GETPIVOTDATA("Count of Partenaires / Associations",'Data Par Département'!$A$3,"Type","Association","Departement",75,"Months (Date)",H14),"")</f>
        <v/>
      </c>
      <c r="I50" s="470" t="str">
        <f>IFERROR(GETPIVOTDATA("Count of Partenaires / Associations",'Data Par Département'!$A$3,"Type","Association","Departement",75,"Months (Date)",I14),"")</f>
        <v/>
      </c>
      <c r="J50" s="470" t="str">
        <f>IFERROR(GETPIVOTDATA("Count of Partenaires / Associations",'Data Par Département'!$A$3,"Type","Association","Departement",75,"Months (Date)",J14),"")</f>
        <v/>
      </c>
      <c r="K50" s="470" t="str">
        <f>IFERROR(GETPIVOTDATA("Count of Partenaires / Associations",'Data Par Département'!$A$3,"Type","Association","Departement",75,"Months (Date)",K14),"")</f>
        <v/>
      </c>
      <c r="L50" s="470" t="str">
        <f>IFERROR(GETPIVOTDATA("Count of Partenaires / Associations",'Data Par Département'!$A$3,"Type","Association","Departement",75,"Months (Date)",L14),"")</f>
        <v/>
      </c>
      <c r="M50" s="470" t="str">
        <f>IFERROR(GETPIVOTDATA("Count of Partenaires / Associations",'Data Par Département'!$A$3,"Type","Association","Departement",75,"Months (Date)",M14),"")</f>
        <v/>
      </c>
      <c r="N50" s="470" t="str">
        <f>IFERROR(GETPIVOTDATA("Count of Partenaires / Associations",'Data Par Département'!$A$3,"Type","Association","Departement",75,"Months (Date)",N14),"")</f>
        <v/>
      </c>
      <c r="O50" s="471">
        <f t="shared" ref="O50:O55" si="11">SUM(C50:N50)</f>
        <v>174</v>
      </c>
      <c r="P50" s="472"/>
      <c r="Q50" s="473"/>
      <c r="R50" s="474">
        <f t="shared" ref="R50:R56" si="12">R16</f>
        <v>16</v>
      </c>
      <c r="S50" s="475"/>
    </row>
    <row r="51" spans="2:19" s="468" customFormat="1" ht="25.15" customHeight="1">
      <c r="B51" s="469" t="s">
        <v>2564</v>
      </c>
      <c r="C51" s="470">
        <v>27</v>
      </c>
      <c r="D51" s="470">
        <v>40</v>
      </c>
      <c r="E51" s="470">
        <v>48</v>
      </c>
      <c r="F51" s="470">
        <v>48</v>
      </c>
      <c r="G51" s="470">
        <v>51</v>
      </c>
      <c r="H51" s="470">
        <v>56</v>
      </c>
      <c r="I51" s="470">
        <v>67</v>
      </c>
      <c r="J51" s="470">
        <v>120</v>
      </c>
      <c r="K51" s="470">
        <v>75</v>
      </c>
      <c r="L51" s="470">
        <v>51</v>
      </c>
      <c r="M51" s="476">
        <v>47</v>
      </c>
      <c r="N51" s="476">
        <v>43</v>
      </c>
      <c r="O51" s="471">
        <f t="shared" si="11"/>
        <v>673</v>
      </c>
      <c r="P51" s="472"/>
      <c r="Q51" s="473"/>
      <c r="R51" s="474">
        <f t="shared" si="12"/>
        <v>18</v>
      </c>
      <c r="S51" s="475">
        <f>O51/R51</f>
        <v>37.388888888888886</v>
      </c>
    </row>
    <row r="52" spans="2:19" s="468" customFormat="1" ht="25.15" customHeight="1">
      <c r="B52" s="469" t="s">
        <v>2565</v>
      </c>
      <c r="C52" s="470">
        <v>44</v>
      </c>
      <c r="D52" s="470">
        <v>41</v>
      </c>
      <c r="E52" s="470">
        <v>59</v>
      </c>
      <c r="F52" s="470">
        <v>44</v>
      </c>
      <c r="G52" s="470">
        <v>63</v>
      </c>
      <c r="H52" s="470">
        <v>59</v>
      </c>
      <c r="I52" s="470">
        <v>24</v>
      </c>
      <c r="J52" s="470">
        <v>5</v>
      </c>
      <c r="K52" s="470">
        <v>32</v>
      </c>
      <c r="L52" s="470">
        <v>39</v>
      </c>
      <c r="M52" s="470">
        <v>43</v>
      </c>
      <c r="N52" s="470">
        <v>38</v>
      </c>
      <c r="O52" s="471">
        <f t="shared" si="11"/>
        <v>491</v>
      </c>
      <c r="P52" s="472"/>
      <c r="Q52" s="473">
        <f>($O$51-O52)/O52</f>
        <v>0.37067209775967414</v>
      </c>
      <c r="R52" s="474">
        <f t="shared" si="12"/>
        <v>24</v>
      </c>
      <c r="S52" s="475">
        <f t="shared" ref="S52:S56" si="13">O52/R52</f>
        <v>20.458333333333332</v>
      </c>
    </row>
    <row r="53" spans="2:19" s="468" customFormat="1" ht="25.15" customHeight="1">
      <c r="B53" s="469" t="s">
        <v>2566</v>
      </c>
      <c r="C53" s="470">
        <v>43</v>
      </c>
      <c r="D53" s="470">
        <v>36</v>
      </c>
      <c r="E53" s="470">
        <v>77</v>
      </c>
      <c r="F53" s="470">
        <v>78</v>
      </c>
      <c r="G53" s="470">
        <v>102</v>
      </c>
      <c r="H53" s="470">
        <v>107</v>
      </c>
      <c r="I53" s="470">
        <v>96</v>
      </c>
      <c r="J53" s="470">
        <v>44</v>
      </c>
      <c r="K53" s="470">
        <v>58</v>
      </c>
      <c r="L53" s="470">
        <v>51</v>
      </c>
      <c r="M53" s="470">
        <v>39</v>
      </c>
      <c r="N53" s="470">
        <v>59</v>
      </c>
      <c r="O53" s="471">
        <f t="shared" si="11"/>
        <v>790</v>
      </c>
      <c r="P53" s="472"/>
      <c r="Q53" s="473">
        <f t="shared" ref="Q53:Q56" si="14">($O$51-O53)/O53</f>
        <v>-0.14810126582278482</v>
      </c>
      <c r="R53" s="474">
        <f t="shared" si="12"/>
        <v>35</v>
      </c>
      <c r="S53" s="475">
        <f t="shared" si="13"/>
        <v>22.571428571428573</v>
      </c>
    </row>
    <row r="54" spans="2:19" s="468" customFormat="1" ht="25.15" customHeight="1">
      <c r="B54" s="469" t="s">
        <v>2567</v>
      </c>
      <c r="C54" s="470">
        <v>37</v>
      </c>
      <c r="D54" s="470">
        <v>51</v>
      </c>
      <c r="E54" s="470">
        <v>48</v>
      </c>
      <c r="F54" s="470">
        <v>44</v>
      </c>
      <c r="G54" s="470">
        <v>45</v>
      </c>
      <c r="H54" s="470">
        <v>73</v>
      </c>
      <c r="I54" s="470">
        <v>45</v>
      </c>
      <c r="J54" s="470">
        <v>14</v>
      </c>
      <c r="K54" s="470">
        <v>31</v>
      </c>
      <c r="L54" s="470">
        <v>40</v>
      </c>
      <c r="M54" s="470">
        <v>35</v>
      </c>
      <c r="N54" s="470">
        <v>43</v>
      </c>
      <c r="O54" s="471">
        <f t="shared" si="11"/>
        <v>506</v>
      </c>
      <c r="P54" s="472"/>
      <c r="Q54" s="473">
        <f t="shared" si="14"/>
        <v>0.33003952569169959</v>
      </c>
      <c r="R54" s="474">
        <f t="shared" si="12"/>
        <v>29</v>
      </c>
      <c r="S54" s="475">
        <f t="shared" si="13"/>
        <v>17.448275862068964</v>
      </c>
    </row>
    <row r="55" spans="2:19" s="468" customFormat="1" ht="25.15" customHeight="1">
      <c r="B55" s="469" t="s">
        <v>2568</v>
      </c>
      <c r="C55" s="470">
        <v>41</v>
      </c>
      <c r="D55" s="470">
        <v>65</v>
      </c>
      <c r="E55" s="470">
        <v>85</v>
      </c>
      <c r="F55" s="470">
        <v>97</v>
      </c>
      <c r="G55" s="470">
        <v>65</v>
      </c>
      <c r="H55" s="470">
        <v>58</v>
      </c>
      <c r="I55" s="470">
        <v>57</v>
      </c>
      <c r="J55" s="470">
        <v>27</v>
      </c>
      <c r="K55" s="470">
        <v>59</v>
      </c>
      <c r="L55" s="470">
        <v>68</v>
      </c>
      <c r="M55" s="470">
        <v>43</v>
      </c>
      <c r="N55" s="470">
        <v>34</v>
      </c>
      <c r="O55" s="471">
        <f t="shared" si="11"/>
        <v>699</v>
      </c>
      <c r="P55" s="472"/>
      <c r="Q55" s="473">
        <f t="shared" si="14"/>
        <v>-3.7195994277539342E-2</v>
      </c>
      <c r="R55" s="474">
        <f t="shared" si="12"/>
        <v>31</v>
      </c>
      <c r="S55" s="475">
        <f t="shared" si="13"/>
        <v>22.548387096774192</v>
      </c>
    </row>
    <row r="56" spans="2:19" s="468" customFormat="1" ht="25.15" customHeight="1">
      <c r="B56" s="469" t="s">
        <v>2569</v>
      </c>
      <c r="C56" s="470"/>
      <c r="D56" s="470"/>
      <c r="E56" s="470"/>
      <c r="F56" s="470"/>
      <c r="G56" s="470"/>
      <c r="H56" s="470"/>
      <c r="I56" s="470"/>
      <c r="J56" s="470"/>
      <c r="K56" s="470"/>
      <c r="L56" s="470"/>
      <c r="M56" s="470"/>
      <c r="N56" s="470"/>
      <c r="O56" s="471">
        <v>693</v>
      </c>
      <c r="P56" s="482" t="s">
        <v>2615</v>
      </c>
      <c r="Q56" s="473">
        <f t="shared" si="14"/>
        <v>-2.886002886002886E-2</v>
      </c>
      <c r="R56" s="474">
        <f t="shared" si="12"/>
        <v>31</v>
      </c>
      <c r="S56" s="475">
        <f t="shared" si="13"/>
        <v>22.35483870967742</v>
      </c>
    </row>
    <row r="57" spans="2:19" s="468" customFormat="1" ht="43.15" customHeight="1">
      <c r="B57" s="479" t="s">
        <v>2580</v>
      </c>
      <c r="C57" s="463" t="s">
        <v>1830</v>
      </c>
      <c r="D57" s="463" t="s">
        <v>2548</v>
      </c>
      <c r="E57" s="463" t="s">
        <v>2549</v>
      </c>
      <c r="F57" s="463" t="s">
        <v>2550</v>
      </c>
      <c r="G57" s="463" t="s">
        <v>2551</v>
      </c>
      <c r="H57" s="463" t="s">
        <v>2552</v>
      </c>
      <c r="I57" s="463" t="s">
        <v>2553</v>
      </c>
      <c r="J57" s="463" t="s">
        <v>2554</v>
      </c>
      <c r="K57" s="463" t="s">
        <v>2555</v>
      </c>
      <c r="L57" s="463" t="s">
        <v>2556</v>
      </c>
      <c r="M57" s="463" t="s">
        <v>2557</v>
      </c>
      <c r="N57" s="463" t="s">
        <v>2558</v>
      </c>
      <c r="O57" s="463" t="s">
        <v>2559</v>
      </c>
      <c r="P57" s="1033" t="s">
        <v>2560</v>
      </c>
      <c r="Q57" s="1034"/>
      <c r="S57" s="489"/>
    </row>
    <row r="58" spans="2:19" s="468" customFormat="1" ht="25.15" customHeight="1">
      <c r="B58" s="469" t="s">
        <v>2563</v>
      </c>
      <c r="C58" s="470">
        <f t="shared" ref="C58:O64" si="15">C16/C50</f>
        <v>112.45902325581396</v>
      </c>
      <c r="D58" s="470">
        <f t="shared" si="15"/>
        <v>82.849130434782595</v>
      </c>
      <c r="E58" s="470">
        <f t="shared" si="15"/>
        <v>83.903265306122449</v>
      </c>
      <c r="F58" s="470">
        <f>IFERROR(F16/F50,"")</f>
        <v>63.893611111111113</v>
      </c>
      <c r="G58" s="470" t="str">
        <f t="shared" ref="G58:N58" si="16">IFERROR(G16/G50,"")</f>
        <v/>
      </c>
      <c r="H58" s="470" t="str">
        <f t="shared" si="16"/>
        <v/>
      </c>
      <c r="I58" s="470" t="str">
        <f t="shared" si="16"/>
        <v/>
      </c>
      <c r="J58" s="470" t="str">
        <f t="shared" si="16"/>
        <v/>
      </c>
      <c r="K58" s="470" t="str">
        <f t="shared" si="16"/>
        <v/>
      </c>
      <c r="L58" s="470" t="str">
        <f t="shared" si="16"/>
        <v/>
      </c>
      <c r="M58" s="470" t="str">
        <f t="shared" si="16"/>
        <v/>
      </c>
      <c r="N58" s="470" t="str">
        <f t="shared" si="16"/>
        <v/>
      </c>
      <c r="O58" s="471">
        <f t="shared" si="15"/>
        <v>86.541540229885058</v>
      </c>
      <c r="P58" s="472"/>
      <c r="Q58" s="473"/>
      <c r="S58" s="489"/>
    </row>
    <row r="59" spans="2:19" s="468" customFormat="1" ht="25.15" customHeight="1">
      <c r="B59" s="469" t="s">
        <v>2564</v>
      </c>
      <c r="C59" s="470">
        <f t="shared" si="15"/>
        <v>85.677777777777791</v>
      </c>
      <c r="D59" s="470">
        <f t="shared" si="15"/>
        <v>96.744</v>
      </c>
      <c r="E59" s="470">
        <f t="shared" si="15"/>
        <v>71.458645833333335</v>
      </c>
      <c r="F59" s="470">
        <f t="shared" si="15"/>
        <v>91.625</v>
      </c>
      <c r="G59" s="470">
        <f t="shared" si="15"/>
        <v>97.54256862745099</v>
      </c>
      <c r="H59" s="470">
        <f t="shared" si="15"/>
        <v>106.66446428571429</v>
      </c>
      <c r="I59" s="470">
        <f t="shared" si="15"/>
        <v>85.437910447761197</v>
      </c>
      <c r="J59" s="470">
        <f t="shared" si="15"/>
        <v>166.19508333333337</v>
      </c>
      <c r="K59" s="470">
        <f t="shared" si="15"/>
        <v>169.01306666666667</v>
      </c>
      <c r="L59" s="470">
        <f t="shared" si="15"/>
        <v>88.305490196078424</v>
      </c>
      <c r="M59" s="476">
        <f t="shared" si="15"/>
        <v>88.719680851063828</v>
      </c>
      <c r="N59" s="476">
        <f t="shared" si="15"/>
        <v>149.96418604651163</v>
      </c>
      <c r="O59" s="471">
        <f t="shared" si="15"/>
        <v>116.52979346210996</v>
      </c>
      <c r="P59" s="472"/>
      <c r="Q59" s="473"/>
      <c r="S59" s="489"/>
    </row>
    <row r="60" spans="2:19" s="468" customFormat="1" ht="25.15" customHeight="1">
      <c r="B60" s="469" t="s">
        <v>2565</v>
      </c>
      <c r="C60" s="470">
        <f t="shared" si="15"/>
        <v>134.10397727272726</v>
      </c>
      <c r="D60" s="470">
        <f t="shared" si="15"/>
        <v>140.39097560975608</v>
      </c>
      <c r="E60" s="470">
        <f t="shared" si="15"/>
        <v>116.52922033898304</v>
      </c>
      <c r="F60" s="470">
        <f t="shared" si="15"/>
        <v>106.2296590909091</v>
      </c>
      <c r="G60" s="470">
        <f t="shared" si="15"/>
        <v>105.38238095238096</v>
      </c>
      <c r="H60" s="470">
        <f t="shared" si="15"/>
        <v>118.09135593220338</v>
      </c>
      <c r="I60" s="470">
        <f t="shared" si="15"/>
        <v>82.522708333333341</v>
      </c>
      <c r="J60" s="470">
        <f t="shared" si="15"/>
        <v>162.26</v>
      </c>
      <c r="K60" s="470">
        <f t="shared" si="15"/>
        <v>94.340937499999995</v>
      </c>
      <c r="L60" s="470">
        <f t="shared" si="15"/>
        <v>85.932564102564115</v>
      </c>
      <c r="M60" s="470">
        <f t="shared" si="15"/>
        <v>86.041860465116287</v>
      </c>
      <c r="N60" s="470">
        <f t="shared" si="15"/>
        <v>85.944342105263161</v>
      </c>
      <c r="O60" s="471">
        <f t="shared" si="15"/>
        <v>107.82123014256619</v>
      </c>
      <c r="P60" s="472"/>
      <c r="Q60" s="473">
        <f>($O$59-O60)/O60</f>
        <v>8.0768539813809465E-2</v>
      </c>
      <c r="S60" s="489"/>
    </row>
    <row r="61" spans="2:19" s="468" customFormat="1" ht="25.15" customHeight="1">
      <c r="B61" s="469" t="s">
        <v>2566</v>
      </c>
      <c r="C61" s="470">
        <f t="shared" si="15"/>
        <v>128.19767441860466</v>
      </c>
      <c r="D61" s="470">
        <f t="shared" si="15"/>
        <v>197.5326388888889</v>
      </c>
      <c r="E61" s="470">
        <f t="shared" si="15"/>
        <v>105.57869480519481</v>
      </c>
      <c r="F61" s="470">
        <f t="shared" si="15"/>
        <v>95.361217948717936</v>
      </c>
      <c r="G61" s="470">
        <f t="shared" si="15"/>
        <v>88.407470588235313</v>
      </c>
      <c r="H61" s="470">
        <f t="shared" si="15"/>
        <v>111.71570093457942</v>
      </c>
      <c r="I61" s="470">
        <f t="shared" si="15"/>
        <v>111.81219791666666</v>
      </c>
      <c r="J61" s="470">
        <f t="shared" si="15"/>
        <v>143.33761363636361</v>
      </c>
      <c r="K61" s="470">
        <f t="shared" si="15"/>
        <v>98.518534482758639</v>
      </c>
      <c r="L61" s="470">
        <f t="shared" si="15"/>
        <v>118.96441176470587</v>
      </c>
      <c r="M61" s="470">
        <f t="shared" si="15"/>
        <v>142.72743589743587</v>
      </c>
      <c r="N61" s="470">
        <f t="shared" si="15"/>
        <v>132.2348305084746</v>
      </c>
      <c r="O61" s="471">
        <f t="shared" si="15"/>
        <v>115.63653481012656</v>
      </c>
      <c r="P61" s="472"/>
      <c r="Q61" s="473">
        <f t="shared" ref="Q61:Q64" si="17">($O$59-O61)/O61</f>
        <v>7.7247096123220834E-3</v>
      </c>
      <c r="S61" s="489"/>
    </row>
    <row r="62" spans="2:19" s="468" customFormat="1" ht="25.15" customHeight="1">
      <c r="B62" s="469" t="s">
        <v>2567</v>
      </c>
      <c r="C62" s="470">
        <f t="shared" si="15"/>
        <v>66.675675675675677</v>
      </c>
      <c r="D62" s="470">
        <f t="shared" si="15"/>
        <v>100.72549019607843</v>
      </c>
      <c r="E62" s="470">
        <f t="shared" si="15"/>
        <v>150.47916666666666</v>
      </c>
      <c r="F62" s="470">
        <f t="shared" si="15"/>
        <v>161.20454545454547</v>
      </c>
      <c r="G62" s="470">
        <f t="shared" si="15"/>
        <v>113.91111111111111</v>
      </c>
      <c r="H62" s="470">
        <f t="shared" si="15"/>
        <v>117.31506849315069</v>
      </c>
      <c r="I62" s="470">
        <f t="shared" si="15"/>
        <v>127.62222222222222</v>
      </c>
      <c r="J62" s="470">
        <f t="shared" si="15"/>
        <v>157.42857142857142</v>
      </c>
      <c r="K62" s="470">
        <f t="shared" si="15"/>
        <v>130.45161290322579</v>
      </c>
      <c r="L62" s="470">
        <f t="shared" si="15"/>
        <v>129.25</v>
      </c>
      <c r="M62" s="470">
        <f t="shared" si="15"/>
        <v>155.71428571428572</v>
      </c>
      <c r="N62" s="470">
        <f t="shared" si="15"/>
        <v>155.09302325581396</v>
      </c>
      <c r="O62" s="471">
        <f t="shared" si="15"/>
        <v>128.24110671936759</v>
      </c>
      <c r="P62" s="472"/>
      <c r="Q62" s="473">
        <f t="shared" si="17"/>
        <v>-9.1322615320887035E-2</v>
      </c>
      <c r="S62" s="489"/>
    </row>
    <row r="63" spans="2:19" s="468" customFormat="1" ht="25.15" customHeight="1">
      <c r="B63" s="469" t="s">
        <v>2568</v>
      </c>
      <c r="C63" s="470">
        <f t="shared" si="15"/>
        <v>78.41463414634147</v>
      </c>
      <c r="D63" s="470">
        <f t="shared" si="15"/>
        <v>68.215384615384622</v>
      </c>
      <c r="E63" s="470">
        <f t="shared" si="15"/>
        <v>167.3294117647059</v>
      </c>
      <c r="F63" s="470">
        <f t="shared" si="15"/>
        <v>153.84536082474227</v>
      </c>
      <c r="G63" s="470">
        <f t="shared" si="15"/>
        <v>167.75384615384615</v>
      </c>
      <c r="H63" s="470">
        <f t="shared" si="15"/>
        <v>150.29310344827587</v>
      </c>
      <c r="I63" s="470">
        <f t="shared" si="15"/>
        <v>116.70175438596492</v>
      </c>
      <c r="J63" s="470">
        <f t="shared" si="15"/>
        <v>115.29629629629629</v>
      </c>
      <c r="K63" s="470">
        <f t="shared" si="15"/>
        <v>89.66101694915254</v>
      </c>
      <c r="L63" s="470">
        <f t="shared" si="15"/>
        <v>76.382352941176464</v>
      </c>
      <c r="M63" s="470">
        <f t="shared" si="15"/>
        <v>91.255813953488371</v>
      </c>
      <c r="N63" s="470">
        <f t="shared" si="15"/>
        <v>107.82352941176471</v>
      </c>
      <c r="O63" s="471">
        <f t="shared" si="15"/>
        <v>120.53648068669528</v>
      </c>
      <c r="P63" s="472"/>
      <c r="Q63" s="473">
        <f t="shared" si="17"/>
        <v>-3.3240453029317413E-2</v>
      </c>
      <c r="S63" s="489"/>
    </row>
    <row r="64" spans="2:19" s="468" customFormat="1" ht="25.15" customHeight="1">
      <c r="B64" s="469" t="s">
        <v>2569</v>
      </c>
      <c r="C64" s="470"/>
      <c r="D64" s="470"/>
      <c r="E64" s="470"/>
      <c r="F64" s="470"/>
      <c r="G64" s="470"/>
      <c r="H64" s="470"/>
      <c r="I64" s="470"/>
      <c r="J64" s="470"/>
      <c r="K64" s="470"/>
      <c r="L64" s="470"/>
      <c r="M64" s="470"/>
      <c r="N64" s="470"/>
      <c r="O64" s="471">
        <f t="shared" si="15"/>
        <v>59.538784704184707</v>
      </c>
      <c r="P64" s="472"/>
      <c r="Q64" s="473">
        <f t="shared" si="17"/>
        <v>0.95720812981121572</v>
      </c>
      <c r="S64" s="489"/>
    </row>
    <row r="65" spans="1:21" s="468" customFormat="1" ht="25.15" customHeight="1">
      <c r="B65" s="490"/>
      <c r="S65" s="489"/>
    </row>
    <row r="66" spans="1:21" s="468" customFormat="1" ht="51" customHeight="1">
      <c r="B66" s="479" t="s">
        <v>2617</v>
      </c>
      <c r="C66" s="463" t="s">
        <v>1830</v>
      </c>
      <c r="D66" s="463" t="s">
        <v>2548</v>
      </c>
      <c r="E66" s="463" t="s">
        <v>2549</v>
      </c>
      <c r="F66" s="463" t="s">
        <v>2550</v>
      </c>
      <c r="G66" s="463" t="s">
        <v>2551</v>
      </c>
      <c r="H66" s="463" t="s">
        <v>2552</v>
      </c>
      <c r="I66" s="463" t="s">
        <v>2553</v>
      </c>
      <c r="J66" s="463" t="s">
        <v>2554</v>
      </c>
      <c r="K66" s="463" t="s">
        <v>2555</v>
      </c>
      <c r="L66" s="463" t="s">
        <v>2556</v>
      </c>
      <c r="M66" s="463" t="s">
        <v>2557</v>
      </c>
      <c r="N66" s="463" t="s">
        <v>2558</v>
      </c>
      <c r="O66" s="463" t="s">
        <v>2559</v>
      </c>
      <c r="P66" s="1033" t="s">
        <v>2560</v>
      </c>
      <c r="Q66" s="1034"/>
      <c r="S66" s="489"/>
    </row>
    <row r="67" spans="1:21" s="468" customFormat="1" ht="25.15" customHeight="1">
      <c r="B67" s="469" t="s">
        <v>2563</v>
      </c>
      <c r="C67" s="470">
        <f t="shared" ref="C67:N73" si="18">C33+C50</f>
        <v>99</v>
      </c>
      <c r="D67" s="470">
        <f t="shared" si="18"/>
        <v>108</v>
      </c>
      <c r="E67" s="470">
        <f t="shared" si="18"/>
        <v>116</v>
      </c>
      <c r="F67" s="470">
        <f>IFERROR(F33+F50,"")</f>
        <v>82</v>
      </c>
      <c r="G67" s="470" t="str">
        <f t="shared" ref="G67:N67" si="19">IFERROR(G33+G50,"")</f>
        <v/>
      </c>
      <c r="H67" s="470" t="str">
        <f t="shared" si="19"/>
        <v/>
      </c>
      <c r="I67" s="470" t="str">
        <f t="shared" si="19"/>
        <v/>
      </c>
      <c r="J67" s="470" t="str">
        <f t="shared" si="19"/>
        <v/>
      </c>
      <c r="K67" s="470" t="str">
        <f t="shared" si="19"/>
        <v/>
      </c>
      <c r="L67" s="470" t="str">
        <f t="shared" si="19"/>
        <v/>
      </c>
      <c r="M67" s="470" t="str">
        <f t="shared" si="19"/>
        <v/>
      </c>
      <c r="N67" s="470" t="str">
        <f t="shared" si="19"/>
        <v/>
      </c>
      <c r="O67" s="471">
        <f t="shared" ref="O67" si="20">SUM(C67:N67)</f>
        <v>405</v>
      </c>
      <c r="P67" s="471"/>
      <c r="Q67" s="491"/>
      <c r="S67" s="489"/>
    </row>
    <row r="68" spans="1:21" s="468" customFormat="1" ht="25.15" customHeight="1">
      <c r="B68" s="469" t="s">
        <v>2564</v>
      </c>
      <c r="C68" s="470">
        <f t="shared" si="18"/>
        <v>77</v>
      </c>
      <c r="D68" s="470">
        <f t="shared" si="18"/>
        <v>92</v>
      </c>
      <c r="E68" s="470">
        <f t="shared" si="18"/>
        <v>103</v>
      </c>
      <c r="F68" s="470">
        <f t="shared" si="18"/>
        <v>108</v>
      </c>
      <c r="G68" s="470">
        <f t="shared" si="18"/>
        <v>126</v>
      </c>
      <c r="H68" s="470">
        <f t="shared" si="18"/>
        <v>153</v>
      </c>
      <c r="I68" s="470">
        <f t="shared" si="18"/>
        <v>132</v>
      </c>
      <c r="J68" s="470">
        <f t="shared" si="18"/>
        <v>225</v>
      </c>
      <c r="K68" s="470">
        <f t="shared" si="18"/>
        <v>160</v>
      </c>
      <c r="L68" s="470">
        <f t="shared" si="18"/>
        <v>118</v>
      </c>
      <c r="M68" s="470">
        <f t="shared" si="18"/>
        <v>100</v>
      </c>
      <c r="N68" s="470">
        <f t="shared" si="18"/>
        <v>102</v>
      </c>
      <c r="O68" s="471">
        <f t="shared" ref="O68:O72" si="21">SUM(C68:N68)</f>
        <v>1496</v>
      </c>
      <c r="P68" s="471"/>
      <c r="Q68" s="491"/>
      <c r="S68" s="489"/>
    </row>
    <row r="69" spans="1:21" s="468" customFormat="1" ht="25.15" customHeight="1">
      <c r="B69" s="469" t="s">
        <v>2565</v>
      </c>
      <c r="C69" s="470">
        <f t="shared" si="18"/>
        <v>127</v>
      </c>
      <c r="D69" s="470">
        <f t="shared" si="18"/>
        <v>119</v>
      </c>
      <c r="E69" s="470">
        <f t="shared" si="18"/>
        <v>157</v>
      </c>
      <c r="F69" s="470">
        <f t="shared" si="18"/>
        <v>117</v>
      </c>
      <c r="G69" s="470">
        <f t="shared" si="18"/>
        <v>158</v>
      </c>
      <c r="H69" s="470">
        <f t="shared" si="18"/>
        <v>161</v>
      </c>
      <c r="I69" s="470">
        <f t="shared" si="18"/>
        <v>74</v>
      </c>
      <c r="J69" s="470">
        <f t="shared" si="18"/>
        <v>11</v>
      </c>
      <c r="K69" s="470">
        <f t="shared" si="18"/>
        <v>82</v>
      </c>
      <c r="L69" s="470">
        <f t="shared" si="18"/>
        <v>92</v>
      </c>
      <c r="M69" s="470">
        <f t="shared" si="18"/>
        <v>104</v>
      </c>
      <c r="N69" s="470">
        <f t="shared" si="18"/>
        <v>88</v>
      </c>
      <c r="O69" s="471">
        <f t="shared" si="21"/>
        <v>1290</v>
      </c>
      <c r="P69" s="482" t="s">
        <v>2573</v>
      </c>
      <c r="Q69" s="491">
        <f>($O$68-O69)/O69</f>
        <v>0.15968992248062017</v>
      </c>
      <c r="S69" s="489"/>
    </row>
    <row r="70" spans="1:21" s="468" customFormat="1" ht="25.15" customHeight="1">
      <c r="B70" s="469" t="s">
        <v>2566</v>
      </c>
      <c r="C70" s="470">
        <f t="shared" si="18"/>
        <v>126</v>
      </c>
      <c r="D70" s="470">
        <f t="shared" si="18"/>
        <v>130</v>
      </c>
      <c r="E70" s="470">
        <f t="shared" si="18"/>
        <v>213</v>
      </c>
      <c r="F70" s="470">
        <f t="shared" si="18"/>
        <v>211</v>
      </c>
      <c r="G70" s="470">
        <f t="shared" si="18"/>
        <v>243</v>
      </c>
      <c r="H70" s="470">
        <f t="shared" si="18"/>
        <v>239</v>
      </c>
      <c r="I70" s="470">
        <f t="shared" si="18"/>
        <v>228</v>
      </c>
      <c r="J70" s="470">
        <f t="shared" si="18"/>
        <v>118</v>
      </c>
      <c r="K70" s="470">
        <f t="shared" si="18"/>
        <v>173</v>
      </c>
      <c r="L70" s="470">
        <f t="shared" si="18"/>
        <v>165</v>
      </c>
      <c r="M70" s="470">
        <f t="shared" si="18"/>
        <v>143</v>
      </c>
      <c r="N70" s="470">
        <f t="shared" si="18"/>
        <v>173</v>
      </c>
      <c r="O70" s="471">
        <f t="shared" si="21"/>
        <v>2162</v>
      </c>
      <c r="P70" s="471"/>
      <c r="Q70" s="491">
        <f t="shared" ref="Q70:Q73" si="22">($O$68-O70)/O70</f>
        <v>-0.30804810360777057</v>
      </c>
      <c r="S70" s="489"/>
    </row>
    <row r="71" spans="1:21" s="468" customFormat="1" ht="25.15" customHeight="1">
      <c r="B71" s="469" t="s">
        <v>2567</v>
      </c>
      <c r="C71" s="470">
        <f t="shared" si="18"/>
        <v>99</v>
      </c>
      <c r="D71" s="470">
        <f t="shared" si="18"/>
        <v>115</v>
      </c>
      <c r="E71" s="470">
        <f t="shared" si="18"/>
        <v>125</v>
      </c>
      <c r="F71" s="470">
        <f t="shared" si="18"/>
        <v>198</v>
      </c>
      <c r="G71" s="470">
        <f t="shared" si="18"/>
        <v>137</v>
      </c>
      <c r="H71" s="470">
        <f t="shared" si="18"/>
        <v>198</v>
      </c>
      <c r="I71" s="470">
        <f t="shared" si="18"/>
        <v>137</v>
      </c>
      <c r="J71" s="470">
        <f t="shared" si="18"/>
        <v>63</v>
      </c>
      <c r="K71" s="470">
        <f t="shared" si="18"/>
        <v>129</v>
      </c>
      <c r="L71" s="470">
        <f t="shared" si="18"/>
        <v>136</v>
      </c>
      <c r="M71" s="470">
        <f t="shared" si="18"/>
        <v>119</v>
      </c>
      <c r="N71" s="470">
        <f t="shared" si="18"/>
        <v>144</v>
      </c>
      <c r="O71" s="471">
        <f t="shared" si="21"/>
        <v>1600</v>
      </c>
      <c r="P71" s="471"/>
      <c r="Q71" s="491">
        <f t="shared" si="22"/>
        <v>-6.5000000000000002E-2</v>
      </c>
      <c r="S71" s="489"/>
    </row>
    <row r="72" spans="1:21" s="468" customFormat="1" ht="25.15" customHeight="1">
      <c r="B72" s="469" t="s">
        <v>2568</v>
      </c>
      <c r="C72" s="470">
        <f t="shared" si="18"/>
        <v>163</v>
      </c>
      <c r="D72" s="470">
        <f t="shared" si="18"/>
        <v>137</v>
      </c>
      <c r="E72" s="470">
        <f t="shared" si="18"/>
        <v>209</v>
      </c>
      <c r="F72" s="470">
        <f t="shared" si="18"/>
        <v>233</v>
      </c>
      <c r="G72" s="470">
        <f t="shared" si="18"/>
        <v>171</v>
      </c>
      <c r="H72" s="470">
        <f t="shared" si="18"/>
        <v>184</v>
      </c>
      <c r="I72" s="470">
        <f t="shared" si="18"/>
        <v>185</v>
      </c>
      <c r="J72" s="470">
        <f t="shared" si="18"/>
        <v>96</v>
      </c>
      <c r="K72" s="470">
        <f t="shared" si="18"/>
        <v>189</v>
      </c>
      <c r="L72" s="470">
        <f t="shared" si="18"/>
        <v>190</v>
      </c>
      <c r="M72" s="470">
        <f t="shared" si="18"/>
        <v>144</v>
      </c>
      <c r="N72" s="470">
        <f t="shared" si="18"/>
        <v>99</v>
      </c>
      <c r="O72" s="471">
        <f t="shared" si="21"/>
        <v>2000</v>
      </c>
      <c r="P72" s="482" t="s">
        <v>2574</v>
      </c>
      <c r="Q72" s="491">
        <f t="shared" si="22"/>
        <v>-0.252</v>
      </c>
      <c r="S72" s="489"/>
    </row>
    <row r="73" spans="1:21" s="468" customFormat="1" ht="25.15" customHeight="1">
      <c r="B73" s="469" t="s">
        <v>2569</v>
      </c>
      <c r="C73" s="470">
        <f t="shared" si="18"/>
        <v>0</v>
      </c>
      <c r="D73" s="470">
        <f t="shared" si="18"/>
        <v>0</v>
      </c>
      <c r="E73" s="470">
        <f t="shared" si="18"/>
        <v>0</v>
      </c>
      <c r="F73" s="470">
        <f t="shared" si="18"/>
        <v>0</v>
      </c>
      <c r="G73" s="470">
        <f t="shared" si="18"/>
        <v>0</v>
      </c>
      <c r="H73" s="470">
        <f t="shared" si="18"/>
        <v>0</v>
      </c>
      <c r="I73" s="470">
        <f t="shared" si="18"/>
        <v>0</v>
      </c>
      <c r="J73" s="470">
        <f t="shared" si="18"/>
        <v>0</v>
      </c>
      <c r="K73" s="470">
        <f t="shared" si="18"/>
        <v>0</v>
      </c>
      <c r="L73" s="470">
        <f t="shared" si="18"/>
        <v>0</v>
      </c>
      <c r="M73" s="470">
        <f t="shared" si="18"/>
        <v>0</v>
      </c>
      <c r="N73" s="470">
        <f t="shared" si="18"/>
        <v>0</v>
      </c>
      <c r="O73" s="471">
        <f>O39+O56</f>
        <v>2499</v>
      </c>
      <c r="P73" s="471" t="s">
        <v>2582</v>
      </c>
      <c r="Q73" s="491">
        <f t="shared" si="22"/>
        <v>-0.40136054421768708</v>
      </c>
      <c r="S73" s="489"/>
    </row>
    <row r="74" spans="1:21" ht="18">
      <c r="O74" s="492"/>
      <c r="P74" s="492"/>
      <c r="S74" s="489"/>
      <c r="T74" s="468"/>
      <c r="U74" s="468"/>
    </row>
    <row r="75" spans="1:21" ht="25.15" customHeight="1">
      <c r="O75" s="492"/>
      <c r="P75" s="492"/>
      <c r="S75" s="489"/>
      <c r="T75" s="468"/>
      <c r="U75" s="468"/>
    </row>
    <row r="76" spans="1:21" ht="85.9" customHeight="1">
      <c r="B76" s="1036" t="s">
        <v>2618</v>
      </c>
      <c r="C76" s="1036"/>
      <c r="D76" s="1036"/>
      <c r="E76" s="1036"/>
      <c r="F76" s="1036"/>
      <c r="G76" s="1036"/>
      <c r="H76" s="1036"/>
      <c r="I76" s="1036"/>
      <c r="J76" s="1036"/>
      <c r="K76" s="1036"/>
      <c r="L76" s="1036"/>
      <c r="M76" s="1036"/>
      <c r="N76" s="1036"/>
      <c r="O76" s="1036"/>
    </row>
    <row r="77" spans="1:21" ht="99" customHeight="1">
      <c r="B77" s="1046" t="s">
        <v>2619</v>
      </c>
      <c r="C77" s="1046"/>
      <c r="D77" s="1046"/>
      <c r="E77" s="1046"/>
      <c r="F77" s="1046"/>
      <c r="G77" s="1046"/>
      <c r="H77" s="1046"/>
      <c r="I77" s="1046"/>
      <c r="J77" s="1046"/>
      <c r="K77" s="1046"/>
      <c r="L77" s="1046"/>
      <c r="M77" s="1046"/>
      <c r="N77" s="1046"/>
      <c r="O77" s="1046"/>
    </row>
    <row r="78" spans="1:21" ht="25.15" customHeight="1">
      <c r="B78" s="493"/>
      <c r="S78" s="489"/>
      <c r="T78" s="468"/>
      <c r="U78" s="468"/>
    </row>
    <row r="79" spans="1:21" ht="45" customHeight="1">
      <c r="B79" s="462" t="s">
        <v>2620</v>
      </c>
      <c r="C79" s="463" t="s">
        <v>1830</v>
      </c>
      <c r="D79" s="463" t="s">
        <v>2548</v>
      </c>
      <c r="E79" s="463" t="s">
        <v>2549</v>
      </c>
      <c r="F79" s="463" t="s">
        <v>2550</v>
      </c>
      <c r="G79" s="463" t="s">
        <v>2551</v>
      </c>
      <c r="H79" s="463" t="s">
        <v>2552</v>
      </c>
      <c r="I79" s="463" t="s">
        <v>2553</v>
      </c>
      <c r="J79" s="463" t="s">
        <v>2554</v>
      </c>
      <c r="K79" s="463" t="s">
        <v>2555</v>
      </c>
      <c r="L79" s="463" t="s">
        <v>2556</v>
      </c>
      <c r="M79" s="463" t="s">
        <v>2557</v>
      </c>
      <c r="N79" s="463" t="s">
        <v>2558</v>
      </c>
      <c r="O79" s="463" t="s">
        <v>2559</v>
      </c>
      <c r="P79" s="1044" t="s">
        <v>2560</v>
      </c>
      <c r="Q79" s="1045"/>
    </row>
    <row r="80" spans="1:21" ht="25.15" customHeight="1">
      <c r="A80" t="s">
        <v>2621</v>
      </c>
      <c r="B80" s="469" t="s">
        <v>2622</v>
      </c>
      <c r="C80" s="470">
        <v>1277.8</v>
      </c>
      <c r="D80" s="470">
        <f>IFERROR(GETPIVOTDATA("Poids (Kg)",'Data Par Département'!$A$30,"Partenaires / Associations",$A$80,"Months (Date)",D14),"")</f>
        <v>516.41</v>
      </c>
      <c r="E80" s="470">
        <f>IFERROR(GETPIVOTDATA("Poids (Kg)",'Data Par Département'!$A$30,"Partenaires / Associations",$A$80,"Months (Date)",E14),"")</f>
        <v>690.98</v>
      </c>
      <c r="F80" s="470">
        <f>IFERROR(GETPIVOTDATA("Poids (Kg)",'Data Par Département'!$A$30,"Partenaires / Associations",$A$80,"Months (Date)",F14),"")</f>
        <v>129.4</v>
      </c>
      <c r="G80" s="470" t="str">
        <f>IFERROR(GETPIVOTDATA("Poids (Kg)",'Data Par Département'!$A$30,"Partenaires / Associations",$A$80,"Months (Date)",G14),"")</f>
        <v/>
      </c>
      <c r="H80" s="470" t="str">
        <f>IFERROR(GETPIVOTDATA("Poids (Kg)",'Data Par Département'!$A$30,"Partenaires / Associations",$A$80,"Months (Date)",H14),"")</f>
        <v/>
      </c>
      <c r="I80" s="470" t="str">
        <f>IFERROR(GETPIVOTDATA("Poids (Kg)",'Data Par Département'!$A$30,"Partenaires / Associations",$A$80,"Months (Date)",I14),"")</f>
        <v/>
      </c>
      <c r="J80" s="470" t="str">
        <f>IFERROR(GETPIVOTDATA("Poids (Kg)",'Data Par Département'!$A$30,"Partenaires / Associations",$A$80,"Months (Date)",J14),"")</f>
        <v/>
      </c>
      <c r="K80" s="470" t="str">
        <f>IFERROR(GETPIVOTDATA("Poids (Kg)",'Data Par Département'!$A$30,"Partenaires / Associations",$A$80,"Months (Date)",K14),"")</f>
        <v/>
      </c>
      <c r="L80" s="470" t="str">
        <f>IFERROR(GETPIVOTDATA("Poids (Kg)",'Data Par Département'!$A$30,"Partenaires / Associations",$A$80,"Months (Date)",L14),"")</f>
        <v/>
      </c>
      <c r="M80" s="470" t="str">
        <f>IFERROR(GETPIVOTDATA("Poids (Kg)",'Data Par Département'!$A$30,"Partenaires / Associations",$A$80,"Months (Date)",M14),"")</f>
        <v/>
      </c>
      <c r="N80" s="470" t="str">
        <f>IFERROR(GETPIVOTDATA("Poids (Kg)",'Data Par Département'!$A$30,"Partenaires / Associations",$A$80,"Months (Date)",N14),"")</f>
        <v/>
      </c>
      <c r="O80" s="471">
        <f t="shared" ref="O80:O86" si="23">SUM(C80:N80)</f>
        <v>2614.59</v>
      </c>
      <c r="P80" s="472" t="s">
        <v>2623</v>
      </c>
      <c r="Q80" s="473"/>
    </row>
    <row r="81" spans="1:17" ht="25.15" customHeight="1">
      <c r="B81" s="469" t="s">
        <v>2624</v>
      </c>
      <c r="C81" s="470">
        <v>430.9</v>
      </c>
      <c r="D81" s="470">
        <v>815.1</v>
      </c>
      <c r="E81" s="470">
        <v>401.45</v>
      </c>
      <c r="F81" s="470">
        <v>1023.46</v>
      </c>
      <c r="G81" s="470">
        <v>1083.9000000000001</v>
      </c>
      <c r="H81" s="470">
        <v>1495.6</v>
      </c>
      <c r="I81" s="470">
        <v>1219.92</v>
      </c>
      <c r="J81" s="470">
        <v>8176.51</v>
      </c>
      <c r="K81" s="470">
        <v>3775.7500000000005</v>
      </c>
      <c r="L81" s="470">
        <v>1056.1500000000001</v>
      </c>
      <c r="M81" s="476">
        <v>585.51</v>
      </c>
      <c r="N81" s="476">
        <v>701.6</v>
      </c>
      <c r="O81" s="471">
        <f t="shared" si="23"/>
        <v>20765.849999999999</v>
      </c>
      <c r="P81" s="472"/>
      <c r="Q81" s="473"/>
    </row>
    <row r="82" spans="1:17" ht="25.15" customHeight="1">
      <c r="B82" s="469" t="s">
        <v>2625</v>
      </c>
      <c r="C82" s="470">
        <v>387.77500000000003</v>
      </c>
      <c r="D82" s="470">
        <v>695.2</v>
      </c>
      <c r="E82" s="470">
        <v>589.70000000000005</v>
      </c>
      <c r="F82" s="470">
        <v>484.5</v>
      </c>
      <c r="G82" s="470">
        <v>947.875</v>
      </c>
      <c r="H82" s="470">
        <v>130.16499999999999</v>
      </c>
      <c r="I82" s="470">
        <v>98</v>
      </c>
      <c r="J82" s="470">
        <v>55.3</v>
      </c>
      <c r="K82" s="470">
        <v>795.4</v>
      </c>
      <c r="L82" s="470">
        <v>973.2</v>
      </c>
      <c r="M82" s="470">
        <v>2012.6849999999999</v>
      </c>
      <c r="N82" s="470">
        <v>798.495</v>
      </c>
      <c r="O82" s="471">
        <f t="shared" si="23"/>
        <v>7968.2949999999992</v>
      </c>
      <c r="P82" s="472"/>
      <c r="Q82" s="473">
        <f>($O$81-O82)/O82</f>
        <v>1.6060593891164925</v>
      </c>
    </row>
    <row r="83" spans="1:17" ht="25.15" customHeight="1">
      <c r="B83" s="469" t="s">
        <v>2626</v>
      </c>
      <c r="C83" s="470">
        <v>398.9</v>
      </c>
      <c r="D83" s="470">
        <v>1787.3</v>
      </c>
      <c r="E83" s="470">
        <v>1240.7650000000001</v>
      </c>
      <c r="F83" s="470">
        <v>888.82500000000005</v>
      </c>
      <c r="G83" s="470">
        <v>1183.0700000000002</v>
      </c>
      <c r="H83" s="470">
        <v>2142.6999999999998</v>
      </c>
      <c r="I83" s="470">
        <v>1540.2750000000001</v>
      </c>
      <c r="J83" s="470">
        <v>332</v>
      </c>
      <c r="K83" s="470">
        <v>452.10500000000002</v>
      </c>
      <c r="L83" s="470">
        <v>572.32500000000005</v>
      </c>
      <c r="M83" s="470">
        <v>402.98</v>
      </c>
      <c r="N83" s="470">
        <v>839.93</v>
      </c>
      <c r="O83" s="471">
        <f t="shared" si="23"/>
        <v>11781.175000000001</v>
      </c>
      <c r="P83" s="472"/>
      <c r="Q83" s="477">
        <f t="shared" ref="Q83:Q86" si="24">($O$81-O83)/O83</f>
        <v>0.76262978862464881</v>
      </c>
    </row>
    <row r="84" spans="1:17" ht="25.15" customHeight="1">
      <c r="B84" s="469" t="s">
        <v>2627</v>
      </c>
      <c r="C84" s="470">
        <v>38.4</v>
      </c>
      <c r="D84" s="470">
        <v>1780</v>
      </c>
      <c r="E84" s="470">
        <v>1600</v>
      </c>
      <c r="F84" s="470">
        <v>1701</v>
      </c>
      <c r="G84" s="470">
        <v>311.8</v>
      </c>
      <c r="H84" s="470">
        <v>374.4</v>
      </c>
      <c r="I84" s="470">
        <v>226</v>
      </c>
      <c r="J84" s="470">
        <v>76</v>
      </c>
      <c r="K84" s="470">
        <v>175</v>
      </c>
      <c r="L84" s="470">
        <v>251.53</v>
      </c>
      <c r="M84" s="470">
        <v>799.02</v>
      </c>
      <c r="N84" s="470">
        <v>255.6</v>
      </c>
      <c r="O84" s="471">
        <f t="shared" si="23"/>
        <v>7588.75</v>
      </c>
      <c r="P84" s="472"/>
      <c r="Q84" s="477">
        <f t="shared" si="24"/>
        <v>1.7363992752429582</v>
      </c>
    </row>
    <row r="85" spans="1:17" ht="25.15" customHeight="1">
      <c r="B85" s="469" t="s">
        <v>2628</v>
      </c>
      <c r="C85" s="470">
        <v>101</v>
      </c>
      <c r="D85" s="470">
        <v>659</v>
      </c>
      <c r="E85" s="470">
        <v>1367</v>
      </c>
      <c r="F85" s="470">
        <v>1381.2</v>
      </c>
      <c r="G85" s="470">
        <v>113</v>
      </c>
      <c r="H85" s="470">
        <v>590</v>
      </c>
      <c r="I85" s="470">
        <v>24</v>
      </c>
      <c r="J85" s="470">
        <v>0</v>
      </c>
      <c r="K85" s="470">
        <v>569.25</v>
      </c>
      <c r="L85" s="470">
        <v>303.41500000000002</v>
      </c>
      <c r="M85" s="470">
        <v>0</v>
      </c>
      <c r="N85" s="470">
        <v>734</v>
      </c>
      <c r="O85" s="471">
        <f t="shared" si="23"/>
        <v>5841.8649999999998</v>
      </c>
      <c r="P85" s="472"/>
      <c r="Q85" s="477">
        <f t="shared" si="24"/>
        <v>2.5546610543037196</v>
      </c>
    </row>
    <row r="86" spans="1:17" ht="25.15" customHeight="1">
      <c r="B86" s="469" t="s">
        <v>2629</v>
      </c>
      <c r="C86" s="470">
        <v>225.05</v>
      </c>
      <c r="D86" s="470">
        <v>260.3</v>
      </c>
      <c r="E86" s="470">
        <v>1405.5</v>
      </c>
      <c r="F86" s="470">
        <v>697.06</v>
      </c>
      <c r="G86" s="470">
        <v>511.89399999999995</v>
      </c>
      <c r="H86" s="470">
        <v>918.53500000000008</v>
      </c>
      <c r="I86" s="470">
        <v>0</v>
      </c>
      <c r="J86" s="470">
        <v>0</v>
      </c>
      <c r="K86" s="470">
        <v>209.79000000000002</v>
      </c>
      <c r="L86" s="470">
        <v>369.67500000000001</v>
      </c>
      <c r="M86" s="470">
        <v>1508.885</v>
      </c>
      <c r="N86" s="470">
        <v>502</v>
      </c>
      <c r="O86" s="471">
        <f t="shared" si="23"/>
        <v>6608.6890000000003</v>
      </c>
      <c r="P86" s="472"/>
      <c r="Q86" s="473">
        <f t="shared" si="24"/>
        <v>2.1422041497186504</v>
      </c>
    </row>
    <row r="87" spans="1:17" ht="25.15" customHeight="1"/>
    <row r="88" spans="1:17" ht="25.15" customHeight="1">
      <c r="C88" s="524"/>
      <c r="D88" s="524"/>
      <c r="E88" s="524"/>
      <c r="F88" s="524"/>
      <c r="G88" s="524"/>
    </row>
    <row r="89" spans="1:17" ht="45" customHeight="1">
      <c r="B89" s="462" t="s">
        <v>2630</v>
      </c>
      <c r="C89" s="463" t="s">
        <v>1830</v>
      </c>
      <c r="D89" s="463" t="s">
        <v>2548</v>
      </c>
      <c r="E89" s="463" t="s">
        <v>2549</v>
      </c>
      <c r="F89" s="463" t="s">
        <v>2550</v>
      </c>
      <c r="G89" s="463" t="s">
        <v>2551</v>
      </c>
      <c r="H89" s="463" t="s">
        <v>2552</v>
      </c>
      <c r="I89" s="463" t="s">
        <v>2553</v>
      </c>
      <c r="J89" s="463" t="s">
        <v>2554</v>
      </c>
      <c r="K89" s="463" t="s">
        <v>2555</v>
      </c>
      <c r="L89" s="463" t="s">
        <v>2556</v>
      </c>
      <c r="M89" s="463" t="s">
        <v>2557</v>
      </c>
      <c r="N89" s="463" t="s">
        <v>2558</v>
      </c>
      <c r="O89" s="463" t="s">
        <v>2559</v>
      </c>
      <c r="P89" s="1044" t="s">
        <v>2560</v>
      </c>
      <c r="Q89" s="1045"/>
    </row>
    <row r="90" spans="1:17" ht="25.15" customHeight="1">
      <c r="A90" t="s">
        <v>1212</v>
      </c>
      <c r="B90" s="469" t="s">
        <v>2631</v>
      </c>
      <c r="C90" s="470">
        <v>789.40000000000009</v>
      </c>
      <c r="D90" s="470">
        <f>IFERROR(GETPIVOTDATA("Poids (Kg)",'Data Par Département'!$A$30,"Partenaires / Associations",$A$90,"Months (Date)",D14),"")</f>
        <v>618.70000000000005</v>
      </c>
      <c r="E90" s="470">
        <f>IFERROR(GETPIVOTDATA("Poids (Kg)",'Data Par Département'!$A$30,"Partenaires / Associations",$A$90,"Months (Date)",E14),"")</f>
        <v>300.56</v>
      </c>
      <c r="F90" s="470">
        <f>IFERROR(GETPIVOTDATA("Poids (Kg)",'Data Par Département'!$A$30,"Partenaires / Associations",$A$90,"Months (Date)",F14),"")</f>
        <v>991.57999999999993</v>
      </c>
      <c r="G90" s="470" t="str">
        <f>IFERROR(GETPIVOTDATA("Poids (Kg)",'Data Par Département'!$A$30,"Partenaires / Associations",$A$90,"Months (Date)",G14),"")</f>
        <v/>
      </c>
      <c r="H90" s="470" t="str">
        <f>IFERROR(GETPIVOTDATA("Poids (Kg)",'Data Par Département'!$A$30,"Partenaires / Associations",$A$90,"Months (Date)",H14),"")</f>
        <v/>
      </c>
      <c r="I90" s="470" t="str">
        <f>IFERROR(GETPIVOTDATA("Poids (Kg)",'Data Par Département'!$A$30,"Partenaires / Associations",$A$90,"Months (Date)",I14),"")</f>
        <v/>
      </c>
      <c r="J90" s="470" t="str">
        <f>IFERROR(GETPIVOTDATA("Poids (Kg)",'Data Par Département'!$A$30,"Partenaires / Associations",$A$90,"Months (Date)",J14),"")</f>
        <v/>
      </c>
      <c r="K90" s="470" t="str">
        <f>IFERROR(GETPIVOTDATA("Poids (Kg)",'Data Par Département'!$A$30,"Partenaires / Associations",$A$90,"Months (Date)",K14),"")</f>
        <v/>
      </c>
      <c r="L90" s="470" t="str">
        <f>IFERROR(GETPIVOTDATA("Poids (Kg)",'Data Par Département'!$A$30,"Partenaires / Associations",$A$90,"Months (Date)",L14),"")</f>
        <v/>
      </c>
      <c r="M90" s="470" t="str">
        <f>IFERROR(GETPIVOTDATA("Poids (Kg)",'Data Par Département'!$A$30,"Partenaires / Associations",$A$90,"Months (Date)",M14),"")</f>
        <v/>
      </c>
      <c r="N90" s="470" t="str">
        <f>IFERROR(GETPIVOTDATA("Poids (Kg)",'Data Par Département'!$A$30,"Partenaires / Associations",$A$90,"Months (Date)",N14),"")</f>
        <v/>
      </c>
      <c r="O90" s="471">
        <f t="shared" ref="O90:O96" si="25">SUM(C90:N90)</f>
        <v>2700.24</v>
      </c>
      <c r="P90" s="525"/>
      <c r="Q90" s="473"/>
    </row>
    <row r="91" spans="1:17" ht="25.15" customHeight="1">
      <c r="B91" s="469" t="s">
        <v>2632</v>
      </c>
      <c r="C91" s="470">
        <v>0</v>
      </c>
      <c r="D91" s="470">
        <v>1032.02</v>
      </c>
      <c r="E91" s="470">
        <v>604.57000000000005</v>
      </c>
      <c r="F91" s="470">
        <v>641.29999999999995</v>
      </c>
      <c r="G91" s="470">
        <v>411.25</v>
      </c>
      <c r="H91" s="470">
        <v>791.1</v>
      </c>
      <c r="I91" s="470">
        <v>793.39999999999986</v>
      </c>
      <c r="J91" s="470">
        <v>2650.59</v>
      </c>
      <c r="K91" s="470">
        <v>2423.5499999999997</v>
      </c>
      <c r="L91" s="470">
        <v>1027.0999999999999</v>
      </c>
      <c r="M91" s="476">
        <v>290.22500000000002</v>
      </c>
      <c r="N91" s="476">
        <v>579.6</v>
      </c>
      <c r="O91" s="471">
        <f t="shared" si="25"/>
        <v>11244.705000000002</v>
      </c>
      <c r="P91" s="525" t="s">
        <v>2633</v>
      </c>
      <c r="Q91" s="473"/>
    </row>
    <row r="92" spans="1:17" ht="25.15" customHeight="1">
      <c r="B92" s="469" t="s">
        <v>2634</v>
      </c>
      <c r="C92" s="470">
        <v>0</v>
      </c>
      <c r="D92" s="470">
        <v>14.404999999999999</v>
      </c>
      <c r="E92" s="470">
        <v>355.85500000000002</v>
      </c>
      <c r="F92" s="470">
        <v>53.644999999999996</v>
      </c>
      <c r="G92" s="470">
        <v>623.37</v>
      </c>
      <c r="H92" s="470">
        <v>1032.77</v>
      </c>
      <c r="I92" s="470">
        <v>105.4</v>
      </c>
      <c r="J92" s="470">
        <v>0</v>
      </c>
      <c r="K92" s="470">
        <v>0</v>
      </c>
      <c r="L92" s="470">
        <v>11.645</v>
      </c>
      <c r="M92" s="470">
        <v>158.1</v>
      </c>
      <c r="N92" s="470">
        <v>0</v>
      </c>
      <c r="O92" s="471">
        <f t="shared" si="25"/>
        <v>2355.19</v>
      </c>
      <c r="P92" s="525" t="s">
        <v>2635</v>
      </c>
      <c r="Q92" s="473">
        <f>($O$91-O92)/O92</f>
        <v>3.7744364573558826</v>
      </c>
    </row>
    <row r="93" spans="1:17" ht="25.15" customHeight="1">
      <c r="B93" s="469" t="s">
        <v>2636</v>
      </c>
      <c r="C93" s="470">
        <v>0</v>
      </c>
      <c r="D93" s="470">
        <v>0</v>
      </c>
      <c r="E93" s="470">
        <v>351.05</v>
      </c>
      <c r="F93" s="470">
        <v>457.55</v>
      </c>
      <c r="G93" s="470">
        <v>250.45</v>
      </c>
      <c r="H93" s="470">
        <v>1314.22</v>
      </c>
      <c r="I93" s="470">
        <v>750.14</v>
      </c>
      <c r="J93" s="470">
        <v>44.854999999999997</v>
      </c>
      <c r="K93" s="470">
        <v>256.3</v>
      </c>
      <c r="L93" s="470">
        <v>110.075</v>
      </c>
      <c r="M93" s="470">
        <v>145.93</v>
      </c>
      <c r="N93" s="470">
        <v>80.325000000000003</v>
      </c>
      <c r="O93" s="471">
        <f t="shared" si="25"/>
        <v>3760.8949999999995</v>
      </c>
      <c r="P93" s="525" t="s">
        <v>2637</v>
      </c>
      <c r="Q93" s="477">
        <f>($O$91-O93)/O93</f>
        <v>1.9899013399735976</v>
      </c>
    </row>
    <row r="94" spans="1:17" ht="25.15" customHeight="1">
      <c r="B94" s="469" t="s">
        <v>2638</v>
      </c>
      <c r="C94" s="470">
        <v>0</v>
      </c>
      <c r="D94" s="470">
        <v>0</v>
      </c>
      <c r="E94" s="470">
        <v>0</v>
      </c>
      <c r="F94" s="470">
        <v>0</v>
      </c>
      <c r="G94" s="470">
        <v>0</v>
      </c>
      <c r="H94" s="470">
        <v>66</v>
      </c>
      <c r="I94" s="470">
        <v>0</v>
      </c>
      <c r="J94" s="470">
        <v>0</v>
      </c>
      <c r="K94" s="470">
        <v>0</v>
      </c>
      <c r="L94" s="470">
        <v>566</v>
      </c>
      <c r="M94" s="470">
        <v>0</v>
      </c>
      <c r="N94" s="470">
        <v>0</v>
      </c>
      <c r="O94" s="471">
        <f t="shared" si="25"/>
        <v>632</v>
      </c>
      <c r="P94" s="525" t="s">
        <v>2639</v>
      </c>
      <c r="Q94" s="477">
        <f>($O$91-O94)/O94</f>
        <v>16.792254746835447</v>
      </c>
    </row>
    <row r="95" spans="1:17" ht="25.15" customHeight="1">
      <c r="B95" s="469" t="s">
        <v>2640</v>
      </c>
      <c r="C95" s="470">
        <v>115</v>
      </c>
      <c r="D95" s="470">
        <v>78</v>
      </c>
      <c r="E95" s="470">
        <v>2411</v>
      </c>
      <c r="F95" s="470">
        <v>730</v>
      </c>
      <c r="G95" s="470">
        <v>272</v>
      </c>
      <c r="H95" s="470">
        <v>0</v>
      </c>
      <c r="I95" s="470">
        <v>58</v>
      </c>
      <c r="J95" s="470">
        <v>0</v>
      </c>
      <c r="K95" s="470">
        <v>129.9</v>
      </c>
      <c r="L95" s="470">
        <v>46</v>
      </c>
      <c r="M95" s="470">
        <v>0</v>
      </c>
      <c r="N95" s="470">
        <v>0</v>
      </c>
      <c r="O95" s="471">
        <f t="shared" si="25"/>
        <v>3839.9</v>
      </c>
      <c r="P95" s="525" t="s">
        <v>2641</v>
      </c>
      <c r="Q95" s="477">
        <f>($O$91-O95)/O95</f>
        <v>1.9283848537722341</v>
      </c>
    </row>
    <row r="96" spans="1:17" ht="25.15" customHeight="1">
      <c r="B96" s="469" t="s">
        <v>2642</v>
      </c>
      <c r="C96" s="470">
        <v>135</v>
      </c>
      <c r="D96" s="470">
        <v>0</v>
      </c>
      <c r="E96" s="470">
        <v>222</v>
      </c>
      <c r="F96" s="470">
        <v>83</v>
      </c>
      <c r="G96" s="470">
        <v>277.10000000000002</v>
      </c>
      <c r="H96" s="470">
        <v>936</v>
      </c>
      <c r="I96" s="470">
        <v>0</v>
      </c>
      <c r="J96" s="470">
        <v>100</v>
      </c>
      <c r="K96" s="470">
        <v>333.8</v>
      </c>
      <c r="L96" s="470">
        <v>0</v>
      </c>
      <c r="M96" s="470">
        <v>290.786</v>
      </c>
      <c r="N96" s="470">
        <v>70</v>
      </c>
      <c r="O96" s="471">
        <f t="shared" si="25"/>
        <v>2447.6860000000001</v>
      </c>
      <c r="P96" s="525" t="s">
        <v>2643</v>
      </c>
      <c r="Q96" s="473">
        <f>($O$91-O96)/O96</f>
        <v>3.5940145100311076</v>
      </c>
    </row>
    <row r="97" spans="1:17" ht="25.15" customHeight="1"/>
    <row r="98" spans="1:17" ht="25.15" customHeight="1"/>
    <row r="99" spans="1:17" ht="45" customHeight="1">
      <c r="B99" s="462" t="s">
        <v>2644</v>
      </c>
      <c r="C99" s="463" t="s">
        <v>1830</v>
      </c>
      <c r="D99" s="463" t="s">
        <v>2548</v>
      </c>
      <c r="E99" s="463" t="s">
        <v>2549</v>
      </c>
      <c r="F99" s="463" t="s">
        <v>2550</v>
      </c>
      <c r="G99" s="463" t="s">
        <v>2551</v>
      </c>
      <c r="H99" s="463" t="s">
        <v>2552</v>
      </c>
      <c r="I99" s="463" t="s">
        <v>2553</v>
      </c>
      <c r="J99" s="463" t="s">
        <v>2554</v>
      </c>
      <c r="K99" s="463" t="s">
        <v>2555</v>
      </c>
      <c r="L99" s="463" t="s">
        <v>2556</v>
      </c>
      <c r="M99" s="463" t="s">
        <v>2557</v>
      </c>
      <c r="N99" s="463" t="s">
        <v>2558</v>
      </c>
      <c r="O99" s="463" t="s">
        <v>2559</v>
      </c>
      <c r="P99" s="1044" t="s">
        <v>2560</v>
      </c>
      <c r="Q99" s="1045"/>
    </row>
    <row r="100" spans="1:17" ht="25.15" customHeight="1">
      <c r="A100" t="s">
        <v>1243</v>
      </c>
      <c r="B100" s="469" t="s">
        <v>2645</v>
      </c>
      <c r="C100" s="470">
        <v>482.61</v>
      </c>
      <c r="D100" s="470">
        <f>IFERROR(GETPIVOTDATA("Poids (Kg)",'Data Par Département'!$A$30,"Partenaires / Associations",$A$100,"Months (Date)",D14),"")</f>
        <v>228.98000000000002</v>
      </c>
      <c r="E100" s="470">
        <f>IFERROR(GETPIVOTDATA("Poids (Kg)",'Data Par Département'!$A$30,"Partenaires / Associations",$A$100,"Months (Date)",E14),"")</f>
        <v>194.34</v>
      </c>
      <c r="F100" s="470">
        <f>IFERROR(GETPIVOTDATA("Poids (Kg)",'Data Par Département'!$A$30,"Partenaires / Associations",$A$100,"Months (Date)",F14),"")</f>
        <v>370.6</v>
      </c>
      <c r="G100" s="470" t="str">
        <f>IFERROR(GETPIVOTDATA("Poids (Kg)",'Data Par Département'!$A$30,"Partenaires / Associations",$A$100,"Months (Date)",G14),"")</f>
        <v/>
      </c>
      <c r="H100" s="470" t="str">
        <f>IFERROR(GETPIVOTDATA("Poids (Kg)",'Data Par Département'!$A$30,"Partenaires / Associations",$A$100,"Months (Date)",H14),"")</f>
        <v/>
      </c>
      <c r="I100" s="470" t="str">
        <f>IFERROR(GETPIVOTDATA("Poids (Kg)",'Data Par Département'!$A$30,"Partenaires / Associations",$A$100,"Months (Date)",I14),"")</f>
        <v/>
      </c>
      <c r="J100" s="470" t="str">
        <f>IFERROR(GETPIVOTDATA("Poids (Kg)",'Data Par Département'!$A$30,"Partenaires / Associations",$A$100,"Months (Date)",J14),"")</f>
        <v/>
      </c>
      <c r="K100" s="470" t="str">
        <f>IFERROR(GETPIVOTDATA("Poids (Kg)",'Data Par Département'!$A$30,"Partenaires / Associations",$A$100,"Months (Date)",K14),"")</f>
        <v/>
      </c>
      <c r="L100" s="470" t="str">
        <f>IFERROR(GETPIVOTDATA("Poids (Kg)",'Data Par Département'!$A$30,"Partenaires / Associations",$A$100,"Months (Date)",L14),"")</f>
        <v/>
      </c>
      <c r="M100" s="470" t="str">
        <f>IFERROR(GETPIVOTDATA("Poids (Kg)",'Data Par Département'!$A$30,"Partenaires / Associations",$A$100,"Months (Date)",M14),"")</f>
        <v/>
      </c>
      <c r="N100" s="470" t="str">
        <f>IFERROR(GETPIVOTDATA("Poids (Kg)",'Data Par Département'!$A$30,"Partenaires / Associations",$A$100,"Months (Date)",N14),"")</f>
        <v/>
      </c>
      <c r="O100" s="471">
        <f t="shared" ref="O100:O102" si="26">SUM(C100:N100)</f>
        <v>1276.5300000000002</v>
      </c>
      <c r="P100" s="472"/>
      <c r="Q100" s="473"/>
    </row>
    <row r="101" spans="1:17" ht="25.15" customHeight="1">
      <c r="B101" s="469" t="s">
        <v>2646</v>
      </c>
      <c r="C101" s="470">
        <v>0</v>
      </c>
      <c r="D101" s="470">
        <v>0</v>
      </c>
      <c r="E101" s="470">
        <v>70.7</v>
      </c>
      <c r="F101" s="470">
        <v>221.4</v>
      </c>
      <c r="G101" s="470">
        <v>544.39099999999996</v>
      </c>
      <c r="H101" s="470">
        <v>308.20000000000005</v>
      </c>
      <c r="I101" s="470">
        <v>1560.3700000000001</v>
      </c>
      <c r="J101" s="470">
        <v>5849.0700000000006</v>
      </c>
      <c r="K101" s="470">
        <v>4143.7199999999993</v>
      </c>
      <c r="L101" s="470">
        <v>625.67999999999995</v>
      </c>
      <c r="M101" s="476">
        <v>1117.75</v>
      </c>
      <c r="N101" s="476">
        <v>3037.8</v>
      </c>
      <c r="O101" s="471">
        <f t="shared" si="26"/>
        <v>17479.081000000002</v>
      </c>
      <c r="P101" s="472"/>
      <c r="Q101" s="473"/>
    </row>
    <row r="102" spans="1:17" ht="25.15" customHeight="1">
      <c r="B102" s="469" t="s">
        <v>2647</v>
      </c>
      <c r="C102" s="470">
        <v>0</v>
      </c>
      <c r="D102" s="470">
        <v>0</v>
      </c>
      <c r="E102" s="470">
        <v>0</v>
      </c>
      <c r="F102" s="470">
        <v>0</v>
      </c>
      <c r="G102" s="470">
        <v>0</v>
      </c>
      <c r="H102" s="470">
        <v>0</v>
      </c>
      <c r="I102" s="470">
        <v>0</v>
      </c>
      <c r="J102" s="470">
        <v>0</v>
      </c>
      <c r="K102" s="470">
        <v>0</v>
      </c>
      <c r="L102" s="470">
        <v>0</v>
      </c>
      <c r="M102" s="470">
        <v>0</v>
      </c>
      <c r="N102" s="470">
        <v>0</v>
      </c>
      <c r="O102" s="471">
        <f t="shared" si="26"/>
        <v>0</v>
      </c>
      <c r="P102" s="472" t="s">
        <v>2648</v>
      </c>
      <c r="Q102" s="473" t="e">
        <f>($O$101-O102)/O102</f>
        <v>#DIV/0!</v>
      </c>
    </row>
    <row r="103" spans="1:17" ht="25.15" customHeight="1"/>
    <row r="104" spans="1:17" ht="25.15" customHeight="1"/>
    <row r="105" spans="1:17" ht="45" customHeight="1">
      <c r="B105" s="462" t="s">
        <v>2649</v>
      </c>
      <c r="C105" s="463" t="s">
        <v>1830</v>
      </c>
      <c r="D105" s="463" t="s">
        <v>2548</v>
      </c>
      <c r="E105" s="463" t="s">
        <v>2549</v>
      </c>
      <c r="F105" s="463" t="s">
        <v>2550</v>
      </c>
      <c r="G105" s="463" t="s">
        <v>2551</v>
      </c>
      <c r="H105" s="463" t="s">
        <v>2552</v>
      </c>
      <c r="I105" s="463" t="s">
        <v>2553</v>
      </c>
      <c r="J105" s="463" t="s">
        <v>2554</v>
      </c>
      <c r="K105" s="463" t="s">
        <v>2555</v>
      </c>
      <c r="L105" s="463" t="s">
        <v>2556</v>
      </c>
      <c r="M105" s="463" t="s">
        <v>2557</v>
      </c>
      <c r="N105" s="463" t="s">
        <v>2558</v>
      </c>
      <c r="O105" s="463" t="s">
        <v>2559</v>
      </c>
      <c r="P105" s="1044" t="s">
        <v>2560</v>
      </c>
      <c r="Q105" s="1045"/>
    </row>
    <row r="106" spans="1:17" ht="25.15" customHeight="1">
      <c r="A106" t="s">
        <v>485</v>
      </c>
      <c r="B106" s="469" t="s">
        <v>2650</v>
      </c>
      <c r="C106" s="470">
        <v>280</v>
      </c>
      <c r="D106" s="470">
        <f>IFERROR(GETPIVOTDATA("Poids (Kg)",'Data Par Département'!$A$30,"Partenaires / Associations",$A$106,"Months (Date)",D14),"")</f>
        <v>315</v>
      </c>
      <c r="E106" s="470">
        <f>IFERROR(GETPIVOTDATA("Poids (Kg)",'Data Par Département'!$A$30,"Partenaires / Associations",$A$106,"Months (Date)",E14),"")</f>
        <v>350</v>
      </c>
      <c r="F106" s="470">
        <f>IFERROR(GETPIVOTDATA("Poids (Kg)",'Data Par Département'!$A$30,"Partenaires / Associations",$A$106,"Months (Date)",F14),"")</f>
        <v>183.8</v>
      </c>
      <c r="G106" s="470" t="str">
        <f>IFERROR(GETPIVOTDATA("Poids (Kg)",'Data Par Département'!$A$30,"Partenaires / Associations",$A$106,"Months (Date)",G14),"")</f>
        <v/>
      </c>
      <c r="H106" s="470" t="str">
        <f>IFERROR(GETPIVOTDATA("Poids (Kg)",'Data Par Département'!$A$30,"Partenaires / Associations",$A$106,"Months (Date)",H14),"")</f>
        <v/>
      </c>
      <c r="I106" s="470" t="str">
        <f>IFERROR(GETPIVOTDATA("Poids (Kg)",'Data Par Département'!$A$30,"Partenaires / Associations",$A$106,"Months (Date)",I14),"")</f>
        <v/>
      </c>
      <c r="J106" s="470" t="str">
        <f>IFERROR(GETPIVOTDATA("Poids (Kg)",'Data Par Département'!$A$30,"Partenaires / Associations",$A$106,"Months (Date)",J14),"")</f>
        <v/>
      </c>
      <c r="K106" s="470" t="str">
        <f>IFERROR(GETPIVOTDATA("Poids (Kg)",'Data Par Département'!$A$30,"Partenaires / Associations",$A$106,"Months (Date)",K14),"")</f>
        <v/>
      </c>
      <c r="L106" s="470" t="str">
        <f>IFERROR(GETPIVOTDATA("Poids (Kg)",'Data Par Département'!$A$30,"Partenaires / Associations",$A$106,"Months (Date)",L14),"")</f>
        <v/>
      </c>
      <c r="M106" s="470" t="str">
        <f>IFERROR(GETPIVOTDATA("Poids (Kg)",'Data Par Département'!$A$30,"Partenaires / Associations",$A$106,"Months (Date)",M14),"")</f>
        <v/>
      </c>
      <c r="N106" s="470" t="str">
        <f>IFERROR(GETPIVOTDATA("Poids (Kg)",'Data Par Département'!$A$30,"Partenaires / Associations",$A$106,"Months (Date)",N14),"")</f>
        <v/>
      </c>
      <c r="O106" s="471">
        <f t="shared" ref="O106:O111" si="27">SUM(C106:N106)</f>
        <v>1128.8</v>
      </c>
      <c r="P106" s="472"/>
      <c r="Q106" s="473"/>
    </row>
    <row r="107" spans="1:17" ht="25.15" customHeight="1">
      <c r="B107" s="469" t="s">
        <v>2651</v>
      </c>
      <c r="C107" s="470">
        <v>160</v>
      </c>
      <c r="D107" s="470">
        <v>380</v>
      </c>
      <c r="E107" s="470">
        <v>660.32</v>
      </c>
      <c r="F107" s="470">
        <v>280</v>
      </c>
      <c r="G107" s="470">
        <v>343.90999999999997</v>
      </c>
      <c r="H107" s="470">
        <v>642.22</v>
      </c>
      <c r="I107" s="470">
        <v>252.6</v>
      </c>
      <c r="J107" s="470">
        <v>0</v>
      </c>
      <c r="K107" s="470">
        <v>70</v>
      </c>
      <c r="L107" s="470">
        <v>378</v>
      </c>
      <c r="M107" s="476">
        <v>280</v>
      </c>
      <c r="N107" s="476">
        <v>210</v>
      </c>
      <c r="O107" s="471">
        <f t="shared" si="27"/>
        <v>3657.0499999999997</v>
      </c>
      <c r="P107" s="472" t="s">
        <v>2652</v>
      </c>
      <c r="Q107" s="473"/>
    </row>
    <row r="108" spans="1:17" ht="25.15" customHeight="1">
      <c r="B108" s="469" t="s">
        <v>2653</v>
      </c>
      <c r="C108" s="470">
        <v>439.40000000000003</v>
      </c>
      <c r="D108" s="470">
        <v>1060.5149999999999</v>
      </c>
      <c r="E108" s="470">
        <v>846.93500000000017</v>
      </c>
      <c r="F108" s="470">
        <v>1119.6600000000001</v>
      </c>
      <c r="G108" s="470">
        <v>788.69</v>
      </c>
      <c r="H108" s="470">
        <v>911.76499999999999</v>
      </c>
      <c r="I108" s="470">
        <v>0</v>
      </c>
      <c r="J108" s="470">
        <v>0</v>
      </c>
      <c r="K108" s="470">
        <v>0</v>
      </c>
      <c r="L108" s="470">
        <v>363</v>
      </c>
      <c r="M108" s="470">
        <v>0</v>
      </c>
      <c r="N108" s="470">
        <v>15</v>
      </c>
      <c r="O108" s="471">
        <f t="shared" si="27"/>
        <v>5544.9650000000011</v>
      </c>
      <c r="P108" s="472"/>
      <c r="Q108" s="473">
        <f>($O$107-O108)/O108</f>
        <v>-0.34047374510028483</v>
      </c>
    </row>
    <row r="109" spans="1:17" ht="25.15" customHeight="1">
      <c r="B109" s="469" t="s">
        <v>2654</v>
      </c>
      <c r="C109" s="470">
        <v>492</v>
      </c>
      <c r="D109" s="470">
        <v>1084.8</v>
      </c>
      <c r="E109" s="470">
        <v>873.6</v>
      </c>
      <c r="F109" s="470">
        <v>913.48</v>
      </c>
      <c r="G109" s="470">
        <v>576</v>
      </c>
      <c r="H109" s="470">
        <v>488.20499999999998</v>
      </c>
      <c r="I109" s="470">
        <v>0</v>
      </c>
      <c r="J109" s="470">
        <v>0</v>
      </c>
      <c r="K109" s="470">
        <v>448.99</v>
      </c>
      <c r="L109" s="470">
        <v>981.5</v>
      </c>
      <c r="M109" s="470">
        <v>977.04</v>
      </c>
      <c r="N109" s="470">
        <v>912.33</v>
      </c>
      <c r="O109" s="471">
        <f t="shared" si="27"/>
        <v>7747.9449999999997</v>
      </c>
      <c r="P109" s="472"/>
      <c r="Q109" s="477">
        <f t="shared" ref="Q109:Q111" si="28">($O$107-O109)/O109</f>
        <v>-0.52799742383302928</v>
      </c>
    </row>
    <row r="110" spans="1:17" ht="25.15" customHeight="1">
      <c r="B110" s="469" t="s">
        <v>2655</v>
      </c>
      <c r="C110" s="470">
        <v>855.1</v>
      </c>
      <c r="D110" s="470">
        <v>1151</v>
      </c>
      <c r="E110" s="470">
        <v>1586.6</v>
      </c>
      <c r="F110" s="470">
        <v>1994.825</v>
      </c>
      <c r="G110" s="470">
        <v>1650.1</v>
      </c>
      <c r="H110" s="470">
        <v>2599.2460000000001</v>
      </c>
      <c r="I110" s="470">
        <v>482</v>
      </c>
      <c r="J110" s="470">
        <v>0</v>
      </c>
      <c r="K110" s="470">
        <v>51</v>
      </c>
      <c r="L110" s="470">
        <v>34</v>
      </c>
      <c r="M110" s="470">
        <v>24</v>
      </c>
      <c r="N110" s="470">
        <v>385.73</v>
      </c>
      <c r="O110" s="471">
        <f t="shared" si="27"/>
        <v>10813.600999999999</v>
      </c>
      <c r="P110" s="472"/>
      <c r="Q110" s="477">
        <f t="shared" si="28"/>
        <v>-0.6618101592614708</v>
      </c>
    </row>
    <row r="111" spans="1:17" ht="25.15" customHeight="1">
      <c r="B111" s="469" t="s">
        <v>2656</v>
      </c>
      <c r="C111" s="470">
        <v>0</v>
      </c>
      <c r="D111" s="470">
        <v>0</v>
      </c>
      <c r="E111" s="470">
        <v>0</v>
      </c>
      <c r="F111" s="470">
        <v>0</v>
      </c>
      <c r="G111" s="470">
        <v>0</v>
      </c>
      <c r="H111" s="470">
        <v>0</v>
      </c>
      <c r="I111" s="470">
        <v>0</v>
      </c>
      <c r="J111" s="470">
        <v>0</v>
      </c>
      <c r="K111" s="470">
        <v>0</v>
      </c>
      <c r="L111" s="470">
        <v>0</v>
      </c>
      <c r="M111" s="470">
        <v>240</v>
      </c>
      <c r="N111" s="470">
        <v>0</v>
      </c>
      <c r="O111" s="471">
        <f t="shared" si="27"/>
        <v>240</v>
      </c>
      <c r="P111" s="472" t="s">
        <v>2657</v>
      </c>
      <c r="Q111" s="477">
        <f t="shared" si="28"/>
        <v>14.237708333333332</v>
      </c>
    </row>
    <row r="112" spans="1:17" ht="25.15" customHeight="1"/>
    <row r="113" spans="1:17" ht="25.15" customHeight="1"/>
    <row r="114" spans="1:17" ht="45" customHeight="1">
      <c r="B114" s="462" t="s">
        <v>2658</v>
      </c>
      <c r="C114" s="463" t="s">
        <v>1830</v>
      </c>
      <c r="D114" s="463" t="s">
        <v>2548</v>
      </c>
      <c r="E114" s="463" t="s">
        <v>2549</v>
      </c>
      <c r="F114" s="463" t="s">
        <v>2550</v>
      </c>
      <c r="G114" s="463" t="s">
        <v>2551</v>
      </c>
      <c r="H114" s="463" t="s">
        <v>2552</v>
      </c>
      <c r="I114" s="463" t="s">
        <v>2553</v>
      </c>
      <c r="J114" s="463" t="s">
        <v>2554</v>
      </c>
      <c r="K114" s="463" t="s">
        <v>2555</v>
      </c>
      <c r="L114" s="463" t="s">
        <v>2556</v>
      </c>
      <c r="M114" s="463" t="s">
        <v>2557</v>
      </c>
      <c r="N114" s="463" t="s">
        <v>2558</v>
      </c>
      <c r="O114" s="463" t="s">
        <v>2559</v>
      </c>
      <c r="P114" s="1044" t="s">
        <v>2560</v>
      </c>
      <c r="Q114" s="1045"/>
    </row>
    <row r="115" spans="1:17" ht="25.15" customHeight="1">
      <c r="A115" t="s">
        <v>488</v>
      </c>
      <c r="B115" s="469" t="s">
        <v>2659</v>
      </c>
      <c r="C115" s="470">
        <v>432.70000000000005</v>
      </c>
      <c r="D115" s="470">
        <f>IFERROR(GETPIVOTDATA("Poids (Kg)",'Data Par Département'!$A$30,"Partenaires / Associations",$A$115,"Months (Date)",D14),"")</f>
        <v>476.78000000000003</v>
      </c>
      <c r="E115" s="470">
        <f>IFERROR(GETPIVOTDATA("Poids (Kg)",'Data Par Département'!$A$30,"Partenaires / Associations",$A$115,"Months (Date)",E14),"")</f>
        <v>704.83999999999992</v>
      </c>
      <c r="F115" s="470">
        <f>IFERROR(GETPIVOTDATA("Poids (Kg)",'Data Par Département'!$A$30,"Partenaires / Associations",$A$115,"Months (Date)",F14),"")</f>
        <v>129.5</v>
      </c>
      <c r="G115" s="470" t="str">
        <f>IFERROR(GETPIVOTDATA("Poids (Kg)",'Data Par Département'!$A$30,"Partenaires / Associations",$A$115,"Months (Date)",G14),"")</f>
        <v/>
      </c>
      <c r="H115" s="470" t="str">
        <f>IFERROR(GETPIVOTDATA("Poids (Kg)",'Data Par Département'!$A$30,"Partenaires / Associations",$A$115,"Months (Date)",H14),"")</f>
        <v/>
      </c>
      <c r="I115" s="470" t="str">
        <f>IFERROR(GETPIVOTDATA("Poids (Kg)",'Data Par Département'!$A$30,"Partenaires / Associations",$A$115,"Months (Date)",I14),"")</f>
        <v/>
      </c>
      <c r="J115" s="470" t="str">
        <f>IFERROR(GETPIVOTDATA("Poids (Kg)",'Data Par Département'!$A$30,"Partenaires / Associations",$A$115,"Months (Date)",J14),"")</f>
        <v/>
      </c>
      <c r="K115" s="470" t="str">
        <f>IFERROR(GETPIVOTDATA("Poids (Kg)",'Data Par Département'!$A$30,"Partenaires / Associations",$A$115,"Months (Date)",K14),"")</f>
        <v/>
      </c>
      <c r="L115" s="470" t="str">
        <f>IFERROR(GETPIVOTDATA("Poids (Kg)",'Data Par Département'!$A$30,"Partenaires / Associations",$A$115,"Months (Date)",L14),"")</f>
        <v/>
      </c>
      <c r="M115" s="470" t="str">
        <f>IFERROR(GETPIVOTDATA("Poids (Kg)",'Data Par Département'!$A$30,"Partenaires / Associations",$A$115,"Months (Date)",M14),"")</f>
        <v/>
      </c>
      <c r="N115" s="470" t="str">
        <f>IFERROR(GETPIVOTDATA("Poids (Kg)",'Data Par Département'!$A$30,"Partenaires / Associations",$A$115,"Months (Date)",N14),"")</f>
        <v/>
      </c>
      <c r="O115" s="471">
        <f t="shared" ref="O115:O120" si="29">SUM(C115:N115)</f>
        <v>1743.82</v>
      </c>
      <c r="P115" s="472"/>
      <c r="Q115" s="473"/>
    </row>
    <row r="116" spans="1:17" ht="25.15" customHeight="1">
      <c r="B116" s="469" t="s">
        <v>2660</v>
      </c>
      <c r="C116" s="470">
        <v>561.19999999999993</v>
      </c>
      <c r="D116" s="470">
        <v>398.74</v>
      </c>
      <c r="E116" s="470">
        <v>314.10000000000002</v>
      </c>
      <c r="F116" s="470">
        <v>578.20000000000005</v>
      </c>
      <c r="G116" s="470">
        <v>602.9</v>
      </c>
      <c r="H116" s="470">
        <v>303.8</v>
      </c>
      <c r="I116" s="470">
        <v>586.52999999999986</v>
      </c>
      <c r="J116" s="470">
        <v>0</v>
      </c>
      <c r="K116" s="470">
        <v>363.44</v>
      </c>
      <c r="L116" s="470">
        <v>249.95</v>
      </c>
      <c r="M116" s="476">
        <v>198.14</v>
      </c>
      <c r="N116" s="476">
        <v>486.15</v>
      </c>
      <c r="O116" s="471">
        <f t="shared" si="29"/>
        <v>4643.1499999999996</v>
      </c>
      <c r="P116" s="472"/>
      <c r="Q116" s="473"/>
    </row>
    <row r="117" spans="1:17" ht="25.15" customHeight="1">
      <c r="B117" s="469" t="s">
        <v>2661</v>
      </c>
      <c r="C117" s="470">
        <v>0</v>
      </c>
      <c r="D117" s="470">
        <v>0</v>
      </c>
      <c r="E117" s="470">
        <v>0</v>
      </c>
      <c r="F117" s="470">
        <v>0</v>
      </c>
      <c r="G117" s="470">
        <v>70.66</v>
      </c>
      <c r="H117" s="470">
        <v>205.69499999999999</v>
      </c>
      <c r="I117" s="470">
        <v>82</v>
      </c>
      <c r="J117" s="470">
        <v>0</v>
      </c>
      <c r="K117" s="470">
        <v>363.7</v>
      </c>
      <c r="L117" s="470">
        <v>298.5</v>
      </c>
      <c r="M117" s="470">
        <v>180.065</v>
      </c>
      <c r="N117" s="470">
        <v>434.4</v>
      </c>
      <c r="O117" s="471">
        <f t="shared" si="29"/>
        <v>1635.02</v>
      </c>
      <c r="P117" s="472" t="s">
        <v>2662</v>
      </c>
      <c r="Q117" s="473">
        <f>($O$116-O117)/O117</f>
        <v>1.8398123570353877</v>
      </c>
    </row>
    <row r="118" spans="1:17" ht="25.15" customHeight="1">
      <c r="B118" s="469" t="s">
        <v>2663</v>
      </c>
      <c r="C118" s="470">
        <v>0</v>
      </c>
      <c r="D118" s="470">
        <v>0</v>
      </c>
      <c r="E118" s="470">
        <v>0</v>
      </c>
      <c r="F118" s="470">
        <v>0</v>
      </c>
      <c r="G118" s="470">
        <v>0</v>
      </c>
      <c r="H118" s="470">
        <v>0</v>
      </c>
      <c r="I118" s="470">
        <v>0</v>
      </c>
      <c r="J118" s="470">
        <v>0</v>
      </c>
      <c r="K118" s="470">
        <v>0</v>
      </c>
      <c r="L118" s="470">
        <v>0</v>
      </c>
      <c r="M118" s="470">
        <v>0</v>
      </c>
      <c r="N118" s="470">
        <v>0</v>
      </c>
      <c r="O118" s="471">
        <f t="shared" si="29"/>
        <v>0</v>
      </c>
      <c r="P118" s="472"/>
      <c r="Q118" s="477" t="e">
        <f t="shared" ref="Q118:Q120" si="30">($O$116-O118)/O118</f>
        <v>#DIV/0!</v>
      </c>
    </row>
    <row r="119" spans="1:17" ht="25.15" customHeight="1">
      <c r="B119" s="469" t="s">
        <v>2664</v>
      </c>
      <c r="C119" s="470">
        <v>0</v>
      </c>
      <c r="D119" s="470">
        <v>0</v>
      </c>
      <c r="E119" s="470">
        <v>77</v>
      </c>
      <c r="F119" s="470">
        <v>0</v>
      </c>
      <c r="G119" s="470">
        <v>0</v>
      </c>
      <c r="H119" s="470">
        <v>0</v>
      </c>
      <c r="I119" s="470">
        <v>0</v>
      </c>
      <c r="J119" s="470">
        <v>0</v>
      </c>
      <c r="K119" s="470">
        <v>0</v>
      </c>
      <c r="L119" s="470">
        <v>0</v>
      </c>
      <c r="M119" s="470">
        <v>0</v>
      </c>
      <c r="N119" s="470">
        <v>0</v>
      </c>
      <c r="O119" s="471">
        <f t="shared" si="29"/>
        <v>77</v>
      </c>
      <c r="P119" s="472"/>
      <c r="Q119" s="477">
        <f t="shared" si="30"/>
        <v>59.300649350649344</v>
      </c>
    </row>
    <row r="120" spans="1:17" ht="25.15" customHeight="1">
      <c r="B120" s="469" t="s">
        <v>2665</v>
      </c>
      <c r="C120" s="470">
        <v>0</v>
      </c>
      <c r="D120" s="470">
        <v>0</v>
      </c>
      <c r="E120" s="470">
        <v>0</v>
      </c>
      <c r="F120" s="470">
        <v>0</v>
      </c>
      <c r="G120" s="470">
        <v>0</v>
      </c>
      <c r="H120" s="470">
        <v>0</v>
      </c>
      <c r="I120" s="470">
        <v>156</v>
      </c>
      <c r="J120" s="470">
        <v>0</v>
      </c>
      <c r="K120" s="470">
        <v>0</v>
      </c>
      <c r="L120" s="470">
        <v>8</v>
      </c>
      <c r="M120" s="470">
        <v>0</v>
      </c>
      <c r="N120" s="470">
        <v>0</v>
      </c>
      <c r="O120" s="471">
        <f t="shared" si="29"/>
        <v>164</v>
      </c>
      <c r="P120" s="472"/>
      <c r="Q120" s="477">
        <f t="shared" si="30"/>
        <v>27.311890243902436</v>
      </c>
    </row>
    <row r="121" spans="1:17" ht="25.15" customHeight="1"/>
    <row r="122" spans="1:17" ht="45" customHeight="1">
      <c r="B122" s="462" t="s">
        <v>2666</v>
      </c>
      <c r="C122" s="463" t="s">
        <v>1830</v>
      </c>
      <c r="D122" s="463" t="s">
        <v>2548</v>
      </c>
      <c r="E122" s="463" t="s">
        <v>2549</v>
      </c>
      <c r="F122" s="463" t="s">
        <v>2550</v>
      </c>
      <c r="G122" s="463" t="s">
        <v>2551</v>
      </c>
      <c r="H122" s="463" t="s">
        <v>2552</v>
      </c>
      <c r="I122" s="463" t="s">
        <v>2553</v>
      </c>
      <c r="J122" s="463" t="s">
        <v>2554</v>
      </c>
      <c r="K122" s="463" t="s">
        <v>2555</v>
      </c>
      <c r="L122" s="463" t="s">
        <v>2556</v>
      </c>
      <c r="M122" s="463" t="s">
        <v>2557</v>
      </c>
      <c r="N122" s="463" t="s">
        <v>2558</v>
      </c>
      <c r="O122" s="463" t="s">
        <v>2559</v>
      </c>
      <c r="P122" s="1044" t="s">
        <v>2560</v>
      </c>
      <c r="Q122" s="1045"/>
    </row>
    <row r="123" spans="1:17" ht="25.15" customHeight="1">
      <c r="A123" t="s">
        <v>291</v>
      </c>
      <c r="B123" s="469" t="s">
        <v>2667</v>
      </c>
      <c r="C123" s="470">
        <v>133.13999999999999</v>
      </c>
      <c r="D123" s="470">
        <f>IFERROR(GETPIVOTDATA("Poids (Kg)",'Data Par Département'!$A$30,"Partenaires / Associations",$A$123,"Months (Date)",D14),"")</f>
        <v>201.69</v>
      </c>
      <c r="E123" s="470">
        <f>IFERROR(GETPIVOTDATA("Poids (Kg)",'Data Par Département'!$A$30,"Partenaires / Associations",$A$123,"Months (Date)",E14),"")</f>
        <v>396</v>
      </c>
      <c r="F123" s="470">
        <f>IFERROR(GETPIVOTDATA("Poids (Kg)",'Data Par Département'!$A$30,"Partenaires / Associations",$A$123,"Months (Date)",F14),"")</f>
        <v>161.79</v>
      </c>
      <c r="G123" s="470" t="str">
        <f>IFERROR(GETPIVOTDATA("Poids (Kg)",'Data Par Département'!$A$30,"Partenaires / Associations",$A$123,"Months (Date)",G14),"")</f>
        <v/>
      </c>
      <c r="H123" s="470" t="str">
        <f>IFERROR(GETPIVOTDATA("Poids (Kg)",'Data Par Département'!$A$30,"Partenaires / Associations",$A$123,"Months (Date)",H14),"")</f>
        <v/>
      </c>
      <c r="I123" s="470" t="str">
        <f>IFERROR(GETPIVOTDATA("Poids (Kg)",'Data Par Département'!$A$30,"Partenaires / Associations",$A$123,"Months (Date)",I14),"")</f>
        <v/>
      </c>
      <c r="J123" s="470" t="str">
        <f>IFERROR(GETPIVOTDATA("Poids (Kg)",'Data Par Département'!$A$30,"Partenaires / Associations",$A$123,"Months (Date)",J14),"")</f>
        <v/>
      </c>
      <c r="K123" s="470" t="str">
        <f>IFERROR(GETPIVOTDATA("Poids (Kg)",'Data Par Département'!$A$30,"Partenaires / Associations",$A$123,"Months (Date)",K14),"")</f>
        <v/>
      </c>
      <c r="L123" s="470" t="str">
        <f>IFERROR(GETPIVOTDATA("Poids (Kg)",'Data Par Département'!$A$30,"Partenaires / Associations",$A$123,"Months (Date)",L14),"")</f>
        <v/>
      </c>
      <c r="M123" s="470" t="str">
        <f>IFERROR(GETPIVOTDATA("Poids (Kg)",'Data Par Département'!$A$30,"Partenaires / Associations",$A$123,"Months (Date)",M14),"")</f>
        <v/>
      </c>
      <c r="N123" s="470" t="str">
        <f>IFERROR(GETPIVOTDATA("Poids (Kg)",'Data Par Département'!$A$30,"Partenaires / Associations",$A$123,"Months (Date)",N14),"")</f>
        <v/>
      </c>
      <c r="O123" s="471">
        <f t="shared" ref="O123:O128" si="31">SUM(C123:N123)</f>
        <v>892.61999999999989</v>
      </c>
      <c r="P123" s="472"/>
      <c r="Q123" s="473"/>
    </row>
    <row r="124" spans="1:17" ht="25.15" customHeight="1">
      <c r="B124" s="469" t="s">
        <v>2668</v>
      </c>
      <c r="C124" s="470">
        <v>103</v>
      </c>
      <c r="D124" s="470">
        <v>138</v>
      </c>
      <c r="E124" s="470">
        <v>81.435000000000002</v>
      </c>
      <c r="F124" s="470">
        <v>453.69000000000005</v>
      </c>
      <c r="G124" s="470">
        <v>585.23</v>
      </c>
      <c r="H124" s="470">
        <v>1195.04</v>
      </c>
      <c r="I124" s="470">
        <v>589.57000000000005</v>
      </c>
      <c r="J124" s="470">
        <v>1464.25</v>
      </c>
      <c r="K124" s="470">
        <v>815.05000000000007</v>
      </c>
      <c r="L124" s="470">
        <v>651.1099999999999</v>
      </c>
      <c r="M124" s="476">
        <v>764.05</v>
      </c>
      <c r="N124" s="476">
        <v>200.20999999999998</v>
      </c>
      <c r="O124" s="471">
        <f t="shared" si="31"/>
        <v>7040.6350000000002</v>
      </c>
      <c r="P124" s="472"/>
      <c r="Q124" s="473"/>
    </row>
    <row r="125" spans="1:17" ht="25.15" customHeight="1">
      <c r="B125" s="469" t="s">
        <v>2669</v>
      </c>
      <c r="C125" s="470">
        <v>54.52</v>
      </c>
      <c r="D125" s="470">
        <v>80.42</v>
      </c>
      <c r="E125" s="470">
        <v>13.64</v>
      </c>
      <c r="F125" s="470">
        <v>332</v>
      </c>
      <c r="G125" s="470">
        <v>758.52</v>
      </c>
      <c r="H125" s="470">
        <v>1525.13</v>
      </c>
      <c r="I125" s="470">
        <v>607.38499999999999</v>
      </c>
      <c r="J125" s="470">
        <v>683</v>
      </c>
      <c r="K125" s="470">
        <v>40</v>
      </c>
      <c r="L125" s="470">
        <v>70</v>
      </c>
      <c r="M125" s="470">
        <v>407.90499999999997</v>
      </c>
      <c r="N125" s="470">
        <v>376.34000000000003</v>
      </c>
      <c r="O125" s="471">
        <f t="shared" si="31"/>
        <v>4948.8599999999997</v>
      </c>
      <c r="P125" s="472" t="s">
        <v>2662</v>
      </c>
      <c r="Q125" s="473">
        <f>($O$116-O125)/O125</f>
        <v>-6.1773822658147542E-2</v>
      </c>
    </row>
    <row r="126" spans="1:17" ht="25.15" customHeight="1">
      <c r="B126" s="469" t="s">
        <v>2670</v>
      </c>
      <c r="C126" s="470">
        <v>159.19999999999999</v>
      </c>
      <c r="D126" s="470">
        <v>30.574999999999999</v>
      </c>
      <c r="E126" s="470">
        <v>18</v>
      </c>
      <c r="F126" s="470">
        <v>119.2</v>
      </c>
      <c r="G126" s="470">
        <v>212.81</v>
      </c>
      <c r="H126" s="470">
        <v>592.98</v>
      </c>
      <c r="I126" s="470">
        <v>831.5</v>
      </c>
      <c r="J126" s="470">
        <v>0</v>
      </c>
      <c r="K126" s="470">
        <v>0</v>
      </c>
      <c r="L126" s="470">
        <v>0</v>
      </c>
      <c r="M126" s="470">
        <v>306.95</v>
      </c>
      <c r="N126" s="470">
        <v>61.6</v>
      </c>
      <c r="O126" s="471">
        <f t="shared" si="31"/>
        <v>2332.8149999999996</v>
      </c>
      <c r="P126" s="472"/>
      <c r="Q126" s="477">
        <f t="shared" ref="Q126:Q128" si="32">($O$116-O126)/O126</f>
        <v>0.99036357362242633</v>
      </c>
    </row>
    <row r="127" spans="1:17" ht="25.15" customHeight="1">
      <c r="B127" s="469" t="s">
        <v>2671</v>
      </c>
      <c r="C127" s="470">
        <v>32.924999999999997</v>
      </c>
      <c r="D127" s="470">
        <v>37.799999999999997</v>
      </c>
      <c r="E127" s="470">
        <v>6.5</v>
      </c>
      <c r="F127" s="470">
        <v>48.524999999999999</v>
      </c>
      <c r="G127" s="470">
        <v>12.54</v>
      </c>
      <c r="H127" s="470">
        <v>135</v>
      </c>
      <c r="I127" s="470">
        <v>95.86</v>
      </c>
      <c r="J127" s="470">
        <v>0</v>
      </c>
      <c r="K127" s="470">
        <v>218.5</v>
      </c>
      <c r="L127" s="470">
        <v>122.78</v>
      </c>
      <c r="M127" s="470">
        <v>134.56299999999999</v>
      </c>
      <c r="N127" s="470">
        <v>550</v>
      </c>
      <c r="O127" s="471">
        <f t="shared" si="31"/>
        <v>1394.9929999999999</v>
      </c>
      <c r="P127" s="472"/>
      <c r="Q127" s="477">
        <f t="shared" si="32"/>
        <v>2.3284396409157608</v>
      </c>
    </row>
    <row r="128" spans="1:17" ht="25.15" customHeight="1">
      <c r="B128" s="469" t="s">
        <v>2672</v>
      </c>
      <c r="C128" s="470">
        <v>0</v>
      </c>
      <c r="D128" s="470">
        <v>0</v>
      </c>
      <c r="E128" s="470">
        <v>0</v>
      </c>
      <c r="F128" s="470">
        <v>0</v>
      </c>
      <c r="G128" s="470">
        <v>0</v>
      </c>
      <c r="H128" s="470">
        <v>0</v>
      </c>
      <c r="I128" s="470">
        <v>0</v>
      </c>
      <c r="J128" s="470">
        <v>0</v>
      </c>
      <c r="K128" s="470">
        <v>0</v>
      </c>
      <c r="L128" s="470">
        <v>27.5</v>
      </c>
      <c r="M128" s="470">
        <v>7.1</v>
      </c>
      <c r="N128" s="470">
        <v>41.45</v>
      </c>
      <c r="O128" s="471">
        <f t="shared" si="31"/>
        <v>76.050000000000011</v>
      </c>
      <c r="P128" s="472"/>
      <c r="Q128" s="477">
        <f t="shared" si="32"/>
        <v>60.053911900065728</v>
      </c>
    </row>
    <row r="129" spans="1:17" ht="85.9" customHeight="1">
      <c r="B129" s="1036" t="s">
        <v>2673</v>
      </c>
      <c r="C129" s="1036"/>
      <c r="D129" s="1036"/>
      <c r="E129" s="1036"/>
      <c r="F129" s="1036"/>
      <c r="G129" s="1036"/>
      <c r="H129" s="1036"/>
      <c r="I129" s="1036"/>
      <c r="J129" s="1036"/>
      <c r="K129" s="1036"/>
      <c r="L129" s="1036"/>
      <c r="M129" s="1036"/>
      <c r="N129" s="1036"/>
      <c r="O129" s="1036"/>
    </row>
    <row r="130" spans="1:17" ht="25.15" customHeight="1"/>
    <row r="131" spans="1:17" ht="74.45" customHeight="1">
      <c r="B131" s="462" t="s">
        <v>2674</v>
      </c>
      <c r="C131" s="463" t="s">
        <v>1830</v>
      </c>
      <c r="D131" s="463" t="s">
        <v>2548</v>
      </c>
      <c r="E131" s="463" t="s">
        <v>2549</v>
      </c>
      <c r="F131" s="463" t="s">
        <v>2550</v>
      </c>
      <c r="G131" s="463" t="s">
        <v>2551</v>
      </c>
      <c r="H131" s="463" t="s">
        <v>2552</v>
      </c>
      <c r="I131" s="463" t="s">
        <v>2553</v>
      </c>
      <c r="J131" s="463" t="s">
        <v>2554</v>
      </c>
      <c r="K131" s="463" t="s">
        <v>2555</v>
      </c>
      <c r="L131" s="463" t="s">
        <v>2556</v>
      </c>
      <c r="M131" s="463" t="s">
        <v>2557</v>
      </c>
      <c r="N131" s="463" t="s">
        <v>2558</v>
      </c>
      <c r="O131" s="463" t="s">
        <v>2559</v>
      </c>
      <c r="P131" s="1044" t="s">
        <v>2560</v>
      </c>
      <c r="Q131" s="1045"/>
    </row>
    <row r="132" spans="1:17" ht="25.15" customHeight="1">
      <c r="A132" t="s">
        <v>803</v>
      </c>
      <c r="B132" s="469" t="s">
        <v>2675</v>
      </c>
      <c r="C132" s="470">
        <v>1313.23</v>
      </c>
      <c r="D132" s="470">
        <f>IFERROR(GETPIVOTDATA("Poids (Kg)",'Data Par Département'!$A$30,"Partenaires / Associations",$A$132,"Months (Date)",D14),"")</f>
        <v>1445.6100000000001</v>
      </c>
      <c r="E132" s="470">
        <f>IFERROR(GETPIVOTDATA("Poids (Kg)",'Data Par Département'!$A$30,"Partenaires / Associations",$A$132,"Months (Date)",E14),"")</f>
        <v>1488.64</v>
      </c>
      <c r="F132" s="470">
        <f>IFERROR(GETPIVOTDATA("Poids (Kg)",'Data Par Département'!$A$30,"Partenaires / Associations",$A$132,"Months (Date)",F14),"")</f>
        <v>338.2</v>
      </c>
      <c r="G132" s="470" t="str">
        <f>IFERROR(GETPIVOTDATA("Poids (Kg)",'Data Par Département'!$A$30,"Partenaires / Associations",$A$132,"Months (Date)",G14),"")</f>
        <v/>
      </c>
      <c r="H132" s="470" t="str">
        <f>IFERROR(GETPIVOTDATA("Poids (Kg)",'Data Par Département'!$A$30,"Partenaires / Associations",$A$132,"Months (Date)",H14),"")</f>
        <v/>
      </c>
      <c r="I132" s="470" t="str">
        <f>IFERROR(GETPIVOTDATA("Poids (Kg)",'Data Par Département'!$A$30,"Partenaires / Associations",$A$132,"Months (Date)",I14),"")</f>
        <v/>
      </c>
      <c r="J132" s="470" t="str">
        <f>IFERROR(GETPIVOTDATA("Poids (Kg)",'Data Par Département'!$A$30,"Partenaires / Associations",$A$132,"Months (Date)",J14),"")</f>
        <v/>
      </c>
      <c r="K132" s="470" t="str">
        <f>IFERROR(GETPIVOTDATA("Poids (Kg)",'Data Par Département'!$A$30,"Partenaires / Associations",$A$132,"Months (Date)",K14),"")</f>
        <v/>
      </c>
      <c r="L132" s="470" t="str">
        <f>IFERROR(GETPIVOTDATA("Poids (Kg)",'Data Par Département'!$A$30,"Partenaires / Associations",$A$132,"Months (Date)",L14),"")</f>
        <v/>
      </c>
      <c r="M132" s="470" t="str">
        <f>IFERROR(GETPIVOTDATA("Poids (Kg)",'Data Par Département'!$A$30,"Partenaires / Associations",$A$132,"Months (Date)",M14),"")</f>
        <v/>
      </c>
      <c r="N132" s="470" t="str">
        <f>IFERROR(GETPIVOTDATA("Poids (Kg)",'Data Par Département'!$A$30,"Partenaires / Associations",$A$132,"Months (Date)",N14),"")</f>
        <v/>
      </c>
      <c r="O132" s="471">
        <f t="shared" ref="O132:O138" si="33">SUM(C132:N132)</f>
        <v>4585.68</v>
      </c>
      <c r="P132" s="472"/>
      <c r="Q132" s="473"/>
    </row>
    <row r="133" spans="1:17" ht="25.15" customHeight="1">
      <c r="B133" s="469" t="s">
        <v>2676</v>
      </c>
      <c r="C133" s="470">
        <v>1213.8600000000001</v>
      </c>
      <c r="D133" s="470">
        <v>1130.3000000000002</v>
      </c>
      <c r="E133" s="470">
        <v>1039.2</v>
      </c>
      <c r="F133" s="470">
        <v>1340.3</v>
      </c>
      <c r="G133" s="470">
        <v>1119.5899999999999</v>
      </c>
      <c r="H133" s="470">
        <v>1036.3000000000002</v>
      </c>
      <c r="I133" s="470">
        <v>850.95</v>
      </c>
      <c r="J133" s="470">
        <v>1475.86</v>
      </c>
      <c r="K133" s="470">
        <v>1529.65</v>
      </c>
      <c r="L133" s="470">
        <v>860.34999999999991</v>
      </c>
      <c r="M133" s="470">
        <v>899.78</v>
      </c>
      <c r="N133" s="476">
        <v>1618.6000000000001</v>
      </c>
      <c r="O133" s="471">
        <f t="shared" si="33"/>
        <v>14114.740000000002</v>
      </c>
      <c r="P133" s="472"/>
      <c r="Q133" s="473"/>
    </row>
    <row r="134" spans="1:17" ht="25.15" customHeight="1">
      <c r="B134" s="469" t="s">
        <v>2677</v>
      </c>
      <c r="C134" s="470">
        <v>1278</v>
      </c>
      <c r="D134" s="470">
        <v>1143.95</v>
      </c>
      <c r="E134" s="470">
        <v>1177</v>
      </c>
      <c r="F134" s="470">
        <v>836</v>
      </c>
      <c r="G134" s="470">
        <v>941.96</v>
      </c>
      <c r="H134" s="470">
        <v>998.9</v>
      </c>
      <c r="I134" s="470">
        <v>679</v>
      </c>
      <c r="J134" s="470">
        <v>91</v>
      </c>
      <c r="K134" s="470">
        <v>564.37</v>
      </c>
      <c r="L134" s="470">
        <v>821</v>
      </c>
      <c r="M134" s="470">
        <v>851.43000000000006</v>
      </c>
      <c r="N134" s="470">
        <v>1148.5</v>
      </c>
      <c r="O134" s="471">
        <f t="shared" si="33"/>
        <v>10531.11</v>
      </c>
      <c r="P134" s="472"/>
      <c r="Q134" s="473">
        <f>($O$116-O134)/O134</f>
        <v>-0.55910155719577526</v>
      </c>
    </row>
    <row r="135" spans="1:17" ht="25.15" customHeight="1">
      <c r="B135" s="469" t="s">
        <v>2678</v>
      </c>
      <c r="C135" s="470">
        <v>1285</v>
      </c>
      <c r="D135" s="470">
        <v>913</v>
      </c>
      <c r="E135" s="470">
        <v>1001</v>
      </c>
      <c r="F135" s="470">
        <v>831</v>
      </c>
      <c r="G135" s="470">
        <v>1249</v>
      </c>
      <c r="H135" s="470">
        <v>1604.4</v>
      </c>
      <c r="I135" s="470">
        <v>1424</v>
      </c>
      <c r="J135" s="470">
        <v>1376</v>
      </c>
      <c r="K135" s="470">
        <v>893.5</v>
      </c>
      <c r="L135" s="470">
        <v>1180</v>
      </c>
      <c r="M135" s="470">
        <v>1086</v>
      </c>
      <c r="N135" s="470">
        <v>1610</v>
      </c>
      <c r="O135" s="471">
        <f t="shared" si="33"/>
        <v>14452.9</v>
      </c>
      <c r="P135" s="472"/>
      <c r="Q135" s="477">
        <f t="shared" ref="Q135:Q136" si="34">($O$116-O135)/O135</f>
        <v>-0.67873921496723844</v>
      </c>
    </row>
    <row r="136" spans="1:17" ht="25.15" customHeight="1">
      <c r="B136" s="469" t="s">
        <v>2679</v>
      </c>
      <c r="C136" s="470">
        <v>283</v>
      </c>
      <c r="D136" s="470">
        <v>296</v>
      </c>
      <c r="E136" s="470">
        <v>370.95</v>
      </c>
      <c r="F136" s="470">
        <v>379</v>
      </c>
      <c r="G136" s="470">
        <v>334.5</v>
      </c>
      <c r="H136" s="470">
        <v>420</v>
      </c>
      <c r="I136" s="470">
        <v>706</v>
      </c>
      <c r="J136" s="470">
        <v>351</v>
      </c>
      <c r="K136" s="470">
        <v>513</v>
      </c>
      <c r="L136" s="470">
        <v>636</v>
      </c>
      <c r="M136" s="470">
        <v>574</v>
      </c>
      <c r="N136" s="470">
        <v>1486</v>
      </c>
      <c r="O136" s="471">
        <f t="shared" si="33"/>
        <v>6349.45</v>
      </c>
      <c r="P136" s="472"/>
      <c r="Q136" s="477">
        <f t="shared" si="34"/>
        <v>-0.26873193741190188</v>
      </c>
    </row>
    <row r="137" spans="1:17" ht="25.15" customHeight="1">
      <c r="B137" s="469" t="s">
        <v>2680</v>
      </c>
      <c r="C137" s="470">
        <v>193.4</v>
      </c>
      <c r="D137" s="470">
        <v>185</v>
      </c>
      <c r="E137" s="470">
        <v>215.5</v>
      </c>
      <c r="F137" s="470">
        <v>209.2</v>
      </c>
      <c r="G137" s="470">
        <v>260</v>
      </c>
      <c r="H137" s="470">
        <v>240</v>
      </c>
      <c r="I137" s="470">
        <v>316.5</v>
      </c>
      <c r="J137" s="470">
        <v>377.5</v>
      </c>
      <c r="K137" s="470">
        <v>222</v>
      </c>
      <c r="L137" s="470">
        <v>249</v>
      </c>
      <c r="M137" s="470">
        <v>308</v>
      </c>
      <c r="N137" s="470">
        <v>362</v>
      </c>
      <c r="O137" s="471">
        <f t="shared" si="33"/>
        <v>3138.1</v>
      </c>
      <c r="P137" s="472"/>
      <c r="Q137" s="477">
        <f>($O$116-O137)/O137</f>
        <v>0.47960549377011558</v>
      </c>
    </row>
    <row r="138" spans="1:17" ht="25.15" customHeight="1">
      <c r="B138" s="469" t="s">
        <v>2681</v>
      </c>
      <c r="C138" s="470">
        <v>545.1</v>
      </c>
      <c r="D138" s="470">
        <v>453.18</v>
      </c>
      <c r="E138" s="470">
        <v>401.4</v>
      </c>
      <c r="F138" s="470">
        <v>455</v>
      </c>
      <c r="G138" s="470">
        <v>547.29999999999995</v>
      </c>
      <c r="H138" s="470">
        <v>428.15</v>
      </c>
      <c r="I138" s="470">
        <v>239.75</v>
      </c>
      <c r="J138" s="470">
        <v>64</v>
      </c>
      <c r="K138" s="470">
        <v>128</v>
      </c>
      <c r="L138" s="470">
        <v>145.35</v>
      </c>
      <c r="M138" s="470">
        <v>146.30000000000001</v>
      </c>
      <c r="N138" s="470">
        <v>318</v>
      </c>
      <c r="O138" s="471">
        <f t="shared" si="33"/>
        <v>3871.5299999999997</v>
      </c>
      <c r="P138" s="472"/>
      <c r="Q138" s="473">
        <f t="shared" ref="Q138" si="35">($O$116-O138)/O138</f>
        <v>0.1993062174385837</v>
      </c>
    </row>
    <row r="139" spans="1:17" ht="25.15" customHeight="1"/>
    <row r="140" spans="1:17" ht="25.15" customHeight="1"/>
    <row r="141" spans="1:17" ht="45" customHeight="1">
      <c r="B141" s="462" t="s">
        <v>2682</v>
      </c>
      <c r="C141" s="463" t="s">
        <v>1830</v>
      </c>
      <c r="D141" s="463" t="s">
        <v>2548</v>
      </c>
      <c r="E141" s="463" t="s">
        <v>2549</v>
      </c>
      <c r="F141" s="463" t="s">
        <v>2550</v>
      </c>
      <c r="G141" s="463" t="s">
        <v>2551</v>
      </c>
      <c r="H141" s="463" t="s">
        <v>2552</v>
      </c>
      <c r="I141" s="463" t="s">
        <v>2553</v>
      </c>
      <c r="J141" s="463" t="s">
        <v>2554</v>
      </c>
      <c r="K141" s="463" t="s">
        <v>2555</v>
      </c>
      <c r="L141" s="463" t="s">
        <v>2556</v>
      </c>
      <c r="M141" s="463" t="s">
        <v>2557</v>
      </c>
      <c r="N141" s="463" t="s">
        <v>2558</v>
      </c>
      <c r="O141" s="463" t="s">
        <v>2559</v>
      </c>
      <c r="P141" s="1044" t="s">
        <v>2560</v>
      </c>
      <c r="Q141" s="1045"/>
    </row>
    <row r="142" spans="1:17" ht="25.15" customHeight="1">
      <c r="A142" t="s">
        <v>809</v>
      </c>
      <c r="B142" s="469" t="s">
        <v>2683</v>
      </c>
      <c r="C142" s="470">
        <v>747.34</v>
      </c>
      <c r="D142" s="470">
        <f>IFERROR(GETPIVOTDATA("Poids (Kg)",'Data Par Département'!$A$30,"Partenaires / Associations",$A$142,"Months (Date)",D14),"")</f>
        <v>958.18000000000006</v>
      </c>
      <c r="E142" s="470">
        <f>IFERROR(GETPIVOTDATA("Poids (Kg)",'Data Par Département'!$A$30,"Partenaires / Associations",$A$142,"Months (Date)",E14),"")</f>
        <v>893.14</v>
      </c>
      <c r="F142" s="470">
        <f>IFERROR(GETPIVOTDATA("Poids (Kg)",'Data Par Département'!$A$30,"Partenaires / Associations",$A$142,"Months (Date)",F14),"")</f>
        <v>347.1</v>
      </c>
      <c r="G142" s="470" t="str">
        <f>IFERROR(GETPIVOTDATA("Poids (Kg)",'Data Par Département'!$A$30,"Partenaires / Associations",$A$142,"Months (Date)",G14),"")</f>
        <v/>
      </c>
      <c r="H142" s="470" t="str">
        <f>IFERROR(GETPIVOTDATA("Poids (Kg)",'Data Par Département'!$A$30,"Partenaires / Associations",$A$142,"Months (Date)",H14),"")</f>
        <v/>
      </c>
      <c r="I142" s="470" t="str">
        <f>IFERROR(GETPIVOTDATA("Poids (Kg)",'Data Par Département'!$A$30,"Partenaires / Associations",$A$142,"Months (Date)",I14),"")</f>
        <v/>
      </c>
      <c r="J142" s="470" t="str">
        <f>IFERROR(GETPIVOTDATA("Poids (Kg)",'Data Par Département'!$A$30,"Partenaires / Associations",$A$142,"Months (Date)",J14),"")</f>
        <v/>
      </c>
      <c r="K142" s="470" t="str">
        <f>IFERROR(GETPIVOTDATA("Poids (Kg)",'Data Par Département'!$A$30,"Partenaires / Associations",$A$142,"Months (Date)",K14),"")</f>
        <v/>
      </c>
      <c r="L142" s="470" t="str">
        <f>IFERROR(GETPIVOTDATA("Poids (Kg)",'Data Par Département'!$A$30,"Partenaires / Associations",$A$142,"Months (Date)",L14),"")</f>
        <v/>
      </c>
      <c r="M142" s="470" t="str">
        <f>IFERROR(GETPIVOTDATA("Poids (Kg)",'Data Par Département'!$A$30,"Partenaires / Associations",$A$142,"Months (Date)",M14),"")</f>
        <v/>
      </c>
      <c r="N142" s="470" t="str">
        <f>IFERROR(GETPIVOTDATA("Poids (Kg)",'Data Par Département'!$A$30,"Partenaires / Associations",$A$142,"Months (Date)",N14),"")</f>
        <v/>
      </c>
      <c r="O142" s="471">
        <f t="shared" ref="O142:O148" si="36">SUM(C142:N142)</f>
        <v>2945.7599999999998</v>
      </c>
      <c r="P142" s="472"/>
      <c r="Q142" s="473"/>
    </row>
    <row r="143" spans="1:17" ht="25.15" customHeight="1">
      <c r="B143" s="469" t="s">
        <v>2684</v>
      </c>
      <c r="C143" s="470">
        <v>937</v>
      </c>
      <c r="D143" s="470">
        <v>783.5</v>
      </c>
      <c r="E143" s="470">
        <v>462.5</v>
      </c>
      <c r="F143" s="470">
        <v>902.5</v>
      </c>
      <c r="G143" s="470">
        <v>550.91</v>
      </c>
      <c r="H143" s="470">
        <v>630.93000000000006</v>
      </c>
      <c r="I143" s="470">
        <v>722.90000000000009</v>
      </c>
      <c r="J143" s="470">
        <v>1086.48</v>
      </c>
      <c r="K143" s="470">
        <v>840.06999999999994</v>
      </c>
      <c r="L143" s="470">
        <v>351.25</v>
      </c>
      <c r="M143" s="476">
        <v>384.02199999999999</v>
      </c>
      <c r="N143" s="476">
        <v>975.59999999999991</v>
      </c>
      <c r="O143" s="471">
        <f t="shared" si="36"/>
        <v>8627.6619999999984</v>
      </c>
      <c r="P143" s="472"/>
      <c r="Q143" s="473"/>
    </row>
    <row r="144" spans="1:17" ht="25.15" customHeight="1">
      <c r="B144" s="469" t="s">
        <v>2685</v>
      </c>
      <c r="C144" s="470">
        <v>2139.6999999999998</v>
      </c>
      <c r="D144" s="470">
        <v>1487.2</v>
      </c>
      <c r="E144" s="470">
        <v>1801.7</v>
      </c>
      <c r="F144" s="470">
        <v>1443.95</v>
      </c>
      <c r="G144" s="470">
        <v>1237.4600000000003</v>
      </c>
      <c r="H144" s="470">
        <v>1539.7</v>
      </c>
      <c r="I144" s="470">
        <v>1444.5</v>
      </c>
      <c r="J144" s="470">
        <v>124</v>
      </c>
      <c r="K144" s="470">
        <v>892.7</v>
      </c>
      <c r="L144" s="470">
        <v>793.15</v>
      </c>
      <c r="M144" s="470">
        <v>573.20000000000005</v>
      </c>
      <c r="N144" s="470">
        <v>1103</v>
      </c>
      <c r="O144" s="471">
        <f t="shared" si="36"/>
        <v>14580.26</v>
      </c>
      <c r="P144" s="472"/>
      <c r="Q144" s="473">
        <f>($O$116-O144)/O144</f>
        <v>-0.68154545940881717</v>
      </c>
    </row>
    <row r="145" spans="2:17" ht="25.15" customHeight="1">
      <c r="B145" s="469" t="s">
        <v>2686</v>
      </c>
      <c r="C145" s="470">
        <v>1999</v>
      </c>
      <c r="D145" s="470">
        <v>1829</v>
      </c>
      <c r="E145" s="470">
        <v>1673</v>
      </c>
      <c r="F145" s="470">
        <v>1908.95</v>
      </c>
      <c r="G145" s="470">
        <v>2554</v>
      </c>
      <c r="H145" s="470">
        <v>2215.8000000000002</v>
      </c>
      <c r="I145" s="470">
        <v>3123</v>
      </c>
      <c r="J145" s="470">
        <v>2054</v>
      </c>
      <c r="K145" s="470">
        <v>1909</v>
      </c>
      <c r="L145" s="470">
        <v>1850.4</v>
      </c>
      <c r="M145" s="470">
        <v>1444</v>
      </c>
      <c r="N145" s="470">
        <v>3196.3</v>
      </c>
      <c r="O145" s="471">
        <f t="shared" si="36"/>
        <v>25756.45</v>
      </c>
      <c r="P145" s="472"/>
      <c r="Q145" s="477">
        <f t="shared" ref="Q145:Q146" si="37">($O$116-O145)/O145</f>
        <v>-0.81972865049337162</v>
      </c>
    </row>
    <row r="146" spans="2:17" ht="25.15" customHeight="1">
      <c r="B146" s="469" t="s">
        <v>2687</v>
      </c>
      <c r="C146" s="470">
        <v>171.98000000000002</v>
      </c>
      <c r="D146" s="470">
        <v>324.59999999999997</v>
      </c>
      <c r="E146" s="470">
        <v>0</v>
      </c>
      <c r="F146" s="470">
        <v>739</v>
      </c>
      <c r="G146" s="470">
        <v>1023</v>
      </c>
      <c r="H146" s="470">
        <v>2011</v>
      </c>
      <c r="I146" s="470">
        <v>1498</v>
      </c>
      <c r="J146" s="470">
        <v>2614</v>
      </c>
      <c r="K146" s="470">
        <v>2720.2000000000003</v>
      </c>
      <c r="L146" s="470">
        <v>1956</v>
      </c>
      <c r="M146" s="470">
        <v>2254</v>
      </c>
      <c r="N146" s="470">
        <v>3727</v>
      </c>
      <c r="O146" s="471">
        <f t="shared" si="36"/>
        <v>19038.78</v>
      </c>
      <c r="P146" s="472"/>
      <c r="Q146" s="477">
        <f t="shared" si="37"/>
        <v>-0.75612145316033907</v>
      </c>
    </row>
    <row r="147" spans="2:17" ht="25.15" customHeight="1">
      <c r="B147" s="469" t="s">
        <v>2688</v>
      </c>
      <c r="C147" s="470">
        <v>160</v>
      </c>
      <c r="D147" s="470">
        <v>157</v>
      </c>
      <c r="E147" s="470">
        <v>7.75</v>
      </c>
      <c r="F147" s="470">
        <v>402</v>
      </c>
      <c r="G147" s="470">
        <v>471.8</v>
      </c>
      <c r="H147" s="470">
        <v>590</v>
      </c>
      <c r="I147" s="470">
        <v>772</v>
      </c>
      <c r="J147" s="470">
        <v>385</v>
      </c>
      <c r="K147" s="470">
        <v>314.92999999999995</v>
      </c>
      <c r="L147" s="470">
        <v>133.57</v>
      </c>
      <c r="M147" s="470">
        <v>189.852</v>
      </c>
      <c r="N147" s="470">
        <v>104.67</v>
      </c>
      <c r="O147" s="471">
        <f t="shared" si="36"/>
        <v>3688.5720000000001</v>
      </c>
      <c r="P147" s="472"/>
      <c r="Q147" s="477">
        <f>($O$116-O147)/O147</f>
        <v>0.25879337586469764</v>
      </c>
    </row>
    <row r="148" spans="2:17" ht="25.15" customHeight="1">
      <c r="B148" s="469" t="s">
        <v>2689</v>
      </c>
      <c r="C148" s="470">
        <v>238.35</v>
      </c>
      <c r="D148" s="470">
        <v>274.11199999999997</v>
      </c>
      <c r="E148" s="470">
        <v>329.18</v>
      </c>
      <c r="F148" s="470">
        <v>176.33</v>
      </c>
      <c r="G148" s="470">
        <v>387.59700000000004</v>
      </c>
      <c r="H148" s="470">
        <v>224.72</v>
      </c>
      <c r="I148" s="470">
        <v>140.47999999999999</v>
      </c>
      <c r="J148" s="470">
        <v>98.62</v>
      </c>
      <c r="K148" s="470">
        <v>206.12</v>
      </c>
      <c r="L148" s="470">
        <v>21</v>
      </c>
      <c r="M148" s="470">
        <v>29</v>
      </c>
      <c r="N148" s="470">
        <v>211</v>
      </c>
      <c r="O148" s="471">
        <f t="shared" si="36"/>
        <v>2336.509</v>
      </c>
      <c r="P148" s="472"/>
      <c r="Q148" s="473">
        <f t="shared" ref="Q148" si="38">($O$116-O148)/O148</f>
        <v>0.98721682647060194</v>
      </c>
    </row>
    <row r="152" spans="2:17" ht="85.9" customHeight="1">
      <c r="B152" s="1036" t="s">
        <v>2690</v>
      </c>
      <c r="C152" s="1036"/>
      <c r="D152" s="1036"/>
      <c r="E152" s="1036"/>
      <c r="F152" s="1036"/>
      <c r="G152" s="1036"/>
      <c r="H152" s="1036"/>
      <c r="I152" s="1036"/>
      <c r="J152" s="1036"/>
      <c r="K152" s="1036"/>
      <c r="L152" s="1036"/>
      <c r="M152" s="1036"/>
      <c r="N152" s="1036"/>
      <c r="O152" s="1036"/>
    </row>
    <row r="154" spans="2:17" ht="45" customHeight="1">
      <c r="B154" s="462" t="s">
        <v>2691</v>
      </c>
      <c r="C154" s="463" t="s">
        <v>1830</v>
      </c>
      <c r="D154" s="463" t="s">
        <v>2548</v>
      </c>
      <c r="E154" s="463" t="s">
        <v>2549</v>
      </c>
      <c r="F154" s="463" t="s">
        <v>2550</v>
      </c>
      <c r="G154" s="463" t="s">
        <v>2551</v>
      </c>
      <c r="H154" s="463" t="s">
        <v>2552</v>
      </c>
      <c r="I154" s="463" t="s">
        <v>2553</v>
      </c>
      <c r="J154" s="463" t="s">
        <v>2554</v>
      </c>
      <c r="K154" s="463" t="s">
        <v>2555</v>
      </c>
      <c r="L154" s="463" t="s">
        <v>2556</v>
      </c>
      <c r="M154" s="463" t="s">
        <v>2557</v>
      </c>
      <c r="N154" s="463" t="s">
        <v>2558</v>
      </c>
      <c r="O154" s="463" t="s">
        <v>2559</v>
      </c>
    </row>
    <row r="155" spans="2:17" ht="25.15" customHeight="1">
      <c r="B155" s="469" t="s">
        <v>1029</v>
      </c>
      <c r="C155" s="526">
        <v>20.5</v>
      </c>
      <c r="D155" s="526">
        <f>IFERROR(GETPIVOTDATA("Poids (Kg)",'Data Par Département'!$A$30,"Partenaires / Associations",$B$155,"Months (Date)",D14),"")</f>
        <v>135.4</v>
      </c>
      <c r="E155" s="526">
        <f>IFERROR(GETPIVOTDATA("Poids (Kg)",'Data Par Département'!$A$30,"Partenaires / Associations",$B$155,"Months (Date)",E14),"")</f>
        <v>98.7</v>
      </c>
      <c r="F155" s="526">
        <f>IFERROR(GETPIVOTDATA("Poids (Kg)",'Data Par Département'!$A$30,"Partenaires / Associations",$B$155,"Months (Date)",F14),"")</f>
        <v>13</v>
      </c>
      <c r="G155" s="526" t="str">
        <f>IFERROR(GETPIVOTDATA("Poids (Kg)",'Data Par Département'!$A$30,"Partenaires / Associations",$B$155,"Months (Date)",G14),"")</f>
        <v/>
      </c>
      <c r="H155" s="526" t="str">
        <f>IFERROR(GETPIVOTDATA("Poids (Kg)",'Data Par Département'!$A$30,"Partenaires / Associations",$B$155,"Months (Date)",H14),"")</f>
        <v/>
      </c>
      <c r="I155" s="526" t="str">
        <f>IFERROR(GETPIVOTDATA("Poids (Kg)",'Data Par Département'!$A$30,"Partenaires / Associations",$B$155,"Months (Date)",I14),"")</f>
        <v/>
      </c>
      <c r="J155" s="526" t="str">
        <f>IFERROR(GETPIVOTDATA("Poids (Kg)",'Data Par Département'!$A$30,"Partenaires / Associations",$B$155,"Months (Date)",J14),"")</f>
        <v/>
      </c>
      <c r="K155" s="526" t="str">
        <f>IFERROR(GETPIVOTDATA("Poids (Kg)",'Data Par Département'!$A$30,"Partenaires / Associations",$B$155,"Months (Date)",K14),"")</f>
        <v/>
      </c>
      <c r="L155" s="526" t="str">
        <f>IFERROR(GETPIVOTDATA("Poids (Kg)",'Data Par Département'!$A$30,"Partenaires / Associations",$B$155,"Months (Date)",L14),"")</f>
        <v/>
      </c>
      <c r="M155" s="526" t="str">
        <f>IFERROR(GETPIVOTDATA("Poids (Kg)",'Data Par Département'!$A$30,"Partenaires / Associations",$B$155,"Months (Date)",M14),"")</f>
        <v/>
      </c>
      <c r="N155" s="526" t="str">
        <f>IFERROR(GETPIVOTDATA("Poids (Kg)",'Data Par Département'!$A$30,"Partenaires / Associations",$B$155,"Months (Date)",N14),"")</f>
        <v/>
      </c>
      <c r="O155" s="526">
        <f>SUM(C155:N155)</f>
        <v>267.60000000000002</v>
      </c>
    </row>
    <row r="156" spans="2:17" ht="25.15" customHeight="1">
      <c r="B156" s="469" t="s">
        <v>148</v>
      </c>
      <c r="C156" s="526">
        <v>0</v>
      </c>
      <c r="D156" s="526" t="str">
        <f>IFERROR(GETPIVOTDATA("Poids (Kg)",'Data Par Département'!$A$30,"Partenaires / Associations",$B$156,"Months (Date)",D14),"")</f>
        <v/>
      </c>
      <c r="E156" s="526" t="str">
        <f>IFERROR(GETPIVOTDATA("Poids (Kg)",'Data Par Département'!$A$30,"Partenaires / Associations",$B$156,"Months (Date)",E14),"")</f>
        <v/>
      </c>
      <c r="F156" s="526" t="str">
        <f>IFERROR(GETPIVOTDATA("Poids (Kg)",'Data Par Département'!$A$30,"Partenaires / Associations",$B$156,"Months (Date)",F14),"")</f>
        <v/>
      </c>
      <c r="G156" s="526" t="str">
        <f>IFERROR(GETPIVOTDATA("Poids (Kg)",'Data Par Département'!$A$30,"Partenaires / Associations",$B$156,"Months (Date)",G14),"")</f>
        <v/>
      </c>
      <c r="H156" s="526" t="str">
        <f>IFERROR(GETPIVOTDATA("Poids (Kg)",'Data Par Département'!$A$30,"Partenaires / Associations",$B$156,"Months (Date)",H14),"")</f>
        <v/>
      </c>
      <c r="I156" s="526" t="str">
        <f>IFERROR(GETPIVOTDATA("Poids (Kg)",'Data Par Département'!$A$30,"Partenaires / Associations",$B$156,"Months (Date)",I14),"")</f>
        <v/>
      </c>
      <c r="J156" s="526" t="str">
        <f>IFERROR(GETPIVOTDATA("Poids (Kg)",'Data Par Département'!$A$30,"Partenaires / Associations",$B$156,"Months (Date)",J14),"")</f>
        <v/>
      </c>
      <c r="K156" s="526" t="str">
        <f>IFERROR(GETPIVOTDATA("Poids (Kg)",'Data Par Département'!$A$30,"Partenaires / Associations",$B$156,"Months (Date)",K14),"")</f>
        <v/>
      </c>
      <c r="L156" s="526" t="str">
        <f>IFERROR(GETPIVOTDATA("Poids (Kg)",'Data Par Département'!$A$30,"Partenaires / Associations",$B$156,"Months (Date)",L14),"")</f>
        <v/>
      </c>
      <c r="M156" s="526" t="str">
        <f>IFERROR(GETPIVOTDATA("Poids (Kg)",'Data Par Département'!$A$30,"Partenaires / Associations",$B$156,"Months (Date)",M14),"")</f>
        <v/>
      </c>
      <c r="N156" s="526" t="str">
        <f>IFERROR(GETPIVOTDATA("Poids (Kg)",'Data Par Département'!$A$30,"Partenaires / Associations",$B$156,"Months (Date)",N14),"")</f>
        <v/>
      </c>
      <c r="O156" s="526">
        <f t="shared" ref="O156:O158" si="39">SUM(C156:N156)</f>
        <v>0</v>
      </c>
    </row>
    <row r="157" spans="2:17" ht="25.15" customHeight="1">
      <c r="B157" s="469" t="s">
        <v>353</v>
      </c>
      <c r="C157" s="526">
        <v>74.599999999999994</v>
      </c>
      <c r="D157" s="526">
        <f>IFERROR(GETPIVOTDATA("Poids (Kg)",'Data Par Département'!$A$30,"Partenaires / Associations",$B$157,"Months (Date)",D14),"")</f>
        <v>41</v>
      </c>
      <c r="E157" s="526">
        <f>IFERROR(GETPIVOTDATA("Poids (Kg)",'Data Par Département'!$A$30,"Partenaires / Associations",$B$157,"Months (Date)",E14),"")</f>
        <v>0</v>
      </c>
      <c r="F157" s="526">
        <f>IFERROR(GETPIVOTDATA("Poids (Kg)",'Data Par Département'!$A$30,"Partenaires / Associations",$B$157,"Months (Date)",F14),"")</f>
        <v>0</v>
      </c>
      <c r="G157" s="526" t="str">
        <f>IFERROR(GETPIVOTDATA("Poids (Kg)",'Data Par Département'!$A$30,"Partenaires / Associations",$B$157,"Months (Date)",G14),"")</f>
        <v/>
      </c>
      <c r="H157" s="526" t="str">
        <f>IFERROR(GETPIVOTDATA("Poids (Kg)",'Data Par Département'!$A$30,"Partenaires / Associations",$B$157,"Months (Date)",H14),"")</f>
        <v/>
      </c>
      <c r="I157" s="526" t="str">
        <f>IFERROR(GETPIVOTDATA("Poids (Kg)",'Data Par Département'!$A$30,"Partenaires / Associations",$B$157,"Months (Date)",I14),"")</f>
        <v/>
      </c>
      <c r="J157" s="526" t="str">
        <f>IFERROR(GETPIVOTDATA("Poids (Kg)",'Data Par Département'!$A$30,"Partenaires / Associations",$B$157,"Months (Date)",J14),"")</f>
        <v/>
      </c>
      <c r="K157" s="526" t="str">
        <f>IFERROR(GETPIVOTDATA("Poids (Kg)",'Data Par Département'!$A$30,"Partenaires / Associations",$B$157,"Months (Date)",K14),"")</f>
        <v/>
      </c>
      <c r="L157" s="526" t="str">
        <f>IFERROR(GETPIVOTDATA("Poids (Kg)",'Data Par Département'!$A$30,"Partenaires / Associations",$B$157,"Months (Date)",L14),"")</f>
        <v/>
      </c>
      <c r="M157" s="526" t="str">
        <f>IFERROR(GETPIVOTDATA("Poids (Kg)",'Data Par Département'!$A$30,"Partenaires / Associations",$B$157,"Months (Date)",M14),"")</f>
        <v/>
      </c>
      <c r="N157" s="526" t="str">
        <f>IFERROR(GETPIVOTDATA("Poids (Kg)",'Data Par Département'!$A$30,"Partenaires / Associations",$B$157,"Months (Date)",N14),"")</f>
        <v/>
      </c>
      <c r="O157" s="526">
        <f t="shared" si="39"/>
        <v>115.6</v>
      </c>
    </row>
    <row r="158" spans="2:17" ht="25.15" customHeight="1">
      <c r="B158" s="469" t="s">
        <v>1366</v>
      </c>
      <c r="C158" s="526">
        <v>0</v>
      </c>
      <c r="D158" s="526">
        <f>IFERROR(GETPIVOTDATA("Poids (Kg)",'Data Par Département'!$A$30,"Partenaires / Associations",$B$158,"Months (Date)",D14),"")</f>
        <v>0</v>
      </c>
      <c r="E158" s="526">
        <f>IFERROR(GETPIVOTDATA("Poids (Kg)",'Data Par Département'!$A$30,"Partenaires / Associations",$B$158,"Months (Date)",E14),"")</f>
        <v>15</v>
      </c>
      <c r="F158" s="526">
        <f>IFERROR(GETPIVOTDATA("Poids (Kg)",'Data Par Département'!$A$30,"Partenaires / Associations",$B$158,"Months (Date)",F14),"")</f>
        <v>0</v>
      </c>
      <c r="G158" s="526" t="str">
        <f>IFERROR(GETPIVOTDATA("Poids (Kg)",'Data Par Département'!$A$30,"Partenaires / Associations",$B$158,"Months (Date)",G14),"")</f>
        <v/>
      </c>
      <c r="H158" s="526" t="str">
        <f>IFERROR(GETPIVOTDATA("Poids (Kg)",'Data Par Département'!$A$30,"Partenaires / Associations",$B$158,"Months (Date)",H14),"")</f>
        <v/>
      </c>
      <c r="I158" s="526" t="str">
        <f>IFERROR(GETPIVOTDATA("Poids (Kg)",'Data Par Département'!$A$30,"Partenaires / Associations",$B$158,"Months (Date)",I14),"")</f>
        <v/>
      </c>
      <c r="J158" s="526" t="str">
        <f>IFERROR(GETPIVOTDATA("Poids (Kg)",'Data Par Département'!$A$30,"Partenaires / Associations",$B$158,"Months (Date)",J14),"")</f>
        <v/>
      </c>
      <c r="K158" s="526" t="str">
        <f>IFERROR(GETPIVOTDATA("Poids (Kg)",'Data Par Département'!$A$30,"Partenaires / Associations",$B$158,"Months (Date)",K14),"")</f>
        <v/>
      </c>
      <c r="L158" s="526" t="str">
        <f>IFERROR(GETPIVOTDATA("Poids (Kg)",'Data Par Département'!$A$30,"Partenaires / Associations",$B$158,"Months (Date)",L14),"")</f>
        <v/>
      </c>
      <c r="M158" s="526" t="str">
        <f>IFERROR(GETPIVOTDATA("Poids (Kg)",'Data Par Département'!$A$30,"Partenaires / Associations",$B$158,"Months (Date)",M14),"")</f>
        <v/>
      </c>
      <c r="N158" s="526" t="str">
        <f>IFERROR(GETPIVOTDATA("Poids (Kg)",'Data Par Département'!$A$30,"Partenaires / Associations",$B$158,"Months (Date)",N14),"")</f>
        <v/>
      </c>
      <c r="O158" s="526">
        <f t="shared" si="39"/>
        <v>15</v>
      </c>
    </row>
    <row r="159" spans="2:17" ht="45" customHeight="1">
      <c r="B159" s="462" t="s">
        <v>1833</v>
      </c>
      <c r="C159" s="527">
        <f>SUM(C155:C158)</f>
        <v>95.1</v>
      </c>
      <c r="D159" s="527">
        <f t="shared" ref="D159:N159" si="40">SUM(D155:D158)</f>
        <v>176.4</v>
      </c>
      <c r="E159" s="527">
        <f t="shared" si="40"/>
        <v>113.7</v>
      </c>
      <c r="F159" s="527">
        <f t="shared" si="40"/>
        <v>13</v>
      </c>
      <c r="G159" s="527">
        <f t="shared" si="40"/>
        <v>0</v>
      </c>
      <c r="H159" s="527">
        <f t="shared" si="40"/>
        <v>0</v>
      </c>
      <c r="I159" s="527">
        <f t="shared" si="40"/>
        <v>0</v>
      </c>
      <c r="J159" s="527">
        <f t="shared" si="40"/>
        <v>0</v>
      </c>
      <c r="K159" s="527">
        <f t="shared" si="40"/>
        <v>0</v>
      </c>
      <c r="L159" s="527">
        <f t="shared" si="40"/>
        <v>0</v>
      </c>
      <c r="M159" s="527">
        <f t="shared" si="40"/>
        <v>0</v>
      </c>
      <c r="N159" s="527">
        <f t="shared" si="40"/>
        <v>0</v>
      </c>
      <c r="O159" s="527">
        <f>SUM(C159:N159)</f>
        <v>398.2</v>
      </c>
    </row>
    <row r="163" spans="2:19" s="495" customFormat="1" ht="69.599999999999994" customHeight="1">
      <c r="B163" s="1032" t="s">
        <v>2692</v>
      </c>
      <c r="C163" s="1032"/>
      <c r="D163" s="1032"/>
      <c r="E163" s="1032"/>
      <c r="F163" s="1032"/>
      <c r="G163" s="1032"/>
      <c r="H163" s="1032"/>
      <c r="I163" s="1032"/>
      <c r="J163" s="1032"/>
      <c r="K163" s="1032"/>
      <c r="L163" s="1032"/>
      <c r="M163" s="1032"/>
      <c r="N163" s="1032"/>
      <c r="O163" s="1032"/>
      <c r="S163" s="496"/>
    </row>
    <row r="164" spans="2:19" ht="37.9" customHeight="1">
      <c r="B164" s="497" t="s">
        <v>2693</v>
      </c>
    </row>
    <row r="165" spans="2:19" ht="15.75" customHeight="1">
      <c r="B165" s="498" t="s">
        <v>2694</v>
      </c>
    </row>
    <row r="166" spans="2:19" ht="15.75" customHeight="1">
      <c r="B166" s="498"/>
    </row>
    <row r="167" spans="2:19" ht="35.450000000000003" customHeight="1">
      <c r="B167" s="499" t="s">
        <v>2586</v>
      </c>
      <c r="C167" s="510" t="s">
        <v>2587</v>
      </c>
      <c r="D167" s="510" t="s">
        <v>2589</v>
      </c>
      <c r="E167" s="501" t="s">
        <v>2588</v>
      </c>
      <c r="F167" s="501" t="s">
        <v>2590</v>
      </c>
    </row>
    <row r="168" spans="2:19" ht="15.75" customHeight="1">
      <c r="B168" s="503" t="s">
        <v>803</v>
      </c>
      <c r="C168" s="505" t="s">
        <v>181</v>
      </c>
      <c r="D168" s="528">
        <v>75</v>
      </c>
      <c r="E168" s="529" t="s">
        <v>20</v>
      </c>
      <c r="F168" s="507">
        <v>14114.740000000002</v>
      </c>
    </row>
    <row r="169" spans="2:19" ht="15.75" customHeight="1">
      <c r="B169" s="503" t="s">
        <v>1255</v>
      </c>
      <c r="C169" s="505" t="s">
        <v>181</v>
      </c>
      <c r="D169" s="528">
        <v>75</v>
      </c>
      <c r="E169" s="529" t="s">
        <v>3</v>
      </c>
      <c r="F169" s="507">
        <v>9516.6</v>
      </c>
    </row>
    <row r="170" spans="2:19" ht="15.75" customHeight="1">
      <c r="B170" s="503" t="s">
        <v>809</v>
      </c>
      <c r="C170" s="505" t="s">
        <v>393</v>
      </c>
      <c r="D170" s="528">
        <v>75</v>
      </c>
      <c r="E170" s="529" t="s">
        <v>20</v>
      </c>
      <c r="F170" s="507">
        <v>8627.6619999999984</v>
      </c>
    </row>
    <row r="171" spans="2:19" ht="15.75" customHeight="1">
      <c r="B171" s="503" t="s">
        <v>752</v>
      </c>
      <c r="C171" s="505" t="s">
        <v>151</v>
      </c>
      <c r="D171" s="528">
        <v>75</v>
      </c>
      <c r="E171" s="529" t="s">
        <v>3</v>
      </c>
      <c r="F171" s="507">
        <v>7136.8649999999989</v>
      </c>
    </row>
    <row r="172" spans="2:19" ht="15.75" customHeight="1">
      <c r="B172" s="503" t="s">
        <v>1256</v>
      </c>
      <c r="C172" s="505" t="s">
        <v>181</v>
      </c>
      <c r="D172" s="528">
        <v>75</v>
      </c>
      <c r="E172" s="529" t="s">
        <v>3</v>
      </c>
      <c r="F172" s="507">
        <v>7033.33</v>
      </c>
    </row>
    <row r="173" spans="2:19" ht="15.75" customHeight="1">
      <c r="B173" s="503" t="s">
        <v>788</v>
      </c>
      <c r="C173" s="505" t="s">
        <v>118</v>
      </c>
      <c r="D173" s="528">
        <v>75</v>
      </c>
      <c r="E173" s="529" t="s">
        <v>34</v>
      </c>
      <c r="F173" s="507">
        <v>4039.8100000000004</v>
      </c>
    </row>
    <row r="174" spans="2:19" ht="32.450000000000003" customHeight="1">
      <c r="B174" s="503" t="s">
        <v>1203</v>
      </c>
      <c r="C174" s="505" t="s">
        <v>127</v>
      </c>
      <c r="D174" s="528">
        <v>75</v>
      </c>
      <c r="E174" s="530" t="s">
        <v>690</v>
      </c>
      <c r="F174" s="507">
        <v>2810</v>
      </c>
    </row>
    <row r="175" spans="2:19" ht="15.75" customHeight="1">
      <c r="B175" s="503" t="s">
        <v>1266</v>
      </c>
      <c r="C175" s="505" t="s">
        <v>181</v>
      </c>
      <c r="D175" s="528">
        <v>75</v>
      </c>
      <c r="E175" s="529" t="s">
        <v>3</v>
      </c>
      <c r="F175" s="507">
        <v>2696.6</v>
      </c>
    </row>
    <row r="176" spans="2:19" ht="15.75" customHeight="1">
      <c r="B176" s="503" t="s">
        <v>1331</v>
      </c>
      <c r="C176" s="505" t="s">
        <v>270</v>
      </c>
      <c r="D176" s="528">
        <v>75</v>
      </c>
      <c r="E176" s="529" t="s">
        <v>13</v>
      </c>
      <c r="F176" s="507">
        <v>2568.9299999999998</v>
      </c>
    </row>
    <row r="177" spans="2:19" ht="15.75" customHeight="1">
      <c r="B177" s="503" t="s">
        <v>792</v>
      </c>
      <c r="C177" s="505" t="s">
        <v>294</v>
      </c>
      <c r="D177" s="528">
        <v>75</v>
      </c>
      <c r="E177" s="529" t="s">
        <v>34</v>
      </c>
      <c r="F177" s="507">
        <v>2477.85</v>
      </c>
    </row>
    <row r="178" spans="2:19" ht="15.75" customHeight="1">
      <c r="D178" s="249"/>
      <c r="F178" s="531">
        <f>SUM(F168:F177)</f>
        <v>61022.386999999995</v>
      </c>
    </row>
    <row r="181" spans="2:19" s="495" customFormat="1" ht="69.599999999999994" customHeight="1">
      <c r="B181" s="1032" t="s">
        <v>2695</v>
      </c>
      <c r="C181" s="1032"/>
      <c r="D181" s="1032"/>
      <c r="E181" s="1032"/>
      <c r="F181" s="1032"/>
      <c r="G181" s="1032"/>
      <c r="H181" s="1032"/>
      <c r="I181" s="1032"/>
      <c r="J181" s="1032"/>
      <c r="K181" s="1032"/>
      <c r="L181" s="1032"/>
      <c r="M181" s="1032"/>
      <c r="N181" s="1032"/>
      <c r="O181" s="1032"/>
      <c r="S181" s="496"/>
    </row>
    <row r="182" spans="2:19" ht="37.9" customHeight="1">
      <c r="B182" s="497" t="s">
        <v>2696</v>
      </c>
    </row>
    <row r="183" spans="2:19" ht="15.75" customHeight="1">
      <c r="B183" s="498" t="s">
        <v>2697</v>
      </c>
    </row>
    <row r="184" spans="2:19" ht="15.75" customHeight="1">
      <c r="B184" s="498"/>
    </row>
    <row r="185" spans="2:19" ht="35.450000000000003" customHeight="1">
      <c r="B185" s="499" t="s">
        <v>2594</v>
      </c>
      <c r="C185" s="510" t="s">
        <v>2587</v>
      </c>
      <c r="D185" s="501" t="s">
        <v>2595</v>
      </c>
      <c r="E185" s="501" t="s">
        <v>2589</v>
      </c>
      <c r="F185" s="501" t="s">
        <v>2596</v>
      </c>
    </row>
    <row r="186" spans="2:19" ht="15.75" customHeight="1">
      <c r="B186" s="532" t="s">
        <v>660</v>
      </c>
      <c r="C186" s="532" t="s">
        <v>151</v>
      </c>
      <c r="D186" s="512" t="s">
        <v>47</v>
      </c>
      <c r="E186" s="532">
        <v>75</v>
      </c>
      <c r="F186" s="507">
        <v>20765.849999999999</v>
      </c>
    </row>
    <row r="187" spans="2:19" ht="15.6" customHeight="1">
      <c r="B187" s="532" t="s">
        <v>1243</v>
      </c>
      <c r="C187" s="532" t="s">
        <v>127</v>
      </c>
      <c r="D187" s="512" t="s">
        <v>47</v>
      </c>
      <c r="E187" s="532">
        <v>75</v>
      </c>
      <c r="F187" s="507">
        <v>17479.081000000002</v>
      </c>
    </row>
    <row r="188" spans="2:19" ht="15.75" customHeight="1">
      <c r="B188" s="532" t="s">
        <v>1212</v>
      </c>
      <c r="C188" s="532" t="s">
        <v>138</v>
      </c>
      <c r="D188" s="512" t="s">
        <v>49</v>
      </c>
      <c r="E188" s="532">
        <v>75</v>
      </c>
      <c r="F188" s="507">
        <v>11244.705000000002</v>
      </c>
    </row>
    <row r="189" spans="2:19" ht="15.75" customHeight="1">
      <c r="B189" s="532" t="s">
        <v>226</v>
      </c>
      <c r="C189" s="532" t="s">
        <v>151</v>
      </c>
      <c r="D189" s="512" t="s">
        <v>43</v>
      </c>
      <c r="E189" s="532">
        <v>75</v>
      </c>
      <c r="F189" s="507">
        <v>7685.7299999999987</v>
      </c>
    </row>
    <row r="190" spans="2:19" ht="15.75" customHeight="1">
      <c r="B190" s="532" t="s">
        <v>291</v>
      </c>
      <c r="C190" s="532" t="s">
        <v>294</v>
      </c>
      <c r="D190" s="512" t="s">
        <v>47</v>
      </c>
      <c r="E190" s="532">
        <v>75</v>
      </c>
      <c r="F190" s="507">
        <v>7040.6350000000002</v>
      </c>
    </row>
    <row r="191" spans="2:19" ht="15.75" customHeight="1">
      <c r="F191" s="509">
        <f>SUM(F186:F190)</f>
        <v>64216.000999999997</v>
      </c>
    </row>
  </sheetData>
  <mergeCells count="33">
    <mergeCell ref="B4:O4"/>
    <mergeCell ref="B5:O5"/>
    <mergeCell ref="B6:O6"/>
    <mergeCell ref="C7:O7"/>
    <mergeCell ref="C9:O9"/>
    <mergeCell ref="P57:Q57"/>
    <mergeCell ref="P66:Q66"/>
    <mergeCell ref="Q7:S7"/>
    <mergeCell ref="B8:O8"/>
    <mergeCell ref="B13:C13"/>
    <mergeCell ref="Q9:S9"/>
    <mergeCell ref="B10:O10"/>
    <mergeCell ref="C11:O11"/>
    <mergeCell ref="B12:O12"/>
    <mergeCell ref="P15:Q15"/>
    <mergeCell ref="P24:Q24"/>
    <mergeCell ref="P32:Q32"/>
    <mergeCell ref="P40:Q40"/>
    <mergeCell ref="P49:Q49"/>
    <mergeCell ref="B76:O76"/>
    <mergeCell ref="B77:O77"/>
    <mergeCell ref="P79:Q79"/>
    <mergeCell ref="P89:Q89"/>
    <mergeCell ref="B152:O152"/>
    <mergeCell ref="P99:Q99"/>
    <mergeCell ref="B163:O163"/>
    <mergeCell ref="B181:O181"/>
    <mergeCell ref="P105:Q105"/>
    <mergeCell ref="P114:Q114"/>
    <mergeCell ref="P122:Q122"/>
    <mergeCell ref="B129:O129"/>
    <mergeCell ref="P131:Q131"/>
    <mergeCell ref="P141:Q141"/>
  </mergeCells>
  <conditionalFormatting sqref="B167">
    <cfRule type="duplicateValues" dxfId="71" priority="19"/>
  </conditionalFormatting>
  <conditionalFormatting sqref="B168:B177">
    <cfRule type="duplicateValues" dxfId="70" priority="20"/>
  </conditionalFormatting>
  <conditionalFormatting sqref="B185">
    <cfRule type="duplicateValues" dxfId="69" priority="18"/>
  </conditionalFormatting>
  <conditionalFormatting sqref="C16:C22">
    <cfRule type="colorScale" priority="202">
      <colorScale>
        <cfvo type="min"/>
        <cfvo type="max"/>
        <color rgb="FFFFFF00"/>
        <color rgb="FF00B050"/>
      </colorScale>
    </cfRule>
  </conditionalFormatting>
  <conditionalFormatting sqref="C25:C31">
    <cfRule type="colorScale" priority="189">
      <colorScale>
        <cfvo type="min"/>
        <cfvo type="max"/>
        <color rgb="FFFFFF00"/>
        <color rgb="FF00B050"/>
      </colorScale>
    </cfRule>
  </conditionalFormatting>
  <conditionalFormatting sqref="C33:C39">
    <cfRule type="colorScale" priority="176">
      <colorScale>
        <cfvo type="min"/>
        <cfvo type="max"/>
        <color rgb="FFFFFF00"/>
        <color rgb="FF00B050"/>
      </colorScale>
    </cfRule>
  </conditionalFormatting>
  <conditionalFormatting sqref="C41:C47 D41:N41">
    <cfRule type="colorScale" priority="163">
      <colorScale>
        <cfvo type="min"/>
        <cfvo type="max"/>
        <color rgb="FFFFFF00"/>
        <color rgb="FF00B050"/>
      </colorScale>
    </cfRule>
  </conditionalFormatting>
  <conditionalFormatting sqref="C50:C56">
    <cfRule type="colorScale" priority="150">
      <colorScale>
        <cfvo type="min"/>
        <cfvo type="max"/>
        <color rgb="FFFFFF00"/>
        <color rgb="FF00B050"/>
      </colorScale>
    </cfRule>
  </conditionalFormatting>
  <conditionalFormatting sqref="C58:C64">
    <cfRule type="colorScale" priority="137">
      <colorScale>
        <cfvo type="min"/>
        <cfvo type="max"/>
        <color rgb="FFFFFF00"/>
        <color rgb="FF00B050"/>
      </colorScale>
    </cfRule>
  </conditionalFormatting>
  <conditionalFormatting sqref="C67:C73">
    <cfRule type="colorScale" priority="124">
      <colorScale>
        <cfvo type="min"/>
        <cfvo type="max"/>
        <color rgb="FFFFFF00"/>
        <color rgb="FF00B050"/>
      </colorScale>
    </cfRule>
  </conditionalFormatting>
  <conditionalFormatting sqref="C80:C86 C88">
    <cfRule type="colorScale" priority="111">
      <colorScale>
        <cfvo type="min"/>
        <cfvo type="max"/>
        <color rgb="FFFFFF00"/>
        <color rgb="FF00B050"/>
      </colorScale>
    </cfRule>
  </conditionalFormatting>
  <conditionalFormatting sqref="C90:C96">
    <cfRule type="colorScale" priority="98">
      <colorScale>
        <cfvo type="min"/>
        <cfvo type="max"/>
        <color rgb="FFFFFF00"/>
        <color rgb="FF00B050"/>
      </colorScale>
    </cfRule>
  </conditionalFormatting>
  <conditionalFormatting sqref="C100:C102">
    <cfRule type="colorScale" priority="85">
      <colorScale>
        <cfvo type="min"/>
        <cfvo type="max"/>
        <color rgb="FFFFFF00"/>
        <color rgb="FF00B050"/>
      </colorScale>
    </cfRule>
  </conditionalFormatting>
  <conditionalFormatting sqref="C106:C111">
    <cfRule type="colorScale" priority="72">
      <colorScale>
        <cfvo type="min"/>
        <cfvo type="max"/>
        <color rgb="FFFFFF00"/>
        <color rgb="FF00B050"/>
      </colorScale>
    </cfRule>
  </conditionalFormatting>
  <conditionalFormatting sqref="C115:C120">
    <cfRule type="colorScale" priority="59">
      <colorScale>
        <cfvo type="min"/>
        <cfvo type="max"/>
        <color rgb="FFFFFF00"/>
        <color rgb="FF00B050"/>
      </colorScale>
    </cfRule>
  </conditionalFormatting>
  <conditionalFormatting sqref="C123:C127">
    <cfRule type="colorScale" priority="17">
      <colorScale>
        <cfvo type="min"/>
        <cfvo type="max"/>
        <color rgb="FFFFFF00"/>
        <color rgb="FF00B050"/>
      </colorScale>
    </cfRule>
  </conditionalFormatting>
  <conditionalFormatting sqref="C132:C138">
    <cfRule type="colorScale" priority="46">
      <colorScale>
        <cfvo type="min"/>
        <cfvo type="max"/>
        <color rgb="FFFFFF00"/>
        <color rgb="FF00B050"/>
      </colorScale>
    </cfRule>
  </conditionalFormatting>
  <conditionalFormatting sqref="C142:C148">
    <cfRule type="colorScale" priority="34">
      <colorScale>
        <cfvo type="min"/>
        <cfvo type="max"/>
        <color rgb="FFFFFF00"/>
        <color rgb="FF00B050"/>
      </colorScale>
    </cfRule>
  </conditionalFormatting>
  <conditionalFormatting sqref="C128:I128">
    <cfRule type="colorScale" priority="4">
      <colorScale>
        <cfvo type="min"/>
        <cfvo type="max"/>
        <color rgb="FFFFFF00"/>
        <color rgb="FF00B050"/>
      </colorScale>
    </cfRule>
  </conditionalFormatting>
  <conditionalFormatting sqref="C48:N48">
    <cfRule type="colorScale" priority="203">
      <colorScale>
        <cfvo type="min"/>
        <cfvo type="max"/>
        <color rgb="FFFEFA6A"/>
        <color rgb="FF00B050"/>
      </colorScale>
    </cfRule>
  </conditionalFormatting>
  <conditionalFormatting sqref="D16:D22 E16:N16">
    <cfRule type="colorScale" priority="201">
      <colorScale>
        <cfvo type="min"/>
        <cfvo type="max"/>
        <color rgb="FFFFFF00"/>
        <color rgb="FF00B050"/>
      </colorScale>
    </cfRule>
  </conditionalFormatting>
  <conditionalFormatting sqref="D26:D31">
    <cfRule type="colorScale" priority="188">
      <colorScale>
        <cfvo type="min"/>
        <cfvo type="max"/>
        <color rgb="FFFFFF00"/>
        <color rgb="FF00B050"/>
      </colorScale>
    </cfRule>
  </conditionalFormatting>
  <conditionalFormatting sqref="D34:D39">
    <cfRule type="colorScale" priority="175">
      <colorScale>
        <cfvo type="min"/>
        <cfvo type="max"/>
        <color rgb="FFFFFF00"/>
        <color rgb="FF00B050"/>
      </colorScale>
    </cfRule>
  </conditionalFormatting>
  <conditionalFormatting sqref="D42:D47">
    <cfRule type="colorScale" priority="162">
      <colorScale>
        <cfvo type="min"/>
        <cfvo type="max"/>
        <color rgb="FFFFFF00"/>
        <color rgb="FF00B050"/>
      </colorScale>
    </cfRule>
  </conditionalFormatting>
  <conditionalFormatting sqref="D51:D56">
    <cfRule type="colorScale" priority="149">
      <colorScale>
        <cfvo type="min"/>
        <cfvo type="max"/>
        <color rgb="FFFFFF00"/>
        <color rgb="FF00B050"/>
      </colorScale>
    </cfRule>
  </conditionalFormatting>
  <conditionalFormatting sqref="D58:D64">
    <cfRule type="colorScale" priority="136">
      <colorScale>
        <cfvo type="min"/>
        <cfvo type="max"/>
        <color rgb="FFFFFF00"/>
        <color rgb="FF00B050"/>
      </colorScale>
    </cfRule>
  </conditionalFormatting>
  <conditionalFormatting sqref="D67:D73">
    <cfRule type="colorScale" priority="123">
      <colorScale>
        <cfvo type="min"/>
        <cfvo type="max"/>
        <color rgb="FFFFFF00"/>
        <color rgb="FF00B050"/>
      </colorScale>
    </cfRule>
  </conditionalFormatting>
  <conditionalFormatting sqref="D80:D86 D88 E80:N80">
    <cfRule type="colorScale" priority="110">
      <colorScale>
        <cfvo type="min"/>
        <cfvo type="max"/>
        <color rgb="FFFFFF00"/>
        <color rgb="FF00B050"/>
      </colorScale>
    </cfRule>
  </conditionalFormatting>
  <conditionalFormatting sqref="D90:D96 E90:N90">
    <cfRule type="colorScale" priority="97">
      <colorScale>
        <cfvo type="min"/>
        <cfvo type="max"/>
        <color rgb="FFFFFF00"/>
        <color rgb="FF00B050"/>
      </colorScale>
    </cfRule>
  </conditionalFormatting>
  <conditionalFormatting sqref="D100:D102 E100:N100">
    <cfRule type="colorScale" priority="84">
      <colorScale>
        <cfvo type="min"/>
        <cfvo type="max"/>
        <color rgb="FFFFFF00"/>
        <color rgb="FF00B050"/>
      </colorScale>
    </cfRule>
  </conditionalFormatting>
  <conditionalFormatting sqref="D106:D111 E106:N106">
    <cfRule type="colorScale" priority="71">
      <colorScale>
        <cfvo type="min"/>
        <cfvo type="max"/>
        <color rgb="FFFFFF00"/>
        <color rgb="FF00B050"/>
      </colorScale>
    </cfRule>
  </conditionalFormatting>
  <conditionalFormatting sqref="D115:D120 E115:N115">
    <cfRule type="colorScale" priority="58">
      <colorScale>
        <cfvo type="min"/>
        <cfvo type="max"/>
        <color rgb="FFFFFF00"/>
        <color rgb="FF00B050"/>
      </colorScale>
    </cfRule>
  </conditionalFormatting>
  <conditionalFormatting sqref="D123:D127 E123:N123">
    <cfRule type="colorScale" priority="16">
      <colorScale>
        <cfvo type="min"/>
        <cfvo type="max"/>
        <color rgb="FFFFFF00"/>
        <color rgb="FF00B050"/>
      </colorScale>
    </cfRule>
  </conditionalFormatting>
  <conditionalFormatting sqref="D132:D138 E132:N132">
    <cfRule type="colorScale" priority="45">
      <colorScale>
        <cfvo type="min"/>
        <cfvo type="max"/>
        <color rgb="FFFFFF00"/>
        <color rgb="FF00B050"/>
      </colorScale>
    </cfRule>
  </conditionalFormatting>
  <conditionalFormatting sqref="D142:D148 E142:N142">
    <cfRule type="colorScale" priority="33">
      <colorScale>
        <cfvo type="min"/>
        <cfvo type="max"/>
        <color rgb="FFFFFF00"/>
        <color rgb="FF00B050"/>
      </colorScale>
    </cfRule>
  </conditionalFormatting>
  <conditionalFormatting sqref="D25:N25">
    <cfRule type="colorScale" priority="3">
      <colorScale>
        <cfvo type="min"/>
        <cfvo type="max"/>
        <color rgb="FFFFFF00"/>
        <color rgb="FF00B050"/>
      </colorScale>
    </cfRule>
  </conditionalFormatting>
  <conditionalFormatting sqref="D33:N33">
    <cfRule type="colorScale" priority="2">
      <colorScale>
        <cfvo type="min"/>
        <cfvo type="max"/>
        <color rgb="FFFFFF00"/>
        <color rgb="FF00B050"/>
      </colorScale>
    </cfRule>
  </conditionalFormatting>
  <conditionalFormatting sqref="D50:N50">
    <cfRule type="colorScale" priority="1">
      <colorScale>
        <cfvo type="min"/>
        <cfvo type="max"/>
        <color rgb="FFFFFF00"/>
        <color rgb="FF00B050"/>
      </colorScale>
    </cfRule>
  </conditionalFormatting>
  <conditionalFormatting sqref="E17:E22">
    <cfRule type="colorScale" priority="200">
      <colorScale>
        <cfvo type="min"/>
        <cfvo type="max"/>
        <color rgb="FFFFFF00"/>
        <color rgb="FF00B050"/>
      </colorScale>
    </cfRule>
  </conditionalFormatting>
  <conditionalFormatting sqref="E26:E31">
    <cfRule type="colorScale" priority="187">
      <colorScale>
        <cfvo type="min"/>
        <cfvo type="max"/>
        <color rgb="FFFFFF00"/>
        <color rgb="FF00B050"/>
      </colorScale>
    </cfRule>
  </conditionalFormatting>
  <conditionalFormatting sqref="E34:E39">
    <cfRule type="colorScale" priority="174">
      <colorScale>
        <cfvo type="min"/>
        <cfvo type="max"/>
        <color rgb="FFFFFF00"/>
        <color rgb="FF00B050"/>
      </colorScale>
    </cfRule>
  </conditionalFormatting>
  <conditionalFormatting sqref="E42:E47">
    <cfRule type="colorScale" priority="161">
      <colorScale>
        <cfvo type="min"/>
        <cfvo type="max"/>
        <color rgb="FFFFFF00"/>
        <color rgb="FF00B050"/>
      </colorScale>
    </cfRule>
  </conditionalFormatting>
  <conditionalFormatting sqref="E51:E56">
    <cfRule type="colorScale" priority="148">
      <colorScale>
        <cfvo type="min"/>
        <cfvo type="max"/>
        <color rgb="FFFFFF00"/>
        <color rgb="FF00B050"/>
      </colorScale>
    </cfRule>
  </conditionalFormatting>
  <conditionalFormatting sqref="E58:E64">
    <cfRule type="colorScale" priority="135">
      <colorScale>
        <cfvo type="min"/>
        <cfvo type="max"/>
        <color rgb="FFFFFF00"/>
        <color rgb="FF00B050"/>
      </colorScale>
    </cfRule>
  </conditionalFormatting>
  <conditionalFormatting sqref="E67:E73">
    <cfRule type="colorScale" priority="122">
      <colorScale>
        <cfvo type="min"/>
        <cfvo type="max"/>
        <color rgb="FFFFFF00"/>
        <color rgb="FF00B050"/>
      </colorScale>
    </cfRule>
  </conditionalFormatting>
  <conditionalFormatting sqref="E81:E86 E88">
    <cfRule type="colorScale" priority="109">
      <colorScale>
        <cfvo type="min"/>
        <cfvo type="max"/>
        <color rgb="FFFFFF00"/>
        <color rgb="FF00B050"/>
      </colorScale>
    </cfRule>
  </conditionalFormatting>
  <conditionalFormatting sqref="E91:E96">
    <cfRule type="colorScale" priority="96">
      <colorScale>
        <cfvo type="min"/>
        <cfvo type="max"/>
        <color rgb="FFFFFF00"/>
        <color rgb="FF00B050"/>
      </colorScale>
    </cfRule>
  </conditionalFormatting>
  <conditionalFormatting sqref="E101:E102">
    <cfRule type="colorScale" priority="83">
      <colorScale>
        <cfvo type="min"/>
        <cfvo type="max"/>
        <color rgb="FFFFFF00"/>
        <color rgb="FF00B050"/>
      </colorScale>
    </cfRule>
  </conditionalFormatting>
  <conditionalFormatting sqref="E107:E111">
    <cfRule type="colorScale" priority="70">
      <colorScale>
        <cfvo type="min"/>
        <cfvo type="max"/>
        <color rgb="FFFFFF00"/>
        <color rgb="FF00B050"/>
      </colorScale>
    </cfRule>
  </conditionalFormatting>
  <conditionalFormatting sqref="E116:E120">
    <cfRule type="colorScale" priority="57">
      <colorScale>
        <cfvo type="min"/>
        <cfvo type="max"/>
        <color rgb="FFFFFF00"/>
        <color rgb="FF00B050"/>
      </colorScale>
    </cfRule>
  </conditionalFormatting>
  <conditionalFormatting sqref="E124:E127">
    <cfRule type="colorScale" priority="15">
      <colorScale>
        <cfvo type="min"/>
        <cfvo type="max"/>
        <color rgb="FFFFFF00"/>
        <color rgb="FF00B050"/>
      </colorScale>
    </cfRule>
  </conditionalFormatting>
  <conditionalFormatting sqref="E133:E138">
    <cfRule type="colorScale" priority="44">
      <colorScale>
        <cfvo type="min"/>
        <cfvo type="max"/>
        <color rgb="FFFFFF00"/>
        <color rgb="FF00B050"/>
      </colorScale>
    </cfRule>
  </conditionalFormatting>
  <conditionalFormatting sqref="E143:E148">
    <cfRule type="colorScale" priority="32">
      <colorScale>
        <cfvo type="min"/>
        <cfvo type="max"/>
        <color rgb="FFFFFF00"/>
        <color rgb="FF00B050"/>
      </colorScale>
    </cfRule>
  </conditionalFormatting>
  <conditionalFormatting sqref="F17:F22">
    <cfRule type="colorScale" priority="199">
      <colorScale>
        <cfvo type="min"/>
        <cfvo type="max"/>
        <color rgb="FFFFFF00"/>
        <color rgb="FF00B050"/>
      </colorScale>
    </cfRule>
  </conditionalFormatting>
  <conditionalFormatting sqref="F26:F31">
    <cfRule type="colorScale" priority="186">
      <colorScale>
        <cfvo type="min"/>
        <cfvo type="max"/>
        <color rgb="FFFFFF00"/>
        <color rgb="FF00B050"/>
      </colorScale>
    </cfRule>
  </conditionalFormatting>
  <conditionalFormatting sqref="F34:F39">
    <cfRule type="colorScale" priority="173">
      <colorScale>
        <cfvo type="min"/>
        <cfvo type="max"/>
        <color rgb="FFFFFF00"/>
        <color rgb="FF00B050"/>
      </colorScale>
    </cfRule>
  </conditionalFormatting>
  <conditionalFormatting sqref="F42:F47">
    <cfRule type="colorScale" priority="160">
      <colorScale>
        <cfvo type="min"/>
        <cfvo type="max"/>
        <color rgb="FFFFFF00"/>
        <color rgb="FF00B050"/>
      </colorScale>
    </cfRule>
  </conditionalFormatting>
  <conditionalFormatting sqref="F51:F56">
    <cfRule type="colorScale" priority="147">
      <colorScale>
        <cfvo type="min"/>
        <cfvo type="max"/>
        <color rgb="FFFFFF00"/>
        <color rgb="FF00B050"/>
      </colorScale>
    </cfRule>
  </conditionalFormatting>
  <conditionalFormatting sqref="F58:F64 G58:N58">
    <cfRule type="colorScale" priority="134">
      <colorScale>
        <cfvo type="min"/>
        <cfvo type="max"/>
        <color rgb="FFFFFF00"/>
        <color rgb="FF00B050"/>
      </colorScale>
    </cfRule>
  </conditionalFormatting>
  <conditionalFormatting sqref="F67:F73 G67:N67">
    <cfRule type="colorScale" priority="121">
      <colorScale>
        <cfvo type="min"/>
        <cfvo type="max"/>
        <color rgb="FFFFFF00"/>
        <color rgb="FF00B050"/>
      </colorScale>
    </cfRule>
  </conditionalFormatting>
  <conditionalFormatting sqref="F81:F86 F88">
    <cfRule type="colorScale" priority="108">
      <colorScale>
        <cfvo type="min"/>
        <cfvo type="max"/>
        <color rgb="FFFFFF00"/>
        <color rgb="FF00B050"/>
      </colorScale>
    </cfRule>
  </conditionalFormatting>
  <conditionalFormatting sqref="F91:F96">
    <cfRule type="colorScale" priority="95">
      <colorScale>
        <cfvo type="min"/>
        <cfvo type="max"/>
        <color rgb="FFFFFF00"/>
        <color rgb="FF00B050"/>
      </colorScale>
    </cfRule>
  </conditionalFormatting>
  <conditionalFormatting sqref="F101:F102">
    <cfRule type="colorScale" priority="82">
      <colorScale>
        <cfvo type="min"/>
        <cfvo type="max"/>
        <color rgb="FFFFFF00"/>
        <color rgb="FF00B050"/>
      </colorScale>
    </cfRule>
  </conditionalFormatting>
  <conditionalFormatting sqref="F107:F111">
    <cfRule type="colorScale" priority="69">
      <colorScale>
        <cfvo type="min"/>
        <cfvo type="max"/>
        <color rgb="FFFFFF00"/>
        <color rgb="FF00B050"/>
      </colorScale>
    </cfRule>
  </conditionalFormatting>
  <conditionalFormatting sqref="F116:F120">
    <cfRule type="colorScale" priority="56">
      <colorScale>
        <cfvo type="min"/>
        <cfvo type="max"/>
        <color rgb="FFFFFF00"/>
        <color rgb="FF00B050"/>
      </colorScale>
    </cfRule>
  </conditionalFormatting>
  <conditionalFormatting sqref="F124:F127">
    <cfRule type="colorScale" priority="14">
      <colorScale>
        <cfvo type="min"/>
        <cfvo type="max"/>
        <color rgb="FFFFFF00"/>
        <color rgb="FF00B050"/>
      </colorScale>
    </cfRule>
  </conditionalFormatting>
  <conditionalFormatting sqref="F133:F138">
    <cfRule type="colorScale" priority="43">
      <colorScale>
        <cfvo type="min"/>
        <cfvo type="max"/>
        <color rgb="FFFFFF00"/>
        <color rgb="FF00B050"/>
      </colorScale>
    </cfRule>
  </conditionalFormatting>
  <conditionalFormatting sqref="F143:F148">
    <cfRule type="colorScale" priority="31">
      <colorScale>
        <cfvo type="min"/>
        <cfvo type="max"/>
        <color rgb="FFFFFF00"/>
        <color rgb="FF00B050"/>
      </colorScale>
    </cfRule>
  </conditionalFormatting>
  <conditionalFormatting sqref="G17:G22">
    <cfRule type="colorScale" priority="198">
      <colorScale>
        <cfvo type="min"/>
        <cfvo type="max"/>
        <color rgb="FFFFFF00"/>
        <color rgb="FF00B050"/>
      </colorScale>
    </cfRule>
  </conditionalFormatting>
  <conditionalFormatting sqref="G26:G31">
    <cfRule type="colorScale" priority="185">
      <colorScale>
        <cfvo type="min"/>
        <cfvo type="max"/>
        <color rgb="FFFFFF00"/>
        <color rgb="FF00B050"/>
      </colorScale>
    </cfRule>
  </conditionalFormatting>
  <conditionalFormatting sqref="G34:G39">
    <cfRule type="colorScale" priority="172">
      <colorScale>
        <cfvo type="min"/>
        <cfvo type="max"/>
        <color rgb="FFFFFF00"/>
        <color rgb="FF00B050"/>
      </colorScale>
    </cfRule>
  </conditionalFormatting>
  <conditionalFormatting sqref="G42:G47">
    <cfRule type="colorScale" priority="159">
      <colorScale>
        <cfvo type="min"/>
        <cfvo type="max"/>
        <color rgb="FFFFFF00"/>
        <color rgb="FF00B050"/>
      </colorScale>
    </cfRule>
  </conditionalFormatting>
  <conditionalFormatting sqref="G51:G56">
    <cfRule type="colorScale" priority="146">
      <colorScale>
        <cfvo type="min"/>
        <cfvo type="max"/>
        <color rgb="FFFFFF00"/>
        <color rgb="FF00B050"/>
      </colorScale>
    </cfRule>
  </conditionalFormatting>
  <conditionalFormatting sqref="G59:G64">
    <cfRule type="colorScale" priority="133">
      <colorScale>
        <cfvo type="min"/>
        <cfvo type="max"/>
        <color rgb="FFFFFF00"/>
        <color rgb="FF00B050"/>
      </colorScale>
    </cfRule>
  </conditionalFormatting>
  <conditionalFormatting sqref="G68:G73">
    <cfRule type="colorScale" priority="120">
      <colorScale>
        <cfvo type="min"/>
        <cfvo type="max"/>
        <color rgb="FFFFFF00"/>
        <color rgb="FF00B050"/>
      </colorScale>
    </cfRule>
  </conditionalFormatting>
  <conditionalFormatting sqref="G81:G86 G88">
    <cfRule type="colorScale" priority="107">
      <colorScale>
        <cfvo type="min"/>
        <cfvo type="max"/>
        <color rgb="FFFFFF00"/>
        <color rgb="FF00B050"/>
      </colorScale>
    </cfRule>
  </conditionalFormatting>
  <conditionalFormatting sqref="G91:G96">
    <cfRule type="colorScale" priority="94">
      <colorScale>
        <cfvo type="min"/>
        <cfvo type="max"/>
        <color rgb="FFFFFF00"/>
        <color rgb="FF00B050"/>
      </colorScale>
    </cfRule>
  </conditionalFormatting>
  <conditionalFormatting sqref="G101:G102">
    <cfRule type="colorScale" priority="81">
      <colorScale>
        <cfvo type="min"/>
        <cfvo type="max"/>
        <color rgb="FFFFFF00"/>
        <color rgb="FF00B050"/>
      </colorScale>
    </cfRule>
  </conditionalFormatting>
  <conditionalFormatting sqref="G107:G111">
    <cfRule type="colorScale" priority="68">
      <colorScale>
        <cfvo type="min"/>
        <cfvo type="max"/>
        <color rgb="FFFFFF00"/>
        <color rgb="FF00B050"/>
      </colorScale>
    </cfRule>
  </conditionalFormatting>
  <conditionalFormatting sqref="G116:G120">
    <cfRule type="colorScale" priority="55">
      <colorScale>
        <cfvo type="min"/>
        <cfvo type="max"/>
        <color rgb="FFFFFF00"/>
        <color rgb="FF00B050"/>
      </colorScale>
    </cfRule>
  </conditionalFormatting>
  <conditionalFormatting sqref="G124:G127">
    <cfRule type="colorScale" priority="13">
      <colorScale>
        <cfvo type="min"/>
        <cfvo type="max"/>
        <color rgb="FFFFFF00"/>
        <color rgb="FF00B050"/>
      </colorScale>
    </cfRule>
  </conditionalFormatting>
  <conditionalFormatting sqref="G133:G138">
    <cfRule type="colorScale" priority="42">
      <colorScale>
        <cfvo type="min"/>
        <cfvo type="max"/>
        <color rgb="FFFFFF00"/>
        <color rgb="FF00B050"/>
      </colorScale>
    </cfRule>
  </conditionalFormatting>
  <conditionalFormatting sqref="G143:G148">
    <cfRule type="colorScale" priority="30">
      <colorScale>
        <cfvo type="min"/>
        <cfvo type="max"/>
        <color rgb="FFFFFF00"/>
        <color rgb="FF00B050"/>
      </colorScale>
    </cfRule>
  </conditionalFormatting>
  <conditionalFormatting sqref="H17:H22">
    <cfRule type="colorScale" priority="197">
      <colorScale>
        <cfvo type="min"/>
        <cfvo type="max"/>
        <color rgb="FFFFFF00"/>
        <color rgb="FF00B050"/>
      </colorScale>
    </cfRule>
  </conditionalFormatting>
  <conditionalFormatting sqref="H26:H31">
    <cfRule type="colorScale" priority="184">
      <colorScale>
        <cfvo type="min"/>
        <cfvo type="max"/>
        <color rgb="FFFFFF00"/>
        <color rgb="FF00B050"/>
      </colorScale>
    </cfRule>
  </conditionalFormatting>
  <conditionalFormatting sqref="H34:H39">
    <cfRule type="colorScale" priority="171">
      <colorScale>
        <cfvo type="min"/>
        <cfvo type="max"/>
        <color rgb="FFFFFF00"/>
        <color rgb="FF00B050"/>
      </colorScale>
    </cfRule>
  </conditionalFormatting>
  <conditionalFormatting sqref="H42:H47">
    <cfRule type="colorScale" priority="158">
      <colorScale>
        <cfvo type="min"/>
        <cfvo type="max"/>
        <color rgb="FFFFFF00"/>
        <color rgb="FF00B050"/>
      </colorScale>
    </cfRule>
  </conditionalFormatting>
  <conditionalFormatting sqref="H51:H56">
    <cfRule type="colorScale" priority="145">
      <colorScale>
        <cfvo type="min"/>
        <cfvo type="max"/>
        <color rgb="FFFFFF00"/>
        <color rgb="FF00B050"/>
      </colorScale>
    </cfRule>
  </conditionalFormatting>
  <conditionalFormatting sqref="H59:H64">
    <cfRule type="colorScale" priority="132">
      <colorScale>
        <cfvo type="min"/>
        <cfvo type="max"/>
        <color rgb="FFFFFF00"/>
        <color rgb="FF00B050"/>
      </colorScale>
    </cfRule>
  </conditionalFormatting>
  <conditionalFormatting sqref="H68:H73">
    <cfRule type="colorScale" priority="119">
      <colorScale>
        <cfvo type="min"/>
        <cfvo type="max"/>
        <color rgb="FFFFFF00"/>
        <color rgb="FF00B050"/>
      </colorScale>
    </cfRule>
  </conditionalFormatting>
  <conditionalFormatting sqref="H81:H86">
    <cfRule type="colorScale" priority="106">
      <colorScale>
        <cfvo type="min"/>
        <cfvo type="max"/>
        <color rgb="FFFFFF00"/>
        <color rgb="FF00B050"/>
      </colorScale>
    </cfRule>
  </conditionalFormatting>
  <conditionalFormatting sqref="H91:H96">
    <cfRule type="colorScale" priority="93">
      <colorScale>
        <cfvo type="min"/>
        <cfvo type="max"/>
        <color rgb="FFFFFF00"/>
        <color rgb="FF00B050"/>
      </colorScale>
    </cfRule>
  </conditionalFormatting>
  <conditionalFormatting sqref="H101:H102">
    <cfRule type="colorScale" priority="80">
      <colorScale>
        <cfvo type="min"/>
        <cfvo type="max"/>
        <color rgb="FFFFFF00"/>
        <color rgb="FF00B050"/>
      </colorScale>
    </cfRule>
  </conditionalFormatting>
  <conditionalFormatting sqref="H107:H111">
    <cfRule type="colorScale" priority="67">
      <colorScale>
        <cfvo type="min"/>
        <cfvo type="max"/>
        <color rgb="FFFFFF00"/>
        <color rgb="FF00B050"/>
      </colorScale>
    </cfRule>
  </conditionalFormatting>
  <conditionalFormatting sqref="H116:H120">
    <cfRule type="colorScale" priority="54">
      <colorScale>
        <cfvo type="min"/>
        <cfvo type="max"/>
        <color rgb="FFFFFF00"/>
        <color rgb="FF00B050"/>
      </colorScale>
    </cfRule>
  </conditionalFormatting>
  <conditionalFormatting sqref="H124:H127 I127">
    <cfRule type="colorScale" priority="12">
      <colorScale>
        <cfvo type="min"/>
        <cfvo type="max"/>
        <color rgb="FFFFFF00"/>
        <color rgb="FF00B050"/>
      </colorScale>
    </cfRule>
  </conditionalFormatting>
  <conditionalFormatting sqref="H133:H138">
    <cfRule type="colorScale" priority="41">
      <colorScale>
        <cfvo type="min"/>
        <cfvo type="max"/>
        <color rgb="FFFFFF00"/>
        <color rgb="FF00B050"/>
      </colorScale>
    </cfRule>
  </conditionalFormatting>
  <conditionalFormatting sqref="H143:H148">
    <cfRule type="colorScale" priority="29">
      <colorScale>
        <cfvo type="min"/>
        <cfvo type="max"/>
        <color rgb="FFFFFF00"/>
        <color rgb="FF00B050"/>
      </colorScale>
    </cfRule>
  </conditionalFormatting>
  <conditionalFormatting sqref="I17:I22">
    <cfRule type="colorScale" priority="196">
      <colorScale>
        <cfvo type="min"/>
        <cfvo type="max"/>
        <color rgb="FFFFFF00"/>
        <color rgb="FF00B050"/>
      </colorScale>
    </cfRule>
  </conditionalFormatting>
  <conditionalFormatting sqref="I26:I31">
    <cfRule type="colorScale" priority="183">
      <colorScale>
        <cfvo type="min"/>
        <cfvo type="max"/>
        <color rgb="FFFFFF00"/>
        <color rgb="FF00B050"/>
      </colorScale>
    </cfRule>
  </conditionalFormatting>
  <conditionalFormatting sqref="I34:I39">
    <cfRule type="colorScale" priority="170">
      <colorScale>
        <cfvo type="min"/>
        <cfvo type="max"/>
        <color rgb="FFFFFF00"/>
        <color rgb="FF00B050"/>
      </colorScale>
    </cfRule>
  </conditionalFormatting>
  <conditionalFormatting sqref="I42:I47">
    <cfRule type="colorScale" priority="157">
      <colorScale>
        <cfvo type="min"/>
        <cfvo type="max"/>
        <color rgb="FFFFFF00"/>
        <color rgb="FF00B050"/>
      </colorScale>
    </cfRule>
  </conditionalFormatting>
  <conditionalFormatting sqref="I51:I56">
    <cfRule type="colorScale" priority="144">
      <colorScale>
        <cfvo type="min"/>
        <cfvo type="max"/>
        <color rgb="FFFFFF00"/>
        <color rgb="FF00B050"/>
      </colorScale>
    </cfRule>
  </conditionalFormatting>
  <conditionalFormatting sqref="I59:I64">
    <cfRule type="colorScale" priority="131">
      <colorScale>
        <cfvo type="min"/>
        <cfvo type="max"/>
        <color rgb="FFFFFF00"/>
        <color rgb="FF00B050"/>
      </colorScale>
    </cfRule>
  </conditionalFormatting>
  <conditionalFormatting sqref="I68:I73">
    <cfRule type="colorScale" priority="118">
      <colorScale>
        <cfvo type="min"/>
        <cfvo type="max"/>
        <color rgb="FFFFFF00"/>
        <color rgb="FF00B050"/>
      </colorScale>
    </cfRule>
  </conditionalFormatting>
  <conditionalFormatting sqref="I81:I86">
    <cfRule type="colorScale" priority="105">
      <colorScale>
        <cfvo type="min"/>
        <cfvo type="max"/>
        <color rgb="FFFFFF00"/>
        <color rgb="FF00B050"/>
      </colorScale>
    </cfRule>
  </conditionalFormatting>
  <conditionalFormatting sqref="I91:I96">
    <cfRule type="colorScale" priority="92">
      <colorScale>
        <cfvo type="min"/>
        <cfvo type="max"/>
        <color rgb="FFFFFF00"/>
        <color rgb="FF00B050"/>
      </colorScale>
    </cfRule>
  </conditionalFormatting>
  <conditionalFormatting sqref="I101:I102">
    <cfRule type="colorScale" priority="79">
      <colorScale>
        <cfvo type="min"/>
        <cfvo type="max"/>
        <color rgb="FFFFFF00"/>
        <color rgb="FF00B050"/>
      </colorScale>
    </cfRule>
  </conditionalFormatting>
  <conditionalFormatting sqref="I107:I111">
    <cfRule type="colorScale" priority="66">
      <colorScale>
        <cfvo type="min"/>
        <cfvo type="max"/>
        <color rgb="FFFFFF00"/>
        <color rgb="FF00B050"/>
      </colorScale>
    </cfRule>
  </conditionalFormatting>
  <conditionalFormatting sqref="I116:I120">
    <cfRule type="colorScale" priority="53">
      <colorScale>
        <cfvo type="min"/>
        <cfvo type="max"/>
        <color rgb="FFFFFF00"/>
        <color rgb="FF00B050"/>
      </colorScale>
    </cfRule>
  </conditionalFormatting>
  <conditionalFormatting sqref="I124:I126">
    <cfRule type="colorScale" priority="11">
      <colorScale>
        <cfvo type="min"/>
        <cfvo type="max"/>
        <color rgb="FFFFFF00"/>
        <color rgb="FF00B050"/>
      </colorScale>
    </cfRule>
  </conditionalFormatting>
  <conditionalFormatting sqref="I133:I138">
    <cfRule type="colorScale" priority="40">
      <colorScale>
        <cfvo type="min"/>
        <cfvo type="max"/>
        <color rgb="FFFFFF00"/>
        <color rgb="FF00B050"/>
      </colorScale>
    </cfRule>
  </conditionalFormatting>
  <conditionalFormatting sqref="I143:I148">
    <cfRule type="colorScale" priority="28">
      <colorScale>
        <cfvo type="min"/>
        <cfvo type="max"/>
        <color rgb="FFFFFF00"/>
        <color rgb="FF00B050"/>
      </colorScale>
    </cfRule>
  </conditionalFormatting>
  <conditionalFormatting sqref="J17:J22">
    <cfRule type="colorScale" priority="195">
      <colorScale>
        <cfvo type="min"/>
        <cfvo type="max"/>
        <color rgb="FFFFFF00"/>
        <color rgb="FF00B050"/>
      </colorScale>
    </cfRule>
  </conditionalFormatting>
  <conditionalFormatting sqref="J26:J31">
    <cfRule type="colorScale" priority="182">
      <colorScale>
        <cfvo type="min"/>
        <cfvo type="max"/>
        <color rgb="FFFFFF00"/>
        <color rgb="FF00B050"/>
      </colorScale>
    </cfRule>
  </conditionalFormatting>
  <conditionalFormatting sqref="J34:J39">
    <cfRule type="colorScale" priority="169">
      <colorScale>
        <cfvo type="min"/>
        <cfvo type="max"/>
        <color rgb="FFFFFF00"/>
        <color rgb="FF00B050"/>
      </colorScale>
    </cfRule>
  </conditionalFormatting>
  <conditionalFormatting sqref="J42:J47">
    <cfRule type="colorScale" priority="156">
      <colorScale>
        <cfvo type="min"/>
        <cfvo type="max"/>
        <color rgb="FFFFFF00"/>
        <color rgb="FF00B050"/>
      </colorScale>
    </cfRule>
  </conditionalFormatting>
  <conditionalFormatting sqref="J51:J56">
    <cfRule type="colorScale" priority="143">
      <colorScale>
        <cfvo type="min"/>
        <cfvo type="max"/>
        <color rgb="FFFFFF00"/>
        <color rgb="FF00B050"/>
      </colorScale>
    </cfRule>
  </conditionalFormatting>
  <conditionalFormatting sqref="J59:J64">
    <cfRule type="colorScale" priority="130">
      <colorScale>
        <cfvo type="min"/>
        <cfvo type="max"/>
        <color rgb="FFFFFF00"/>
        <color rgb="FF00B050"/>
      </colorScale>
    </cfRule>
  </conditionalFormatting>
  <conditionalFormatting sqref="J68:J73">
    <cfRule type="colorScale" priority="117">
      <colorScale>
        <cfvo type="min"/>
        <cfvo type="max"/>
        <color rgb="FFFFFF00"/>
        <color rgb="FF00B050"/>
      </colorScale>
    </cfRule>
  </conditionalFormatting>
  <conditionalFormatting sqref="J81:J86">
    <cfRule type="colorScale" priority="104">
      <colorScale>
        <cfvo type="min"/>
        <cfvo type="max"/>
        <color rgb="FFFFFF00"/>
        <color rgb="FF00B050"/>
      </colorScale>
    </cfRule>
  </conditionalFormatting>
  <conditionalFormatting sqref="J91:J96">
    <cfRule type="colorScale" priority="91">
      <colorScale>
        <cfvo type="min"/>
        <cfvo type="max"/>
        <color rgb="FFFFFF00"/>
        <color rgb="FF00B050"/>
      </colorScale>
    </cfRule>
  </conditionalFormatting>
  <conditionalFormatting sqref="J101:J102">
    <cfRule type="colorScale" priority="78">
      <colorScale>
        <cfvo type="min"/>
        <cfvo type="max"/>
        <color rgb="FFFFFF00"/>
        <color rgb="FF00B050"/>
      </colorScale>
    </cfRule>
  </conditionalFormatting>
  <conditionalFormatting sqref="J107:J111">
    <cfRule type="colorScale" priority="65">
      <colorScale>
        <cfvo type="min"/>
        <cfvo type="max"/>
        <color rgb="FFFFFF00"/>
        <color rgb="FF00B050"/>
      </colorScale>
    </cfRule>
  </conditionalFormatting>
  <conditionalFormatting sqref="J116:J120">
    <cfRule type="colorScale" priority="52">
      <colorScale>
        <cfvo type="min"/>
        <cfvo type="max"/>
        <color rgb="FFFFFF00"/>
        <color rgb="FF00B050"/>
      </colorScale>
    </cfRule>
  </conditionalFormatting>
  <conditionalFormatting sqref="J124:J128">
    <cfRule type="colorScale" priority="10">
      <colorScale>
        <cfvo type="min"/>
        <cfvo type="max"/>
        <color rgb="FFFFFF00"/>
        <color rgb="FF00B050"/>
      </colorScale>
    </cfRule>
  </conditionalFormatting>
  <conditionalFormatting sqref="J133:J138">
    <cfRule type="colorScale" priority="39">
      <colorScale>
        <cfvo type="min"/>
        <cfvo type="max"/>
        <color rgb="FFFFFF00"/>
        <color rgb="FF00B050"/>
      </colorScale>
    </cfRule>
  </conditionalFormatting>
  <conditionalFormatting sqref="J143:J148">
    <cfRule type="colorScale" priority="27">
      <colorScale>
        <cfvo type="min"/>
        <cfvo type="max"/>
        <color rgb="FFFFFF00"/>
        <color rgb="FF00B050"/>
      </colorScale>
    </cfRule>
  </conditionalFormatting>
  <conditionalFormatting sqref="K17:K22">
    <cfRule type="colorScale" priority="194">
      <colorScale>
        <cfvo type="min"/>
        <cfvo type="max"/>
        <color rgb="FFFFFF00"/>
        <color rgb="FF00B050"/>
      </colorScale>
    </cfRule>
  </conditionalFormatting>
  <conditionalFormatting sqref="K26:K31">
    <cfRule type="colorScale" priority="181">
      <colorScale>
        <cfvo type="min"/>
        <cfvo type="max"/>
        <color rgb="FFFFFF00"/>
        <color rgb="FF00B050"/>
      </colorScale>
    </cfRule>
  </conditionalFormatting>
  <conditionalFormatting sqref="K34:K39">
    <cfRule type="colorScale" priority="168">
      <colorScale>
        <cfvo type="min"/>
        <cfvo type="max"/>
        <color rgb="FFFFFF00"/>
        <color rgb="FF00B050"/>
      </colorScale>
    </cfRule>
  </conditionalFormatting>
  <conditionalFormatting sqref="K42:K47">
    <cfRule type="colorScale" priority="155">
      <colorScale>
        <cfvo type="min"/>
        <cfvo type="max"/>
        <color rgb="FFFFFF00"/>
        <color rgb="FF00B050"/>
      </colorScale>
    </cfRule>
  </conditionalFormatting>
  <conditionalFormatting sqref="K51:K56">
    <cfRule type="colorScale" priority="142">
      <colorScale>
        <cfvo type="min"/>
        <cfvo type="max"/>
        <color rgb="FFFFFF00"/>
        <color rgb="FF00B050"/>
      </colorScale>
    </cfRule>
  </conditionalFormatting>
  <conditionalFormatting sqref="K59:K64">
    <cfRule type="colorScale" priority="129">
      <colorScale>
        <cfvo type="min"/>
        <cfvo type="max"/>
        <color rgb="FFFFFF00"/>
        <color rgb="FF00B050"/>
      </colorScale>
    </cfRule>
  </conditionalFormatting>
  <conditionalFormatting sqref="K68:K73 L68:N68">
    <cfRule type="colorScale" priority="116">
      <colorScale>
        <cfvo type="min"/>
        <cfvo type="max"/>
        <color rgb="FFFFFF00"/>
        <color rgb="FF00B050"/>
      </colorScale>
    </cfRule>
  </conditionalFormatting>
  <conditionalFormatting sqref="K81:K86">
    <cfRule type="colorScale" priority="103">
      <colorScale>
        <cfvo type="min"/>
        <cfvo type="max"/>
        <color rgb="FFFFFF00"/>
        <color rgb="FF00B050"/>
      </colorScale>
    </cfRule>
  </conditionalFormatting>
  <conditionalFormatting sqref="K91:K96">
    <cfRule type="colorScale" priority="90">
      <colorScale>
        <cfvo type="min"/>
        <cfvo type="max"/>
        <color rgb="FFFFFF00"/>
        <color rgb="FF00B050"/>
      </colorScale>
    </cfRule>
  </conditionalFormatting>
  <conditionalFormatting sqref="K101:K102">
    <cfRule type="colorScale" priority="77">
      <colorScale>
        <cfvo type="min"/>
        <cfvo type="max"/>
        <color rgb="FFFFFF00"/>
        <color rgb="FF00B050"/>
      </colorScale>
    </cfRule>
  </conditionalFormatting>
  <conditionalFormatting sqref="K107:K111">
    <cfRule type="colorScale" priority="64">
      <colorScale>
        <cfvo type="min"/>
        <cfvo type="max"/>
        <color rgb="FFFFFF00"/>
        <color rgb="FF00B050"/>
      </colorScale>
    </cfRule>
  </conditionalFormatting>
  <conditionalFormatting sqref="K116:K120">
    <cfRule type="colorScale" priority="51">
      <colorScale>
        <cfvo type="min"/>
        <cfvo type="max"/>
        <color rgb="FFFFFF00"/>
        <color rgb="FF00B050"/>
      </colorScale>
    </cfRule>
  </conditionalFormatting>
  <conditionalFormatting sqref="K124:K128">
    <cfRule type="colorScale" priority="9">
      <colorScale>
        <cfvo type="min"/>
        <cfvo type="max"/>
        <color rgb="FFFFFF00"/>
        <color rgb="FF00B050"/>
      </colorScale>
    </cfRule>
  </conditionalFormatting>
  <conditionalFormatting sqref="K133:K138">
    <cfRule type="colorScale" priority="38">
      <colorScale>
        <cfvo type="min"/>
        <cfvo type="max"/>
        <color rgb="FFFFFF00"/>
        <color rgb="FF00B050"/>
      </colorScale>
    </cfRule>
  </conditionalFormatting>
  <conditionalFormatting sqref="K143:K148">
    <cfRule type="colorScale" priority="26">
      <colorScale>
        <cfvo type="min"/>
        <cfvo type="max"/>
        <color rgb="FFFFFF00"/>
        <color rgb="FF00B050"/>
      </colorScale>
    </cfRule>
  </conditionalFormatting>
  <conditionalFormatting sqref="L17:L22">
    <cfRule type="colorScale" priority="193">
      <colorScale>
        <cfvo type="min"/>
        <cfvo type="max"/>
        <color rgb="FFFFFF00"/>
        <color rgb="FF00B050"/>
      </colorScale>
    </cfRule>
  </conditionalFormatting>
  <conditionalFormatting sqref="L26:L31">
    <cfRule type="colorScale" priority="180">
      <colorScale>
        <cfvo type="min"/>
        <cfvo type="max"/>
        <color rgb="FFFFFF00"/>
        <color rgb="FF00B050"/>
      </colorScale>
    </cfRule>
  </conditionalFormatting>
  <conditionalFormatting sqref="L34:L39">
    <cfRule type="colorScale" priority="167">
      <colorScale>
        <cfvo type="min"/>
        <cfvo type="max"/>
        <color rgb="FFFFFF00"/>
        <color rgb="FF00B050"/>
      </colorScale>
    </cfRule>
  </conditionalFormatting>
  <conditionalFormatting sqref="L42:L47">
    <cfRule type="colorScale" priority="154">
      <colorScale>
        <cfvo type="min"/>
        <cfvo type="max"/>
        <color rgb="FFFFFF00"/>
        <color rgb="FF00B050"/>
      </colorScale>
    </cfRule>
  </conditionalFormatting>
  <conditionalFormatting sqref="L51:L56">
    <cfRule type="colorScale" priority="141">
      <colorScale>
        <cfvo type="min"/>
        <cfvo type="max"/>
        <color rgb="FFFFFF00"/>
        <color rgb="FF00B050"/>
      </colorScale>
    </cfRule>
  </conditionalFormatting>
  <conditionalFormatting sqref="L59:L64">
    <cfRule type="colorScale" priority="128">
      <colorScale>
        <cfvo type="min"/>
        <cfvo type="max"/>
        <color rgb="FFFFFF00"/>
        <color rgb="FF00B050"/>
      </colorScale>
    </cfRule>
  </conditionalFormatting>
  <conditionalFormatting sqref="L69:L73">
    <cfRule type="colorScale" priority="115">
      <colorScale>
        <cfvo type="min"/>
        <cfvo type="max"/>
        <color rgb="FFFFFF00"/>
        <color rgb="FF00B050"/>
      </colorScale>
    </cfRule>
  </conditionalFormatting>
  <conditionalFormatting sqref="L81:L86">
    <cfRule type="colorScale" priority="102">
      <colorScale>
        <cfvo type="min"/>
        <cfvo type="max"/>
        <color rgb="FFFFFF00"/>
        <color rgb="FF00B050"/>
      </colorScale>
    </cfRule>
  </conditionalFormatting>
  <conditionalFormatting sqref="L91:L96">
    <cfRule type="colorScale" priority="89">
      <colorScale>
        <cfvo type="min"/>
        <cfvo type="max"/>
        <color rgb="FFFFFF00"/>
        <color rgb="FF00B050"/>
      </colorScale>
    </cfRule>
  </conditionalFormatting>
  <conditionalFormatting sqref="L101:L102">
    <cfRule type="colorScale" priority="76">
      <colorScale>
        <cfvo type="min"/>
        <cfvo type="max"/>
        <color rgb="FFFFFF00"/>
        <color rgb="FF00B050"/>
      </colorScale>
    </cfRule>
  </conditionalFormatting>
  <conditionalFormatting sqref="L107:L111">
    <cfRule type="colorScale" priority="63">
      <colorScale>
        <cfvo type="min"/>
        <cfvo type="max"/>
        <color rgb="FFFFFF00"/>
        <color rgb="FF00B050"/>
      </colorScale>
    </cfRule>
  </conditionalFormatting>
  <conditionalFormatting sqref="L116:L120">
    <cfRule type="colorScale" priority="50">
      <colorScale>
        <cfvo type="min"/>
        <cfvo type="max"/>
        <color rgb="FFFFFF00"/>
        <color rgb="FF00B050"/>
      </colorScale>
    </cfRule>
  </conditionalFormatting>
  <conditionalFormatting sqref="L124:L128">
    <cfRule type="colorScale" priority="8">
      <colorScale>
        <cfvo type="min"/>
        <cfvo type="max"/>
        <color rgb="FFFFFF00"/>
        <color rgb="FF00B050"/>
      </colorScale>
    </cfRule>
  </conditionalFormatting>
  <conditionalFormatting sqref="L133:L138">
    <cfRule type="colorScale" priority="37">
      <colorScale>
        <cfvo type="min"/>
        <cfvo type="max"/>
        <color rgb="FFFFFF00"/>
        <color rgb="FF00B050"/>
      </colorScale>
    </cfRule>
  </conditionalFormatting>
  <conditionalFormatting sqref="L143:L148">
    <cfRule type="colorScale" priority="25">
      <colorScale>
        <cfvo type="min"/>
        <cfvo type="max"/>
        <color rgb="FFFFFF00"/>
        <color rgb="FF00B050"/>
      </colorScale>
    </cfRule>
  </conditionalFormatting>
  <conditionalFormatting sqref="M17:M22">
    <cfRule type="colorScale" priority="192">
      <colorScale>
        <cfvo type="min"/>
        <cfvo type="max"/>
        <color rgb="FFFFFF00"/>
        <color rgb="FF00B050"/>
      </colorScale>
    </cfRule>
  </conditionalFormatting>
  <conditionalFormatting sqref="M26:M31">
    <cfRule type="colorScale" priority="179">
      <colorScale>
        <cfvo type="min"/>
        <cfvo type="max"/>
        <color rgb="FFFFFF00"/>
        <color rgb="FF00B050"/>
      </colorScale>
    </cfRule>
  </conditionalFormatting>
  <conditionalFormatting sqref="M34:M39">
    <cfRule type="colorScale" priority="166">
      <colorScale>
        <cfvo type="min"/>
        <cfvo type="max"/>
        <color rgb="FFFFFF00"/>
        <color rgb="FF00B050"/>
      </colorScale>
    </cfRule>
  </conditionalFormatting>
  <conditionalFormatting sqref="M42:M47">
    <cfRule type="colorScale" priority="153">
      <colorScale>
        <cfvo type="min"/>
        <cfvo type="max"/>
        <color rgb="FFFFFF00"/>
        <color rgb="FF00B050"/>
      </colorScale>
    </cfRule>
  </conditionalFormatting>
  <conditionalFormatting sqref="M51:M56">
    <cfRule type="colorScale" priority="140">
      <colorScale>
        <cfvo type="min"/>
        <cfvo type="max"/>
        <color rgb="FFFFFF00"/>
        <color rgb="FF00B050"/>
      </colorScale>
    </cfRule>
  </conditionalFormatting>
  <conditionalFormatting sqref="M59:M64">
    <cfRule type="colorScale" priority="127">
      <colorScale>
        <cfvo type="min"/>
        <cfvo type="max"/>
        <color rgb="FFFFFF00"/>
        <color rgb="FF00B050"/>
      </colorScale>
    </cfRule>
  </conditionalFormatting>
  <conditionalFormatting sqref="M69:M73">
    <cfRule type="colorScale" priority="114">
      <colorScale>
        <cfvo type="min"/>
        <cfvo type="max"/>
        <color rgb="FFFFFF00"/>
        <color rgb="FF00B050"/>
      </colorScale>
    </cfRule>
  </conditionalFormatting>
  <conditionalFormatting sqref="M81:M86">
    <cfRule type="colorScale" priority="101">
      <colorScale>
        <cfvo type="min"/>
        <cfvo type="max"/>
        <color rgb="FFFFFF00"/>
        <color rgb="FF00B050"/>
      </colorScale>
    </cfRule>
  </conditionalFormatting>
  <conditionalFormatting sqref="M91:M96">
    <cfRule type="colorScale" priority="88">
      <colorScale>
        <cfvo type="min"/>
        <cfvo type="max"/>
        <color rgb="FFFFFF00"/>
        <color rgb="FF00B050"/>
      </colorScale>
    </cfRule>
  </conditionalFormatting>
  <conditionalFormatting sqref="M101:M102">
    <cfRule type="colorScale" priority="75">
      <colorScale>
        <cfvo type="min"/>
        <cfvo type="max"/>
        <color rgb="FFFFFF00"/>
        <color rgb="FF00B050"/>
      </colorScale>
    </cfRule>
  </conditionalFormatting>
  <conditionalFormatting sqref="M107:M111">
    <cfRule type="colorScale" priority="62">
      <colorScale>
        <cfvo type="min"/>
        <cfvo type="max"/>
        <color rgb="FFFFFF00"/>
        <color rgb="FF00B050"/>
      </colorScale>
    </cfRule>
  </conditionalFormatting>
  <conditionalFormatting sqref="M116:M120">
    <cfRule type="colorScale" priority="49">
      <colorScale>
        <cfvo type="min"/>
        <cfvo type="max"/>
        <color rgb="FFFFFF00"/>
        <color rgb="FF00B050"/>
      </colorScale>
    </cfRule>
  </conditionalFormatting>
  <conditionalFormatting sqref="M124:M128">
    <cfRule type="colorScale" priority="7">
      <colorScale>
        <cfvo type="min"/>
        <cfvo type="max"/>
        <color rgb="FFFFFF00"/>
        <color rgb="FF00B050"/>
      </colorScale>
    </cfRule>
  </conditionalFormatting>
  <conditionalFormatting sqref="M133">
    <cfRule type="colorScale" priority="21">
      <colorScale>
        <cfvo type="min"/>
        <cfvo type="max"/>
        <color rgb="FFFFFF00"/>
        <color rgb="FF00B050"/>
      </colorScale>
    </cfRule>
  </conditionalFormatting>
  <conditionalFormatting sqref="M134:M138">
    <cfRule type="colorScale" priority="204">
      <colorScale>
        <cfvo type="min"/>
        <cfvo type="max"/>
        <color rgb="FFFFFF00"/>
        <color rgb="FF00B050"/>
      </colorScale>
    </cfRule>
  </conditionalFormatting>
  <conditionalFormatting sqref="M143:M148">
    <cfRule type="colorScale" priority="24">
      <colorScale>
        <cfvo type="min"/>
        <cfvo type="max"/>
        <color rgb="FFFFFF00"/>
        <color rgb="FF00B050"/>
      </colorScale>
    </cfRule>
  </conditionalFormatting>
  <conditionalFormatting sqref="N17:N22">
    <cfRule type="colorScale" priority="191">
      <colorScale>
        <cfvo type="min"/>
        <cfvo type="max"/>
        <color rgb="FFFFFF00"/>
        <color rgb="FF00B050"/>
      </colorScale>
    </cfRule>
  </conditionalFormatting>
  <conditionalFormatting sqref="N26:N31">
    <cfRule type="colorScale" priority="178">
      <colorScale>
        <cfvo type="min"/>
        <cfvo type="max"/>
        <color rgb="FFFFFF00"/>
        <color rgb="FF00B050"/>
      </colorScale>
    </cfRule>
  </conditionalFormatting>
  <conditionalFormatting sqref="N34:N39">
    <cfRule type="colorScale" priority="165">
      <colorScale>
        <cfvo type="min"/>
        <cfvo type="max"/>
        <color rgb="FFFFFF00"/>
        <color rgb="FF00B050"/>
      </colorScale>
    </cfRule>
  </conditionalFormatting>
  <conditionalFormatting sqref="N42:N47">
    <cfRule type="colorScale" priority="152">
      <colorScale>
        <cfvo type="min"/>
        <cfvo type="max"/>
        <color rgb="FFFFFF00"/>
        <color rgb="FF00B050"/>
      </colorScale>
    </cfRule>
  </conditionalFormatting>
  <conditionalFormatting sqref="N51:N56">
    <cfRule type="colorScale" priority="139">
      <colorScale>
        <cfvo type="min"/>
        <cfvo type="max"/>
        <color rgb="FFFFFF00"/>
        <color rgb="FF00B050"/>
      </colorScale>
    </cfRule>
  </conditionalFormatting>
  <conditionalFormatting sqref="N59:N64">
    <cfRule type="colorScale" priority="126">
      <colorScale>
        <cfvo type="min"/>
        <cfvo type="max"/>
        <color rgb="FFFFFF00"/>
        <color rgb="FF00B050"/>
      </colorScale>
    </cfRule>
  </conditionalFormatting>
  <conditionalFormatting sqref="N69:N73">
    <cfRule type="colorScale" priority="113">
      <colorScale>
        <cfvo type="min"/>
        <cfvo type="max"/>
        <color rgb="FFFFFF00"/>
        <color rgb="FF00B050"/>
      </colorScale>
    </cfRule>
  </conditionalFormatting>
  <conditionalFormatting sqref="N81:N86">
    <cfRule type="colorScale" priority="100">
      <colorScale>
        <cfvo type="min"/>
        <cfvo type="max"/>
        <color rgb="FFFFFF00"/>
        <color rgb="FF00B050"/>
      </colorScale>
    </cfRule>
  </conditionalFormatting>
  <conditionalFormatting sqref="N91:N96">
    <cfRule type="colorScale" priority="87">
      <colorScale>
        <cfvo type="min"/>
        <cfvo type="max"/>
        <color rgb="FFFFFF00"/>
        <color rgb="FF00B050"/>
      </colorScale>
    </cfRule>
  </conditionalFormatting>
  <conditionalFormatting sqref="N101:N102">
    <cfRule type="colorScale" priority="74">
      <colorScale>
        <cfvo type="min"/>
        <cfvo type="max"/>
        <color rgb="FFFFFF00"/>
        <color rgb="FF00B050"/>
      </colorScale>
    </cfRule>
  </conditionalFormatting>
  <conditionalFormatting sqref="N107:N111">
    <cfRule type="colorScale" priority="61">
      <colorScale>
        <cfvo type="min"/>
        <cfvo type="max"/>
        <color rgb="FFFFFF00"/>
        <color rgb="FF00B050"/>
      </colorScale>
    </cfRule>
  </conditionalFormatting>
  <conditionalFormatting sqref="N116:N120">
    <cfRule type="colorScale" priority="48">
      <colorScale>
        <cfvo type="min"/>
        <cfvo type="max"/>
        <color rgb="FFFFFF00"/>
        <color rgb="FF00B050"/>
      </colorScale>
    </cfRule>
  </conditionalFormatting>
  <conditionalFormatting sqref="N124:N128">
    <cfRule type="colorScale" priority="6">
      <colorScale>
        <cfvo type="min"/>
        <cfvo type="max"/>
        <color rgb="FFFFFF00"/>
        <color rgb="FF00B050"/>
      </colorScale>
    </cfRule>
  </conditionalFormatting>
  <conditionalFormatting sqref="N133:N138">
    <cfRule type="colorScale" priority="36">
      <colorScale>
        <cfvo type="min"/>
        <cfvo type="max"/>
        <color rgb="FFFFFF00"/>
        <color rgb="FF00B050"/>
      </colorScale>
    </cfRule>
  </conditionalFormatting>
  <conditionalFormatting sqref="N143:N148">
    <cfRule type="colorScale" priority="23">
      <colorScale>
        <cfvo type="min"/>
        <cfvo type="max"/>
        <color rgb="FFFFFF00"/>
        <color rgb="FF00B050"/>
      </colorScale>
    </cfRule>
  </conditionalFormatting>
  <conditionalFormatting sqref="O16:O22">
    <cfRule type="colorScale" priority="190">
      <colorScale>
        <cfvo type="min"/>
        <cfvo type="max"/>
        <color rgb="FFFFFF00"/>
        <color rgb="FF00B050"/>
      </colorScale>
    </cfRule>
  </conditionalFormatting>
  <conditionalFormatting sqref="O25:O31">
    <cfRule type="colorScale" priority="177">
      <colorScale>
        <cfvo type="min"/>
        <cfvo type="max"/>
        <color rgb="FFFFFF00"/>
        <color rgb="FF00B050"/>
      </colorScale>
    </cfRule>
  </conditionalFormatting>
  <conditionalFormatting sqref="O33:O39">
    <cfRule type="colorScale" priority="164">
      <colorScale>
        <cfvo type="min"/>
        <cfvo type="max"/>
        <color rgb="FFFFFF00"/>
        <color rgb="FF00B050"/>
      </colorScale>
    </cfRule>
  </conditionalFormatting>
  <conditionalFormatting sqref="O41:O47">
    <cfRule type="colorScale" priority="151">
      <colorScale>
        <cfvo type="min"/>
        <cfvo type="max"/>
        <color rgb="FFFFFF00"/>
        <color rgb="FF00B050"/>
      </colorScale>
    </cfRule>
  </conditionalFormatting>
  <conditionalFormatting sqref="O50:O56">
    <cfRule type="colorScale" priority="138">
      <colorScale>
        <cfvo type="min"/>
        <cfvo type="max"/>
        <color rgb="FFFFFF00"/>
        <color rgb="FF00B050"/>
      </colorScale>
    </cfRule>
  </conditionalFormatting>
  <conditionalFormatting sqref="O58:O64">
    <cfRule type="colorScale" priority="125">
      <colorScale>
        <cfvo type="min"/>
        <cfvo type="max"/>
        <color rgb="FFFFFF00"/>
        <color rgb="FF00B050"/>
      </colorScale>
    </cfRule>
  </conditionalFormatting>
  <conditionalFormatting sqref="O67:O73">
    <cfRule type="colorScale" priority="112">
      <colorScale>
        <cfvo type="min"/>
        <cfvo type="max"/>
        <color rgb="FFFFFF00"/>
        <color rgb="FF00B050"/>
      </colorScale>
    </cfRule>
  </conditionalFormatting>
  <conditionalFormatting sqref="O80:O86">
    <cfRule type="colorScale" priority="99">
      <colorScale>
        <cfvo type="min"/>
        <cfvo type="max"/>
        <color rgb="FFFFFF00"/>
        <color rgb="FF00B050"/>
      </colorScale>
    </cfRule>
  </conditionalFormatting>
  <conditionalFormatting sqref="O90:O96">
    <cfRule type="colorScale" priority="86">
      <colorScale>
        <cfvo type="min"/>
        <cfvo type="max"/>
        <color rgb="FFFFFF00"/>
        <color rgb="FF00B050"/>
      </colorScale>
    </cfRule>
  </conditionalFormatting>
  <conditionalFormatting sqref="O100:O102">
    <cfRule type="colorScale" priority="73">
      <colorScale>
        <cfvo type="min"/>
        <cfvo type="max"/>
        <color rgb="FFFFFF00"/>
        <color rgb="FF00B050"/>
      </colorScale>
    </cfRule>
  </conditionalFormatting>
  <conditionalFormatting sqref="O106:O111">
    <cfRule type="colorScale" priority="60">
      <colorScale>
        <cfvo type="min"/>
        <cfvo type="max"/>
        <color rgb="FFFFFF00"/>
        <color rgb="FF00B050"/>
      </colorScale>
    </cfRule>
  </conditionalFormatting>
  <conditionalFormatting sqref="O115:O120">
    <cfRule type="colorScale" priority="47">
      <colorScale>
        <cfvo type="min"/>
        <cfvo type="max"/>
        <color rgb="FFFFFF00"/>
        <color rgb="FF00B050"/>
      </colorScale>
    </cfRule>
  </conditionalFormatting>
  <conditionalFormatting sqref="O123:O128">
    <cfRule type="colorScale" priority="5">
      <colorScale>
        <cfvo type="min"/>
        <cfvo type="max"/>
        <color rgb="FFFFFF00"/>
        <color rgb="FF00B050"/>
      </colorScale>
    </cfRule>
  </conditionalFormatting>
  <conditionalFormatting sqref="O132:O138">
    <cfRule type="colorScale" priority="35">
      <colorScale>
        <cfvo type="min"/>
        <cfvo type="max"/>
        <color rgb="FFFFFF00"/>
        <color rgb="FF00B050"/>
      </colorScale>
    </cfRule>
  </conditionalFormatting>
  <conditionalFormatting sqref="O142:O148">
    <cfRule type="colorScale" priority="22">
      <colorScale>
        <cfvo type="min"/>
        <cfvo type="max"/>
        <color rgb="FFFFFF00"/>
        <color rgb="FF00B050"/>
      </colorScale>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42A56-D2A7-4FAC-B109-C22AB7497E8E}">
  <sheetPr codeName="Sheet30">
    <tabColor theme="7" tint="0.59999389629810485"/>
  </sheetPr>
  <dimension ref="A1:U326"/>
  <sheetViews>
    <sheetView topLeftCell="A66" zoomScale="70" zoomScaleNormal="70" workbookViewId="0">
      <selection activeCell="B20" sqref="B20"/>
    </sheetView>
  </sheetViews>
  <sheetFormatPr defaultColWidth="12.5703125" defaultRowHeight="15"/>
  <cols>
    <col min="1" max="1" width="12.28515625" customWidth="1"/>
    <col min="2" max="2" width="55.42578125" style="233" customWidth="1"/>
    <col min="3" max="3" width="19.140625" customWidth="1"/>
    <col min="4" max="4" width="16" customWidth="1"/>
    <col min="5" max="5" width="19.5703125" customWidth="1"/>
    <col min="6" max="6" width="17" customWidth="1"/>
    <col min="7" max="7" width="15.42578125" customWidth="1"/>
    <col min="8" max="8" width="17.140625" customWidth="1"/>
    <col min="9" max="9" width="18" customWidth="1"/>
    <col min="10" max="10" width="16.5703125" customWidth="1"/>
    <col min="11" max="12" width="15.42578125" customWidth="1"/>
    <col min="13" max="13" width="17.140625" customWidth="1"/>
    <col min="14" max="14" width="18" customWidth="1"/>
    <col min="15" max="15" width="18.28515625" customWidth="1"/>
    <col min="16" max="16" width="35.7109375" customWidth="1"/>
    <col min="17" max="17" width="10.5703125" customWidth="1"/>
    <col min="18" max="18" width="44.5703125" customWidth="1"/>
    <col min="19" max="19" width="38.5703125" style="453" customWidth="1"/>
  </cols>
  <sheetData>
    <row r="1" spans="2:19" ht="25.15" customHeight="1"/>
    <row r="2" spans="2:19" ht="25.15" customHeight="1">
      <c r="B2" s="513" t="s">
        <v>2698</v>
      </c>
    </row>
    <row r="3" spans="2:19" ht="25.15" customHeight="1">
      <c r="B3" s="513"/>
    </row>
    <row r="4" spans="2:19" ht="162.4" customHeight="1">
      <c r="B4" s="1049" t="s">
        <v>2598</v>
      </c>
      <c r="C4" s="1049"/>
      <c r="D4" s="1049"/>
      <c r="E4" s="1049"/>
      <c r="F4" s="1049"/>
      <c r="G4" s="1049"/>
      <c r="H4" s="1049"/>
      <c r="I4" s="1049"/>
      <c r="J4" s="1049"/>
      <c r="K4" s="1049"/>
      <c r="L4" s="1049"/>
      <c r="M4" s="1049"/>
      <c r="N4" s="1049"/>
      <c r="O4" s="1049"/>
    </row>
    <row r="5" spans="2:19" ht="85.9" customHeight="1">
      <c r="B5" s="1036" t="s">
        <v>2699</v>
      </c>
      <c r="C5" s="1036"/>
      <c r="D5" s="1036"/>
      <c r="E5" s="1036"/>
      <c r="F5" s="1036"/>
      <c r="G5" s="1036"/>
      <c r="H5" s="1036"/>
      <c r="I5" s="1036"/>
      <c r="J5" s="1036"/>
      <c r="K5" s="1036"/>
      <c r="L5" s="1036"/>
      <c r="M5" s="1036"/>
      <c r="N5" s="1036"/>
      <c r="O5" s="1036"/>
    </row>
    <row r="6" spans="2:19" ht="102" customHeight="1">
      <c r="B6" s="1040" t="s">
        <v>2700</v>
      </c>
      <c r="C6" s="1040"/>
      <c r="D6" s="1040"/>
      <c r="E6" s="1040"/>
      <c r="F6" s="1040"/>
      <c r="G6" s="1040"/>
      <c r="H6" s="1040"/>
      <c r="I6" s="1040"/>
      <c r="J6" s="1040"/>
      <c r="K6" s="1040"/>
      <c r="L6" s="1040"/>
      <c r="M6" s="1040"/>
      <c r="N6" s="1040"/>
      <c r="O6" s="1040"/>
    </row>
    <row r="7" spans="2:19" ht="94.9" customHeight="1">
      <c r="B7" s="455" t="s">
        <v>2540</v>
      </c>
      <c r="C7" s="1051" t="s">
        <v>2701</v>
      </c>
      <c r="D7" s="1052"/>
      <c r="E7" s="1052"/>
      <c r="F7" s="1052"/>
      <c r="G7" s="1052"/>
      <c r="H7" s="1052"/>
      <c r="I7" s="1052"/>
      <c r="J7" s="1052"/>
      <c r="K7" s="1052"/>
      <c r="L7" s="1052"/>
      <c r="M7" s="1052"/>
      <c r="N7" s="1052"/>
      <c r="O7" s="1052"/>
      <c r="P7" s="457" t="s">
        <v>2542</v>
      </c>
      <c r="Q7" s="1042" t="s">
        <v>2702</v>
      </c>
      <c r="R7" s="1042"/>
      <c r="S7" s="1042"/>
    </row>
    <row r="8" spans="2:19" ht="136.9" customHeight="1">
      <c r="B8" s="1040" t="s">
        <v>2703</v>
      </c>
      <c r="C8" s="1040"/>
      <c r="D8" s="1040"/>
      <c r="E8" s="1040"/>
      <c r="F8" s="1040"/>
      <c r="G8" s="1040"/>
      <c r="H8" s="1040"/>
      <c r="I8" s="1040"/>
      <c r="J8" s="1040"/>
      <c r="K8" s="1040"/>
      <c r="L8" s="1040"/>
      <c r="M8" s="1040"/>
      <c r="N8" s="1040"/>
      <c r="O8" s="1040"/>
      <c r="P8" s="458"/>
      <c r="Q8" s="458"/>
    </row>
    <row r="9" spans="2:19" ht="118.9" customHeight="1">
      <c r="B9" s="455" t="s">
        <v>2540</v>
      </c>
      <c r="C9" s="1041" t="s">
        <v>2704</v>
      </c>
      <c r="D9" s="1048"/>
      <c r="E9" s="1048"/>
      <c r="F9" s="1048"/>
      <c r="G9" s="1048"/>
      <c r="H9" s="1048"/>
      <c r="I9" s="1048"/>
      <c r="J9" s="1048"/>
      <c r="K9" s="1048"/>
      <c r="L9" s="1048"/>
      <c r="M9" s="1048"/>
      <c r="N9" s="1048"/>
      <c r="O9" s="1048"/>
      <c r="P9" s="457" t="s">
        <v>2542</v>
      </c>
      <c r="Q9" s="1042"/>
      <c r="R9" s="1042"/>
      <c r="S9" s="1042"/>
    </row>
    <row r="10" spans="2:19" ht="78" customHeight="1">
      <c r="B10" s="1040" t="s">
        <v>2705</v>
      </c>
      <c r="C10" s="1040"/>
      <c r="D10" s="1040"/>
      <c r="E10" s="1040"/>
      <c r="F10" s="1040"/>
      <c r="G10" s="1040"/>
      <c r="H10" s="1040"/>
      <c r="I10" s="1040"/>
      <c r="J10" s="1040"/>
      <c r="K10" s="1040"/>
      <c r="L10" s="1040"/>
      <c r="M10" s="1040"/>
      <c r="N10" s="1040"/>
      <c r="O10" s="1040"/>
      <c r="P10" s="458"/>
      <c r="Q10" s="458"/>
    </row>
    <row r="11" spans="2:19" ht="129.4" customHeight="1">
      <c r="B11" s="455" t="s">
        <v>2540</v>
      </c>
      <c r="C11" s="1041" t="s">
        <v>2706</v>
      </c>
      <c r="D11" s="1048"/>
      <c r="E11" s="1048"/>
      <c r="F11" s="1048"/>
      <c r="G11" s="1048"/>
      <c r="H11" s="1048"/>
      <c r="I11" s="1048"/>
      <c r="J11" s="1048"/>
      <c r="K11" s="1048"/>
      <c r="L11" s="1048"/>
      <c r="M11" s="1048"/>
      <c r="N11" s="1048"/>
      <c r="O11" s="1048"/>
      <c r="P11" s="457" t="s">
        <v>2542</v>
      </c>
      <c r="Q11" s="461"/>
      <c r="R11" s="461"/>
      <c r="S11" s="514"/>
    </row>
    <row r="12" spans="2:19" ht="85.9" customHeight="1">
      <c r="B12" s="1036" t="s">
        <v>2707</v>
      </c>
      <c r="C12" s="1036"/>
      <c r="D12" s="1036"/>
      <c r="E12" s="1036"/>
      <c r="F12" s="1036"/>
      <c r="G12" s="1036"/>
      <c r="H12" s="1036"/>
      <c r="I12" s="1036"/>
      <c r="J12" s="1036"/>
      <c r="K12" s="1036"/>
      <c r="L12" s="1036"/>
      <c r="M12" s="1036"/>
      <c r="N12" s="1036"/>
      <c r="O12" s="1036"/>
    </row>
    <row r="13" spans="2:19" ht="25.15" customHeight="1">
      <c r="B13" s="1047" t="s">
        <v>2608</v>
      </c>
      <c r="C13" s="1047"/>
      <c r="D13" s="452"/>
      <c r="E13" s="452"/>
      <c r="F13" s="452"/>
      <c r="G13" s="452"/>
      <c r="H13" s="452"/>
      <c r="I13" s="452"/>
      <c r="J13" s="452"/>
      <c r="K13" s="452"/>
      <c r="L13" s="452"/>
      <c r="M13" s="452"/>
      <c r="N13" s="452"/>
      <c r="O13" s="452"/>
    </row>
    <row r="14" spans="2:19" ht="25.15" customHeight="1">
      <c r="C14" s="557">
        <v>1</v>
      </c>
      <c r="D14" s="558">
        <v>2</v>
      </c>
      <c r="E14" s="558">
        <v>3</v>
      </c>
      <c r="F14" s="558">
        <v>4</v>
      </c>
      <c r="G14" s="558">
        <v>5</v>
      </c>
      <c r="H14" s="558">
        <v>6</v>
      </c>
      <c r="I14" s="558">
        <v>7</v>
      </c>
      <c r="J14" s="558">
        <v>8</v>
      </c>
      <c r="K14" s="558">
        <v>9</v>
      </c>
      <c r="L14" s="558">
        <v>10</v>
      </c>
      <c r="M14" s="558">
        <v>11</v>
      </c>
      <c r="N14" s="558">
        <v>12</v>
      </c>
    </row>
    <row r="15" spans="2:19" s="468" customFormat="1" ht="43.9" customHeight="1">
      <c r="B15" s="462" t="s">
        <v>2708</v>
      </c>
      <c r="C15" s="463" t="s">
        <v>1830</v>
      </c>
      <c r="D15" s="463" t="s">
        <v>2548</v>
      </c>
      <c r="E15" s="463" t="s">
        <v>2549</v>
      </c>
      <c r="F15" s="463" t="s">
        <v>2550</v>
      </c>
      <c r="G15" s="463" t="s">
        <v>2551</v>
      </c>
      <c r="H15" s="463" t="s">
        <v>2552</v>
      </c>
      <c r="I15" s="463" t="s">
        <v>2553</v>
      </c>
      <c r="J15" s="463" t="s">
        <v>2554</v>
      </c>
      <c r="K15" s="463" t="s">
        <v>2555</v>
      </c>
      <c r="L15" s="463" t="s">
        <v>2556</v>
      </c>
      <c r="M15" s="463" t="s">
        <v>2557</v>
      </c>
      <c r="N15" s="463" t="s">
        <v>2558</v>
      </c>
      <c r="O15" s="463" t="s">
        <v>2559</v>
      </c>
      <c r="P15" s="1044" t="s">
        <v>2560</v>
      </c>
      <c r="Q15" s="1045"/>
      <c r="R15" s="517" t="s">
        <v>2561</v>
      </c>
      <c r="S15" s="467" t="s">
        <v>2562</v>
      </c>
    </row>
    <row r="16" spans="2:19" s="468" customFormat="1" ht="25.15" customHeight="1">
      <c r="B16" s="469" t="s">
        <v>2709</v>
      </c>
      <c r="C16" s="470">
        <v>2272.8220000000001</v>
      </c>
      <c r="D16" s="470">
        <f>IFERROR(GETPIVOTDATA("Sum of Poids (Kg)",'Data Par Département'!$A$3,"Type","Association","Departement",92,"Months (Date)",D14),"")</f>
        <v>1923.94</v>
      </c>
      <c r="E16" s="470">
        <f>IFERROR(GETPIVOTDATA("Sum of Poids (Kg)",'Data Par Département'!$A$3,"Type","Association","Departement",92,"Months (Date)",E14),"")</f>
        <v>2775.11</v>
      </c>
      <c r="F16" s="470">
        <f>IFERROR(GETPIVOTDATA("Sum of Poids (Kg)",'Data Par Département'!$A$3,"Type","Association","Departement",92,"Months (Date)",F14),"")</f>
        <v>937.2</v>
      </c>
      <c r="G16" s="470" t="str">
        <f>IFERROR(GETPIVOTDATA("Sum of Poids (Kg)",'Data Par Département'!$A$3,"Type","Association","Departement",92,"Months (Date)",G14),"")</f>
        <v/>
      </c>
      <c r="H16" s="470" t="str">
        <f>IFERROR(GETPIVOTDATA("Sum of Poids (Kg)",'Data Par Département'!$A$3,"Type","Association","Departement",92,"Months (Date)",H14),"")</f>
        <v/>
      </c>
      <c r="I16" s="470" t="str">
        <f>IFERROR(GETPIVOTDATA("Sum of Poids (Kg)",'Data Par Département'!$A$3,"Type","Association","Departement",92,"Months (Date)",I14),"")</f>
        <v/>
      </c>
      <c r="J16" s="470" t="str">
        <f>IFERROR(GETPIVOTDATA("Sum of Poids (Kg)",'Data Par Département'!$A$3,"Type","Association","Departement",92,"Months (Date)",J14),"")</f>
        <v/>
      </c>
      <c r="K16" s="470" t="str">
        <f>IFERROR(GETPIVOTDATA("Sum of Poids (Kg)",'Data Par Département'!$A$3,"Type","Association","Departement",92,"Months (Date)",K14),"")</f>
        <v/>
      </c>
      <c r="L16" s="470" t="str">
        <f>IFERROR(GETPIVOTDATA("Sum of Poids (Kg)",'Data Par Département'!$A$3,"Type","Association","Departement",92,"Months (Date)",L14),"")</f>
        <v/>
      </c>
      <c r="M16" s="470" t="str">
        <f>IFERROR(GETPIVOTDATA("Sum of Poids (Kg)",'Data Par Département'!$A$3,"Type","Association","Departement",92,"Months (Date)",M14),"")</f>
        <v/>
      </c>
      <c r="N16" s="470" t="str">
        <f>IFERROR(GETPIVOTDATA("Sum of Poids (Kg)",'Data Par Département'!$A$3,"Type","Association","Departement",92,"Months (Date)",N14),"")</f>
        <v/>
      </c>
      <c r="O16" s="471">
        <f>SUM(C16:N16)</f>
        <v>7909.072000000001</v>
      </c>
      <c r="P16" s="472"/>
      <c r="Q16" s="473"/>
      <c r="R16" s="474" cm="1">
        <f t="array" ref="R16">ROWS(_xlfn.UNIQUE(_xlfn._xlws.FILTER('Tableau de Suivi'!$K2:$K10320,('Tableau de Suivi'!$P2:$P10320="Association") * ('Tableau de Suivi'!$X2:$X10320=92))))</f>
        <v>8</v>
      </c>
      <c r="S16" s="475"/>
    </row>
    <row r="17" spans="2:21" s="468" customFormat="1" ht="25.15" customHeight="1">
      <c r="B17" s="469" t="s">
        <v>2710</v>
      </c>
      <c r="C17" s="470">
        <v>1209.297</v>
      </c>
      <c r="D17" s="470">
        <v>1689.7550000000001</v>
      </c>
      <c r="E17" s="470">
        <v>1631.6599999999999</v>
      </c>
      <c r="F17" s="470">
        <v>1026.94</v>
      </c>
      <c r="G17" s="470">
        <v>799.43999999999994</v>
      </c>
      <c r="H17" s="470">
        <v>1370.8150000000001</v>
      </c>
      <c r="I17" s="470">
        <v>1789.13</v>
      </c>
      <c r="J17" s="470">
        <v>1775.3899999999999</v>
      </c>
      <c r="K17" s="470">
        <v>2398.94</v>
      </c>
      <c r="L17" s="470">
        <v>1804.65</v>
      </c>
      <c r="M17" s="476">
        <v>1079.78</v>
      </c>
      <c r="N17" s="476">
        <v>1864.5900000000001</v>
      </c>
      <c r="O17" s="471">
        <f>SUM(C17:N17)</f>
        <v>18440.386999999999</v>
      </c>
      <c r="P17" s="472"/>
      <c r="Q17" s="473"/>
      <c r="R17" s="474">
        <v>8</v>
      </c>
      <c r="S17" s="475">
        <f>O17/R17</f>
        <v>2305.0483749999999</v>
      </c>
    </row>
    <row r="18" spans="2:21" s="468" customFormat="1" ht="25.15" customHeight="1">
      <c r="B18" s="469" t="s">
        <v>2711</v>
      </c>
      <c r="C18" s="470">
        <v>1556.5</v>
      </c>
      <c r="D18" s="470">
        <v>1239.5330000000001</v>
      </c>
      <c r="E18" s="470">
        <v>1415.21</v>
      </c>
      <c r="F18" s="470">
        <v>1138.7849999999999</v>
      </c>
      <c r="G18" s="470">
        <v>1234.309</v>
      </c>
      <c r="H18" s="470">
        <v>2203.9380000000001</v>
      </c>
      <c r="I18" s="470">
        <v>1479.16</v>
      </c>
      <c r="J18" s="470">
        <v>137</v>
      </c>
      <c r="K18" s="470">
        <v>1036.97</v>
      </c>
      <c r="L18" s="470">
        <v>1036.8220000000001</v>
      </c>
      <c r="M18" s="470">
        <v>1007.829</v>
      </c>
      <c r="N18" s="470">
        <v>935.10000000000014</v>
      </c>
      <c r="O18" s="471">
        <f>SUM(C18:N18)</f>
        <v>14421.156000000001</v>
      </c>
      <c r="P18" s="472"/>
      <c r="Q18" s="473">
        <f>($O$17-O18)/O18</f>
        <v>0.27870380155377267</v>
      </c>
      <c r="R18" s="474">
        <v>15</v>
      </c>
      <c r="S18" s="475">
        <f t="shared" ref="S18:S22" si="0">O18/R18</f>
        <v>961.4104000000001</v>
      </c>
    </row>
    <row r="19" spans="2:21" s="468" customFormat="1" ht="25.15" customHeight="1">
      <c r="B19" s="469" t="s">
        <v>2712</v>
      </c>
      <c r="C19" s="470">
        <v>1623.2</v>
      </c>
      <c r="D19" s="470">
        <v>2133.8200000000002</v>
      </c>
      <c r="E19" s="470">
        <v>1730.7600000000002</v>
      </c>
      <c r="F19" s="470">
        <v>1000.6790000000001</v>
      </c>
      <c r="G19" s="470">
        <v>1396.7049999999999</v>
      </c>
      <c r="H19" s="470">
        <v>2362.44</v>
      </c>
      <c r="I19" s="470">
        <v>2000.3899999999999</v>
      </c>
      <c r="J19" s="470">
        <v>217</v>
      </c>
      <c r="K19" s="470">
        <v>1327.6</v>
      </c>
      <c r="L19" s="470">
        <v>1656.6</v>
      </c>
      <c r="M19" s="470">
        <v>1522.3</v>
      </c>
      <c r="N19" s="470">
        <v>895.1</v>
      </c>
      <c r="O19" s="471">
        <f t="shared" ref="O19:O22" si="1">SUM(C19:N19)</f>
        <v>17866.594000000001</v>
      </c>
      <c r="P19" s="472"/>
      <c r="Q19" s="473">
        <f t="shared" ref="Q19:Q22" si="2">($O$17-O19)/O19</f>
        <v>3.2115410469393202E-2</v>
      </c>
      <c r="R19" s="474">
        <v>11</v>
      </c>
      <c r="S19" s="475">
        <f t="shared" si="0"/>
        <v>1624.2358181818183</v>
      </c>
    </row>
    <row r="20" spans="2:21" s="468" customFormat="1" ht="25.15" customHeight="1">
      <c r="B20" s="469" t="s">
        <v>2713</v>
      </c>
      <c r="C20" s="470">
        <v>1428.54</v>
      </c>
      <c r="D20" s="470">
        <v>2456</v>
      </c>
      <c r="E20" s="470">
        <v>2145</v>
      </c>
      <c r="F20" s="470">
        <v>1742</v>
      </c>
      <c r="G20" s="470">
        <v>1864</v>
      </c>
      <c r="H20" s="470">
        <v>2776</v>
      </c>
      <c r="I20" s="470">
        <v>1101</v>
      </c>
      <c r="J20" s="470">
        <v>1726</v>
      </c>
      <c r="K20" s="470">
        <v>1912</v>
      </c>
      <c r="L20" s="470">
        <v>1438</v>
      </c>
      <c r="M20" s="470">
        <v>2366</v>
      </c>
      <c r="N20" s="470">
        <v>2460</v>
      </c>
      <c r="O20" s="471">
        <f t="shared" si="1"/>
        <v>23414.54</v>
      </c>
      <c r="P20" s="472"/>
      <c r="Q20" s="473">
        <f t="shared" si="2"/>
        <v>-0.21243863855535927</v>
      </c>
      <c r="R20" s="474">
        <v>13</v>
      </c>
      <c r="S20" s="475">
        <f t="shared" si="0"/>
        <v>1801.1184615384616</v>
      </c>
    </row>
    <row r="21" spans="2:21" s="468" customFormat="1" ht="25.15" customHeight="1">
      <c r="B21" s="469" t="s">
        <v>2714</v>
      </c>
      <c r="C21" s="470">
        <v>1693</v>
      </c>
      <c r="D21" s="470">
        <v>1950</v>
      </c>
      <c r="E21" s="470">
        <v>3016</v>
      </c>
      <c r="F21" s="470">
        <v>7463</v>
      </c>
      <c r="G21" s="470">
        <v>10065</v>
      </c>
      <c r="H21" s="470">
        <v>10544</v>
      </c>
      <c r="I21" s="470">
        <v>10411</v>
      </c>
      <c r="J21" s="470">
        <v>2796</v>
      </c>
      <c r="K21" s="470">
        <v>1185</v>
      </c>
      <c r="L21" s="470">
        <v>1290</v>
      </c>
      <c r="M21" s="470">
        <v>1624</v>
      </c>
      <c r="N21" s="470">
        <v>2587</v>
      </c>
      <c r="O21" s="471">
        <f t="shared" si="1"/>
        <v>54624</v>
      </c>
      <c r="P21" s="472"/>
      <c r="Q21" s="473">
        <f t="shared" si="2"/>
        <v>-0.66241236452841235</v>
      </c>
      <c r="R21" s="474">
        <v>20</v>
      </c>
      <c r="S21" s="475">
        <f t="shared" si="0"/>
        <v>2731.2</v>
      </c>
    </row>
    <row r="22" spans="2:21" s="468" customFormat="1" ht="25.15" customHeight="1">
      <c r="B22" s="469" t="s">
        <v>2715</v>
      </c>
      <c r="C22" s="470">
        <v>1402.6389999999999</v>
      </c>
      <c r="D22" s="470">
        <v>1797.2592</v>
      </c>
      <c r="E22" s="470">
        <v>2051.835</v>
      </c>
      <c r="F22" s="470">
        <v>1897.3989999999999</v>
      </c>
      <c r="G22" s="470">
        <v>2137.5420000000004</v>
      </c>
      <c r="H22" s="470">
        <v>2088.8540000000003</v>
      </c>
      <c r="I22" s="470">
        <v>0</v>
      </c>
      <c r="J22" s="470">
        <v>1575.625</v>
      </c>
      <c r="K22" s="470">
        <v>1669.9689999999998</v>
      </c>
      <c r="L22" s="470">
        <v>1391.23</v>
      </c>
      <c r="M22" s="470">
        <v>1571.037</v>
      </c>
      <c r="N22" s="470">
        <v>1758.4959999999999</v>
      </c>
      <c r="O22" s="471">
        <f t="shared" si="1"/>
        <v>19341.885199999997</v>
      </c>
      <c r="P22" s="472"/>
      <c r="Q22" s="473">
        <f t="shared" si="2"/>
        <v>-4.6608600489470298E-2</v>
      </c>
      <c r="R22" s="474">
        <v>8</v>
      </c>
      <c r="S22" s="475">
        <f t="shared" si="0"/>
        <v>2417.7356499999996</v>
      </c>
    </row>
    <row r="23" spans="2:21" ht="25.15" customHeight="1">
      <c r="G23" s="533"/>
      <c r="H23" s="533"/>
      <c r="I23" s="533">
        <f>H23-G23</f>
        <v>0</v>
      </c>
    </row>
    <row r="24" spans="2:21" s="468" customFormat="1" ht="49.15" customHeight="1">
      <c r="B24" s="479" t="s">
        <v>2716</v>
      </c>
      <c r="C24" s="463" t="s">
        <v>1830</v>
      </c>
      <c r="D24" s="463" t="s">
        <v>2548</v>
      </c>
      <c r="E24" s="463" t="s">
        <v>2549</v>
      </c>
      <c r="F24" s="463" t="s">
        <v>2550</v>
      </c>
      <c r="G24" s="463" t="s">
        <v>2551</v>
      </c>
      <c r="H24" s="463" t="s">
        <v>2552</v>
      </c>
      <c r="I24" s="463" t="s">
        <v>2553</v>
      </c>
      <c r="J24" s="463" t="s">
        <v>2554</v>
      </c>
      <c r="K24" s="463" t="s">
        <v>2555</v>
      </c>
      <c r="L24" s="463" t="s">
        <v>2556</v>
      </c>
      <c r="M24" s="463" t="s">
        <v>2557</v>
      </c>
      <c r="N24" s="463" t="s">
        <v>2558</v>
      </c>
      <c r="O24" s="463" t="s">
        <v>2559</v>
      </c>
      <c r="P24" s="1033" t="s">
        <v>2560</v>
      </c>
      <c r="Q24" s="1034"/>
      <c r="R24" s="483" t="s">
        <v>2571</v>
      </c>
      <c r="S24" s="484" t="s">
        <v>2612</v>
      </c>
    </row>
    <row r="25" spans="2:21" ht="25.15" customHeight="1">
      <c r="B25" s="469" t="s">
        <v>2709</v>
      </c>
      <c r="C25" s="470">
        <v>1719.952</v>
      </c>
      <c r="D25" s="470">
        <f>IFERROR(GETPIVOTDATA("Sum of Poids (Kg)",'Data Par Département'!$A$3,"Type","Professionnel","Departement",92,"Months (Date)",D14),"")</f>
        <v>1505.5</v>
      </c>
      <c r="E25" s="470">
        <f>IFERROR(GETPIVOTDATA("Sum of Poids (Kg)",'Data Par Département'!$A$3,"Type","Professionnel","Departement",92,"Months (Date)",E14),"")</f>
        <v>2172.7499999999995</v>
      </c>
      <c r="F25" s="470">
        <f>IFERROR(GETPIVOTDATA("Sum of Poids (Kg)",'Data Par Département'!$A$3,"Type","Professionnel","Departement",92,"Months (Date)",F14),"")</f>
        <v>562.57999999999993</v>
      </c>
      <c r="G25" s="470" t="str">
        <f>IFERROR(GETPIVOTDATA("Sum of Poids (Kg)",'Data Par Département'!$A$3,"Type","Professionnel","Departement",92,"Months (Date)",G14),"")</f>
        <v/>
      </c>
      <c r="H25" s="470" t="str">
        <f>IFERROR(GETPIVOTDATA("Sum of Poids (Kg)",'Data Par Département'!$A$3,"Type","Professionnel","Departement",92,"Months (Date)",H14),"")</f>
        <v/>
      </c>
      <c r="I25" s="470" t="str">
        <f>IFERROR(GETPIVOTDATA("Sum of Poids (Kg)",'Data Par Département'!$A$3,"Type","Professionnel","Departement",92,"Months (Date)",I14),"")</f>
        <v/>
      </c>
      <c r="J25" s="470" t="str">
        <f>IFERROR(GETPIVOTDATA("Sum of Poids (Kg)",'Data Par Département'!$A$3,"Type","Professionnel","Departement",92,"Months (Date)",J14),"")</f>
        <v/>
      </c>
      <c r="K25" s="470" t="str">
        <f>IFERROR(GETPIVOTDATA("Sum of Poids (Kg)",'Data Par Département'!$A$3,"Type","Professionnel","Departement",92,"Months (Date)",K14),"")</f>
        <v/>
      </c>
      <c r="L25" s="470" t="str">
        <f>IFERROR(GETPIVOTDATA("Sum of Poids (Kg)",'Data Par Département'!$A$3,"Type","Professionnel","Departement",92,"Months (Date)",L14),"")</f>
        <v/>
      </c>
      <c r="M25" s="470" t="str">
        <f>IFERROR(GETPIVOTDATA("Sum of Poids (Kg)",'Data Par Département'!$A$3,"Type","Professionnel","Departement",92,"Months (Date)",M14),"")</f>
        <v/>
      </c>
      <c r="N25" s="470" t="str">
        <f>IFERROR(GETPIVOTDATA("Sum of Poids (Kg)",'Data Par Département'!$A$3,"Type","Professionnel","Departement",92,"Months (Date)",N14),"")</f>
        <v/>
      </c>
      <c r="O25" s="471">
        <f t="shared" ref="O25:O31" si="3">SUM(C25:N25)</f>
        <v>5960.7819999999992</v>
      </c>
      <c r="P25" s="482"/>
      <c r="Q25" s="473"/>
      <c r="R25" s="474" cm="1">
        <f t="array" ref="R25">ROWS(_xlfn.UNIQUE(_xlfn._xlws.FILTER('Tableau de Suivi'!$K2:$K10320,('Tableau de Suivi'!$P2:$P10320="Professionnel") * ('Tableau de Suivi'!$X2:$X10320=92))))</f>
        <v>16</v>
      </c>
      <c r="S25" s="475"/>
      <c r="T25" s="468"/>
      <c r="U25" s="468"/>
    </row>
    <row r="26" spans="2:21" ht="25.15" customHeight="1">
      <c r="B26" s="469" t="s">
        <v>2710</v>
      </c>
      <c r="C26" s="470">
        <v>816.80000000000007</v>
      </c>
      <c r="D26" s="470">
        <v>672.11</v>
      </c>
      <c r="E26" s="470">
        <v>1171.21</v>
      </c>
      <c r="F26" s="470">
        <v>1103.6200000000001</v>
      </c>
      <c r="G26" s="470">
        <v>1085.21</v>
      </c>
      <c r="H26" s="470">
        <v>743.75499999999988</v>
      </c>
      <c r="I26" s="470">
        <v>1181.6899999999998</v>
      </c>
      <c r="J26" s="470">
        <v>4620.4599999999991</v>
      </c>
      <c r="K26" s="470">
        <v>1412.4099999999999</v>
      </c>
      <c r="L26" s="470">
        <v>930.02</v>
      </c>
      <c r="M26" s="476">
        <v>654.64800000000002</v>
      </c>
      <c r="N26" s="476">
        <v>1069.6500000000001</v>
      </c>
      <c r="O26" s="471">
        <f t="shared" si="3"/>
        <v>15461.582999999999</v>
      </c>
      <c r="P26" s="482"/>
      <c r="Q26" s="473"/>
      <c r="R26" s="474">
        <v>20</v>
      </c>
      <c r="S26" s="475">
        <f>O26/R26</f>
        <v>773.07914999999991</v>
      </c>
      <c r="T26" s="468"/>
      <c r="U26" s="468"/>
    </row>
    <row r="27" spans="2:21" ht="25.15" customHeight="1">
      <c r="B27" s="469" t="s">
        <v>2711</v>
      </c>
      <c r="C27" s="470">
        <v>1029.68</v>
      </c>
      <c r="D27" s="470">
        <v>948.02300000000002</v>
      </c>
      <c r="E27" s="470">
        <v>1569.9440000000002</v>
      </c>
      <c r="F27" s="470">
        <v>849.03499999999997</v>
      </c>
      <c r="G27" s="470">
        <v>545.96</v>
      </c>
      <c r="H27" s="470">
        <v>929.40299999999991</v>
      </c>
      <c r="I27" s="470">
        <v>605.36500000000001</v>
      </c>
      <c r="J27" s="470">
        <v>1881</v>
      </c>
      <c r="K27" s="470">
        <v>574.9</v>
      </c>
      <c r="L27" s="470">
        <v>755.702</v>
      </c>
      <c r="M27" s="470">
        <v>422.70900000000006</v>
      </c>
      <c r="N27" s="470">
        <v>1007.3500000000001</v>
      </c>
      <c r="O27" s="471">
        <f t="shared" si="3"/>
        <v>11119.071</v>
      </c>
      <c r="P27" s="482" t="s">
        <v>2573</v>
      </c>
      <c r="Q27" s="473">
        <f>($O$26-O27)/O27</f>
        <v>0.39054629653862261</v>
      </c>
      <c r="R27" s="474">
        <v>19</v>
      </c>
      <c r="S27" s="475">
        <f t="shared" ref="S27:S31" si="4">O27/R27</f>
        <v>585.21426315789472</v>
      </c>
      <c r="T27" s="468"/>
      <c r="U27" s="468"/>
    </row>
    <row r="28" spans="2:21" ht="25.15" customHeight="1">
      <c r="B28" s="469" t="s">
        <v>2712</v>
      </c>
      <c r="C28" s="470">
        <v>2471.9299999999998</v>
      </c>
      <c r="D28" s="470">
        <v>2737.82</v>
      </c>
      <c r="E28" s="470">
        <v>2114.13</v>
      </c>
      <c r="F28" s="470">
        <v>1381.0989999999999</v>
      </c>
      <c r="G28" s="470">
        <v>1317.4800000000002</v>
      </c>
      <c r="H28" s="470">
        <v>2239.7780000000002</v>
      </c>
      <c r="I28" s="470">
        <v>2229.3760000000002</v>
      </c>
      <c r="J28" s="470">
        <v>33</v>
      </c>
      <c r="K28" s="470">
        <v>883.2</v>
      </c>
      <c r="L28" s="470">
        <v>1080.375</v>
      </c>
      <c r="M28" s="470">
        <v>1245.07</v>
      </c>
      <c r="N28" s="470">
        <v>1168.52</v>
      </c>
      <c r="O28" s="471">
        <f t="shared" si="3"/>
        <v>18901.778000000002</v>
      </c>
      <c r="P28" s="482"/>
      <c r="Q28" s="473">
        <f t="shared" ref="Q28:Q31" si="5">($O$26-O28)/O28</f>
        <v>-0.18200377763404071</v>
      </c>
      <c r="R28" s="474">
        <v>29</v>
      </c>
      <c r="S28" s="475">
        <f t="shared" si="4"/>
        <v>651.78544827586211</v>
      </c>
      <c r="T28" s="468"/>
      <c r="U28" s="468"/>
    </row>
    <row r="29" spans="2:21" ht="25.15" customHeight="1">
      <c r="B29" s="469" t="s">
        <v>2713</v>
      </c>
      <c r="C29" s="470">
        <v>1479.23</v>
      </c>
      <c r="D29" s="470">
        <v>3947</v>
      </c>
      <c r="E29" s="470">
        <v>4590</v>
      </c>
      <c r="F29" s="470">
        <v>2226</v>
      </c>
      <c r="G29" s="470">
        <v>2251</v>
      </c>
      <c r="H29" s="470">
        <v>5429</v>
      </c>
      <c r="I29" s="470">
        <v>759</v>
      </c>
      <c r="J29" s="470">
        <v>857</v>
      </c>
      <c r="K29" s="470">
        <v>413</v>
      </c>
      <c r="L29" s="470">
        <v>448</v>
      </c>
      <c r="M29" s="470">
        <v>697</v>
      </c>
      <c r="N29" s="470">
        <v>2258</v>
      </c>
      <c r="O29" s="471">
        <f t="shared" si="3"/>
        <v>25354.23</v>
      </c>
      <c r="P29" s="482"/>
      <c r="Q29" s="473">
        <f t="shared" si="5"/>
        <v>-0.39017737868592345</v>
      </c>
      <c r="R29" s="474">
        <v>22</v>
      </c>
      <c r="S29" s="475">
        <f>O29/R29</f>
        <v>1152.4649999999999</v>
      </c>
      <c r="T29" s="468"/>
      <c r="U29" s="468"/>
    </row>
    <row r="30" spans="2:21" ht="25.15" customHeight="1">
      <c r="B30" s="469" t="s">
        <v>2714</v>
      </c>
      <c r="C30" s="470">
        <v>866</v>
      </c>
      <c r="D30" s="470">
        <v>764</v>
      </c>
      <c r="E30" s="470">
        <v>7618</v>
      </c>
      <c r="F30" s="470">
        <v>6832</v>
      </c>
      <c r="G30" s="470">
        <v>4215</v>
      </c>
      <c r="H30" s="470">
        <v>928</v>
      </c>
      <c r="I30" s="470">
        <v>1834</v>
      </c>
      <c r="J30" s="470">
        <v>264</v>
      </c>
      <c r="K30" s="470">
        <v>1152</v>
      </c>
      <c r="L30" s="470">
        <v>3449</v>
      </c>
      <c r="M30" s="470">
        <v>2748</v>
      </c>
      <c r="N30" s="470">
        <v>861</v>
      </c>
      <c r="O30" s="471">
        <f t="shared" si="3"/>
        <v>31531</v>
      </c>
      <c r="P30" s="482" t="s">
        <v>2574</v>
      </c>
      <c r="Q30" s="473">
        <f t="shared" si="5"/>
        <v>-0.50963867305191723</v>
      </c>
      <c r="R30" s="474">
        <v>55</v>
      </c>
      <c r="S30" s="475">
        <f t="shared" si="4"/>
        <v>573.29090909090905</v>
      </c>
      <c r="T30" s="468"/>
      <c r="U30" s="468"/>
    </row>
    <row r="31" spans="2:21" ht="25.15" customHeight="1">
      <c r="B31" s="469" t="s">
        <v>2715</v>
      </c>
      <c r="C31" s="470">
        <v>597.19899999999996</v>
      </c>
      <c r="D31" s="470">
        <v>1093.914</v>
      </c>
      <c r="E31" s="470">
        <v>1167.2750000000001</v>
      </c>
      <c r="F31" s="470">
        <v>1272.1169999999997</v>
      </c>
      <c r="G31" s="470">
        <v>726.84400000000005</v>
      </c>
      <c r="H31" s="470">
        <v>596.173</v>
      </c>
      <c r="I31" s="470">
        <v>591.73199999999997</v>
      </c>
      <c r="J31" s="470">
        <v>285.75</v>
      </c>
      <c r="K31" s="470">
        <v>644.27300000000002</v>
      </c>
      <c r="L31" s="470">
        <v>734.59900000000005</v>
      </c>
      <c r="M31" s="470">
        <v>2408.9009999999994</v>
      </c>
      <c r="N31" s="470">
        <v>727.66500000000008</v>
      </c>
      <c r="O31" s="471">
        <f t="shared" si="3"/>
        <v>10846.441999999999</v>
      </c>
      <c r="P31" s="482"/>
      <c r="Q31" s="473">
        <f t="shared" si="5"/>
        <v>0.42549814953143161</v>
      </c>
      <c r="R31" s="474">
        <v>24</v>
      </c>
      <c r="S31" s="475">
        <f t="shared" si="4"/>
        <v>451.9350833333333</v>
      </c>
      <c r="T31" s="468"/>
      <c r="U31" s="468"/>
    </row>
    <row r="32" spans="2:21" s="468" customFormat="1" ht="42" customHeight="1">
      <c r="B32" s="479" t="s">
        <v>2717</v>
      </c>
      <c r="C32" s="463" t="s">
        <v>1830</v>
      </c>
      <c r="D32" s="463" t="s">
        <v>2548</v>
      </c>
      <c r="E32" s="463" t="s">
        <v>2549</v>
      </c>
      <c r="F32" s="463" t="s">
        <v>2550</v>
      </c>
      <c r="G32" s="463" t="s">
        <v>2551</v>
      </c>
      <c r="H32" s="463">
        <v>1733</v>
      </c>
      <c r="I32" s="463" t="s">
        <v>2553</v>
      </c>
      <c r="J32" s="463" t="s">
        <v>2554</v>
      </c>
      <c r="K32" s="463" t="s">
        <v>2555</v>
      </c>
      <c r="L32" s="463" t="s">
        <v>2556</v>
      </c>
      <c r="M32" s="463" t="s">
        <v>2557</v>
      </c>
      <c r="N32" s="463" t="s">
        <v>2558</v>
      </c>
      <c r="O32" s="463" t="s">
        <v>2559</v>
      </c>
      <c r="P32" s="1033" t="s">
        <v>2560</v>
      </c>
      <c r="Q32" s="1034"/>
      <c r="R32" s="483" t="s">
        <v>2571</v>
      </c>
      <c r="S32" s="484" t="s">
        <v>2614</v>
      </c>
    </row>
    <row r="33" spans="2:21" ht="25.15" customHeight="1">
      <c r="B33" s="469" t="s">
        <v>2709</v>
      </c>
      <c r="C33" s="470">
        <v>27</v>
      </c>
      <c r="D33" s="470">
        <f>IFERROR(GETPIVOTDATA("Count of Partenaires / Associations",'Data Par Département'!$A$3,"Type","Professionnel","Departement",92,"Months (Date)",D14),"")</f>
        <v>21</v>
      </c>
      <c r="E33" s="470">
        <f>IFERROR(GETPIVOTDATA("Count of Partenaires / Associations",'Data Par Département'!$A$3,"Type","Professionnel","Departement",92,"Months (Date)",E14),"")</f>
        <v>26</v>
      </c>
      <c r="F33" s="470">
        <f>IFERROR(GETPIVOTDATA("Count of Partenaires / Associations",'Data Par Département'!$A$3,"Type","Professionnel","Departement",92,"Months (Date)",F14),"")</f>
        <v>21</v>
      </c>
      <c r="G33" s="470" t="str">
        <f>IFERROR(GETPIVOTDATA("Count of Partenaires / Associations",'Data Par Département'!$A$3,"Type","Professionnel","Departement",92,"Months (Date)",G14),"")</f>
        <v/>
      </c>
      <c r="H33" s="470" t="str">
        <f>IFERROR(GETPIVOTDATA("Count of Partenaires / Associations",'Data Par Département'!$A$3,"Type","Professionnel","Departement",92,"Months (Date)",H14),"")</f>
        <v/>
      </c>
      <c r="I33" s="470" t="str">
        <f>IFERROR(GETPIVOTDATA("Count of Partenaires / Associations",'Data Par Département'!$A$3,"Type","Professionnel","Departement",92,"Months (Date)",I14),"")</f>
        <v/>
      </c>
      <c r="J33" s="470" t="str">
        <f>IFERROR(GETPIVOTDATA("Count of Partenaires / Associations",'Data Par Département'!$A$3,"Type","Professionnel","Departement",92,"Months (Date)",J14),"")</f>
        <v/>
      </c>
      <c r="K33" s="470" t="str">
        <f>IFERROR(GETPIVOTDATA("Count of Partenaires / Associations",'Data Par Département'!$A$3,"Type","Professionnel","Departement",92,"Months (Date)",K14),"")</f>
        <v/>
      </c>
      <c r="L33" s="470" t="str">
        <f>IFERROR(GETPIVOTDATA("Count of Partenaires / Associations",'Data Par Département'!$A$3,"Type","Professionnel","Departement",92,"Months (Date)",L14),"")</f>
        <v/>
      </c>
      <c r="M33" s="470" t="str">
        <f>IFERROR(GETPIVOTDATA("Count of Partenaires / Associations",'Data Par Département'!$A$3,"Type","Professionnel","Departement",92,"Months (Date)",M14),"")</f>
        <v/>
      </c>
      <c r="N33" s="470" t="str">
        <f>IFERROR(GETPIVOTDATA("Count of Partenaires / Associations",'Data Par Département'!$A$3,"Type","Professionnel","Departement",92,"Months (Date)",N14),"")</f>
        <v/>
      </c>
      <c r="O33" s="471">
        <f>SUM(C33:N33)</f>
        <v>95</v>
      </c>
      <c r="P33" s="482"/>
      <c r="Q33" s="473"/>
      <c r="R33" s="474"/>
      <c r="S33" s="475"/>
      <c r="T33" s="468"/>
      <c r="U33" s="468"/>
    </row>
    <row r="34" spans="2:21" ht="25.15" customHeight="1">
      <c r="B34" s="469" t="s">
        <v>2710</v>
      </c>
      <c r="C34" s="470">
        <v>23</v>
      </c>
      <c r="D34" s="470">
        <v>17</v>
      </c>
      <c r="E34" s="470">
        <v>27</v>
      </c>
      <c r="F34" s="470">
        <v>19</v>
      </c>
      <c r="G34" s="470">
        <v>15</v>
      </c>
      <c r="H34" s="470">
        <v>13</v>
      </c>
      <c r="I34" s="470">
        <v>18</v>
      </c>
      <c r="J34" s="470">
        <v>16</v>
      </c>
      <c r="K34" s="470">
        <v>15</v>
      </c>
      <c r="L34" s="470">
        <v>17</v>
      </c>
      <c r="M34" s="476">
        <v>13</v>
      </c>
      <c r="N34" s="476">
        <v>14</v>
      </c>
      <c r="O34" s="471">
        <f>SUM(C34:N34)</f>
        <v>207</v>
      </c>
      <c r="P34" s="482"/>
      <c r="Q34" s="473"/>
      <c r="R34" s="474">
        <f t="shared" ref="R34:R39" si="6">R26</f>
        <v>20</v>
      </c>
      <c r="S34" s="475">
        <f>O34/R34</f>
        <v>10.35</v>
      </c>
      <c r="T34" s="468"/>
      <c r="U34" s="468"/>
    </row>
    <row r="35" spans="2:21" ht="25.15" customHeight="1">
      <c r="B35" s="469" t="s">
        <v>2711</v>
      </c>
      <c r="C35" s="470">
        <v>20</v>
      </c>
      <c r="D35" s="470">
        <v>24</v>
      </c>
      <c r="E35" s="470">
        <v>33</v>
      </c>
      <c r="F35" s="470">
        <v>24</v>
      </c>
      <c r="G35" s="470">
        <v>16</v>
      </c>
      <c r="H35" s="470">
        <v>25</v>
      </c>
      <c r="I35" s="470">
        <v>16</v>
      </c>
      <c r="J35" s="470">
        <v>2</v>
      </c>
      <c r="K35" s="470">
        <v>8</v>
      </c>
      <c r="L35" s="470">
        <v>8</v>
      </c>
      <c r="M35" s="470">
        <v>12</v>
      </c>
      <c r="N35" s="470">
        <v>19</v>
      </c>
      <c r="O35" s="471">
        <f t="shared" ref="O35:O38" si="7">SUM(C35:N35)</f>
        <v>207</v>
      </c>
      <c r="P35" s="482"/>
      <c r="Q35" s="473">
        <f>($O$34-O35)/O35</f>
        <v>0</v>
      </c>
      <c r="R35" s="474">
        <f t="shared" si="6"/>
        <v>19</v>
      </c>
      <c r="S35" s="475">
        <f t="shared" ref="S35:S39" si="8">O35/R35</f>
        <v>10.894736842105264</v>
      </c>
      <c r="T35" s="468"/>
      <c r="U35" s="468"/>
    </row>
    <row r="36" spans="2:21" ht="25.15" customHeight="1">
      <c r="B36" s="469" t="s">
        <v>2712</v>
      </c>
      <c r="C36" s="470">
        <v>18</v>
      </c>
      <c r="D36" s="470">
        <v>37</v>
      </c>
      <c r="E36" s="470">
        <v>42</v>
      </c>
      <c r="F36" s="470">
        <v>34</v>
      </c>
      <c r="G36" s="470">
        <v>30</v>
      </c>
      <c r="H36" s="470">
        <v>28</v>
      </c>
      <c r="I36" s="470">
        <v>42</v>
      </c>
      <c r="J36" s="470">
        <v>1</v>
      </c>
      <c r="K36" s="470">
        <v>18</v>
      </c>
      <c r="L36" s="470">
        <v>22</v>
      </c>
      <c r="M36" s="470">
        <v>16</v>
      </c>
      <c r="N36" s="470">
        <v>27</v>
      </c>
      <c r="O36" s="471">
        <f t="shared" si="7"/>
        <v>315</v>
      </c>
      <c r="P36" s="482"/>
      <c r="Q36" s="473">
        <f t="shared" ref="Q36:Q39" si="9">($O$34-O36)/O36</f>
        <v>-0.34285714285714286</v>
      </c>
      <c r="R36" s="474">
        <f t="shared" si="6"/>
        <v>29</v>
      </c>
      <c r="S36" s="475">
        <f t="shared" si="8"/>
        <v>10.862068965517242</v>
      </c>
      <c r="T36" s="468"/>
      <c r="U36" s="468"/>
    </row>
    <row r="37" spans="2:21" ht="25.15" customHeight="1">
      <c r="B37" s="469" t="s">
        <v>2713</v>
      </c>
      <c r="C37" s="470">
        <v>31</v>
      </c>
      <c r="D37" s="470">
        <v>43</v>
      </c>
      <c r="E37" s="470">
        <v>44</v>
      </c>
      <c r="F37" s="470">
        <v>84</v>
      </c>
      <c r="G37" s="470">
        <v>20</v>
      </c>
      <c r="H37" s="470">
        <v>44</v>
      </c>
      <c r="I37" s="470">
        <v>20</v>
      </c>
      <c r="J37" s="470">
        <v>5</v>
      </c>
      <c r="K37" s="470">
        <v>12</v>
      </c>
      <c r="L37" s="470">
        <v>21</v>
      </c>
      <c r="M37" s="470">
        <v>19</v>
      </c>
      <c r="N37" s="470">
        <v>30</v>
      </c>
      <c r="O37" s="471">
        <f t="shared" si="7"/>
        <v>373</v>
      </c>
      <c r="P37" s="482"/>
      <c r="Q37" s="473">
        <f t="shared" si="9"/>
        <v>-0.44504021447721182</v>
      </c>
      <c r="R37" s="474">
        <f t="shared" si="6"/>
        <v>22</v>
      </c>
      <c r="S37" s="475">
        <f t="shared" si="8"/>
        <v>16.954545454545453</v>
      </c>
      <c r="T37" s="468"/>
      <c r="U37" s="468"/>
    </row>
    <row r="38" spans="2:21" ht="25.15" customHeight="1">
      <c r="B38" s="469" t="s">
        <v>2714</v>
      </c>
      <c r="C38" s="470">
        <v>53</v>
      </c>
      <c r="D38" s="470">
        <v>31</v>
      </c>
      <c r="E38" s="470">
        <v>46</v>
      </c>
      <c r="F38" s="470">
        <v>17</v>
      </c>
      <c r="G38" s="470">
        <v>52</v>
      </c>
      <c r="H38" s="470">
        <v>23</v>
      </c>
      <c r="I38" s="470">
        <v>32</v>
      </c>
      <c r="J38" s="470">
        <v>11</v>
      </c>
      <c r="K38" s="470">
        <v>40</v>
      </c>
      <c r="L38" s="470">
        <v>51</v>
      </c>
      <c r="M38" s="470">
        <v>20</v>
      </c>
      <c r="N38" s="470">
        <v>18</v>
      </c>
      <c r="O38" s="471">
        <f t="shared" si="7"/>
        <v>394</v>
      </c>
      <c r="P38" s="482"/>
      <c r="Q38" s="473">
        <f t="shared" si="9"/>
        <v>-0.4746192893401015</v>
      </c>
      <c r="R38" s="474">
        <f t="shared" si="6"/>
        <v>55</v>
      </c>
      <c r="S38" s="475">
        <f t="shared" si="8"/>
        <v>7.163636363636364</v>
      </c>
      <c r="T38" s="468"/>
      <c r="U38" s="468"/>
    </row>
    <row r="39" spans="2:21" ht="25.15" customHeight="1">
      <c r="B39" s="469" t="s">
        <v>2715</v>
      </c>
      <c r="C39" s="470"/>
      <c r="D39" s="470"/>
      <c r="E39" s="470"/>
      <c r="F39" s="470"/>
      <c r="G39" s="470"/>
      <c r="H39" s="470"/>
      <c r="I39" s="470"/>
      <c r="J39" s="470"/>
      <c r="K39" s="470"/>
      <c r="L39" s="470"/>
      <c r="M39" s="470"/>
      <c r="N39" s="470"/>
      <c r="O39" s="471">
        <v>510</v>
      </c>
      <c r="P39" s="482" t="s">
        <v>2615</v>
      </c>
      <c r="Q39" s="473">
        <f t="shared" si="9"/>
        <v>-0.59411764705882353</v>
      </c>
      <c r="R39" s="474">
        <f t="shared" si="6"/>
        <v>24</v>
      </c>
      <c r="S39" s="475">
        <f t="shared" si="8"/>
        <v>21.25</v>
      </c>
      <c r="T39" s="468"/>
      <c r="U39" s="468"/>
    </row>
    <row r="40" spans="2:21" ht="46.9" customHeight="1">
      <c r="B40" s="523" t="s">
        <v>2577</v>
      </c>
      <c r="C40" s="483" t="s">
        <v>1830</v>
      </c>
      <c r="D40" s="483" t="s">
        <v>2548</v>
      </c>
      <c r="E40" s="483" t="s">
        <v>2549</v>
      </c>
      <c r="F40" s="483" t="s">
        <v>2550</v>
      </c>
      <c r="G40" s="483" t="s">
        <v>2551</v>
      </c>
      <c r="H40" s="483" t="s">
        <v>2552</v>
      </c>
      <c r="I40" s="483" t="s">
        <v>2553</v>
      </c>
      <c r="J40" s="483" t="s">
        <v>2554</v>
      </c>
      <c r="K40" s="483" t="s">
        <v>2555</v>
      </c>
      <c r="L40" s="483" t="s">
        <v>2556</v>
      </c>
      <c r="M40" s="483" t="s">
        <v>2557</v>
      </c>
      <c r="N40" s="483" t="s">
        <v>2558</v>
      </c>
      <c r="O40" s="483" t="s">
        <v>2559</v>
      </c>
      <c r="P40" s="1033" t="s">
        <v>2560</v>
      </c>
      <c r="Q40" s="1034"/>
      <c r="R40" s="468"/>
      <c r="S40" s="489"/>
      <c r="T40" s="468"/>
      <c r="U40" s="468"/>
    </row>
    <row r="41" spans="2:21" ht="25.15" customHeight="1">
      <c r="B41" s="469" t="s">
        <v>2709</v>
      </c>
      <c r="C41" s="470">
        <f t="shared" ref="C41:O47" si="10">C25/C33</f>
        <v>63.701925925925927</v>
      </c>
      <c r="D41" s="470">
        <f t="shared" si="10"/>
        <v>71.69047619047619</v>
      </c>
      <c r="E41" s="470">
        <f t="shared" si="10"/>
        <v>83.567307692307679</v>
      </c>
      <c r="F41" s="470">
        <f>IFERROR(F25/F33,"")</f>
        <v>26.789523809523807</v>
      </c>
      <c r="G41" s="470" t="str">
        <f t="shared" ref="G41:N41" si="11">IFERROR(G25/G33,"")</f>
        <v/>
      </c>
      <c r="H41" s="470" t="str">
        <f t="shared" si="11"/>
        <v/>
      </c>
      <c r="I41" s="470" t="str">
        <f t="shared" si="11"/>
        <v/>
      </c>
      <c r="J41" s="470" t="str">
        <f t="shared" si="11"/>
        <v/>
      </c>
      <c r="K41" s="470" t="str">
        <f t="shared" si="11"/>
        <v/>
      </c>
      <c r="L41" s="470" t="str">
        <f t="shared" si="11"/>
        <v/>
      </c>
      <c r="M41" s="470" t="str">
        <f t="shared" si="11"/>
        <v/>
      </c>
      <c r="N41" s="470" t="str">
        <f t="shared" si="11"/>
        <v/>
      </c>
      <c r="O41" s="471">
        <f t="shared" si="10"/>
        <v>62.745073684210517</v>
      </c>
      <c r="P41" s="472"/>
      <c r="Q41" s="473"/>
    </row>
    <row r="42" spans="2:21" ht="25.15" customHeight="1">
      <c r="B42" s="469" t="s">
        <v>2710</v>
      </c>
      <c r="C42" s="470">
        <f t="shared" si="10"/>
        <v>35.513043478260876</v>
      </c>
      <c r="D42" s="470">
        <f t="shared" si="10"/>
        <v>39.535882352941179</v>
      </c>
      <c r="E42" s="470">
        <f t="shared" si="10"/>
        <v>43.378148148148149</v>
      </c>
      <c r="F42" s="470">
        <f t="shared" si="10"/>
        <v>58.085263157894744</v>
      </c>
      <c r="G42" s="470">
        <f t="shared" si="10"/>
        <v>72.347333333333339</v>
      </c>
      <c r="H42" s="470">
        <f t="shared" si="10"/>
        <v>57.211923076923071</v>
      </c>
      <c r="I42" s="470">
        <f t="shared" si="10"/>
        <v>65.649444444444441</v>
      </c>
      <c r="J42" s="470">
        <f t="shared" si="10"/>
        <v>288.77874999999995</v>
      </c>
      <c r="K42" s="470">
        <f t="shared" si="10"/>
        <v>94.160666666666657</v>
      </c>
      <c r="L42" s="476">
        <f t="shared" si="10"/>
        <v>54.707058823529408</v>
      </c>
      <c r="M42" s="476">
        <f t="shared" si="10"/>
        <v>50.357538461538461</v>
      </c>
      <c r="N42" s="476">
        <f t="shared" si="10"/>
        <v>76.403571428571439</v>
      </c>
      <c r="O42" s="471">
        <f t="shared" si="10"/>
        <v>74.693637681159416</v>
      </c>
      <c r="P42" s="472"/>
      <c r="Q42" s="473"/>
    </row>
    <row r="43" spans="2:21" ht="25.15" customHeight="1">
      <c r="B43" s="469" t="s">
        <v>2711</v>
      </c>
      <c r="C43" s="470">
        <f t="shared" si="10"/>
        <v>51.484000000000002</v>
      </c>
      <c r="D43" s="470">
        <f t="shared" si="10"/>
        <v>39.500958333333337</v>
      </c>
      <c r="E43" s="470">
        <f t="shared" si="10"/>
        <v>47.574060606060613</v>
      </c>
      <c r="F43" s="470">
        <f t="shared" si="10"/>
        <v>35.376458333333332</v>
      </c>
      <c r="G43" s="470">
        <f t="shared" si="10"/>
        <v>34.122500000000002</v>
      </c>
      <c r="H43" s="470">
        <f t="shared" si="10"/>
        <v>37.176119999999997</v>
      </c>
      <c r="I43" s="470">
        <f t="shared" si="10"/>
        <v>37.835312500000001</v>
      </c>
      <c r="J43" s="470">
        <f t="shared" si="10"/>
        <v>940.5</v>
      </c>
      <c r="K43" s="470">
        <f t="shared" si="10"/>
        <v>71.862499999999997</v>
      </c>
      <c r="L43" s="470">
        <f t="shared" si="10"/>
        <v>94.46275</v>
      </c>
      <c r="M43" s="470">
        <f t="shared" si="10"/>
        <v>35.225750000000005</v>
      </c>
      <c r="N43" s="470">
        <f t="shared" si="10"/>
        <v>53.018421052631588</v>
      </c>
      <c r="O43" s="471">
        <f t="shared" si="10"/>
        <v>53.715318840579712</v>
      </c>
      <c r="P43" s="472"/>
      <c r="Q43" s="473">
        <f>($O$42-O43)/O43</f>
        <v>0.39054629653862255</v>
      </c>
    </row>
    <row r="44" spans="2:21" ht="25.15" customHeight="1">
      <c r="B44" s="469" t="s">
        <v>2712</v>
      </c>
      <c r="C44" s="470">
        <f t="shared" si="10"/>
        <v>137.32944444444445</v>
      </c>
      <c r="D44" s="470">
        <f t="shared" si="10"/>
        <v>73.995135135135143</v>
      </c>
      <c r="E44" s="470">
        <f t="shared" si="10"/>
        <v>50.336428571428577</v>
      </c>
      <c r="F44" s="470">
        <f t="shared" si="10"/>
        <v>40.620558823529407</v>
      </c>
      <c r="G44" s="470">
        <f t="shared" si="10"/>
        <v>43.916000000000011</v>
      </c>
      <c r="H44" s="470">
        <f t="shared" si="10"/>
        <v>79.992071428571435</v>
      </c>
      <c r="I44" s="470">
        <f t="shared" si="10"/>
        <v>53.080380952380956</v>
      </c>
      <c r="J44" s="470">
        <f t="shared" si="10"/>
        <v>33</v>
      </c>
      <c r="K44" s="470">
        <f t="shared" si="10"/>
        <v>49.06666666666667</v>
      </c>
      <c r="L44" s="470">
        <f t="shared" si="10"/>
        <v>49.107954545454547</v>
      </c>
      <c r="M44" s="470">
        <f t="shared" si="10"/>
        <v>77.816874999999996</v>
      </c>
      <c r="N44" s="470">
        <f t="shared" si="10"/>
        <v>43.278518518518517</v>
      </c>
      <c r="O44" s="471">
        <f t="shared" si="10"/>
        <v>60.005644444444449</v>
      </c>
      <c r="P44" s="472"/>
      <c r="Q44" s="473">
        <f t="shared" ref="Q44:Q47" si="12">($O$42-O44)/O44</f>
        <v>0.244776860122112</v>
      </c>
    </row>
    <row r="45" spans="2:21" ht="25.15" customHeight="1">
      <c r="B45" s="469" t="s">
        <v>2713</v>
      </c>
      <c r="C45" s="470">
        <f t="shared" si="10"/>
        <v>47.71709677419355</v>
      </c>
      <c r="D45" s="470">
        <f t="shared" si="10"/>
        <v>91.79069767441861</v>
      </c>
      <c r="E45" s="470">
        <f t="shared" si="10"/>
        <v>104.31818181818181</v>
      </c>
      <c r="F45" s="470">
        <f t="shared" si="10"/>
        <v>26.5</v>
      </c>
      <c r="G45" s="470">
        <f t="shared" si="10"/>
        <v>112.55</v>
      </c>
      <c r="H45" s="470">
        <f t="shared" si="10"/>
        <v>123.38636363636364</v>
      </c>
      <c r="I45" s="470">
        <f t="shared" si="10"/>
        <v>37.950000000000003</v>
      </c>
      <c r="J45" s="470">
        <f t="shared" si="10"/>
        <v>171.4</v>
      </c>
      <c r="K45" s="470">
        <f t="shared" si="10"/>
        <v>34.416666666666664</v>
      </c>
      <c r="L45" s="470">
        <f t="shared" si="10"/>
        <v>21.333333333333332</v>
      </c>
      <c r="M45" s="470">
        <f t="shared" si="10"/>
        <v>36.684210526315788</v>
      </c>
      <c r="N45" s="470">
        <f t="shared" si="10"/>
        <v>75.266666666666666</v>
      </c>
      <c r="O45" s="471">
        <f t="shared" si="10"/>
        <v>67.973806970509386</v>
      </c>
      <c r="P45" s="472"/>
      <c r="Q45" s="473">
        <f t="shared" si="12"/>
        <v>9.8859119565944648E-2</v>
      </c>
    </row>
    <row r="46" spans="2:21" ht="25.15" customHeight="1">
      <c r="B46" s="469" t="s">
        <v>2714</v>
      </c>
      <c r="C46" s="470">
        <f t="shared" si="10"/>
        <v>16.339622641509433</v>
      </c>
      <c r="D46" s="470">
        <f t="shared" si="10"/>
        <v>24.64516129032258</v>
      </c>
      <c r="E46" s="470">
        <f t="shared" si="10"/>
        <v>165.60869565217391</v>
      </c>
      <c r="F46" s="470">
        <f t="shared" si="10"/>
        <v>401.88235294117646</v>
      </c>
      <c r="G46" s="470">
        <f t="shared" si="10"/>
        <v>81.057692307692307</v>
      </c>
      <c r="H46" s="470">
        <f t="shared" si="10"/>
        <v>40.347826086956523</v>
      </c>
      <c r="I46" s="470">
        <f t="shared" si="10"/>
        <v>57.3125</v>
      </c>
      <c r="J46" s="470">
        <f t="shared" si="10"/>
        <v>24</v>
      </c>
      <c r="K46" s="470">
        <f t="shared" si="10"/>
        <v>28.8</v>
      </c>
      <c r="L46" s="470">
        <f t="shared" si="10"/>
        <v>67.627450980392155</v>
      </c>
      <c r="M46" s="470">
        <f t="shared" si="10"/>
        <v>137.4</v>
      </c>
      <c r="N46" s="470">
        <f t="shared" si="10"/>
        <v>47.833333333333336</v>
      </c>
      <c r="O46" s="471">
        <f t="shared" si="10"/>
        <v>80.027918781725887</v>
      </c>
      <c r="P46" s="472"/>
      <c r="Q46" s="473">
        <f t="shared" si="12"/>
        <v>-6.6655252089156375E-2</v>
      </c>
    </row>
    <row r="47" spans="2:21" ht="25.15" customHeight="1">
      <c r="B47" s="469" t="s">
        <v>2715</v>
      </c>
      <c r="C47" s="470"/>
      <c r="D47" s="470"/>
      <c r="E47" s="470"/>
      <c r="F47" s="470"/>
      <c r="G47" s="470"/>
      <c r="H47" s="470"/>
      <c r="I47" s="470"/>
      <c r="J47" s="470"/>
      <c r="K47" s="470"/>
      <c r="L47" s="470"/>
      <c r="M47" s="470"/>
      <c r="N47" s="470"/>
      <c r="O47" s="471">
        <f t="shared" si="10"/>
        <v>21.267533333333333</v>
      </c>
      <c r="P47" s="472"/>
      <c r="Q47" s="473">
        <f t="shared" si="12"/>
        <v>2.5120968901499037</v>
      </c>
    </row>
    <row r="48" spans="2:21" ht="36" customHeight="1">
      <c r="B48" s="486"/>
      <c r="C48" s="487"/>
      <c r="D48" s="487"/>
      <c r="E48" s="487"/>
      <c r="F48" s="487"/>
      <c r="G48" s="487"/>
      <c r="H48" s="487"/>
      <c r="I48" s="487"/>
      <c r="J48" s="487"/>
      <c r="K48" s="487"/>
      <c r="L48" s="487"/>
      <c r="M48" s="487"/>
      <c r="N48" s="487"/>
      <c r="O48" s="488"/>
      <c r="P48" s="488"/>
    </row>
    <row r="49" spans="2:19" s="468" customFormat="1" ht="40.9" customHeight="1">
      <c r="B49" s="479" t="s">
        <v>2718</v>
      </c>
      <c r="C49" s="463" t="s">
        <v>1830</v>
      </c>
      <c r="D49" s="463" t="s">
        <v>2548</v>
      </c>
      <c r="E49" s="463" t="s">
        <v>2549</v>
      </c>
      <c r="F49" s="463" t="s">
        <v>2550</v>
      </c>
      <c r="G49" s="463" t="s">
        <v>2551</v>
      </c>
      <c r="H49" s="463" t="s">
        <v>2552</v>
      </c>
      <c r="I49" s="463" t="s">
        <v>2553</v>
      </c>
      <c r="J49" s="463" t="s">
        <v>2554</v>
      </c>
      <c r="K49" s="463" t="s">
        <v>2555</v>
      </c>
      <c r="L49" s="463" t="s">
        <v>2556</v>
      </c>
      <c r="M49" s="463" t="s">
        <v>2557</v>
      </c>
      <c r="N49" s="463" t="s">
        <v>2558</v>
      </c>
      <c r="O49" s="463" t="s">
        <v>2559</v>
      </c>
      <c r="P49" s="1033" t="s">
        <v>2560</v>
      </c>
      <c r="Q49" s="1034"/>
      <c r="R49" s="483" t="s">
        <v>2561</v>
      </c>
      <c r="S49" s="484" t="s">
        <v>2579</v>
      </c>
    </row>
    <row r="50" spans="2:19" s="468" customFormat="1" ht="25.15" customHeight="1">
      <c r="B50" s="469" t="s">
        <v>2709</v>
      </c>
      <c r="C50" s="470">
        <v>40</v>
      </c>
      <c r="D50" s="470">
        <f>IFERROR(GETPIVOTDATA("Count of Partenaires / Associations",'Data Par Département'!$A$3,"Type","Association","Departement",92,"Months (Date)",D14),"")</f>
        <v>33</v>
      </c>
      <c r="E50" s="470">
        <f>IFERROR(GETPIVOTDATA("Count of Partenaires / Associations",'Data Par Département'!$A$3,"Type","Association","Departement",92,"Months (Date)",E14),"")</f>
        <v>35</v>
      </c>
      <c r="F50" s="470">
        <f>IFERROR(GETPIVOTDATA("Count of Partenaires / Associations",'Data Par Département'!$A$3,"Type","Association","Departement",92,"Months (Date)",F14),"")</f>
        <v>24</v>
      </c>
      <c r="G50" s="470" t="str">
        <f>IFERROR(GETPIVOTDATA("Count of Partenaires / Associations",'Data Par Département'!$A$3,"Type","Association","Departement",92,"Months (Date)",G14),"")</f>
        <v/>
      </c>
      <c r="H50" s="470" t="str">
        <f>IFERROR(GETPIVOTDATA("Count of Partenaires / Associations",'Data Par Département'!$A$3,"Type","Association","Departement",92,"Months (Date)",H14),"")</f>
        <v/>
      </c>
      <c r="I50" s="470" t="str">
        <f>IFERROR(GETPIVOTDATA("Count of Partenaires / Associations",'Data Par Département'!$A$3,"Type","Association","Departement",92,"Months (Date)",I14),"")</f>
        <v/>
      </c>
      <c r="J50" s="470" t="str">
        <f>IFERROR(GETPIVOTDATA("Count of Partenaires / Associations",'Data Par Département'!$A$3,"Type","Association","Departement",92,"Months (Date)",J14),"")</f>
        <v/>
      </c>
      <c r="K50" s="470" t="str">
        <f>IFERROR(GETPIVOTDATA("Count of Partenaires / Associations",'Data Par Département'!$A$3,"Type","Association","Departement",92,"Months (Date)",K14),"")</f>
        <v/>
      </c>
      <c r="L50" s="470" t="str">
        <f>IFERROR(GETPIVOTDATA("Count of Partenaires / Associations",'Data Par Département'!$A$3,"Type","Association","Departement",92,"Months (Date)",L14),"")</f>
        <v/>
      </c>
      <c r="M50" s="470" t="str">
        <f>IFERROR(GETPIVOTDATA("Count of Partenaires / Associations",'Data Par Département'!$A$3,"Type","Association","Departement",92,"Months (Date)",M14),"")</f>
        <v/>
      </c>
      <c r="N50" s="470" t="str">
        <f>IFERROR(GETPIVOTDATA("Count of Partenaires / Associations",'Data Par Département'!$A$3,"Type","Association","Departement",92,"Months (Date)",N14),"")</f>
        <v/>
      </c>
      <c r="O50" s="471">
        <f t="shared" ref="O50:O55" si="13">SUM(C50:N50)</f>
        <v>132</v>
      </c>
      <c r="P50" s="472"/>
      <c r="Q50" s="473"/>
      <c r="R50" s="474"/>
      <c r="S50" s="475"/>
    </row>
    <row r="51" spans="2:19" s="468" customFormat="1" ht="25.15" customHeight="1">
      <c r="B51" s="469" t="s">
        <v>2710</v>
      </c>
      <c r="C51" s="470">
        <v>29</v>
      </c>
      <c r="D51" s="470">
        <v>29</v>
      </c>
      <c r="E51" s="470">
        <v>28</v>
      </c>
      <c r="F51" s="470">
        <v>21</v>
      </c>
      <c r="G51" s="470">
        <v>19</v>
      </c>
      <c r="H51" s="470">
        <v>23</v>
      </c>
      <c r="I51" s="470">
        <v>22</v>
      </c>
      <c r="J51" s="470">
        <v>22</v>
      </c>
      <c r="K51" s="470">
        <v>27</v>
      </c>
      <c r="L51" s="470">
        <v>31</v>
      </c>
      <c r="M51" s="476">
        <v>25</v>
      </c>
      <c r="N51" s="476">
        <v>31</v>
      </c>
      <c r="O51" s="471">
        <f t="shared" si="13"/>
        <v>307</v>
      </c>
      <c r="P51" s="472"/>
      <c r="Q51" s="473"/>
      <c r="R51" s="474">
        <f t="shared" ref="R51:R56" si="14">R17</f>
        <v>8</v>
      </c>
      <c r="S51" s="475">
        <f>O51/R51</f>
        <v>38.375</v>
      </c>
    </row>
    <row r="52" spans="2:19" s="468" customFormat="1" ht="25.15" customHeight="1">
      <c r="B52" s="469" t="s">
        <v>2711</v>
      </c>
      <c r="C52" s="470">
        <v>26</v>
      </c>
      <c r="D52" s="470">
        <v>30</v>
      </c>
      <c r="E52" s="470">
        <v>26</v>
      </c>
      <c r="F52" s="470">
        <v>33</v>
      </c>
      <c r="G52" s="470">
        <v>26</v>
      </c>
      <c r="H52" s="470">
        <v>40</v>
      </c>
      <c r="I52" s="470">
        <v>29</v>
      </c>
      <c r="J52" s="470">
        <v>3</v>
      </c>
      <c r="K52" s="470">
        <v>23</v>
      </c>
      <c r="L52" s="470">
        <v>24</v>
      </c>
      <c r="M52" s="470">
        <v>16</v>
      </c>
      <c r="N52" s="470">
        <v>17</v>
      </c>
      <c r="O52" s="471">
        <f t="shared" si="13"/>
        <v>293</v>
      </c>
      <c r="P52" s="472"/>
      <c r="Q52" s="473">
        <f>($O$51-O52)/O52</f>
        <v>4.778156996587031E-2</v>
      </c>
      <c r="R52" s="474">
        <f t="shared" si="14"/>
        <v>15</v>
      </c>
      <c r="S52" s="475">
        <f t="shared" ref="S52:S56" si="15">O52/R52</f>
        <v>19.533333333333335</v>
      </c>
    </row>
    <row r="53" spans="2:19" s="468" customFormat="1" ht="25.15" customHeight="1">
      <c r="B53" s="469" t="s">
        <v>2712</v>
      </c>
      <c r="C53" s="470">
        <v>18</v>
      </c>
      <c r="D53" s="470">
        <v>30</v>
      </c>
      <c r="E53" s="470">
        <v>35</v>
      </c>
      <c r="F53" s="470">
        <v>25</v>
      </c>
      <c r="G53" s="470">
        <v>19</v>
      </c>
      <c r="H53" s="470">
        <v>30</v>
      </c>
      <c r="I53" s="470">
        <v>34</v>
      </c>
      <c r="J53" s="470">
        <v>3</v>
      </c>
      <c r="K53" s="470">
        <v>24</v>
      </c>
      <c r="L53" s="470">
        <v>25</v>
      </c>
      <c r="M53" s="470">
        <v>18</v>
      </c>
      <c r="N53" s="470">
        <v>23</v>
      </c>
      <c r="O53" s="471">
        <f t="shared" si="13"/>
        <v>284</v>
      </c>
      <c r="P53" s="472"/>
      <c r="Q53" s="473">
        <f t="shared" ref="Q53:Q56" si="16">($O$51-O53)/O53</f>
        <v>8.098591549295775E-2</v>
      </c>
      <c r="R53" s="474">
        <f t="shared" si="14"/>
        <v>11</v>
      </c>
      <c r="S53" s="475">
        <f t="shared" si="15"/>
        <v>25.818181818181817</v>
      </c>
    </row>
    <row r="54" spans="2:19" s="468" customFormat="1" ht="25.15" customHeight="1">
      <c r="B54" s="469" t="s">
        <v>2713</v>
      </c>
      <c r="C54" s="470">
        <v>25</v>
      </c>
      <c r="D54" s="470">
        <v>14</v>
      </c>
      <c r="E54" s="470">
        <v>23</v>
      </c>
      <c r="F54" s="470">
        <v>20</v>
      </c>
      <c r="G54" s="470">
        <v>17</v>
      </c>
      <c r="H54" s="470">
        <v>31</v>
      </c>
      <c r="I54" s="470">
        <v>17</v>
      </c>
      <c r="J54" s="470">
        <v>15</v>
      </c>
      <c r="K54" s="470">
        <v>15</v>
      </c>
      <c r="L54" s="470">
        <v>19</v>
      </c>
      <c r="M54" s="470">
        <v>23</v>
      </c>
      <c r="N54" s="470">
        <v>29</v>
      </c>
      <c r="O54" s="471">
        <f t="shared" si="13"/>
        <v>248</v>
      </c>
      <c r="P54" s="472"/>
      <c r="Q54" s="473">
        <f t="shared" si="16"/>
        <v>0.23790322580645162</v>
      </c>
      <c r="R54" s="474">
        <f t="shared" si="14"/>
        <v>13</v>
      </c>
      <c r="S54" s="475">
        <f t="shared" si="15"/>
        <v>19.076923076923077</v>
      </c>
    </row>
    <row r="55" spans="2:19" s="468" customFormat="1" ht="25.15" customHeight="1">
      <c r="B55" s="469" t="s">
        <v>2714</v>
      </c>
      <c r="C55" s="470">
        <v>29</v>
      </c>
      <c r="D55" s="470">
        <v>31</v>
      </c>
      <c r="E55" s="470">
        <v>34</v>
      </c>
      <c r="F55" s="470">
        <v>74</v>
      </c>
      <c r="G55" s="470">
        <v>92</v>
      </c>
      <c r="H55" s="470">
        <v>91</v>
      </c>
      <c r="I55" s="470">
        <v>89</v>
      </c>
      <c r="J55" s="470">
        <v>24</v>
      </c>
      <c r="K55" s="470">
        <v>29</v>
      </c>
      <c r="L55" s="470">
        <v>27</v>
      </c>
      <c r="M55" s="470">
        <v>20</v>
      </c>
      <c r="N55" s="470">
        <v>35</v>
      </c>
      <c r="O55" s="471">
        <f t="shared" si="13"/>
        <v>575</v>
      </c>
      <c r="P55" s="472"/>
      <c r="Q55" s="473">
        <f t="shared" si="16"/>
        <v>-0.46608695652173915</v>
      </c>
      <c r="R55" s="474">
        <f t="shared" si="14"/>
        <v>20</v>
      </c>
      <c r="S55" s="475">
        <f t="shared" si="15"/>
        <v>28.75</v>
      </c>
    </row>
    <row r="56" spans="2:19" s="468" customFormat="1" ht="25.15" customHeight="1">
      <c r="B56" s="469" t="s">
        <v>2715</v>
      </c>
      <c r="C56" s="470"/>
      <c r="D56" s="470"/>
      <c r="E56" s="470"/>
      <c r="F56" s="470"/>
      <c r="G56" s="470"/>
      <c r="H56" s="470"/>
      <c r="I56" s="470"/>
      <c r="J56" s="470"/>
      <c r="K56" s="470"/>
      <c r="L56" s="470"/>
      <c r="M56" s="470"/>
      <c r="N56" s="470"/>
      <c r="O56" s="471">
        <v>323</v>
      </c>
      <c r="P56" s="482" t="s">
        <v>2615</v>
      </c>
      <c r="Q56" s="473">
        <f t="shared" si="16"/>
        <v>-4.9535603715170282E-2</v>
      </c>
      <c r="R56" s="474">
        <f t="shared" si="14"/>
        <v>8</v>
      </c>
      <c r="S56" s="475">
        <f t="shared" si="15"/>
        <v>40.375</v>
      </c>
    </row>
    <row r="57" spans="2:19" s="468" customFormat="1" ht="43.15" customHeight="1">
      <c r="B57" s="479" t="s">
        <v>2580</v>
      </c>
      <c r="C57" s="463" t="s">
        <v>1830</v>
      </c>
      <c r="D57" s="463" t="s">
        <v>2548</v>
      </c>
      <c r="E57" s="463" t="s">
        <v>2549</v>
      </c>
      <c r="F57" s="463" t="s">
        <v>2550</v>
      </c>
      <c r="G57" s="463" t="s">
        <v>2551</v>
      </c>
      <c r="H57" s="463" t="s">
        <v>2552</v>
      </c>
      <c r="I57" s="463" t="s">
        <v>2553</v>
      </c>
      <c r="J57" s="463" t="s">
        <v>2554</v>
      </c>
      <c r="K57" s="463" t="s">
        <v>2555</v>
      </c>
      <c r="L57" s="463" t="s">
        <v>2556</v>
      </c>
      <c r="M57" s="463" t="s">
        <v>2557</v>
      </c>
      <c r="N57" s="463" t="s">
        <v>2558</v>
      </c>
      <c r="O57" s="463" t="s">
        <v>2559</v>
      </c>
      <c r="P57" s="1033" t="s">
        <v>2560</v>
      </c>
      <c r="Q57" s="1034"/>
      <c r="S57" s="489"/>
    </row>
    <row r="58" spans="2:19" s="468" customFormat="1" ht="25.15" customHeight="1">
      <c r="B58" s="469" t="s">
        <v>2709</v>
      </c>
      <c r="C58" s="470">
        <f t="shared" ref="C58:O64" si="17">C16/C50</f>
        <v>56.820550000000004</v>
      </c>
      <c r="D58" s="470">
        <f t="shared" si="17"/>
        <v>58.301212121212124</v>
      </c>
      <c r="E58" s="470">
        <f t="shared" si="17"/>
        <v>79.28885714285714</v>
      </c>
      <c r="F58" s="470">
        <f>IFERROR(F16/F50,"")</f>
        <v>39.050000000000004</v>
      </c>
      <c r="G58" s="470" t="str">
        <f t="shared" ref="G58:N58" si="18">IFERROR(G16/G50,"")</f>
        <v/>
      </c>
      <c r="H58" s="470" t="str">
        <f t="shared" si="18"/>
        <v/>
      </c>
      <c r="I58" s="470" t="str">
        <f t="shared" si="18"/>
        <v/>
      </c>
      <c r="J58" s="470" t="str">
        <f t="shared" si="18"/>
        <v/>
      </c>
      <c r="K58" s="470" t="str">
        <f t="shared" si="18"/>
        <v/>
      </c>
      <c r="L58" s="470" t="str">
        <f t="shared" si="18"/>
        <v/>
      </c>
      <c r="M58" s="470" t="str">
        <f t="shared" si="18"/>
        <v/>
      </c>
      <c r="N58" s="470" t="str">
        <f t="shared" si="18"/>
        <v/>
      </c>
      <c r="O58" s="471">
        <f t="shared" si="17"/>
        <v>59.917212121212131</v>
      </c>
      <c r="P58" s="472"/>
      <c r="Q58" s="473"/>
      <c r="S58" s="489"/>
    </row>
    <row r="59" spans="2:19" s="468" customFormat="1" ht="25.15" customHeight="1">
      <c r="B59" s="469" t="s">
        <v>2710</v>
      </c>
      <c r="C59" s="470">
        <f t="shared" si="17"/>
        <v>41.699896551724137</v>
      </c>
      <c r="D59" s="470">
        <f t="shared" si="17"/>
        <v>58.267413793103451</v>
      </c>
      <c r="E59" s="470">
        <f t="shared" si="17"/>
        <v>58.273571428571422</v>
      </c>
      <c r="F59" s="470">
        <f t="shared" si="17"/>
        <v>48.901904761904767</v>
      </c>
      <c r="G59" s="470">
        <f t="shared" si="17"/>
        <v>42.07578947368421</v>
      </c>
      <c r="H59" s="470">
        <f t="shared" si="17"/>
        <v>59.600652173913048</v>
      </c>
      <c r="I59" s="470">
        <f t="shared" si="17"/>
        <v>81.324090909090913</v>
      </c>
      <c r="J59" s="470">
        <f t="shared" si="17"/>
        <v>80.699545454545444</v>
      </c>
      <c r="K59" s="470">
        <f t="shared" si="17"/>
        <v>88.849629629629632</v>
      </c>
      <c r="L59" s="476">
        <f t="shared" si="17"/>
        <v>58.214516129032262</v>
      </c>
      <c r="M59" s="476">
        <f t="shared" si="17"/>
        <v>43.191200000000002</v>
      </c>
      <c r="N59" s="476">
        <f t="shared" si="17"/>
        <v>60.14806451612904</v>
      </c>
      <c r="O59" s="471">
        <f t="shared" si="17"/>
        <v>60.066407166123774</v>
      </c>
      <c r="P59" s="472"/>
      <c r="Q59" s="473"/>
      <c r="S59" s="489"/>
    </row>
    <row r="60" spans="2:19" s="468" customFormat="1" ht="25.15" customHeight="1">
      <c r="B60" s="469" t="s">
        <v>2711</v>
      </c>
      <c r="C60" s="470">
        <f t="shared" si="17"/>
        <v>59.865384615384613</v>
      </c>
      <c r="D60" s="470">
        <f t="shared" si="17"/>
        <v>41.317766666666671</v>
      </c>
      <c r="E60" s="470">
        <f t="shared" si="17"/>
        <v>54.431153846153848</v>
      </c>
      <c r="F60" s="470">
        <f t="shared" si="17"/>
        <v>34.508636363636356</v>
      </c>
      <c r="G60" s="470">
        <f t="shared" si="17"/>
        <v>47.473423076923076</v>
      </c>
      <c r="H60" s="470">
        <f t="shared" si="17"/>
        <v>55.09845</v>
      </c>
      <c r="I60" s="470">
        <f t="shared" si="17"/>
        <v>51.005517241379316</v>
      </c>
      <c r="J60" s="470">
        <f t="shared" si="17"/>
        <v>45.666666666666664</v>
      </c>
      <c r="K60" s="470">
        <f t="shared" si="17"/>
        <v>45.085652173913047</v>
      </c>
      <c r="L60" s="470">
        <f t="shared" si="17"/>
        <v>43.200916666666672</v>
      </c>
      <c r="M60" s="470">
        <f t="shared" si="17"/>
        <v>62.989312499999997</v>
      </c>
      <c r="N60" s="470">
        <f t="shared" si="17"/>
        <v>55.005882352941185</v>
      </c>
      <c r="O60" s="471">
        <f t="shared" si="17"/>
        <v>49.218962457337888</v>
      </c>
      <c r="P60" s="472"/>
      <c r="Q60" s="473">
        <f>($O$59-O60)/O60</f>
        <v>0.22039157607575041</v>
      </c>
      <c r="S60" s="489"/>
    </row>
    <row r="61" spans="2:19" s="468" customFormat="1" ht="25.15" customHeight="1">
      <c r="B61" s="469" t="s">
        <v>2712</v>
      </c>
      <c r="C61" s="470">
        <f t="shared" si="17"/>
        <v>90.177777777777777</v>
      </c>
      <c r="D61" s="470">
        <f t="shared" si="17"/>
        <v>71.12733333333334</v>
      </c>
      <c r="E61" s="470">
        <f t="shared" si="17"/>
        <v>49.45028571428572</v>
      </c>
      <c r="F61" s="470">
        <f t="shared" si="17"/>
        <v>40.027160000000002</v>
      </c>
      <c r="G61" s="470">
        <f t="shared" si="17"/>
        <v>73.510789473684213</v>
      </c>
      <c r="H61" s="470">
        <f t="shared" si="17"/>
        <v>78.748000000000005</v>
      </c>
      <c r="I61" s="470">
        <f t="shared" si="17"/>
        <v>58.834999999999994</v>
      </c>
      <c r="J61" s="470">
        <f t="shared" si="17"/>
        <v>72.333333333333329</v>
      </c>
      <c r="K61" s="470">
        <f t="shared" si="17"/>
        <v>55.316666666666663</v>
      </c>
      <c r="L61" s="470">
        <f t="shared" si="17"/>
        <v>66.263999999999996</v>
      </c>
      <c r="M61" s="470">
        <f t="shared" si="17"/>
        <v>84.572222222222223</v>
      </c>
      <c r="N61" s="470">
        <f t="shared" si="17"/>
        <v>38.917391304347824</v>
      </c>
      <c r="O61" s="471">
        <f t="shared" si="17"/>
        <v>62.910542253521129</v>
      </c>
      <c r="P61" s="472"/>
      <c r="Q61" s="473">
        <f t="shared" ref="Q61:Q64" si="19">($O$59-O61)/O61</f>
        <v>-4.5209196829616702E-2</v>
      </c>
      <c r="S61" s="489"/>
    </row>
    <row r="62" spans="2:19" s="468" customFormat="1" ht="25.15" customHeight="1">
      <c r="B62" s="469" t="s">
        <v>2713</v>
      </c>
      <c r="C62" s="470">
        <f t="shared" si="17"/>
        <v>57.141599999999997</v>
      </c>
      <c r="D62" s="470">
        <f t="shared" si="17"/>
        <v>175.42857142857142</v>
      </c>
      <c r="E62" s="470">
        <f t="shared" si="17"/>
        <v>93.260869565217391</v>
      </c>
      <c r="F62" s="470">
        <f t="shared" si="17"/>
        <v>87.1</v>
      </c>
      <c r="G62" s="470">
        <f t="shared" si="17"/>
        <v>109.64705882352941</v>
      </c>
      <c r="H62" s="470">
        <f t="shared" si="17"/>
        <v>89.548387096774192</v>
      </c>
      <c r="I62" s="470">
        <f t="shared" si="17"/>
        <v>64.764705882352942</v>
      </c>
      <c r="J62" s="470">
        <f t="shared" si="17"/>
        <v>115.06666666666666</v>
      </c>
      <c r="K62" s="470">
        <f t="shared" si="17"/>
        <v>127.46666666666667</v>
      </c>
      <c r="L62" s="470">
        <f t="shared" si="17"/>
        <v>75.684210526315795</v>
      </c>
      <c r="M62" s="470">
        <f t="shared" si="17"/>
        <v>102.8695652173913</v>
      </c>
      <c r="N62" s="470">
        <f t="shared" si="17"/>
        <v>84.827586206896555</v>
      </c>
      <c r="O62" s="471">
        <f t="shared" si="17"/>
        <v>94.413467741935492</v>
      </c>
      <c r="P62" s="472"/>
      <c r="Q62" s="473">
        <f t="shared" si="19"/>
        <v>-0.36379407935416647</v>
      </c>
      <c r="S62" s="489"/>
    </row>
    <row r="63" spans="2:19" s="468" customFormat="1" ht="25.15" customHeight="1">
      <c r="B63" s="469" t="s">
        <v>2714</v>
      </c>
      <c r="C63" s="470">
        <f t="shared" si="17"/>
        <v>58.379310344827587</v>
      </c>
      <c r="D63" s="470">
        <f t="shared" si="17"/>
        <v>62.903225806451616</v>
      </c>
      <c r="E63" s="470">
        <f t="shared" si="17"/>
        <v>88.705882352941174</v>
      </c>
      <c r="F63" s="470">
        <f t="shared" si="17"/>
        <v>100.85135135135135</v>
      </c>
      <c r="G63" s="470">
        <f t="shared" si="17"/>
        <v>109.40217391304348</v>
      </c>
      <c r="H63" s="470">
        <f t="shared" si="17"/>
        <v>115.86813186813187</v>
      </c>
      <c r="I63" s="470">
        <f t="shared" si="17"/>
        <v>116.97752808988764</v>
      </c>
      <c r="J63" s="470">
        <f t="shared" si="17"/>
        <v>116.5</v>
      </c>
      <c r="K63" s="470">
        <f t="shared" si="17"/>
        <v>40.862068965517238</v>
      </c>
      <c r="L63" s="470">
        <f t="shared" si="17"/>
        <v>47.777777777777779</v>
      </c>
      <c r="M63" s="470">
        <f t="shared" si="17"/>
        <v>81.2</v>
      </c>
      <c r="N63" s="470">
        <f t="shared" si="17"/>
        <v>73.914285714285711</v>
      </c>
      <c r="O63" s="471">
        <f t="shared" si="17"/>
        <v>94.998260869565215</v>
      </c>
      <c r="P63" s="472"/>
      <c r="Q63" s="473">
        <f t="shared" si="19"/>
        <v>-0.36771045473562591</v>
      </c>
      <c r="S63" s="489"/>
    </row>
    <row r="64" spans="2:19" s="468" customFormat="1" ht="25.15" customHeight="1">
      <c r="B64" s="469" t="s">
        <v>2715</v>
      </c>
      <c r="C64" s="470"/>
      <c r="D64" s="470"/>
      <c r="E64" s="470"/>
      <c r="F64" s="470"/>
      <c r="G64" s="470"/>
      <c r="H64" s="470"/>
      <c r="I64" s="470"/>
      <c r="J64" s="470"/>
      <c r="K64" s="470"/>
      <c r="L64" s="470"/>
      <c r="M64" s="470"/>
      <c r="N64" s="470"/>
      <c r="O64" s="471">
        <f t="shared" si="17"/>
        <v>59.881997523219802</v>
      </c>
      <c r="P64" s="472"/>
      <c r="Q64" s="473">
        <f t="shared" si="19"/>
        <v>3.0795506250850396E-3</v>
      </c>
      <c r="S64" s="489"/>
    </row>
    <row r="65" spans="1:21" s="468" customFormat="1" ht="25.15" customHeight="1">
      <c r="B65" s="490"/>
      <c r="S65" s="489"/>
    </row>
    <row r="66" spans="1:21" s="468" customFormat="1" ht="51" customHeight="1">
      <c r="B66" s="479" t="s">
        <v>2719</v>
      </c>
      <c r="C66" s="463" t="s">
        <v>1830</v>
      </c>
      <c r="D66" s="463" t="s">
        <v>2548</v>
      </c>
      <c r="E66" s="463" t="s">
        <v>2549</v>
      </c>
      <c r="F66" s="463" t="s">
        <v>2550</v>
      </c>
      <c r="G66" s="463" t="s">
        <v>2551</v>
      </c>
      <c r="H66" s="463" t="s">
        <v>2552</v>
      </c>
      <c r="I66" s="463" t="s">
        <v>2553</v>
      </c>
      <c r="J66" s="463" t="s">
        <v>2554</v>
      </c>
      <c r="K66" s="463" t="s">
        <v>2555</v>
      </c>
      <c r="L66" s="463" t="s">
        <v>2556</v>
      </c>
      <c r="M66" s="463" t="s">
        <v>2557</v>
      </c>
      <c r="N66" s="463" t="s">
        <v>2558</v>
      </c>
      <c r="O66" s="463" t="s">
        <v>2559</v>
      </c>
      <c r="P66" s="1033" t="s">
        <v>2560</v>
      </c>
      <c r="Q66" s="1034"/>
      <c r="S66" s="489"/>
    </row>
    <row r="67" spans="1:21" s="468" customFormat="1" ht="25.15" customHeight="1">
      <c r="B67" s="469" t="s">
        <v>2709</v>
      </c>
      <c r="C67" s="470">
        <f t="shared" ref="C67:N73" si="20">C33+C50</f>
        <v>67</v>
      </c>
      <c r="D67" s="470">
        <f t="shared" si="20"/>
        <v>54</v>
      </c>
      <c r="E67" s="470">
        <f t="shared" si="20"/>
        <v>61</v>
      </c>
      <c r="F67" s="470">
        <f>IFERROR(F33+F50,"")</f>
        <v>45</v>
      </c>
      <c r="G67" s="470" t="str">
        <f t="shared" ref="G67:N67" si="21">IFERROR(G33+G50,"")</f>
        <v/>
      </c>
      <c r="H67" s="470" t="str">
        <f t="shared" si="21"/>
        <v/>
      </c>
      <c r="I67" s="470" t="str">
        <f t="shared" si="21"/>
        <v/>
      </c>
      <c r="J67" s="470" t="str">
        <f t="shared" si="21"/>
        <v/>
      </c>
      <c r="K67" s="470" t="str">
        <f t="shared" si="21"/>
        <v/>
      </c>
      <c r="L67" s="470" t="str">
        <f t="shared" si="21"/>
        <v/>
      </c>
      <c r="M67" s="470" t="str">
        <f t="shared" si="21"/>
        <v/>
      </c>
      <c r="N67" s="470" t="str">
        <f t="shared" si="21"/>
        <v/>
      </c>
      <c r="O67" s="471">
        <f t="shared" ref="O67" si="22">SUM(C67:N67)</f>
        <v>227</v>
      </c>
      <c r="P67" s="471"/>
      <c r="Q67" s="491"/>
      <c r="S67" s="489"/>
    </row>
    <row r="68" spans="1:21" s="468" customFormat="1" ht="25.15" customHeight="1">
      <c r="B68" s="469" t="s">
        <v>2710</v>
      </c>
      <c r="C68" s="470">
        <f t="shared" si="20"/>
        <v>52</v>
      </c>
      <c r="D68" s="470">
        <f t="shared" si="20"/>
        <v>46</v>
      </c>
      <c r="E68" s="470">
        <f t="shared" si="20"/>
        <v>55</v>
      </c>
      <c r="F68" s="470">
        <f t="shared" si="20"/>
        <v>40</v>
      </c>
      <c r="G68" s="470">
        <f t="shared" si="20"/>
        <v>34</v>
      </c>
      <c r="H68" s="470">
        <f t="shared" si="20"/>
        <v>36</v>
      </c>
      <c r="I68" s="470">
        <f t="shared" si="20"/>
        <v>40</v>
      </c>
      <c r="J68" s="470">
        <f t="shared" si="20"/>
        <v>38</v>
      </c>
      <c r="K68" s="470">
        <f t="shared" si="20"/>
        <v>42</v>
      </c>
      <c r="L68" s="470">
        <f t="shared" si="20"/>
        <v>48</v>
      </c>
      <c r="M68" s="470">
        <f t="shared" si="20"/>
        <v>38</v>
      </c>
      <c r="N68" s="470">
        <f t="shared" si="20"/>
        <v>45</v>
      </c>
      <c r="O68" s="471">
        <f t="shared" ref="O68:O72" si="23">SUM(C68:N68)</f>
        <v>514</v>
      </c>
      <c r="P68" s="471"/>
      <c r="Q68" s="491"/>
      <c r="S68" s="489"/>
    </row>
    <row r="69" spans="1:21" s="468" customFormat="1" ht="25.15" customHeight="1">
      <c r="B69" s="469" t="s">
        <v>2711</v>
      </c>
      <c r="C69" s="470">
        <f t="shared" si="20"/>
        <v>46</v>
      </c>
      <c r="D69" s="470">
        <f t="shared" si="20"/>
        <v>54</v>
      </c>
      <c r="E69" s="470">
        <f t="shared" si="20"/>
        <v>59</v>
      </c>
      <c r="F69" s="470">
        <f t="shared" si="20"/>
        <v>57</v>
      </c>
      <c r="G69" s="470">
        <f t="shared" si="20"/>
        <v>42</v>
      </c>
      <c r="H69" s="470">
        <f t="shared" si="20"/>
        <v>65</v>
      </c>
      <c r="I69" s="470">
        <f t="shared" si="20"/>
        <v>45</v>
      </c>
      <c r="J69" s="470">
        <f t="shared" si="20"/>
        <v>5</v>
      </c>
      <c r="K69" s="470">
        <f t="shared" si="20"/>
        <v>31</v>
      </c>
      <c r="L69" s="470">
        <f t="shared" si="20"/>
        <v>32</v>
      </c>
      <c r="M69" s="470">
        <f t="shared" si="20"/>
        <v>28</v>
      </c>
      <c r="N69" s="470">
        <f t="shared" si="20"/>
        <v>36</v>
      </c>
      <c r="O69" s="471">
        <f t="shared" si="23"/>
        <v>500</v>
      </c>
      <c r="P69" s="482" t="s">
        <v>2573</v>
      </c>
      <c r="Q69" s="491">
        <f>($O$68-O69)/O69</f>
        <v>2.8000000000000001E-2</v>
      </c>
      <c r="S69" s="489"/>
    </row>
    <row r="70" spans="1:21" s="468" customFormat="1" ht="25.15" customHeight="1">
      <c r="B70" s="469" t="s">
        <v>2712</v>
      </c>
      <c r="C70" s="470">
        <f t="shared" si="20"/>
        <v>36</v>
      </c>
      <c r="D70" s="470">
        <f t="shared" si="20"/>
        <v>67</v>
      </c>
      <c r="E70" s="470">
        <f t="shared" si="20"/>
        <v>77</v>
      </c>
      <c r="F70" s="470">
        <f t="shared" si="20"/>
        <v>59</v>
      </c>
      <c r="G70" s="470">
        <f t="shared" si="20"/>
        <v>49</v>
      </c>
      <c r="H70" s="470">
        <f t="shared" si="20"/>
        <v>58</v>
      </c>
      <c r="I70" s="470">
        <f t="shared" si="20"/>
        <v>76</v>
      </c>
      <c r="J70" s="470">
        <f t="shared" si="20"/>
        <v>4</v>
      </c>
      <c r="K70" s="470">
        <f t="shared" si="20"/>
        <v>42</v>
      </c>
      <c r="L70" s="470">
        <f t="shared" si="20"/>
        <v>47</v>
      </c>
      <c r="M70" s="470">
        <f t="shared" si="20"/>
        <v>34</v>
      </c>
      <c r="N70" s="470">
        <f t="shared" si="20"/>
        <v>50</v>
      </c>
      <c r="O70" s="471">
        <f t="shared" si="23"/>
        <v>599</v>
      </c>
      <c r="P70" s="471"/>
      <c r="Q70" s="491">
        <f t="shared" ref="Q70:Q73" si="24">($O$68-O70)/O70</f>
        <v>-0.14190317195325541</v>
      </c>
      <c r="S70" s="489"/>
    </row>
    <row r="71" spans="1:21" s="468" customFormat="1" ht="25.15" customHeight="1">
      <c r="B71" s="469" t="s">
        <v>2713</v>
      </c>
      <c r="C71" s="470">
        <f t="shared" si="20"/>
        <v>56</v>
      </c>
      <c r="D71" s="470">
        <f t="shared" si="20"/>
        <v>57</v>
      </c>
      <c r="E71" s="470">
        <f t="shared" si="20"/>
        <v>67</v>
      </c>
      <c r="F71" s="470">
        <f t="shared" si="20"/>
        <v>104</v>
      </c>
      <c r="G71" s="470">
        <f t="shared" si="20"/>
        <v>37</v>
      </c>
      <c r="H71" s="470">
        <f t="shared" si="20"/>
        <v>75</v>
      </c>
      <c r="I71" s="470">
        <f t="shared" si="20"/>
        <v>37</v>
      </c>
      <c r="J71" s="470">
        <f t="shared" si="20"/>
        <v>20</v>
      </c>
      <c r="K71" s="470">
        <f t="shared" si="20"/>
        <v>27</v>
      </c>
      <c r="L71" s="470">
        <f t="shared" si="20"/>
        <v>40</v>
      </c>
      <c r="M71" s="470">
        <f t="shared" si="20"/>
        <v>42</v>
      </c>
      <c r="N71" s="470">
        <f t="shared" si="20"/>
        <v>59</v>
      </c>
      <c r="O71" s="471">
        <f t="shared" si="23"/>
        <v>621</v>
      </c>
      <c r="P71" s="471"/>
      <c r="Q71" s="491">
        <f t="shared" si="24"/>
        <v>-0.17230273752012881</v>
      </c>
      <c r="S71" s="489"/>
    </row>
    <row r="72" spans="1:21" s="468" customFormat="1" ht="25.15" customHeight="1">
      <c r="B72" s="469" t="s">
        <v>2714</v>
      </c>
      <c r="C72" s="470">
        <f t="shared" si="20"/>
        <v>82</v>
      </c>
      <c r="D72" s="470">
        <f t="shared" si="20"/>
        <v>62</v>
      </c>
      <c r="E72" s="470">
        <f t="shared" si="20"/>
        <v>80</v>
      </c>
      <c r="F72" s="470">
        <f t="shared" si="20"/>
        <v>91</v>
      </c>
      <c r="G72" s="470">
        <f t="shared" si="20"/>
        <v>144</v>
      </c>
      <c r="H72" s="470">
        <f t="shared" si="20"/>
        <v>114</v>
      </c>
      <c r="I72" s="470">
        <f t="shared" si="20"/>
        <v>121</v>
      </c>
      <c r="J72" s="470">
        <f t="shared" si="20"/>
        <v>35</v>
      </c>
      <c r="K72" s="470">
        <f t="shared" si="20"/>
        <v>69</v>
      </c>
      <c r="L72" s="470">
        <f t="shared" si="20"/>
        <v>78</v>
      </c>
      <c r="M72" s="470">
        <f t="shared" si="20"/>
        <v>40</v>
      </c>
      <c r="N72" s="470">
        <f t="shared" si="20"/>
        <v>53</v>
      </c>
      <c r="O72" s="471">
        <f t="shared" si="23"/>
        <v>969</v>
      </c>
      <c r="P72" s="482" t="s">
        <v>2574</v>
      </c>
      <c r="Q72" s="491">
        <f t="shared" si="24"/>
        <v>-0.4695562435500516</v>
      </c>
      <c r="S72" s="489"/>
    </row>
    <row r="73" spans="1:21" s="468" customFormat="1" ht="25.15" customHeight="1">
      <c r="B73" s="469" t="s">
        <v>2715</v>
      </c>
      <c r="C73" s="470">
        <f t="shared" si="20"/>
        <v>0</v>
      </c>
      <c r="D73" s="470">
        <f t="shared" si="20"/>
        <v>0</v>
      </c>
      <c r="E73" s="470">
        <f t="shared" si="20"/>
        <v>0</v>
      </c>
      <c r="F73" s="470">
        <f t="shared" si="20"/>
        <v>0</v>
      </c>
      <c r="G73" s="470">
        <f t="shared" si="20"/>
        <v>0</v>
      </c>
      <c r="H73" s="470">
        <f t="shared" si="20"/>
        <v>0</v>
      </c>
      <c r="I73" s="470">
        <f t="shared" si="20"/>
        <v>0</v>
      </c>
      <c r="J73" s="470">
        <f t="shared" si="20"/>
        <v>0</v>
      </c>
      <c r="K73" s="470">
        <f t="shared" si="20"/>
        <v>0</v>
      </c>
      <c r="L73" s="470">
        <f t="shared" si="20"/>
        <v>0</v>
      </c>
      <c r="M73" s="470">
        <f t="shared" si="20"/>
        <v>0</v>
      </c>
      <c r="N73" s="470">
        <f t="shared" si="20"/>
        <v>0</v>
      </c>
      <c r="O73" s="471">
        <f>O39+O56</f>
        <v>833</v>
      </c>
      <c r="P73" s="471" t="s">
        <v>2582</v>
      </c>
      <c r="Q73" s="491">
        <f t="shared" si="24"/>
        <v>-0.38295318127250899</v>
      </c>
      <c r="S73" s="489"/>
    </row>
    <row r="74" spans="1:21" ht="18">
      <c r="O74" s="492"/>
      <c r="P74" s="492"/>
      <c r="R74" s="468"/>
      <c r="S74" s="489"/>
      <c r="T74" s="468"/>
      <c r="U74" s="468"/>
    </row>
    <row r="75" spans="1:21" ht="25.15" customHeight="1">
      <c r="O75" s="492"/>
      <c r="P75" s="492"/>
      <c r="S75" s="489"/>
      <c r="T75" s="468"/>
      <c r="U75" s="468"/>
    </row>
    <row r="76" spans="1:21" ht="85.9" customHeight="1">
      <c r="B76" s="1036" t="s">
        <v>2720</v>
      </c>
      <c r="C76" s="1036"/>
      <c r="D76" s="1036"/>
      <c r="E76" s="1036"/>
      <c r="F76" s="1036"/>
      <c r="G76" s="1036"/>
      <c r="H76" s="1036"/>
      <c r="I76" s="1036"/>
      <c r="J76" s="1036"/>
      <c r="K76" s="1036"/>
      <c r="L76" s="1036"/>
      <c r="M76" s="1036"/>
      <c r="N76" s="1036"/>
      <c r="O76" s="1036"/>
    </row>
    <row r="77" spans="1:21" ht="115.9" customHeight="1">
      <c r="B77" s="1046" t="s">
        <v>2721</v>
      </c>
      <c r="C77" s="1046"/>
      <c r="D77" s="1046"/>
      <c r="E77" s="1046"/>
      <c r="F77" s="1046"/>
      <c r="G77" s="1046"/>
      <c r="H77" s="1046"/>
      <c r="I77" s="1046"/>
      <c r="J77" s="1046"/>
      <c r="K77" s="1046"/>
      <c r="L77" s="1046"/>
      <c r="M77" s="1046"/>
      <c r="N77" s="1046"/>
      <c r="O77" s="1046"/>
    </row>
    <row r="78" spans="1:21" ht="25.15" customHeight="1">
      <c r="B78" s="493"/>
      <c r="S78" s="489"/>
      <c r="T78" s="468"/>
      <c r="U78" s="468"/>
    </row>
    <row r="79" spans="1:21" ht="45" customHeight="1">
      <c r="B79" s="462" t="s">
        <v>2722</v>
      </c>
      <c r="C79" s="463" t="s">
        <v>1830</v>
      </c>
      <c r="D79" s="463" t="s">
        <v>2548</v>
      </c>
      <c r="E79" s="463" t="s">
        <v>2549</v>
      </c>
      <c r="F79" s="463" t="s">
        <v>2550</v>
      </c>
      <c r="G79" s="463" t="s">
        <v>2551</v>
      </c>
      <c r="H79" s="463" t="s">
        <v>2552</v>
      </c>
      <c r="I79" s="463" t="s">
        <v>2553</v>
      </c>
      <c r="J79" s="463" t="s">
        <v>2554</v>
      </c>
      <c r="K79" s="463" t="s">
        <v>2555</v>
      </c>
      <c r="L79" s="463" t="s">
        <v>2556</v>
      </c>
      <c r="M79" s="463" t="s">
        <v>2557</v>
      </c>
      <c r="N79" s="463" t="s">
        <v>2558</v>
      </c>
      <c r="O79" s="463" t="s">
        <v>2559</v>
      </c>
      <c r="P79" s="1044" t="s">
        <v>2560</v>
      </c>
      <c r="Q79" s="1045"/>
    </row>
    <row r="80" spans="1:21" ht="25.15" customHeight="1">
      <c r="A80" s="560" t="s">
        <v>975</v>
      </c>
      <c r="B80" s="469" t="s">
        <v>2723</v>
      </c>
      <c r="C80" s="470">
        <f>IFERROR(GETPIVOTDATA("Poids (Kg)",'Data Par Département'!$A$30,"Partenaires / Associations",$A$80,"Months (Date)",C14),"")</f>
        <v>846.47</v>
      </c>
      <c r="D80" s="470">
        <f>IFERROR(GETPIVOTDATA("Poids (Kg)",'Data Par Département'!$A$30,"Partenaires / Associations",$A$80,"Months (Date)",D14),"")</f>
        <v>821.09</v>
      </c>
      <c r="E80" s="470">
        <f>IFERROR(GETPIVOTDATA("Poids (Kg)",'Data Par Département'!$A$30,"Partenaires / Associations",$A$80,"Months (Date)",E14),"")</f>
        <v>883.6</v>
      </c>
      <c r="F80" s="470">
        <f>IFERROR(GETPIVOTDATA("Poids (Kg)",'Data Par Département'!$A$30,"Partenaires / Associations",$A$80,"Months (Date)",F14),"")</f>
        <v>230</v>
      </c>
      <c r="G80" s="470" t="str">
        <f>IFERROR(GETPIVOTDATA("Poids (Kg)",'Data Par Département'!$A$30,"Partenaires / Associations",$A$80,"Months (Date)",G14),"")</f>
        <v/>
      </c>
      <c r="H80" s="470" t="str">
        <f>IFERROR(GETPIVOTDATA("Poids (Kg)",'Data Par Département'!$A$30,"Partenaires / Associations",$A$80,"Months (Date)",H14),"")</f>
        <v/>
      </c>
      <c r="I80" s="470" t="str">
        <f>IFERROR(GETPIVOTDATA("Poids (Kg)",'Data Par Département'!$A$30,"Partenaires / Associations",$A$80,"Months (Date)",I14),"")</f>
        <v/>
      </c>
      <c r="J80" s="470" t="str">
        <f>IFERROR(GETPIVOTDATA("Poids (Kg)",'Data Par Département'!$A$30,"Partenaires / Associations",$A$80,"Months (Date)",J14),"")</f>
        <v/>
      </c>
      <c r="K80" s="470" t="str">
        <f>IFERROR(GETPIVOTDATA("Poids (Kg)",'Data Par Département'!$A$30,"Partenaires / Associations",$A$80,"Months (Date)",K14),"")</f>
        <v/>
      </c>
      <c r="L80" s="470" t="str">
        <f>IFERROR(GETPIVOTDATA("Poids (Kg)",'Data Par Département'!$A$30,"Partenaires / Associations",$A$80,"Months (Date)",L14),"")</f>
        <v/>
      </c>
      <c r="M80" s="470" t="str">
        <f>IFERROR(GETPIVOTDATA("Poids (Kg)",'Data Par Département'!$A$30,"Partenaires / Associations",$A$80,"Months (Date)",M14),"")</f>
        <v/>
      </c>
      <c r="N80" s="470" t="str">
        <f>IFERROR(GETPIVOTDATA("Poids (Kg)",'Data Par Département'!$A$30,"Partenaires / Associations",$A$80,"Months (Date)",N14),"")</f>
        <v/>
      </c>
      <c r="O80" s="471">
        <f>SUM(C80:N80)</f>
        <v>2781.16</v>
      </c>
      <c r="P80" s="472"/>
      <c r="Q80" s="473"/>
    </row>
    <row r="81" spans="1:17" ht="25.15" customHeight="1">
      <c r="B81" s="469" t="s">
        <v>2724</v>
      </c>
      <c r="C81" s="470">
        <v>475.86</v>
      </c>
      <c r="D81" s="470">
        <v>911.82799999999997</v>
      </c>
      <c r="E81" s="470">
        <v>775</v>
      </c>
      <c r="F81" s="470">
        <v>505.77</v>
      </c>
      <c r="G81" s="470">
        <v>510.55</v>
      </c>
      <c r="H81" s="470">
        <v>489.93</v>
      </c>
      <c r="I81" s="470">
        <v>470.5</v>
      </c>
      <c r="J81" s="470">
        <v>0</v>
      </c>
      <c r="K81" s="470">
        <v>1430.25</v>
      </c>
      <c r="L81" s="476">
        <v>549.13</v>
      </c>
      <c r="M81" s="476">
        <v>624.04999999999995</v>
      </c>
      <c r="N81" s="476">
        <v>586.25</v>
      </c>
      <c r="O81" s="471">
        <f>SUM(C81:N81)</f>
        <v>7329.1180000000004</v>
      </c>
      <c r="P81" s="472"/>
      <c r="Q81" s="473"/>
    </row>
    <row r="82" spans="1:17" ht="25.15" customHeight="1">
      <c r="B82" s="469" t="s">
        <v>2725</v>
      </c>
      <c r="C82" s="470">
        <v>696.8</v>
      </c>
      <c r="D82" s="470">
        <v>504.7</v>
      </c>
      <c r="E82" s="470">
        <v>627.70000000000005</v>
      </c>
      <c r="F82" s="470">
        <v>483.95000000000005</v>
      </c>
      <c r="G82" s="470">
        <v>379.5</v>
      </c>
      <c r="H82" s="470">
        <v>577</v>
      </c>
      <c r="I82" s="470">
        <v>628.5</v>
      </c>
      <c r="J82" s="470">
        <v>100</v>
      </c>
      <c r="K82" s="470">
        <v>479</v>
      </c>
      <c r="L82" s="470">
        <v>697.15</v>
      </c>
      <c r="M82" s="470">
        <v>637</v>
      </c>
      <c r="N82" s="470">
        <v>409</v>
      </c>
      <c r="O82" s="471">
        <f t="shared" ref="O82:O83" si="25">SUM(C82:N82)</f>
        <v>6220.2999999999993</v>
      </c>
      <c r="P82" s="472"/>
      <c r="Q82" s="473">
        <f>($O$81-O82)/O82</f>
        <v>0.17825796183463841</v>
      </c>
    </row>
    <row r="83" spans="1:17" ht="25.15" customHeight="1">
      <c r="B83" s="469" t="s">
        <v>2726</v>
      </c>
      <c r="C83" s="470">
        <v>857.6</v>
      </c>
      <c r="D83" s="470">
        <v>962</v>
      </c>
      <c r="E83" s="470">
        <v>751</v>
      </c>
      <c r="F83" s="470">
        <v>350</v>
      </c>
      <c r="G83" s="470">
        <v>840.7</v>
      </c>
      <c r="H83" s="470">
        <v>1148.2</v>
      </c>
      <c r="I83" s="470">
        <v>742.90000000000009</v>
      </c>
      <c r="J83" s="470">
        <v>139</v>
      </c>
      <c r="K83" s="470">
        <v>661</v>
      </c>
      <c r="L83" s="470">
        <v>849</v>
      </c>
      <c r="M83" s="470">
        <v>639</v>
      </c>
      <c r="N83" s="470">
        <v>467.1</v>
      </c>
      <c r="O83" s="471">
        <f t="shared" si="25"/>
        <v>8407.5</v>
      </c>
      <c r="P83" s="472"/>
      <c r="Q83" s="473">
        <f t="shared" ref="Q83:Q84" si="26">($O$81-O83)/O83</f>
        <v>-0.12826428783823962</v>
      </c>
    </row>
    <row r="84" spans="1:17" ht="25.15" customHeight="1">
      <c r="B84" s="469" t="s">
        <v>2727</v>
      </c>
      <c r="C84" s="470">
        <v>0</v>
      </c>
      <c r="D84" s="470">
        <v>0</v>
      </c>
      <c r="E84" s="470">
        <v>0</v>
      </c>
      <c r="F84" s="470">
        <v>0</v>
      </c>
      <c r="G84" s="470">
        <v>0</v>
      </c>
      <c r="H84" s="470">
        <v>0</v>
      </c>
      <c r="I84" s="470">
        <v>0</v>
      </c>
      <c r="J84" s="470">
        <v>0</v>
      </c>
      <c r="K84" s="470">
        <v>0</v>
      </c>
      <c r="L84" s="470">
        <v>0</v>
      </c>
      <c r="M84" s="470">
        <v>0</v>
      </c>
      <c r="N84" s="470">
        <v>621</v>
      </c>
      <c r="O84" s="471">
        <f>SUM(C84:N84)</f>
        <v>621</v>
      </c>
      <c r="P84" s="472" t="s">
        <v>2657</v>
      </c>
      <c r="Q84" s="473">
        <f t="shared" si="26"/>
        <v>10.802122383252819</v>
      </c>
    </row>
    <row r="85" spans="1:17" ht="25.15" customHeight="1"/>
    <row r="86" spans="1:17" ht="25.15" customHeight="1"/>
    <row r="87" spans="1:17" ht="51" customHeight="1">
      <c r="B87" s="462" t="s">
        <v>2728</v>
      </c>
      <c r="C87" s="463" t="s">
        <v>1830</v>
      </c>
      <c r="D87" s="463" t="s">
        <v>2548</v>
      </c>
      <c r="E87" s="463" t="s">
        <v>2549</v>
      </c>
      <c r="F87" s="463" t="s">
        <v>2550</v>
      </c>
      <c r="G87" s="463" t="s">
        <v>2551</v>
      </c>
      <c r="H87" s="463" t="s">
        <v>2552</v>
      </c>
      <c r="I87" s="463" t="s">
        <v>2553</v>
      </c>
      <c r="J87" s="463" t="s">
        <v>2554</v>
      </c>
      <c r="K87" s="463" t="s">
        <v>2555</v>
      </c>
      <c r="L87" s="463" t="s">
        <v>2556</v>
      </c>
      <c r="M87" s="463" t="s">
        <v>2557</v>
      </c>
      <c r="N87" s="463" t="s">
        <v>2558</v>
      </c>
      <c r="O87" s="463" t="s">
        <v>2559</v>
      </c>
      <c r="P87" s="1044" t="s">
        <v>2560</v>
      </c>
      <c r="Q87" s="1045"/>
    </row>
    <row r="88" spans="1:17" ht="25.15" customHeight="1">
      <c r="A88" s="560" t="s">
        <v>370</v>
      </c>
      <c r="B88" s="469" t="s">
        <v>2729</v>
      </c>
      <c r="C88" s="470">
        <v>846.47</v>
      </c>
      <c r="D88" s="470">
        <f>IFERROR(GETPIVOTDATA("Poids (Kg)",'Data Par Département'!$A$30,"Partenaires / Associations",$A$88,"Months (Date)",D14),"")</f>
        <v>130.5</v>
      </c>
      <c r="E88" s="470">
        <f>IFERROR(GETPIVOTDATA("Poids (Kg)",'Data Par Département'!$A$30,"Partenaires / Associations",$A$88,"Months (Date)",E14),"")</f>
        <v>263.43</v>
      </c>
      <c r="F88" s="470">
        <f>IFERROR(GETPIVOTDATA("Poids (Kg)",'Data Par Département'!$A$30,"Partenaires / Associations",$A$88,"Months (Date)",F14),"")</f>
        <v>93.28</v>
      </c>
      <c r="G88" s="470" t="str">
        <f>IFERROR(GETPIVOTDATA("Poids (Kg)",'Data Par Département'!$A$30,"Partenaires / Associations",$A$88,"Months (Date)",G14),"")</f>
        <v/>
      </c>
      <c r="H88" s="470" t="str">
        <f>IFERROR(GETPIVOTDATA("Poids (Kg)",'Data Par Département'!$A$30,"Partenaires / Associations",$A$88,"Months (Date)",H14),"")</f>
        <v/>
      </c>
      <c r="I88" s="470" t="str">
        <f>IFERROR(GETPIVOTDATA("Poids (Kg)",'Data Par Département'!$A$30,"Partenaires / Associations",$A$88,"Months (Date)",I14),"")</f>
        <v/>
      </c>
      <c r="J88" s="470" t="str">
        <f>IFERROR(GETPIVOTDATA("Poids (Kg)",'Data Par Département'!$A$30,"Partenaires / Associations",$A$88,"Months (Date)",J14),"")</f>
        <v/>
      </c>
      <c r="K88" s="470" t="str">
        <f>IFERROR(GETPIVOTDATA("Poids (Kg)",'Data Par Département'!$A$30,"Partenaires / Associations",$A$88,"Months (Date)",K14),"")</f>
        <v/>
      </c>
      <c r="L88" s="470" t="str">
        <f>IFERROR(GETPIVOTDATA("Poids (Kg)",'Data Par Département'!$A$30,"Partenaires / Associations",$A$88,"Months (Date)",L14),"")</f>
        <v/>
      </c>
      <c r="M88" s="470" t="str">
        <f>IFERROR(GETPIVOTDATA("Poids (Kg)",'Data Par Département'!$A$30,"Partenaires / Associations",$A$88,"Months (Date)",M14),"")</f>
        <v/>
      </c>
      <c r="N88" s="470" t="str">
        <f>IFERROR(GETPIVOTDATA("Poids (Kg)",'Data Par Département'!$A$30,"Partenaires / Associations",$A$88,"Months (Date)",N14),"")</f>
        <v/>
      </c>
      <c r="O88" s="471">
        <f>SUM(C88:N88)</f>
        <v>1333.68</v>
      </c>
      <c r="P88" s="472"/>
      <c r="Q88" s="473"/>
    </row>
    <row r="89" spans="1:17" ht="25.15" customHeight="1">
      <c r="B89" s="469" t="s">
        <v>2730</v>
      </c>
      <c r="C89" s="470">
        <v>178.6</v>
      </c>
      <c r="D89" s="470">
        <v>136.85</v>
      </c>
      <c r="E89" s="470">
        <v>69.739999999999995</v>
      </c>
      <c r="F89" s="470">
        <v>27.18</v>
      </c>
      <c r="G89" s="470">
        <v>133.22</v>
      </c>
      <c r="H89" s="470">
        <v>162.69999999999999</v>
      </c>
      <c r="I89" s="470">
        <v>273.58999999999997</v>
      </c>
      <c r="J89" s="470">
        <v>0</v>
      </c>
      <c r="K89" s="470">
        <v>201.25</v>
      </c>
      <c r="L89" s="476">
        <v>191</v>
      </c>
      <c r="M89" s="476">
        <v>35.78</v>
      </c>
      <c r="N89" s="476">
        <v>26.6</v>
      </c>
      <c r="O89" s="471">
        <f>SUM(C89:N89)</f>
        <v>1436.5099999999998</v>
      </c>
      <c r="P89" s="472"/>
      <c r="Q89" s="473"/>
    </row>
    <row r="90" spans="1:17" ht="25.15" customHeight="1">
      <c r="B90" s="469" t="s">
        <v>2731</v>
      </c>
      <c r="C90" s="470">
        <v>32.1</v>
      </c>
      <c r="D90" s="470">
        <v>114.68</v>
      </c>
      <c r="E90" s="470">
        <v>126.1</v>
      </c>
      <c r="F90" s="470">
        <v>26.8</v>
      </c>
      <c r="G90" s="470">
        <v>92.800000000000011</v>
      </c>
      <c r="H90" s="470">
        <v>105.60000000000001</v>
      </c>
      <c r="I90" s="470">
        <v>0</v>
      </c>
      <c r="J90" s="470">
        <v>0</v>
      </c>
      <c r="K90" s="470">
        <v>0</v>
      </c>
      <c r="L90" s="470">
        <v>0</v>
      </c>
      <c r="M90" s="470">
        <v>90.1</v>
      </c>
      <c r="N90" s="470">
        <v>59.3</v>
      </c>
      <c r="O90" s="471">
        <f t="shared" ref="O90:O91" si="27">SUM(C90:N90)</f>
        <v>647.48</v>
      </c>
      <c r="P90" s="472" t="s">
        <v>2657</v>
      </c>
      <c r="Q90" s="473">
        <f>($O$89-O90)/O90</f>
        <v>1.218616791252239</v>
      </c>
    </row>
    <row r="91" spans="1:17" ht="25.15" customHeight="1">
      <c r="B91" s="469" t="s">
        <v>2732</v>
      </c>
      <c r="C91" s="470">
        <v>0</v>
      </c>
      <c r="D91" s="470">
        <v>0</v>
      </c>
      <c r="E91" s="470">
        <v>0</v>
      </c>
      <c r="F91" s="470">
        <v>0</v>
      </c>
      <c r="G91" s="470">
        <v>0</v>
      </c>
      <c r="H91" s="470">
        <v>0</v>
      </c>
      <c r="I91" s="470">
        <v>0</v>
      </c>
      <c r="J91" s="470">
        <v>0</v>
      </c>
      <c r="K91" s="470">
        <v>0</v>
      </c>
      <c r="L91" s="470">
        <v>0</v>
      </c>
      <c r="M91" s="470">
        <v>0</v>
      </c>
      <c r="N91" s="470">
        <v>0</v>
      </c>
      <c r="O91" s="471">
        <f t="shared" si="27"/>
        <v>0</v>
      </c>
      <c r="P91" s="472"/>
      <c r="Q91" s="473" t="e">
        <f>($O$89-O91)/O91</f>
        <v>#DIV/0!</v>
      </c>
    </row>
    <row r="92" spans="1:17" ht="25.15" customHeight="1"/>
    <row r="93" spans="1:17" ht="25.15" customHeight="1"/>
    <row r="94" spans="1:17" ht="45" customHeight="1">
      <c r="B94" s="462" t="s">
        <v>2733</v>
      </c>
      <c r="C94" s="463" t="s">
        <v>1830</v>
      </c>
      <c r="D94" s="463" t="s">
        <v>2548</v>
      </c>
      <c r="E94" s="463" t="s">
        <v>2549</v>
      </c>
      <c r="F94" s="463" t="s">
        <v>2550</v>
      </c>
      <c r="G94" s="463" t="s">
        <v>2551</v>
      </c>
      <c r="H94" s="463" t="s">
        <v>2552</v>
      </c>
      <c r="I94" s="463" t="s">
        <v>2553</v>
      </c>
      <c r="J94" s="463" t="s">
        <v>2554</v>
      </c>
      <c r="K94" s="463" t="s">
        <v>2555</v>
      </c>
      <c r="L94" s="463" t="s">
        <v>2556</v>
      </c>
      <c r="M94" s="463" t="s">
        <v>2557</v>
      </c>
      <c r="N94" s="463" t="s">
        <v>2558</v>
      </c>
      <c r="O94" s="463" t="s">
        <v>2559</v>
      </c>
      <c r="P94" s="1044" t="s">
        <v>2560</v>
      </c>
      <c r="Q94" s="1045"/>
    </row>
    <row r="95" spans="1:17" ht="25.15" customHeight="1">
      <c r="A95" s="560" t="s">
        <v>778</v>
      </c>
      <c r="B95" s="469" t="s">
        <v>2734</v>
      </c>
      <c r="C95" s="470">
        <v>446.142</v>
      </c>
      <c r="D95" s="470">
        <f>IFERROR(GETPIVOTDATA("Poids (Kg)",'Data Par Département'!$A$30,"Partenaires / Associations",$A$95,"Months (Date)",D14),"")</f>
        <v>475</v>
      </c>
      <c r="E95" s="470">
        <f>IFERROR(GETPIVOTDATA("Poids (Kg)",'Data Par Département'!$A$30,"Partenaires / Associations",$A$95,"Months (Date)",E14),"")</f>
        <v>657.5</v>
      </c>
      <c r="F95" s="470">
        <f>IFERROR(GETPIVOTDATA("Poids (Kg)",'Data Par Département'!$A$30,"Partenaires / Associations",$A$95,"Months (Date)",F14),"")</f>
        <v>287.88</v>
      </c>
      <c r="G95" s="470" t="str">
        <f>IFERROR(GETPIVOTDATA("Poids (Kg)",'Data Par Département'!$A$30,"Partenaires / Associations",$A$95,"Months (Date)",G14),"")</f>
        <v/>
      </c>
      <c r="H95" s="470" t="str">
        <f>IFERROR(GETPIVOTDATA("Poids (Kg)",'Data Par Département'!$A$30,"Partenaires / Associations",$A$95,"Months (Date)",H14),"")</f>
        <v/>
      </c>
      <c r="I95" s="470" t="str">
        <f>IFERROR(GETPIVOTDATA("Poids (Kg)",'Data Par Département'!$A$30,"Partenaires / Associations",$A$95,"Months (Date)",I14),"")</f>
        <v/>
      </c>
      <c r="J95" s="470" t="str">
        <f>IFERROR(GETPIVOTDATA("Poids (Kg)",'Data Par Département'!$A$30,"Partenaires / Associations",$A$95,"Months (Date)",J14),"")</f>
        <v/>
      </c>
      <c r="K95" s="470" t="str">
        <f>IFERROR(GETPIVOTDATA("Poids (Kg)",'Data Par Département'!$A$30,"Partenaires / Associations",$A$95,"Months (Date)",K14),"")</f>
        <v/>
      </c>
      <c r="L95" s="470" t="str">
        <f>IFERROR(GETPIVOTDATA("Poids (Kg)",'Data Par Département'!$A$30,"Partenaires / Associations",$A$95,"Months (Date)",L14),"")</f>
        <v/>
      </c>
      <c r="M95" s="470" t="str">
        <f>IFERROR(GETPIVOTDATA("Poids (Kg)",'Data Par Département'!$A$30,"Partenaires / Associations",$A$95,"Months (Date)",M14),"")</f>
        <v/>
      </c>
      <c r="N95" s="470" t="str">
        <f>IFERROR(GETPIVOTDATA("Poids (Kg)",'Data Par Département'!$A$30,"Partenaires / Associations",$A$95,"Months (Date)",N14),"")</f>
        <v/>
      </c>
      <c r="O95" s="471">
        <f>SUM(C95:N95)</f>
        <v>1866.5219999999999</v>
      </c>
      <c r="P95" s="472"/>
      <c r="Q95" s="473"/>
    </row>
    <row r="96" spans="1:17" ht="25.15" customHeight="1">
      <c r="B96" s="469" t="s">
        <v>2735</v>
      </c>
      <c r="C96" s="470">
        <v>0</v>
      </c>
      <c r="D96" s="470">
        <v>0</v>
      </c>
      <c r="E96" s="470">
        <v>0</v>
      </c>
      <c r="F96" s="470">
        <v>0</v>
      </c>
      <c r="G96" s="470">
        <v>0</v>
      </c>
      <c r="H96" s="470">
        <v>0</v>
      </c>
      <c r="I96" s="470">
        <v>632</v>
      </c>
      <c r="J96" s="470">
        <v>688.81</v>
      </c>
      <c r="K96" s="470">
        <v>0</v>
      </c>
      <c r="L96" s="470">
        <v>32.85</v>
      </c>
      <c r="M96" s="476">
        <v>0</v>
      </c>
      <c r="N96" s="476">
        <v>372.8</v>
      </c>
      <c r="O96" s="471">
        <f>SUM(C96:N96)</f>
        <v>1726.4599999999998</v>
      </c>
      <c r="P96" s="472"/>
      <c r="Q96" s="473"/>
    </row>
    <row r="97" spans="1:17" ht="25.15" customHeight="1">
      <c r="B97" s="469" t="s">
        <v>2736</v>
      </c>
      <c r="C97" s="470">
        <v>0</v>
      </c>
      <c r="D97" s="470">
        <v>0</v>
      </c>
      <c r="E97" s="470">
        <v>0</v>
      </c>
      <c r="F97" s="470">
        <v>0</v>
      </c>
      <c r="G97" s="470">
        <v>105.88</v>
      </c>
      <c r="H97" s="470">
        <v>111</v>
      </c>
      <c r="I97" s="470">
        <v>0</v>
      </c>
      <c r="J97" s="470">
        <v>0</v>
      </c>
      <c r="K97" s="470">
        <v>0</v>
      </c>
      <c r="L97" s="470">
        <v>0</v>
      </c>
      <c r="M97" s="470">
        <v>0</v>
      </c>
      <c r="N97" s="470">
        <v>0</v>
      </c>
      <c r="O97" s="471">
        <f t="shared" ref="O97:O101" si="28">SUM(C97:N97)</f>
        <v>216.88</v>
      </c>
      <c r="P97" s="472"/>
      <c r="Q97" s="473">
        <f>($O$96-O97)/O97</f>
        <v>6.9604389524160828</v>
      </c>
    </row>
    <row r="98" spans="1:17" ht="25.15" customHeight="1">
      <c r="B98" s="469" t="s">
        <v>2737</v>
      </c>
      <c r="C98" s="470">
        <v>0</v>
      </c>
      <c r="D98" s="470">
        <v>0</v>
      </c>
      <c r="E98" s="470">
        <v>268</v>
      </c>
      <c r="F98" s="470">
        <v>0</v>
      </c>
      <c r="G98" s="470">
        <v>243</v>
      </c>
      <c r="H98" s="470">
        <v>705.64</v>
      </c>
      <c r="I98" s="470">
        <v>200</v>
      </c>
      <c r="J98" s="470">
        <v>0</v>
      </c>
      <c r="K98" s="470">
        <v>0</v>
      </c>
      <c r="L98" s="470">
        <v>0</v>
      </c>
      <c r="M98" s="470">
        <v>500</v>
      </c>
      <c r="N98" s="470">
        <v>0</v>
      </c>
      <c r="O98" s="471">
        <f t="shared" si="28"/>
        <v>1916.6399999999999</v>
      </c>
      <c r="P98" s="472"/>
      <c r="Q98" s="473">
        <f t="shared" ref="Q98:Q101" si="29">($O$96-O98)/O98</f>
        <v>-9.92257283579598E-2</v>
      </c>
    </row>
    <row r="99" spans="1:17" ht="25.15" customHeight="1">
      <c r="B99" s="469" t="s">
        <v>2738</v>
      </c>
      <c r="C99" s="470">
        <v>0</v>
      </c>
      <c r="D99" s="470">
        <v>0</v>
      </c>
      <c r="E99" s="470">
        <v>0</v>
      </c>
      <c r="F99" s="470">
        <v>135</v>
      </c>
      <c r="G99" s="470">
        <v>60</v>
      </c>
      <c r="H99" s="470">
        <v>175</v>
      </c>
      <c r="I99" s="470">
        <v>0</v>
      </c>
      <c r="J99" s="470">
        <v>0</v>
      </c>
      <c r="K99" s="470">
        <v>0</v>
      </c>
      <c r="L99" s="470">
        <v>796</v>
      </c>
      <c r="M99" s="476">
        <v>944</v>
      </c>
      <c r="N99" s="534">
        <v>0</v>
      </c>
      <c r="O99" s="471">
        <f t="shared" si="28"/>
        <v>2110</v>
      </c>
      <c r="P99" s="472"/>
      <c r="Q99" s="473">
        <f t="shared" si="29"/>
        <v>-0.18177251184834131</v>
      </c>
    </row>
    <row r="100" spans="1:17" ht="25.15" customHeight="1">
      <c r="B100" s="469" t="s">
        <v>2739</v>
      </c>
      <c r="C100" s="470">
        <v>0</v>
      </c>
      <c r="D100" s="470">
        <v>0</v>
      </c>
      <c r="E100" s="470">
        <v>627</v>
      </c>
      <c r="F100" s="470">
        <v>1842.1</v>
      </c>
      <c r="G100" s="470">
        <v>1790.6499999999999</v>
      </c>
      <c r="H100" s="470">
        <v>1733</v>
      </c>
      <c r="I100" s="470">
        <v>2066.37</v>
      </c>
      <c r="J100" s="470">
        <v>0</v>
      </c>
      <c r="K100" s="470">
        <v>0</v>
      </c>
      <c r="L100" s="470">
        <v>335.3</v>
      </c>
      <c r="M100" s="470">
        <v>973.70500000000004</v>
      </c>
      <c r="N100" s="470">
        <v>924.32500000000005</v>
      </c>
      <c r="O100" s="471">
        <f t="shared" si="28"/>
        <v>10292.450000000001</v>
      </c>
      <c r="P100" s="472"/>
      <c r="Q100" s="473">
        <f t="shared" si="29"/>
        <v>-0.8322595689073059</v>
      </c>
    </row>
    <row r="101" spans="1:17" ht="25.15" customHeight="1">
      <c r="B101" s="469" t="s">
        <v>2740</v>
      </c>
      <c r="C101" s="470">
        <v>0</v>
      </c>
      <c r="D101" s="470">
        <v>0</v>
      </c>
      <c r="E101" s="470">
        <v>0</v>
      </c>
      <c r="F101" s="470">
        <v>0</v>
      </c>
      <c r="G101" s="470">
        <v>0</v>
      </c>
      <c r="H101" s="470">
        <v>0</v>
      </c>
      <c r="I101" s="470">
        <v>0</v>
      </c>
      <c r="J101" s="470">
        <v>0</v>
      </c>
      <c r="K101" s="470">
        <v>0</v>
      </c>
      <c r="L101" s="470">
        <v>60</v>
      </c>
      <c r="M101" s="470">
        <v>0</v>
      </c>
      <c r="N101" s="470">
        <v>0</v>
      </c>
      <c r="O101" s="471">
        <f t="shared" si="28"/>
        <v>60</v>
      </c>
      <c r="P101" s="472"/>
      <c r="Q101" s="473">
        <f t="shared" si="29"/>
        <v>27.774333333333331</v>
      </c>
    </row>
    <row r="102" spans="1:17" ht="25.15" customHeight="1"/>
    <row r="103" spans="1:17" ht="25.15" customHeight="1"/>
    <row r="104" spans="1:17" ht="75" customHeight="1">
      <c r="B104" s="462" t="s">
        <v>2741</v>
      </c>
      <c r="C104" s="463" t="s">
        <v>1830</v>
      </c>
      <c r="D104" s="463" t="s">
        <v>2548</v>
      </c>
      <c r="E104" s="463" t="s">
        <v>2549</v>
      </c>
      <c r="F104" s="463" t="s">
        <v>2550</v>
      </c>
      <c r="G104" s="463" t="s">
        <v>2551</v>
      </c>
      <c r="H104" s="463" t="s">
        <v>2552</v>
      </c>
      <c r="I104" s="463" t="s">
        <v>2553</v>
      </c>
      <c r="J104" s="463" t="s">
        <v>2554</v>
      </c>
      <c r="K104" s="463" t="s">
        <v>2555</v>
      </c>
      <c r="L104" s="463" t="s">
        <v>2556</v>
      </c>
      <c r="M104" s="463" t="s">
        <v>2557</v>
      </c>
      <c r="N104" s="463" t="s">
        <v>2558</v>
      </c>
      <c r="O104" s="463" t="s">
        <v>2559</v>
      </c>
      <c r="P104" s="1044" t="s">
        <v>2560</v>
      </c>
      <c r="Q104" s="1045"/>
    </row>
    <row r="105" spans="1:17" ht="25.15" customHeight="1">
      <c r="A105" s="560" t="s">
        <v>871</v>
      </c>
      <c r="B105" s="469" t="s">
        <v>2742</v>
      </c>
      <c r="C105" s="470">
        <v>174.25</v>
      </c>
      <c r="D105" s="470">
        <f>IFERROR(GETPIVOTDATA("Poids (Kg)",'Data Par Département'!$A$30,"Partenaires / Associations",$A$105,"Months (Date)",D14),"")</f>
        <v>214.60000000000002</v>
      </c>
      <c r="E105" s="470">
        <f>IFERROR(GETPIVOTDATA("Poids (Kg)",'Data Par Département'!$A$30,"Partenaires / Associations",$A$105,"Months (Date)",E14),"")</f>
        <v>329.94</v>
      </c>
      <c r="F105" s="470">
        <f>IFERROR(GETPIVOTDATA("Poids (Kg)",'Data Par Département'!$A$30,"Partenaires / Associations",$A$105,"Months (Date)",F14),"")</f>
        <v>24.61</v>
      </c>
      <c r="G105" s="470" t="str">
        <f>IFERROR(GETPIVOTDATA("Poids (Kg)",'Data Par Département'!$A$30,"Partenaires / Associations",$A$105,"Months (Date)",G14),"")</f>
        <v/>
      </c>
      <c r="H105" s="470" t="str">
        <f>IFERROR(GETPIVOTDATA("Poids (Kg)",'Data Par Département'!$A$30,"Partenaires / Associations",$A$105,"Months (Date)",H14),"")</f>
        <v/>
      </c>
      <c r="I105" s="470" t="str">
        <f>IFERROR(GETPIVOTDATA("Poids (Kg)",'Data Par Département'!$A$30,"Partenaires / Associations",$A$105,"Months (Date)",I14),"")</f>
        <v/>
      </c>
      <c r="J105" s="470" t="str">
        <f>IFERROR(GETPIVOTDATA("Poids (Kg)",'Data Par Département'!$A$30,"Partenaires / Associations",$A$105,"Months (Date)",J14),"")</f>
        <v/>
      </c>
      <c r="K105" s="470" t="str">
        <f>IFERROR(GETPIVOTDATA("Poids (Kg)",'Data Par Département'!$A$30,"Partenaires / Associations",$A$105,"Months (Date)",K14),"")</f>
        <v/>
      </c>
      <c r="L105" s="470" t="str">
        <f>IFERROR(GETPIVOTDATA("Poids (Kg)",'Data Par Département'!$A$30,"Partenaires / Associations",$A$105,"Months (Date)",L14),"")</f>
        <v/>
      </c>
      <c r="M105" s="470" t="str">
        <f>IFERROR(GETPIVOTDATA("Poids (Kg)",'Data Par Département'!$A$30,"Partenaires / Associations",$A$105,"Months (Date)",M14),"")</f>
        <v/>
      </c>
      <c r="N105" s="470" t="str">
        <f>IFERROR(GETPIVOTDATA("Poids (Kg)",'Data Par Département'!$A$30,"Partenaires / Associations",$A$105,"Months (Date)",N14),"")</f>
        <v/>
      </c>
      <c r="O105" s="471">
        <f t="shared" ref="O105:O108" si="30">SUM(C105:N105)</f>
        <v>743.4</v>
      </c>
      <c r="P105" s="472"/>
      <c r="Q105" s="473"/>
    </row>
    <row r="106" spans="1:17" ht="25.15" customHeight="1">
      <c r="B106" s="469" t="s">
        <v>2743</v>
      </c>
      <c r="C106" s="470">
        <v>180.36400000000003</v>
      </c>
      <c r="D106" s="470">
        <v>197.1</v>
      </c>
      <c r="E106" s="470">
        <v>475.41999999999996</v>
      </c>
      <c r="F106" s="470">
        <v>198</v>
      </c>
      <c r="G106" s="470">
        <v>77.089999999999989</v>
      </c>
      <c r="H106" s="470">
        <v>379.32499999999999</v>
      </c>
      <c r="I106" s="470">
        <v>108.48</v>
      </c>
      <c r="J106" s="470">
        <v>0</v>
      </c>
      <c r="K106" s="470">
        <v>500.36</v>
      </c>
      <c r="L106" s="470">
        <v>597.54999999999995</v>
      </c>
      <c r="M106" s="476">
        <v>34.78</v>
      </c>
      <c r="N106" s="476">
        <v>292.55</v>
      </c>
      <c r="O106" s="471">
        <f t="shared" si="30"/>
        <v>3041.0190000000007</v>
      </c>
      <c r="P106" s="472"/>
      <c r="Q106" s="473"/>
    </row>
    <row r="107" spans="1:17" ht="25.15" customHeight="1">
      <c r="B107" s="469" t="s">
        <v>2744</v>
      </c>
      <c r="C107" s="470">
        <v>0</v>
      </c>
      <c r="D107" s="470">
        <v>0</v>
      </c>
      <c r="E107" s="470">
        <v>0</v>
      </c>
      <c r="F107" s="470">
        <v>0</v>
      </c>
      <c r="G107" s="470">
        <v>0</v>
      </c>
      <c r="H107" s="470">
        <v>0</v>
      </c>
      <c r="I107" s="470">
        <v>0</v>
      </c>
      <c r="J107" s="470">
        <v>0</v>
      </c>
      <c r="K107" s="470">
        <v>0</v>
      </c>
      <c r="L107" s="470">
        <v>68</v>
      </c>
      <c r="M107" s="470">
        <v>146.029</v>
      </c>
      <c r="N107" s="470">
        <v>124.7</v>
      </c>
      <c r="O107" s="471">
        <f t="shared" si="30"/>
        <v>338.72899999999998</v>
      </c>
      <c r="P107" s="482" t="s">
        <v>2657</v>
      </c>
      <c r="Q107" s="473">
        <f>($O$106-O107)/O107</f>
        <v>7.9777344130558676</v>
      </c>
    </row>
    <row r="108" spans="1:17" ht="25.15" customHeight="1">
      <c r="B108" s="469" t="s">
        <v>2745</v>
      </c>
      <c r="C108" s="470">
        <v>0</v>
      </c>
      <c r="D108" s="470">
        <v>0</v>
      </c>
      <c r="E108" s="470">
        <v>0</v>
      </c>
      <c r="F108" s="470">
        <v>0</v>
      </c>
      <c r="G108" s="470">
        <v>0</v>
      </c>
      <c r="H108" s="470">
        <v>0</v>
      </c>
      <c r="I108" s="470">
        <v>0</v>
      </c>
      <c r="J108" s="470">
        <v>0</v>
      </c>
      <c r="K108" s="470">
        <v>0</v>
      </c>
      <c r="L108" s="470">
        <v>0</v>
      </c>
      <c r="M108" s="470">
        <v>0</v>
      </c>
      <c r="N108" s="470">
        <v>0</v>
      </c>
      <c r="O108" s="471">
        <f t="shared" si="30"/>
        <v>0</v>
      </c>
      <c r="P108" s="472"/>
      <c r="Q108" s="473" t="e">
        <f>($O$106-O108)/O108</f>
        <v>#DIV/0!</v>
      </c>
    </row>
    <row r="109" spans="1:17" ht="25.15" customHeight="1"/>
    <row r="110" spans="1:17" ht="25.15" customHeight="1"/>
    <row r="111" spans="1:17" ht="72" customHeight="1">
      <c r="B111" s="462" t="s">
        <v>2746</v>
      </c>
      <c r="C111" s="463" t="s">
        <v>1830</v>
      </c>
      <c r="D111" s="463" t="s">
        <v>2548</v>
      </c>
      <c r="E111" s="463" t="s">
        <v>2549</v>
      </c>
      <c r="F111" s="463" t="s">
        <v>2550</v>
      </c>
      <c r="G111" s="463" t="s">
        <v>2551</v>
      </c>
      <c r="H111" s="463" t="s">
        <v>2552</v>
      </c>
      <c r="I111" s="463" t="s">
        <v>2553</v>
      </c>
      <c r="J111" s="463" t="s">
        <v>2554</v>
      </c>
      <c r="K111" s="463" t="s">
        <v>2555</v>
      </c>
      <c r="L111" s="463" t="s">
        <v>2556</v>
      </c>
      <c r="M111" s="463" t="s">
        <v>2557</v>
      </c>
      <c r="N111" s="463" t="s">
        <v>2558</v>
      </c>
      <c r="O111" s="463" t="s">
        <v>2559</v>
      </c>
      <c r="P111" s="1044" t="s">
        <v>2560</v>
      </c>
      <c r="Q111" s="1045"/>
    </row>
    <row r="112" spans="1:17" ht="25.15" customHeight="1">
      <c r="A112" s="560" t="s">
        <v>772</v>
      </c>
      <c r="B112" s="469" t="s">
        <v>2747</v>
      </c>
      <c r="C112" s="470">
        <v>179.25</v>
      </c>
      <c r="D112" s="470">
        <f>IFERROR(GETPIVOTDATA("Poids (Kg)",'Data Par Département'!$A$30,"Partenaires / Associations",$A$112,"Months (Date)",D14),"")</f>
        <v>59.32</v>
      </c>
      <c r="E112" s="470">
        <f>IFERROR(GETPIVOTDATA("Poids (Kg)",'Data Par Département'!$A$30,"Partenaires / Associations",$A$112,"Months (Date)",E14),"")</f>
        <v>154.88</v>
      </c>
      <c r="F112" s="470">
        <f>IFERROR(GETPIVOTDATA("Poids (Kg)",'Data Par Département'!$A$30,"Partenaires / Associations",$A$112,"Months (Date)",F14),"")</f>
        <v>38.880000000000003</v>
      </c>
      <c r="G112" s="470" t="str">
        <f>IFERROR(GETPIVOTDATA("Poids (Kg)",'Data Par Département'!$A$30,"Partenaires / Associations",$A$112,"Months (Date)",G14),"")</f>
        <v/>
      </c>
      <c r="H112" s="470" t="str">
        <f>IFERROR(GETPIVOTDATA("Poids (Kg)",'Data Par Département'!$A$30,"Partenaires / Associations",$A$112,"Months (Date)",H14),"")</f>
        <v/>
      </c>
      <c r="I112" s="470" t="str">
        <f>IFERROR(GETPIVOTDATA("Poids (Kg)",'Data Par Département'!$A$30,"Partenaires / Associations",$A$112,"Months (Date)",I14),"")</f>
        <v/>
      </c>
      <c r="J112" s="470" t="str">
        <f>IFERROR(GETPIVOTDATA("Poids (Kg)",'Data Par Département'!$A$30,"Partenaires / Associations",$A$112,"Months (Date)",J14),"")</f>
        <v/>
      </c>
      <c r="K112" s="470" t="str">
        <f>IFERROR(GETPIVOTDATA("Poids (Kg)",'Data Par Département'!$A$30,"Partenaires / Associations",$A$112,"Months (Date)",K14),"")</f>
        <v/>
      </c>
      <c r="L112" s="470" t="str">
        <f>IFERROR(GETPIVOTDATA("Poids (Kg)",'Data Par Département'!$A$30,"Partenaires / Associations",$A$112,"Months (Date)",L14),"")</f>
        <v/>
      </c>
      <c r="M112" s="470" t="str">
        <f>IFERROR(GETPIVOTDATA("Poids (Kg)",'Data Par Département'!$A$30,"Partenaires / Associations",$A$112,"Months (Date)",M14),"")</f>
        <v/>
      </c>
      <c r="N112" s="470" t="str">
        <f>IFERROR(GETPIVOTDATA("Poids (Kg)",'Data Par Département'!$A$30,"Partenaires / Associations",$A$112,"Months (Date)",N14),"")</f>
        <v/>
      </c>
      <c r="O112" s="471">
        <f t="shared" ref="O112:O115" si="31">SUM(C112:N112)</f>
        <v>432.33</v>
      </c>
      <c r="P112" s="472"/>
      <c r="Q112" s="473"/>
    </row>
    <row r="113" spans="1:17" ht="25.15" customHeight="1">
      <c r="B113" s="469" t="s">
        <v>2748</v>
      </c>
      <c r="C113" s="470">
        <v>118.173</v>
      </c>
      <c r="D113" s="470">
        <v>37.5</v>
      </c>
      <c r="E113" s="470">
        <v>5.5</v>
      </c>
      <c r="F113" s="470">
        <v>6.54</v>
      </c>
      <c r="G113" s="470">
        <v>20</v>
      </c>
      <c r="H113" s="470">
        <v>85.06</v>
      </c>
      <c r="I113" s="470">
        <v>39.659999999999997</v>
      </c>
      <c r="J113" s="470">
        <v>0</v>
      </c>
      <c r="K113" s="470">
        <v>0</v>
      </c>
      <c r="L113" s="470">
        <v>191.74</v>
      </c>
      <c r="M113" s="476">
        <v>85.97999999999999</v>
      </c>
      <c r="N113" s="476">
        <v>95.699999999999989</v>
      </c>
      <c r="O113" s="471">
        <f t="shared" si="31"/>
        <v>685.85300000000007</v>
      </c>
      <c r="P113" s="472"/>
      <c r="Q113" s="473"/>
    </row>
    <row r="114" spans="1:17" ht="25.15" customHeight="1">
      <c r="B114" s="469" t="s">
        <v>2749</v>
      </c>
      <c r="C114" s="470">
        <v>0</v>
      </c>
      <c r="D114" s="470">
        <v>0</v>
      </c>
      <c r="E114" s="470">
        <v>0</v>
      </c>
      <c r="F114" s="470">
        <v>0</v>
      </c>
      <c r="G114" s="470">
        <v>0</v>
      </c>
      <c r="H114" s="470">
        <v>0</v>
      </c>
      <c r="I114" s="470">
        <v>0</v>
      </c>
      <c r="J114" s="470">
        <v>0</v>
      </c>
      <c r="K114" s="470">
        <v>0</v>
      </c>
      <c r="L114" s="470">
        <v>0</v>
      </c>
      <c r="M114" s="470">
        <v>0</v>
      </c>
      <c r="N114" s="470">
        <v>27.5</v>
      </c>
      <c r="O114" s="471">
        <f t="shared" si="31"/>
        <v>27.5</v>
      </c>
      <c r="P114" s="482" t="s">
        <v>2657</v>
      </c>
      <c r="Q114" s="473">
        <f>($O$113-O114)/O114</f>
        <v>23.940109090909093</v>
      </c>
    </row>
    <row r="115" spans="1:17" ht="25.15" customHeight="1">
      <c r="B115" s="469" t="s">
        <v>2750</v>
      </c>
      <c r="C115" s="470">
        <v>0</v>
      </c>
      <c r="D115" s="470">
        <v>0</v>
      </c>
      <c r="E115" s="470">
        <v>0</v>
      </c>
      <c r="F115" s="470">
        <v>0</v>
      </c>
      <c r="G115" s="470">
        <v>0</v>
      </c>
      <c r="H115" s="470">
        <v>0</v>
      </c>
      <c r="I115" s="470">
        <v>0</v>
      </c>
      <c r="J115" s="470">
        <v>0</v>
      </c>
      <c r="K115" s="470">
        <v>0</v>
      </c>
      <c r="L115" s="470">
        <v>0</v>
      </c>
      <c r="M115" s="470">
        <v>0</v>
      </c>
      <c r="N115" s="470">
        <v>0</v>
      </c>
      <c r="O115" s="471">
        <f t="shared" si="31"/>
        <v>0</v>
      </c>
      <c r="P115" s="472"/>
      <c r="Q115" s="473" t="e">
        <f>($O$113-O115)/O115</f>
        <v>#DIV/0!</v>
      </c>
    </row>
    <row r="116" spans="1:17" ht="22.15" customHeight="1"/>
    <row r="117" spans="1:17" ht="25.15" customHeight="1"/>
    <row r="118" spans="1:17" ht="72" customHeight="1">
      <c r="B118" s="462" t="s">
        <v>2751</v>
      </c>
      <c r="C118" s="463" t="s">
        <v>1830</v>
      </c>
      <c r="D118" s="463" t="s">
        <v>2548</v>
      </c>
      <c r="E118" s="463" t="s">
        <v>2549</v>
      </c>
      <c r="F118" s="463" t="s">
        <v>2550</v>
      </c>
      <c r="G118" s="463" t="s">
        <v>2551</v>
      </c>
      <c r="H118" s="463" t="s">
        <v>2552</v>
      </c>
      <c r="I118" s="463" t="s">
        <v>2553</v>
      </c>
      <c r="J118" s="463" t="s">
        <v>2554</v>
      </c>
      <c r="K118" s="463" t="s">
        <v>2555</v>
      </c>
      <c r="L118" s="463" t="s">
        <v>2556</v>
      </c>
      <c r="M118" s="463" t="s">
        <v>2557</v>
      </c>
      <c r="N118" s="463" t="s">
        <v>2558</v>
      </c>
      <c r="O118" s="463" t="s">
        <v>2559</v>
      </c>
      <c r="P118" s="1044" t="s">
        <v>2560</v>
      </c>
      <c r="Q118" s="1045"/>
    </row>
    <row r="119" spans="1:17" ht="25.15" customHeight="1">
      <c r="A119" s="560" t="s">
        <v>971</v>
      </c>
      <c r="B119" s="469" t="s">
        <v>2752</v>
      </c>
      <c r="C119" s="470">
        <v>166.69</v>
      </c>
      <c r="D119" s="470">
        <f>IFERROR(GETPIVOTDATA("Poids (Kg)",'Data Par Département'!$A$30,"Partenaires / Associations",$A$119,"Months (Date)",D14),"")</f>
        <v>12</v>
      </c>
      <c r="E119" s="470">
        <f>IFERROR(GETPIVOTDATA("Poids (Kg)",'Data Par Département'!$A$30,"Partenaires / Associations",$A$119,"Months (Date)",E14),"")</f>
        <v>57.55</v>
      </c>
      <c r="F119" s="470">
        <f>IFERROR(GETPIVOTDATA("Poids (Kg)",'Data Par Département'!$A$30,"Partenaires / Associations",$A$119,"Months (Date)",F14),"")</f>
        <v>193.8</v>
      </c>
      <c r="G119" s="470" t="str">
        <f>IFERROR(GETPIVOTDATA("Poids (Kg)",'Data Par Département'!$A$30,"Partenaires / Associations",$A$119,"Months (Date)",G14),"")</f>
        <v/>
      </c>
      <c r="H119" s="470" t="str">
        <f>IFERROR(GETPIVOTDATA("Poids (Kg)",'Data Par Département'!$A$30,"Partenaires / Associations",$A$119,"Months (Date)",H14),"")</f>
        <v/>
      </c>
      <c r="I119" s="470" t="str">
        <f>IFERROR(GETPIVOTDATA("Poids (Kg)",'Data Par Département'!$A$30,"Partenaires / Associations",$A$119,"Months (Date)",I14),"")</f>
        <v/>
      </c>
      <c r="J119" s="470" t="str">
        <f>IFERROR(GETPIVOTDATA("Poids (Kg)",'Data Par Département'!$A$30,"Partenaires / Associations",$A$119,"Months (Date)",J14),"")</f>
        <v/>
      </c>
      <c r="K119" s="470" t="str">
        <f>IFERROR(GETPIVOTDATA("Poids (Kg)",'Data Par Département'!$A$30,"Partenaires / Associations",$A$119,"Months (Date)",K14),"")</f>
        <v/>
      </c>
      <c r="L119" s="470" t="str">
        <f>IFERROR(GETPIVOTDATA("Poids (Kg)",'Data Par Département'!$A$30,"Partenaires / Associations",$A$119,"Months (Date)",L14),"")</f>
        <v/>
      </c>
      <c r="M119" s="470" t="str">
        <f>IFERROR(GETPIVOTDATA("Poids (Kg)",'Data Par Département'!$A$30,"Partenaires / Associations",$A$119,"Months (Date)",M14),"")</f>
        <v/>
      </c>
      <c r="N119" s="470" t="str">
        <f>IFERROR(GETPIVOTDATA("Poids (Kg)",'Data Par Département'!$A$30,"Partenaires / Associations",$A$119,"Months (Date)",N14),"")</f>
        <v/>
      </c>
      <c r="O119" s="471">
        <f t="shared" ref="O119:O122" si="32">SUM(C119:N119)</f>
        <v>430.04</v>
      </c>
      <c r="P119" s="472"/>
      <c r="Q119" s="473"/>
    </row>
    <row r="120" spans="1:17" ht="25.15" customHeight="1">
      <c r="B120" s="469" t="s">
        <v>2753</v>
      </c>
      <c r="C120" s="470">
        <v>158</v>
      </c>
      <c r="D120" s="470">
        <v>262.8</v>
      </c>
      <c r="E120" s="470">
        <v>104.4</v>
      </c>
      <c r="F120" s="470">
        <v>207.52500000000001</v>
      </c>
      <c r="G120" s="470">
        <v>0</v>
      </c>
      <c r="H120" s="470">
        <v>142.76</v>
      </c>
      <c r="I120" s="470">
        <v>120.4</v>
      </c>
      <c r="J120" s="470">
        <v>362.33000000000004</v>
      </c>
      <c r="K120" s="470">
        <v>94.4</v>
      </c>
      <c r="L120" s="470">
        <v>112.4</v>
      </c>
      <c r="M120" s="476">
        <v>132.73000000000002</v>
      </c>
      <c r="N120" s="476">
        <v>39.549999999999997</v>
      </c>
      <c r="O120" s="471">
        <f t="shared" si="32"/>
        <v>1737.2950000000003</v>
      </c>
      <c r="P120" s="472"/>
      <c r="Q120" s="473"/>
    </row>
    <row r="121" spans="1:17" ht="25.15" customHeight="1">
      <c r="B121" s="469" t="s">
        <v>2754</v>
      </c>
      <c r="C121" s="470">
        <v>0</v>
      </c>
      <c r="D121" s="470">
        <v>0</v>
      </c>
      <c r="E121" s="470">
        <v>0</v>
      </c>
      <c r="F121" s="470">
        <v>119.3</v>
      </c>
      <c r="G121" s="470">
        <v>237.07</v>
      </c>
      <c r="H121" s="470">
        <v>77.753</v>
      </c>
      <c r="I121" s="470">
        <v>149.05000000000001</v>
      </c>
      <c r="J121" s="470">
        <v>0</v>
      </c>
      <c r="K121" s="470">
        <v>78.400000000000006</v>
      </c>
      <c r="L121" s="470">
        <v>55.561999999999998</v>
      </c>
      <c r="M121" s="470">
        <v>0</v>
      </c>
      <c r="N121" s="470">
        <v>0</v>
      </c>
      <c r="O121" s="471">
        <f t="shared" si="32"/>
        <v>717.13499999999999</v>
      </c>
      <c r="P121" s="482" t="s">
        <v>2657</v>
      </c>
      <c r="Q121" s="473">
        <f>($O$120-O121)/O121</f>
        <v>1.4225494502429812</v>
      </c>
    </row>
    <row r="122" spans="1:17" ht="25.15" customHeight="1">
      <c r="B122" s="469" t="s">
        <v>2755</v>
      </c>
      <c r="C122" s="470">
        <v>0</v>
      </c>
      <c r="D122" s="470">
        <v>0</v>
      </c>
      <c r="E122" s="470">
        <v>0</v>
      </c>
      <c r="F122" s="470">
        <v>0</v>
      </c>
      <c r="G122" s="470">
        <v>0</v>
      </c>
      <c r="H122" s="470">
        <v>0</v>
      </c>
      <c r="I122" s="470">
        <v>0</v>
      </c>
      <c r="J122" s="470">
        <v>0</v>
      </c>
      <c r="K122" s="470">
        <v>0</v>
      </c>
      <c r="L122" s="470">
        <v>0</v>
      </c>
      <c r="M122" s="470">
        <v>0</v>
      </c>
      <c r="N122" s="470">
        <v>0</v>
      </c>
      <c r="O122" s="471">
        <f t="shared" si="32"/>
        <v>0</v>
      </c>
      <c r="P122" s="472"/>
      <c r="Q122" s="473" t="e">
        <f>($O$120-O122)/O122</f>
        <v>#DIV/0!</v>
      </c>
    </row>
    <row r="128" spans="1:17" ht="48.6" customHeight="1">
      <c r="B128" s="1036" t="s">
        <v>2756</v>
      </c>
      <c r="C128" s="1036"/>
      <c r="D128" s="1036"/>
      <c r="E128" s="1036"/>
      <c r="F128" s="1036"/>
      <c r="G128" s="1036"/>
      <c r="H128" s="1036"/>
      <c r="I128" s="1036"/>
      <c r="J128" s="1036"/>
      <c r="K128" s="1036"/>
      <c r="L128" s="1036"/>
      <c r="M128" s="1036"/>
      <c r="N128" s="1036"/>
      <c r="O128" s="1036"/>
    </row>
    <row r="130" spans="1:18" ht="72" customHeight="1">
      <c r="B130" s="462" t="s">
        <v>2757</v>
      </c>
      <c r="C130" s="463" t="s">
        <v>1830</v>
      </c>
      <c r="D130" s="463" t="s">
        <v>2548</v>
      </c>
      <c r="E130" s="463" t="s">
        <v>2549</v>
      </c>
      <c r="F130" s="463" t="s">
        <v>2550</v>
      </c>
      <c r="G130" s="463" t="s">
        <v>2551</v>
      </c>
      <c r="H130" s="463" t="s">
        <v>2552</v>
      </c>
      <c r="I130" s="463" t="s">
        <v>2553</v>
      </c>
      <c r="J130" s="463" t="s">
        <v>2554</v>
      </c>
      <c r="K130" s="463" t="s">
        <v>2555</v>
      </c>
      <c r="L130" s="463" t="s">
        <v>2556</v>
      </c>
      <c r="M130" s="463" t="s">
        <v>2557</v>
      </c>
      <c r="N130" s="463" t="s">
        <v>2558</v>
      </c>
      <c r="O130" s="463" t="s">
        <v>2559</v>
      </c>
      <c r="P130" s="1044" t="s">
        <v>2560</v>
      </c>
      <c r="Q130" s="1045"/>
    </row>
    <row r="131" spans="1:18" ht="25.15" customHeight="1">
      <c r="A131" s="560" t="s">
        <v>1125</v>
      </c>
      <c r="B131" s="469" t="s">
        <v>2758</v>
      </c>
      <c r="C131" s="470">
        <v>0</v>
      </c>
      <c r="D131" s="470">
        <f>IFERROR(GETPIVOTDATA("Poids (Kg)",'Data Par Département'!$A$30,"Partenaires / Associations",$A$131,"Months (Date)",D14),"")</f>
        <v>0</v>
      </c>
      <c r="E131" s="470">
        <f>IFERROR(GETPIVOTDATA("Poids (Kg)",'Data Par Département'!$A$30,"Partenaires / Associations",$A$131,"Months (Date)",E14),"")</f>
        <v>197.2</v>
      </c>
      <c r="F131" s="470">
        <f>IFERROR(GETPIVOTDATA("Poids (Kg)",'Data Par Département'!$A$30,"Partenaires / Associations",$A$131,"Months (Date)",F14),"")</f>
        <v>0</v>
      </c>
      <c r="G131" s="470" t="str">
        <f>IFERROR(GETPIVOTDATA("Poids (Kg)",'Data Par Département'!$A$30,"Partenaires / Associations",$A$131,"Months (Date)",G14),"")</f>
        <v/>
      </c>
      <c r="H131" s="470" t="str">
        <f>IFERROR(GETPIVOTDATA("Poids (Kg)",'Data Par Département'!$A$30,"Partenaires / Associations",$A$131,"Months (Date)",H14),"")</f>
        <v/>
      </c>
      <c r="I131" s="470" t="str">
        <f>IFERROR(GETPIVOTDATA("Poids (Kg)",'Data Par Département'!$A$30,"Partenaires / Associations",$A$131,"Months (Date)",I14),"")</f>
        <v/>
      </c>
      <c r="J131" s="470" t="str">
        <f>IFERROR(GETPIVOTDATA("Poids (Kg)",'Data Par Département'!$A$30,"Partenaires / Associations",$A$131,"Months (Date)",J14),"")</f>
        <v/>
      </c>
      <c r="K131" s="470" t="str">
        <f>IFERROR(GETPIVOTDATA("Poids (Kg)",'Data Par Département'!$A$30,"Partenaires / Associations",$A$131,"Months (Date)",K14),"")</f>
        <v/>
      </c>
      <c r="L131" s="470" t="str">
        <f>IFERROR(GETPIVOTDATA("Poids (Kg)",'Data Par Département'!$A$30,"Partenaires / Associations",$A$131,"Months (Date)",L14),"")</f>
        <v/>
      </c>
      <c r="M131" s="470" t="str">
        <f>IFERROR(GETPIVOTDATA("Poids (Kg)",'Data Par Département'!$A$30,"Partenaires / Associations",$A$131,"Months (Date)",M14),"")</f>
        <v/>
      </c>
      <c r="N131" s="470" t="str">
        <f>IFERROR(GETPIVOTDATA("Poids (Kg)",'Data Par Département'!$A$30,"Partenaires / Associations",$A$131,"Months (Date)",N14),"")</f>
        <v/>
      </c>
      <c r="O131" s="471">
        <f t="shared" ref="O131:O134" si="33">SUM(C131:N131)</f>
        <v>197.2</v>
      </c>
      <c r="P131" s="482"/>
      <c r="Q131" s="473"/>
    </row>
    <row r="132" spans="1:18" ht="25.15" customHeight="1">
      <c r="B132" s="469" t="s">
        <v>2759</v>
      </c>
      <c r="C132" s="470">
        <v>0</v>
      </c>
      <c r="D132" s="470">
        <v>0</v>
      </c>
      <c r="E132" s="470">
        <v>0</v>
      </c>
      <c r="F132" s="470">
        <v>0</v>
      </c>
      <c r="G132" s="470">
        <v>0</v>
      </c>
      <c r="H132" s="470">
        <v>0</v>
      </c>
      <c r="I132" s="470">
        <v>48.1</v>
      </c>
      <c r="J132" s="470">
        <v>1127.5999999999999</v>
      </c>
      <c r="K132" s="470">
        <v>800.78</v>
      </c>
      <c r="L132" s="470">
        <v>0</v>
      </c>
      <c r="M132" s="476">
        <v>0</v>
      </c>
      <c r="N132" s="476">
        <v>0</v>
      </c>
      <c r="O132" s="471">
        <f t="shared" si="33"/>
        <v>1976.4799999999998</v>
      </c>
      <c r="P132" s="482" t="s">
        <v>2760</v>
      </c>
      <c r="Q132" s="473"/>
    </row>
    <row r="133" spans="1:18" ht="25.15" customHeight="1">
      <c r="B133" s="469" t="s">
        <v>2761</v>
      </c>
      <c r="C133" s="470">
        <v>0</v>
      </c>
      <c r="D133" s="470">
        <v>54</v>
      </c>
      <c r="E133" s="470">
        <v>0</v>
      </c>
      <c r="F133" s="470">
        <v>0</v>
      </c>
      <c r="G133" s="470">
        <v>0</v>
      </c>
      <c r="H133" s="470">
        <v>58.55</v>
      </c>
      <c r="I133" s="470">
        <v>32.799999999999997</v>
      </c>
      <c r="J133" s="470">
        <v>1881</v>
      </c>
      <c r="K133" s="470">
        <v>0</v>
      </c>
      <c r="L133" s="470">
        <v>18.62</v>
      </c>
      <c r="M133" s="470">
        <v>0</v>
      </c>
      <c r="N133" s="470">
        <v>0</v>
      </c>
      <c r="O133" s="471">
        <f t="shared" si="33"/>
        <v>2044.9699999999998</v>
      </c>
      <c r="P133" s="482" t="s">
        <v>2762</v>
      </c>
      <c r="Q133" s="473">
        <f>($O$120-O133)/O133</f>
        <v>-0.15045452989530386</v>
      </c>
    </row>
    <row r="134" spans="1:18" ht="25.15" customHeight="1">
      <c r="B134" s="469" t="s">
        <v>2763</v>
      </c>
      <c r="C134" s="470">
        <v>90</v>
      </c>
      <c r="D134" s="470">
        <v>0</v>
      </c>
      <c r="E134" s="470">
        <v>0</v>
      </c>
      <c r="F134" s="470">
        <v>0</v>
      </c>
      <c r="G134" s="470">
        <v>172.166</v>
      </c>
      <c r="H134" s="470">
        <v>447.98</v>
      </c>
      <c r="I134" s="470">
        <v>0</v>
      </c>
      <c r="J134" s="470">
        <v>0</v>
      </c>
      <c r="K134" s="470">
        <v>168</v>
      </c>
      <c r="L134" s="470">
        <v>900</v>
      </c>
      <c r="M134" s="470">
        <v>0</v>
      </c>
      <c r="N134" s="470">
        <v>0</v>
      </c>
      <c r="O134" s="471">
        <f t="shared" si="33"/>
        <v>1778.146</v>
      </c>
      <c r="P134" s="472"/>
      <c r="Q134" s="473">
        <f>($O$120-O134)/O134</f>
        <v>-2.2973929024950514E-2</v>
      </c>
    </row>
    <row r="135" spans="1:18" ht="25.15" customHeight="1">
      <c r="B135" s="469" t="s">
        <v>2764</v>
      </c>
      <c r="C135" s="470">
        <v>43.4</v>
      </c>
      <c r="D135" s="470">
        <v>0</v>
      </c>
      <c r="E135" s="470">
        <v>0</v>
      </c>
      <c r="F135" s="470">
        <v>702.6</v>
      </c>
      <c r="G135" s="470">
        <v>0</v>
      </c>
      <c r="H135" s="470">
        <v>0</v>
      </c>
      <c r="I135" s="470">
        <v>0</v>
      </c>
      <c r="J135" s="470">
        <v>0</v>
      </c>
      <c r="K135" s="470">
        <v>0</v>
      </c>
      <c r="L135" s="470">
        <v>0</v>
      </c>
      <c r="M135" s="470">
        <v>0</v>
      </c>
      <c r="N135" s="470">
        <v>60</v>
      </c>
      <c r="O135" s="471">
        <f t="shared" ref="O135" si="34">SUM(C135:N135)</f>
        <v>806</v>
      </c>
      <c r="P135" s="472"/>
      <c r="Q135" s="473">
        <f>($O$120-O135)/O135</f>
        <v>1.1554528535980153</v>
      </c>
    </row>
    <row r="136" spans="1:18" ht="25.15" customHeight="1">
      <c r="B136" s="469" t="s">
        <v>2765</v>
      </c>
      <c r="C136" s="470">
        <v>0</v>
      </c>
      <c r="D136" s="470">
        <v>0</v>
      </c>
      <c r="E136" s="470">
        <v>0</v>
      </c>
      <c r="F136" s="470">
        <v>0</v>
      </c>
      <c r="G136" s="470">
        <v>0</v>
      </c>
      <c r="H136" s="470">
        <v>0</v>
      </c>
      <c r="I136" s="470">
        <v>0</v>
      </c>
      <c r="J136" s="470">
        <v>0</v>
      </c>
      <c r="K136" s="470">
        <v>40</v>
      </c>
      <c r="L136" s="470">
        <v>217.9</v>
      </c>
      <c r="M136" s="470">
        <v>1905.864</v>
      </c>
      <c r="N136" s="470">
        <v>0</v>
      </c>
      <c r="O136" s="471">
        <f t="shared" ref="O136:O137" si="35">SUM(C136:N136)</f>
        <v>2163.7640000000001</v>
      </c>
      <c r="P136" s="472"/>
      <c r="Q136" s="473">
        <f>($O$120-O136)/O136</f>
        <v>-0.19709589400692487</v>
      </c>
      <c r="R136" t="s">
        <v>2766</v>
      </c>
    </row>
    <row r="137" spans="1:18" ht="25.15" customHeight="1">
      <c r="B137" s="469" t="s">
        <v>2767</v>
      </c>
      <c r="C137" s="470">
        <v>0</v>
      </c>
      <c r="D137" s="470">
        <v>0</v>
      </c>
      <c r="E137" s="470">
        <v>0</v>
      </c>
      <c r="F137" s="470">
        <v>0</v>
      </c>
      <c r="G137" s="470">
        <v>0</v>
      </c>
      <c r="H137" s="470">
        <v>0</v>
      </c>
      <c r="I137" s="470">
        <v>0</v>
      </c>
      <c r="J137" s="470">
        <v>0</v>
      </c>
      <c r="K137" s="470">
        <v>0</v>
      </c>
      <c r="L137" s="470">
        <v>0</v>
      </c>
      <c r="M137" s="470">
        <v>0</v>
      </c>
      <c r="N137" s="470">
        <v>0</v>
      </c>
      <c r="O137" s="471">
        <f t="shared" si="35"/>
        <v>0</v>
      </c>
      <c r="P137" s="472"/>
      <c r="Q137" s="473"/>
    </row>
    <row r="140" spans="1:18" ht="72" customHeight="1">
      <c r="B140" s="462" t="s">
        <v>2768</v>
      </c>
      <c r="C140" s="463" t="s">
        <v>1830</v>
      </c>
      <c r="D140" s="463" t="s">
        <v>2548</v>
      </c>
      <c r="E140" s="463" t="s">
        <v>2549</v>
      </c>
      <c r="F140" s="463" t="s">
        <v>2550</v>
      </c>
      <c r="G140" s="463" t="s">
        <v>2551</v>
      </c>
      <c r="H140" s="463" t="s">
        <v>2552</v>
      </c>
      <c r="I140" s="463" t="s">
        <v>2553</v>
      </c>
      <c r="J140" s="463" t="s">
        <v>2554</v>
      </c>
      <c r="K140" s="463" t="s">
        <v>2555</v>
      </c>
      <c r="L140" s="463" t="s">
        <v>2556</v>
      </c>
      <c r="M140" s="463" t="s">
        <v>2557</v>
      </c>
      <c r="N140" s="463" t="s">
        <v>2558</v>
      </c>
      <c r="O140" s="463" t="s">
        <v>2559</v>
      </c>
      <c r="P140" s="1044" t="s">
        <v>2560</v>
      </c>
      <c r="Q140" s="1045"/>
    </row>
    <row r="141" spans="1:18" ht="25.15" customHeight="1">
      <c r="A141" s="560" t="s">
        <v>174</v>
      </c>
      <c r="B141" s="469" t="s">
        <v>2769</v>
      </c>
      <c r="C141" s="470">
        <v>36</v>
      </c>
      <c r="D141" s="470">
        <f>IFERROR(GETPIVOTDATA("Poids (Kg)",'Data Par Département'!$A$30,"Partenaires / Associations",$A$141,"Months (Date)",D14),"")</f>
        <v>0</v>
      </c>
      <c r="E141" s="470">
        <f>IFERROR(GETPIVOTDATA("Poids (Kg)",'Data Par Département'!$A$30,"Partenaires / Associations",$A$141,"Months (Date)",E14),"")</f>
        <v>0</v>
      </c>
      <c r="F141" s="470">
        <f>IFERROR(GETPIVOTDATA("Poids (Kg)",'Data Par Département'!$A$30,"Partenaires / Associations",$A$141,"Months (Date)",F14),"")</f>
        <v>0</v>
      </c>
      <c r="G141" s="470" t="str">
        <f>IFERROR(GETPIVOTDATA("Poids (Kg)",'Data Par Département'!$A$30,"Partenaires / Associations",$A$141,"Months (Date)",G14),"")</f>
        <v/>
      </c>
      <c r="H141" s="470" t="str">
        <f>IFERROR(GETPIVOTDATA("Poids (Kg)",'Data Par Département'!$A$30,"Partenaires / Associations",$A$141,"Months (Date)",H14),"")</f>
        <v/>
      </c>
      <c r="I141" s="470" t="str">
        <f>IFERROR(GETPIVOTDATA("Poids (Kg)",'Data Par Département'!$A$30,"Partenaires / Associations",$A$141,"Months (Date)",I14),"")</f>
        <v/>
      </c>
      <c r="J141" s="470" t="str">
        <f>IFERROR(GETPIVOTDATA("Poids (Kg)",'Data Par Département'!$A$30,"Partenaires / Associations",$A$141,"Months (Date)",J14),"")</f>
        <v/>
      </c>
      <c r="K141" s="470" t="str">
        <f>IFERROR(GETPIVOTDATA("Poids (Kg)",'Data Par Département'!$A$30,"Partenaires / Associations",$A$141,"Months (Date)",K14),"")</f>
        <v/>
      </c>
      <c r="L141" s="470" t="str">
        <f>IFERROR(GETPIVOTDATA("Poids (Kg)",'Data Par Département'!$A$30,"Partenaires / Associations",$A$141,"Months (Date)",L14),"")</f>
        <v/>
      </c>
      <c r="M141" s="470" t="str">
        <f>IFERROR(GETPIVOTDATA("Poids (Kg)",'Data Par Département'!$A$30,"Partenaires / Associations",$A$141,"Months (Date)",M14),"")</f>
        <v/>
      </c>
      <c r="N141" s="470" t="str">
        <f>IFERROR(GETPIVOTDATA("Poids (Kg)",'Data Par Département'!$A$30,"Partenaires / Associations",$A$141,"Months (Date)",N14),"")</f>
        <v/>
      </c>
      <c r="O141" s="471">
        <f t="shared" ref="O141:O144" si="36">SUM(C141:N141)</f>
        <v>36</v>
      </c>
      <c r="P141" s="472"/>
      <c r="Q141" s="473"/>
    </row>
    <row r="142" spans="1:18" ht="25.15" customHeight="1">
      <c r="B142" s="469" t="s">
        <v>2770</v>
      </c>
      <c r="C142" s="470">
        <v>52.9</v>
      </c>
      <c r="D142" s="470">
        <v>0</v>
      </c>
      <c r="E142" s="470">
        <v>21</v>
      </c>
      <c r="F142" s="470">
        <v>0</v>
      </c>
      <c r="G142" s="470">
        <v>15.58</v>
      </c>
      <c r="H142" s="470">
        <v>0</v>
      </c>
      <c r="I142" s="470">
        <v>0</v>
      </c>
      <c r="J142" s="470">
        <v>0</v>
      </c>
      <c r="K142" s="470">
        <v>0</v>
      </c>
      <c r="L142" s="470">
        <v>0</v>
      </c>
      <c r="M142" s="476">
        <v>0</v>
      </c>
      <c r="N142" s="476">
        <v>0</v>
      </c>
      <c r="O142" s="471">
        <f t="shared" si="36"/>
        <v>89.48</v>
      </c>
      <c r="P142" s="472"/>
      <c r="Q142" s="473"/>
    </row>
    <row r="143" spans="1:18" ht="25.15" customHeight="1">
      <c r="B143" s="469" t="s">
        <v>2771</v>
      </c>
      <c r="C143" s="470">
        <v>46</v>
      </c>
      <c r="D143" s="470">
        <v>23.65</v>
      </c>
      <c r="E143" s="470">
        <v>27.31</v>
      </c>
      <c r="F143" s="470">
        <v>71.8</v>
      </c>
      <c r="G143" s="470">
        <v>74.849999999999994</v>
      </c>
      <c r="H143" s="470">
        <v>32.69</v>
      </c>
      <c r="I143" s="470">
        <v>0</v>
      </c>
      <c r="J143" s="470">
        <v>0</v>
      </c>
      <c r="K143" s="470">
        <v>0</v>
      </c>
      <c r="L143" s="470">
        <v>70.959999999999994</v>
      </c>
      <c r="M143" s="470">
        <v>0</v>
      </c>
      <c r="N143" s="470">
        <v>0</v>
      </c>
      <c r="O143" s="471">
        <f t="shared" si="36"/>
        <v>347.25999999999993</v>
      </c>
      <c r="P143" s="482"/>
      <c r="Q143" s="473">
        <f>($O$120-O143)/O143</f>
        <v>4.0028652882566389</v>
      </c>
    </row>
    <row r="144" spans="1:18" ht="25.15" customHeight="1">
      <c r="B144" s="469" t="s">
        <v>2772</v>
      </c>
      <c r="C144" s="470">
        <v>0</v>
      </c>
      <c r="D144" s="470">
        <v>8.2899999999999991</v>
      </c>
      <c r="E144" s="470">
        <v>23.43</v>
      </c>
      <c r="F144" s="470">
        <v>12</v>
      </c>
      <c r="G144" s="470">
        <v>38.630000000000003</v>
      </c>
      <c r="H144" s="470">
        <v>21.18</v>
      </c>
      <c r="I144" s="470">
        <v>0</v>
      </c>
      <c r="J144" s="470">
        <v>0</v>
      </c>
      <c r="K144" s="470">
        <v>0</v>
      </c>
      <c r="L144" s="470">
        <v>30.36</v>
      </c>
      <c r="M144" s="470">
        <v>33.72</v>
      </c>
      <c r="N144" s="470">
        <v>46.82</v>
      </c>
      <c r="O144" s="471">
        <f t="shared" si="36"/>
        <v>214.42999999999998</v>
      </c>
      <c r="P144" s="472"/>
      <c r="Q144" s="473">
        <f>($O$120-O144)/O144</f>
        <v>7.101921372942221</v>
      </c>
    </row>
    <row r="145" spans="1:17" ht="25.15" customHeight="1">
      <c r="B145" s="469" t="s">
        <v>2773</v>
      </c>
      <c r="C145" s="470">
        <v>0</v>
      </c>
      <c r="D145" s="470">
        <v>0</v>
      </c>
      <c r="E145" s="470">
        <v>0</v>
      </c>
      <c r="F145" s="470">
        <v>0</v>
      </c>
      <c r="G145" s="470">
        <v>0</v>
      </c>
      <c r="H145" s="470">
        <v>0</v>
      </c>
      <c r="I145" s="470">
        <v>0</v>
      </c>
      <c r="J145" s="470">
        <v>0</v>
      </c>
      <c r="K145" s="470">
        <v>0</v>
      </c>
      <c r="L145" s="470">
        <v>0</v>
      </c>
      <c r="M145" s="470">
        <v>0</v>
      </c>
      <c r="N145" s="470">
        <v>0</v>
      </c>
      <c r="O145" s="471">
        <f t="shared" ref="O145" si="37">SUM(C145:N145)</f>
        <v>0</v>
      </c>
      <c r="P145" s="472"/>
      <c r="Q145" s="473" t="e">
        <f>($O$120-O145)/O145</f>
        <v>#DIV/0!</v>
      </c>
    </row>
    <row r="146" spans="1:17" ht="25.15" customHeight="1">
      <c r="B146" s="469" t="s">
        <v>2774</v>
      </c>
      <c r="C146" s="470">
        <v>0</v>
      </c>
      <c r="D146" s="470">
        <v>0</v>
      </c>
      <c r="E146" s="470">
        <v>0</v>
      </c>
      <c r="F146" s="470">
        <v>0</v>
      </c>
      <c r="G146" s="470">
        <v>0</v>
      </c>
      <c r="H146" s="470">
        <v>0</v>
      </c>
      <c r="I146" s="470">
        <v>0</v>
      </c>
      <c r="J146" s="470">
        <v>0</v>
      </c>
      <c r="K146" s="470">
        <v>0</v>
      </c>
      <c r="L146" s="470">
        <v>831</v>
      </c>
      <c r="M146" s="470">
        <v>0</v>
      </c>
      <c r="N146" s="470">
        <v>0</v>
      </c>
      <c r="O146" s="471">
        <f t="shared" ref="O146" si="38">SUM(C146:N146)</f>
        <v>831</v>
      </c>
      <c r="P146" s="472"/>
      <c r="Q146" s="473">
        <f>($O$120-O146)/O146</f>
        <v>1.0906077015643807</v>
      </c>
    </row>
    <row r="147" spans="1:17" ht="25.15" customHeight="1">
      <c r="B147" s="469" t="s">
        <v>2775</v>
      </c>
      <c r="C147" s="470">
        <v>0</v>
      </c>
      <c r="D147" s="470">
        <v>0</v>
      </c>
      <c r="E147" s="470">
        <v>0</v>
      </c>
      <c r="F147" s="470">
        <v>64</v>
      </c>
      <c r="G147" s="470">
        <v>0</v>
      </c>
      <c r="H147" s="470">
        <v>0</v>
      </c>
      <c r="I147" s="470">
        <v>0</v>
      </c>
      <c r="J147" s="470">
        <v>0</v>
      </c>
      <c r="K147" s="470">
        <v>13.2</v>
      </c>
      <c r="L147" s="470">
        <v>0</v>
      </c>
      <c r="M147" s="470">
        <v>0</v>
      </c>
      <c r="N147" s="470">
        <v>0</v>
      </c>
      <c r="O147" s="471">
        <f t="shared" ref="O147" si="39">SUM(C147:N147)</f>
        <v>77.2</v>
      </c>
      <c r="P147" s="472"/>
      <c r="Q147" s="473">
        <f>($O$120-O147)/O147</f>
        <v>21.503821243523319</v>
      </c>
    </row>
    <row r="150" spans="1:17" ht="72" customHeight="1">
      <c r="B150" s="462" t="s">
        <v>2776</v>
      </c>
      <c r="C150" s="463" t="s">
        <v>1830</v>
      </c>
      <c r="D150" s="463" t="s">
        <v>2548</v>
      </c>
      <c r="E150" s="463" t="s">
        <v>2549</v>
      </c>
      <c r="F150" s="463" t="s">
        <v>2550</v>
      </c>
      <c r="G150" s="463" t="s">
        <v>2551</v>
      </c>
      <c r="H150" s="463" t="s">
        <v>2552</v>
      </c>
      <c r="I150" s="463" t="s">
        <v>2553</v>
      </c>
      <c r="J150" s="463" t="s">
        <v>2554</v>
      </c>
      <c r="K150" s="463" t="s">
        <v>2555</v>
      </c>
      <c r="L150" s="463" t="s">
        <v>2556</v>
      </c>
      <c r="M150" s="463" t="s">
        <v>2557</v>
      </c>
      <c r="N150" s="463" t="s">
        <v>2558</v>
      </c>
      <c r="O150" s="463" t="s">
        <v>2559</v>
      </c>
      <c r="P150" s="1044" t="s">
        <v>2560</v>
      </c>
      <c r="Q150" s="1045"/>
    </row>
    <row r="151" spans="1:17" ht="25.15" customHeight="1">
      <c r="A151" s="560" t="s">
        <v>471</v>
      </c>
      <c r="B151" s="469" t="s">
        <v>2777</v>
      </c>
      <c r="C151" s="470">
        <v>96.25</v>
      </c>
      <c r="D151" s="470">
        <f>IFERROR(GETPIVOTDATA("Poids (Kg)",'Data Par Département'!$A$30,"Partenaires / Associations",$A$151,"Months (Date)",D14),"")</f>
        <v>168</v>
      </c>
      <c r="E151" s="470">
        <f>IFERROR(GETPIVOTDATA("Poids (Kg)",'Data Par Département'!$A$30,"Partenaires / Associations",$A$151,"Months (Date)",E14),"")</f>
        <v>135.94999999999999</v>
      </c>
      <c r="F151" s="470">
        <f>IFERROR(GETPIVOTDATA("Poids (Kg)",'Data Par Département'!$A$30,"Partenaires / Associations",$A$151,"Months (Date)",F14),"")</f>
        <v>43.15</v>
      </c>
      <c r="G151" s="470" t="str">
        <f>IFERROR(GETPIVOTDATA("Poids (Kg)",'Data Par Département'!$A$30,"Partenaires / Associations",$A$151,"Months (Date)",G14),"")</f>
        <v/>
      </c>
      <c r="H151" s="470" t="str">
        <f>IFERROR(GETPIVOTDATA("Poids (Kg)",'Data Par Département'!$A$30,"Partenaires / Associations",$A$151,"Months (Date)",H14),"")</f>
        <v/>
      </c>
      <c r="I151" s="470" t="str">
        <f>IFERROR(GETPIVOTDATA("Poids (Kg)",'Data Par Département'!$A$30,"Partenaires / Associations",$A$151,"Months (Date)",I14),"")</f>
        <v/>
      </c>
      <c r="J151" s="470" t="str">
        <f>IFERROR(GETPIVOTDATA("Poids (Kg)",'Data Par Département'!$A$30,"Partenaires / Associations",$A$151,"Months (Date)",J14),"")</f>
        <v/>
      </c>
      <c r="K151" s="470" t="str">
        <f>IFERROR(GETPIVOTDATA("Poids (Kg)",'Data Par Département'!$A$30,"Partenaires / Associations",$A$151,"Months (Date)",K14),"")</f>
        <v/>
      </c>
      <c r="L151" s="470" t="str">
        <f>IFERROR(GETPIVOTDATA("Poids (Kg)",'Data Par Département'!$A$30,"Partenaires / Associations",$A$151,"Months (Date)",L14),"")</f>
        <v/>
      </c>
      <c r="M151" s="470" t="str">
        <f>IFERROR(GETPIVOTDATA("Poids (Kg)",'Data Par Département'!$A$30,"Partenaires / Associations",$A$151,"Months (Date)",M14),"")</f>
        <v/>
      </c>
      <c r="N151" s="470" t="str">
        <f>IFERROR(GETPIVOTDATA("Poids (Kg)",'Data Par Département'!$A$30,"Partenaires / Associations",$A$151,"Months (Date)",N14),"")</f>
        <v/>
      </c>
      <c r="O151" s="471">
        <f t="shared" ref="O151" si="40">SUM(C151:N151)</f>
        <v>443.34999999999997</v>
      </c>
      <c r="P151" s="472"/>
      <c r="Q151" s="473"/>
    </row>
    <row r="152" spans="1:17" ht="25.15" customHeight="1">
      <c r="B152" s="469" t="s">
        <v>2778</v>
      </c>
      <c r="C152" s="470">
        <v>11</v>
      </c>
      <c r="D152" s="470">
        <v>55.8</v>
      </c>
      <c r="E152" s="470">
        <v>9.6</v>
      </c>
      <c r="F152" s="470">
        <v>66</v>
      </c>
      <c r="G152" s="470">
        <v>28</v>
      </c>
      <c r="H152" s="470">
        <v>0</v>
      </c>
      <c r="I152" s="470">
        <v>6.4</v>
      </c>
      <c r="J152" s="470">
        <v>0</v>
      </c>
      <c r="K152" s="470">
        <v>0</v>
      </c>
      <c r="L152" s="470">
        <v>0</v>
      </c>
      <c r="M152" s="476">
        <v>0</v>
      </c>
      <c r="N152" s="476">
        <v>0</v>
      </c>
      <c r="O152" s="471">
        <f t="shared" ref="O152:O154" si="41">SUM(C152:N152)</f>
        <v>176.79999999999998</v>
      </c>
      <c r="P152" s="472"/>
      <c r="Q152" s="473"/>
    </row>
    <row r="153" spans="1:17" ht="25.15" customHeight="1">
      <c r="B153" s="469" t="s">
        <v>2779</v>
      </c>
      <c r="C153" s="470">
        <v>134.5</v>
      </c>
      <c r="D153" s="470">
        <v>35</v>
      </c>
      <c r="E153" s="470">
        <v>58.8</v>
      </c>
      <c r="F153" s="470">
        <v>15</v>
      </c>
      <c r="G153" s="470">
        <v>38</v>
      </c>
      <c r="H153" s="470">
        <v>75</v>
      </c>
      <c r="I153" s="470">
        <v>0</v>
      </c>
      <c r="J153" s="470">
        <v>0</v>
      </c>
      <c r="K153" s="470">
        <v>30</v>
      </c>
      <c r="L153" s="470">
        <v>0</v>
      </c>
      <c r="M153" s="470">
        <v>0</v>
      </c>
      <c r="N153" s="470">
        <v>48.1</v>
      </c>
      <c r="O153" s="471">
        <f t="shared" si="41"/>
        <v>434.40000000000003</v>
      </c>
      <c r="P153" s="482"/>
      <c r="Q153" s="473">
        <f>($O$120-O153)/O153</f>
        <v>2.9992978821362803</v>
      </c>
    </row>
    <row r="154" spans="1:17" ht="25.15" customHeight="1">
      <c r="B154" s="469" t="s">
        <v>2780</v>
      </c>
      <c r="C154" s="470">
        <v>0</v>
      </c>
      <c r="D154" s="470">
        <v>133.21</v>
      </c>
      <c r="E154" s="470">
        <v>30.3</v>
      </c>
      <c r="F154" s="470">
        <v>43</v>
      </c>
      <c r="G154" s="470">
        <v>30.3</v>
      </c>
      <c r="H154" s="470">
        <v>0</v>
      </c>
      <c r="I154" s="470">
        <v>54</v>
      </c>
      <c r="J154" s="470">
        <v>0</v>
      </c>
      <c r="K154" s="470">
        <v>0</v>
      </c>
      <c r="L154" s="470">
        <v>114</v>
      </c>
      <c r="M154" s="470">
        <v>26</v>
      </c>
      <c r="N154" s="470">
        <v>14.5</v>
      </c>
      <c r="O154" s="471">
        <f t="shared" si="41"/>
        <v>445.31000000000006</v>
      </c>
      <c r="P154" s="472"/>
      <c r="Q154" s="473">
        <f>($O$120-O154)/O154</f>
        <v>2.9013159372122792</v>
      </c>
    </row>
    <row r="155" spans="1:17" ht="25.15" customHeight="1">
      <c r="B155" s="469" t="s">
        <v>2781</v>
      </c>
      <c r="C155" s="470">
        <v>0</v>
      </c>
      <c r="D155" s="470">
        <v>0</v>
      </c>
      <c r="E155" s="470">
        <v>0</v>
      </c>
      <c r="F155" s="470">
        <v>0</v>
      </c>
      <c r="G155" s="470">
        <v>0</v>
      </c>
      <c r="H155" s="470">
        <v>0</v>
      </c>
      <c r="I155" s="470">
        <v>0</v>
      </c>
      <c r="J155" s="470">
        <v>0</v>
      </c>
      <c r="K155" s="470">
        <v>0</v>
      </c>
      <c r="L155" s="470">
        <v>0</v>
      </c>
      <c r="M155" s="470">
        <v>0</v>
      </c>
      <c r="N155" s="470">
        <v>0</v>
      </c>
      <c r="O155" s="471">
        <f t="shared" ref="O155" si="42">SUM(C155:N155)</f>
        <v>0</v>
      </c>
      <c r="P155" s="472"/>
      <c r="Q155" s="473" t="e">
        <f>($O$120-O155)/O155</f>
        <v>#DIV/0!</v>
      </c>
    </row>
    <row r="156" spans="1:17" ht="25.9" customHeight="1">
      <c r="B156" s="469" t="s">
        <v>2782</v>
      </c>
      <c r="C156" s="470">
        <v>20</v>
      </c>
      <c r="D156" s="470">
        <v>35</v>
      </c>
      <c r="E156" s="470">
        <v>343.25</v>
      </c>
      <c r="F156" s="470">
        <v>568</v>
      </c>
      <c r="G156" s="470">
        <v>211.5</v>
      </c>
      <c r="H156" s="470">
        <v>0</v>
      </c>
      <c r="I156" s="470">
        <v>0</v>
      </c>
      <c r="J156" s="470">
        <v>24.4</v>
      </c>
      <c r="K156" s="470">
        <v>30</v>
      </c>
      <c r="L156" s="470">
        <v>0</v>
      </c>
      <c r="M156" s="470">
        <v>0</v>
      </c>
      <c r="N156" s="470">
        <v>0</v>
      </c>
      <c r="O156" s="471">
        <f t="shared" ref="O156" si="43">SUM(C156:N156)</f>
        <v>1232.1500000000001</v>
      </c>
      <c r="P156" s="472"/>
      <c r="Q156" s="473">
        <f>($O$120-O156)/O156</f>
        <v>0.40997037698332195</v>
      </c>
    </row>
    <row r="157" spans="1:17" ht="25.9" customHeight="1">
      <c r="B157" s="469" t="s">
        <v>2783</v>
      </c>
      <c r="C157" s="470">
        <v>117.55</v>
      </c>
      <c r="D157" s="470">
        <v>102.77</v>
      </c>
      <c r="E157" s="470">
        <v>190.94</v>
      </c>
      <c r="F157" s="470">
        <v>60.1</v>
      </c>
      <c r="G157" s="470">
        <v>78.48</v>
      </c>
      <c r="H157" s="470">
        <v>50.5</v>
      </c>
      <c r="I157" s="470">
        <v>64.5</v>
      </c>
      <c r="J157" s="470">
        <v>19</v>
      </c>
      <c r="K157" s="470">
        <v>90.5</v>
      </c>
      <c r="L157" s="470">
        <v>99.5</v>
      </c>
      <c r="M157" s="470">
        <v>65</v>
      </c>
      <c r="N157" s="470">
        <v>27</v>
      </c>
      <c r="O157" s="471">
        <f t="shared" ref="O157" si="44">SUM(C157:N157)</f>
        <v>965.84</v>
      </c>
      <c r="P157" s="472"/>
      <c r="Q157" s="473">
        <f>($O$120-O157)/O157</f>
        <v>0.79873995692868405</v>
      </c>
    </row>
    <row r="160" spans="1:17" ht="72" customHeight="1">
      <c r="B160" s="462" t="s">
        <v>2784</v>
      </c>
      <c r="C160" s="463" t="s">
        <v>1830</v>
      </c>
      <c r="D160" s="463" t="s">
        <v>2548</v>
      </c>
      <c r="E160" s="463" t="s">
        <v>2549</v>
      </c>
      <c r="F160" s="463" t="s">
        <v>2550</v>
      </c>
      <c r="G160" s="463" t="s">
        <v>2551</v>
      </c>
      <c r="H160" s="463" t="s">
        <v>2552</v>
      </c>
      <c r="I160" s="463" t="s">
        <v>2553</v>
      </c>
      <c r="J160" s="463" t="s">
        <v>2554</v>
      </c>
      <c r="K160" s="463" t="s">
        <v>2555</v>
      </c>
      <c r="L160" s="463" t="s">
        <v>2556</v>
      </c>
      <c r="M160" s="463" t="s">
        <v>2557</v>
      </c>
      <c r="N160" s="463" t="s">
        <v>2558</v>
      </c>
      <c r="O160" s="463" t="s">
        <v>2559</v>
      </c>
      <c r="P160" s="464" t="s">
        <v>2560</v>
      </c>
      <c r="Q160" s="465"/>
    </row>
    <row r="161" spans="1:17" ht="25.15" customHeight="1">
      <c r="A161" s="560" t="s">
        <v>1019</v>
      </c>
      <c r="B161" s="469" t="s">
        <v>2785</v>
      </c>
      <c r="C161" s="470">
        <v>0</v>
      </c>
      <c r="D161" s="470" t="str">
        <f>IFERROR(GETPIVOTDATA("Poids (Kg)",'Data Par Département'!$A$30,"Partenaires / Associations",$A$161,"Months (Date)",D14),"")</f>
        <v/>
      </c>
      <c r="E161" s="470" t="str">
        <f>IFERROR(GETPIVOTDATA("Poids (Kg)",'Data Par Département'!$A$30,"Partenaires / Associations",$A$161,"Months (Date)",E14),"")</f>
        <v/>
      </c>
      <c r="F161" s="470" t="str">
        <f>IFERROR(GETPIVOTDATA("Poids (Kg)",'Data Par Département'!$A$30,"Partenaires / Associations",$A$161,"Months (Date)",F14),"")</f>
        <v/>
      </c>
      <c r="G161" s="470" t="str">
        <f>IFERROR(GETPIVOTDATA("Poids (Kg)",'Data Par Département'!$A$30,"Partenaires / Associations",$A$161,"Months (Date)",G14),"")</f>
        <v/>
      </c>
      <c r="H161" s="470" t="str">
        <f>IFERROR(GETPIVOTDATA("Poids (Kg)",'Data Par Département'!$A$30,"Partenaires / Associations",$A$161,"Months (Date)",H14),"")</f>
        <v/>
      </c>
      <c r="I161" s="470" t="str">
        <f>IFERROR(GETPIVOTDATA("Poids (Kg)",'Data Par Département'!$A$30,"Partenaires / Associations",$A$161,"Months (Date)",I14),"")</f>
        <v/>
      </c>
      <c r="J161" s="470" t="str">
        <f>IFERROR(GETPIVOTDATA("Poids (Kg)",'Data Par Département'!$A$30,"Partenaires / Associations",$A$161,"Months (Date)",J14),"")</f>
        <v/>
      </c>
      <c r="K161" s="470" t="str">
        <f>IFERROR(GETPIVOTDATA("Poids (Kg)",'Data Par Département'!$A$30,"Partenaires / Associations",$A$161,"Months (Date)",K14),"")</f>
        <v/>
      </c>
      <c r="L161" s="470" t="str">
        <f>IFERROR(GETPIVOTDATA("Poids (Kg)",'Data Par Département'!$A$30,"Partenaires / Associations",$A$161,"Months (Date)",L14),"")</f>
        <v/>
      </c>
      <c r="M161" s="470" t="str">
        <f>IFERROR(GETPIVOTDATA("Poids (Kg)",'Data Par Département'!$A$30,"Partenaires / Associations",$A$161,"Months (Date)",M14),"")</f>
        <v/>
      </c>
      <c r="N161" s="470" t="str">
        <f>IFERROR(GETPIVOTDATA("Poids (Kg)",'Data Par Département'!$A$30,"Partenaires / Associations",$A$161,"Months (Date)",N14),"")</f>
        <v/>
      </c>
      <c r="O161" s="471">
        <f t="shared" ref="O161:O166" si="45">SUM(C161:N161)</f>
        <v>0</v>
      </c>
      <c r="P161" s="472"/>
      <c r="Q161" s="473"/>
    </row>
    <row r="162" spans="1:17" ht="25.15" customHeight="1">
      <c r="B162" s="469" t="s">
        <v>2786</v>
      </c>
      <c r="C162" s="470">
        <v>18.7</v>
      </c>
      <c r="D162" s="470">
        <v>0</v>
      </c>
      <c r="E162" s="470">
        <v>138</v>
      </c>
      <c r="F162" s="470">
        <v>0</v>
      </c>
      <c r="G162" s="470">
        <v>0</v>
      </c>
      <c r="H162" s="470">
        <v>0</v>
      </c>
      <c r="I162" s="470">
        <v>0</v>
      </c>
      <c r="J162" s="470">
        <v>0</v>
      </c>
      <c r="K162" s="470">
        <v>0</v>
      </c>
      <c r="L162" s="470">
        <v>0</v>
      </c>
      <c r="M162" s="476">
        <v>0</v>
      </c>
      <c r="N162" s="476">
        <v>0</v>
      </c>
      <c r="O162" s="471">
        <f t="shared" si="45"/>
        <v>156.69999999999999</v>
      </c>
      <c r="P162" s="472"/>
      <c r="Q162" s="473"/>
    </row>
    <row r="163" spans="1:17" ht="25.15" customHeight="1">
      <c r="B163" s="469" t="s">
        <v>2787</v>
      </c>
      <c r="C163" s="470">
        <v>24.7</v>
      </c>
      <c r="D163" s="470">
        <v>47.21</v>
      </c>
      <c r="E163" s="470">
        <v>57.989999999999995</v>
      </c>
      <c r="F163" s="470">
        <v>27.08</v>
      </c>
      <c r="G163" s="470">
        <v>6.88</v>
      </c>
      <c r="H163" s="470">
        <v>61.173000000000002</v>
      </c>
      <c r="I163" s="470">
        <v>0</v>
      </c>
      <c r="J163" s="470">
        <v>0</v>
      </c>
      <c r="K163" s="470">
        <v>7</v>
      </c>
      <c r="L163" s="470">
        <v>14</v>
      </c>
      <c r="M163" s="470">
        <v>7.23</v>
      </c>
      <c r="N163" s="470">
        <v>0</v>
      </c>
      <c r="O163" s="471">
        <f t="shared" si="45"/>
        <v>253.26299999999995</v>
      </c>
      <c r="P163" s="482"/>
      <c r="Q163" s="473">
        <f>($O$120-O163)/O163</f>
        <v>5.85964787592345</v>
      </c>
    </row>
    <row r="164" spans="1:17" ht="24.6" customHeight="1">
      <c r="B164" s="469" t="s">
        <v>2788</v>
      </c>
      <c r="C164" s="470">
        <v>50</v>
      </c>
      <c r="D164" s="470">
        <v>86.8</v>
      </c>
      <c r="E164" s="470">
        <v>8.6</v>
      </c>
      <c r="F164" s="470">
        <v>52</v>
      </c>
      <c r="G164" s="470">
        <v>0</v>
      </c>
      <c r="H164" s="470">
        <v>0</v>
      </c>
      <c r="I164" s="470">
        <v>11.35</v>
      </c>
      <c r="J164" s="470">
        <v>0</v>
      </c>
      <c r="K164" s="470">
        <v>87.850000000000009</v>
      </c>
      <c r="L164" s="470">
        <v>47</v>
      </c>
      <c r="M164" s="470">
        <v>66.75</v>
      </c>
      <c r="N164" s="470">
        <v>99</v>
      </c>
      <c r="O164" s="471">
        <f t="shared" si="45"/>
        <v>509.35</v>
      </c>
      <c r="P164" s="472"/>
      <c r="Q164" s="473">
        <f>($O$120-O164)/O164</f>
        <v>2.4108078924118979</v>
      </c>
    </row>
    <row r="165" spans="1:17" ht="24.6" customHeight="1">
      <c r="B165" s="469" t="s">
        <v>2789</v>
      </c>
      <c r="C165" s="470">
        <v>0</v>
      </c>
      <c r="D165" s="470">
        <v>0</v>
      </c>
      <c r="E165" s="470">
        <v>0</v>
      </c>
      <c r="F165" s="470">
        <v>0</v>
      </c>
      <c r="G165" s="470">
        <v>0</v>
      </c>
      <c r="H165" s="470">
        <v>35</v>
      </c>
      <c r="I165" s="470">
        <v>113</v>
      </c>
      <c r="J165" s="470">
        <v>23.8</v>
      </c>
      <c r="K165" s="470">
        <v>89.16</v>
      </c>
      <c r="L165" s="470">
        <v>62</v>
      </c>
      <c r="M165" s="470">
        <v>32</v>
      </c>
      <c r="N165" s="470">
        <v>148</v>
      </c>
      <c r="O165" s="471">
        <f t="shared" si="45"/>
        <v>502.96000000000004</v>
      </c>
      <c r="P165" s="472"/>
      <c r="Q165" s="473">
        <f t="shared" ref="Q165:Q167" si="46">($O$120-O165)/O165</f>
        <v>2.4541414824240499</v>
      </c>
    </row>
    <row r="166" spans="1:17" ht="24.6" customHeight="1">
      <c r="B166" s="469" t="s">
        <v>2790</v>
      </c>
      <c r="C166" s="470">
        <v>0</v>
      </c>
      <c r="D166" s="470">
        <v>0</v>
      </c>
      <c r="E166" s="470">
        <v>208.75</v>
      </c>
      <c r="F166" s="470">
        <v>0</v>
      </c>
      <c r="G166" s="470">
        <v>0</v>
      </c>
      <c r="H166" s="470">
        <v>0</v>
      </c>
      <c r="I166" s="470">
        <v>0</v>
      </c>
      <c r="J166" s="470">
        <v>13.9</v>
      </c>
      <c r="K166" s="470">
        <v>126</v>
      </c>
      <c r="L166" s="470">
        <v>160.88</v>
      </c>
      <c r="M166" s="470">
        <v>0</v>
      </c>
      <c r="N166" s="470">
        <v>0</v>
      </c>
      <c r="O166" s="471">
        <f t="shared" si="45"/>
        <v>509.53</v>
      </c>
      <c r="P166" s="472"/>
      <c r="Q166" s="473">
        <f t="shared" si="46"/>
        <v>2.4096029674405832</v>
      </c>
    </row>
    <row r="167" spans="1:17" ht="24.6" customHeight="1">
      <c r="B167" s="469" t="s">
        <v>2791</v>
      </c>
      <c r="C167" s="470">
        <v>0</v>
      </c>
      <c r="D167" s="470">
        <v>0</v>
      </c>
      <c r="E167" s="470">
        <v>0</v>
      </c>
      <c r="F167" s="470">
        <v>0</v>
      </c>
      <c r="G167" s="470">
        <v>0</v>
      </c>
      <c r="H167" s="470">
        <v>0</v>
      </c>
      <c r="I167" s="470">
        <v>0</v>
      </c>
      <c r="J167" s="470">
        <v>0</v>
      </c>
      <c r="K167" s="470">
        <v>0</v>
      </c>
      <c r="L167" s="470">
        <v>0</v>
      </c>
      <c r="M167" s="470">
        <v>0</v>
      </c>
      <c r="N167" s="470">
        <v>0</v>
      </c>
      <c r="O167" s="471">
        <f t="shared" ref="O167" si="47">SUM(C167:N167)</f>
        <v>0</v>
      </c>
      <c r="P167" s="472"/>
      <c r="Q167" s="473" t="e">
        <f t="shared" si="46"/>
        <v>#DIV/0!</v>
      </c>
    </row>
    <row r="170" spans="1:17" ht="72" customHeight="1">
      <c r="B170" s="462" t="s">
        <v>2792</v>
      </c>
      <c r="C170" s="463" t="s">
        <v>1830</v>
      </c>
      <c r="D170" s="463" t="s">
        <v>2548</v>
      </c>
      <c r="E170" s="463" t="s">
        <v>2549</v>
      </c>
      <c r="F170" s="463" t="s">
        <v>2550</v>
      </c>
      <c r="G170" s="463" t="s">
        <v>2551</v>
      </c>
      <c r="H170" s="463" t="s">
        <v>2552</v>
      </c>
      <c r="I170" s="463" t="s">
        <v>2553</v>
      </c>
      <c r="J170" s="463" t="s">
        <v>2554</v>
      </c>
      <c r="K170" s="463" t="s">
        <v>2555</v>
      </c>
      <c r="L170" s="463" t="s">
        <v>2556</v>
      </c>
      <c r="M170" s="463" t="s">
        <v>2557</v>
      </c>
      <c r="N170" s="463" t="s">
        <v>2558</v>
      </c>
      <c r="O170" s="463" t="s">
        <v>2559</v>
      </c>
      <c r="P170" s="464" t="s">
        <v>2560</v>
      </c>
      <c r="Q170" s="465"/>
    </row>
    <row r="171" spans="1:17" ht="25.15" customHeight="1">
      <c r="A171" s="560" t="s">
        <v>1061</v>
      </c>
      <c r="B171" s="469" t="s">
        <v>2793</v>
      </c>
      <c r="C171" s="470">
        <v>19.54</v>
      </c>
      <c r="D171" s="470">
        <f>IFERROR(GETPIVOTDATA("Poids (Kg)",'Data Par Département'!$A$30,"Partenaires / Associations",$A$171,"Months (Date)",D14),"")</f>
        <v>19.799999999999997</v>
      </c>
      <c r="E171" s="470">
        <f>IFERROR(GETPIVOTDATA("Poids (Kg)",'Data Par Département'!$A$30,"Partenaires / Associations",$A$171,"Months (Date)",E14),"")</f>
        <v>22.3</v>
      </c>
      <c r="F171" s="470">
        <f>IFERROR(GETPIVOTDATA("Poids (Kg)",'Data Par Département'!$A$30,"Partenaires / Associations",$A$171,"Months (Date)",F14),"")</f>
        <v>0</v>
      </c>
      <c r="G171" s="470" t="str">
        <f>IFERROR(GETPIVOTDATA("Poids (Kg)",'Data Par Département'!$A$30,"Partenaires / Associations",$A$171,"Months (Date)",G14),"")</f>
        <v/>
      </c>
      <c r="H171" s="470" t="str">
        <f>IFERROR(GETPIVOTDATA("Poids (Kg)",'Data Par Département'!$A$30,"Partenaires / Associations",$A$171,"Months (Date)",H14),"")</f>
        <v/>
      </c>
      <c r="I171" s="470" t="str">
        <f>IFERROR(GETPIVOTDATA("Poids (Kg)",'Data Par Département'!$A$30,"Partenaires / Associations",$A$171,"Months (Date)",I14),"")</f>
        <v/>
      </c>
      <c r="J171" s="470" t="str">
        <f>IFERROR(GETPIVOTDATA("Poids (Kg)",'Data Par Département'!$A$30,"Partenaires / Associations",$A$171,"Months (Date)",J14),"")</f>
        <v/>
      </c>
      <c r="K171" s="470" t="str">
        <f>IFERROR(GETPIVOTDATA("Poids (Kg)",'Data Par Département'!$A$30,"Partenaires / Associations",$A$171,"Months (Date)",K14),"")</f>
        <v/>
      </c>
      <c r="L171" s="470" t="str">
        <f>IFERROR(GETPIVOTDATA("Poids (Kg)",'Data Par Département'!$A$30,"Partenaires / Associations",$A$171,"Months (Date)",L14),"")</f>
        <v/>
      </c>
      <c r="M171" s="470" t="str">
        <f>IFERROR(GETPIVOTDATA("Poids (Kg)",'Data Par Département'!$A$30,"Partenaires / Associations",$A$171,"Months (Date)",M14),"")</f>
        <v/>
      </c>
      <c r="N171" s="470" t="str">
        <f>IFERROR(GETPIVOTDATA("Poids (Kg)",'Data Par Département'!$A$30,"Partenaires / Associations",$A$171,"Months (Date)",N14),"")</f>
        <v/>
      </c>
      <c r="O171" s="471">
        <f t="shared" ref="O171:O176" si="48">SUM(C171:N171)</f>
        <v>61.64</v>
      </c>
      <c r="P171" s="472"/>
      <c r="Q171" s="473"/>
    </row>
    <row r="172" spans="1:17" ht="25.15" customHeight="1">
      <c r="B172" s="469" t="s">
        <v>2794</v>
      </c>
      <c r="C172" s="470">
        <v>0</v>
      </c>
      <c r="D172" s="470">
        <v>0</v>
      </c>
      <c r="E172" s="470">
        <v>10.050000000000001</v>
      </c>
      <c r="F172" s="470">
        <v>0</v>
      </c>
      <c r="G172" s="470">
        <v>0</v>
      </c>
      <c r="H172" s="470">
        <v>15.04</v>
      </c>
      <c r="I172" s="470">
        <v>22.2</v>
      </c>
      <c r="J172" s="470">
        <v>0</v>
      </c>
      <c r="K172" s="470">
        <v>27.6</v>
      </c>
      <c r="L172" s="470">
        <v>3</v>
      </c>
      <c r="M172" s="476">
        <v>12.5</v>
      </c>
      <c r="N172" s="476">
        <v>7.5</v>
      </c>
      <c r="O172" s="471">
        <f t="shared" si="48"/>
        <v>97.89</v>
      </c>
      <c r="P172" s="472"/>
      <c r="Q172" s="473"/>
    </row>
    <row r="173" spans="1:17" ht="25.15" customHeight="1">
      <c r="B173" s="469" t="s">
        <v>2795</v>
      </c>
      <c r="C173" s="470">
        <v>19.28</v>
      </c>
      <c r="D173" s="470">
        <v>6</v>
      </c>
      <c r="E173" s="470">
        <v>17.5</v>
      </c>
      <c r="F173" s="470">
        <v>37.44</v>
      </c>
      <c r="G173" s="470">
        <v>20.36</v>
      </c>
      <c r="H173" s="470">
        <v>69.900000000000006</v>
      </c>
      <c r="I173" s="470">
        <v>50.06</v>
      </c>
      <c r="J173" s="470">
        <v>0</v>
      </c>
      <c r="K173" s="470">
        <v>36</v>
      </c>
      <c r="L173" s="470">
        <v>0</v>
      </c>
      <c r="M173" s="470">
        <v>0</v>
      </c>
      <c r="N173" s="470">
        <v>0</v>
      </c>
      <c r="O173" s="471">
        <f t="shared" si="48"/>
        <v>256.54000000000002</v>
      </c>
      <c r="P173" s="482"/>
      <c r="Q173" s="473">
        <f>($O$120-O173)/O173</f>
        <v>5.772023855928901</v>
      </c>
    </row>
    <row r="174" spans="1:17" ht="25.15" customHeight="1">
      <c r="B174" s="469" t="s">
        <v>2796</v>
      </c>
      <c r="C174" s="470">
        <v>14.66</v>
      </c>
      <c r="D174" s="470">
        <v>63.5</v>
      </c>
      <c r="E174" s="470">
        <v>65.12</v>
      </c>
      <c r="F174" s="470">
        <v>78.64</v>
      </c>
      <c r="G174" s="470">
        <v>52.65</v>
      </c>
      <c r="H174" s="470">
        <v>73.150000000000006</v>
      </c>
      <c r="I174" s="470">
        <v>77.449999999999989</v>
      </c>
      <c r="J174" s="470">
        <v>0</v>
      </c>
      <c r="K174" s="470">
        <v>20</v>
      </c>
      <c r="L174" s="470">
        <v>33</v>
      </c>
      <c r="M174" s="470">
        <v>12.1</v>
      </c>
      <c r="N174" s="470">
        <v>35.700000000000003</v>
      </c>
      <c r="O174" s="471">
        <f t="shared" si="48"/>
        <v>525.97</v>
      </c>
      <c r="P174" s="472"/>
      <c r="Q174" s="473">
        <f>($O$120-O174)/O174</f>
        <v>2.3030305910983522</v>
      </c>
    </row>
    <row r="175" spans="1:17" ht="25.15" customHeight="1">
      <c r="B175" s="469" t="s">
        <v>2797</v>
      </c>
      <c r="C175" s="470">
        <v>74.55</v>
      </c>
      <c r="D175" s="470">
        <v>93.3</v>
      </c>
      <c r="E175" s="470">
        <v>36</v>
      </c>
      <c r="F175" s="470">
        <v>52.45</v>
      </c>
      <c r="G175" s="470">
        <v>21.85</v>
      </c>
      <c r="H175" s="470">
        <v>29</v>
      </c>
      <c r="I175" s="470">
        <v>8</v>
      </c>
      <c r="J175" s="470">
        <v>0</v>
      </c>
      <c r="K175" s="470">
        <v>0</v>
      </c>
      <c r="L175" s="470">
        <v>53.800000000000004</v>
      </c>
      <c r="M175" s="470">
        <v>37.799999999999997</v>
      </c>
      <c r="N175" s="470">
        <v>31</v>
      </c>
      <c r="O175" s="471">
        <f t="shared" si="48"/>
        <v>437.75000000000006</v>
      </c>
      <c r="P175" s="472"/>
      <c r="Q175" s="473">
        <f>($O$120-O175)/O175</f>
        <v>2.9686921758994864</v>
      </c>
    </row>
    <row r="176" spans="1:17" ht="25.15" customHeight="1">
      <c r="B176" s="469" t="s">
        <v>2798</v>
      </c>
      <c r="C176" s="470">
        <v>101.51999999999998</v>
      </c>
      <c r="D176" s="470">
        <v>55.099999999999994</v>
      </c>
      <c r="E176" s="470">
        <v>1206.6500000000001</v>
      </c>
      <c r="F176" s="470">
        <v>0</v>
      </c>
      <c r="G176" s="470">
        <v>0</v>
      </c>
      <c r="H176" s="470">
        <v>0</v>
      </c>
      <c r="I176" s="470">
        <v>0</v>
      </c>
      <c r="J176" s="470">
        <v>16</v>
      </c>
      <c r="K176" s="470">
        <v>140.18</v>
      </c>
      <c r="L176" s="470">
        <v>150.66999999999999</v>
      </c>
      <c r="M176" s="470">
        <v>83.15</v>
      </c>
      <c r="N176" s="470">
        <v>69.5</v>
      </c>
      <c r="O176" s="471">
        <f t="shared" si="48"/>
        <v>1822.7700000000002</v>
      </c>
      <c r="P176" s="472"/>
      <c r="Q176" s="473">
        <f>($O$120-O176)/O176</f>
        <v>-4.6892915727162449E-2</v>
      </c>
    </row>
    <row r="177" spans="1:17" ht="25.15" customHeight="1">
      <c r="B177" s="469" t="s">
        <v>2799</v>
      </c>
      <c r="C177" s="470">
        <v>107.3</v>
      </c>
      <c r="D177" s="470">
        <v>86</v>
      </c>
      <c r="E177" s="470">
        <v>65</v>
      </c>
      <c r="F177" s="470">
        <v>79.7</v>
      </c>
      <c r="G177" s="470">
        <v>40.799999999999997</v>
      </c>
      <c r="H177" s="470">
        <v>27</v>
      </c>
      <c r="I177" s="470">
        <v>99.5</v>
      </c>
      <c r="J177" s="470">
        <v>0</v>
      </c>
      <c r="K177" s="470">
        <v>33.700000000000003</v>
      </c>
      <c r="L177" s="470">
        <v>54.2</v>
      </c>
      <c r="M177" s="470">
        <v>90.6</v>
      </c>
      <c r="N177" s="470">
        <v>48.95</v>
      </c>
      <c r="O177" s="471">
        <f t="shared" ref="O177" si="49">SUM(C177:N177)</f>
        <v>732.75000000000011</v>
      </c>
      <c r="P177" s="472"/>
      <c r="Q177" s="473">
        <f>($O$120-O177)/O177</f>
        <v>1.3709245991129309</v>
      </c>
    </row>
    <row r="179" spans="1:17" ht="15.75" customHeight="1">
      <c r="B179" s="535"/>
    </row>
    <row r="180" spans="1:17" ht="72" customHeight="1">
      <c r="B180" s="462" t="s">
        <v>2800</v>
      </c>
      <c r="C180" s="463" t="s">
        <v>1830</v>
      </c>
      <c r="D180" s="463" t="s">
        <v>2548</v>
      </c>
      <c r="E180" s="463" t="s">
        <v>2549</v>
      </c>
      <c r="F180" s="463" t="s">
        <v>2550</v>
      </c>
      <c r="G180" s="463" t="s">
        <v>2551</v>
      </c>
      <c r="H180" s="463" t="s">
        <v>2552</v>
      </c>
      <c r="I180" s="463" t="s">
        <v>2553</v>
      </c>
      <c r="J180" s="463" t="s">
        <v>2554</v>
      </c>
      <c r="K180" s="463" t="s">
        <v>2555</v>
      </c>
      <c r="L180" s="463" t="s">
        <v>2556</v>
      </c>
      <c r="M180" s="463" t="s">
        <v>2557</v>
      </c>
      <c r="N180" s="463" t="s">
        <v>2558</v>
      </c>
      <c r="O180" s="463" t="s">
        <v>2559</v>
      </c>
      <c r="P180" s="464" t="s">
        <v>2560</v>
      </c>
      <c r="Q180" s="465"/>
    </row>
    <row r="181" spans="1:17" ht="25.15" customHeight="1">
      <c r="A181" s="560" t="s">
        <v>1085</v>
      </c>
      <c r="B181" s="469" t="s">
        <v>2801</v>
      </c>
      <c r="C181" s="470">
        <v>0</v>
      </c>
      <c r="D181" s="470" t="str">
        <f>IFERROR(GETPIVOTDATA("Poids (Kg)",'Data Par Département'!$A$30,"Partenaires / Associations",$A$181,"Months (Date)",D14),"")</f>
        <v/>
      </c>
      <c r="E181" s="470" t="str">
        <f>IFERROR(GETPIVOTDATA("Poids (Kg)",'Data Par Département'!$A$30,"Partenaires / Associations",$A$181,"Months (Date)",E14),"")</f>
        <v/>
      </c>
      <c r="F181" s="470" t="str">
        <f>IFERROR(GETPIVOTDATA("Poids (Kg)",'Data Par Département'!$A$30,"Partenaires / Associations",$A$181,"Months (Date)",F14),"")</f>
        <v/>
      </c>
      <c r="G181" s="470" t="str">
        <f>IFERROR(GETPIVOTDATA("Poids (Kg)",'Data Par Département'!$A$30,"Partenaires / Associations",$A$181,"Months (Date)",G14),"")</f>
        <v/>
      </c>
      <c r="H181" s="470" t="str">
        <f>IFERROR(GETPIVOTDATA("Poids (Kg)",'Data Par Département'!$A$30,"Partenaires / Associations",$A$181,"Months (Date)",H14),"")</f>
        <v/>
      </c>
      <c r="I181" s="470" t="str">
        <f>IFERROR(GETPIVOTDATA("Poids (Kg)",'Data Par Département'!$A$30,"Partenaires / Associations",$A$181,"Months (Date)",I14),"")</f>
        <v/>
      </c>
      <c r="J181" s="470" t="str">
        <f>IFERROR(GETPIVOTDATA("Poids (Kg)",'Data Par Département'!$A$30,"Partenaires / Associations",$A$181,"Months (Date)",J14),"")</f>
        <v/>
      </c>
      <c r="K181" s="470" t="str">
        <f>IFERROR(GETPIVOTDATA("Poids (Kg)",'Data Par Département'!$A$30,"Partenaires / Associations",$A$181,"Months (Date)",K14),"")</f>
        <v/>
      </c>
      <c r="L181" s="470" t="str">
        <f>IFERROR(GETPIVOTDATA("Poids (Kg)",'Data Par Département'!$A$30,"Partenaires / Associations",$A$181,"Months (Date)",L14),"")</f>
        <v/>
      </c>
      <c r="M181" s="470" t="str">
        <f>IFERROR(GETPIVOTDATA("Poids (Kg)",'Data Par Département'!$A$30,"Partenaires / Associations",$A$181,"Months (Date)",M14),"")</f>
        <v/>
      </c>
      <c r="N181" s="470" t="str">
        <f>IFERROR(GETPIVOTDATA("Poids (Kg)",'Data Par Département'!$A$30,"Partenaires / Associations",$A$181,"Months (Date)",N14),"")</f>
        <v/>
      </c>
      <c r="O181" s="471">
        <f t="shared" ref="O181:O186" si="50">SUM(C181:N181)</f>
        <v>0</v>
      </c>
      <c r="P181" s="472"/>
      <c r="Q181" s="473"/>
    </row>
    <row r="182" spans="1:17" ht="25.15" customHeight="1">
      <c r="B182" s="469" t="s">
        <v>2802</v>
      </c>
      <c r="C182" s="470">
        <v>0</v>
      </c>
      <c r="D182" s="470">
        <v>0</v>
      </c>
      <c r="E182" s="470">
        <v>0</v>
      </c>
      <c r="F182" s="470">
        <v>0</v>
      </c>
      <c r="G182" s="470">
        <v>0</v>
      </c>
      <c r="H182" s="470">
        <v>0</v>
      </c>
      <c r="I182" s="470">
        <v>0</v>
      </c>
      <c r="J182" s="470">
        <v>0</v>
      </c>
      <c r="K182" s="470">
        <v>0</v>
      </c>
      <c r="L182" s="470">
        <v>0</v>
      </c>
      <c r="M182" s="476">
        <v>0</v>
      </c>
      <c r="N182" s="476">
        <v>0</v>
      </c>
      <c r="O182" s="471">
        <f t="shared" si="50"/>
        <v>0</v>
      </c>
      <c r="P182" s="472"/>
      <c r="Q182" s="473"/>
    </row>
    <row r="183" spans="1:17" ht="25.15" customHeight="1">
      <c r="B183" s="469" t="s">
        <v>2803</v>
      </c>
      <c r="C183" s="470">
        <v>0</v>
      </c>
      <c r="D183" s="470">
        <v>0</v>
      </c>
      <c r="E183" s="470">
        <v>0</v>
      </c>
      <c r="F183" s="470">
        <v>0</v>
      </c>
      <c r="G183" s="470">
        <v>0</v>
      </c>
      <c r="H183" s="470">
        <v>0</v>
      </c>
      <c r="I183" s="470">
        <v>0</v>
      </c>
      <c r="J183" s="470">
        <v>0</v>
      </c>
      <c r="K183" s="470">
        <v>0</v>
      </c>
      <c r="L183" s="470">
        <v>0</v>
      </c>
      <c r="M183" s="470">
        <v>0</v>
      </c>
      <c r="N183" s="470">
        <v>0</v>
      </c>
      <c r="O183" s="471">
        <f t="shared" si="50"/>
        <v>0</v>
      </c>
      <c r="P183" s="482"/>
      <c r="Q183" s="473" t="e">
        <f>($O$120-O183)/O183</f>
        <v>#DIV/0!</v>
      </c>
    </row>
    <row r="184" spans="1:17" ht="25.15" customHeight="1">
      <c r="B184" s="469" t="s">
        <v>2804</v>
      </c>
      <c r="C184" s="470">
        <v>1280</v>
      </c>
      <c r="D184" s="470">
        <v>0</v>
      </c>
      <c r="E184" s="470">
        <v>0</v>
      </c>
      <c r="F184" s="470">
        <v>0</v>
      </c>
      <c r="G184" s="470">
        <v>0</v>
      </c>
      <c r="H184" s="470">
        <v>0</v>
      </c>
      <c r="I184" s="470">
        <v>0</v>
      </c>
      <c r="J184" s="470">
        <v>0</v>
      </c>
      <c r="K184" s="470">
        <v>0</v>
      </c>
      <c r="L184" s="470">
        <v>0</v>
      </c>
      <c r="M184" s="470">
        <v>0</v>
      </c>
      <c r="N184" s="470">
        <v>0</v>
      </c>
      <c r="O184" s="471">
        <f t="shared" si="50"/>
        <v>1280</v>
      </c>
      <c r="P184" s="472"/>
      <c r="Q184" s="473">
        <f>($O$120-O184)/O184</f>
        <v>0.35726171875000023</v>
      </c>
    </row>
    <row r="185" spans="1:17" ht="25.15" customHeight="1">
      <c r="B185" s="469" t="s">
        <v>2805</v>
      </c>
      <c r="C185" s="470">
        <v>66.8</v>
      </c>
      <c r="D185" s="470">
        <v>0</v>
      </c>
      <c r="E185" s="470">
        <v>65</v>
      </c>
      <c r="F185" s="470">
        <v>0</v>
      </c>
      <c r="G185" s="470">
        <v>0</v>
      </c>
      <c r="H185" s="470">
        <v>0</v>
      </c>
      <c r="I185" s="470">
        <v>0</v>
      </c>
      <c r="J185" s="470">
        <v>0</v>
      </c>
      <c r="K185" s="470">
        <v>54</v>
      </c>
      <c r="L185" s="470">
        <v>0</v>
      </c>
      <c r="M185" s="470">
        <v>64</v>
      </c>
      <c r="N185" s="470">
        <v>26</v>
      </c>
      <c r="O185" s="471">
        <f t="shared" si="50"/>
        <v>275.8</v>
      </c>
      <c r="P185" s="472"/>
      <c r="Q185" s="473">
        <f t="shared" ref="Q185:Q187" si="51">($O$120-O185)/O185</f>
        <v>5.2991116751269045</v>
      </c>
    </row>
    <row r="186" spans="1:17" ht="24.6" customHeight="1">
      <c r="B186" s="469" t="s">
        <v>2806</v>
      </c>
      <c r="C186" s="470">
        <v>0</v>
      </c>
      <c r="D186" s="470">
        <v>0</v>
      </c>
      <c r="E186" s="470">
        <v>170</v>
      </c>
      <c r="F186" s="470">
        <v>930</v>
      </c>
      <c r="G186" s="470">
        <v>576</v>
      </c>
      <c r="H186" s="470">
        <v>0</v>
      </c>
      <c r="I186" s="470">
        <v>0</v>
      </c>
      <c r="J186" s="470">
        <v>0</v>
      </c>
      <c r="K186" s="470">
        <v>0</v>
      </c>
      <c r="L186" s="470">
        <v>8.58</v>
      </c>
      <c r="M186" s="470">
        <v>84</v>
      </c>
      <c r="N186" s="470">
        <v>120.85</v>
      </c>
      <c r="O186" s="471">
        <f t="shared" si="50"/>
        <v>1889.4299999999998</v>
      </c>
      <c r="P186" s="472"/>
      <c r="Q186" s="473">
        <f t="shared" si="51"/>
        <v>-8.0518992500383468E-2</v>
      </c>
    </row>
    <row r="187" spans="1:17" ht="24.6" customHeight="1">
      <c r="B187" s="469" t="s">
        <v>2807</v>
      </c>
      <c r="C187" s="470">
        <v>0</v>
      </c>
      <c r="D187" s="470">
        <v>0</v>
      </c>
      <c r="E187" s="470">
        <v>0</v>
      </c>
      <c r="F187" s="470">
        <v>0</v>
      </c>
      <c r="G187" s="470">
        <v>0</v>
      </c>
      <c r="H187" s="470">
        <v>0</v>
      </c>
      <c r="I187" s="470">
        <v>0</v>
      </c>
      <c r="J187" s="470">
        <v>0</v>
      </c>
      <c r="K187" s="470">
        <v>0</v>
      </c>
      <c r="L187" s="470">
        <v>0</v>
      </c>
      <c r="M187" s="470">
        <v>0</v>
      </c>
      <c r="N187" s="470">
        <v>0</v>
      </c>
      <c r="O187" s="471">
        <f t="shared" ref="O187" si="52">SUM(C187:N187)</f>
        <v>0</v>
      </c>
      <c r="P187" s="472"/>
      <c r="Q187" s="473" t="e">
        <f t="shared" si="51"/>
        <v>#DIV/0!</v>
      </c>
    </row>
    <row r="188" spans="1:17" ht="15.6" customHeight="1">
      <c r="B188" s="535"/>
    </row>
    <row r="189" spans="1:17" ht="15.75" customHeight="1">
      <c r="B189" s="535"/>
    </row>
    <row r="190" spans="1:17" ht="72" customHeight="1">
      <c r="B190" s="462" t="s">
        <v>2808</v>
      </c>
      <c r="C190" s="463" t="s">
        <v>1830</v>
      </c>
      <c r="D190" s="463" t="s">
        <v>2548</v>
      </c>
      <c r="E190" s="463" t="s">
        <v>2549</v>
      </c>
      <c r="F190" s="463" t="s">
        <v>2550</v>
      </c>
      <c r="G190" s="463" t="s">
        <v>2551</v>
      </c>
      <c r="H190" s="463" t="s">
        <v>2552</v>
      </c>
      <c r="I190" s="463" t="s">
        <v>2553</v>
      </c>
      <c r="J190" s="463" t="s">
        <v>2554</v>
      </c>
      <c r="K190" s="463" t="s">
        <v>2555</v>
      </c>
      <c r="L190" s="463" t="s">
        <v>2556</v>
      </c>
      <c r="M190" s="463" t="s">
        <v>2557</v>
      </c>
      <c r="N190" s="463" t="s">
        <v>2558</v>
      </c>
      <c r="O190" s="463" t="s">
        <v>2559</v>
      </c>
      <c r="P190" s="464" t="s">
        <v>2560</v>
      </c>
      <c r="Q190" s="465"/>
    </row>
    <row r="191" spans="1:17" ht="25.15" customHeight="1">
      <c r="A191" s="560" t="s">
        <v>840</v>
      </c>
      <c r="B191" s="469" t="s">
        <v>2809</v>
      </c>
      <c r="C191" s="470">
        <v>0</v>
      </c>
      <c r="D191" s="470" t="str">
        <f>IFERROR(GETPIVOTDATA("Poids (Kg)",'Data Par Département'!$A$30,"Partenaires / Associations",$A$191,"Months (Date)",D14),"")</f>
        <v/>
      </c>
      <c r="E191" s="470" t="str">
        <f>IFERROR(GETPIVOTDATA("Poids (Kg)",'Data Par Département'!$A$30,"Partenaires / Associations",$A$191,"Months (Date)",E14),"")</f>
        <v/>
      </c>
      <c r="F191" s="470" t="str">
        <f>IFERROR(GETPIVOTDATA("Poids (Kg)",'Data Par Département'!$A$30,"Partenaires / Associations",$A$191,"Months (Date)",F14),"")</f>
        <v/>
      </c>
      <c r="G191" s="470" t="str">
        <f>IFERROR(GETPIVOTDATA("Poids (Kg)",'Data Par Département'!$A$30,"Partenaires / Associations",$A$191,"Months (Date)",G14),"")</f>
        <v/>
      </c>
      <c r="H191" s="470" t="str">
        <f>IFERROR(GETPIVOTDATA("Poids (Kg)",'Data Par Département'!$A$30,"Partenaires / Associations",$A$191,"Months (Date)",H14),"")</f>
        <v/>
      </c>
      <c r="I191" s="470" t="str">
        <f>IFERROR(GETPIVOTDATA("Poids (Kg)",'Data Par Département'!$A$30,"Partenaires / Associations",$A$191,"Months (Date)",I14),"")</f>
        <v/>
      </c>
      <c r="J191" s="470" t="str">
        <f>IFERROR(GETPIVOTDATA("Poids (Kg)",'Data Par Département'!$A$30,"Partenaires / Associations",$A$191,"Months (Date)",J14),"")</f>
        <v/>
      </c>
      <c r="K191" s="470" t="str">
        <f>IFERROR(GETPIVOTDATA("Poids (Kg)",'Data Par Département'!$A$30,"Partenaires / Associations",$A$191,"Months (Date)",K14),"")</f>
        <v/>
      </c>
      <c r="L191" s="470" t="str">
        <f>IFERROR(GETPIVOTDATA("Poids (Kg)",'Data Par Département'!$A$30,"Partenaires / Associations",$A$191,"Months (Date)",L14),"")</f>
        <v/>
      </c>
      <c r="M191" s="470" t="str">
        <f>IFERROR(GETPIVOTDATA("Poids (Kg)",'Data Par Département'!$A$30,"Partenaires / Associations",$A$191,"Months (Date)",M14),"")</f>
        <v/>
      </c>
      <c r="N191" s="470" t="str">
        <f>IFERROR(GETPIVOTDATA("Poids (Kg)",'Data Par Département'!$A$30,"Partenaires / Associations",$A$191,"Months (Date)",N14),"")</f>
        <v/>
      </c>
      <c r="O191" s="471">
        <f t="shared" ref="O191:O194" si="53">SUM(C191:N191)</f>
        <v>0</v>
      </c>
      <c r="P191" s="472"/>
      <c r="Q191" s="473"/>
    </row>
    <row r="192" spans="1:17" ht="25.15" customHeight="1">
      <c r="B192" s="469" t="s">
        <v>2810</v>
      </c>
      <c r="C192" s="470">
        <v>0</v>
      </c>
      <c r="D192" s="470">
        <v>0</v>
      </c>
      <c r="E192" s="470">
        <v>0</v>
      </c>
      <c r="F192" s="470">
        <v>0</v>
      </c>
      <c r="G192" s="470">
        <v>0</v>
      </c>
      <c r="H192" s="470">
        <v>0</v>
      </c>
      <c r="I192" s="470">
        <v>0</v>
      </c>
      <c r="J192" s="470">
        <v>0</v>
      </c>
      <c r="K192" s="470">
        <v>0</v>
      </c>
      <c r="L192" s="470">
        <v>0</v>
      </c>
      <c r="M192" s="476">
        <v>0</v>
      </c>
      <c r="N192" s="476">
        <v>0</v>
      </c>
      <c r="O192" s="471">
        <f t="shared" si="53"/>
        <v>0</v>
      </c>
      <c r="P192" s="472"/>
      <c r="Q192" s="473"/>
    </row>
    <row r="193" spans="1:17" ht="25.15" customHeight="1">
      <c r="B193" s="469" t="s">
        <v>2811</v>
      </c>
      <c r="C193" s="470">
        <v>0</v>
      </c>
      <c r="D193" s="470">
        <v>0</v>
      </c>
      <c r="E193" s="470">
        <v>0</v>
      </c>
      <c r="F193" s="470">
        <v>0</v>
      </c>
      <c r="G193" s="470">
        <v>0</v>
      </c>
      <c r="H193" s="470">
        <v>0</v>
      </c>
      <c r="I193" s="470">
        <v>0</v>
      </c>
      <c r="J193" s="470">
        <v>0</v>
      </c>
      <c r="K193" s="470">
        <v>0</v>
      </c>
      <c r="L193" s="470">
        <v>0</v>
      </c>
      <c r="M193" s="470">
        <v>0</v>
      </c>
      <c r="N193" s="470">
        <v>0</v>
      </c>
      <c r="O193" s="471">
        <f t="shared" si="53"/>
        <v>0</v>
      </c>
      <c r="P193" s="482"/>
      <c r="Q193" s="473" t="e">
        <f>($O$120-O193)/O193</f>
        <v>#DIV/0!</v>
      </c>
    </row>
    <row r="194" spans="1:17" ht="25.15" customHeight="1">
      <c r="B194" s="469" t="s">
        <v>2812</v>
      </c>
      <c r="C194" s="470">
        <v>44</v>
      </c>
      <c r="D194" s="470">
        <v>12</v>
      </c>
      <c r="E194" s="470">
        <v>0</v>
      </c>
      <c r="F194" s="470">
        <v>24</v>
      </c>
      <c r="G194" s="470">
        <v>0</v>
      </c>
      <c r="H194" s="470">
        <v>18.5</v>
      </c>
      <c r="I194" s="470">
        <v>0</v>
      </c>
      <c r="J194" s="470">
        <v>0</v>
      </c>
      <c r="K194" s="470">
        <v>0</v>
      </c>
      <c r="L194" s="470">
        <v>0</v>
      </c>
      <c r="M194" s="470">
        <v>0</v>
      </c>
      <c r="N194" s="470">
        <v>0</v>
      </c>
      <c r="O194" s="471">
        <f t="shared" si="53"/>
        <v>98.5</v>
      </c>
      <c r="P194" s="472"/>
      <c r="Q194" s="473">
        <f>($O$120-O194)/O194</f>
        <v>16.637512690355333</v>
      </c>
    </row>
    <row r="195" spans="1:17" ht="25.15" customHeight="1">
      <c r="B195" s="469" t="s">
        <v>2813</v>
      </c>
      <c r="C195" s="470">
        <v>0</v>
      </c>
      <c r="D195" s="470">
        <v>22</v>
      </c>
      <c r="E195" s="470">
        <v>78.199999999999989</v>
      </c>
      <c r="F195" s="470">
        <v>0</v>
      </c>
      <c r="G195" s="470">
        <v>0</v>
      </c>
      <c r="H195" s="470">
        <v>27.999999999999996</v>
      </c>
      <c r="I195" s="470">
        <v>0</v>
      </c>
      <c r="J195" s="470">
        <v>0</v>
      </c>
      <c r="K195" s="470">
        <v>123</v>
      </c>
      <c r="L195" s="470">
        <v>32</v>
      </c>
      <c r="M195" s="470">
        <v>93</v>
      </c>
      <c r="N195" s="470">
        <v>19.5</v>
      </c>
      <c r="O195" s="471">
        <f t="shared" ref="O195" si="54">SUM(C195:N195)</f>
        <v>395.7</v>
      </c>
      <c r="P195" s="472"/>
      <c r="Q195" s="473">
        <f>($O$120-O195)/O195</f>
        <v>3.3904346727318684</v>
      </c>
    </row>
    <row r="196" spans="1:17" ht="25.15" customHeight="1">
      <c r="B196" s="469" t="s">
        <v>2814</v>
      </c>
      <c r="C196" s="470">
        <v>0</v>
      </c>
      <c r="D196" s="470">
        <v>0</v>
      </c>
      <c r="E196" s="470">
        <v>500</v>
      </c>
      <c r="F196" s="470">
        <v>0</v>
      </c>
      <c r="G196" s="470">
        <v>0</v>
      </c>
      <c r="H196" s="470">
        <v>0</v>
      </c>
      <c r="I196" s="470">
        <v>0</v>
      </c>
      <c r="J196" s="470">
        <v>0</v>
      </c>
      <c r="K196" s="470">
        <v>0</v>
      </c>
      <c r="L196" s="470">
        <v>45</v>
      </c>
      <c r="M196" s="470">
        <v>0</v>
      </c>
      <c r="N196" s="470">
        <v>0</v>
      </c>
      <c r="O196" s="471">
        <f t="shared" ref="O196" si="55">SUM(C196:N196)</f>
        <v>545</v>
      </c>
      <c r="P196" s="472"/>
      <c r="Q196" s="473">
        <f>($O$120-O196)/O196</f>
        <v>2.1876972477064225</v>
      </c>
    </row>
    <row r="197" spans="1:17" ht="25.15" customHeight="1">
      <c r="B197" s="469" t="s">
        <v>2815</v>
      </c>
      <c r="C197" s="470">
        <v>0</v>
      </c>
      <c r="D197" s="470">
        <v>27</v>
      </c>
      <c r="E197" s="470">
        <v>43</v>
      </c>
      <c r="F197" s="470">
        <v>7</v>
      </c>
      <c r="G197" s="470">
        <v>17.7</v>
      </c>
      <c r="H197" s="470">
        <v>18</v>
      </c>
      <c r="I197" s="470">
        <v>0</v>
      </c>
      <c r="J197" s="470">
        <v>0</v>
      </c>
      <c r="K197" s="470">
        <v>40.5</v>
      </c>
      <c r="L197" s="470">
        <v>0</v>
      </c>
      <c r="M197" s="470">
        <v>0</v>
      </c>
      <c r="N197" s="470">
        <v>0</v>
      </c>
      <c r="O197" s="471">
        <f t="shared" ref="O197" si="56">SUM(C197:N197)</f>
        <v>153.19999999999999</v>
      </c>
      <c r="P197" s="472"/>
      <c r="Q197" s="473">
        <f>($O$120-O197)/O197</f>
        <v>10.340045691906008</v>
      </c>
    </row>
    <row r="200" spans="1:17" ht="72" customHeight="1">
      <c r="B200" s="462" t="s">
        <v>2816</v>
      </c>
      <c r="C200" s="463" t="s">
        <v>1830</v>
      </c>
      <c r="D200" s="463" t="s">
        <v>2548</v>
      </c>
      <c r="E200" s="463" t="s">
        <v>2549</v>
      </c>
      <c r="F200" s="463" t="s">
        <v>2550</v>
      </c>
      <c r="G200" s="463" t="s">
        <v>2551</v>
      </c>
      <c r="H200" s="463" t="s">
        <v>2552</v>
      </c>
      <c r="I200" s="463" t="s">
        <v>2553</v>
      </c>
      <c r="J200" s="463" t="s">
        <v>2554</v>
      </c>
      <c r="K200" s="463" t="s">
        <v>2555</v>
      </c>
      <c r="L200" s="463" t="s">
        <v>2556</v>
      </c>
      <c r="M200" s="463" t="s">
        <v>2557</v>
      </c>
      <c r="N200" s="463" t="s">
        <v>2558</v>
      </c>
      <c r="O200" s="463" t="s">
        <v>2559</v>
      </c>
      <c r="P200" s="464" t="s">
        <v>2560</v>
      </c>
      <c r="Q200" s="465"/>
    </row>
    <row r="201" spans="1:17" ht="25.15" customHeight="1">
      <c r="A201" s="560" t="s">
        <v>700</v>
      </c>
      <c r="B201" s="469" t="s">
        <v>2817</v>
      </c>
      <c r="C201" s="470">
        <v>0</v>
      </c>
      <c r="D201" s="470" t="str">
        <f>IFERROR(GETPIVOTDATA("Poids (Kg)",'Data Par Département'!$A$30,"Partenaires / Associations",$A$201,"Months (Date)",D14),"")</f>
        <v/>
      </c>
      <c r="E201" s="470" t="str">
        <f>IFERROR(GETPIVOTDATA("Poids (Kg)",'Data Par Département'!$A$30,"Partenaires / Associations",$A$201,"Months (Date)",E14),"")</f>
        <v/>
      </c>
      <c r="F201" s="470" t="str">
        <f>IFERROR(GETPIVOTDATA("Poids (Kg)",'Data Par Département'!$A$30,"Partenaires / Associations",$A$201,"Months (Date)",F14),"")</f>
        <v/>
      </c>
      <c r="G201" s="470" t="str">
        <f>IFERROR(GETPIVOTDATA("Poids (Kg)",'Data Par Département'!$A$30,"Partenaires / Associations",$A$201,"Months (Date)",G14),"")</f>
        <v/>
      </c>
      <c r="H201" s="470" t="str">
        <f>IFERROR(GETPIVOTDATA("Poids (Kg)",'Data Par Département'!$A$30,"Partenaires / Associations",$A$201,"Months (Date)",H14),"")</f>
        <v/>
      </c>
      <c r="I201" s="470" t="str">
        <f>IFERROR(GETPIVOTDATA("Poids (Kg)",'Data Par Département'!$A$30,"Partenaires / Associations",$A$201,"Months (Date)",I14),"")</f>
        <v/>
      </c>
      <c r="J201" s="470" t="str">
        <f>IFERROR(GETPIVOTDATA("Poids (Kg)",'Data Par Département'!$A$30,"Partenaires / Associations",$A$201,"Months (Date)",J14),"")</f>
        <v/>
      </c>
      <c r="K201" s="470" t="str">
        <f>IFERROR(GETPIVOTDATA("Poids (Kg)",'Data Par Département'!$A$30,"Partenaires / Associations",$A$201,"Months (Date)",K14),"")</f>
        <v/>
      </c>
      <c r="L201" s="470" t="str">
        <f>IFERROR(GETPIVOTDATA("Poids (Kg)",'Data Par Département'!$A$30,"Partenaires / Associations",$A$201,"Months (Date)",L14),"")</f>
        <v/>
      </c>
      <c r="M201" s="470" t="str">
        <f>IFERROR(GETPIVOTDATA("Poids (Kg)",'Data Par Département'!$A$30,"Partenaires / Associations",$A$201,"Months (Date)",M14),"")</f>
        <v/>
      </c>
      <c r="N201" s="470" t="str">
        <f>IFERROR(GETPIVOTDATA("Poids (Kg)",'Data Par Département'!$A$30,"Partenaires / Associations",$A$201,"Months (Date)",N14),"")</f>
        <v/>
      </c>
      <c r="O201" s="471">
        <f t="shared" ref="O201:O204" si="57">SUM(C201:N201)</f>
        <v>0</v>
      </c>
      <c r="P201" s="472"/>
      <c r="Q201" s="473"/>
    </row>
    <row r="202" spans="1:17" ht="25.15" customHeight="1">
      <c r="B202" s="469" t="s">
        <v>2818</v>
      </c>
      <c r="C202" s="470">
        <v>0</v>
      </c>
      <c r="D202" s="470">
        <v>0</v>
      </c>
      <c r="E202" s="470">
        <v>0</v>
      </c>
      <c r="F202" s="470">
        <v>0</v>
      </c>
      <c r="G202" s="470">
        <v>0</v>
      </c>
      <c r="H202" s="470">
        <v>0</v>
      </c>
      <c r="I202" s="470">
        <v>0</v>
      </c>
      <c r="J202" s="470">
        <v>0</v>
      </c>
      <c r="K202" s="470">
        <v>0</v>
      </c>
      <c r="L202" s="470">
        <v>0</v>
      </c>
      <c r="M202" s="476">
        <v>0</v>
      </c>
      <c r="N202" s="476">
        <v>0</v>
      </c>
      <c r="O202" s="471">
        <f t="shared" si="57"/>
        <v>0</v>
      </c>
      <c r="P202" s="472"/>
      <c r="Q202" s="473"/>
    </row>
    <row r="203" spans="1:17" ht="25.15" customHeight="1">
      <c r="B203" s="469" t="s">
        <v>2819</v>
      </c>
      <c r="C203" s="470">
        <v>0</v>
      </c>
      <c r="D203" s="470">
        <v>86</v>
      </c>
      <c r="E203" s="470">
        <v>0</v>
      </c>
      <c r="F203" s="470">
        <v>0</v>
      </c>
      <c r="G203" s="470">
        <v>0</v>
      </c>
      <c r="H203" s="470">
        <v>0</v>
      </c>
      <c r="I203" s="470">
        <v>0</v>
      </c>
      <c r="J203" s="470">
        <v>0</v>
      </c>
      <c r="K203" s="470">
        <v>0</v>
      </c>
      <c r="L203" s="470">
        <v>0</v>
      </c>
      <c r="M203" s="470">
        <v>0</v>
      </c>
      <c r="N203" s="470">
        <v>0</v>
      </c>
      <c r="O203" s="471">
        <f t="shared" si="57"/>
        <v>86</v>
      </c>
      <c r="P203" s="482"/>
      <c r="Q203" s="473">
        <f>($O$120-O203)/O203</f>
        <v>19.201104651162794</v>
      </c>
    </row>
    <row r="204" spans="1:17" ht="25.15" customHeight="1">
      <c r="B204" s="469" t="s">
        <v>2820</v>
      </c>
      <c r="C204" s="470">
        <v>0</v>
      </c>
      <c r="D204" s="470">
        <v>0</v>
      </c>
      <c r="E204" s="470">
        <v>0</v>
      </c>
      <c r="F204" s="470">
        <v>0</v>
      </c>
      <c r="G204" s="470">
        <v>0</v>
      </c>
      <c r="H204" s="470">
        <v>0</v>
      </c>
      <c r="I204" s="470">
        <v>108.8</v>
      </c>
      <c r="J204" s="470">
        <v>0</v>
      </c>
      <c r="K204" s="470">
        <v>0</v>
      </c>
      <c r="L204" s="470">
        <v>208</v>
      </c>
      <c r="M204" s="470">
        <v>0</v>
      </c>
      <c r="N204" s="470">
        <v>119</v>
      </c>
      <c r="O204" s="471">
        <f t="shared" si="57"/>
        <v>435.8</v>
      </c>
      <c r="P204" s="472"/>
      <c r="Q204" s="473">
        <f>($O$120-O204)/O204</f>
        <v>2.9864502065167513</v>
      </c>
    </row>
    <row r="205" spans="1:17" ht="25.15" customHeight="1">
      <c r="B205" s="469" t="s">
        <v>2821</v>
      </c>
      <c r="C205" s="470">
        <v>0</v>
      </c>
      <c r="D205" s="470">
        <v>0</v>
      </c>
      <c r="E205" s="470">
        <v>0</v>
      </c>
      <c r="F205" s="470">
        <v>0</v>
      </c>
      <c r="G205" s="470">
        <v>0</v>
      </c>
      <c r="H205" s="470">
        <v>0</v>
      </c>
      <c r="I205" s="470">
        <v>0</v>
      </c>
      <c r="J205" s="470">
        <v>0</v>
      </c>
      <c r="K205" s="470">
        <v>0</v>
      </c>
      <c r="L205" s="470">
        <v>0</v>
      </c>
      <c r="M205" s="470">
        <v>0</v>
      </c>
      <c r="N205" s="470">
        <v>0</v>
      </c>
      <c r="O205" s="471">
        <f t="shared" ref="O205:O207" si="58">SUM(C205:N205)</f>
        <v>0</v>
      </c>
      <c r="P205" s="472"/>
      <c r="Q205" s="473" t="e">
        <f>($O$120-O205)/O205</f>
        <v>#DIV/0!</v>
      </c>
    </row>
    <row r="206" spans="1:17" ht="25.15" customHeight="1">
      <c r="B206" s="469" t="s">
        <v>2822</v>
      </c>
      <c r="C206" s="470">
        <v>0</v>
      </c>
      <c r="D206" s="470">
        <v>0</v>
      </c>
      <c r="E206" s="470">
        <v>0</v>
      </c>
      <c r="F206" s="470">
        <v>0</v>
      </c>
      <c r="G206" s="470">
        <v>0</v>
      </c>
      <c r="H206" s="470">
        <v>0</v>
      </c>
      <c r="I206" s="470">
        <v>0</v>
      </c>
      <c r="J206" s="470">
        <v>0</v>
      </c>
      <c r="K206" s="470">
        <v>0</v>
      </c>
      <c r="L206" s="470">
        <v>0</v>
      </c>
      <c r="M206" s="470">
        <v>0</v>
      </c>
      <c r="N206" s="470">
        <v>0</v>
      </c>
      <c r="O206" s="471">
        <f t="shared" si="58"/>
        <v>0</v>
      </c>
      <c r="P206" s="472"/>
      <c r="Q206" s="473" t="e">
        <f>($O$120-O206)/O206</f>
        <v>#DIV/0!</v>
      </c>
    </row>
    <row r="207" spans="1:17" ht="25.15" customHeight="1">
      <c r="B207" s="469" t="s">
        <v>2823</v>
      </c>
      <c r="C207" s="470">
        <v>0</v>
      </c>
      <c r="D207" s="470">
        <v>0</v>
      </c>
      <c r="E207" s="470">
        <v>0</v>
      </c>
      <c r="F207" s="470">
        <v>0</v>
      </c>
      <c r="G207" s="470">
        <v>0</v>
      </c>
      <c r="H207" s="470">
        <v>0</v>
      </c>
      <c r="I207" s="470">
        <v>0</v>
      </c>
      <c r="J207" s="470">
        <v>0</v>
      </c>
      <c r="K207" s="470">
        <v>0</v>
      </c>
      <c r="L207" s="470">
        <v>0</v>
      </c>
      <c r="M207" s="470">
        <v>0</v>
      </c>
      <c r="N207" s="470">
        <v>0</v>
      </c>
      <c r="O207" s="471">
        <f t="shared" si="58"/>
        <v>0</v>
      </c>
      <c r="P207" s="472"/>
      <c r="Q207" s="473" t="e">
        <f>($O$120-O207)/O207</f>
        <v>#DIV/0!</v>
      </c>
    </row>
    <row r="210" spans="1:17" ht="72" customHeight="1">
      <c r="B210" s="462" t="s">
        <v>2824</v>
      </c>
      <c r="C210" s="463" t="s">
        <v>1830</v>
      </c>
      <c r="D210" s="463" t="s">
        <v>2548</v>
      </c>
      <c r="E210" s="463" t="s">
        <v>2549</v>
      </c>
      <c r="F210" s="463" t="s">
        <v>2550</v>
      </c>
      <c r="G210" s="463" t="s">
        <v>2551</v>
      </c>
      <c r="H210" s="463" t="s">
        <v>2552</v>
      </c>
      <c r="I210" s="463" t="s">
        <v>2553</v>
      </c>
      <c r="J210" s="463" t="s">
        <v>2554</v>
      </c>
      <c r="K210" s="463" t="s">
        <v>2555</v>
      </c>
      <c r="L210" s="463" t="s">
        <v>2556</v>
      </c>
      <c r="M210" s="463" t="s">
        <v>2557</v>
      </c>
      <c r="N210" s="463" t="s">
        <v>2558</v>
      </c>
      <c r="O210" s="463" t="s">
        <v>2559</v>
      </c>
      <c r="P210" s="464" t="s">
        <v>2560</v>
      </c>
      <c r="Q210" s="465"/>
    </row>
    <row r="211" spans="1:17" ht="25.15" customHeight="1">
      <c r="A211" s="560" t="s">
        <v>657</v>
      </c>
      <c r="B211" s="469" t="s">
        <v>2825</v>
      </c>
      <c r="C211" s="470">
        <v>78.7</v>
      </c>
      <c r="D211" s="470">
        <f>IFERROR(GETPIVOTDATA("Poids (Kg)",'Data Par Département'!$A$30,"Partenaires / Associations",$A$211,"Months (Date)",D14),"")</f>
        <v>111.7</v>
      </c>
      <c r="E211" s="470">
        <f>IFERROR(GETPIVOTDATA("Poids (Kg)",'Data Par Département'!$A$30,"Partenaires / Associations",$A$211,"Months (Date)",E14),"")</f>
        <v>16</v>
      </c>
      <c r="F211" s="470">
        <f>IFERROR(GETPIVOTDATA("Poids (Kg)",'Data Par Département'!$A$30,"Partenaires / Associations",$A$211,"Months (Date)",F14),"")</f>
        <v>0</v>
      </c>
      <c r="G211" s="470" t="str">
        <f>IFERROR(GETPIVOTDATA("Poids (Kg)",'Data Par Département'!$A$30,"Partenaires / Associations",$A$211,"Months (Date)",G14),"")</f>
        <v/>
      </c>
      <c r="H211" s="470" t="str">
        <f>IFERROR(GETPIVOTDATA("Poids (Kg)",'Data Par Département'!$A$30,"Partenaires / Associations",$A$211,"Months (Date)",H14),"")</f>
        <v/>
      </c>
      <c r="I211" s="470" t="str">
        <f>IFERROR(GETPIVOTDATA("Poids (Kg)",'Data Par Département'!$A$30,"Partenaires / Associations",$A$211,"Months (Date)",I14),"")</f>
        <v/>
      </c>
      <c r="J211" s="470" t="str">
        <f>IFERROR(GETPIVOTDATA("Poids (Kg)",'Data Par Département'!$A$30,"Partenaires / Associations",$A$211,"Months (Date)",J14),"")</f>
        <v/>
      </c>
      <c r="K211" s="470" t="str">
        <f>IFERROR(GETPIVOTDATA("Poids (Kg)",'Data Par Département'!$A$30,"Partenaires / Associations",$A$211,"Months (Date)",K14),"")</f>
        <v/>
      </c>
      <c r="L211" s="470" t="str">
        <f>IFERROR(GETPIVOTDATA("Poids (Kg)",'Data Par Département'!$A$30,"Partenaires / Associations",$A$211,"Months (Date)",L14),"")</f>
        <v/>
      </c>
      <c r="M211" s="470" t="str">
        <f>IFERROR(GETPIVOTDATA("Poids (Kg)",'Data Par Département'!$A$30,"Partenaires / Associations",$A$211,"Months (Date)",M14),"")</f>
        <v/>
      </c>
      <c r="N211" s="470" t="str">
        <f>IFERROR(GETPIVOTDATA("Poids (Kg)",'Data Par Département'!$A$30,"Partenaires / Associations",$A$211,"Months (Date)",N14),"")</f>
        <v/>
      </c>
      <c r="O211" s="471">
        <f t="shared" ref="O211:O214" si="59">SUM(C211:N211)</f>
        <v>206.4</v>
      </c>
      <c r="P211" s="472"/>
      <c r="Q211" s="473"/>
    </row>
    <row r="212" spans="1:17" ht="25.15" customHeight="1">
      <c r="B212" s="469" t="s">
        <v>2826</v>
      </c>
      <c r="C212" s="470">
        <v>0</v>
      </c>
      <c r="D212" s="470">
        <v>85.7</v>
      </c>
      <c r="E212" s="470">
        <v>0</v>
      </c>
      <c r="F212" s="470">
        <v>133.5</v>
      </c>
      <c r="G212" s="470">
        <v>0</v>
      </c>
      <c r="H212" s="470">
        <v>0</v>
      </c>
      <c r="I212" s="470">
        <v>125</v>
      </c>
      <c r="J212" s="470">
        <v>0</v>
      </c>
      <c r="K212" s="470">
        <v>63.1</v>
      </c>
      <c r="L212" s="470">
        <v>0</v>
      </c>
      <c r="M212" s="476">
        <v>0</v>
      </c>
      <c r="N212" s="476">
        <v>0</v>
      </c>
      <c r="O212" s="471">
        <f t="shared" si="59"/>
        <v>407.3</v>
      </c>
      <c r="P212" s="472"/>
      <c r="Q212" s="473"/>
    </row>
    <row r="213" spans="1:17" ht="25.15" customHeight="1">
      <c r="B213" s="469" t="s">
        <v>2827</v>
      </c>
      <c r="C213" s="470">
        <v>0</v>
      </c>
      <c r="D213" s="470">
        <v>0</v>
      </c>
      <c r="E213" s="470">
        <v>48</v>
      </c>
      <c r="F213" s="470">
        <v>0</v>
      </c>
      <c r="G213" s="470">
        <v>0</v>
      </c>
      <c r="H213" s="470">
        <v>0</v>
      </c>
      <c r="I213" s="470">
        <v>0</v>
      </c>
      <c r="J213" s="470">
        <v>0</v>
      </c>
      <c r="K213" s="470">
        <v>111.3</v>
      </c>
      <c r="L213" s="470">
        <v>0</v>
      </c>
      <c r="M213" s="470">
        <v>0</v>
      </c>
      <c r="N213" s="470">
        <v>0</v>
      </c>
      <c r="O213" s="471">
        <f t="shared" si="59"/>
        <v>159.30000000000001</v>
      </c>
      <c r="P213" s="482"/>
      <c r="Q213" s="473">
        <f>($O$120-O213)/O213</f>
        <v>9.9058066541117409</v>
      </c>
    </row>
    <row r="214" spans="1:17" ht="25.15" customHeight="1">
      <c r="B214" s="469" t="s">
        <v>2828</v>
      </c>
      <c r="C214" s="470">
        <v>0</v>
      </c>
      <c r="D214" s="470">
        <v>0</v>
      </c>
      <c r="E214" s="470">
        <v>62</v>
      </c>
      <c r="F214" s="470">
        <v>0</v>
      </c>
      <c r="G214" s="470">
        <v>0</v>
      </c>
      <c r="H214" s="470">
        <v>0</v>
      </c>
      <c r="I214" s="470">
        <v>65</v>
      </c>
      <c r="J214" s="470">
        <v>0</v>
      </c>
      <c r="K214" s="470">
        <v>0</v>
      </c>
      <c r="L214" s="470">
        <v>0</v>
      </c>
      <c r="M214" s="470">
        <v>0</v>
      </c>
      <c r="N214" s="470">
        <v>0</v>
      </c>
      <c r="O214" s="471">
        <f t="shared" si="59"/>
        <v>127</v>
      </c>
      <c r="P214" s="472"/>
      <c r="Q214" s="473">
        <f>($O$120-O214)/O214</f>
        <v>12.67948818897638</v>
      </c>
    </row>
    <row r="215" spans="1:17" ht="25.15" customHeight="1">
      <c r="B215" s="469" t="s">
        <v>2829</v>
      </c>
      <c r="C215" s="470">
        <v>0</v>
      </c>
      <c r="D215" s="470">
        <v>0</v>
      </c>
      <c r="E215" s="470">
        <v>0</v>
      </c>
      <c r="F215" s="470">
        <v>0</v>
      </c>
      <c r="G215" s="470">
        <v>0</v>
      </c>
      <c r="H215" s="470">
        <v>0</v>
      </c>
      <c r="I215" s="470">
        <v>0</v>
      </c>
      <c r="J215" s="470">
        <v>0</v>
      </c>
      <c r="K215" s="470">
        <v>0</v>
      </c>
      <c r="L215" s="470">
        <v>0</v>
      </c>
      <c r="M215" s="470">
        <v>0</v>
      </c>
      <c r="N215" s="470">
        <v>0</v>
      </c>
      <c r="O215" s="471">
        <f t="shared" ref="O215" si="60">SUM(C215:N215)</f>
        <v>0</v>
      </c>
      <c r="P215" s="472"/>
      <c r="Q215" s="473" t="e">
        <f>($O$120-O215)/O215</f>
        <v>#DIV/0!</v>
      </c>
    </row>
    <row r="216" spans="1:17" ht="25.15" customHeight="1">
      <c r="B216" s="469" t="s">
        <v>2830</v>
      </c>
      <c r="C216" s="470">
        <v>0</v>
      </c>
      <c r="D216" s="470">
        <v>0</v>
      </c>
      <c r="E216" s="470">
        <v>0</v>
      </c>
      <c r="F216" s="470">
        <v>0</v>
      </c>
      <c r="G216" s="470">
        <v>0</v>
      </c>
      <c r="H216" s="470">
        <v>0</v>
      </c>
      <c r="I216" s="470">
        <v>0</v>
      </c>
      <c r="J216" s="470">
        <v>0</v>
      </c>
      <c r="K216" s="470">
        <v>0</v>
      </c>
      <c r="L216" s="470">
        <v>0</v>
      </c>
      <c r="M216" s="470">
        <v>0</v>
      </c>
      <c r="N216" s="470">
        <v>0</v>
      </c>
      <c r="O216" s="471">
        <f t="shared" ref="O216" si="61">SUM(C216:N216)</f>
        <v>0</v>
      </c>
      <c r="P216" s="472"/>
      <c r="Q216" s="473" t="e">
        <f>($O$120-O216)/O216</f>
        <v>#DIV/0!</v>
      </c>
    </row>
    <row r="217" spans="1:17" ht="25.15" customHeight="1">
      <c r="B217" s="469" t="s">
        <v>2831</v>
      </c>
      <c r="C217" s="470">
        <v>0</v>
      </c>
      <c r="D217" s="470">
        <v>0</v>
      </c>
      <c r="E217" s="470">
        <v>0</v>
      </c>
      <c r="F217" s="470">
        <v>0</v>
      </c>
      <c r="G217" s="470">
        <v>0</v>
      </c>
      <c r="H217" s="470">
        <v>0</v>
      </c>
      <c r="I217" s="470">
        <v>0</v>
      </c>
      <c r="J217" s="470">
        <v>0</v>
      </c>
      <c r="K217" s="470">
        <v>0</v>
      </c>
      <c r="L217" s="470">
        <v>0</v>
      </c>
      <c r="M217" s="470">
        <v>0</v>
      </c>
      <c r="N217" s="470">
        <v>0</v>
      </c>
      <c r="O217" s="471">
        <f t="shared" ref="O217" si="62">SUM(C217:N217)</f>
        <v>0</v>
      </c>
      <c r="P217" s="472"/>
      <c r="Q217" s="473" t="e">
        <f>($O$120-O217)/O217</f>
        <v>#DIV/0!</v>
      </c>
    </row>
    <row r="220" spans="1:17" ht="72" customHeight="1">
      <c r="B220" s="462" t="s">
        <v>2832</v>
      </c>
      <c r="C220" s="463" t="s">
        <v>1830</v>
      </c>
      <c r="D220" s="463" t="s">
        <v>2548</v>
      </c>
      <c r="E220" s="463" t="s">
        <v>2549</v>
      </c>
      <c r="F220" s="463" t="s">
        <v>2550</v>
      </c>
      <c r="G220" s="463" t="s">
        <v>2551</v>
      </c>
      <c r="H220" s="463" t="s">
        <v>2552</v>
      </c>
      <c r="I220" s="463" t="s">
        <v>2553</v>
      </c>
      <c r="J220" s="463" t="s">
        <v>2554</v>
      </c>
      <c r="K220" s="463" t="s">
        <v>2555</v>
      </c>
      <c r="L220" s="463" t="s">
        <v>2556</v>
      </c>
      <c r="M220" s="463" t="s">
        <v>2557</v>
      </c>
      <c r="N220" s="463" t="s">
        <v>2558</v>
      </c>
      <c r="O220" s="463" t="s">
        <v>2559</v>
      </c>
      <c r="P220" s="464" t="s">
        <v>2560</v>
      </c>
      <c r="Q220" s="465"/>
    </row>
    <row r="221" spans="1:17" ht="25.15" customHeight="1">
      <c r="A221" s="560" t="s">
        <v>835</v>
      </c>
      <c r="B221" s="469" t="s">
        <v>2833</v>
      </c>
      <c r="C221" s="470">
        <v>0</v>
      </c>
      <c r="D221" s="470">
        <f>IFERROR(GETPIVOTDATA("Poids (Kg)",'Data Par Département'!$A$30,"Partenaires / Associations",$A$221,"Months (Date)",D14),"")</f>
        <v>0</v>
      </c>
      <c r="E221" s="470">
        <f>IFERROR(GETPIVOTDATA("Poids (Kg)",'Data Par Département'!$A$30,"Partenaires / Associations",$A$221,"Months (Date)",E14),"")</f>
        <v>0</v>
      </c>
      <c r="F221" s="470">
        <f>IFERROR(GETPIVOTDATA("Poids (Kg)",'Data Par Département'!$A$30,"Partenaires / Associations",$A$221,"Months (Date)",F14),"")</f>
        <v>0</v>
      </c>
      <c r="G221" s="470" t="str">
        <f>IFERROR(GETPIVOTDATA("Poids (Kg)",'Data Par Département'!$A$30,"Partenaires / Associations",$A$221,"Months (Date)",G14),"")</f>
        <v/>
      </c>
      <c r="H221" s="470" t="str">
        <f>IFERROR(GETPIVOTDATA("Poids (Kg)",'Data Par Département'!$A$30,"Partenaires / Associations",$A$221,"Months (Date)",H14),"")</f>
        <v/>
      </c>
      <c r="I221" s="470" t="str">
        <f>IFERROR(GETPIVOTDATA("Poids (Kg)",'Data Par Département'!$A$30,"Partenaires / Associations",$A$221,"Months (Date)",I14),"")</f>
        <v/>
      </c>
      <c r="J221" s="470" t="str">
        <f>IFERROR(GETPIVOTDATA("Poids (Kg)",'Data Par Département'!$A$30,"Partenaires / Associations",$A$221,"Months (Date)",J14),"")</f>
        <v/>
      </c>
      <c r="K221" s="470" t="str">
        <f>IFERROR(GETPIVOTDATA("Poids (Kg)",'Data Par Département'!$A$30,"Partenaires / Associations",$A$221,"Months (Date)",K14),"")</f>
        <v/>
      </c>
      <c r="L221" s="470" t="str">
        <f>IFERROR(GETPIVOTDATA("Poids (Kg)",'Data Par Département'!$A$30,"Partenaires / Associations",$A$221,"Months (Date)",L14),"")</f>
        <v/>
      </c>
      <c r="M221" s="470" t="str">
        <f>IFERROR(GETPIVOTDATA("Poids (Kg)",'Data Par Département'!$A$30,"Partenaires / Associations",$A$221,"Months (Date)",M14),"")</f>
        <v/>
      </c>
      <c r="N221" s="470" t="str">
        <f>IFERROR(GETPIVOTDATA("Poids (Kg)",'Data Par Département'!$A$30,"Partenaires / Associations",$A$221,"Months (Date)",N14),"")</f>
        <v/>
      </c>
      <c r="O221" s="471">
        <f t="shared" ref="O221:O227" si="63">SUM(C221:N221)</f>
        <v>0</v>
      </c>
      <c r="P221" s="472"/>
      <c r="Q221" s="473"/>
    </row>
    <row r="222" spans="1:17" ht="25.15" customHeight="1">
      <c r="B222" s="469" t="s">
        <v>2834</v>
      </c>
      <c r="C222" s="470">
        <v>12</v>
      </c>
      <c r="D222" s="470">
        <v>0</v>
      </c>
      <c r="E222" s="470">
        <v>28.6</v>
      </c>
      <c r="F222" s="470">
        <v>0</v>
      </c>
      <c r="G222" s="470">
        <v>42</v>
      </c>
      <c r="H222" s="470">
        <v>30.434999999999999</v>
      </c>
      <c r="I222" s="470">
        <v>56.5</v>
      </c>
      <c r="J222" s="470">
        <v>0</v>
      </c>
      <c r="K222" s="470">
        <v>0</v>
      </c>
      <c r="L222" s="470">
        <v>34.5</v>
      </c>
      <c r="M222" s="476">
        <v>50.998000000000005</v>
      </c>
      <c r="N222" s="476">
        <v>0</v>
      </c>
      <c r="O222" s="471">
        <f t="shared" si="63"/>
        <v>255.03300000000002</v>
      </c>
      <c r="P222" s="472"/>
      <c r="Q222" s="473"/>
    </row>
    <row r="223" spans="1:17" ht="25.15" customHeight="1">
      <c r="B223" s="469" t="s">
        <v>2835</v>
      </c>
      <c r="C223" s="470">
        <v>0</v>
      </c>
      <c r="D223" s="470">
        <v>0</v>
      </c>
      <c r="E223" s="470">
        <v>0</v>
      </c>
      <c r="F223" s="470">
        <v>0</v>
      </c>
      <c r="G223" s="470">
        <v>37.130000000000003</v>
      </c>
      <c r="H223" s="470">
        <v>0</v>
      </c>
      <c r="I223" s="470">
        <v>30</v>
      </c>
      <c r="J223" s="470">
        <v>0</v>
      </c>
      <c r="K223" s="470">
        <v>0</v>
      </c>
      <c r="L223" s="470">
        <v>35.299999999999997</v>
      </c>
      <c r="M223" s="470">
        <v>22.4</v>
      </c>
      <c r="N223" s="470">
        <v>0</v>
      </c>
      <c r="O223" s="471">
        <f t="shared" si="63"/>
        <v>124.82999999999998</v>
      </c>
      <c r="P223" s="482"/>
      <c r="Q223" s="473">
        <f>($O$120-O223)/O223</f>
        <v>12.917287511014985</v>
      </c>
    </row>
    <row r="224" spans="1:17" ht="25.15" customHeight="1">
      <c r="B224" s="469" t="s">
        <v>2836</v>
      </c>
      <c r="C224" s="470">
        <v>0</v>
      </c>
      <c r="D224" s="470">
        <v>0</v>
      </c>
      <c r="E224" s="470">
        <v>61.650000000000006</v>
      </c>
      <c r="F224" s="470">
        <v>80.099999999999994</v>
      </c>
      <c r="G224" s="470">
        <v>75</v>
      </c>
      <c r="H224" s="470">
        <v>63.4</v>
      </c>
      <c r="I224" s="470">
        <v>53.5</v>
      </c>
      <c r="J224" s="470">
        <v>0</v>
      </c>
      <c r="K224" s="470">
        <v>19.8</v>
      </c>
      <c r="L224" s="470">
        <v>0</v>
      </c>
      <c r="M224" s="470">
        <v>9</v>
      </c>
      <c r="N224" s="470">
        <v>56</v>
      </c>
      <c r="O224" s="471">
        <f t="shared" si="63"/>
        <v>418.45</v>
      </c>
      <c r="P224" s="472"/>
      <c r="Q224" s="473">
        <f>($O$120-O224)/O224</f>
        <v>3.1517385589676192</v>
      </c>
    </row>
    <row r="225" spans="1:17" ht="25.15" customHeight="1">
      <c r="B225" s="469" t="s">
        <v>2837</v>
      </c>
      <c r="C225" s="470">
        <v>0</v>
      </c>
      <c r="D225" s="470">
        <v>0</v>
      </c>
      <c r="E225" s="470">
        <v>0</v>
      </c>
      <c r="F225" s="470">
        <v>0</v>
      </c>
      <c r="G225" s="470">
        <v>0</v>
      </c>
      <c r="H225" s="470">
        <v>0</v>
      </c>
      <c r="I225" s="470">
        <v>0</v>
      </c>
      <c r="J225" s="470">
        <v>0</v>
      </c>
      <c r="K225" s="470">
        <v>0</v>
      </c>
      <c r="L225" s="470">
        <v>0</v>
      </c>
      <c r="M225" s="470">
        <v>0</v>
      </c>
      <c r="N225" s="470">
        <v>0</v>
      </c>
      <c r="O225" s="471">
        <f t="shared" si="63"/>
        <v>0</v>
      </c>
      <c r="P225" s="472"/>
      <c r="Q225" s="473"/>
    </row>
    <row r="226" spans="1:17" ht="25.15" customHeight="1">
      <c r="B226" s="469" t="s">
        <v>2838</v>
      </c>
      <c r="C226" s="470">
        <v>0</v>
      </c>
      <c r="D226" s="470">
        <v>0</v>
      </c>
      <c r="E226" s="470">
        <v>0</v>
      </c>
      <c r="F226" s="470">
        <v>0</v>
      </c>
      <c r="G226" s="470">
        <v>0</v>
      </c>
      <c r="H226" s="470">
        <v>0</v>
      </c>
      <c r="I226" s="470">
        <v>0</v>
      </c>
      <c r="J226" s="470">
        <v>0</v>
      </c>
      <c r="K226" s="470">
        <v>0</v>
      </c>
      <c r="L226" s="470">
        <v>0</v>
      </c>
      <c r="M226" s="470">
        <v>0</v>
      </c>
      <c r="N226" s="470">
        <v>0</v>
      </c>
      <c r="O226" s="471">
        <f t="shared" si="63"/>
        <v>0</v>
      </c>
      <c r="P226" s="472"/>
      <c r="Q226" s="473"/>
    </row>
    <row r="227" spans="1:17" ht="25.15" customHeight="1">
      <c r="B227" s="469" t="s">
        <v>2839</v>
      </c>
      <c r="C227" s="470">
        <v>0</v>
      </c>
      <c r="D227" s="470">
        <v>0</v>
      </c>
      <c r="E227" s="470">
        <v>0</v>
      </c>
      <c r="F227" s="470">
        <v>0</v>
      </c>
      <c r="G227" s="470">
        <v>0</v>
      </c>
      <c r="H227" s="470">
        <v>0</v>
      </c>
      <c r="I227" s="470">
        <v>0</v>
      </c>
      <c r="J227" s="470">
        <v>0</v>
      </c>
      <c r="K227" s="470">
        <v>0</v>
      </c>
      <c r="L227" s="470">
        <v>0</v>
      </c>
      <c r="M227" s="470">
        <v>0</v>
      </c>
      <c r="N227" s="470">
        <v>0</v>
      </c>
      <c r="O227" s="471">
        <f t="shared" si="63"/>
        <v>0</v>
      </c>
      <c r="P227" s="472"/>
      <c r="Q227" s="473"/>
    </row>
    <row r="230" spans="1:17" ht="72" customHeight="1">
      <c r="B230" s="462" t="s">
        <v>2840</v>
      </c>
      <c r="C230" s="463" t="s">
        <v>1830</v>
      </c>
      <c r="D230" s="463" t="s">
        <v>2548</v>
      </c>
      <c r="E230" s="463" t="s">
        <v>2549</v>
      </c>
      <c r="F230" s="463" t="s">
        <v>2550</v>
      </c>
      <c r="G230" s="463" t="s">
        <v>2551</v>
      </c>
      <c r="H230" s="463" t="s">
        <v>2552</v>
      </c>
      <c r="I230" s="463" t="s">
        <v>2553</v>
      </c>
      <c r="J230" s="463" t="s">
        <v>2554</v>
      </c>
      <c r="K230" s="463" t="s">
        <v>2555</v>
      </c>
      <c r="L230" s="463" t="s">
        <v>2556</v>
      </c>
      <c r="M230" s="463" t="s">
        <v>2557</v>
      </c>
      <c r="N230" s="463" t="s">
        <v>2558</v>
      </c>
      <c r="O230" s="463" t="s">
        <v>2559</v>
      </c>
      <c r="P230" s="464" t="s">
        <v>2560</v>
      </c>
      <c r="Q230" s="465"/>
    </row>
    <row r="231" spans="1:17" ht="25.15" customHeight="1">
      <c r="A231" s="560" t="s">
        <v>1068</v>
      </c>
      <c r="B231" s="469" t="s">
        <v>2841</v>
      </c>
      <c r="C231" s="470">
        <v>0</v>
      </c>
      <c r="D231" s="470">
        <f>IFERROR(GETPIVOTDATA("Poids (Kg)",'Data Par Département'!$A$30,"Partenaires / Associations",$A$231,"Months (Date)",D14),"")</f>
        <v>0</v>
      </c>
      <c r="E231" s="470">
        <f>IFERROR(GETPIVOTDATA("Poids (Kg)",'Data Par Département'!$A$30,"Partenaires / Associations",$A$231,"Months (Date)",E14),"")</f>
        <v>0</v>
      </c>
      <c r="F231" s="470">
        <f>IFERROR(GETPIVOTDATA("Poids (Kg)",'Data Par Département'!$A$30,"Partenaires / Associations",$A$231,"Months (Date)",F14),"")</f>
        <v>0</v>
      </c>
      <c r="G231" s="470" t="str">
        <f>IFERROR(GETPIVOTDATA("Poids (Kg)",'Data Par Département'!$A$30,"Partenaires / Associations",$A$231,"Months (Date)",G14),"")</f>
        <v/>
      </c>
      <c r="H231" s="470" t="str">
        <f>IFERROR(GETPIVOTDATA("Poids (Kg)",'Data Par Département'!$A$30,"Partenaires / Associations",$A$231,"Months (Date)",H14),"")</f>
        <v/>
      </c>
      <c r="I231" s="470" t="str">
        <f>IFERROR(GETPIVOTDATA("Poids (Kg)",'Data Par Département'!$A$30,"Partenaires / Associations",$A$231,"Months (Date)",I14),"")</f>
        <v/>
      </c>
      <c r="J231" s="470" t="str">
        <f>IFERROR(GETPIVOTDATA("Poids (Kg)",'Data Par Département'!$A$30,"Partenaires / Associations",$A$231,"Months (Date)",J14),"")</f>
        <v/>
      </c>
      <c r="K231" s="470" t="str">
        <f>IFERROR(GETPIVOTDATA("Poids (Kg)",'Data Par Département'!$A$30,"Partenaires / Associations",$A$231,"Months (Date)",K14),"")</f>
        <v/>
      </c>
      <c r="L231" s="470" t="str">
        <f>IFERROR(GETPIVOTDATA("Poids (Kg)",'Data Par Département'!$A$30,"Partenaires / Associations",$A$231,"Months (Date)",L14),"")</f>
        <v/>
      </c>
      <c r="M231" s="470" t="str">
        <f>IFERROR(GETPIVOTDATA("Poids (Kg)",'Data Par Département'!$A$30,"Partenaires / Associations",$A$231,"Months (Date)",M14),"")</f>
        <v/>
      </c>
      <c r="N231" s="470" t="str">
        <f>IFERROR(GETPIVOTDATA("Poids (Kg)",'Data Par Département'!$A$30,"Partenaires / Associations",$A$231,"Months (Date)",N14),"")</f>
        <v/>
      </c>
      <c r="O231" s="471">
        <f t="shared" ref="O231:O234" si="64">SUM(C231:N231)</f>
        <v>0</v>
      </c>
      <c r="P231" s="472"/>
      <c r="Q231" s="473"/>
    </row>
    <row r="232" spans="1:17" ht="25.15" customHeight="1">
      <c r="B232" s="469" t="s">
        <v>2842</v>
      </c>
      <c r="C232" s="470">
        <v>116.2</v>
      </c>
      <c r="D232" s="470">
        <v>185.1</v>
      </c>
      <c r="E232" s="470">
        <v>206.82</v>
      </c>
      <c r="F232" s="470">
        <v>97.7</v>
      </c>
      <c r="G232" s="470">
        <v>26.090000000000003</v>
      </c>
      <c r="H232" s="470">
        <v>129</v>
      </c>
      <c r="I232" s="470">
        <v>0</v>
      </c>
      <c r="J232" s="470">
        <v>0</v>
      </c>
      <c r="K232" s="470">
        <v>0</v>
      </c>
      <c r="L232" s="470">
        <v>31.3</v>
      </c>
      <c r="M232" s="476">
        <v>0</v>
      </c>
      <c r="N232" s="476">
        <v>0</v>
      </c>
      <c r="O232" s="471">
        <f t="shared" si="64"/>
        <v>792.21</v>
      </c>
      <c r="P232" s="472"/>
      <c r="Q232" s="473"/>
    </row>
    <row r="233" spans="1:17" ht="24.6" customHeight="1">
      <c r="B233" s="469" t="s">
        <v>2843</v>
      </c>
      <c r="C233" s="470">
        <v>0</v>
      </c>
      <c r="D233" s="470">
        <v>0</v>
      </c>
      <c r="E233" s="470">
        <v>0</v>
      </c>
      <c r="F233" s="470">
        <v>0</v>
      </c>
      <c r="G233" s="470">
        <v>0</v>
      </c>
      <c r="H233" s="470">
        <v>0</v>
      </c>
      <c r="I233" s="470">
        <v>0</v>
      </c>
      <c r="J233" s="470">
        <v>0</v>
      </c>
      <c r="K233" s="470">
        <v>0</v>
      </c>
      <c r="L233" s="470">
        <v>52.521999999999998</v>
      </c>
      <c r="M233" s="470">
        <v>123.62899999999999</v>
      </c>
      <c r="N233" s="470">
        <v>112.2</v>
      </c>
      <c r="O233" s="471">
        <f t="shared" si="64"/>
        <v>288.351</v>
      </c>
      <c r="P233" s="482"/>
      <c r="Q233" s="473">
        <f>($O$120-O233)/O233</f>
        <v>5.0249314203869604</v>
      </c>
    </row>
    <row r="234" spans="1:17" ht="25.15" customHeight="1">
      <c r="B234" s="469" t="s">
        <v>2844</v>
      </c>
      <c r="C234" s="470">
        <v>0</v>
      </c>
      <c r="D234" s="470">
        <v>0</v>
      </c>
      <c r="E234" s="470">
        <v>0</v>
      </c>
      <c r="F234" s="470">
        <v>0</v>
      </c>
      <c r="G234" s="470">
        <v>0</v>
      </c>
      <c r="H234" s="470">
        <v>11</v>
      </c>
      <c r="I234" s="470">
        <v>37.247999999999998</v>
      </c>
      <c r="J234" s="470">
        <v>0</v>
      </c>
      <c r="K234" s="470">
        <v>0</v>
      </c>
      <c r="L234" s="470">
        <v>0</v>
      </c>
      <c r="M234" s="470">
        <v>17.2</v>
      </c>
      <c r="N234" s="470">
        <v>0</v>
      </c>
      <c r="O234" s="471">
        <f t="shared" si="64"/>
        <v>65.447999999999993</v>
      </c>
      <c r="P234" s="472"/>
      <c r="Q234" s="473">
        <f>($O$120-O234)/O234</f>
        <v>25.544661410585508</v>
      </c>
    </row>
    <row r="235" spans="1:17" ht="25.15" customHeight="1">
      <c r="B235" s="469" t="s">
        <v>2845</v>
      </c>
      <c r="C235" s="470">
        <v>0</v>
      </c>
      <c r="D235" s="470">
        <v>256.8</v>
      </c>
      <c r="E235" s="470">
        <v>0</v>
      </c>
      <c r="F235" s="470">
        <v>0</v>
      </c>
      <c r="G235" s="470">
        <v>2112.36</v>
      </c>
      <c r="H235" s="470">
        <v>5039.4000000000005</v>
      </c>
      <c r="I235" s="470">
        <v>134.13999999999999</v>
      </c>
      <c r="J235" s="470">
        <v>833</v>
      </c>
      <c r="K235" s="470">
        <v>0</v>
      </c>
      <c r="L235" s="470">
        <v>0</v>
      </c>
      <c r="M235" s="470">
        <v>0</v>
      </c>
      <c r="N235" s="470">
        <v>100.23</v>
      </c>
      <c r="O235" s="471">
        <f t="shared" ref="O235" si="65">SUM(C235:N235)</f>
        <v>8475.93</v>
      </c>
      <c r="P235" s="482" t="s">
        <v>2846</v>
      </c>
      <c r="Q235" s="473">
        <f>($O$120-O235)/O235</f>
        <v>-0.79503193159924634</v>
      </c>
    </row>
    <row r="236" spans="1:17" ht="25.15" customHeight="1">
      <c r="B236" s="469" t="s">
        <v>2847</v>
      </c>
      <c r="C236" s="470">
        <v>0</v>
      </c>
      <c r="D236" s="470">
        <v>0</v>
      </c>
      <c r="E236" s="470">
        <v>0</v>
      </c>
      <c r="F236" s="470">
        <v>0</v>
      </c>
      <c r="G236" s="470">
        <v>0</v>
      </c>
      <c r="H236" s="470">
        <v>0</v>
      </c>
      <c r="I236" s="470">
        <v>0</v>
      </c>
      <c r="J236" s="470">
        <v>0</v>
      </c>
      <c r="K236" s="470">
        <v>0</v>
      </c>
      <c r="L236" s="470">
        <v>0</v>
      </c>
      <c r="M236" s="470">
        <v>127.74</v>
      </c>
      <c r="N236" s="470">
        <v>0</v>
      </c>
      <c r="O236" s="471">
        <f t="shared" ref="O236:O237" si="66">SUM(C236:N236)</f>
        <v>127.74</v>
      </c>
      <c r="P236" s="482" t="s">
        <v>2846</v>
      </c>
      <c r="Q236" s="473">
        <f>($O$120-O236)/O236</f>
        <v>12.600242680444657</v>
      </c>
    </row>
    <row r="237" spans="1:17" ht="25.15" customHeight="1">
      <c r="B237" s="469" t="s">
        <v>2848</v>
      </c>
      <c r="C237" s="470">
        <v>28.959</v>
      </c>
      <c r="D237" s="470">
        <v>127.22</v>
      </c>
      <c r="E237" s="470">
        <v>151.249</v>
      </c>
      <c r="F237" s="470">
        <v>81.212000000000003</v>
      </c>
      <c r="G237" s="470">
        <v>35.686999999999998</v>
      </c>
      <c r="H237" s="470">
        <v>0</v>
      </c>
      <c r="I237" s="470">
        <v>0</v>
      </c>
      <c r="J237" s="470">
        <v>0</v>
      </c>
      <c r="K237" s="470">
        <v>0</v>
      </c>
      <c r="L237" s="470">
        <v>0</v>
      </c>
      <c r="M237" s="470">
        <v>0</v>
      </c>
      <c r="N237" s="470">
        <v>0</v>
      </c>
      <c r="O237" s="471">
        <f t="shared" si="66"/>
        <v>424.327</v>
      </c>
      <c r="P237" s="482" t="s">
        <v>2846</v>
      </c>
      <c r="Q237" s="473">
        <f>($O$120-O237)/O237</f>
        <v>3.0942362847520903</v>
      </c>
    </row>
    <row r="240" spans="1:17" ht="72" customHeight="1">
      <c r="B240" s="462" t="s">
        <v>2849</v>
      </c>
      <c r="C240" s="463" t="s">
        <v>1830</v>
      </c>
      <c r="D240" s="463" t="s">
        <v>2548</v>
      </c>
      <c r="E240" s="463" t="s">
        <v>2549</v>
      </c>
      <c r="F240" s="463" t="s">
        <v>2550</v>
      </c>
      <c r="G240" s="463" t="s">
        <v>2551</v>
      </c>
      <c r="H240" s="463" t="s">
        <v>2552</v>
      </c>
      <c r="I240" s="463" t="s">
        <v>2553</v>
      </c>
      <c r="J240" s="463" t="s">
        <v>2554</v>
      </c>
      <c r="K240" s="463" t="s">
        <v>2555</v>
      </c>
      <c r="L240" s="463" t="s">
        <v>2556</v>
      </c>
      <c r="M240" s="463" t="s">
        <v>2557</v>
      </c>
      <c r="N240" s="463" t="s">
        <v>2558</v>
      </c>
      <c r="O240" s="463" t="s">
        <v>2559</v>
      </c>
      <c r="P240" s="464" t="s">
        <v>2560</v>
      </c>
      <c r="Q240" s="465"/>
    </row>
    <row r="241" spans="1:17" ht="25.15" customHeight="1">
      <c r="A241" s="560" t="s">
        <v>169</v>
      </c>
      <c r="B241" s="469" t="s">
        <v>2850</v>
      </c>
      <c r="C241" s="470">
        <v>116</v>
      </c>
      <c r="D241" s="470">
        <f>IFERROR(GETPIVOTDATA("Poids (Kg)",'Data Par Département'!$A$30,"Partenaires / Associations",$A$241,"Months (Date)",D14),"")</f>
        <v>46</v>
      </c>
      <c r="E241" s="470">
        <f>IFERROR(GETPIVOTDATA("Poids (Kg)",'Data Par Département'!$A$30,"Partenaires / Associations",$A$241,"Months (Date)",E14),"")</f>
        <v>45</v>
      </c>
      <c r="F241" s="470">
        <f>IFERROR(GETPIVOTDATA("Poids (Kg)",'Data Par Département'!$A$30,"Partenaires / Associations",$A$241,"Months (Date)",F14),"")</f>
        <v>70</v>
      </c>
      <c r="G241" s="470" t="str">
        <f>IFERROR(GETPIVOTDATA("Poids (Kg)",'Data Par Département'!$A$30,"Partenaires / Associations",$A$241,"Months (Date)",G14),"")</f>
        <v/>
      </c>
      <c r="H241" s="470" t="str">
        <f>IFERROR(GETPIVOTDATA("Poids (Kg)",'Data Par Département'!$A$30,"Partenaires / Associations",$A$241,"Months (Date)",H14),"")</f>
        <v/>
      </c>
      <c r="I241" s="470" t="str">
        <f>IFERROR(GETPIVOTDATA("Poids (Kg)",'Data Par Département'!$A$30,"Partenaires / Associations",$A$241,"Months (Date)",I14),"")</f>
        <v/>
      </c>
      <c r="J241" s="470" t="str">
        <f>IFERROR(GETPIVOTDATA("Poids (Kg)",'Data Par Département'!$A$30,"Partenaires / Associations",$A$241,"Months (Date)",J14),"")</f>
        <v/>
      </c>
      <c r="K241" s="470" t="str">
        <f>IFERROR(GETPIVOTDATA("Poids (Kg)",'Data Par Département'!$A$30,"Partenaires / Associations",$A$241,"Months (Date)",K14),"")</f>
        <v/>
      </c>
      <c r="L241" s="470" t="str">
        <f>IFERROR(GETPIVOTDATA("Poids (Kg)",'Data Par Département'!$A$30,"Partenaires / Associations",$A$241,"Months (Date)",L14),"")</f>
        <v/>
      </c>
      <c r="M241" s="470" t="str">
        <f>IFERROR(GETPIVOTDATA("Poids (Kg)",'Data Par Département'!$A$30,"Partenaires / Associations",$A$241,"Months (Date)",M14),"")</f>
        <v/>
      </c>
      <c r="N241" s="470" t="str">
        <f>IFERROR(GETPIVOTDATA("Poids (Kg)",'Data Par Département'!$A$30,"Partenaires / Associations",$A$241,"Months (Date)",N14),"")</f>
        <v/>
      </c>
      <c r="O241" s="471">
        <f t="shared" ref="O241:O244" si="67">SUM(C241:N241)</f>
        <v>277</v>
      </c>
      <c r="P241" s="472"/>
      <c r="Q241" s="473"/>
    </row>
    <row r="242" spans="1:17" ht="25.15" customHeight="1">
      <c r="B242" s="469" t="s">
        <v>2851</v>
      </c>
      <c r="C242" s="470">
        <v>45</v>
      </c>
      <c r="D242" s="470">
        <v>0</v>
      </c>
      <c r="E242" s="470">
        <v>39</v>
      </c>
      <c r="F242" s="470">
        <v>125.6</v>
      </c>
      <c r="G242" s="470">
        <v>15</v>
      </c>
      <c r="H242" s="470">
        <v>0</v>
      </c>
      <c r="I242" s="470">
        <v>0</v>
      </c>
      <c r="J242" s="470">
        <v>0</v>
      </c>
      <c r="K242" s="470">
        <v>7.5</v>
      </c>
      <c r="L242" s="470">
        <v>10</v>
      </c>
      <c r="M242" s="476">
        <v>30</v>
      </c>
      <c r="N242" s="476">
        <v>0</v>
      </c>
      <c r="O242" s="471">
        <f t="shared" si="67"/>
        <v>272.10000000000002</v>
      </c>
      <c r="P242" s="472"/>
      <c r="Q242" s="473"/>
    </row>
    <row r="243" spans="1:17" ht="25.15" customHeight="1">
      <c r="B243" s="469" t="s">
        <v>2852</v>
      </c>
      <c r="C243" s="470">
        <v>0</v>
      </c>
      <c r="D243" s="470">
        <v>5</v>
      </c>
      <c r="E243" s="470">
        <v>58.1</v>
      </c>
      <c r="F243" s="470">
        <v>59</v>
      </c>
      <c r="G243" s="470">
        <v>18</v>
      </c>
      <c r="H243" s="470">
        <v>0</v>
      </c>
      <c r="I243" s="470">
        <v>45</v>
      </c>
      <c r="J243" s="470">
        <v>0</v>
      </c>
      <c r="K243" s="470">
        <v>171.6</v>
      </c>
      <c r="L243" s="470">
        <v>15</v>
      </c>
      <c r="M243" s="470">
        <v>61.05</v>
      </c>
      <c r="N243" s="470">
        <v>85</v>
      </c>
      <c r="O243" s="471">
        <f t="shared" si="67"/>
        <v>517.75</v>
      </c>
      <c r="P243" s="482"/>
      <c r="Q243" s="473">
        <f>($O$120-O243)/O243</f>
        <v>2.3554707870593923</v>
      </c>
    </row>
    <row r="244" spans="1:17" ht="25.15" customHeight="1">
      <c r="B244" s="469" t="s">
        <v>2853</v>
      </c>
      <c r="C244" s="470">
        <v>0</v>
      </c>
      <c r="D244" s="470">
        <v>49.5</v>
      </c>
      <c r="E244" s="470">
        <v>130</v>
      </c>
      <c r="F244" s="470">
        <v>16</v>
      </c>
      <c r="G244" s="470">
        <v>0</v>
      </c>
      <c r="H244" s="470">
        <v>0</v>
      </c>
      <c r="I244" s="470">
        <v>29.75</v>
      </c>
      <c r="J244" s="470">
        <v>0</v>
      </c>
      <c r="K244" s="470">
        <v>47</v>
      </c>
      <c r="L244" s="470">
        <v>128</v>
      </c>
      <c r="M244" s="470">
        <v>0</v>
      </c>
      <c r="N244" s="470">
        <v>0</v>
      </c>
      <c r="O244" s="471">
        <f t="shared" si="67"/>
        <v>400.25</v>
      </c>
      <c r="P244" s="472"/>
      <c r="Q244" s="473">
        <f>($O$120-O244)/O244</f>
        <v>3.3405246720799506</v>
      </c>
    </row>
    <row r="245" spans="1:17" ht="25.15" customHeight="1">
      <c r="B245" s="469" t="s">
        <v>2854</v>
      </c>
      <c r="C245" s="470">
        <v>81</v>
      </c>
      <c r="D245" s="470">
        <v>92</v>
      </c>
      <c r="E245" s="470">
        <v>56</v>
      </c>
      <c r="F245" s="470">
        <v>89</v>
      </c>
      <c r="G245" s="470">
        <v>47.625</v>
      </c>
      <c r="H245" s="470">
        <v>90.5</v>
      </c>
      <c r="I245" s="470">
        <v>58.5</v>
      </c>
      <c r="J245" s="470">
        <v>0</v>
      </c>
      <c r="K245" s="470">
        <v>34</v>
      </c>
      <c r="L245" s="470">
        <v>34.5</v>
      </c>
      <c r="M245" s="470">
        <v>33</v>
      </c>
      <c r="N245" s="470">
        <v>197</v>
      </c>
      <c r="O245" s="471">
        <f t="shared" ref="O245:O247" si="68">SUM(C245:N245)</f>
        <v>813.125</v>
      </c>
      <c r="P245" s="472"/>
      <c r="Q245" s="473">
        <f>($O$120-O245)/O245</f>
        <v>1.1365657186779403</v>
      </c>
    </row>
    <row r="246" spans="1:17" ht="25.15" customHeight="1">
      <c r="B246" s="469" t="s">
        <v>2855</v>
      </c>
      <c r="C246" s="470">
        <v>53</v>
      </c>
      <c r="D246" s="470">
        <v>17.5</v>
      </c>
      <c r="E246" s="470">
        <v>37.120000000000005</v>
      </c>
      <c r="F246" s="470">
        <v>0</v>
      </c>
      <c r="G246" s="470">
        <v>0</v>
      </c>
      <c r="H246" s="470">
        <v>0</v>
      </c>
      <c r="I246" s="470">
        <v>61.28</v>
      </c>
      <c r="J246" s="470">
        <v>38</v>
      </c>
      <c r="K246" s="470">
        <v>90.56</v>
      </c>
      <c r="L246" s="470">
        <v>164.5</v>
      </c>
      <c r="M246" s="470">
        <v>0</v>
      </c>
      <c r="N246" s="470">
        <v>0</v>
      </c>
      <c r="O246" s="471">
        <f t="shared" si="68"/>
        <v>461.96000000000004</v>
      </c>
      <c r="P246" s="472"/>
      <c r="Q246" s="473"/>
    </row>
    <row r="247" spans="1:17" ht="25.15" customHeight="1">
      <c r="B247" s="469" t="s">
        <v>2856</v>
      </c>
      <c r="C247" s="470">
        <v>0</v>
      </c>
      <c r="D247" s="470">
        <v>65.53</v>
      </c>
      <c r="E247" s="470">
        <v>180.61</v>
      </c>
      <c r="F247" s="470">
        <v>111.69999999999999</v>
      </c>
      <c r="G247" s="470">
        <v>85.5</v>
      </c>
      <c r="H247" s="470">
        <v>25</v>
      </c>
      <c r="I247" s="470">
        <v>31</v>
      </c>
      <c r="J247" s="470">
        <v>25.6</v>
      </c>
      <c r="K247" s="470">
        <v>63</v>
      </c>
      <c r="L247" s="470">
        <v>26</v>
      </c>
      <c r="M247" s="470">
        <v>86.5</v>
      </c>
      <c r="N247" s="470">
        <v>8</v>
      </c>
      <c r="O247" s="471">
        <f t="shared" si="68"/>
        <v>708.44</v>
      </c>
      <c r="P247" s="472"/>
      <c r="Q247" s="473"/>
    </row>
    <row r="249" spans="1:17" ht="15.75" customHeight="1">
      <c r="B249" s="535"/>
    </row>
    <row r="250" spans="1:17" ht="72" customHeight="1">
      <c r="B250" s="462" t="s">
        <v>2857</v>
      </c>
      <c r="C250" s="463" t="s">
        <v>1830</v>
      </c>
      <c r="D250" s="463" t="s">
        <v>2548</v>
      </c>
      <c r="E250" s="463" t="s">
        <v>2549</v>
      </c>
      <c r="F250" s="463" t="s">
        <v>2550</v>
      </c>
      <c r="G250" s="463" t="s">
        <v>2551</v>
      </c>
      <c r="H250" s="463" t="s">
        <v>2552</v>
      </c>
      <c r="I250" s="463" t="s">
        <v>2553</v>
      </c>
      <c r="J250" s="463" t="s">
        <v>2554</v>
      </c>
      <c r="K250" s="463" t="s">
        <v>2555</v>
      </c>
      <c r="L250" s="463" t="s">
        <v>2556</v>
      </c>
      <c r="M250" s="463" t="s">
        <v>2557</v>
      </c>
      <c r="N250" s="463" t="s">
        <v>2558</v>
      </c>
      <c r="O250" s="463" t="s">
        <v>2559</v>
      </c>
      <c r="P250" s="464" t="s">
        <v>2560</v>
      </c>
      <c r="Q250" s="465"/>
    </row>
    <row r="251" spans="1:17" ht="25.15" customHeight="1">
      <c r="A251" s="560" t="s">
        <v>455</v>
      </c>
      <c r="B251" s="469" t="s">
        <v>2858</v>
      </c>
      <c r="C251" s="470">
        <v>35.22</v>
      </c>
      <c r="D251" s="470">
        <f>IFERROR(GETPIVOTDATA("Poids (Kg)",'Data Par Département'!$A$30,"Partenaires / Associations",$A$251,"Months (Date)",D14),"")</f>
        <v>29.3</v>
      </c>
      <c r="E251" s="470">
        <f>IFERROR(GETPIVOTDATA("Poids (Kg)",'Data Par Département'!$A$30,"Partenaires / Associations",$A$251,"Months (Date)",E14),"")</f>
        <v>60.57</v>
      </c>
      <c r="F251" s="470">
        <f>IFERROR(GETPIVOTDATA("Poids (Kg)",'Data Par Département'!$A$30,"Partenaires / Associations",$A$251,"Months (Date)",F14),"")</f>
        <v>0</v>
      </c>
      <c r="G251" s="470" t="str">
        <f>IFERROR(GETPIVOTDATA("Poids (Kg)",'Data Par Département'!$A$30,"Partenaires / Associations",$A$251,"Months (Date)",G14),"")</f>
        <v/>
      </c>
      <c r="H251" s="470" t="str">
        <f>IFERROR(GETPIVOTDATA("Poids (Kg)",'Data Par Département'!$A$30,"Partenaires / Associations",$A$251,"Months (Date)",H14),"")</f>
        <v/>
      </c>
      <c r="I251" s="470" t="str">
        <f>IFERROR(GETPIVOTDATA("Poids (Kg)",'Data Par Département'!$A$30,"Partenaires / Associations",$A$251,"Months (Date)",I14),"")</f>
        <v/>
      </c>
      <c r="J251" s="470" t="str">
        <f>IFERROR(GETPIVOTDATA("Poids (Kg)",'Data Par Département'!$A$30,"Partenaires / Associations",$A$251,"Months (Date)",J14),"")</f>
        <v/>
      </c>
      <c r="K251" s="470" t="str">
        <f>IFERROR(GETPIVOTDATA("Poids (Kg)",'Data Par Département'!$A$30,"Partenaires / Associations",$A$251,"Months (Date)",K14),"")</f>
        <v/>
      </c>
      <c r="L251" s="470" t="str">
        <f>IFERROR(GETPIVOTDATA("Poids (Kg)",'Data Par Département'!$A$30,"Partenaires / Associations",$A$251,"Months (Date)",L14),"")</f>
        <v/>
      </c>
      <c r="M251" s="470" t="str">
        <f>IFERROR(GETPIVOTDATA("Poids (Kg)",'Data Par Département'!$A$30,"Partenaires / Associations",$A$251,"Months (Date)",M14),"")</f>
        <v/>
      </c>
      <c r="N251" s="470" t="str">
        <f>IFERROR(GETPIVOTDATA("Poids (Kg)",'Data Par Département'!$A$30,"Partenaires / Associations",$A$251,"Months (Date)",N14),"")</f>
        <v/>
      </c>
      <c r="O251" s="471">
        <f t="shared" ref="O251:O255" si="69">SUM(C251:N251)</f>
        <v>125.09</v>
      </c>
      <c r="P251" s="472"/>
      <c r="Q251" s="473"/>
    </row>
    <row r="252" spans="1:17" ht="25.15" customHeight="1">
      <c r="B252" s="469" t="s">
        <v>2859</v>
      </c>
      <c r="C252" s="470">
        <v>76.2</v>
      </c>
      <c r="D252" s="470">
        <v>84</v>
      </c>
      <c r="E252" s="470">
        <v>105</v>
      </c>
      <c r="F252" s="470">
        <v>68</v>
      </c>
      <c r="G252" s="470">
        <v>0</v>
      </c>
      <c r="H252" s="470">
        <v>0</v>
      </c>
      <c r="I252" s="470">
        <v>24.4</v>
      </c>
      <c r="J252" s="470">
        <v>0</v>
      </c>
      <c r="K252" s="470">
        <v>0</v>
      </c>
      <c r="L252" s="470">
        <v>38.19</v>
      </c>
      <c r="M252" s="476">
        <v>32.5</v>
      </c>
      <c r="N252" s="476">
        <v>20</v>
      </c>
      <c r="O252" s="471">
        <f t="shared" si="69"/>
        <v>448.28999999999996</v>
      </c>
      <c r="P252" s="472"/>
      <c r="Q252" s="473"/>
    </row>
    <row r="253" spans="1:17" ht="25.15" customHeight="1">
      <c r="B253" s="469" t="s">
        <v>2860</v>
      </c>
      <c r="C253" s="470">
        <v>0</v>
      </c>
      <c r="D253" s="470">
        <v>30.533000000000001</v>
      </c>
      <c r="E253" s="470">
        <v>27.172000000000001</v>
      </c>
      <c r="F253" s="470">
        <v>112.61499999999999</v>
      </c>
      <c r="G253" s="470">
        <v>45.24</v>
      </c>
      <c r="H253" s="470">
        <v>53.59</v>
      </c>
      <c r="I253" s="470">
        <v>8.8049999999999997</v>
      </c>
      <c r="J253" s="470">
        <v>0</v>
      </c>
      <c r="K253" s="470">
        <v>0</v>
      </c>
      <c r="L253" s="470">
        <v>0</v>
      </c>
      <c r="M253" s="470">
        <v>0</v>
      </c>
      <c r="N253" s="470">
        <v>163.54999999999998</v>
      </c>
      <c r="O253" s="471">
        <f t="shared" si="69"/>
        <v>441.505</v>
      </c>
      <c r="P253" s="482"/>
      <c r="Q253" s="473">
        <f>($O$120-O253)/O253</f>
        <v>2.9349384491681869</v>
      </c>
    </row>
    <row r="254" spans="1:17" ht="25.15" customHeight="1">
      <c r="B254" s="469" t="s">
        <v>2861</v>
      </c>
      <c r="C254" s="470">
        <v>60.27</v>
      </c>
      <c r="D254" s="470">
        <v>18</v>
      </c>
      <c r="E254" s="470">
        <v>32.980000000000004</v>
      </c>
      <c r="F254" s="470">
        <v>85.359000000000009</v>
      </c>
      <c r="G254" s="470">
        <v>27</v>
      </c>
      <c r="H254" s="470">
        <v>41.05</v>
      </c>
      <c r="I254" s="470">
        <v>115.148</v>
      </c>
      <c r="J254" s="470">
        <v>0</v>
      </c>
      <c r="K254" s="470">
        <v>28.900000000000002</v>
      </c>
      <c r="L254" s="470">
        <v>44.515000000000001</v>
      </c>
      <c r="M254" s="470">
        <v>33</v>
      </c>
      <c r="N254" s="470">
        <v>54.5</v>
      </c>
      <c r="O254" s="471">
        <f t="shared" si="69"/>
        <v>540.72199999999998</v>
      </c>
      <c r="P254" s="472"/>
      <c r="Q254" s="473">
        <f>($O$120-O254)/O254</f>
        <v>2.2129171737047879</v>
      </c>
    </row>
    <row r="255" spans="1:17" ht="24.6" customHeight="1">
      <c r="B255" s="469" t="s">
        <v>2862</v>
      </c>
      <c r="C255" s="470">
        <v>38.924999999999997</v>
      </c>
      <c r="D255" s="470">
        <v>0</v>
      </c>
      <c r="E255" s="470">
        <v>0</v>
      </c>
      <c r="F255" s="470">
        <v>0</v>
      </c>
      <c r="G255" s="470">
        <v>0</v>
      </c>
      <c r="H255" s="470">
        <v>157.31</v>
      </c>
      <c r="I255" s="470">
        <v>48.269999999999996</v>
      </c>
      <c r="J255" s="470">
        <v>0</v>
      </c>
      <c r="K255" s="470">
        <v>30</v>
      </c>
      <c r="L255" s="470">
        <v>123.78</v>
      </c>
      <c r="M255" s="470">
        <v>143</v>
      </c>
      <c r="N255" s="470">
        <v>221.75</v>
      </c>
      <c r="O255" s="471">
        <f t="shared" si="69"/>
        <v>763.03499999999997</v>
      </c>
      <c r="P255" s="472"/>
      <c r="Q255" s="473">
        <f>($O$120-O255)/O255</f>
        <v>1.2768221641209123</v>
      </c>
    </row>
    <row r="256" spans="1:17" ht="25.15" customHeight="1">
      <c r="B256" s="469" t="s">
        <v>2863</v>
      </c>
      <c r="C256" s="470">
        <v>298.63499999999999</v>
      </c>
      <c r="D256" s="470">
        <v>174.97000000000003</v>
      </c>
      <c r="E256" s="470">
        <v>70.2</v>
      </c>
      <c r="F256" s="470">
        <v>0</v>
      </c>
      <c r="G256" s="470">
        <v>0</v>
      </c>
      <c r="H256" s="470">
        <v>0</v>
      </c>
      <c r="I256" s="470">
        <v>290.17699999999996</v>
      </c>
      <c r="J256" s="470">
        <v>124.605</v>
      </c>
      <c r="K256" s="470">
        <v>273.3309999999999</v>
      </c>
      <c r="L256" s="470">
        <v>281.90099999999995</v>
      </c>
      <c r="M256" s="470">
        <v>0</v>
      </c>
      <c r="N256" s="470">
        <v>0</v>
      </c>
      <c r="O256" s="471">
        <f t="shared" ref="O256" si="70">SUM(C256:N256)</f>
        <v>1513.819</v>
      </c>
      <c r="P256" s="472"/>
      <c r="Q256" s="473">
        <f>($O$120-O256)/O256</f>
        <v>0.14762398939371243</v>
      </c>
    </row>
    <row r="257" spans="1:17" ht="25.15" customHeight="1">
      <c r="B257" s="469" t="s">
        <v>2864</v>
      </c>
      <c r="C257" s="470">
        <v>26.3</v>
      </c>
      <c r="D257" s="470">
        <v>102.2</v>
      </c>
      <c r="E257" s="470">
        <v>81.41</v>
      </c>
      <c r="F257" s="470">
        <v>262.70000000000005</v>
      </c>
      <c r="G257" s="470">
        <v>123.7</v>
      </c>
      <c r="H257" s="470">
        <v>142</v>
      </c>
      <c r="I257" s="470">
        <v>138.80000000000001</v>
      </c>
      <c r="J257" s="470">
        <v>0</v>
      </c>
      <c r="K257" s="470">
        <v>90.9</v>
      </c>
      <c r="L257" s="470">
        <v>215.20000000000002</v>
      </c>
      <c r="M257" s="470">
        <v>217.7</v>
      </c>
      <c r="N257" s="470">
        <v>145.89999999999998</v>
      </c>
      <c r="O257" s="471">
        <f t="shared" ref="O257" si="71">SUM(C257:N257)</f>
        <v>1546.81</v>
      </c>
      <c r="P257" s="472"/>
      <c r="Q257" s="473">
        <f>($O$120-O257)/O257</f>
        <v>0.12314699284333587</v>
      </c>
    </row>
    <row r="260" spans="1:17" ht="72" customHeight="1">
      <c r="B260" s="462" t="s">
        <v>2865</v>
      </c>
      <c r="C260" s="463" t="s">
        <v>1830</v>
      </c>
      <c r="D260" s="463" t="s">
        <v>2548</v>
      </c>
      <c r="E260" s="463" t="s">
        <v>2549</v>
      </c>
      <c r="F260" s="463" t="s">
        <v>2550</v>
      </c>
      <c r="G260" s="463" t="s">
        <v>2551</v>
      </c>
      <c r="H260" s="463" t="s">
        <v>2552</v>
      </c>
      <c r="I260" s="463" t="s">
        <v>2553</v>
      </c>
      <c r="J260" s="463" t="s">
        <v>2554</v>
      </c>
      <c r="K260" s="463" t="s">
        <v>2555</v>
      </c>
      <c r="L260" s="463" t="s">
        <v>2556</v>
      </c>
      <c r="M260" s="463" t="s">
        <v>2557</v>
      </c>
      <c r="N260" s="463" t="s">
        <v>2558</v>
      </c>
      <c r="O260" s="463" t="s">
        <v>2559</v>
      </c>
      <c r="P260" s="464" t="s">
        <v>2560</v>
      </c>
      <c r="Q260" s="465"/>
    </row>
    <row r="261" spans="1:17" ht="25.15" customHeight="1">
      <c r="A261" s="560" t="s">
        <v>164</v>
      </c>
      <c r="B261" s="469" t="s">
        <v>2866</v>
      </c>
      <c r="C261" s="470">
        <v>0</v>
      </c>
      <c r="D261" s="470">
        <f>IFERROR(GETPIVOTDATA("Poids (Kg)",'Data Par Département'!$A$30,"Partenaires / Associations",$A$261,"Months (Date)",D14),"")</f>
        <v>15</v>
      </c>
      <c r="E261" s="470">
        <f>IFERROR(GETPIVOTDATA("Poids (Kg)",'Data Par Département'!$A$30,"Partenaires / Associations",$A$261,"Months (Date)",E14),"")</f>
        <v>0</v>
      </c>
      <c r="F261" s="470">
        <f>IFERROR(GETPIVOTDATA("Poids (Kg)",'Data Par Département'!$A$30,"Partenaires / Associations",$A$261,"Months (Date)",F14),"")</f>
        <v>0</v>
      </c>
      <c r="G261" s="470" t="str">
        <f>IFERROR(GETPIVOTDATA("Poids (Kg)",'Data Par Département'!$A$30,"Partenaires / Associations",$A$261,"Months (Date)",G14),"")</f>
        <v/>
      </c>
      <c r="H261" s="470" t="str">
        <f>IFERROR(GETPIVOTDATA("Poids (Kg)",'Data Par Département'!$A$30,"Partenaires / Associations",$A$261,"Months (Date)",H14),"")</f>
        <v/>
      </c>
      <c r="I261" s="470" t="str">
        <f>IFERROR(GETPIVOTDATA("Poids (Kg)",'Data Par Département'!$A$30,"Partenaires / Associations",$A$261,"Months (Date)",I14),"")</f>
        <v/>
      </c>
      <c r="J261" s="470" t="str">
        <f>IFERROR(GETPIVOTDATA("Poids (Kg)",'Data Par Département'!$A$30,"Partenaires / Associations",$A$261,"Months (Date)",J14),"")</f>
        <v/>
      </c>
      <c r="K261" s="470" t="str">
        <f>IFERROR(GETPIVOTDATA("Poids (Kg)",'Data Par Département'!$A$30,"Partenaires / Associations",$A$261,"Months (Date)",K14),"")</f>
        <v/>
      </c>
      <c r="L261" s="470" t="str">
        <f>IFERROR(GETPIVOTDATA("Poids (Kg)",'Data Par Département'!$A$30,"Partenaires / Associations",$A$261,"Months (Date)",L14),"")</f>
        <v/>
      </c>
      <c r="M261" s="470" t="str">
        <f>IFERROR(GETPIVOTDATA("Poids (Kg)",'Data Par Département'!$A$30,"Partenaires / Associations",$A$261,"Months (Date)",M14),"")</f>
        <v/>
      </c>
      <c r="N261" s="470" t="str">
        <f>IFERROR(GETPIVOTDATA("Poids (Kg)",'Data Par Département'!$A$30,"Partenaires / Associations",$A$261,"Months (Date)",N14),"")</f>
        <v/>
      </c>
      <c r="O261" s="471">
        <f t="shared" ref="O261:O264" si="72">SUM(C261:N261)</f>
        <v>15</v>
      </c>
      <c r="P261" s="472"/>
      <c r="Q261" s="473"/>
    </row>
    <row r="262" spans="1:17" ht="25.15" customHeight="1">
      <c r="B262" s="469" t="s">
        <v>2867</v>
      </c>
      <c r="C262" s="470">
        <v>0</v>
      </c>
      <c r="D262" s="470">
        <v>0</v>
      </c>
      <c r="E262" s="470">
        <v>0</v>
      </c>
      <c r="F262" s="470">
        <v>0</v>
      </c>
      <c r="G262" s="470">
        <v>0</v>
      </c>
      <c r="H262" s="470">
        <v>0</v>
      </c>
      <c r="I262" s="470">
        <v>0</v>
      </c>
      <c r="J262" s="470">
        <v>0</v>
      </c>
      <c r="K262" s="470">
        <v>0</v>
      </c>
      <c r="L262" s="470">
        <v>0</v>
      </c>
      <c r="M262" s="476">
        <v>0</v>
      </c>
      <c r="N262" s="476">
        <v>0</v>
      </c>
      <c r="O262" s="471">
        <f t="shared" si="72"/>
        <v>0</v>
      </c>
      <c r="P262" s="472"/>
      <c r="Q262" s="473"/>
    </row>
    <row r="263" spans="1:17" ht="25.15" customHeight="1">
      <c r="B263" s="469" t="s">
        <v>2868</v>
      </c>
      <c r="C263" s="470">
        <v>0</v>
      </c>
      <c r="D263" s="470">
        <v>0</v>
      </c>
      <c r="E263" s="470">
        <v>1</v>
      </c>
      <c r="F263" s="470">
        <v>1</v>
      </c>
      <c r="G263" s="470">
        <v>0</v>
      </c>
      <c r="H263" s="470">
        <v>0</v>
      </c>
      <c r="I263" s="470">
        <v>0</v>
      </c>
      <c r="J263" s="470">
        <v>0</v>
      </c>
      <c r="K263" s="470">
        <v>0</v>
      </c>
      <c r="L263" s="470">
        <v>0</v>
      </c>
      <c r="M263" s="470">
        <v>0</v>
      </c>
      <c r="N263" s="470">
        <v>0</v>
      </c>
      <c r="O263" s="471">
        <f t="shared" si="72"/>
        <v>2</v>
      </c>
      <c r="P263" s="482"/>
      <c r="Q263" s="473">
        <f>($O$120-O263)/O263</f>
        <v>867.64750000000015</v>
      </c>
    </row>
    <row r="264" spans="1:17" ht="25.15" customHeight="1">
      <c r="B264" s="469" t="s">
        <v>2869</v>
      </c>
      <c r="C264" s="470">
        <v>0</v>
      </c>
      <c r="D264" s="470">
        <v>28.519999999999996</v>
      </c>
      <c r="E264" s="470">
        <v>23.8</v>
      </c>
      <c r="F264" s="470">
        <v>65.900000000000006</v>
      </c>
      <c r="G264" s="470">
        <v>0</v>
      </c>
      <c r="H264" s="470">
        <v>17</v>
      </c>
      <c r="I264" s="470">
        <v>84.75</v>
      </c>
      <c r="J264" s="470">
        <v>0</v>
      </c>
      <c r="K264" s="470">
        <v>42</v>
      </c>
      <c r="L264" s="470">
        <v>0</v>
      </c>
      <c r="M264" s="470">
        <v>0</v>
      </c>
      <c r="N264" s="470">
        <v>0</v>
      </c>
      <c r="O264" s="471">
        <f t="shared" si="72"/>
        <v>261.97000000000003</v>
      </c>
      <c r="P264" s="472"/>
      <c r="Q264" s="473">
        <f>($O$120-O264)/O264</f>
        <v>5.631656296522503</v>
      </c>
    </row>
    <row r="265" spans="1:17" ht="25.15" customHeight="1">
      <c r="B265" s="469" t="s">
        <v>2870</v>
      </c>
      <c r="C265" s="470">
        <v>50.8</v>
      </c>
      <c r="D265" s="470">
        <v>61.8</v>
      </c>
      <c r="E265" s="470">
        <v>32</v>
      </c>
      <c r="F265" s="470">
        <v>57</v>
      </c>
      <c r="G265" s="470">
        <v>45.5</v>
      </c>
      <c r="H265" s="470">
        <v>27</v>
      </c>
      <c r="I265" s="470">
        <v>56.625</v>
      </c>
      <c r="J265" s="470">
        <v>0</v>
      </c>
      <c r="K265" s="470">
        <v>48</v>
      </c>
      <c r="L265" s="470">
        <v>41.6</v>
      </c>
      <c r="M265" s="470">
        <v>75</v>
      </c>
      <c r="N265" s="470">
        <v>0</v>
      </c>
      <c r="O265" s="471">
        <f t="shared" ref="O265:O267" si="73">SUM(C265:N265)</f>
        <v>495.32500000000005</v>
      </c>
      <c r="P265" s="472"/>
      <c r="Q265" s="473">
        <f>($O$120-O265)/O265</f>
        <v>2.5073840407813055</v>
      </c>
    </row>
    <row r="266" spans="1:17" ht="25.15" customHeight="1">
      <c r="B266" s="469" t="s">
        <v>2871</v>
      </c>
      <c r="C266" s="470">
        <v>134.66</v>
      </c>
      <c r="D266" s="470">
        <v>119.5</v>
      </c>
      <c r="E266" s="470">
        <v>65.5</v>
      </c>
      <c r="F266" s="470">
        <v>0</v>
      </c>
      <c r="G266" s="470">
        <v>0</v>
      </c>
      <c r="H266" s="470">
        <v>0</v>
      </c>
      <c r="I266" s="470">
        <v>9.8000000000000007</v>
      </c>
      <c r="J266" s="470">
        <v>44</v>
      </c>
      <c r="K266" s="470">
        <v>54.6</v>
      </c>
      <c r="L266" s="470">
        <v>157.40000000000003</v>
      </c>
      <c r="M266" s="470">
        <v>0</v>
      </c>
      <c r="N266" s="470">
        <v>75.5</v>
      </c>
      <c r="O266" s="471">
        <f t="shared" si="73"/>
        <v>660.96</v>
      </c>
      <c r="P266" s="472"/>
      <c r="Q266" s="473"/>
    </row>
    <row r="267" spans="1:17" ht="25.15" customHeight="1">
      <c r="B267" s="469" t="s">
        <v>2872</v>
      </c>
      <c r="C267" s="470">
        <v>28.5</v>
      </c>
      <c r="D267" s="470">
        <v>192.35</v>
      </c>
      <c r="E267" s="470">
        <v>121.97</v>
      </c>
      <c r="F267" s="470">
        <v>240.76</v>
      </c>
      <c r="G267" s="470">
        <v>68.59</v>
      </c>
      <c r="H267" s="470">
        <v>150</v>
      </c>
      <c r="I267" s="470">
        <v>163.92</v>
      </c>
      <c r="J267" s="470">
        <v>133.19999999999999</v>
      </c>
      <c r="K267" s="470">
        <v>97.2</v>
      </c>
      <c r="L267" s="470">
        <v>92.3</v>
      </c>
      <c r="M267" s="470">
        <v>84.699999999999989</v>
      </c>
      <c r="N267" s="470">
        <v>12</v>
      </c>
      <c r="O267" s="471">
        <f t="shared" si="73"/>
        <v>1385.49</v>
      </c>
      <c r="P267" s="472"/>
      <c r="Q267" s="473"/>
    </row>
    <row r="270" spans="1:17" ht="72" customHeight="1">
      <c r="B270" s="462" t="s">
        <v>2873</v>
      </c>
      <c r="C270" s="463" t="s">
        <v>1830</v>
      </c>
      <c r="D270" s="463" t="s">
        <v>2548</v>
      </c>
      <c r="E270" s="463" t="s">
        <v>2549</v>
      </c>
      <c r="F270" s="463" t="s">
        <v>2550</v>
      </c>
      <c r="G270" s="463" t="s">
        <v>2551</v>
      </c>
      <c r="H270" s="463" t="s">
        <v>2552</v>
      </c>
      <c r="I270" s="463" t="s">
        <v>2553</v>
      </c>
      <c r="J270" s="463" t="s">
        <v>2554</v>
      </c>
      <c r="K270" s="463" t="s">
        <v>2555</v>
      </c>
      <c r="L270" s="463" t="s">
        <v>2556</v>
      </c>
      <c r="M270" s="463" t="s">
        <v>2557</v>
      </c>
      <c r="N270" s="463" t="s">
        <v>2558</v>
      </c>
      <c r="O270" s="463" t="s">
        <v>2559</v>
      </c>
      <c r="P270" s="464" t="s">
        <v>2560</v>
      </c>
      <c r="Q270" s="465"/>
    </row>
    <row r="271" spans="1:17" ht="25.15" customHeight="1">
      <c r="A271" s="560" t="s">
        <v>1231</v>
      </c>
      <c r="B271" s="469" t="s">
        <v>2874</v>
      </c>
      <c r="C271" s="470">
        <v>106.55</v>
      </c>
      <c r="D271" s="470">
        <f>IFERROR(GETPIVOTDATA("Poids (Kg)",'Data Par Département'!$A$30,"Partenaires / Associations",$A$271,"Months (Date)",D14),"")</f>
        <v>60.5</v>
      </c>
      <c r="E271" s="470">
        <f>IFERROR(GETPIVOTDATA("Poids (Kg)",'Data Par Département'!$A$30,"Partenaires / Associations",$A$271,"Months (Date)",E14),"")</f>
        <v>73.599999999999994</v>
      </c>
      <c r="F271" s="470">
        <f>IFERROR(GETPIVOTDATA("Poids (Kg)",'Data Par Département'!$A$30,"Partenaires / Associations",$A$271,"Months (Date)",F14),"")</f>
        <v>0</v>
      </c>
      <c r="G271" s="470" t="str">
        <f>IFERROR(GETPIVOTDATA("Poids (Kg)",'Data Par Département'!$A$30,"Partenaires / Associations",$A$271,"Months (Date)",G14),"")</f>
        <v/>
      </c>
      <c r="H271" s="470" t="str">
        <f>IFERROR(GETPIVOTDATA("Poids (Kg)",'Data Par Département'!$A$30,"Partenaires / Associations",$A$271,"Months (Date)",H14),"")</f>
        <v/>
      </c>
      <c r="I271" s="470" t="str">
        <f>IFERROR(GETPIVOTDATA("Poids (Kg)",'Data Par Département'!$A$30,"Partenaires / Associations",$A$271,"Months (Date)",I14),"")</f>
        <v/>
      </c>
      <c r="J271" s="470" t="str">
        <f>IFERROR(GETPIVOTDATA("Poids (Kg)",'Data Par Département'!$A$30,"Partenaires / Associations",$A$271,"Months (Date)",J14),"")</f>
        <v/>
      </c>
      <c r="K271" s="470" t="str">
        <f>IFERROR(GETPIVOTDATA("Poids (Kg)",'Data Par Département'!$A$30,"Partenaires / Associations",$A$271,"Months (Date)",K14),"")</f>
        <v/>
      </c>
      <c r="L271" s="470" t="str">
        <f>IFERROR(GETPIVOTDATA("Poids (Kg)",'Data Par Département'!$A$30,"Partenaires / Associations",$A$271,"Months (Date)",L14),"")</f>
        <v/>
      </c>
      <c r="M271" s="470" t="str">
        <f>IFERROR(GETPIVOTDATA("Poids (Kg)",'Data Par Département'!$A$30,"Partenaires / Associations",$A$271,"Months (Date)",M14),"")</f>
        <v/>
      </c>
      <c r="N271" s="470" t="str">
        <f>IFERROR(GETPIVOTDATA("Poids (Kg)",'Data Par Département'!$A$30,"Partenaires / Associations",$A$271,"Months (Date)",N14),"")</f>
        <v/>
      </c>
      <c r="O271" s="471">
        <f t="shared" ref="O271:O274" si="74">SUM(C271:N271)</f>
        <v>240.65</v>
      </c>
      <c r="P271" s="482"/>
      <c r="Q271" s="473"/>
    </row>
    <row r="272" spans="1:17" ht="25.15" customHeight="1">
      <c r="B272" s="469" t="s">
        <v>2875</v>
      </c>
      <c r="C272" s="470">
        <v>0</v>
      </c>
      <c r="D272" s="470">
        <v>0</v>
      </c>
      <c r="E272" s="470">
        <v>73.599999999999994</v>
      </c>
      <c r="F272" s="470">
        <v>139</v>
      </c>
      <c r="G272" s="470">
        <v>46</v>
      </c>
      <c r="H272" s="470">
        <v>0</v>
      </c>
      <c r="I272" s="470">
        <v>182.8</v>
      </c>
      <c r="J272" s="470">
        <v>0</v>
      </c>
      <c r="K272" s="470">
        <v>34.5</v>
      </c>
      <c r="L272" s="470">
        <v>48</v>
      </c>
      <c r="M272" s="476">
        <v>144</v>
      </c>
      <c r="N272" s="476">
        <v>0</v>
      </c>
      <c r="O272" s="471">
        <f t="shared" si="74"/>
        <v>667.90000000000009</v>
      </c>
      <c r="P272" s="482" t="s">
        <v>2876</v>
      </c>
      <c r="Q272" s="473"/>
    </row>
    <row r="273" spans="1:17" ht="25.15" customHeight="1">
      <c r="B273" s="469" t="s">
        <v>2877</v>
      </c>
      <c r="C273" s="470">
        <v>0</v>
      </c>
      <c r="D273" s="470">
        <v>0</v>
      </c>
      <c r="E273" s="470">
        <v>0</v>
      </c>
      <c r="F273" s="470">
        <v>0</v>
      </c>
      <c r="G273" s="470">
        <v>0</v>
      </c>
      <c r="H273" s="470">
        <v>0</v>
      </c>
      <c r="I273" s="470">
        <v>0</v>
      </c>
      <c r="J273" s="470">
        <v>0</v>
      </c>
      <c r="K273" s="470">
        <v>0</v>
      </c>
      <c r="L273" s="470">
        <v>0</v>
      </c>
      <c r="M273" s="470">
        <v>0</v>
      </c>
      <c r="N273" s="470">
        <v>0</v>
      </c>
      <c r="O273" s="471">
        <f t="shared" si="74"/>
        <v>0</v>
      </c>
      <c r="P273" s="482"/>
      <c r="Q273" s="473" t="e">
        <f>($O$120-O273)/O273</f>
        <v>#DIV/0!</v>
      </c>
    </row>
    <row r="274" spans="1:17" ht="25.15" customHeight="1">
      <c r="B274" s="469" t="s">
        <v>2878</v>
      </c>
      <c r="C274" s="470">
        <v>0</v>
      </c>
      <c r="D274" s="470">
        <v>0</v>
      </c>
      <c r="E274" s="470">
        <v>0</v>
      </c>
      <c r="F274" s="470">
        <v>0</v>
      </c>
      <c r="G274" s="470">
        <v>0</v>
      </c>
      <c r="H274" s="470">
        <v>0</v>
      </c>
      <c r="I274" s="470">
        <v>0</v>
      </c>
      <c r="J274" s="470">
        <v>0</v>
      </c>
      <c r="K274" s="470">
        <v>0</v>
      </c>
      <c r="L274" s="470">
        <v>0</v>
      </c>
      <c r="M274" s="470">
        <v>0</v>
      </c>
      <c r="N274" s="470">
        <v>0</v>
      </c>
      <c r="O274" s="471">
        <f t="shared" si="74"/>
        <v>0</v>
      </c>
      <c r="P274" s="472"/>
      <c r="Q274" s="473" t="e">
        <f>($O$120-O274)/O274</f>
        <v>#DIV/0!</v>
      </c>
    </row>
    <row r="277" spans="1:17" ht="72" customHeight="1">
      <c r="B277" s="462" t="s">
        <v>2879</v>
      </c>
      <c r="C277" s="463" t="s">
        <v>1830</v>
      </c>
      <c r="D277" s="463" t="s">
        <v>2548</v>
      </c>
      <c r="E277" s="463" t="s">
        <v>2549</v>
      </c>
      <c r="F277" s="463" t="s">
        <v>2550</v>
      </c>
      <c r="G277" s="463" t="s">
        <v>2551</v>
      </c>
      <c r="H277" s="463" t="s">
        <v>2552</v>
      </c>
      <c r="I277" s="463" t="s">
        <v>2553</v>
      </c>
      <c r="J277" s="463" t="s">
        <v>2554</v>
      </c>
      <c r="K277" s="463" t="s">
        <v>2555</v>
      </c>
      <c r="L277" s="463" t="s">
        <v>2556</v>
      </c>
      <c r="M277" s="463" t="s">
        <v>2557</v>
      </c>
      <c r="N277" s="463" t="s">
        <v>2558</v>
      </c>
      <c r="O277" s="463" t="s">
        <v>2559</v>
      </c>
      <c r="P277" s="464" t="s">
        <v>2560</v>
      </c>
      <c r="Q277" s="465"/>
    </row>
    <row r="278" spans="1:17" ht="25.15" customHeight="1">
      <c r="A278" s="560" t="s">
        <v>500</v>
      </c>
      <c r="B278" s="469" t="s">
        <v>2880</v>
      </c>
      <c r="C278" s="470">
        <v>539.80000000000007</v>
      </c>
      <c r="D278" s="470">
        <f>IFERROR(GETPIVOTDATA("Poids (Kg)",'Data Par Département'!$A$30,"Partenaires / Associations",$A$278,"Months (Date)",D14),"")</f>
        <v>564.75</v>
      </c>
      <c r="E278" s="470">
        <f>IFERROR(GETPIVOTDATA("Poids (Kg)",'Data Par Département'!$A$30,"Partenaires / Associations",$A$278,"Months (Date)",E14),"")</f>
        <v>964.63</v>
      </c>
      <c r="F278" s="470">
        <f>IFERROR(GETPIVOTDATA("Poids (Kg)",'Data Par Département'!$A$30,"Partenaires / Associations",$A$278,"Months (Date)",F14),"")</f>
        <v>161.55000000000001</v>
      </c>
      <c r="G278" s="470" t="str">
        <f>IFERROR(GETPIVOTDATA("Poids (Kg)",'Data Par Département'!$A$30,"Partenaires / Associations",$A$278,"Months (Date)",G14),"")</f>
        <v/>
      </c>
      <c r="H278" s="470" t="str">
        <f>IFERROR(GETPIVOTDATA("Poids (Kg)",'Data Par Département'!$A$30,"Partenaires / Associations",$A$278,"Months (Date)",H14),"")</f>
        <v/>
      </c>
      <c r="I278" s="470" t="str">
        <f>IFERROR(GETPIVOTDATA("Poids (Kg)",'Data Par Département'!$A$30,"Partenaires / Associations",$A$278,"Months (Date)",I14),"")</f>
        <v/>
      </c>
      <c r="J278" s="470" t="str">
        <f>IFERROR(GETPIVOTDATA("Poids (Kg)",'Data Par Département'!$A$30,"Partenaires / Associations",$A$278,"Months (Date)",J14),"")</f>
        <v/>
      </c>
      <c r="K278" s="470" t="str">
        <f>IFERROR(GETPIVOTDATA("Poids (Kg)",'Data Par Département'!$A$30,"Partenaires / Associations",$A$278,"Months (Date)",K14),"")</f>
        <v/>
      </c>
      <c r="L278" s="470" t="str">
        <f>IFERROR(GETPIVOTDATA("Poids (Kg)",'Data Par Département'!$A$30,"Partenaires / Associations",$A$278,"Months (Date)",L14),"")</f>
        <v/>
      </c>
      <c r="M278" s="470" t="str">
        <f>IFERROR(GETPIVOTDATA("Poids (Kg)",'Data Par Département'!$A$30,"Partenaires / Associations",$A$278,"Months (Date)",M14),"")</f>
        <v/>
      </c>
      <c r="N278" s="470" t="str">
        <f>IFERROR(GETPIVOTDATA("Poids (Kg)",'Data Par Département'!$A$30,"Partenaires / Associations",$A$278,"Months (Date)",N14),"")</f>
        <v/>
      </c>
      <c r="O278" s="471">
        <f t="shared" ref="O278:O281" si="75">SUM(C278:N278)</f>
        <v>2230.7300000000005</v>
      </c>
      <c r="P278" s="472"/>
      <c r="Q278" s="473"/>
    </row>
    <row r="279" spans="1:17" ht="25.15" customHeight="1">
      <c r="B279" s="469" t="s">
        <v>2881</v>
      </c>
      <c r="C279" s="470">
        <v>482.4</v>
      </c>
      <c r="D279" s="470">
        <v>261.51</v>
      </c>
      <c r="E279" s="470">
        <v>475.03999999999996</v>
      </c>
      <c r="F279" s="470">
        <v>473.82</v>
      </c>
      <c r="G279" s="470">
        <v>912.54</v>
      </c>
      <c r="H279" s="470">
        <v>569.28</v>
      </c>
      <c r="I279" s="470">
        <v>716.29</v>
      </c>
      <c r="J279" s="470">
        <v>177.9</v>
      </c>
      <c r="K279" s="470">
        <v>478.92999999999995</v>
      </c>
      <c r="L279" s="470">
        <v>682.6</v>
      </c>
      <c r="M279" s="476">
        <v>384.65</v>
      </c>
      <c r="N279" s="476">
        <v>525.70000000000005</v>
      </c>
      <c r="O279" s="471">
        <f t="shared" si="75"/>
        <v>6140.6599999999989</v>
      </c>
      <c r="P279" s="472"/>
      <c r="Q279" s="473"/>
    </row>
    <row r="280" spans="1:17" ht="25.15" customHeight="1">
      <c r="B280" s="469" t="s">
        <v>2882</v>
      </c>
      <c r="C280" s="470">
        <v>632.20000000000005</v>
      </c>
      <c r="D280" s="470">
        <v>603.23</v>
      </c>
      <c r="E280" s="470">
        <v>1028.7</v>
      </c>
      <c r="F280" s="470">
        <v>316.5</v>
      </c>
      <c r="G280" s="470">
        <v>258</v>
      </c>
      <c r="H280" s="470">
        <v>578.5</v>
      </c>
      <c r="I280" s="470">
        <v>388.6</v>
      </c>
      <c r="J280" s="470">
        <v>0</v>
      </c>
      <c r="K280" s="470">
        <v>219</v>
      </c>
      <c r="L280" s="470">
        <v>549.29999999999995</v>
      </c>
      <c r="M280" s="470">
        <v>208.40000000000003</v>
      </c>
      <c r="N280" s="470">
        <v>571.5</v>
      </c>
      <c r="O280" s="471">
        <f t="shared" si="75"/>
        <v>5353.9299999999994</v>
      </c>
      <c r="P280" s="482"/>
      <c r="Q280" s="473">
        <f>($O$120-O280)/O280</f>
        <v>-0.67551032605954875</v>
      </c>
    </row>
    <row r="281" spans="1:17" ht="25.15" customHeight="1">
      <c r="B281" s="469" t="s">
        <v>2883</v>
      </c>
      <c r="C281" s="470">
        <v>0</v>
      </c>
      <c r="D281" s="470">
        <v>0</v>
      </c>
      <c r="E281" s="470">
        <v>0</v>
      </c>
      <c r="F281" s="470">
        <v>0</v>
      </c>
      <c r="G281" s="470">
        <v>0</v>
      </c>
      <c r="H281" s="470">
        <v>504</v>
      </c>
      <c r="I281" s="470">
        <v>761.4</v>
      </c>
      <c r="J281" s="470">
        <v>0</v>
      </c>
      <c r="K281" s="470">
        <v>536.65</v>
      </c>
      <c r="L281" s="470">
        <v>205.5</v>
      </c>
      <c r="M281" s="470">
        <v>52</v>
      </c>
      <c r="N281" s="470">
        <v>0</v>
      </c>
      <c r="O281" s="471">
        <f t="shared" si="75"/>
        <v>2059.5500000000002</v>
      </c>
      <c r="P281" s="482" t="s">
        <v>2884</v>
      </c>
      <c r="Q281" s="473">
        <f>($O$120-O281)/O281</f>
        <v>-0.15646864606346039</v>
      </c>
    </row>
    <row r="285" spans="1:17" ht="85.9" customHeight="1">
      <c r="B285" s="1036" t="s">
        <v>2885</v>
      </c>
      <c r="C285" s="1036"/>
      <c r="D285" s="1036"/>
      <c r="E285" s="1036"/>
      <c r="F285" s="1036"/>
      <c r="G285" s="1036"/>
      <c r="H285" s="1036"/>
      <c r="I285" s="1036"/>
      <c r="J285" s="1036"/>
      <c r="K285" s="1036"/>
      <c r="L285" s="1036"/>
      <c r="M285" s="1036"/>
      <c r="N285" s="1036"/>
      <c r="O285" s="1036"/>
    </row>
    <row r="286" spans="1:17">
      <c r="D286">
        <v>4</v>
      </c>
      <c r="E286">
        <v>5</v>
      </c>
      <c r="F286">
        <v>6</v>
      </c>
      <c r="G286">
        <v>7</v>
      </c>
      <c r="H286">
        <v>8</v>
      </c>
      <c r="I286">
        <v>9</v>
      </c>
      <c r="J286">
        <v>10</v>
      </c>
      <c r="K286">
        <v>11</v>
      </c>
      <c r="L286">
        <v>12</v>
      </c>
      <c r="M286">
        <v>13</v>
      </c>
      <c r="N286">
        <v>14</v>
      </c>
    </row>
    <row r="287" spans="1:17" ht="45" customHeight="1">
      <c r="B287" s="462" t="s">
        <v>2691</v>
      </c>
      <c r="C287" s="463" t="s">
        <v>1830</v>
      </c>
      <c r="D287" s="463" t="s">
        <v>2548</v>
      </c>
      <c r="E287" s="463" t="s">
        <v>2549</v>
      </c>
      <c r="F287" s="463" t="s">
        <v>2550</v>
      </c>
      <c r="G287" s="463" t="s">
        <v>2551</v>
      </c>
      <c r="H287" s="463" t="s">
        <v>2552</v>
      </c>
      <c r="I287" s="463" t="s">
        <v>2553</v>
      </c>
      <c r="J287" s="463" t="s">
        <v>2554</v>
      </c>
      <c r="K287" s="463" t="s">
        <v>2555</v>
      </c>
      <c r="L287" s="463" t="s">
        <v>2556</v>
      </c>
      <c r="M287" s="463" t="s">
        <v>2557</v>
      </c>
      <c r="N287" s="463" t="s">
        <v>2558</v>
      </c>
      <c r="O287" s="463" t="s">
        <v>2559</v>
      </c>
    </row>
    <row r="288" spans="1:17" ht="25.15" customHeight="1">
      <c r="B288" s="469" t="s">
        <v>169</v>
      </c>
      <c r="C288" s="526">
        <v>116</v>
      </c>
      <c r="D288" s="526">
        <f>VLOOKUP($B288,$A$131:$N$281,D286,0)</f>
        <v>46</v>
      </c>
      <c r="E288" s="526">
        <f t="shared" ref="E288:N288" si="76">VLOOKUP($B288,$A$131:$N$281,E286,0)</f>
        <v>45</v>
      </c>
      <c r="F288" s="526">
        <f t="shared" si="76"/>
        <v>70</v>
      </c>
      <c r="G288" s="526" t="str">
        <f t="shared" si="76"/>
        <v/>
      </c>
      <c r="H288" s="526" t="str">
        <f t="shared" si="76"/>
        <v/>
      </c>
      <c r="I288" s="526" t="str">
        <f t="shared" si="76"/>
        <v/>
      </c>
      <c r="J288" s="526" t="str">
        <f t="shared" si="76"/>
        <v/>
      </c>
      <c r="K288" s="526" t="str">
        <f t="shared" si="76"/>
        <v/>
      </c>
      <c r="L288" s="526" t="str">
        <f t="shared" si="76"/>
        <v/>
      </c>
      <c r="M288" s="526" t="str">
        <f t="shared" si="76"/>
        <v/>
      </c>
      <c r="N288" s="526" t="str">
        <f t="shared" si="76"/>
        <v/>
      </c>
      <c r="O288" s="526">
        <f>SUM(C288:N288)</f>
        <v>277</v>
      </c>
    </row>
    <row r="289" spans="2:19" ht="25.15" customHeight="1">
      <c r="B289" s="469" t="s">
        <v>174</v>
      </c>
      <c r="C289" s="526">
        <v>36</v>
      </c>
      <c r="D289" s="526">
        <f>VLOOKUP($B289,$A$131:$N$281,D286,0)</f>
        <v>0</v>
      </c>
      <c r="E289" s="526">
        <f t="shared" ref="E289:N289" si="77">VLOOKUP($B289,$A$131:$N$281,E286,0)</f>
        <v>0</v>
      </c>
      <c r="F289" s="526">
        <f t="shared" si="77"/>
        <v>0</v>
      </c>
      <c r="G289" s="526" t="str">
        <f t="shared" si="77"/>
        <v/>
      </c>
      <c r="H289" s="526" t="str">
        <f t="shared" si="77"/>
        <v/>
      </c>
      <c r="I289" s="526" t="str">
        <f t="shared" si="77"/>
        <v/>
      </c>
      <c r="J289" s="526" t="str">
        <f t="shared" si="77"/>
        <v/>
      </c>
      <c r="K289" s="526" t="str">
        <f t="shared" si="77"/>
        <v/>
      </c>
      <c r="L289" s="526" t="str">
        <f t="shared" si="77"/>
        <v/>
      </c>
      <c r="M289" s="526" t="str">
        <f t="shared" si="77"/>
        <v/>
      </c>
      <c r="N289" s="526" t="str">
        <f t="shared" si="77"/>
        <v/>
      </c>
      <c r="O289" s="526">
        <f t="shared" ref="O289:O298" si="78">SUM(C289:N289)</f>
        <v>36</v>
      </c>
    </row>
    <row r="290" spans="2:19" ht="25.15" customHeight="1">
      <c r="B290" s="469" t="s">
        <v>455</v>
      </c>
      <c r="C290" s="526">
        <v>35.22</v>
      </c>
      <c r="D290" s="526">
        <f>VLOOKUP($B290,$A$131:$N$281,D286,0)</f>
        <v>29.3</v>
      </c>
      <c r="E290" s="526">
        <f t="shared" ref="E290:N290" si="79">VLOOKUP($B290,$A$131:$N$281,E286,0)</f>
        <v>60.57</v>
      </c>
      <c r="F290" s="526">
        <f t="shared" si="79"/>
        <v>0</v>
      </c>
      <c r="G290" s="526" t="str">
        <f t="shared" si="79"/>
        <v/>
      </c>
      <c r="H290" s="526" t="str">
        <f t="shared" si="79"/>
        <v/>
      </c>
      <c r="I290" s="526" t="str">
        <f t="shared" si="79"/>
        <v/>
      </c>
      <c r="J290" s="526" t="str">
        <f t="shared" si="79"/>
        <v/>
      </c>
      <c r="K290" s="526" t="str">
        <f t="shared" si="79"/>
        <v/>
      </c>
      <c r="L290" s="526" t="str">
        <f t="shared" si="79"/>
        <v/>
      </c>
      <c r="M290" s="526" t="str">
        <f t="shared" si="79"/>
        <v/>
      </c>
      <c r="N290" s="526" t="str">
        <f t="shared" si="79"/>
        <v/>
      </c>
      <c r="O290" s="526">
        <f t="shared" si="78"/>
        <v>125.09</v>
      </c>
    </row>
    <row r="291" spans="2:19" ht="25.15" customHeight="1">
      <c r="B291" s="469" t="s">
        <v>471</v>
      </c>
      <c r="C291" s="526">
        <v>96.25</v>
      </c>
      <c r="D291" s="526">
        <f>VLOOKUP($B291,$A$131:$N$281,D286,0)</f>
        <v>168</v>
      </c>
      <c r="E291" s="526">
        <f t="shared" ref="E291:N291" si="80">VLOOKUP($B291,$A$131:$N$281,E286,0)</f>
        <v>135.94999999999999</v>
      </c>
      <c r="F291" s="526">
        <f t="shared" si="80"/>
        <v>43.15</v>
      </c>
      <c r="G291" s="526" t="str">
        <f t="shared" si="80"/>
        <v/>
      </c>
      <c r="H291" s="526" t="str">
        <f t="shared" si="80"/>
        <v/>
      </c>
      <c r="I291" s="526" t="str">
        <f t="shared" si="80"/>
        <v/>
      </c>
      <c r="J291" s="526" t="str">
        <f t="shared" si="80"/>
        <v/>
      </c>
      <c r="K291" s="526" t="str">
        <f t="shared" si="80"/>
        <v/>
      </c>
      <c r="L291" s="526" t="str">
        <f t="shared" si="80"/>
        <v/>
      </c>
      <c r="M291" s="526" t="str">
        <f t="shared" si="80"/>
        <v/>
      </c>
      <c r="N291" s="526" t="str">
        <f t="shared" si="80"/>
        <v/>
      </c>
      <c r="O291" s="526">
        <f t="shared" si="78"/>
        <v>443.34999999999997</v>
      </c>
    </row>
    <row r="292" spans="2:19" ht="25.15" customHeight="1">
      <c r="B292" s="469" t="s">
        <v>500</v>
      </c>
      <c r="C292" s="526">
        <v>539.80000000000007</v>
      </c>
      <c r="D292" s="526">
        <f>VLOOKUP($B292,$A$131:$N$281,D286,0)</f>
        <v>564.75</v>
      </c>
      <c r="E292" s="526">
        <f t="shared" ref="E292:N292" si="81">VLOOKUP($B292,$A$131:$N$281,E286,0)</f>
        <v>964.63</v>
      </c>
      <c r="F292" s="526">
        <f t="shared" si="81"/>
        <v>161.55000000000001</v>
      </c>
      <c r="G292" s="526" t="str">
        <f t="shared" si="81"/>
        <v/>
      </c>
      <c r="H292" s="526" t="str">
        <f t="shared" si="81"/>
        <v/>
      </c>
      <c r="I292" s="526" t="str">
        <f t="shared" si="81"/>
        <v/>
      </c>
      <c r="J292" s="526" t="str">
        <f t="shared" si="81"/>
        <v/>
      </c>
      <c r="K292" s="526" t="str">
        <f t="shared" si="81"/>
        <v/>
      </c>
      <c r="L292" s="526" t="str">
        <f t="shared" si="81"/>
        <v/>
      </c>
      <c r="M292" s="526" t="str">
        <f t="shared" si="81"/>
        <v/>
      </c>
      <c r="N292" s="526" t="str">
        <f t="shared" si="81"/>
        <v/>
      </c>
      <c r="O292" s="526">
        <f t="shared" si="78"/>
        <v>2230.7300000000005</v>
      </c>
    </row>
    <row r="293" spans="2:19" ht="25.15" customHeight="1">
      <c r="B293" s="469" t="s">
        <v>835</v>
      </c>
      <c r="C293" s="526">
        <v>0</v>
      </c>
      <c r="D293" s="526">
        <f>VLOOKUP($B293,$A$131:$N$281,D286,0)</f>
        <v>0</v>
      </c>
      <c r="E293" s="526">
        <f t="shared" ref="E293:N293" si="82">VLOOKUP($B293,$A$131:$N$281,E286,0)</f>
        <v>0</v>
      </c>
      <c r="F293" s="526">
        <f t="shared" si="82"/>
        <v>0</v>
      </c>
      <c r="G293" s="526" t="str">
        <f t="shared" si="82"/>
        <v/>
      </c>
      <c r="H293" s="526" t="str">
        <f t="shared" si="82"/>
        <v/>
      </c>
      <c r="I293" s="526" t="str">
        <f t="shared" si="82"/>
        <v/>
      </c>
      <c r="J293" s="526" t="str">
        <f t="shared" si="82"/>
        <v/>
      </c>
      <c r="K293" s="526" t="str">
        <f t="shared" si="82"/>
        <v/>
      </c>
      <c r="L293" s="526" t="str">
        <f t="shared" si="82"/>
        <v/>
      </c>
      <c r="M293" s="526" t="str">
        <f t="shared" si="82"/>
        <v/>
      </c>
      <c r="N293" s="526" t="str">
        <f t="shared" si="82"/>
        <v/>
      </c>
      <c r="O293" s="526">
        <f t="shared" si="78"/>
        <v>0</v>
      </c>
    </row>
    <row r="294" spans="2:19" ht="25.15" customHeight="1">
      <c r="B294" s="469" t="s">
        <v>1019</v>
      </c>
      <c r="C294" s="526">
        <v>0</v>
      </c>
      <c r="D294" s="526" t="str">
        <f>VLOOKUP($B294,$A$131:$N$281,D286,0)</f>
        <v/>
      </c>
      <c r="E294" s="526" t="str">
        <f t="shared" ref="E294:N294" si="83">VLOOKUP($B294,$A$131:$N$281,E286,0)</f>
        <v/>
      </c>
      <c r="F294" s="526" t="str">
        <f t="shared" si="83"/>
        <v/>
      </c>
      <c r="G294" s="526" t="str">
        <f t="shared" si="83"/>
        <v/>
      </c>
      <c r="H294" s="526" t="str">
        <f t="shared" si="83"/>
        <v/>
      </c>
      <c r="I294" s="526" t="str">
        <f t="shared" si="83"/>
        <v/>
      </c>
      <c r="J294" s="526" t="str">
        <f t="shared" si="83"/>
        <v/>
      </c>
      <c r="K294" s="526" t="str">
        <f t="shared" si="83"/>
        <v/>
      </c>
      <c r="L294" s="526" t="str">
        <f t="shared" si="83"/>
        <v/>
      </c>
      <c r="M294" s="526" t="str">
        <f t="shared" si="83"/>
        <v/>
      </c>
      <c r="N294" s="526" t="str">
        <f t="shared" si="83"/>
        <v/>
      </c>
      <c r="O294" s="526">
        <f t="shared" si="78"/>
        <v>0</v>
      </c>
    </row>
    <row r="295" spans="2:19" ht="25.15" customHeight="1">
      <c r="B295" s="469" t="s">
        <v>1061</v>
      </c>
      <c r="C295" s="526">
        <v>19.54</v>
      </c>
      <c r="D295" s="526">
        <f>VLOOKUP($B295,$A$131:$N$281,D286,0)</f>
        <v>19.799999999999997</v>
      </c>
      <c r="E295" s="526">
        <f t="shared" ref="E295:N295" si="84">VLOOKUP($B295,$A$131:$N$281,E286,0)</f>
        <v>22.3</v>
      </c>
      <c r="F295" s="526">
        <f t="shared" si="84"/>
        <v>0</v>
      </c>
      <c r="G295" s="526" t="str">
        <f t="shared" si="84"/>
        <v/>
      </c>
      <c r="H295" s="526" t="str">
        <f t="shared" si="84"/>
        <v/>
      </c>
      <c r="I295" s="526" t="str">
        <f t="shared" si="84"/>
        <v/>
      </c>
      <c r="J295" s="526" t="str">
        <f t="shared" si="84"/>
        <v/>
      </c>
      <c r="K295" s="526" t="str">
        <f t="shared" si="84"/>
        <v/>
      </c>
      <c r="L295" s="526" t="str">
        <f t="shared" si="84"/>
        <v/>
      </c>
      <c r="M295" s="526" t="str">
        <f t="shared" si="84"/>
        <v/>
      </c>
      <c r="N295" s="526" t="str">
        <f t="shared" si="84"/>
        <v/>
      </c>
      <c r="O295" s="526">
        <f t="shared" si="78"/>
        <v>61.64</v>
      </c>
    </row>
    <row r="296" spans="2:19" ht="25.15" customHeight="1">
      <c r="B296" s="469" t="s">
        <v>1068</v>
      </c>
      <c r="C296" s="526">
        <v>0</v>
      </c>
      <c r="D296" s="526">
        <f>VLOOKUP($B296,$A$131:$N$281,D286,0)</f>
        <v>0</v>
      </c>
      <c r="E296" s="526">
        <f t="shared" ref="E296:N296" si="85">VLOOKUP($B296,$A$131:$N$281,E286,0)</f>
        <v>0</v>
      </c>
      <c r="F296" s="526">
        <f t="shared" si="85"/>
        <v>0</v>
      </c>
      <c r="G296" s="526" t="str">
        <f t="shared" si="85"/>
        <v/>
      </c>
      <c r="H296" s="526" t="str">
        <f t="shared" si="85"/>
        <v/>
      </c>
      <c r="I296" s="526" t="str">
        <f t="shared" si="85"/>
        <v/>
      </c>
      <c r="J296" s="526" t="str">
        <f t="shared" si="85"/>
        <v/>
      </c>
      <c r="K296" s="526" t="str">
        <f t="shared" si="85"/>
        <v/>
      </c>
      <c r="L296" s="526" t="str">
        <f t="shared" si="85"/>
        <v/>
      </c>
      <c r="M296" s="526" t="str">
        <f t="shared" si="85"/>
        <v/>
      </c>
      <c r="N296" s="526" t="str">
        <f t="shared" si="85"/>
        <v/>
      </c>
      <c r="O296" s="526">
        <f t="shared" si="78"/>
        <v>0</v>
      </c>
    </row>
    <row r="297" spans="2:19" ht="25.15" customHeight="1">
      <c r="B297" s="469" t="s">
        <v>1231</v>
      </c>
      <c r="C297" s="526">
        <v>106.55</v>
      </c>
      <c r="D297" s="526">
        <f>VLOOKUP($B297,$A$131:$N$281,D286,0)</f>
        <v>60.5</v>
      </c>
      <c r="E297" s="526">
        <f t="shared" ref="E297:N297" si="86">VLOOKUP($B297,$A$131:$N$281,E286,0)</f>
        <v>73.599999999999994</v>
      </c>
      <c r="F297" s="526">
        <f t="shared" si="86"/>
        <v>0</v>
      </c>
      <c r="G297" s="526" t="str">
        <f t="shared" si="86"/>
        <v/>
      </c>
      <c r="H297" s="526" t="str">
        <f t="shared" si="86"/>
        <v/>
      </c>
      <c r="I297" s="526" t="str">
        <f t="shared" si="86"/>
        <v/>
      </c>
      <c r="J297" s="526" t="str">
        <f t="shared" si="86"/>
        <v/>
      </c>
      <c r="K297" s="526" t="str">
        <f t="shared" si="86"/>
        <v/>
      </c>
      <c r="L297" s="526" t="str">
        <f t="shared" si="86"/>
        <v/>
      </c>
      <c r="M297" s="526" t="str">
        <f t="shared" si="86"/>
        <v/>
      </c>
      <c r="N297" s="526" t="str">
        <f t="shared" si="86"/>
        <v/>
      </c>
      <c r="O297" s="526">
        <f t="shared" si="78"/>
        <v>240.65</v>
      </c>
    </row>
    <row r="298" spans="2:19" ht="25.15" customHeight="1">
      <c r="B298" s="469" t="s">
        <v>517</v>
      </c>
      <c r="C298" s="526">
        <v>0</v>
      </c>
      <c r="D298" s="526" t="str">
        <f>IFERROR(GETPIVOTDATA("Poids (Kg)",'Data Par Département'!$A$30,"Partenaires / Associations",$B$298,"Months (Date)",D14),"")</f>
        <v/>
      </c>
      <c r="E298" s="526" t="str">
        <f>IFERROR(GETPIVOTDATA("Poids (Kg)",'Data Par Département'!$A$30,"Partenaires / Associations",$B$298,"Months (Date)",E14),"")</f>
        <v/>
      </c>
      <c r="F298" s="526" t="str">
        <f>IFERROR(GETPIVOTDATA("Poids (Kg)",'Data Par Département'!$A$30,"Partenaires / Associations",$B$298,"Months (Date)",F14),"")</f>
        <v/>
      </c>
      <c r="G298" s="526" t="str">
        <f>IFERROR(GETPIVOTDATA("Poids (Kg)",'Data Par Département'!$A$30,"Partenaires / Associations",$B$298,"Months (Date)",G14),"")</f>
        <v/>
      </c>
      <c r="H298" s="526" t="str">
        <f>IFERROR(GETPIVOTDATA("Poids (Kg)",'Data Par Département'!$A$30,"Partenaires / Associations",$B$298,"Months (Date)",H14),"")</f>
        <v/>
      </c>
      <c r="I298" s="526" t="str">
        <f>IFERROR(GETPIVOTDATA("Poids (Kg)",'Data Par Département'!$A$30,"Partenaires / Associations",$B$298,"Months (Date)",I14),"")</f>
        <v/>
      </c>
      <c r="J298" s="526" t="str">
        <f>IFERROR(GETPIVOTDATA("Poids (Kg)",'Data Par Département'!$A$30,"Partenaires / Associations",$B$298,"Months (Date)",J14),"")</f>
        <v/>
      </c>
      <c r="K298" s="526" t="str">
        <f>IFERROR(GETPIVOTDATA("Poids (Kg)",'Data Par Département'!$A$30,"Partenaires / Associations",$B$298,"Months (Date)",K14),"")</f>
        <v/>
      </c>
      <c r="L298" s="526" t="str">
        <f>IFERROR(GETPIVOTDATA("Poids (Kg)",'Data Par Département'!$A$30,"Partenaires / Associations",$B$298,"Months (Date)",L14),"")</f>
        <v/>
      </c>
      <c r="M298" s="526" t="str">
        <f>IFERROR(GETPIVOTDATA("Poids (Kg)",'Data Par Département'!$A$30,"Partenaires / Associations",$B$298,"Months (Date)",M14),"")</f>
        <v/>
      </c>
      <c r="N298" s="526" t="str">
        <f>IFERROR(GETPIVOTDATA("Poids (Kg)",'Data Par Département'!$A$30,"Partenaires / Associations",$B$298,"Months (Date)",N14),"")</f>
        <v/>
      </c>
      <c r="O298" s="526">
        <f t="shared" si="78"/>
        <v>0</v>
      </c>
    </row>
    <row r="299" spans="2:19" ht="45" customHeight="1">
      <c r="B299" s="462" t="s">
        <v>1833</v>
      </c>
      <c r="C299" s="527">
        <f>SUM(C288:C298)</f>
        <v>949.36</v>
      </c>
      <c r="D299" s="527">
        <f t="shared" ref="D299:N299" si="87">SUM(D288:D298)</f>
        <v>888.34999999999991</v>
      </c>
      <c r="E299" s="527">
        <f t="shared" si="87"/>
        <v>1302.05</v>
      </c>
      <c r="F299" s="527">
        <f t="shared" si="87"/>
        <v>274.70000000000005</v>
      </c>
      <c r="G299" s="527">
        <f t="shared" si="87"/>
        <v>0</v>
      </c>
      <c r="H299" s="527">
        <f t="shared" si="87"/>
        <v>0</v>
      </c>
      <c r="I299" s="527">
        <f t="shared" si="87"/>
        <v>0</v>
      </c>
      <c r="J299" s="527">
        <f t="shared" si="87"/>
        <v>0</v>
      </c>
      <c r="K299" s="527">
        <f t="shared" si="87"/>
        <v>0</v>
      </c>
      <c r="L299" s="527">
        <f t="shared" si="87"/>
        <v>0</v>
      </c>
      <c r="M299" s="527">
        <f t="shared" si="87"/>
        <v>0</v>
      </c>
      <c r="N299" s="527">
        <f t="shared" si="87"/>
        <v>0</v>
      </c>
      <c r="O299" s="527">
        <f>SUM(O288:O298)</f>
        <v>3414.4600000000005</v>
      </c>
    </row>
    <row r="303" spans="2:19" s="495" customFormat="1" ht="69.599999999999994" customHeight="1">
      <c r="B303" s="1032" t="s">
        <v>2886</v>
      </c>
      <c r="C303" s="1032"/>
      <c r="D303" s="1032"/>
      <c r="E303" s="1032"/>
      <c r="F303" s="1032"/>
      <c r="G303" s="1032"/>
      <c r="H303" s="1032"/>
      <c r="I303" s="1032"/>
      <c r="J303" s="1032"/>
      <c r="K303" s="1032"/>
      <c r="L303" s="1032"/>
      <c r="M303" s="1032"/>
      <c r="N303" s="1032"/>
      <c r="O303" s="1032"/>
      <c r="S303" s="496"/>
    </row>
    <row r="304" spans="2:19" ht="37.9" customHeight="1">
      <c r="B304" s="497" t="s">
        <v>2887</v>
      </c>
    </row>
    <row r="305" spans="2:19" ht="15.75" customHeight="1">
      <c r="B305" s="498" t="s">
        <v>2888</v>
      </c>
    </row>
    <row r="306" spans="2:19" ht="15.75" customHeight="1">
      <c r="B306" s="498"/>
    </row>
    <row r="307" spans="2:19" ht="35.450000000000003" customHeight="1">
      <c r="B307" s="499" t="s">
        <v>2586</v>
      </c>
      <c r="C307" s="510" t="s">
        <v>2587</v>
      </c>
      <c r="D307" s="510" t="s">
        <v>2589</v>
      </c>
      <c r="E307" s="501" t="s">
        <v>2588</v>
      </c>
      <c r="F307" s="501" t="s">
        <v>2590</v>
      </c>
    </row>
    <row r="308" spans="2:19" ht="29.45" customHeight="1">
      <c r="B308" s="505" t="s">
        <v>500</v>
      </c>
      <c r="C308" s="505" t="s">
        <v>160</v>
      </c>
      <c r="D308" s="529">
        <v>92</v>
      </c>
      <c r="E308" s="503" t="s">
        <v>7</v>
      </c>
      <c r="F308" s="507">
        <v>6140.66</v>
      </c>
    </row>
    <row r="309" spans="2:19" ht="15.75" customHeight="1">
      <c r="B309" s="505" t="s">
        <v>1332</v>
      </c>
      <c r="C309" s="505" t="s">
        <v>1335</v>
      </c>
      <c r="D309" s="529">
        <v>92</v>
      </c>
      <c r="E309" s="503" t="s">
        <v>13</v>
      </c>
      <c r="F309" s="507">
        <v>3314.96</v>
      </c>
    </row>
    <row r="310" spans="2:19" ht="15.75" customHeight="1">
      <c r="B310" s="505" t="s">
        <v>1304</v>
      </c>
      <c r="C310" s="505" t="s">
        <v>160</v>
      </c>
      <c r="D310" s="529">
        <v>92</v>
      </c>
      <c r="E310" s="503" t="s">
        <v>3</v>
      </c>
      <c r="F310" s="507">
        <v>1200.32</v>
      </c>
    </row>
    <row r="311" spans="2:19" ht="29.45" customHeight="1">
      <c r="B311" s="505" t="s">
        <v>1068</v>
      </c>
      <c r="C311" s="505" t="s">
        <v>147</v>
      </c>
      <c r="D311" s="529">
        <v>92</v>
      </c>
      <c r="E311" s="503" t="s">
        <v>7</v>
      </c>
      <c r="F311" s="507">
        <v>792.21</v>
      </c>
    </row>
    <row r="312" spans="2:19" ht="15.75" customHeight="1">
      <c r="B312" s="505" t="s">
        <v>1125</v>
      </c>
      <c r="C312" s="505" t="s">
        <v>160</v>
      </c>
      <c r="D312" s="529">
        <v>92</v>
      </c>
      <c r="E312" s="503" t="s">
        <v>3</v>
      </c>
      <c r="F312" s="507">
        <v>695.06999999999994</v>
      </c>
    </row>
    <row r="313" spans="2:19" ht="15.75" customHeight="1">
      <c r="F313" s="531">
        <f>SUM(F302:F312)</f>
        <v>12143.219999999998</v>
      </c>
    </row>
    <row r="316" spans="2:19" s="495" customFormat="1" ht="69.599999999999994" customHeight="1">
      <c r="B316" s="1032" t="s">
        <v>2889</v>
      </c>
      <c r="C316" s="1032"/>
      <c r="D316" s="1032"/>
      <c r="E316" s="1032"/>
      <c r="F316" s="1032"/>
      <c r="G316" s="1032"/>
      <c r="H316" s="1032"/>
      <c r="I316" s="1032"/>
      <c r="J316" s="1032"/>
      <c r="K316" s="1032"/>
      <c r="L316" s="1032"/>
      <c r="M316" s="1032"/>
      <c r="N316" s="1032"/>
      <c r="O316" s="1032"/>
      <c r="S316" s="496"/>
    </row>
    <row r="317" spans="2:19" ht="37.9" customHeight="1">
      <c r="B317" s="497" t="s">
        <v>2890</v>
      </c>
    </row>
    <row r="318" spans="2:19" ht="15.75" customHeight="1">
      <c r="B318" s="498" t="s">
        <v>2891</v>
      </c>
    </row>
    <row r="319" spans="2:19" ht="15.75" customHeight="1">
      <c r="B319" s="498"/>
    </row>
    <row r="320" spans="2:19" ht="35.450000000000003" customHeight="1">
      <c r="B320" s="499" t="s">
        <v>2594</v>
      </c>
      <c r="C320" s="510" t="s">
        <v>2587</v>
      </c>
      <c r="D320" s="501" t="s">
        <v>2595</v>
      </c>
      <c r="E320" s="501" t="s">
        <v>2589</v>
      </c>
      <c r="F320" s="501" t="s">
        <v>2596</v>
      </c>
    </row>
    <row r="321" spans="2:6" ht="15.75" customHeight="1">
      <c r="B321" s="511" t="s">
        <v>975</v>
      </c>
      <c r="C321" s="536" t="s">
        <v>475</v>
      </c>
      <c r="D321" s="512" t="s">
        <v>47</v>
      </c>
      <c r="E321" s="511">
        <v>92</v>
      </c>
      <c r="F321" s="507">
        <v>7329.1149999999998</v>
      </c>
    </row>
    <row r="322" spans="2:6" ht="15.6" customHeight="1">
      <c r="B322" s="511" t="s">
        <v>871</v>
      </c>
      <c r="C322" s="536" t="s">
        <v>235</v>
      </c>
      <c r="D322" s="512" t="s">
        <v>49</v>
      </c>
      <c r="E322" s="511">
        <v>92</v>
      </c>
      <c r="F322" s="507">
        <v>3041.0190000000007</v>
      </c>
    </row>
    <row r="323" spans="2:6" ht="15.75" customHeight="1">
      <c r="B323" s="511" t="s">
        <v>971</v>
      </c>
      <c r="C323" s="536" t="s">
        <v>974</v>
      </c>
      <c r="D323" s="512" t="s">
        <v>45</v>
      </c>
      <c r="E323" s="511">
        <v>92</v>
      </c>
      <c r="F323" s="507">
        <v>1737.2950000000003</v>
      </c>
    </row>
    <row r="324" spans="2:6" ht="15.75" customHeight="1">
      <c r="B324" s="511" t="s">
        <v>784</v>
      </c>
      <c r="C324" s="536" t="s">
        <v>786</v>
      </c>
      <c r="D324" s="512" t="s">
        <v>43</v>
      </c>
      <c r="E324" s="511">
        <v>92</v>
      </c>
      <c r="F324" s="507">
        <v>1727.9350000000002</v>
      </c>
    </row>
    <row r="325" spans="2:6" ht="15.75" customHeight="1">
      <c r="B325" s="511" t="s">
        <v>778</v>
      </c>
      <c r="C325" s="536" t="s">
        <v>475</v>
      </c>
      <c r="D325" s="512" t="s">
        <v>45</v>
      </c>
      <c r="E325" s="511">
        <v>92</v>
      </c>
      <c r="F325" s="507">
        <v>1726.4599999999998</v>
      </c>
    </row>
    <row r="326" spans="2:6" ht="15.75" customHeight="1">
      <c r="E326" s="233"/>
      <c r="F326" s="509">
        <f>SUM(F321:F325)</f>
        <v>15561.823999999999</v>
      </c>
    </row>
  </sheetData>
  <mergeCells count="34">
    <mergeCell ref="B4:O4"/>
    <mergeCell ref="B5:O5"/>
    <mergeCell ref="B6:O6"/>
    <mergeCell ref="C7:O7"/>
    <mergeCell ref="C9:O9"/>
    <mergeCell ref="P57:Q57"/>
    <mergeCell ref="P66:Q66"/>
    <mergeCell ref="Q7:S7"/>
    <mergeCell ref="B8:O8"/>
    <mergeCell ref="B13:C13"/>
    <mergeCell ref="Q9:S9"/>
    <mergeCell ref="B10:O10"/>
    <mergeCell ref="C11:O11"/>
    <mergeCell ref="B12:O12"/>
    <mergeCell ref="P15:Q15"/>
    <mergeCell ref="P24:Q24"/>
    <mergeCell ref="P32:Q32"/>
    <mergeCell ref="P40:Q40"/>
    <mergeCell ref="P49:Q49"/>
    <mergeCell ref="B76:O76"/>
    <mergeCell ref="B77:O77"/>
    <mergeCell ref="P79:Q79"/>
    <mergeCell ref="P87:Q87"/>
    <mergeCell ref="P150:Q150"/>
    <mergeCell ref="P94:Q94"/>
    <mergeCell ref="B285:O285"/>
    <mergeCell ref="B303:O303"/>
    <mergeCell ref="B316:O316"/>
    <mergeCell ref="P104:Q104"/>
    <mergeCell ref="P111:Q111"/>
    <mergeCell ref="P118:Q118"/>
    <mergeCell ref="B128:O128"/>
    <mergeCell ref="P130:Q130"/>
    <mergeCell ref="P140:Q140"/>
  </mergeCells>
  <conditionalFormatting sqref="B307">
    <cfRule type="duplicateValues" dxfId="68" priority="16"/>
  </conditionalFormatting>
  <conditionalFormatting sqref="B308:B312">
    <cfRule type="duplicateValues" dxfId="67" priority="17"/>
  </conditionalFormatting>
  <conditionalFormatting sqref="B320">
    <cfRule type="duplicateValues" dxfId="66" priority="15"/>
  </conditionalFormatting>
  <conditionalFormatting sqref="C16:C22">
    <cfRule type="colorScale" priority="394">
      <colorScale>
        <cfvo type="min"/>
        <cfvo type="max"/>
        <color rgb="FFFFFF00"/>
        <color rgb="FF00B050"/>
      </colorScale>
    </cfRule>
  </conditionalFormatting>
  <conditionalFormatting sqref="C25:C31">
    <cfRule type="colorScale" priority="381">
      <colorScale>
        <cfvo type="min"/>
        <cfvo type="max"/>
        <color rgb="FFFFFF00"/>
        <color rgb="FF00B050"/>
      </colorScale>
    </cfRule>
  </conditionalFormatting>
  <conditionalFormatting sqref="C33">
    <cfRule type="colorScale" priority="14">
      <colorScale>
        <cfvo type="min"/>
        <cfvo type="max"/>
        <color rgb="FFFFFF00"/>
        <color rgb="FF00B050"/>
      </colorScale>
    </cfRule>
  </conditionalFormatting>
  <conditionalFormatting sqref="C34:C39">
    <cfRule type="colorScale" priority="368">
      <colorScale>
        <cfvo type="min"/>
        <cfvo type="max"/>
        <color rgb="FFFFFF00"/>
        <color rgb="FF00B050"/>
      </colorScale>
    </cfRule>
  </conditionalFormatting>
  <conditionalFormatting sqref="C41:C47">
    <cfRule type="colorScale" priority="355">
      <colorScale>
        <cfvo type="min"/>
        <cfvo type="max"/>
        <color rgb="FFFFFF00"/>
        <color rgb="FF00B050"/>
      </colorScale>
    </cfRule>
  </conditionalFormatting>
  <conditionalFormatting sqref="C50:C56">
    <cfRule type="colorScale" priority="342">
      <colorScale>
        <cfvo type="min"/>
        <cfvo type="max"/>
        <color rgb="FFFFFF00"/>
        <color rgb="FF00B050"/>
      </colorScale>
    </cfRule>
  </conditionalFormatting>
  <conditionalFormatting sqref="C58:C64">
    <cfRule type="colorScale" priority="329">
      <colorScale>
        <cfvo type="min"/>
        <cfvo type="max"/>
        <color rgb="FFFFFF00"/>
        <color rgb="FF00B050"/>
      </colorScale>
    </cfRule>
  </conditionalFormatting>
  <conditionalFormatting sqref="C67:C73">
    <cfRule type="colorScale" priority="316">
      <colorScale>
        <cfvo type="min"/>
        <cfvo type="max"/>
        <color rgb="FFFFFF00"/>
        <color rgb="FF00B050"/>
      </colorScale>
    </cfRule>
  </conditionalFormatting>
  <conditionalFormatting sqref="C81:C84">
    <cfRule type="colorScale" priority="303">
      <colorScale>
        <cfvo type="min"/>
        <cfvo type="max"/>
        <color rgb="FFFFFF00"/>
        <color rgb="FF00B050"/>
      </colorScale>
    </cfRule>
  </conditionalFormatting>
  <conditionalFormatting sqref="C88:C91">
    <cfRule type="colorScale" priority="290">
      <colorScale>
        <cfvo type="min"/>
        <cfvo type="max"/>
        <color rgb="FFFFFF00"/>
        <color rgb="FF00B050"/>
      </colorScale>
    </cfRule>
  </conditionalFormatting>
  <conditionalFormatting sqref="C95:C101">
    <cfRule type="colorScale" priority="251">
      <colorScale>
        <cfvo type="min"/>
        <cfvo type="max"/>
        <color rgb="FFFFFF00"/>
        <color rgb="FF00B050"/>
      </colorScale>
    </cfRule>
  </conditionalFormatting>
  <conditionalFormatting sqref="C105:C108">
    <cfRule type="colorScale" priority="277">
      <colorScale>
        <cfvo type="min"/>
        <cfvo type="max"/>
        <color rgb="FFFFFF00"/>
        <color rgb="FF00B050"/>
      </colorScale>
    </cfRule>
  </conditionalFormatting>
  <conditionalFormatting sqref="C112:C115">
    <cfRule type="colorScale" priority="264">
      <colorScale>
        <cfvo type="min"/>
        <cfvo type="max"/>
        <color rgb="FFFFFF00"/>
        <color rgb="FF00B050"/>
      </colorScale>
    </cfRule>
  </conditionalFormatting>
  <conditionalFormatting sqref="C119:C122">
    <cfRule type="colorScale" priority="238">
      <colorScale>
        <cfvo type="min"/>
        <cfvo type="max"/>
        <color rgb="FFFFFF00"/>
        <color rgb="FF00B050"/>
      </colorScale>
    </cfRule>
  </conditionalFormatting>
  <conditionalFormatting sqref="C131:C137">
    <cfRule type="colorScale" priority="225">
      <colorScale>
        <cfvo type="min"/>
        <cfvo type="max"/>
        <color rgb="FFFFFF00"/>
        <color rgb="FF00B050"/>
      </colorScale>
    </cfRule>
  </conditionalFormatting>
  <conditionalFormatting sqref="C141:C147">
    <cfRule type="colorScale" priority="212">
      <colorScale>
        <cfvo type="min"/>
        <cfvo type="max"/>
        <color rgb="FFFFFF00"/>
        <color rgb="FF00B050"/>
      </colorScale>
    </cfRule>
  </conditionalFormatting>
  <conditionalFormatting sqref="C151:C157">
    <cfRule type="colorScale" priority="199">
      <colorScale>
        <cfvo type="min"/>
        <cfvo type="max"/>
        <color rgb="FFFFFF00"/>
        <color rgb="FF00B050"/>
      </colorScale>
    </cfRule>
  </conditionalFormatting>
  <conditionalFormatting sqref="C161:C167">
    <cfRule type="colorScale" priority="186">
      <colorScale>
        <cfvo type="min"/>
        <cfvo type="max"/>
        <color rgb="FFFFFF00"/>
        <color rgb="FF00B050"/>
      </colorScale>
    </cfRule>
  </conditionalFormatting>
  <conditionalFormatting sqref="C171:C177">
    <cfRule type="colorScale" priority="173">
      <colorScale>
        <cfvo type="min"/>
        <cfvo type="max"/>
        <color rgb="FFFFFF00"/>
        <color rgb="FF00B050"/>
      </colorScale>
    </cfRule>
  </conditionalFormatting>
  <conditionalFormatting sqref="C181:C187">
    <cfRule type="colorScale" priority="160">
      <colorScale>
        <cfvo type="min"/>
        <cfvo type="max"/>
        <color rgb="FFFFFF00"/>
        <color rgb="FF00B050"/>
      </colorScale>
    </cfRule>
  </conditionalFormatting>
  <conditionalFormatting sqref="C191:C197">
    <cfRule type="colorScale" priority="147">
      <colorScale>
        <cfvo type="min"/>
        <cfvo type="max"/>
        <color rgb="FFFFFF00"/>
        <color rgb="FF00B050"/>
      </colorScale>
    </cfRule>
  </conditionalFormatting>
  <conditionalFormatting sqref="C201:C207">
    <cfRule type="colorScale" priority="134">
      <colorScale>
        <cfvo type="min"/>
        <cfvo type="max"/>
        <color rgb="FFFFFF00"/>
        <color rgb="FF00B050"/>
      </colorScale>
    </cfRule>
  </conditionalFormatting>
  <conditionalFormatting sqref="C211:C217">
    <cfRule type="colorScale" priority="121">
      <colorScale>
        <cfvo type="min"/>
        <cfvo type="max"/>
        <color rgb="FFFFFF00"/>
        <color rgb="FF00B050"/>
      </colorScale>
    </cfRule>
  </conditionalFormatting>
  <conditionalFormatting sqref="C221:C227">
    <cfRule type="colorScale" priority="108">
      <colorScale>
        <cfvo type="min"/>
        <cfvo type="max"/>
        <color rgb="FFFFFF00"/>
        <color rgb="FF00B050"/>
      </colorScale>
    </cfRule>
  </conditionalFormatting>
  <conditionalFormatting sqref="C231:C237">
    <cfRule type="colorScale" priority="95">
      <colorScale>
        <cfvo type="min"/>
        <cfvo type="max"/>
        <color rgb="FFFFFF00"/>
        <color rgb="FF00B050"/>
      </colorScale>
    </cfRule>
  </conditionalFormatting>
  <conditionalFormatting sqref="C241:C247">
    <cfRule type="colorScale" priority="82">
      <colorScale>
        <cfvo type="min"/>
        <cfvo type="max"/>
        <color rgb="FFFFFF00"/>
        <color rgb="FF00B050"/>
      </colorScale>
    </cfRule>
  </conditionalFormatting>
  <conditionalFormatting sqref="C251:C257">
    <cfRule type="colorScale" priority="69">
      <colorScale>
        <cfvo type="min"/>
        <cfvo type="max"/>
        <color rgb="FFFFFF00"/>
        <color rgb="FF00B050"/>
      </colorScale>
    </cfRule>
  </conditionalFormatting>
  <conditionalFormatting sqref="C261:C267">
    <cfRule type="colorScale" priority="43">
      <colorScale>
        <cfvo type="min"/>
        <cfvo type="max"/>
        <color rgb="FFFFFF00"/>
        <color rgb="FF00B050"/>
      </colorScale>
    </cfRule>
  </conditionalFormatting>
  <conditionalFormatting sqref="C271:C274">
    <cfRule type="colorScale" priority="56">
      <colorScale>
        <cfvo type="min"/>
        <cfvo type="max"/>
        <color rgb="FFFFFF00"/>
        <color rgb="FF00B050"/>
      </colorScale>
    </cfRule>
  </conditionalFormatting>
  <conditionalFormatting sqref="C278">
    <cfRule type="colorScale" priority="1">
      <colorScale>
        <cfvo type="min"/>
        <cfvo type="max"/>
        <color rgb="FFFFFF00"/>
        <color rgb="FF00B050"/>
      </colorScale>
    </cfRule>
  </conditionalFormatting>
  <conditionalFormatting sqref="C279:C281">
    <cfRule type="colorScale" priority="30">
      <colorScale>
        <cfvo type="min"/>
        <cfvo type="max"/>
        <color rgb="FFFFFF00"/>
        <color rgb="FF00B050"/>
      </colorScale>
    </cfRule>
  </conditionalFormatting>
  <conditionalFormatting sqref="C48:N48">
    <cfRule type="colorScale" priority="395">
      <colorScale>
        <cfvo type="min"/>
        <cfvo type="max"/>
        <color rgb="FFFEFA6A"/>
        <color rgb="FF00B050"/>
      </colorScale>
    </cfRule>
  </conditionalFormatting>
  <conditionalFormatting sqref="D16:D22 E16:N16">
    <cfRule type="colorScale" priority="393">
      <colorScale>
        <cfvo type="min"/>
        <cfvo type="max"/>
        <color rgb="FFFFFF00"/>
        <color rgb="FF00B050"/>
      </colorScale>
    </cfRule>
  </conditionalFormatting>
  <conditionalFormatting sqref="D25:D31 E25:N25">
    <cfRule type="colorScale" priority="380">
      <colorScale>
        <cfvo type="min"/>
        <cfvo type="max"/>
        <color rgb="FFFFFF00"/>
        <color rgb="FF00B050"/>
      </colorScale>
    </cfRule>
  </conditionalFormatting>
  <conditionalFormatting sqref="D34:D39">
    <cfRule type="colorScale" priority="367">
      <colorScale>
        <cfvo type="min"/>
        <cfvo type="max"/>
        <color rgb="FFFFFF00"/>
        <color rgb="FF00B050"/>
      </colorScale>
    </cfRule>
  </conditionalFormatting>
  <conditionalFormatting sqref="D41:D47">
    <cfRule type="colorScale" priority="354">
      <colorScale>
        <cfvo type="min"/>
        <cfvo type="max"/>
        <color rgb="FFFFFF00"/>
        <color rgb="FF00B050"/>
      </colorScale>
    </cfRule>
  </conditionalFormatting>
  <conditionalFormatting sqref="D50:D56 E50:N50">
    <cfRule type="colorScale" priority="341">
      <colorScale>
        <cfvo type="min"/>
        <cfvo type="max"/>
        <color rgb="FFFFFF00"/>
        <color rgb="FF00B050"/>
      </colorScale>
    </cfRule>
  </conditionalFormatting>
  <conditionalFormatting sqref="D58:D64">
    <cfRule type="colorScale" priority="328">
      <colorScale>
        <cfvo type="min"/>
        <cfvo type="max"/>
        <color rgb="FFFFFF00"/>
        <color rgb="FF00B050"/>
      </colorScale>
    </cfRule>
  </conditionalFormatting>
  <conditionalFormatting sqref="D67:D73">
    <cfRule type="colorScale" priority="315">
      <colorScale>
        <cfvo type="min"/>
        <cfvo type="max"/>
        <color rgb="FFFFFF00"/>
        <color rgb="FF00B050"/>
      </colorScale>
    </cfRule>
  </conditionalFormatting>
  <conditionalFormatting sqref="D80:D84 C80 E80:N80">
    <cfRule type="colorScale" priority="302">
      <colorScale>
        <cfvo type="min"/>
        <cfvo type="max"/>
        <color rgb="FFFFFF00"/>
        <color rgb="FF00B050"/>
      </colorScale>
    </cfRule>
  </conditionalFormatting>
  <conditionalFormatting sqref="D88:D91 E88:N88">
    <cfRule type="colorScale" priority="289">
      <colorScale>
        <cfvo type="min"/>
        <cfvo type="max"/>
        <color rgb="FFFFFF00"/>
        <color rgb="FF00B050"/>
      </colorScale>
    </cfRule>
  </conditionalFormatting>
  <conditionalFormatting sqref="D95:D101 E95:N95">
    <cfRule type="colorScale" priority="250">
      <colorScale>
        <cfvo type="min"/>
        <cfvo type="max"/>
        <color rgb="FFFFFF00"/>
        <color rgb="FF00B050"/>
      </colorScale>
    </cfRule>
  </conditionalFormatting>
  <conditionalFormatting sqref="D105:D108 E105:N105">
    <cfRule type="colorScale" priority="276">
      <colorScale>
        <cfvo type="min"/>
        <cfvo type="max"/>
        <color rgb="FFFFFF00"/>
        <color rgb="FF00B050"/>
      </colorScale>
    </cfRule>
  </conditionalFormatting>
  <conditionalFormatting sqref="D112:D115 E112:N112">
    <cfRule type="colorScale" priority="263">
      <colorScale>
        <cfvo type="min"/>
        <cfvo type="max"/>
        <color rgb="FFFFFF00"/>
        <color rgb="FF00B050"/>
      </colorScale>
    </cfRule>
  </conditionalFormatting>
  <conditionalFormatting sqref="D119:D122 E119:N119">
    <cfRule type="colorScale" priority="237">
      <colorScale>
        <cfvo type="min"/>
        <cfvo type="max"/>
        <color rgb="FFFFFF00"/>
        <color rgb="FF00B050"/>
      </colorScale>
    </cfRule>
  </conditionalFormatting>
  <conditionalFormatting sqref="D131:D137 E131:N131">
    <cfRule type="colorScale" priority="224">
      <colorScale>
        <cfvo type="min"/>
        <cfvo type="max"/>
        <color rgb="FFFFFF00"/>
        <color rgb="FF00B050"/>
      </colorScale>
    </cfRule>
  </conditionalFormatting>
  <conditionalFormatting sqref="D141:D147 E141:N141">
    <cfRule type="colorScale" priority="211">
      <colorScale>
        <cfvo type="min"/>
        <cfvo type="max"/>
        <color rgb="FFFFFF00"/>
        <color rgb="FF00B050"/>
      </colorScale>
    </cfRule>
  </conditionalFormatting>
  <conditionalFormatting sqref="D151:D157 E151:N151">
    <cfRule type="colorScale" priority="198">
      <colorScale>
        <cfvo type="min"/>
        <cfvo type="max"/>
        <color rgb="FFFFFF00"/>
        <color rgb="FF00B050"/>
      </colorScale>
    </cfRule>
  </conditionalFormatting>
  <conditionalFormatting sqref="D161:D167 E161:N161">
    <cfRule type="colorScale" priority="185">
      <colorScale>
        <cfvo type="min"/>
        <cfvo type="max"/>
        <color rgb="FFFFFF00"/>
        <color rgb="FF00B050"/>
      </colorScale>
    </cfRule>
  </conditionalFormatting>
  <conditionalFormatting sqref="D171:D177 E171:N171">
    <cfRule type="colorScale" priority="172">
      <colorScale>
        <cfvo type="min"/>
        <cfvo type="max"/>
        <color rgb="FFFFFF00"/>
        <color rgb="FF00B050"/>
      </colorScale>
    </cfRule>
  </conditionalFormatting>
  <conditionalFormatting sqref="D181:D187 E181:N181">
    <cfRule type="colorScale" priority="159">
      <colorScale>
        <cfvo type="min"/>
        <cfvo type="max"/>
        <color rgb="FFFFFF00"/>
        <color rgb="FF00B050"/>
      </colorScale>
    </cfRule>
  </conditionalFormatting>
  <conditionalFormatting sqref="D191:D197 E191:N191">
    <cfRule type="colorScale" priority="146">
      <colorScale>
        <cfvo type="min"/>
        <cfvo type="max"/>
        <color rgb="FFFFFF00"/>
        <color rgb="FF00B050"/>
      </colorScale>
    </cfRule>
  </conditionalFormatting>
  <conditionalFormatting sqref="D201:D207 E201:N201">
    <cfRule type="colorScale" priority="133">
      <colorScale>
        <cfvo type="min"/>
        <cfvo type="max"/>
        <color rgb="FFFFFF00"/>
        <color rgb="FF00B050"/>
      </colorScale>
    </cfRule>
  </conditionalFormatting>
  <conditionalFormatting sqref="D211:D217 E211:N211">
    <cfRule type="colorScale" priority="120">
      <colorScale>
        <cfvo type="min"/>
        <cfvo type="max"/>
        <color rgb="FFFFFF00"/>
        <color rgb="FF00B050"/>
      </colorScale>
    </cfRule>
  </conditionalFormatting>
  <conditionalFormatting sqref="D221:D227 E221:N221">
    <cfRule type="colorScale" priority="107">
      <colorScale>
        <cfvo type="min"/>
        <cfvo type="max"/>
        <color rgb="FFFFFF00"/>
        <color rgb="FF00B050"/>
      </colorScale>
    </cfRule>
  </conditionalFormatting>
  <conditionalFormatting sqref="D231:D237 E231:N231">
    <cfRule type="colorScale" priority="94">
      <colorScale>
        <cfvo type="min"/>
        <cfvo type="max"/>
        <color rgb="FFFFFF00"/>
        <color rgb="FF00B050"/>
      </colorScale>
    </cfRule>
  </conditionalFormatting>
  <conditionalFormatting sqref="D241:D247 E241:N241">
    <cfRule type="colorScale" priority="81">
      <colorScale>
        <cfvo type="min"/>
        <cfvo type="max"/>
        <color rgb="FFFFFF00"/>
        <color rgb="FF00B050"/>
      </colorScale>
    </cfRule>
  </conditionalFormatting>
  <conditionalFormatting sqref="D251:D257 E251:N251">
    <cfRule type="colorScale" priority="68">
      <colorScale>
        <cfvo type="min"/>
        <cfvo type="max"/>
        <color rgb="FFFFFF00"/>
        <color rgb="FF00B050"/>
      </colorScale>
    </cfRule>
  </conditionalFormatting>
  <conditionalFormatting sqref="D261:D267 E261:N261">
    <cfRule type="colorScale" priority="42">
      <colorScale>
        <cfvo type="min"/>
        <cfvo type="max"/>
        <color rgb="FFFFFF00"/>
        <color rgb="FF00B050"/>
      </colorScale>
    </cfRule>
  </conditionalFormatting>
  <conditionalFormatting sqref="D271:D274 E271:N271">
    <cfRule type="colorScale" priority="55">
      <colorScale>
        <cfvo type="min"/>
        <cfvo type="max"/>
        <color rgb="FFFFFF00"/>
        <color rgb="FF00B050"/>
      </colorScale>
    </cfRule>
  </conditionalFormatting>
  <conditionalFormatting sqref="D278:D281 E278:N278">
    <cfRule type="colorScale" priority="29">
      <colorScale>
        <cfvo type="min"/>
        <cfvo type="max"/>
        <color rgb="FFFFFF00"/>
        <color rgb="FF00B050"/>
      </colorScale>
    </cfRule>
  </conditionalFormatting>
  <conditionalFormatting sqref="D33:N33">
    <cfRule type="colorScale" priority="13">
      <colorScale>
        <cfvo type="min"/>
        <cfvo type="max"/>
        <color rgb="FFFFFF00"/>
        <color rgb="FF00B050"/>
      </colorScale>
    </cfRule>
  </conditionalFormatting>
  <conditionalFormatting sqref="E17:E22">
    <cfRule type="colorScale" priority="392">
      <colorScale>
        <cfvo type="min"/>
        <cfvo type="max"/>
        <color rgb="FFFFFF00"/>
        <color rgb="FF00B050"/>
      </colorScale>
    </cfRule>
  </conditionalFormatting>
  <conditionalFormatting sqref="E26:E31">
    <cfRule type="colorScale" priority="379">
      <colorScale>
        <cfvo type="min"/>
        <cfvo type="max"/>
        <color rgb="FFFFFF00"/>
        <color rgb="FF00B050"/>
      </colorScale>
    </cfRule>
  </conditionalFormatting>
  <conditionalFormatting sqref="E34:E39">
    <cfRule type="colorScale" priority="366">
      <colorScale>
        <cfvo type="min"/>
        <cfvo type="max"/>
        <color rgb="FFFFFF00"/>
        <color rgb="FF00B050"/>
      </colorScale>
    </cfRule>
  </conditionalFormatting>
  <conditionalFormatting sqref="E41:E47">
    <cfRule type="colorScale" priority="353">
      <colorScale>
        <cfvo type="min"/>
        <cfvo type="max"/>
        <color rgb="FFFFFF00"/>
        <color rgb="FF00B050"/>
      </colorScale>
    </cfRule>
  </conditionalFormatting>
  <conditionalFormatting sqref="E51:E56">
    <cfRule type="colorScale" priority="340">
      <colorScale>
        <cfvo type="min"/>
        <cfvo type="max"/>
        <color rgb="FFFFFF00"/>
        <color rgb="FF00B050"/>
      </colorScale>
    </cfRule>
  </conditionalFormatting>
  <conditionalFormatting sqref="E58:E64">
    <cfRule type="colorScale" priority="327">
      <colorScale>
        <cfvo type="min"/>
        <cfvo type="max"/>
        <color rgb="FFFFFF00"/>
        <color rgb="FF00B050"/>
      </colorScale>
    </cfRule>
  </conditionalFormatting>
  <conditionalFormatting sqref="E67:E73">
    <cfRule type="colorScale" priority="314">
      <colorScale>
        <cfvo type="min"/>
        <cfvo type="max"/>
        <color rgb="FFFFFF00"/>
        <color rgb="FF00B050"/>
      </colorScale>
    </cfRule>
  </conditionalFormatting>
  <conditionalFormatting sqref="E81:E84">
    <cfRule type="colorScale" priority="301">
      <colorScale>
        <cfvo type="min"/>
        <cfvo type="max"/>
        <color rgb="FFFFFF00"/>
        <color rgb="FF00B050"/>
      </colorScale>
    </cfRule>
  </conditionalFormatting>
  <conditionalFormatting sqref="E89:E91">
    <cfRule type="colorScale" priority="288">
      <colorScale>
        <cfvo type="min"/>
        <cfvo type="max"/>
        <color rgb="FFFFFF00"/>
        <color rgb="FF00B050"/>
      </colorScale>
    </cfRule>
  </conditionalFormatting>
  <conditionalFormatting sqref="E96:E101">
    <cfRule type="colorScale" priority="249">
      <colorScale>
        <cfvo type="min"/>
        <cfvo type="max"/>
        <color rgb="FFFFFF00"/>
        <color rgb="FF00B050"/>
      </colorScale>
    </cfRule>
  </conditionalFormatting>
  <conditionalFormatting sqref="E106:E108">
    <cfRule type="colorScale" priority="275">
      <colorScale>
        <cfvo type="min"/>
        <cfvo type="max"/>
        <color rgb="FFFFFF00"/>
        <color rgb="FF00B050"/>
      </colorScale>
    </cfRule>
  </conditionalFormatting>
  <conditionalFormatting sqref="E113:E115">
    <cfRule type="colorScale" priority="262">
      <colorScale>
        <cfvo type="min"/>
        <cfvo type="max"/>
        <color rgb="FFFFFF00"/>
        <color rgb="FF00B050"/>
      </colorScale>
    </cfRule>
  </conditionalFormatting>
  <conditionalFormatting sqref="E120:E122">
    <cfRule type="colorScale" priority="236">
      <colorScale>
        <cfvo type="min"/>
        <cfvo type="max"/>
        <color rgb="FFFFFF00"/>
        <color rgb="FF00B050"/>
      </colorScale>
    </cfRule>
  </conditionalFormatting>
  <conditionalFormatting sqref="E132:E137">
    <cfRule type="colorScale" priority="223">
      <colorScale>
        <cfvo type="min"/>
        <cfvo type="max"/>
        <color rgb="FFFFFF00"/>
        <color rgb="FF00B050"/>
      </colorScale>
    </cfRule>
  </conditionalFormatting>
  <conditionalFormatting sqref="E142:E147">
    <cfRule type="colorScale" priority="210">
      <colorScale>
        <cfvo type="min"/>
        <cfvo type="max"/>
        <color rgb="FFFFFF00"/>
        <color rgb="FF00B050"/>
      </colorScale>
    </cfRule>
  </conditionalFormatting>
  <conditionalFormatting sqref="E152:E157">
    <cfRule type="colorScale" priority="197">
      <colorScale>
        <cfvo type="min"/>
        <cfvo type="max"/>
        <color rgb="FFFFFF00"/>
        <color rgb="FF00B050"/>
      </colorScale>
    </cfRule>
  </conditionalFormatting>
  <conditionalFormatting sqref="E162:E167">
    <cfRule type="colorScale" priority="184">
      <colorScale>
        <cfvo type="min"/>
        <cfvo type="max"/>
        <color rgb="FFFFFF00"/>
        <color rgb="FF00B050"/>
      </colorScale>
    </cfRule>
  </conditionalFormatting>
  <conditionalFormatting sqref="E172:E177">
    <cfRule type="colorScale" priority="171">
      <colorScale>
        <cfvo type="min"/>
        <cfvo type="max"/>
        <color rgb="FFFFFF00"/>
        <color rgb="FF00B050"/>
      </colorScale>
    </cfRule>
  </conditionalFormatting>
  <conditionalFormatting sqref="E182:E187">
    <cfRule type="colorScale" priority="158">
      <colorScale>
        <cfvo type="min"/>
        <cfvo type="max"/>
        <color rgb="FFFFFF00"/>
        <color rgb="FF00B050"/>
      </colorScale>
    </cfRule>
  </conditionalFormatting>
  <conditionalFormatting sqref="E192:E197">
    <cfRule type="colorScale" priority="145">
      <colorScale>
        <cfvo type="min"/>
        <cfvo type="max"/>
        <color rgb="FFFFFF00"/>
        <color rgb="FF00B050"/>
      </colorScale>
    </cfRule>
  </conditionalFormatting>
  <conditionalFormatting sqref="E202:E207">
    <cfRule type="colorScale" priority="132">
      <colorScale>
        <cfvo type="min"/>
        <cfvo type="max"/>
        <color rgb="FFFFFF00"/>
        <color rgb="FF00B050"/>
      </colorScale>
    </cfRule>
  </conditionalFormatting>
  <conditionalFormatting sqref="E212:E217">
    <cfRule type="colorScale" priority="119">
      <colorScale>
        <cfvo type="min"/>
        <cfvo type="max"/>
        <color rgb="FFFFFF00"/>
        <color rgb="FF00B050"/>
      </colorScale>
    </cfRule>
  </conditionalFormatting>
  <conditionalFormatting sqref="E222:E227">
    <cfRule type="colorScale" priority="106">
      <colorScale>
        <cfvo type="min"/>
        <cfvo type="max"/>
        <color rgb="FFFFFF00"/>
        <color rgb="FF00B050"/>
      </colorScale>
    </cfRule>
  </conditionalFormatting>
  <conditionalFormatting sqref="E232:E237">
    <cfRule type="colorScale" priority="93">
      <colorScale>
        <cfvo type="min"/>
        <cfvo type="max"/>
        <color rgb="FFFFFF00"/>
        <color rgb="FF00B050"/>
      </colorScale>
    </cfRule>
  </conditionalFormatting>
  <conditionalFormatting sqref="E242:E247">
    <cfRule type="colorScale" priority="80">
      <colorScale>
        <cfvo type="min"/>
        <cfvo type="max"/>
        <color rgb="FFFFFF00"/>
        <color rgb="FF00B050"/>
      </colorScale>
    </cfRule>
  </conditionalFormatting>
  <conditionalFormatting sqref="E252:E257">
    <cfRule type="colorScale" priority="67">
      <colorScale>
        <cfvo type="min"/>
        <cfvo type="max"/>
        <color rgb="FFFFFF00"/>
        <color rgb="FF00B050"/>
      </colorScale>
    </cfRule>
  </conditionalFormatting>
  <conditionalFormatting sqref="E262:E267">
    <cfRule type="colorScale" priority="41">
      <colorScale>
        <cfvo type="min"/>
        <cfvo type="max"/>
        <color rgb="FFFFFF00"/>
        <color rgb="FF00B050"/>
      </colorScale>
    </cfRule>
  </conditionalFormatting>
  <conditionalFormatting sqref="E272:E274">
    <cfRule type="colorScale" priority="54">
      <colorScale>
        <cfvo type="min"/>
        <cfvo type="max"/>
        <color rgb="FFFFFF00"/>
        <color rgb="FF00B050"/>
      </colorScale>
    </cfRule>
  </conditionalFormatting>
  <conditionalFormatting sqref="E279:E281">
    <cfRule type="colorScale" priority="28">
      <colorScale>
        <cfvo type="min"/>
        <cfvo type="max"/>
        <color rgb="FFFFFF00"/>
        <color rgb="FF00B050"/>
      </colorScale>
    </cfRule>
  </conditionalFormatting>
  <conditionalFormatting sqref="F17:F22">
    <cfRule type="colorScale" priority="391">
      <colorScale>
        <cfvo type="min"/>
        <cfvo type="max"/>
        <color rgb="FFFFFF00"/>
        <color rgb="FF00B050"/>
      </colorScale>
    </cfRule>
  </conditionalFormatting>
  <conditionalFormatting sqref="F26:F31">
    <cfRule type="colorScale" priority="378">
      <colorScale>
        <cfvo type="min"/>
        <cfvo type="max"/>
        <color rgb="FFFFFF00"/>
        <color rgb="FF00B050"/>
      </colorScale>
    </cfRule>
  </conditionalFormatting>
  <conditionalFormatting sqref="F34:F39">
    <cfRule type="colorScale" priority="365">
      <colorScale>
        <cfvo type="min"/>
        <cfvo type="max"/>
        <color rgb="FFFFFF00"/>
        <color rgb="FF00B050"/>
      </colorScale>
    </cfRule>
  </conditionalFormatting>
  <conditionalFormatting sqref="F41:F47 G41:N41">
    <cfRule type="colorScale" priority="352">
      <colorScale>
        <cfvo type="min"/>
        <cfvo type="max"/>
        <color rgb="FFFFFF00"/>
        <color rgb="FF00B050"/>
      </colorScale>
    </cfRule>
  </conditionalFormatting>
  <conditionalFormatting sqref="F51:F56">
    <cfRule type="colorScale" priority="339">
      <colorScale>
        <cfvo type="min"/>
        <cfvo type="max"/>
        <color rgb="FFFFFF00"/>
        <color rgb="FF00B050"/>
      </colorScale>
    </cfRule>
  </conditionalFormatting>
  <conditionalFormatting sqref="F58:F64 G58:N58">
    <cfRule type="colorScale" priority="326">
      <colorScale>
        <cfvo type="min"/>
        <cfvo type="max"/>
        <color rgb="FFFFFF00"/>
        <color rgb="FF00B050"/>
      </colorScale>
    </cfRule>
  </conditionalFormatting>
  <conditionalFormatting sqref="F67:F73 G67:N67">
    <cfRule type="colorScale" priority="313">
      <colorScale>
        <cfvo type="min"/>
        <cfvo type="max"/>
        <color rgb="FFFFFF00"/>
        <color rgb="FF00B050"/>
      </colorScale>
    </cfRule>
  </conditionalFormatting>
  <conditionalFormatting sqref="F81:F84">
    <cfRule type="colorScale" priority="300">
      <colorScale>
        <cfvo type="min"/>
        <cfvo type="max"/>
        <color rgb="FFFFFF00"/>
        <color rgb="FF00B050"/>
      </colorScale>
    </cfRule>
  </conditionalFormatting>
  <conditionalFormatting sqref="F89:F91">
    <cfRule type="colorScale" priority="287">
      <colorScale>
        <cfvo type="min"/>
        <cfvo type="max"/>
        <color rgb="FFFFFF00"/>
        <color rgb="FF00B050"/>
      </colorScale>
    </cfRule>
  </conditionalFormatting>
  <conditionalFormatting sqref="F96:F101">
    <cfRule type="colorScale" priority="248">
      <colorScale>
        <cfvo type="min"/>
        <cfvo type="max"/>
        <color rgb="FFFFFF00"/>
        <color rgb="FF00B050"/>
      </colorScale>
    </cfRule>
  </conditionalFormatting>
  <conditionalFormatting sqref="F106:F108">
    <cfRule type="colorScale" priority="274">
      <colorScale>
        <cfvo type="min"/>
        <cfvo type="max"/>
        <color rgb="FFFFFF00"/>
        <color rgb="FF00B050"/>
      </colorScale>
    </cfRule>
  </conditionalFormatting>
  <conditionalFormatting sqref="F113:F115">
    <cfRule type="colorScale" priority="261">
      <colorScale>
        <cfvo type="min"/>
        <cfvo type="max"/>
        <color rgb="FFFFFF00"/>
        <color rgb="FF00B050"/>
      </colorScale>
    </cfRule>
  </conditionalFormatting>
  <conditionalFormatting sqref="F120:F122">
    <cfRule type="colorScale" priority="235">
      <colorScale>
        <cfvo type="min"/>
        <cfvo type="max"/>
        <color rgb="FFFFFF00"/>
        <color rgb="FF00B050"/>
      </colorScale>
    </cfRule>
  </conditionalFormatting>
  <conditionalFormatting sqref="F132:F137">
    <cfRule type="colorScale" priority="222">
      <colorScale>
        <cfvo type="min"/>
        <cfvo type="max"/>
        <color rgb="FFFFFF00"/>
        <color rgb="FF00B050"/>
      </colorScale>
    </cfRule>
  </conditionalFormatting>
  <conditionalFormatting sqref="F142:F147">
    <cfRule type="colorScale" priority="209">
      <colorScale>
        <cfvo type="min"/>
        <cfvo type="max"/>
        <color rgb="FFFFFF00"/>
        <color rgb="FF00B050"/>
      </colorScale>
    </cfRule>
  </conditionalFormatting>
  <conditionalFormatting sqref="F152:F157">
    <cfRule type="colorScale" priority="196">
      <colorScale>
        <cfvo type="min"/>
        <cfvo type="max"/>
        <color rgb="FFFFFF00"/>
        <color rgb="FF00B050"/>
      </colorScale>
    </cfRule>
  </conditionalFormatting>
  <conditionalFormatting sqref="F162:F167">
    <cfRule type="colorScale" priority="183">
      <colorScale>
        <cfvo type="min"/>
        <cfvo type="max"/>
        <color rgb="FFFFFF00"/>
        <color rgb="FF00B050"/>
      </colorScale>
    </cfRule>
  </conditionalFormatting>
  <conditionalFormatting sqref="F172:F177">
    <cfRule type="colorScale" priority="170">
      <colorScale>
        <cfvo type="min"/>
        <cfvo type="max"/>
        <color rgb="FFFFFF00"/>
        <color rgb="FF00B050"/>
      </colorScale>
    </cfRule>
  </conditionalFormatting>
  <conditionalFormatting sqref="F182:F187">
    <cfRule type="colorScale" priority="157">
      <colorScale>
        <cfvo type="min"/>
        <cfvo type="max"/>
        <color rgb="FFFFFF00"/>
        <color rgb="FF00B050"/>
      </colorScale>
    </cfRule>
  </conditionalFormatting>
  <conditionalFormatting sqref="F192:F197">
    <cfRule type="colorScale" priority="144">
      <colorScale>
        <cfvo type="min"/>
        <cfvo type="max"/>
        <color rgb="FFFFFF00"/>
        <color rgb="FF00B050"/>
      </colorScale>
    </cfRule>
  </conditionalFormatting>
  <conditionalFormatting sqref="F202:F207">
    <cfRule type="colorScale" priority="131">
      <colorScale>
        <cfvo type="min"/>
        <cfvo type="max"/>
        <color rgb="FFFFFF00"/>
        <color rgb="FF00B050"/>
      </colorScale>
    </cfRule>
  </conditionalFormatting>
  <conditionalFormatting sqref="F212:F217">
    <cfRule type="colorScale" priority="118">
      <colorScale>
        <cfvo type="min"/>
        <cfvo type="max"/>
        <color rgb="FFFFFF00"/>
        <color rgb="FF00B050"/>
      </colorScale>
    </cfRule>
  </conditionalFormatting>
  <conditionalFormatting sqref="F222:F227">
    <cfRule type="colorScale" priority="105">
      <colorScale>
        <cfvo type="min"/>
        <cfvo type="max"/>
        <color rgb="FFFFFF00"/>
        <color rgb="FF00B050"/>
      </colorScale>
    </cfRule>
  </conditionalFormatting>
  <conditionalFormatting sqref="F232:F237">
    <cfRule type="colorScale" priority="92">
      <colorScale>
        <cfvo type="min"/>
        <cfvo type="max"/>
        <color rgb="FFFFFF00"/>
        <color rgb="FF00B050"/>
      </colorScale>
    </cfRule>
  </conditionalFormatting>
  <conditionalFormatting sqref="F242:F247">
    <cfRule type="colorScale" priority="79">
      <colorScale>
        <cfvo type="min"/>
        <cfvo type="max"/>
        <color rgb="FFFFFF00"/>
        <color rgb="FF00B050"/>
      </colorScale>
    </cfRule>
  </conditionalFormatting>
  <conditionalFormatting sqref="F252:F257">
    <cfRule type="colorScale" priority="66">
      <colorScale>
        <cfvo type="min"/>
        <cfvo type="max"/>
        <color rgb="FFFFFF00"/>
        <color rgb="FF00B050"/>
      </colorScale>
    </cfRule>
  </conditionalFormatting>
  <conditionalFormatting sqref="F262:F267">
    <cfRule type="colorScale" priority="40">
      <colorScale>
        <cfvo type="min"/>
        <cfvo type="max"/>
        <color rgb="FFFFFF00"/>
        <color rgb="FF00B050"/>
      </colorScale>
    </cfRule>
  </conditionalFormatting>
  <conditionalFormatting sqref="F272:F274">
    <cfRule type="colorScale" priority="53">
      <colorScale>
        <cfvo type="min"/>
        <cfvo type="max"/>
        <color rgb="FFFFFF00"/>
        <color rgb="FF00B050"/>
      </colorScale>
    </cfRule>
  </conditionalFormatting>
  <conditionalFormatting sqref="F279:F281">
    <cfRule type="colorScale" priority="27">
      <colorScale>
        <cfvo type="min"/>
        <cfvo type="max"/>
        <color rgb="FFFFFF00"/>
        <color rgb="FF00B050"/>
      </colorScale>
    </cfRule>
  </conditionalFormatting>
  <conditionalFormatting sqref="G17:G22">
    <cfRule type="colorScale" priority="390">
      <colorScale>
        <cfvo type="min"/>
        <cfvo type="max"/>
        <color rgb="FFFFFF00"/>
        <color rgb="FF00B050"/>
      </colorScale>
    </cfRule>
  </conditionalFormatting>
  <conditionalFormatting sqref="G26:G31">
    <cfRule type="colorScale" priority="377">
      <colorScale>
        <cfvo type="min"/>
        <cfvo type="max"/>
        <color rgb="FFFFFF00"/>
        <color rgb="FF00B050"/>
      </colorScale>
    </cfRule>
  </conditionalFormatting>
  <conditionalFormatting sqref="G34:G39">
    <cfRule type="colorScale" priority="364">
      <colorScale>
        <cfvo type="min"/>
        <cfvo type="max"/>
        <color rgb="FFFFFF00"/>
        <color rgb="FF00B050"/>
      </colorScale>
    </cfRule>
  </conditionalFormatting>
  <conditionalFormatting sqref="G42:G47">
    <cfRule type="colorScale" priority="351">
      <colorScale>
        <cfvo type="min"/>
        <cfvo type="max"/>
        <color rgb="FFFFFF00"/>
        <color rgb="FF00B050"/>
      </colorScale>
    </cfRule>
  </conditionalFormatting>
  <conditionalFormatting sqref="G51:G56">
    <cfRule type="colorScale" priority="338">
      <colorScale>
        <cfvo type="min"/>
        <cfvo type="max"/>
        <color rgb="FFFFFF00"/>
        <color rgb="FF00B050"/>
      </colorScale>
    </cfRule>
  </conditionalFormatting>
  <conditionalFormatting sqref="G59:G64">
    <cfRule type="colorScale" priority="325">
      <colorScale>
        <cfvo type="min"/>
        <cfvo type="max"/>
        <color rgb="FFFFFF00"/>
        <color rgb="FF00B050"/>
      </colorScale>
    </cfRule>
  </conditionalFormatting>
  <conditionalFormatting sqref="G68:G73">
    <cfRule type="colorScale" priority="312">
      <colorScale>
        <cfvo type="min"/>
        <cfvo type="max"/>
        <color rgb="FFFFFF00"/>
        <color rgb="FF00B050"/>
      </colorScale>
    </cfRule>
  </conditionalFormatting>
  <conditionalFormatting sqref="G81:G84">
    <cfRule type="colorScale" priority="299">
      <colorScale>
        <cfvo type="min"/>
        <cfvo type="max"/>
        <color rgb="FFFFFF00"/>
        <color rgb="FF00B050"/>
      </colorScale>
    </cfRule>
  </conditionalFormatting>
  <conditionalFormatting sqref="G89:G91">
    <cfRule type="colorScale" priority="286">
      <colorScale>
        <cfvo type="min"/>
        <cfvo type="max"/>
        <color rgb="FFFFFF00"/>
        <color rgb="FF00B050"/>
      </colorScale>
    </cfRule>
  </conditionalFormatting>
  <conditionalFormatting sqref="G96:G101">
    <cfRule type="colorScale" priority="247">
      <colorScale>
        <cfvo type="min"/>
        <cfvo type="max"/>
        <color rgb="FFFFFF00"/>
        <color rgb="FF00B050"/>
      </colorScale>
    </cfRule>
  </conditionalFormatting>
  <conditionalFormatting sqref="G106:G108">
    <cfRule type="colorScale" priority="273">
      <colorScale>
        <cfvo type="min"/>
        <cfvo type="max"/>
        <color rgb="FFFFFF00"/>
        <color rgb="FF00B050"/>
      </colorScale>
    </cfRule>
  </conditionalFormatting>
  <conditionalFormatting sqref="G113:G115">
    <cfRule type="colorScale" priority="260">
      <colorScale>
        <cfvo type="min"/>
        <cfvo type="max"/>
        <color rgb="FFFFFF00"/>
        <color rgb="FF00B050"/>
      </colorScale>
    </cfRule>
  </conditionalFormatting>
  <conditionalFormatting sqref="G120:G122">
    <cfRule type="colorScale" priority="234">
      <colorScale>
        <cfvo type="min"/>
        <cfvo type="max"/>
        <color rgb="FFFFFF00"/>
        <color rgb="FF00B050"/>
      </colorScale>
    </cfRule>
  </conditionalFormatting>
  <conditionalFormatting sqref="G132:G137">
    <cfRule type="colorScale" priority="221">
      <colorScale>
        <cfvo type="min"/>
        <cfvo type="max"/>
        <color rgb="FFFFFF00"/>
        <color rgb="FF00B050"/>
      </colorScale>
    </cfRule>
  </conditionalFormatting>
  <conditionalFormatting sqref="G142:G147">
    <cfRule type="colorScale" priority="208">
      <colorScale>
        <cfvo type="min"/>
        <cfvo type="max"/>
        <color rgb="FFFFFF00"/>
        <color rgb="FF00B050"/>
      </colorScale>
    </cfRule>
  </conditionalFormatting>
  <conditionalFormatting sqref="G152:G157">
    <cfRule type="colorScale" priority="195">
      <colorScale>
        <cfvo type="min"/>
        <cfvo type="max"/>
        <color rgb="FFFFFF00"/>
        <color rgb="FF00B050"/>
      </colorScale>
    </cfRule>
  </conditionalFormatting>
  <conditionalFormatting sqref="G162:G167">
    <cfRule type="colorScale" priority="182">
      <colorScale>
        <cfvo type="min"/>
        <cfvo type="max"/>
        <color rgb="FFFFFF00"/>
        <color rgb="FF00B050"/>
      </colorScale>
    </cfRule>
  </conditionalFormatting>
  <conditionalFormatting sqref="G172:G177">
    <cfRule type="colorScale" priority="169">
      <colorScale>
        <cfvo type="min"/>
        <cfvo type="max"/>
        <color rgb="FFFFFF00"/>
        <color rgb="FF00B050"/>
      </colorScale>
    </cfRule>
  </conditionalFormatting>
  <conditionalFormatting sqref="G182:G187">
    <cfRule type="colorScale" priority="156">
      <colorScale>
        <cfvo type="min"/>
        <cfvo type="max"/>
        <color rgb="FFFFFF00"/>
        <color rgb="FF00B050"/>
      </colorScale>
    </cfRule>
  </conditionalFormatting>
  <conditionalFormatting sqref="G192:G197">
    <cfRule type="colorScale" priority="143">
      <colorScale>
        <cfvo type="min"/>
        <cfvo type="max"/>
        <color rgb="FFFFFF00"/>
        <color rgb="FF00B050"/>
      </colorScale>
    </cfRule>
  </conditionalFormatting>
  <conditionalFormatting sqref="G202:G207">
    <cfRule type="colorScale" priority="130">
      <colorScale>
        <cfvo type="min"/>
        <cfvo type="max"/>
        <color rgb="FFFFFF00"/>
        <color rgb="FF00B050"/>
      </colorScale>
    </cfRule>
  </conditionalFormatting>
  <conditionalFormatting sqref="G212:G217">
    <cfRule type="colorScale" priority="117">
      <colorScale>
        <cfvo type="min"/>
        <cfvo type="max"/>
        <color rgb="FFFFFF00"/>
        <color rgb="FF00B050"/>
      </colorScale>
    </cfRule>
  </conditionalFormatting>
  <conditionalFormatting sqref="G222:G227">
    <cfRule type="colorScale" priority="104">
      <colorScale>
        <cfvo type="min"/>
        <cfvo type="max"/>
        <color rgb="FFFFFF00"/>
        <color rgb="FF00B050"/>
      </colorScale>
    </cfRule>
  </conditionalFormatting>
  <conditionalFormatting sqref="G232:G237">
    <cfRule type="colorScale" priority="91">
      <colorScale>
        <cfvo type="min"/>
        <cfvo type="max"/>
        <color rgb="FFFFFF00"/>
        <color rgb="FF00B050"/>
      </colorScale>
    </cfRule>
  </conditionalFormatting>
  <conditionalFormatting sqref="G242:G247">
    <cfRule type="colorScale" priority="78">
      <colorScale>
        <cfvo type="min"/>
        <cfvo type="max"/>
        <color rgb="FFFFFF00"/>
        <color rgb="FF00B050"/>
      </colorScale>
    </cfRule>
  </conditionalFormatting>
  <conditionalFormatting sqref="G252:G257">
    <cfRule type="colorScale" priority="65">
      <colorScale>
        <cfvo type="min"/>
        <cfvo type="max"/>
        <color rgb="FFFFFF00"/>
        <color rgb="FF00B050"/>
      </colorScale>
    </cfRule>
  </conditionalFormatting>
  <conditionalFormatting sqref="G262:G267">
    <cfRule type="colorScale" priority="39">
      <colorScale>
        <cfvo type="min"/>
        <cfvo type="max"/>
        <color rgb="FFFFFF00"/>
        <color rgb="FF00B050"/>
      </colorScale>
    </cfRule>
  </conditionalFormatting>
  <conditionalFormatting sqref="G272:G274">
    <cfRule type="colorScale" priority="52">
      <colorScale>
        <cfvo type="min"/>
        <cfvo type="max"/>
        <color rgb="FFFFFF00"/>
        <color rgb="FF00B050"/>
      </colorScale>
    </cfRule>
  </conditionalFormatting>
  <conditionalFormatting sqref="G279:G281">
    <cfRule type="colorScale" priority="26">
      <colorScale>
        <cfvo type="min"/>
        <cfvo type="max"/>
        <color rgb="FFFFFF00"/>
        <color rgb="FF00B050"/>
      </colorScale>
    </cfRule>
  </conditionalFormatting>
  <conditionalFormatting sqref="H17:H22">
    <cfRule type="colorScale" priority="389">
      <colorScale>
        <cfvo type="min"/>
        <cfvo type="max"/>
        <color rgb="FFFFFF00"/>
        <color rgb="FF00B050"/>
      </colorScale>
    </cfRule>
  </conditionalFormatting>
  <conditionalFormatting sqref="H26:H31">
    <cfRule type="colorScale" priority="376">
      <colorScale>
        <cfvo type="min"/>
        <cfvo type="max"/>
        <color rgb="FFFFFF00"/>
        <color rgb="FF00B050"/>
      </colorScale>
    </cfRule>
  </conditionalFormatting>
  <conditionalFormatting sqref="H34:H39">
    <cfRule type="colorScale" priority="363">
      <colorScale>
        <cfvo type="min"/>
        <cfvo type="max"/>
        <color rgb="FFFFFF00"/>
        <color rgb="FF00B050"/>
      </colorScale>
    </cfRule>
  </conditionalFormatting>
  <conditionalFormatting sqref="H42:H47">
    <cfRule type="colorScale" priority="350">
      <colorScale>
        <cfvo type="min"/>
        <cfvo type="max"/>
        <color rgb="FFFFFF00"/>
        <color rgb="FF00B050"/>
      </colorScale>
    </cfRule>
  </conditionalFormatting>
  <conditionalFormatting sqref="H51:H56">
    <cfRule type="colorScale" priority="337">
      <colorScale>
        <cfvo type="min"/>
        <cfvo type="max"/>
        <color rgb="FFFFFF00"/>
        <color rgb="FF00B050"/>
      </colorScale>
    </cfRule>
  </conditionalFormatting>
  <conditionalFormatting sqref="H59:H64">
    <cfRule type="colorScale" priority="324">
      <colorScale>
        <cfvo type="min"/>
        <cfvo type="max"/>
        <color rgb="FFFFFF00"/>
        <color rgb="FF00B050"/>
      </colorScale>
    </cfRule>
  </conditionalFormatting>
  <conditionalFormatting sqref="H68:H73">
    <cfRule type="colorScale" priority="311">
      <colorScale>
        <cfvo type="min"/>
        <cfvo type="max"/>
        <color rgb="FFFFFF00"/>
        <color rgb="FF00B050"/>
      </colorScale>
    </cfRule>
  </conditionalFormatting>
  <conditionalFormatting sqref="H81:H84">
    <cfRule type="colorScale" priority="298">
      <colorScale>
        <cfvo type="min"/>
        <cfvo type="max"/>
        <color rgb="FFFFFF00"/>
        <color rgb="FF00B050"/>
      </colorScale>
    </cfRule>
  </conditionalFormatting>
  <conditionalFormatting sqref="H89:H91">
    <cfRule type="colorScale" priority="285">
      <colorScale>
        <cfvo type="min"/>
        <cfvo type="max"/>
        <color rgb="FFFFFF00"/>
        <color rgb="FF00B050"/>
      </colorScale>
    </cfRule>
  </conditionalFormatting>
  <conditionalFormatting sqref="H96:H101">
    <cfRule type="colorScale" priority="246">
      <colorScale>
        <cfvo type="min"/>
        <cfvo type="max"/>
        <color rgb="FFFFFF00"/>
        <color rgb="FF00B050"/>
      </colorScale>
    </cfRule>
  </conditionalFormatting>
  <conditionalFormatting sqref="H106:H108">
    <cfRule type="colorScale" priority="272">
      <colorScale>
        <cfvo type="min"/>
        <cfvo type="max"/>
        <color rgb="FFFFFF00"/>
        <color rgb="FF00B050"/>
      </colorScale>
    </cfRule>
  </conditionalFormatting>
  <conditionalFormatting sqref="H113:H115">
    <cfRule type="colorScale" priority="259">
      <colorScale>
        <cfvo type="min"/>
        <cfvo type="max"/>
        <color rgb="FFFFFF00"/>
        <color rgb="FF00B050"/>
      </colorScale>
    </cfRule>
  </conditionalFormatting>
  <conditionalFormatting sqref="H120:H122">
    <cfRule type="colorScale" priority="233">
      <colorScale>
        <cfvo type="min"/>
        <cfvo type="max"/>
        <color rgb="FFFFFF00"/>
        <color rgb="FF00B050"/>
      </colorScale>
    </cfRule>
  </conditionalFormatting>
  <conditionalFormatting sqref="H132:H137">
    <cfRule type="colorScale" priority="220">
      <colorScale>
        <cfvo type="min"/>
        <cfvo type="max"/>
        <color rgb="FFFFFF00"/>
        <color rgb="FF00B050"/>
      </colorScale>
    </cfRule>
  </conditionalFormatting>
  <conditionalFormatting sqref="H142:H147">
    <cfRule type="colorScale" priority="207">
      <colorScale>
        <cfvo type="min"/>
        <cfvo type="max"/>
        <color rgb="FFFFFF00"/>
        <color rgb="FF00B050"/>
      </colorScale>
    </cfRule>
  </conditionalFormatting>
  <conditionalFormatting sqref="H152:H157">
    <cfRule type="colorScale" priority="194">
      <colorScale>
        <cfvo type="min"/>
        <cfvo type="max"/>
        <color rgb="FFFFFF00"/>
        <color rgb="FF00B050"/>
      </colorScale>
    </cfRule>
  </conditionalFormatting>
  <conditionalFormatting sqref="H162:H167">
    <cfRule type="colorScale" priority="181">
      <colorScale>
        <cfvo type="min"/>
        <cfvo type="max"/>
        <color rgb="FFFFFF00"/>
        <color rgb="FF00B050"/>
      </colorScale>
    </cfRule>
  </conditionalFormatting>
  <conditionalFormatting sqref="H172:H177">
    <cfRule type="colorScale" priority="168">
      <colorScale>
        <cfvo type="min"/>
        <cfvo type="max"/>
        <color rgb="FFFFFF00"/>
        <color rgb="FF00B050"/>
      </colorScale>
    </cfRule>
  </conditionalFormatting>
  <conditionalFormatting sqref="H182:H187">
    <cfRule type="colorScale" priority="155">
      <colorScale>
        <cfvo type="min"/>
        <cfvo type="max"/>
        <color rgb="FFFFFF00"/>
        <color rgb="FF00B050"/>
      </colorScale>
    </cfRule>
  </conditionalFormatting>
  <conditionalFormatting sqref="H192:H197">
    <cfRule type="colorScale" priority="142">
      <colorScale>
        <cfvo type="min"/>
        <cfvo type="max"/>
        <color rgb="FFFFFF00"/>
        <color rgb="FF00B050"/>
      </colorScale>
    </cfRule>
  </conditionalFormatting>
  <conditionalFormatting sqref="H202:H207">
    <cfRule type="colorScale" priority="129">
      <colorScale>
        <cfvo type="min"/>
        <cfvo type="max"/>
        <color rgb="FFFFFF00"/>
        <color rgb="FF00B050"/>
      </colorScale>
    </cfRule>
  </conditionalFormatting>
  <conditionalFormatting sqref="H212:H217">
    <cfRule type="colorScale" priority="116">
      <colorScale>
        <cfvo type="min"/>
        <cfvo type="max"/>
        <color rgb="FFFFFF00"/>
        <color rgb="FF00B050"/>
      </colorScale>
    </cfRule>
  </conditionalFormatting>
  <conditionalFormatting sqref="H222:H227">
    <cfRule type="colorScale" priority="103">
      <colorScale>
        <cfvo type="min"/>
        <cfvo type="max"/>
        <color rgb="FFFFFF00"/>
        <color rgb="FF00B050"/>
      </colorScale>
    </cfRule>
  </conditionalFormatting>
  <conditionalFormatting sqref="H232:H237">
    <cfRule type="colorScale" priority="90">
      <colorScale>
        <cfvo type="min"/>
        <cfvo type="max"/>
        <color rgb="FFFFFF00"/>
        <color rgb="FF00B050"/>
      </colorScale>
    </cfRule>
  </conditionalFormatting>
  <conditionalFormatting sqref="H242:H247">
    <cfRule type="colorScale" priority="77">
      <colorScale>
        <cfvo type="min"/>
        <cfvo type="max"/>
        <color rgb="FFFFFF00"/>
        <color rgb="FF00B050"/>
      </colorScale>
    </cfRule>
  </conditionalFormatting>
  <conditionalFormatting sqref="H252:H257">
    <cfRule type="colorScale" priority="64">
      <colorScale>
        <cfvo type="min"/>
        <cfvo type="max"/>
        <color rgb="FFFFFF00"/>
        <color rgb="FF00B050"/>
      </colorScale>
    </cfRule>
  </conditionalFormatting>
  <conditionalFormatting sqref="H262:H267">
    <cfRule type="colorScale" priority="38">
      <colorScale>
        <cfvo type="min"/>
        <cfvo type="max"/>
        <color rgb="FFFFFF00"/>
        <color rgb="FF00B050"/>
      </colorScale>
    </cfRule>
  </conditionalFormatting>
  <conditionalFormatting sqref="H272:H274">
    <cfRule type="colorScale" priority="51">
      <colorScale>
        <cfvo type="min"/>
        <cfvo type="max"/>
        <color rgb="FFFFFF00"/>
        <color rgb="FF00B050"/>
      </colorScale>
    </cfRule>
  </conditionalFormatting>
  <conditionalFormatting sqref="H279:H281">
    <cfRule type="colorScale" priority="25">
      <colorScale>
        <cfvo type="min"/>
        <cfvo type="max"/>
        <color rgb="FFFFFF00"/>
        <color rgb="FF00B050"/>
      </colorScale>
    </cfRule>
  </conditionalFormatting>
  <conditionalFormatting sqref="I17:I22">
    <cfRule type="colorScale" priority="388">
      <colorScale>
        <cfvo type="min"/>
        <cfvo type="max"/>
        <color rgb="FFFFFF00"/>
        <color rgb="FF00B050"/>
      </colorScale>
    </cfRule>
  </conditionalFormatting>
  <conditionalFormatting sqref="I26:I31">
    <cfRule type="colorScale" priority="375">
      <colorScale>
        <cfvo type="min"/>
        <cfvo type="max"/>
        <color rgb="FFFFFF00"/>
        <color rgb="FF00B050"/>
      </colorScale>
    </cfRule>
  </conditionalFormatting>
  <conditionalFormatting sqref="I34:I39">
    <cfRule type="colorScale" priority="362">
      <colorScale>
        <cfvo type="min"/>
        <cfvo type="max"/>
        <color rgb="FFFFFF00"/>
        <color rgb="FF00B050"/>
      </colorScale>
    </cfRule>
  </conditionalFormatting>
  <conditionalFormatting sqref="I42:I47">
    <cfRule type="colorScale" priority="349">
      <colorScale>
        <cfvo type="min"/>
        <cfvo type="max"/>
        <color rgb="FFFFFF00"/>
        <color rgb="FF00B050"/>
      </colorScale>
    </cfRule>
  </conditionalFormatting>
  <conditionalFormatting sqref="I51:I56">
    <cfRule type="colorScale" priority="336">
      <colorScale>
        <cfvo type="min"/>
        <cfvo type="max"/>
        <color rgb="FFFFFF00"/>
        <color rgb="FF00B050"/>
      </colorScale>
    </cfRule>
  </conditionalFormatting>
  <conditionalFormatting sqref="I59:I64">
    <cfRule type="colorScale" priority="323">
      <colorScale>
        <cfvo type="min"/>
        <cfvo type="max"/>
        <color rgb="FFFFFF00"/>
        <color rgb="FF00B050"/>
      </colorScale>
    </cfRule>
  </conditionalFormatting>
  <conditionalFormatting sqref="I68:I73">
    <cfRule type="colorScale" priority="310">
      <colorScale>
        <cfvo type="min"/>
        <cfvo type="max"/>
        <color rgb="FFFFFF00"/>
        <color rgb="FF00B050"/>
      </colorScale>
    </cfRule>
  </conditionalFormatting>
  <conditionalFormatting sqref="I81:I84">
    <cfRule type="colorScale" priority="297">
      <colorScale>
        <cfvo type="min"/>
        <cfvo type="max"/>
        <color rgb="FFFFFF00"/>
        <color rgb="FF00B050"/>
      </colorScale>
    </cfRule>
  </conditionalFormatting>
  <conditionalFormatting sqref="I89:I91">
    <cfRule type="colorScale" priority="284">
      <colorScale>
        <cfvo type="min"/>
        <cfvo type="max"/>
        <color rgb="FFFFFF00"/>
        <color rgb="FF00B050"/>
      </colorScale>
    </cfRule>
  </conditionalFormatting>
  <conditionalFormatting sqref="I96:I101">
    <cfRule type="colorScale" priority="245">
      <colorScale>
        <cfvo type="min"/>
        <cfvo type="max"/>
        <color rgb="FFFFFF00"/>
        <color rgb="FF00B050"/>
      </colorScale>
    </cfRule>
  </conditionalFormatting>
  <conditionalFormatting sqref="I106:I108">
    <cfRule type="colorScale" priority="271">
      <colorScale>
        <cfvo type="min"/>
        <cfvo type="max"/>
        <color rgb="FFFFFF00"/>
        <color rgb="FF00B050"/>
      </colorScale>
    </cfRule>
  </conditionalFormatting>
  <conditionalFormatting sqref="I113:I115">
    <cfRule type="colorScale" priority="258">
      <colorScale>
        <cfvo type="min"/>
        <cfvo type="max"/>
        <color rgb="FFFFFF00"/>
        <color rgb="FF00B050"/>
      </colorScale>
    </cfRule>
  </conditionalFormatting>
  <conditionalFormatting sqref="I120:I122">
    <cfRule type="colorScale" priority="232">
      <colorScale>
        <cfvo type="min"/>
        <cfvo type="max"/>
        <color rgb="FFFFFF00"/>
        <color rgb="FF00B050"/>
      </colorScale>
    </cfRule>
  </conditionalFormatting>
  <conditionalFormatting sqref="I132:I137">
    <cfRule type="colorScale" priority="219">
      <colorScale>
        <cfvo type="min"/>
        <cfvo type="max"/>
        <color rgb="FFFFFF00"/>
        <color rgb="FF00B050"/>
      </colorScale>
    </cfRule>
  </conditionalFormatting>
  <conditionalFormatting sqref="I142:I147">
    <cfRule type="colorScale" priority="206">
      <colorScale>
        <cfvo type="min"/>
        <cfvo type="max"/>
        <color rgb="FFFFFF00"/>
        <color rgb="FF00B050"/>
      </colorScale>
    </cfRule>
  </conditionalFormatting>
  <conditionalFormatting sqref="I152:I157">
    <cfRule type="colorScale" priority="193">
      <colorScale>
        <cfvo type="min"/>
        <cfvo type="max"/>
        <color rgb="FFFFFF00"/>
        <color rgb="FF00B050"/>
      </colorScale>
    </cfRule>
  </conditionalFormatting>
  <conditionalFormatting sqref="I162:I167">
    <cfRule type="colorScale" priority="180">
      <colorScale>
        <cfvo type="min"/>
        <cfvo type="max"/>
        <color rgb="FFFFFF00"/>
        <color rgb="FF00B050"/>
      </colorScale>
    </cfRule>
  </conditionalFormatting>
  <conditionalFormatting sqref="I172:I177">
    <cfRule type="colorScale" priority="167">
      <colorScale>
        <cfvo type="min"/>
        <cfvo type="max"/>
        <color rgb="FFFFFF00"/>
        <color rgb="FF00B050"/>
      </colorScale>
    </cfRule>
  </conditionalFormatting>
  <conditionalFormatting sqref="I182:I187">
    <cfRule type="colorScale" priority="154">
      <colorScale>
        <cfvo type="min"/>
        <cfvo type="max"/>
        <color rgb="FFFFFF00"/>
        <color rgb="FF00B050"/>
      </colorScale>
    </cfRule>
  </conditionalFormatting>
  <conditionalFormatting sqref="I192:I197">
    <cfRule type="colorScale" priority="141">
      <colorScale>
        <cfvo type="min"/>
        <cfvo type="max"/>
        <color rgb="FFFFFF00"/>
        <color rgb="FF00B050"/>
      </colorScale>
    </cfRule>
  </conditionalFormatting>
  <conditionalFormatting sqref="I202:I207">
    <cfRule type="colorScale" priority="128">
      <colorScale>
        <cfvo type="min"/>
        <cfvo type="max"/>
        <color rgb="FFFFFF00"/>
        <color rgb="FF00B050"/>
      </colorScale>
    </cfRule>
  </conditionalFormatting>
  <conditionalFormatting sqref="I212:I217">
    <cfRule type="colorScale" priority="115">
      <colorScale>
        <cfvo type="min"/>
        <cfvo type="max"/>
        <color rgb="FFFFFF00"/>
        <color rgb="FF00B050"/>
      </colorScale>
    </cfRule>
  </conditionalFormatting>
  <conditionalFormatting sqref="I222:I227">
    <cfRule type="colorScale" priority="102">
      <colorScale>
        <cfvo type="min"/>
        <cfvo type="max"/>
        <color rgb="FFFFFF00"/>
        <color rgb="FF00B050"/>
      </colorScale>
    </cfRule>
  </conditionalFormatting>
  <conditionalFormatting sqref="I232:I237">
    <cfRule type="colorScale" priority="89">
      <colorScale>
        <cfvo type="min"/>
        <cfvo type="max"/>
        <color rgb="FFFFFF00"/>
        <color rgb="FF00B050"/>
      </colorScale>
    </cfRule>
  </conditionalFormatting>
  <conditionalFormatting sqref="I242:I247">
    <cfRule type="colorScale" priority="76">
      <colorScale>
        <cfvo type="min"/>
        <cfvo type="max"/>
        <color rgb="FFFFFF00"/>
        <color rgb="FF00B050"/>
      </colorScale>
    </cfRule>
  </conditionalFormatting>
  <conditionalFormatting sqref="I252:I257">
    <cfRule type="colorScale" priority="63">
      <colorScale>
        <cfvo type="min"/>
        <cfvo type="max"/>
        <color rgb="FFFFFF00"/>
        <color rgb="FF00B050"/>
      </colorScale>
    </cfRule>
  </conditionalFormatting>
  <conditionalFormatting sqref="I262:I267">
    <cfRule type="colorScale" priority="37">
      <colorScale>
        <cfvo type="min"/>
        <cfvo type="max"/>
        <color rgb="FFFFFF00"/>
        <color rgb="FF00B050"/>
      </colorScale>
    </cfRule>
  </conditionalFormatting>
  <conditionalFormatting sqref="I272:I274">
    <cfRule type="colorScale" priority="50">
      <colorScale>
        <cfvo type="min"/>
        <cfvo type="max"/>
        <color rgb="FFFFFF00"/>
        <color rgb="FF00B050"/>
      </colorScale>
    </cfRule>
  </conditionalFormatting>
  <conditionalFormatting sqref="I279:I281">
    <cfRule type="colorScale" priority="24">
      <colorScale>
        <cfvo type="min"/>
        <cfvo type="max"/>
        <color rgb="FFFFFF00"/>
        <color rgb="FF00B050"/>
      </colorScale>
    </cfRule>
  </conditionalFormatting>
  <conditionalFormatting sqref="J17:J22">
    <cfRule type="colorScale" priority="387">
      <colorScale>
        <cfvo type="min"/>
        <cfvo type="max"/>
        <color rgb="FFFFFF00"/>
        <color rgb="FF00B050"/>
      </colorScale>
    </cfRule>
  </conditionalFormatting>
  <conditionalFormatting sqref="J26:J31">
    <cfRule type="colorScale" priority="374">
      <colorScale>
        <cfvo type="min"/>
        <cfvo type="max"/>
        <color rgb="FFFFFF00"/>
        <color rgb="FF00B050"/>
      </colorScale>
    </cfRule>
  </conditionalFormatting>
  <conditionalFormatting sqref="J34:J39">
    <cfRule type="colorScale" priority="361">
      <colorScale>
        <cfvo type="min"/>
        <cfvo type="max"/>
        <color rgb="FFFFFF00"/>
        <color rgb="FF00B050"/>
      </colorScale>
    </cfRule>
  </conditionalFormatting>
  <conditionalFormatting sqref="J42:J47">
    <cfRule type="colorScale" priority="348">
      <colorScale>
        <cfvo type="min"/>
        <cfvo type="max"/>
        <color rgb="FFFFFF00"/>
        <color rgb="FF00B050"/>
      </colorScale>
    </cfRule>
  </conditionalFormatting>
  <conditionalFormatting sqref="J51:J56">
    <cfRule type="colorScale" priority="335">
      <colorScale>
        <cfvo type="min"/>
        <cfvo type="max"/>
        <color rgb="FFFFFF00"/>
        <color rgb="FF00B050"/>
      </colorScale>
    </cfRule>
  </conditionalFormatting>
  <conditionalFormatting sqref="J59:J64">
    <cfRule type="colorScale" priority="322">
      <colorScale>
        <cfvo type="min"/>
        <cfvo type="max"/>
        <color rgb="FFFFFF00"/>
        <color rgb="FF00B050"/>
      </colorScale>
    </cfRule>
  </conditionalFormatting>
  <conditionalFormatting sqref="J68:J73">
    <cfRule type="colorScale" priority="309">
      <colorScale>
        <cfvo type="min"/>
        <cfvo type="max"/>
        <color rgb="FFFFFF00"/>
        <color rgb="FF00B050"/>
      </colorScale>
    </cfRule>
  </conditionalFormatting>
  <conditionalFormatting sqref="J81:J84">
    <cfRule type="colorScale" priority="296">
      <colorScale>
        <cfvo type="min"/>
        <cfvo type="max"/>
        <color rgb="FFFFFF00"/>
        <color rgb="FF00B050"/>
      </colorScale>
    </cfRule>
  </conditionalFormatting>
  <conditionalFormatting sqref="J89:J91">
    <cfRule type="colorScale" priority="283">
      <colorScale>
        <cfvo type="min"/>
        <cfvo type="max"/>
        <color rgb="FFFFFF00"/>
        <color rgb="FF00B050"/>
      </colorScale>
    </cfRule>
  </conditionalFormatting>
  <conditionalFormatting sqref="J96:J101">
    <cfRule type="colorScale" priority="244">
      <colorScale>
        <cfvo type="min"/>
        <cfvo type="max"/>
        <color rgb="FFFFFF00"/>
        <color rgb="FF00B050"/>
      </colorScale>
    </cfRule>
  </conditionalFormatting>
  <conditionalFormatting sqref="J106:J108">
    <cfRule type="colorScale" priority="270">
      <colorScale>
        <cfvo type="min"/>
        <cfvo type="max"/>
        <color rgb="FFFFFF00"/>
        <color rgb="FF00B050"/>
      </colorScale>
    </cfRule>
  </conditionalFormatting>
  <conditionalFormatting sqref="J113:J115">
    <cfRule type="colorScale" priority="257">
      <colorScale>
        <cfvo type="min"/>
        <cfvo type="max"/>
        <color rgb="FFFFFF00"/>
        <color rgb="FF00B050"/>
      </colorScale>
    </cfRule>
  </conditionalFormatting>
  <conditionalFormatting sqref="J120:J122">
    <cfRule type="colorScale" priority="231">
      <colorScale>
        <cfvo type="min"/>
        <cfvo type="max"/>
        <color rgb="FFFFFF00"/>
        <color rgb="FF00B050"/>
      </colorScale>
    </cfRule>
  </conditionalFormatting>
  <conditionalFormatting sqref="J132:J137">
    <cfRule type="colorScale" priority="218">
      <colorScale>
        <cfvo type="min"/>
        <cfvo type="max"/>
        <color rgb="FFFFFF00"/>
        <color rgb="FF00B050"/>
      </colorScale>
    </cfRule>
  </conditionalFormatting>
  <conditionalFormatting sqref="J142:J147">
    <cfRule type="colorScale" priority="205">
      <colorScale>
        <cfvo type="min"/>
        <cfvo type="max"/>
        <color rgb="FFFFFF00"/>
        <color rgb="FF00B050"/>
      </colorScale>
    </cfRule>
  </conditionalFormatting>
  <conditionalFormatting sqref="J152:J157">
    <cfRule type="colorScale" priority="192">
      <colorScale>
        <cfvo type="min"/>
        <cfvo type="max"/>
        <color rgb="FFFFFF00"/>
        <color rgb="FF00B050"/>
      </colorScale>
    </cfRule>
  </conditionalFormatting>
  <conditionalFormatting sqref="J162:J167">
    <cfRule type="colorScale" priority="179">
      <colorScale>
        <cfvo type="min"/>
        <cfvo type="max"/>
        <color rgb="FFFFFF00"/>
        <color rgb="FF00B050"/>
      </colorScale>
    </cfRule>
  </conditionalFormatting>
  <conditionalFormatting sqref="J172:J177">
    <cfRule type="colorScale" priority="166">
      <colorScale>
        <cfvo type="min"/>
        <cfvo type="max"/>
        <color rgb="FFFFFF00"/>
        <color rgb="FF00B050"/>
      </colorScale>
    </cfRule>
  </conditionalFormatting>
  <conditionalFormatting sqref="J182:J187">
    <cfRule type="colorScale" priority="153">
      <colorScale>
        <cfvo type="min"/>
        <cfvo type="max"/>
        <color rgb="FFFFFF00"/>
        <color rgb="FF00B050"/>
      </colorScale>
    </cfRule>
  </conditionalFormatting>
  <conditionalFormatting sqref="J192:J197">
    <cfRule type="colorScale" priority="140">
      <colorScale>
        <cfvo type="min"/>
        <cfvo type="max"/>
        <color rgb="FFFFFF00"/>
        <color rgb="FF00B050"/>
      </colorScale>
    </cfRule>
  </conditionalFormatting>
  <conditionalFormatting sqref="J202:J207">
    <cfRule type="colorScale" priority="127">
      <colorScale>
        <cfvo type="min"/>
        <cfvo type="max"/>
        <color rgb="FFFFFF00"/>
        <color rgb="FF00B050"/>
      </colorScale>
    </cfRule>
  </conditionalFormatting>
  <conditionalFormatting sqref="J212:J217">
    <cfRule type="colorScale" priority="114">
      <colorScale>
        <cfvo type="min"/>
        <cfvo type="max"/>
        <color rgb="FFFFFF00"/>
        <color rgb="FF00B050"/>
      </colorScale>
    </cfRule>
  </conditionalFormatting>
  <conditionalFormatting sqref="J222:J227">
    <cfRule type="colorScale" priority="101">
      <colorScale>
        <cfvo type="min"/>
        <cfvo type="max"/>
        <color rgb="FFFFFF00"/>
        <color rgb="FF00B050"/>
      </colorScale>
    </cfRule>
  </conditionalFormatting>
  <conditionalFormatting sqref="J232:J237">
    <cfRule type="colorScale" priority="88">
      <colorScale>
        <cfvo type="min"/>
        <cfvo type="max"/>
        <color rgb="FFFFFF00"/>
        <color rgb="FF00B050"/>
      </colorScale>
    </cfRule>
  </conditionalFormatting>
  <conditionalFormatting sqref="J242:J247">
    <cfRule type="colorScale" priority="75">
      <colorScale>
        <cfvo type="min"/>
        <cfvo type="max"/>
        <color rgb="FFFFFF00"/>
        <color rgb="FF00B050"/>
      </colorScale>
    </cfRule>
  </conditionalFormatting>
  <conditionalFormatting sqref="J252:J257">
    <cfRule type="colorScale" priority="62">
      <colorScale>
        <cfvo type="min"/>
        <cfvo type="max"/>
        <color rgb="FFFFFF00"/>
        <color rgb="FF00B050"/>
      </colorScale>
    </cfRule>
  </conditionalFormatting>
  <conditionalFormatting sqref="J262:J267">
    <cfRule type="colorScale" priority="36">
      <colorScale>
        <cfvo type="min"/>
        <cfvo type="max"/>
        <color rgb="FFFFFF00"/>
        <color rgb="FF00B050"/>
      </colorScale>
    </cfRule>
  </conditionalFormatting>
  <conditionalFormatting sqref="J272:J274">
    <cfRule type="colorScale" priority="49">
      <colorScale>
        <cfvo type="min"/>
        <cfvo type="max"/>
        <color rgb="FFFFFF00"/>
        <color rgb="FF00B050"/>
      </colorScale>
    </cfRule>
  </conditionalFormatting>
  <conditionalFormatting sqref="J279:J281">
    <cfRule type="colorScale" priority="23">
      <colorScale>
        <cfvo type="min"/>
        <cfvo type="max"/>
        <color rgb="FFFFFF00"/>
        <color rgb="FF00B050"/>
      </colorScale>
    </cfRule>
  </conditionalFormatting>
  <conditionalFormatting sqref="K17:K22">
    <cfRule type="colorScale" priority="386">
      <colorScale>
        <cfvo type="min"/>
        <cfvo type="max"/>
        <color rgb="FFFFFF00"/>
        <color rgb="FF00B050"/>
      </colorScale>
    </cfRule>
  </conditionalFormatting>
  <conditionalFormatting sqref="K26:K31">
    <cfRule type="colorScale" priority="373">
      <colorScale>
        <cfvo type="min"/>
        <cfvo type="max"/>
        <color rgb="FFFFFF00"/>
        <color rgb="FF00B050"/>
      </colorScale>
    </cfRule>
  </conditionalFormatting>
  <conditionalFormatting sqref="K34:K39">
    <cfRule type="colorScale" priority="360">
      <colorScale>
        <cfvo type="min"/>
        <cfvo type="max"/>
        <color rgb="FFFFFF00"/>
        <color rgb="FF00B050"/>
      </colorScale>
    </cfRule>
  </conditionalFormatting>
  <conditionalFormatting sqref="K42:K47">
    <cfRule type="colorScale" priority="347">
      <colorScale>
        <cfvo type="min"/>
        <cfvo type="max"/>
        <color rgb="FFFFFF00"/>
        <color rgb="FF00B050"/>
      </colorScale>
    </cfRule>
  </conditionalFormatting>
  <conditionalFormatting sqref="K51:K56">
    <cfRule type="colorScale" priority="334">
      <colorScale>
        <cfvo type="min"/>
        <cfvo type="max"/>
        <color rgb="FFFFFF00"/>
        <color rgb="FF00B050"/>
      </colorScale>
    </cfRule>
  </conditionalFormatting>
  <conditionalFormatting sqref="K59:K64">
    <cfRule type="colorScale" priority="321">
      <colorScale>
        <cfvo type="min"/>
        <cfvo type="max"/>
        <color rgb="FFFFFF00"/>
        <color rgb="FF00B050"/>
      </colorScale>
    </cfRule>
  </conditionalFormatting>
  <conditionalFormatting sqref="K68:K73 L68:N68">
    <cfRule type="colorScale" priority="308">
      <colorScale>
        <cfvo type="min"/>
        <cfvo type="max"/>
        <color rgb="FFFFFF00"/>
        <color rgb="FF00B050"/>
      </colorScale>
    </cfRule>
  </conditionalFormatting>
  <conditionalFormatting sqref="K81:K84">
    <cfRule type="colorScale" priority="295">
      <colorScale>
        <cfvo type="min"/>
        <cfvo type="max"/>
        <color rgb="FFFFFF00"/>
        <color rgb="FF00B050"/>
      </colorScale>
    </cfRule>
  </conditionalFormatting>
  <conditionalFormatting sqref="K89:K91">
    <cfRule type="colorScale" priority="282">
      <colorScale>
        <cfvo type="min"/>
        <cfvo type="max"/>
        <color rgb="FFFFFF00"/>
        <color rgb="FF00B050"/>
      </colorScale>
    </cfRule>
  </conditionalFormatting>
  <conditionalFormatting sqref="K96:K101">
    <cfRule type="colorScale" priority="243">
      <colorScale>
        <cfvo type="min"/>
        <cfvo type="max"/>
        <color rgb="FFFFFF00"/>
        <color rgb="FF00B050"/>
      </colorScale>
    </cfRule>
  </conditionalFormatting>
  <conditionalFormatting sqref="K106:K108">
    <cfRule type="colorScale" priority="269">
      <colorScale>
        <cfvo type="min"/>
        <cfvo type="max"/>
        <color rgb="FFFFFF00"/>
        <color rgb="FF00B050"/>
      </colorScale>
    </cfRule>
  </conditionalFormatting>
  <conditionalFormatting sqref="K113:K115">
    <cfRule type="colorScale" priority="256">
      <colorScale>
        <cfvo type="min"/>
        <cfvo type="max"/>
        <color rgb="FFFFFF00"/>
        <color rgb="FF00B050"/>
      </colorScale>
    </cfRule>
  </conditionalFormatting>
  <conditionalFormatting sqref="K120:K122">
    <cfRule type="colorScale" priority="230">
      <colorScale>
        <cfvo type="min"/>
        <cfvo type="max"/>
        <color rgb="FFFFFF00"/>
        <color rgb="FF00B050"/>
      </colorScale>
    </cfRule>
  </conditionalFormatting>
  <conditionalFormatting sqref="K132:K137">
    <cfRule type="colorScale" priority="217">
      <colorScale>
        <cfvo type="min"/>
        <cfvo type="max"/>
        <color rgb="FFFFFF00"/>
        <color rgb="FF00B050"/>
      </colorScale>
    </cfRule>
  </conditionalFormatting>
  <conditionalFormatting sqref="K142:K147">
    <cfRule type="colorScale" priority="204">
      <colorScale>
        <cfvo type="min"/>
        <cfvo type="max"/>
        <color rgb="FFFFFF00"/>
        <color rgb="FF00B050"/>
      </colorScale>
    </cfRule>
  </conditionalFormatting>
  <conditionalFormatting sqref="K152:K157">
    <cfRule type="colorScale" priority="191">
      <colorScale>
        <cfvo type="min"/>
        <cfvo type="max"/>
        <color rgb="FFFFFF00"/>
        <color rgb="FF00B050"/>
      </colorScale>
    </cfRule>
  </conditionalFormatting>
  <conditionalFormatting sqref="K162:K167">
    <cfRule type="colorScale" priority="178">
      <colorScale>
        <cfvo type="min"/>
        <cfvo type="max"/>
        <color rgb="FFFFFF00"/>
        <color rgb="FF00B050"/>
      </colorScale>
    </cfRule>
  </conditionalFormatting>
  <conditionalFormatting sqref="K172:K177">
    <cfRule type="colorScale" priority="165">
      <colorScale>
        <cfvo type="min"/>
        <cfvo type="max"/>
        <color rgb="FFFFFF00"/>
        <color rgb="FF00B050"/>
      </colorScale>
    </cfRule>
  </conditionalFormatting>
  <conditionalFormatting sqref="K182:K187">
    <cfRule type="colorScale" priority="152">
      <colorScale>
        <cfvo type="min"/>
        <cfvo type="max"/>
        <color rgb="FFFFFF00"/>
        <color rgb="FF00B050"/>
      </colorScale>
    </cfRule>
  </conditionalFormatting>
  <conditionalFormatting sqref="K192:K197">
    <cfRule type="colorScale" priority="139">
      <colorScale>
        <cfvo type="min"/>
        <cfvo type="max"/>
        <color rgb="FFFFFF00"/>
        <color rgb="FF00B050"/>
      </colorScale>
    </cfRule>
  </conditionalFormatting>
  <conditionalFormatting sqref="K202:K207">
    <cfRule type="colorScale" priority="126">
      <colorScale>
        <cfvo type="min"/>
        <cfvo type="max"/>
        <color rgb="FFFFFF00"/>
        <color rgb="FF00B050"/>
      </colorScale>
    </cfRule>
  </conditionalFormatting>
  <conditionalFormatting sqref="K212:K217">
    <cfRule type="colorScale" priority="113">
      <colorScale>
        <cfvo type="min"/>
        <cfvo type="max"/>
        <color rgb="FFFFFF00"/>
        <color rgb="FF00B050"/>
      </colorScale>
    </cfRule>
  </conditionalFormatting>
  <conditionalFormatting sqref="K222:K227">
    <cfRule type="colorScale" priority="100">
      <colorScale>
        <cfvo type="min"/>
        <cfvo type="max"/>
        <color rgb="FFFFFF00"/>
        <color rgb="FF00B050"/>
      </colorScale>
    </cfRule>
  </conditionalFormatting>
  <conditionalFormatting sqref="K232:K237">
    <cfRule type="colorScale" priority="87">
      <colorScale>
        <cfvo type="min"/>
        <cfvo type="max"/>
        <color rgb="FFFFFF00"/>
        <color rgb="FF00B050"/>
      </colorScale>
    </cfRule>
  </conditionalFormatting>
  <conditionalFormatting sqref="K242:K247">
    <cfRule type="colorScale" priority="74">
      <colorScale>
        <cfvo type="min"/>
        <cfvo type="max"/>
        <color rgb="FFFFFF00"/>
        <color rgb="FF00B050"/>
      </colorScale>
    </cfRule>
  </conditionalFormatting>
  <conditionalFormatting sqref="K252:K257">
    <cfRule type="colorScale" priority="61">
      <colorScale>
        <cfvo type="min"/>
        <cfvo type="max"/>
        <color rgb="FFFFFF00"/>
        <color rgb="FF00B050"/>
      </colorScale>
    </cfRule>
  </conditionalFormatting>
  <conditionalFormatting sqref="K262:K267">
    <cfRule type="colorScale" priority="35">
      <colorScale>
        <cfvo type="min"/>
        <cfvo type="max"/>
        <color rgb="FFFFFF00"/>
        <color rgb="FF00B050"/>
      </colorScale>
    </cfRule>
  </conditionalFormatting>
  <conditionalFormatting sqref="K272:K274">
    <cfRule type="colorScale" priority="48">
      <colorScale>
        <cfvo type="min"/>
        <cfvo type="max"/>
        <color rgb="FFFFFF00"/>
        <color rgb="FF00B050"/>
      </colorScale>
    </cfRule>
  </conditionalFormatting>
  <conditionalFormatting sqref="K279:K281">
    <cfRule type="colorScale" priority="22">
      <colorScale>
        <cfvo type="min"/>
        <cfvo type="max"/>
        <color rgb="FFFFFF00"/>
        <color rgb="FF00B050"/>
      </colorScale>
    </cfRule>
  </conditionalFormatting>
  <conditionalFormatting sqref="L17:L22">
    <cfRule type="colorScale" priority="385">
      <colorScale>
        <cfvo type="min"/>
        <cfvo type="max"/>
        <color rgb="FFFFFF00"/>
        <color rgb="FF00B050"/>
      </colorScale>
    </cfRule>
  </conditionalFormatting>
  <conditionalFormatting sqref="L26:L31">
    <cfRule type="colorScale" priority="372">
      <colorScale>
        <cfvo type="min"/>
        <cfvo type="max"/>
        <color rgb="FFFFFF00"/>
        <color rgb="FF00B050"/>
      </colorScale>
    </cfRule>
  </conditionalFormatting>
  <conditionalFormatting sqref="L34:L39">
    <cfRule type="colorScale" priority="359">
      <colorScale>
        <cfvo type="min"/>
        <cfvo type="max"/>
        <color rgb="FFFFFF00"/>
        <color rgb="FF00B050"/>
      </colorScale>
    </cfRule>
  </conditionalFormatting>
  <conditionalFormatting sqref="L42:L47">
    <cfRule type="colorScale" priority="346">
      <colorScale>
        <cfvo type="min"/>
        <cfvo type="max"/>
        <color rgb="FFFFFF00"/>
        <color rgb="FF00B050"/>
      </colorScale>
    </cfRule>
  </conditionalFormatting>
  <conditionalFormatting sqref="L51:L56">
    <cfRule type="colorScale" priority="333">
      <colorScale>
        <cfvo type="min"/>
        <cfvo type="max"/>
        <color rgb="FFFFFF00"/>
        <color rgb="FF00B050"/>
      </colorScale>
    </cfRule>
  </conditionalFormatting>
  <conditionalFormatting sqref="L59:L64">
    <cfRule type="colorScale" priority="320">
      <colorScale>
        <cfvo type="min"/>
        <cfvo type="max"/>
        <color rgb="FFFFFF00"/>
        <color rgb="FF00B050"/>
      </colorScale>
    </cfRule>
  </conditionalFormatting>
  <conditionalFormatting sqref="L69:L73">
    <cfRule type="colorScale" priority="307">
      <colorScale>
        <cfvo type="min"/>
        <cfvo type="max"/>
        <color rgb="FFFFFF00"/>
        <color rgb="FF00B050"/>
      </colorScale>
    </cfRule>
  </conditionalFormatting>
  <conditionalFormatting sqref="L81:L84">
    <cfRule type="colorScale" priority="294">
      <colorScale>
        <cfvo type="min"/>
        <cfvo type="max"/>
        <color rgb="FFFFFF00"/>
        <color rgb="FF00B050"/>
      </colorScale>
    </cfRule>
  </conditionalFormatting>
  <conditionalFormatting sqref="L89:L91">
    <cfRule type="colorScale" priority="281">
      <colorScale>
        <cfvo type="min"/>
        <cfvo type="max"/>
        <color rgb="FFFFFF00"/>
        <color rgb="FF00B050"/>
      </colorScale>
    </cfRule>
  </conditionalFormatting>
  <conditionalFormatting sqref="L96:L101">
    <cfRule type="colorScale" priority="242">
      <colorScale>
        <cfvo type="min"/>
        <cfvo type="max"/>
        <color rgb="FFFFFF00"/>
        <color rgb="FF00B050"/>
      </colorScale>
    </cfRule>
  </conditionalFormatting>
  <conditionalFormatting sqref="L106:L108">
    <cfRule type="colorScale" priority="268">
      <colorScale>
        <cfvo type="min"/>
        <cfvo type="max"/>
        <color rgb="FFFFFF00"/>
        <color rgb="FF00B050"/>
      </colorScale>
    </cfRule>
  </conditionalFormatting>
  <conditionalFormatting sqref="L113:L115">
    <cfRule type="colorScale" priority="255">
      <colorScale>
        <cfvo type="min"/>
        <cfvo type="max"/>
        <color rgb="FFFFFF00"/>
        <color rgb="FF00B050"/>
      </colorScale>
    </cfRule>
  </conditionalFormatting>
  <conditionalFormatting sqref="L120:L122">
    <cfRule type="colorScale" priority="229">
      <colorScale>
        <cfvo type="min"/>
        <cfvo type="max"/>
        <color rgb="FFFFFF00"/>
        <color rgb="FF00B050"/>
      </colorScale>
    </cfRule>
  </conditionalFormatting>
  <conditionalFormatting sqref="L132:L137">
    <cfRule type="colorScale" priority="216">
      <colorScale>
        <cfvo type="min"/>
        <cfvo type="max"/>
        <color rgb="FFFFFF00"/>
        <color rgb="FF00B050"/>
      </colorScale>
    </cfRule>
  </conditionalFormatting>
  <conditionalFormatting sqref="L142:L147">
    <cfRule type="colorScale" priority="203">
      <colorScale>
        <cfvo type="min"/>
        <cfvo type="max"/>
        <color rgb="FFFFFF00"/>
        <color rgb="FF00B050"/>
      </colorScale>
    </cfRule>
  </conditionalFormatting>
  <conditionalFormatting sqref="L152:L157">
    <cfRule type="colorScale" priority="190">
      <colorScale>
        <cfvo type="min"/>
        <cfvo type="max"/>
        <color rgb="FFFFFF00"/>
        <color rgb="FF00B050"/>
      </colorScale>
    </cfRule>
  </conditionalFormatting>
  <conditionalFormatting sqref="L162:L167">
    <cfRule type="colorScale" priority="177">
      <colorScale>
        <cfvo type="min"/>
        <cfvo type="max"/>
        <color rgb="FFFFFF00"/>
        <color rgb="FF00B050"/>
      </colorScale>
    </cfRule>
  </conditionalFormatting>
  <conditionalFormatting sqref="L172:L177">
    <cfRule type="colorScale" priority="164">
      <colorScale>
        <cfvo type="min"/>
        <cfvo type="max"/>
        <color rgb="FFFFFF00"/>
        <color rgb="FF00B050"/>
      </colorScale>
    </cfRule>
  </conditionalFormatting>
  <conditionalFormatting sqref="L182:L187">
    <cfRule type="colorScale" priority="151">
      <colorScale>
        <cfvo type="min"/>
        <cfvo type="max"/>
        <color rgb="FFFFFF00"/>
        <color rgb="FF00B050"/>
      </colorScale>
    </cfRule>
  </conditionalFormatting>
  <conditionalFormatting sqref="L192:L197">
    <cfRule type="colorScale" priority="138">
      <colorScale>
        <cfvo type="min"/>
        <cfvo type="max"/>
        <color rgb="FFFFFF00"/>
        <color rgb="FF00B050"/>
      </colorScale>
    </cfRule>
  </conditionalFormatting>
  <conditionalFormatting sqref="L202:L207">
    <cfRule type="colorScale" priority="125">
      <colorScale>
        <cfvo type="min"/>
        <cfvo type="max"/>
        <color rgb="FFFFFF00"/>
        <color rgb="FF00B050"/>
      </colorScale>
    </cfRule>
  </conditionalFormatting>
  <conditionalFormatting sqref="L212:L217">
    <cfRule type="colorScale" priority="112">
      <colorScale>
        <cfvo type="min"/>
        <cfvo type="max"/>
        <color rgb="FFFFFF00"/>
        <color rgb="FF00B050"/>
      </colorScale>
    </cfRule>
  </conditionalFormatting>
  <conditionalFormatting sqref="L222:L227">
    <cfRule type="colorScale" priority="99">
      <colorScale>
        <cfvo type="min"/>
        <cfvo type="max"/>
        <color rgb="FFFFFF00"/>
        <color rgb="FF00B050"/>
      </colorScale>
    </cfRule>
  </conditionalFormatting>
  <conditionalFormatting sqref="L232:L237">
    <cfRule type="colorScale" priority="86">
      <colorScale>
        <cfvo type="min"/>
        <cfvo type="max"/>
        <color rgb="FFFFFF00"/>
        <color rgb="FF00B050"/>
      </colorScale>
    </cfRule>
  </conditionalFormatting>
  <conditionalFormatting sqref="L242:L247">
    <cfRule type="colorScale" priority="73">
      <colorScale>
        <cfvo type="min"/>
        <cfvo type="max"/>
        <color rgb="FFFFFF00"/>
        <color rgb="FF00B050"/>
      </colorScale>
    </cfRule>
  </conditionalFormatting>
  <conditionalFormatting sqref="L252:L257">
    <cfRule type="colorScale" priority="60">
      <colorScale>
        <cfvo type="min"/>
        <cfvo type="max"/>
        <color rgb="FFFFFF00"/>
        <color rgb="FF00B050"/>
      </colorScale>
    </cfRule>
  </conditionalFormatting>
  <conditionalFormatting sqref="L262:L267">
    <cfRule type="colorScale" priority="34">
      <colorScale>
        <cfvo type="min"/>
        <cfvo type="max"/>
        <color rgb="FFFFFF00"/>
        <color rgb="FF00B050"/>
      </colorScale>
    </cfRule>
  </conditionalFormatting>
  <conditionalFormatting sqref="L272:L274">
    <cfRule type="colorScale" priority="47">
      <colorScale>
        <cfvo type="min"/>
        <cfvo type="max"/>
        <color rgb="FFFFFF00"/>
        <color rgb="FF00B050"/>
      </colorScale>
    </cfRule>
  </conditionalFormatting>
  <conditionalFormatting sqref="L279:L281">
    <cfRule type="colorScale" priority="21">
      <colorScale>
        <cfvo type="min"/>
        <cfvo type="max"/>
        <color rgb="FFFFFF00"/>
        <color rgb="FF00B050"/>
      </colorScale>
    </cfRule>
  </conditionalFormatting>
  <conditionalFormatting sqref="M17:M22">
    <cfRule type="colorScale" priority="384">
      <colorScale>
        <cfvo type="min"/>
        <cfvo type="max"/>
        <color rgb="FFFFFF00"/>
        <color rgb="FF00B050"/>
      </colorScale>
    </cfRule>
  </conditionalFormatting>
  <conditionalFormatting sqref="M26:M31">
    <cfRule type="colorScale" priority="371">
      <colorScale>
        <cfvo type="min"/>
        <cfvo type="max"/>
        <color rgb="FFFFFF00"/>
        <color rgb="FF00B050"/>
      </colorScale>
    </cfRule>
  </conditionalFormatting>
  <conditionalFormatting sqref="M34:M39">
    <cfRule type="colorScale" priority="358">
      <colorScale>
        <cfvo type="min"/>
        <cfvo type="max"/>
        <color rgb="FFFFFF00"/>
        <color rgb="FF00B050"/>
      </colorScale>
    </cfRule>
  </conditionalFormatting>
  <conditionalFormatting sqref="M42:M47">
    <cfRule type="colorScale" priority="345">
      <colorScale>
        <cfvo type="min"/>
        <cfvo type="max"/>
        <color rgb="FFFFFF00"/>
        <color rgb="FF00B050"/>
      </colorScale>
    </cfRule>
  </conditionalFormatting>
  <conditionalFormatting sqref="M51:M56">
    <cfRule type="colorScale" priority="332">
      <colorScale>
        <cfvo type="min"/>
        <cfvo type="max"/>
        <color rgb="FFFFFF00"/>
        <color rgb="FF00B050"/>
      </colorScale>
    </cfRule>
  </conditionalFormatting>
  <conditionalFormatting sqref="M59:M64">
    <cfRule type="colorScale" priority="319">
      <colorScale>
        <cfvo type="min"/>
        <cfvo type="max"/>
        <color rgb="FFFFFF00"/>
        <color rgb="FF00B050"/>
      </colorScale>
    </cfRule>
  </conditionalFormatting>
  <conditionalFormatting sqref="M69:M73">
    <cfRule type="colorScale" priority="306">
      <colorScale>
        <cfvo type="min"/>
        <cfvo type="max"/>
        <color rgb="FFFFFF00"/>
        <color rgb="FF00B050"/>
      </colorScale>
    </cfRule>
  </conditionalFormatting>
  <conditionalFormatting sqref="M81:M84">
    <cfRule type="colorScale" priority="293">
      <colorScale>
        <cfvo type="min"/>
        <cfvo type="max"/>
        <color rgb="FFFFFF00"/>
        <color rgb="FF00B050"/>
      </colorScale>
    </cfRule>
  </conditionalFormatting>
  <conditionalFormatting sqref="M89:M91">
    <cfRule type="colorScale" priority="280">
      <colorScale>
        <cfvo type="min"/>
        <cfvo type="max"/>
        <color rgb="FFFFFF00"/>
        <color rgb="FF00B050"/>
      </colorScale>
    </cfRule>
  </conditionalFormatting>
  <conditionalFormatting sqref="M96:M101">
    <cfRule type="colorScale" priority="241">
      <colorScale>
        <cfvo type="min"/>
        <cfvo type="max"/>
        <color rgb="FFFFFF00"/>
        <color rgb="FF00B050"/>
      </colorScale>
    </cfRule>
  </conditionalFormatting>
  <conditionalFormatting sqref="M106:M108">
    <cfRule type="colorScale" priority="267">
      <colorScale>
        <cfvo type="min"/>
        <cfvo type="max"/>
        <color rgb="FFFFFF00"/>
        <color rgb="FF00B050"/>
      </colorScale>
    </cfRule>
  </conditionalFormatting>
  <conditionalFormatting sqref="M113:M115">
    <cfRule type="colorScale" priority="254">
      <colorScale>
        <cfvo type="min"/>
        <cfvo type="max"/>
        <color rgb="FFFFFF00"/>
        <color rgb="FF00B050"/>
      </colorScale>
    </cfRule>
  </conditionalFormatting>
  <conditionalFormatting sqref="M120:M122">
    <cfRule type="colorScale" priority="228">
      <colorScale>
        <cfvo type="min"/>
        <cfvo type="max"/>
        <color rgb="FFFFFF00"/>
        <color rgb="FF00B050"/>
      </colorScale>
    </cfRule>
  </conditionalFormatting>
  <conditionalFormatting sqref="M132:M137">
    <cfRule type="colorScale" priority="215">
      <colorScale>
        <cfvo type="min"/>
        <cfvo type="max"/>
        <color rgb="FFFFFF00"/>
        <color rgb="FF00B050"/>
      </colorScale>
    </cfRule>
  </conditionalFormatting>
  <conditionalFormatting sqref="M142:M147">
    <cfRule type="colorScale" priority="202">
      <colorScale>
        <cfvo type="min"/>
        <cfvo type="max"/>
        <color rgb="FFFFFF00"/>
        <color rgb="FF00B050"/>
      </colorScale>
    </cfRule>
  </conditionalFormatting>
  <conditionalFormatting sqref="M152:M157">
    <cfRule type="colorScale" priority="189">
      <colorScale>
        <cfvo type="min"/>
        <cfvo type="max"/>
        <color rgb="FFFFFF00"/>
        <color rgb="FF00B050"/>
      </colorScale>
    </cfRule>
  </conditionalFormatting>
  <conditionalFormatting sqref="M162:M167">
    <cfRule type="colorScale" priority="176">
      <colorScale>
        <cfvo type="min"/>
        <cfvo type="max"/>
        <color rgb="FFFFFF00"/>
        <color rgb="FF00B050"/>
      </colorScale>
    </cfRule>
  </conditionalFormatting>
  <conditionalFormatting sqref="M172:M177">
    <cfRule type="colorScale" priority="163">
      <colorScale>
        <cfvo type="min"/>
        <cfvo type="max"/>
        <color rgb="FFFFFF00"/>
        <color rgb="FF00B050"/>
      </colorScale>
    </cfRule>
  </conditionalFormatting>
  <conditionalFormatting sqref="M182:M187">
    <cfRule type="colorScale" priority="150">
      <colorScale>
        <cfvo type="min"/>
        <cfvo type="max"/>
        <color rgb="FFFFFF00"/>
        <color rgb="FF00B050"/>
      </colorScale>
    </cfRule>
  </conditionalFormatting>
  <conditionalFormatting sqref="M192:M197">
    <cfRule type="colorScale" priority="137">
      <colorScale>
        <cfvo type="min"/>
        <cfvo type="max"/>
        <color rgb="FFFFFF00"/>
        <color rgb="FF00B050"/>
      </colorScale>
    </cfRule>
  </conditionalFormatting>
  <conditionalFormatting sqref="M202:M207">
    <cfRule type="colorScale" priority="124">
      <colorScale>
        <cfvo type="min"/>
        <cfvo type="max"/>
        <color rgb="FFFFFF00"/>
        <color rgb="FF00B050"/>
      </colorScale>
    </cfRule>
  </conditionalFormatting>
  <conditionalFormatting sqref="M212:M217">
    <cfRule type="colorScale" priority="111">
      <colorScale>
        <cfvo type="min"/>
        <cfvo type="max"/>
        <color rgb="FFFFFF00"/>
        <color rgb="FF00B050"/>
      </colorScale>
    </cfRule>
  </conditionalFormatting>
  <conditionalFormatting sqref="M222:M227">
    <cfRule type="colorScale" priority="98">
      <colorScale>
        <cfvo type="min"/>
        <cfvo type="max"/>
        <color rgb="FFFFFF00"/>
        <color rgb="FF00B050"/>
      </colorScale>
    </cfRule>
  </conditionalFormatting>
  <conditionalFormatting sqref="M232:M237">
    <cfRule type="colorScale" priority="85">
      <colorScale>
        <cfvo type="min"/>
        <cfvo type="max"/>
        <color rgb="FFFFFF00"/>
        <color rgb="FF00B050"/>
      </colorScale>
    </cfRule>
  </conditionalFormatting>
  <conditionalFormatting sqref="M242:M247">
    <cfRule type="colorScale" priority="72">
      <colorScale>
        <cfvo type="min"/>
        <cfvo type="max"/>
        <color rgb="FFFFFF00"/>
        <color rgb="FF00B050"/>
      </colorScale>
    </cfRule>
  </conditionalFormatting>
  <conditionalFormatting sqref="M252:M257">
    <cfRule type="colorScale" priority="59">
      <colorScale>
        <cfvo type="min"/>
        <cfvo type="max"/>
        <color rgb="FFFFFF00"/>
        <color rgb="FF00B050"/>
      </colorScale>
    </cfRule>
  </conditionalFormatting>
  <conditionalFormatting sqref="M262:M267">
    <cfRule type="colorScale" priority="33">
      <colorScale>
        <cfvo type="min"/>
        <cfvo type="max"/>
        <color rgb="FFFFFF00"/>
        <color rgb="FF00B050"/>
      </colorScale>
    </cfRule>
  </conditionalFormatting>
  <conditionalFormatting sqref="M272:M274">
    <cfRule type="colorScale" priority="46">
      <colorScale>
        <cfvo type="min"/>
        <cfvo type="max"/>
        <color rgb="FFFFFF00"/>
        <color rgb="FF00B050"/>
      </colorScale>
    </cfRule>
  </conditionalFormatting>
  <conditionalFormatting sqref="M279:M281">
    <cfRule type="colorScale" priority="20">
      <colorScale>
        <cfvo type="min"/>
        <cfvo type="max"/>
        <color rgb="FFFFFF00"/>
        <color rgb="FF00B050"/>
      </colorScale>
    </cfRule>
  </conditionalFormatting>
  <conditionalFormatting sqref="N17:N22">
    <cfRule type="colorScale" priority="383">
      <colorScale>
        <cfvo type="min"/>
        <cfvo type="max"/>
        <color rgb="FFFFFF00"/>
        <color rgb="FF00B050"/>
      </colorScale>
    </cfRule>
  </conditionalFormatting>
  <conditionalFormatting sqref="N26:N31">
    <cfRule type="colorScale" priority="370">
      <colorScale>
        <cfvo type="min"/>
        <cfvo type="max"/>
        <color rgb="FFFFFF00"/>
        <color rgb="FF00B050"/>
      </colorScale>
    </cfRule>
  </conditionalFormatting>
  <conditionalFormatting sqref="N34:N39">
    <cfRule type="colorScale" priority="357">
      <colorScale>
        <cfvo type="min"/>
        <cfvo type="max"/>
        <color rgb="FFFFFF00"/>
        <color rgb="FF00B050"/>
      </colorScale>
    </cfRule>
  </conditionalFormatting>
  <conditionalFormatting sqref="N42:N47">
    <cfRule type="colorScale" priority="344">
      <colorScale>
        <cfvo type="min"/>
        <cfvo type="max"/>
        <color rgb="FFFFFF00"/>
        <color rgb="FF00B050"/>
      </colorScale>
    </cfRule>
  </conditionalFormatting>
  <conditionalFormatting sqref="N51:N56">
    <cfRule type="colorScale" priority="331">
      <colorScale>
        <cfvo type="min"/>
        <cfvo type="max"/>
        <color rgb="FFFFFF00"/>
        <color rgb="FF00B050"/>
      </colorScale>
    </cfRule>
  </conditionalFormatting>
  <conditionalFormatting sqref="N59:N64">
    <cfRule type="colorScale" priority="318">
      <colorScale>
        <cfvo type="min"/>
        <cfvo type="max"/>
        <color rgb="FFFFFF00"/>
        <color rgb="FF00B050"/>
      </colorScale>
    </cfRule>
  </conditionalFormatting>
  <conditionalFormatting sqref="N69:N73">
    <cfRule type="colorScale" priority="305">
      <colorScale>
        <cfvo type="min"/>
        <cfvo type="max"/>
        <color rgb="FFFFFF00"/>
        <color rgb="FF00B050"/>
      </colorScale>
    </cfRule>
  </conditionalFormatting>
  <conditionalFormatting sqref="N81:N84">
    <cfRule type="colorScale" priority="292">
      <colorScale>
        <cfvo type="min"/>
        <cfvo type="max"/>
        <color rgb="FFFFFF00"/>
        <color rgb="FF00B050"/>
      </colorScale>
    </cfRule>
  </conditionalFormatting>
  <conditionalFormatting sqref="N89:N91">
    <cfRule type="colorScale" priority="279">
      <colorScale>
        <cfvo type="min"/>
        <cfvo type="max"/>
        <color rgb="FFFFFF00"/>
        <color rgb="FF00B050"/>
      </colorScale>
    </cfRule>
  </conditionalFormatting>
  <conditionalFormatting sqref="N96:N101">
    <cfRule type="colorScale" priority="240">
      <colorScale>
        <cfvo type="min"/>
        <cfvo type="max"/>
        <color rgb="FFFFFF00"/>
        <color rgb="FF00B050"/>
      </colorScale>
    </cfRule>
  </conditionalFormatting>
  <conditionalFormatting sqref="N106:N108">
    <cfRule type="colorScale" priority="266">
      <colorScale>
        <cfvo type="min"/>
        <cfvo type="max"/>
        <color rgb="FFFFFF00"/>
        <color rgb="FF00B050"/>
      </colorScale>
    </cfRule>
  </conditionalFormatting>
  <conditionalFormatting sqref="N113:N115">
    <cfRule type="colorScale" priority="253">
      <colorScale>
        <cfvo type="min"/>
        <cfvo type="max"/>
        <color rgb="FFFFFF00"/>
        <color rgb="FF00B050"/>
      </colorScale>
    </cfRule>
  </conditionalFormatting>
  <conditionalFormatting sqref="N120:N122">
    <cfRule type="colorScale" priority="227">
      <colorScale>
        <cfvo type="min"/>
        <cfvo type="max"/>
        <color rgb="FFFFFF00"/>
        <color rgb="FF00B050"/>
      </colorScale>
    </cfRule>
  </conditionalFormatting>
  <conditionalFormatting sqref="N132:N137">
    <cfRule type="colorScale" priority="214">
      <colorScale>
        <cfvo type="min"/>
        <cfvo type="max"/>
        <color rgb="FFFFFF00"/>
        <color rgb="FF00B050"/>
      </colorScale>
    </cfRule>
  </conditionalFormatting>
  <conditionalFormatting sqref="N142:N147">
    <cfRule type="colorScale" priority="201">
      <colorScale>
        <cfvo type="min"/>
        <cfvo type="max"/>
        <color rgb="FFFFFF00"/>
        <color rgb="FF00B050"/>
      </colorScale>
    </cfRule>
  </conditionalFormatting>
  <conditionalFormatting sqref="N152:N157">
    <cfRule type="colorScale" priority="188">
      <colorScale>
        <cfvo type="min"/>
        <cfvo type="max"/>
        <color rgb="FFFFFF00"/>
        <color rgb="FF00B050"/>
      </colorScale>
    </cfRule>
  </conditionalFormatting>
  <conditionalFormatting sqref="N162:N167">
    <cfRule type="colorScale" priority="175">
      <colorScale>
        <cfvo type="min"/>
        <cfvo type="max"/>
        <color rgb="FFFFFF00"/>
        <color rgb="FF00B050"/>
      </colorScale>
    </cfRule>
  </conditionalFormatting>
  <conditionalFormatting sqref="N172:N177">
    <cfRule type="colorScale" priority="162">
      <colorScale>
        <cfvo type="min"/>
        <cfvo type="max"/>
        <color rgb="FFFFFF00"/>
        <color rgb="FF00B050"/>
      </colorScale>
    </cfRule>
  </conditionalFormatting>
  <conditionalFormatting sqref="N182:N187">
    <cfRule type="colorScale" priority="149">
      <colorScale>
        <cfvo type="min"/>
        <cfvo type="max"/>
        <color rgb="FFFFFF00"/>
        <color rgb="FF00B050"/>
      </colorScale>
    </cfRule>
  </conditionalFormatting>
  <conditionalFormatting sqref="N192:N197">
    <cfRule type="colorScale" priority="136">
      <colorScale>
        <cfvo type="min"/>
        <cfvo type="max"/>
        <color rgb="FFFFFF00"/>
        <color rgb="FF00B050"/>
      </colorScale>
    </cfRule>
  </conditionalFormatting>
  <conditionalFormatting sqref="N202:N207">
    <cfRule type="colorScale" priority="123">
      <colorScale>
        <cfvo type="min"/>
        <cfvo type="max"/>
        <color rgb="FFFFFF00"/>
        <color rgb="FF00B050"/>
      </colorScale>
    </cfRule>
  </conditionalFormatting>
  <conditionalFormatting sqref="N212:N217">
    <cfRule type="colorScale" priority="110">
      <colorScale>
        <cfvo type="min"/>
        <cfvo type="max"/>
        <color rgb="FFFFFF00"/>
        <color rgb="FF00B050"/>
      </colorScale>
    </cfRule>
  </conditionalFormatting>
  <conditionalFormatting sqref="N222:N227">
    <cfRule type="colorScale" priority="97">
      <colorScale>
        <cfvo type="min"/>
        <cfvo type="max"/>
        <color rgb="FFFFFF00"/>
        <color rgb="FF00B050"/>
      </colorScale>
    </cfRule>
  </conditionalFormatting>
  <conditionalFormatting sqref="N232:N237">
    <cfRule type="colorScale" priority="84">
      <colorScale>
        <cfvo type="min"/>
        <cfvo type="max"/>
        <color rgb="FFFFFF00"/>
        <color rgb="FF00B050"/>
      </colorScale>
    </cfRule>
  </conditionalFormatting>
  <conditionalFormatting sqref="N242:N247">
    <cfRule type="colorScale" priority="71">
      <colorScale>
        <cfvo type="min"/>
        <cfvo type="max"/>
        <color rgb="FFFFFF00"/>
        <color rgb="FF00B050"/>
      </colorScale>
    </cfRule>
  </conditionalFormatting>
  <conditionalFormatting sqref="N252:N257">
    <cfRule type="colorScale" priority="58">
      <colorScale>
        <cfvo type="min"/>
        <cfvo type="max"/>
        <color rgb="FFFFFF00"/>
        <color rgb="FF00B050"/>
      </colorScale>
    </cfRule>
  </conditionalFormatting>
  <conditionalFormatting sqref="N262:N267">
    <cfRule type="colorScale" priority="32">
      <colorScale>
        <cfvo type="min"/>
        <cfvo type="max"/>
        <color rgb="FFFFFF00"/>
        <color rgb="FF00B050"/>
      </colorScale>
    </cfRule>
  </conditionalFormatting>
  <conditionalFormatting sqref="N272:N274">
    <cfRule type="colorScale" priority="45">
      <colorScale>
        <cfvo type="min"/>
        <cfvo type="max"/>
        <color rgb="FFFFFF00"/>
        <color rgb="FF00B050"/>
      </colorScale>
    </cfRule>
  </conditionalFormatting>
  <conditionalFormatting sqref="N279:N281">
    <cfRule type="colorScale" priority="19">
      <colorScale>
        <cfvo type="min"/>
        <cfvo type="max"/>
        <color rgb="FFFFFF00"/>
        <color rgb="FF00B050"/>
      </colorScale>
    </cfRule>
  </conditionalFormatting>
  <conditionalFormatting sqref="O16:O22">
    <cfRule type="colorScale" priority="382">
      <colorScale>
        <cfvo type="min"/>
        <cfvo type="max"/>
        <color rgb="FFFFFF00"/>
        <color rgb="FF00B050"/>
      </colorScale>
    </cfRule>
  </conditionalFormatting>
  <conditionalFormatting sqref="O25:O31">
    <cfRule type="colorScale" priority="369">
      <colorScale>
        <cfvo type="min"/>
        <cfvo type="max"/>
        <color rgb="FFFFFF00"/>
        <color rgb="FF00B050"/>
      </colorScale>
    </cfRule>
  </conditionalFormatting>
  <conditionalFormatting sqref="O33:O39">
    <cfRule type="colorScale" priority="356">
      <colorScale>
        <cfvo type="min"/>
        <cfvo type="max"/>
        <color rgb="FFFFFF00"/>
        <color rgb="FF00B050"/>
      </colorScale>
    </cfRule>
  </conditionalFormatting>
  <conditionalFormatting sqref="O41:O47">
    <cfRule type="colorScale" priority="343">
      <colorScale>
        <cfvo type="min"/>
        <cfvo type="max"/>
        <color rgb="FFFFFF00"/>
        <color rgb="FF00B050"/>
      </colorScale>
    </cfRule>
  </conditionalFormatting>
  <conditionalFormatting sqref="O50:O56">
    <cfRule type="colorScale" priority="330">
      <colorScale>
        <cfvo type="min"/>
        <cfvo type="max"/>
        <color rgb="FFFFFF00"/>
        <color rgb="FF00B050"/>
      </colorScale>
    </cfRule>
  </conditionalFormatting>
  <conditionalFormatting sqref="O58:O64">
    <cfRule type="colorScale" priority="317">
      <colorScale>
        <cfvo type="min"/>
        <cfvo type="max"/>
        <color rgb="FFFFFF00"/>
        <color rgb="FF00B050"/>
      </colorScale>
    </cfRule>
  </conditionalFormatting>
  <conditionalFormatting sqref="O67:O73">
    <cfRule type="colorScale" priority="304">
      <colorScale>
        <cfvo type="min"/>
        <cfvo type="max"/>
        <color rgb="FFFFFF00"/>
        <color rgb="FF00B050"/>
      </colorScale>
    </cfRule>
  </conditionalFormatting>
  <conditionalFormatting sqref="O80:O84">
    <cfRule type="colorScale" priority="291">
      <colorScale>
        <cfvo type="min"/>
        <cfvo type="max"/>
        <color rgb="FFFFFF00"/>
        <color rgb="FF00B050"/>
      </colorScale>
    </cfRule>
  </conditionalFormatting>
  <conditionalFormatting sqref="O88:O91">
    <cfRule type="colorScale" priority="278">
      <colorScale>
        <cfvo type="min"/>
        <cfvo type="max"/>
        <color rgb="FFFFFF00"/>
        <color rgb="FF00B050"/>
      </colorScale>
    </cfRule>
  </conditionalFormatting>
  <conditionalFormatting sqref="O95:O101">
    <cfRule type="colorScale" priority="239">
      <colorScale>
        <cfvo type="min"/>
        <cfvo type="max"/>
        <color rgb="FFFFFF00"/>
        <color rgb="FF00B050"/>
      </colorScale>
    </cfRule>
  </conditionalFormatting>
  <conditionalFormatting sqref="O105:O108">
    <cfRule type="colorScale" priority="265">
      <colorScale>
        <cfvo type="min"/>
        <cfvo type="max"/>
        <color rgb="FFFFFF00"/>
        <color rgb="FF00B050"/>
      </colorScale>
    </cfRule>
  </conditionalFormatting>
  <conditionalFormatting sqref="O112:O115">
    <cfRule type="colorScale" priority="252">
      <colorScale>
        <cfvo type="min"/>
        <cfvo type="max"/>
        <color rgb="FFFFFF00"/>
        <color rgb="FF00B050"/>
      </colorScale>
    </cfRule>
  </conditionalFormatting>
  <conditionalFormatting sqref="O119:O122">
    <cfRule type="colorScale" priority="226">
      <colorScale>
        <cfvo type="min"/>
        <cfvo type="max"/>
        <color rgb="FFFFFF00"/>
        <color rgb="FF00B050"/>
      </colorScale>
    </cfRule>
  </conditionalFormatting>
  <conditionalFormatting sqref="O131:O137">
    <cfRule type="colorScale" priority="213">
      <colorScale>
        <cfvo type="min"/>
        <cfvo type="max"/>
        <color rgb="FFFFFF00"/>
        <color rgb="FF00B050"/>
      </colorScale>
    </cfRule>
  </conditionalFormatting>
  <conditionalFormatting sqref="O141:O147">
    <cfRule type="colorScale" priority="200">
      <colorScale>
        <cfvo type="min"/>
        <cfvo type="max"/>
        <color rgb="FFFFFF00"/>
        <color rgb="FF00B050"/>
      </colorScale>
    </cfRule>
  </conditionalFormatting>
  <conditionalFormatting sqref="O151">
    <cfRule type="colorScale" priority="2">
      <colorScale>
        <cfvo type="min"/>
        <cfvo type="max"/>
        <color rgb="FFFFFF00"/>
        <color rgb="FF00B050"/>
      </colorScale>
    </cfRule>
  </conditionalFormatting>
  <conditionalFormatting sqref="O152:O157">
    <cfRule type="colorScale" priority="187">
      <colorScale>
        <cfvo type="min"/>
        <cfvo type="max"/>
        <color rgb="FFFFFF00"/>
        <color rgb="FF00B050"/>
      </colorScale>
    </cfRule>
  </conditionalFormatting>
  <conditionalFormatting sqref="O161:O167">
    <cfRule type="colorScale" priority="174">
      <colorScale>
        <cfvo type="min"/>
        <cfvo type="max"/>
        <color rgb="FFFFFF00"/>
        <color rgb="FF00B050"/>
      </colorScale>
    </cfRule>
  </conditionalFormatting>
  <conditionalFormatting sqref="O171:O177">
    <cfRule type="colorScale" priority="161">
      <colorScale>
        <cfvo type="min"/>
        <cfvo type="max"/>
        <color rgb="FFFFFF00"/>
        <color rgb="FF00B050"/>
      </colorScale>
    </cfRule>
  </conditionalFormatting>
  <conditionalFormatting sqref="O181:O187">
    <cfRule type="colorScale" priority="148">
      <colorScale>
        <cfvo type="min"/>
        <cfvo type="max"/>
        <color rgb="FFFFFF00"/>
        <color rgb="FF00B050"/>
      </colorScale>
    </cfRule>
  </conditionalFormatting>
  <conditionalFormatting sqref="O191:O197">
    <cfRule type="colorScale" priority="135">
      <colorScale>
        <cfvo type="min"/>
        <cfvo type="max"/>
        <color rgb="FFFFFF00"/>
        <color rgb="FF00B050"/>
      </colorScale>
    </cfRule>
  </conditionalFormatting>
  <conditionalFormatting sqref="O201:O207">
    <cfRule type="colorScale" priority="122">
      <colorScale>
        <cfvo type="min"/>
        <cfvo type="max"/>
        <color rgb="FFFFFF00"/>
        <color rgb="FF00B050"/>
      </colorScale>
    </cfRule>
  </conditionalFormatting>
  <conditionalFormatting sqref="O211:O217">
    <cfRule type="colorScale" priority="109">
      <colorScale>
        <cfvo type="min"/>
        <cfvo type="max"/>
        <color rgb="FFFFFF00"/>
        <color rgb="FF00B050"/>
      </colorScale>
    </cfRule>
  </conditionalFormatting>
  <conditionalFormatting sqref="O221:O227">
    <cfRule type="colorScale" priority="96">
      <colorScale>
        <cfvo type="min"/>
        <cfvo type="max"/>
        <color rgb="FFFFFF00"/>
        <color rgb="FF00B050"/>
      </colorScale>
    </cfRule>
  </conditionalFormatting>
  <conditionalFormatting sqref="O231:O237">
    <cfRule type="colorScale" priority="83">
      <colorScale>
        <cfvo type="min"/>
        <cfvo type="max"/>
        <color rgb="FFFFFF00"/>
        <color rgb="FF00B050"/>
      </colorScale>
    </cfRule>
  </conditionalFormatting>
  <conditionalFormatting sqref="O241:O247">
    <cfRule type="colorScale" priority="70">
      <colorScale>
        <cfvo type="min"/>
        <cfvo type="max"/>
        <color rgb="FFFFFF00"/>
        <color rgb="FF00B050"/>
      </colorScale>
    </cfRule>
  </conditionalFormatting>
  <conditionalFormatting sqref="O251:O257">
    <cfRule type="colorScale" priority="57">
      <colorScale>
        <cfvo type="min"/>
        <cfvo type="max"/>
        <color rgb="FFFFFF00"/>
        <color rgb="FF00B050"/>
      </colorScale>
    </cfRule>
  </conditionalFormatting>
  <conditionalFormatting sqref="O261:O267">
    <cfRule type="colorScale" priority="31">
      <colorScale>
        <cfvo type="min"/>
        <cfvo type="max"/>
        <color rgb="FFFFFF00"/>
        <color rgb="FF00B050"/>
      </colorScale>
    </cfRule>
  </conditionalFormatting>
  <conditionalFormatting sqref="O271:O274">
    <cfRule type="colorScale" priority="44">
      <colorScale>
        <cfvo type="min"/>
        <cfvo type="max"/>
        <color rgb="FFFFFF00"/>
        <color rgb="FF00B050"/>
      </colorScale>
    </cfRule>
  </conditionalFormatting>
  <conditionalFormatting sqref="O278:O281">
    <cfRule type="colorScale" priority="18">
      <colorScale>
        <cfvo type="min"/>
        <cfvo type="max"/>
        <color rgb="FFFFFF00"/>
        <color rgb="FF00B050"/>
      </colorScale>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EC81F-C701-42AE-964C-9FAB383FFEEB}">
  <sheetPr codeName="Sheet31">
    <tabColor theme="7" tint="0.59999389629810485"/>
  </sheetPr>
  <dimension ref="A1:U182"/>
  <sheetViews>
    <sheetView topLeftCell="A123" zoomScale="70" zoomScaleNormal="70" workbookViewId="0">
      <selection activeCell="B20" sqref="B20"/>
    </sheetView>
  </sheetViews>
  <sheetFormatPr defaultColWidth="12.5703125" defaultRowHeight="15"/>
  <cols>
    <col min="1" max="1" width="23.7109375" customWidth="1"/>
    <col min="2" max="2" width="70" style="233" customWidth="1"/>
    <col min="3" max="3" width="19.140625" customWidth="1"/>
    <col min="4" max="5" width="16" customWidth="1"/>
    <col min="6" max="6" width="17.85546875" customWidth="1"/>
    <col min="7" max="7" width="15.42578125" customWidth="1"/>
    <col min="8" max="8" width="17.140625" customWidth="1"/>
    <col min="9" max="9" width="18" customWidth="1"/>
    <col min="10" max="10" width="16.5703125" customWidth="1"/>
    <col min="11" max="12" width="15.42578125" customWidth="1"/>
    <col min="13" max="13" width="17.140625" customWidth="1"/>
    <col min="14" max="14" width="18" customWidth="1"/>
    <col min="15" max="15" width="18.28515625" customWidth="1"/>
    <col min="16" max="16" width="58.85546875" customWidth="1"/>
    <col min="17" max="17" width="10.5703125" customWidth="1"/>
    <col min="18" max="18" width="27.140625" customWidth="1"/>
    <col min="19" max="19" width="34.5703125" style="453" customWidth="1"/>
  </cols>
  <sheetData>
    <row r="1" spans="2:19" ht="25.15" customHeight="1"/>
    <row r="2" spans="2:19" ht="25.15" customHeight="1">
      <c r="B2" s="513" t="s">
        <v>2892</v>
      </c>
    </row>
    <row r="3" spans="2:19" ht="25.15" customHeight="1">
      <c r="B3" s="513"/>
    </row>
    <row r="4" spans="2:19" ht="152.65" customHeight="1">
      <c r="B4" s="1049" t="s">
        <v>2598</v>
      </c>
      <c r="C4" s="1049"/>
      <c r="D4" s="1049"/>
      <c r="E4" s="1049"/>
      <c r="F4" s="1049"/>
      <c r="G4" s="1049"/>
      <c r="H4" s="1049"/>
      <c r="I4" s="1049"/>
      <c r="J4" s="1049"/>
      <c r="K4" s="1049"/>
      <c r="L4" s="1049"/>
      <c r="M4" s="1049"/>
      <c r="N4" s="1049"/>
      <c r="O4" s="1049"/>
    </row>
    <row r="5" spans="2:19" ht="85.9" customHeight="1">
      <c r="B5" s="1036" t="s">
        <v>2893</v>
      </c>
      <c r="C5" s="1036"/>
      <c r="D5" s="1036"/>
      <c r="E5" s="1036"/>
      <c r="F5" s="1036"/>
      <c r="G5" s="1036"/>
      <c r="H5" s="1036"/>
      <c r="I5" s="1036"/>
      <c r="J5" s="1036"/>
      <c r="K5" s="1036"/>
      <c r="L5" s="1036"/>
      <c r="M5" s="1036"/>
      <c r="N5" s="1036"/>
      <c r="O5" s="1036"/>
    </row>
    <row r="6" spans="2:19" ht="52.15" customHeight="1">
      <c r="B6" s="1040" t="s">
        <v>2894</v>
      </c>
      <c r="C6" s="1040"/>
      <c r="D6" s="1040"/>
      <c r="E6" s="1040"/>
      <c r="F6" s="1040"/>
      <c r="G6" s="1040"/>
      <c r="H6" s="1040"/>
      <c r="I6" s="1040"/>
      <c r="J6" s="1040"/>
      <c r="K6" s="1040"/>
      <c r="L6" s="1040"/>
      <c r="M6" s="1040"/>
      <c r="N6" s="1040"/>
      <c r="O6" s="1040"/>
    </row>
    <row r="7" spans="2:19" ht="72" customHeight="1">
      <c r="B7" s="455" t="s">
        <v>2540</v>
      </c>
      <c r="C7" s="1051" t="s">
        <v>2895</v>
      </c>
      <c r="D7" s="1052"/>
      <c r="E7" s="1052"/>
      <c r="F7" s="1052"/>
      <c r="G7" s="1052"/>
      <c r="H7" s="1052"/>
      <c r="I7" s="1052"/>
      <c r="J7" s="1052"/>
      <c r="K7" s="1052"/>
      <c r="L7" s="1052"/>
      <c r="M7" s="1052"/>
      <c r="N7" s="1052"/>
      <c r="O7" s="1052"/>
      <c r="P7" s="457" t="s">
        <v>2542</v>
      </c>
      <c r="Q7" s="1042"/>
      <c r="R7" s="1042"/>
      <c r="S7" s="1042"/>
    </row>
    <row r="8" spans="2:19" ht="124.9" customHeight="1">
      <c r="B8" s="1040" t="s">
        <v>2896</v>
      </c>
      <c r="C8" s="1040"/>
      <c r="D8" s="1040"/>
      <c r="E8" s="1040"/>
      <c r="F8" s="1040"/>
      <c r="G8" s="1040"/>
      <c r="H8" s="1040"/>
      <c r="I8" s="1040"/>
      <c r="J8" s="1040"/>
      <c r="K8" s="1040"/>
      <c r="L8" s="1040"/>
      <c r="M8" s="1040"/>
      <c r="N8" s="1040"/>
      <c r="O8" s="1040"/>
      <c r="P8" s="458"/>
      <c r="Q8" s="458"/>
    </row>
    <row r="9" spans="2:19" ht="70.900000000000006" customHeight="1">
      <c r="B9" s="455" t="s">
        <v>2540</v>
      </c>
      <c r="C9" s="1041" t="s">
        <v>2897</v>
      </c>
      <c r="D9" s="1048"/>
      <c r="E9" s="1048"/>
      <c r="F9" s="1048"/>
      <c r="G9" s="1048"/>
      <c r="H9" s="1048"/>
      <c r="I9" s="1048"/>
      <c r="J9" s="1048"/>
      <c r="K9" s="1048"/>
      <c r="L9" s="1048"/>
      <c r="M9" s="1048"/>
      <c r="N9" s="1048"/>
      <c r="O9" s="1048"/>
      <c r="P9" s="457" t="s">
        <v>2542</v>
      </c>
      <c r="Q9" s="1042"/>
      <c r="R9" s="1042"/>
      <c r="S9" s="1042"/>
    </row>
    <row r="10" spans="2:19" ht="110.65" customHeight="1">
      <c r="B10" s="1040" t="s">
        <v>2898</v>
      </c>
      <c r="C10" s="1040"/>
      <c r="D10" s="1040"/>
      <c r="E10" s="1040"/>
      <c r="F10" s="1040"/>
      <c r="G10" s="1040"/>
      <c r="H10" s="1040"/>
      <c r="I10" s="1040"/>
      <c r="J10" s="1040"/>
      <c r="K10" s="1040"/>
      <c r="L10" s="1040"/>
      <c r="M10" s="1040"/>
      <c r="N10" s="1040"/>
      <c r="O10" s="1040"/>
      <c r="P10" s="458"/>
      <c r="Q10" s="458"/>
    </row>
    <row r="11" spans="2:19" ht="79.150000000000006" customHeight="1">
      <c r="B11" s="455" t="s">
        <v>2540</v>
      </c>
      <c r="C11" s="1041" t="s">
        <v>2899</v>
      </c>
      <c r="D11" s="1048"/>
      <c r="E11" s="1048"/>
      <c r="F11" s="1048"/>
      <c r="G11" s="1048"/>
      <c r="H11" s="1048"/>
      <c r="I11" s="1048"/>
      <c r="J11" s="1048"/>
      <c r="K11" s="1048"/>
      <c r="L11" s="1048"/>
      <c r="M11" s="1048"/>
      <c r="N11" s="1048"/>
      <c r="O11" s="1048"/>
      <c r="P11" s="457" t="s">
        <v>2542</v>
      </c>
      <c r="Q11" s="1053" t="s">
        <v>2900</v>
      </c>
      <c r="R11" s="1043"/>
      <c r="S11" s="1043"/>
    </row>
    <row r="12" spans="2:19" ht="85.9" customHeight="1">
      <c r="B12" s="1036" t="s">
        <v>2901</v>
      </c>
      <c r="C12" s="1036"/>
      <c r="D12" s="1036"/>
      <c r="E12" s="1036"/>
      <c r="F12" s="1036"/>
      <c r="G12" s="1036"/>
      <c r="H12" s="1036"/>
      <c r="I12" s="1036"/>
      <c r="J12" s="1036"/>
      <c r="K12" s="1036"/>
      <c r="L12" s="1036"/>
      <c r="M12" s="1036"/>
      <c r="N12" s="1036"/>
      <c r="O12" s="1036"/>
    </row>
    <row r="13" spans="2:19" ht="25.15" customHeight="1">
      <c r="B13" s="1047" t="s">
        <v>2608</v>
      </c>
      <c r="C13" s="1047"/>
      <c r="D13" s="452"/>
      <c r="E13" s="452"/>
      <c r="F13" s="452"/>
      <c r="G13" s="452"/>
      <c r="H13" s="452"/>
      <c r="I13" s="452"/>
      <c r="J13" s="452"/>
      <c r="K13" s="452"/>
      <c r="L13" s="452"/>
      <c r="M13" s="452"/>
      <c r="N13" s="452"/>
      <c r="O13" s="452"/>
    </row>
    <row r="14" spans="2:19" ht="25.15" customHeight="1">
      <c r="C14">
        <v>1</v>
      </c>
      <c r="D14">
        <v>2</v>
      </c>
      <c r="E14">
        <v>3</v>
      </c>
      <c r="F14">
        <v>4</v>
      </c>
      <c r="G14">
        <v>5</v>
      </c>
      <c r="H14">
        <v>6</v>
      </c>
      <c r="I14">
        <v>7</v>
      </c>
      <c r="J14">
        <v>8</v>
      </c>
      <c r="K14">
        <v>9</v>
      </c>
      <c r="L14">
        <v>10</v>
      </c>
      <c r="M14">
        <v>11</v>
      </c>
      <c r="N14">
        <v>12</v>
      </c>
    </row>
    <row r="15" spans="2:19" s="468" customFormat="1" ht="43.9" customHeight="1">
      <c r="B15" s="462" t="s">
        <v>2902</v>
      </c>
      <c r="C15" s="463" t="s">
        <v>1830</v>
      </c>
      <c r="D15" s="463" t="s">
        <v>2548</v>
      </c>
      <c r="E15" s="463" t="s">
        <v>2549</v>
      </c>
      <c r="F15" s="463" t="s">
        <v>2550</v>
      </c>
      <c r="G15" s="463" t="s">
        <v>2551</v>
      </c>
      <c r="H15" s="463" t="s">
        <v>2552</v>
      </c>
      <c r="I15" s="463" t="s">
        <v>2553</v>
      </c>
      <c r="J15" s="463" t="s">
        <v>2554</v>
      </c>
      <c r="K15" s="463" t="s">
        <v>2555</v>
      </c>
      <c r="L15" s="463" t="s">
        <v>2556</v>
      </c>
      <c r="M15" s="463" t="s">
        <v>2557</v>
      </c>
      <c r="N15" s="463" t="s">
        <v>2558</v>
      </c>
      <c r="O15" s="463" t="s">
        <v>2559</v>
      </c>
      <c r="P15" s="1044" t="s">
        <v>2560</v>
      </c>
      <c r="Q15" s="1045"/>
      <c r="R15" s="517" t="s">
        <v>2561</v>
      </c>
      <c r="S15" s="467" t="s">
        <v>2562</v>
      </c>
    </row>
    <row r="16" spans="2:19" s="468" customFormat="1" ht="25.15" customHeight="1">
      <c r="B16" s="469" t="s">
        <v>2903</v>
      </c>
      <c r="C16" s="470">
        <v>4387.33</v>
      </c>
      <c r="D16" s="470">
        <f>IFERROR(GETPIVOTDATA("Sum of Poids (Kg)",'Data Par Département'!$A$3,"Type","Association","Departement",93,"Months (Date)",D14),"")</f>
        <v>3117.77</v>
      </c>
      <c r="E16" s="470">
        <f>IFERROR(GETPIVOTDATA("Sum of Poids (Kg)",'Data Par Département'!$A$3,"Type","Association","Departement",93,"Months (Date)",E14),"")</f>
        <v>2587.0500000000002</v>
      </c>
      <c r="F16" s="470">
        <f>IFERROR(GETPIVOTDATA("Sum of Poids (Kg)",'Data Par Département'!$A$3,"Type","Association","Departement",93,"Months (Date)",F14),"")</f>
        <v>929.06999999999994</v>
      </c>
      <c r="G16" s="470" t="str">
        <f>IFERROR(GETPIVOTDATA("Sum of Poids (Kg)",'Data Par Département'!$A$3,"Type","Association","Departement",93,"Months (Date)",G14),"")</f>
        <v/>
      </c>
      <c r="H16" s="470" t="str">
        <f>IFERROR(GETPIVOTDATA("Sum of Poids (Kg)",'Data Par Département'!$A$3,"Type","Association","Departement",93,"Months (Date)",H14),"")</f>
        <v/>
      </c>
      <c r="I16" s="470" t="str">
        <f>IFERROR(GETPIVOTDATA("Sum of Poids (Kg)",'Data Par Département'!$A$3,"Type","Association","Departement",93,"Months (Date)",I14),"")</f>
        <v/>
      </c>
      <c r="J16" s="470" t="str">
        <f>IFERROR(GETPIVOTDATA("Sum of Poids (Kg)",'Data Par Département'!$A$3,"Type","Association","Departement",93,"Months (Date)",J14),"")</f>
        <v/>
      </c>
      <c r="K16" s="470" t="str">
        <f>IFERROR(GETPIVOTDATA("Sum of Poids (Kg)",'Data Par Département'!$A$3,"Type","Association","Departement",93,"Months (Date)",K14),"")</f>
        <v/>
      </c>
      <c r="L16" s="470" t="str">
        <f>IFERROR(GETPIVOTDATA("Sum of Poids (Kg)",'Data Par Département'!$A$3,"Type","Association","Departement",93,"Months (Date)",L14),"")</f>
        <v/>
      </c>
      <c r="M16" s="470" t="str">
        <f>IFERROR(GETPIVOTDATA("Sum of Poids (Kg)",'Data Par Département'!$A$3,"Type","Association","Departement",93,"Months (Date)",M14),"")</f>
        <v/>
      </c>
      <c r="N16" s="470" t="str">
        <f>IFERROR(GETPIVOTDATA("Sum of Poids (Kg)",'Data Par Département'!$A$3,"Type","Association","Departement",93,"Months (Date)",N14),"")</f>
        <v/>
      </c>
      <c r="O16" s="471">
        <f>SUM(C16:N16)</f>
        <v>11021.220000000001</v>
      </c>
      <c r="P16" s="472"/>
      <c r="Q16" s="473"/>
      <c r="R16" s="474" cm="1">
        <f t="array" ref="R16">ROWS(_xlfn.UNIQUE(_xlfn._xlws.FILTER('Tableau de Suivi'!$K2:$K10320,('Tableau de Suivi'!$P2:$P10320="Association") * ('Tableau de Suivi'!$X2:$X10320=93))))</f>
        <v>5</v>
      </c>
      <c r="S16" s="475"/>
    </row>
    <row r="17" spans="2:21" s="468" customFormat="1" ht="25.15" customHeight="1">
      <c r="B17" s="469" t="s">
        <v>2904</v>
      </c>
      <c r="C17" s="470">
        <v>1498.5499999999997</v>
      </c>
      <c r="D17" s="470">
        <v>890.95</v>
      </c>
      <c r="E17" s="470">
        <v>987.40000000000009</v>
      </c>
      <c r="F17" s="470">
        <v>1121.9000000000001</v>
      </c>
      <c r="G17" s="470">
        <v>1736.05</v>
      </c>
      <c r="H17" s="470">
        <v>4350.6799999999994</v>
      </c>
      <c r="I17" s="470">
        <v>5396.19</v>
      </c>
      <c r="J17" s="470">
        <v>6620.97</v>
      </c>
      <c r="K17" s="470">
        <v>3694.52</v>
      </c>
      <c r="L17" s="470">
        <v>1912.9399999999998</v>
      </c>
      <c r="M17" s="476">
        <v>5092.1099999999997</v>
      </c>
      <c r="N17" s="476">
        <v>10554.810000000001</v>
      </c>
      <c r="O17" s="471">
        <f>SUM(C17:N17)</f>
        <v>43857.069999999992</v>
      </c>
      <c r="P17" s="472"/>
      <c r="Q17" s="473"/>
      <c r="R17" s="474">
        <v>9</v>
      </c>
      <c r="S17" s="475">
        <f>O17/R17</f>
        <v>4873.0077777777769</v>
      </c>
    </row>
    <row r="18" spans="2:21" s="468" customFormat="1" ht="25.15" customHeight="1">
      <c r="B18" s="469" t="s">
        <v>2905</v>
      </c>
      <c r="C18" s="470">
        <v>1636.9</v>
      </c>
      <c r="D18" s="470">
        <v>1915</v>
      </c>
      <c r="E18" s="470">
        <v>2741.45</v>
      </c>
      <c r="F18" s="470">
        <v>890</v>
      </c>
      <c r="G18" s="470">
        <v>1463.4549999999999</v>
      </c>
      <c r="H18" s="470">
        <v>928.45</v>
      </c>
      <c r="I18" s="470">
        <v>2315.8500000000004</v>
      </c>
      <c r="J18" s="470">
        <v>1540.5</v>
      </c>
      <c r="K18" s="470">
        <v>1702.9</v>
      </c>
      <c r="L18" s="470">
        <v>1034.7</v>
      </c>
      <c r="M18" s="470">
        <v>831.48</v>
      </c>
      <c r="N18" s="470">
        <v>1019.5</v>
      </c>
      <c r="O18" s="471">
        <f>SUM(C18:N18)</f>
        <v>18020.185000000001</v>
      </c>
      <c r="P18" s="472"/>
      <c r="Q18" s="473">
        <f>($O$17-O18)/O18</f>
        <v>1.4337746810035519</v>
      </c>
      <c r="R18" s="474">
        <v>4</v>
      </c>
      <c r="S18" s="475">
        <f t="shared" ref="S18:S22" si="0">O18/R18</f>
        <v>4505.0462500000003</v>
      </c>
    </row>
    <row r="19" spans="2:21" s="468" customFormat="1" ht="25.15" customHeight="1">
      <c r="B19" s="469" t="s">
        <v>2906</v>
      </c>
      <c r="C19" s="470">
        <v>4139.53</v>
      </c>
      <c r="D19" s="470">
        <v>4645.0599999999995</v>
      </c>
      <c r="E19" s="470">
        <v>5189.08</v>
      </c>
      <c r="F19" s="470">
        <v>3400.8100000000004</v>
      </c>
      <c r="G19" s="470">
        <v>3089.84</v>
      </c>
      <c r="H19" s="470">
        <v>3103.0019999999995</v>
      </c>
      <c r="I19" s="470">
        <v>2508.67</v>
      </c>
      <c r="J19" s="470">
        <v>2670.16</v>
      </c>
      <c r="K19" s="470">
        <v>1866.3200000000002</v>
      </c>
      <c r="L19" s="470">
        <v>1643.5</v>
      </c>
      <c r="M19" s="470">
        <v>2111.08</v>
      </c>
      <c r="N19" s="470">
        <v>2760.61</v>
      </c>
      <c r="O19" s="471">
        <f t="shared" ref="O19:O22" si="1">SUM(C19:N19)</f>
        <v>37127.661999999997</v>
      </c>
      <c r="P19" s="472"/>
      <c r="Q19" s="473">
        <f t="shared" ref="Q19:Q22" si="2">($O$17-O19)/O19</f>
        <v>0.1812505188180176</v>
      </c>
      <c r="R19" s="474">
        <v>4</v>
      </c>
      <c r="S19" s="475">
        <f t="shared" si="0"/>
        <v>9281.9154999999992</v>
      </c>
    </row>
    <row r="20" spans="2:21" s="468" customFormat="1" ht="25.15" customHeight="1">
      <c r="B20" s="469" t="s">
        <v>2907</v>
      </c>
      <c r="C20" s="470">
        <v>1160</v>
      </c>
      <c r="D20" s="470">
        <v>2529</v>
      </c>
      <c r="E20" s="470">
        <v>3607</v>
      </c>
      <c r="F20" s="470">
        <v>1552</v>
      </c>
      <c r="G20" s="470">
        <v>2107</v>
      </c>
      <c r="H20" s="470">
        <v>4783</v>
      </c>
      <c r="I20" s="470">
        <v>1760</v>
      </c>
      <c r="J20" s="470">
        <v>1986</v>
      </c>
      <c r="K20" s="470">
        <v>2467</v>
      </c>
      <c r="L20" s="470">
        <v>3782</v>
      </c>
      <c r="M20" s="470">
        <v>2581</v>
      </c>
      <c r="N20" s="470">
        <v>4807</v>
      </c>
      <c r="O20" s="471">
        <f t="shared" si="1"/>
        <v>33121</v>
      </c>
      <c r="P20" s="472"/>
      <c r="Q20" s="473">
        <f t="shared" si="2"/>
        <v>0.32414691585398969</v>
      </c>
      <c r="R20" s="474">
        <v>7</v>
      </c>
      <c r="S20" s="475">
        <f t="shared" si="0"/>
        <v>4731.5714285714284</v>
      </c>
    </row>
    <row r="21" spans="2:21" s="468" customFormat="1" ht="25.15" customHeight="1">
      <c r="B21" s="469" t="s">
        <v>2908</v>
      </c>
      <c r="C21" s="470">
        <v>1310</v>
      </c>
      <c r="D21" s="470">
        <v>1036</v>
      </c>
      <c r="E21" s="470">
        <v>2076</v>
      </c>
      <c r="F21" s="470">
        <v>2128</v>
      </c>
      <c r="G21" s="470">
        <v>2171</v>
      </c>
      <c r="H21" s="470">
        <v>2693</v>
      </c>
      <c r="I21" s="470">
        <v>2980</v>
      </c>
      <c r="J21" s="470">
        <v>742</v>
      </c>
      <c r="K21" s="470">
        <v>1179</v>
      </c>
      <c r="L21" s="470">
        <v>707</v>
      </c>
      <c r="M21" s="470">
        <v>1268</v>
      </c>
      <c r="N21" s="470">
        <v>2724</v>
      </c>
      <c r="O21" s="471">
        <f t="shared" si="1"/>
        <v>21014</v>
      </c>
      <c r="P21" s="472"/>
      <c r="Q21" s="473">
        <f t="shared" si="2"/>
        <v>1.0870405443989717</v>
      </c>
      <c r="R21" s="474">
        <v>16</v>
      </c>
      <c r="S21" s="475">
        <f t="shared" si="0"/>
        <v>1313.375</v>
      </c>
    </row>
    <row r="22" spans="2:21" s="468" customFormat="1" ht="25.15" customHeight="1">
      <c r="B22" s="469" t="s">
        <v>2909</v>
      </c>
      <c r="C22" s="470">
        <v>1165.2350000000001</v>
      </c>
      <c r="D22" s="470">
        <v>707.05100000000004</v>
      </c>
      <c r="E22" s="470">
        <v>1005.5070000000001</v>
      </c>
      <c r="F22" s="470">
        <v>888.72799999999995</v>
      </c>
      <c r="G22" s="470">
        <v>800.37800000000004</v>
      </c>
      <c r="H22" s="470">
        <v>1220.069</v>
      </c>
      <c r="I22" s="470">
        <v>0</v>
      </c>
      <c r="J22" s="470">
        <v>429.43600000000004</v>
      </c>
      <c r="K22" s="470">
        <v>937.66200000000003</v>
      </c>
      <c r="L22" s="470">
        <v>1229.6210000000001</v>
      </c>
      <c r="M22" s="470">
        <v>1251.1120000000001</v>
      </c>
      <c r="N22" s="470">
        <v>427.72700000000003</v>
      </c>
      <c r="O22" s="471">
        <f t="shared" si="1"/>
        <v>10062.526000000003</v>
      </c>
      <c r="P22" s="472"/>
      <c r="Q22" s="473">
        <f t="shared" si="2"/>
        <v>3.3584553222520843</v>
      </c>
      <c r="R22" s="474">
        <v>2</v>
      </c>
      <c r="S22" s="475">
        <f t="shared" si="0"/>
        <v>5031.2630000000017</v>
      </c>
    </row>
    <row r="23" spans="2:21" ht="25.15" customHeight="1">
      <c r="H23" s="478"/>
    </row>
    <row r="24" spans="2:21" s="468" customFormat="1" ht="49.15" customHeight="1">
      <c r="B24" s="479" t="s">
        <v>2910</v>
      </c>
      <c r="C24" s="463" t="s">
        <v>1830</v>
      </c>
      <c r="D24" s="463" t="s">
        <v>2548</v>
      </c>
      <c r="E24" s="463" t="s">
        <v>2549</v>
      </c>
      <c r="F24" s="463" t="s">
        <v>2550</v>
      </c>
      <c r="G24" s="463" t="s">
        <v>2551</v>
      </c>
      <c r="H24" s="463" t="s">
        <v>2552</v>
      </c>
      <c r="I24" s="463" t="s">
        <v>2553</v>
      </c>
      <c r="J24" s="463" t="s">
        <v>2554</v>
      </c>
      <c r="K24" s="463" t="s">
        <v>2555</v>
      </c>
      <c r="L24" s="463" t="s">
        <v>2556</v>
      </c>
      <c r="M24" s="463" t="s">
        <v>2557</v>
      </c>
      <c r="N24" s="463" t="s">
        <v>2558</v>
      </c>
      <c r="O24" s="463" t="s">
        <v>2559</v>
      </c>
      <c r="P24" s="1033" t="s">
        <v>2560</v>
      </c>
      <c r="Q24" s="1034"/>
      <c r="R24" s="483" t="s">
        <v>2571</v>
      </c>
      <c r="S24" s="484" t="s">
        <v>2612</v>
      </c>
    </row>
    <row r="25" spans="2:21" ht="25.15" customHeight="1">
      <c r="B25" s="469" t="s">
        <v>2903</v>
      </c>
      <c r="C25" s="470">
        <v>6061.22</v>
      </c>
      <c r="D25" s="470">
        <f>IFERROR(GETPIVOTDATA("Sum of Poids (Kg)",'Data Par Département'!$A$3,"Type","Professionnel","Departement",93,"Months (Date)",D14),"")</f>
        <v>3760.61</v>
      </c>
      <c r="E25" s="470">
        <f>IFERROR(GETPIVOTDATA("Sum of Poids (Kg)",'Data Par Département'!$A$3,"Type","Professionnel","Departement",93,"Months (Date)",E14),"")</f>
        <v>1979.7600000000002</v>
      </c>
      <c r="F25" s="470">
        <f>IFERROR(GETPIVOTDATA("Sum of Poids (Kg)",'Data Par Département'!$A$3,"Type","Professionnel","Departement",93,"Months (Date)",F14),"")</f>
        <v>2139.48</v>
      </c>
      <c r="G25" s="470" t="str">
        <f>IFERROR(GETPIVOTDATA("Sum of Poids (Kg)",'Data Par Département'!$A$3,"Type","Professionnel","Departement",93,"Months (Date)",G14),"")</f>
        <v/>
      </c>
      <c r="H25" s="470" t="str">
        <f>IFERROR(GETPIVOTDATA("Sum of Poids (Kg)",'Data Par Département'!$A$3,"Type","Professionnel","Departement",93,"Months (Date)",H14),"")</f>
        <v/>
      </c>
      <c r="I25" s="470" t="str">
        <f>IFERROR(GETPIVOTDATA("Sum of Poids (Kg)",'Data Par Département'!$A$3,"Type","Professionnel","Departement",93,"Months (Date)",I14),"")</f>
        <v/>
      </c>
      <c r="J25" s="470" t="str">
        <f>IFERROR(GETPIVOTDATA("Sum of Poids (Kg)",'Data Par Département'!$A$3,"Type","Professionnel","Departement",93,"Months (Date)",J14),"")</f>
        <v/>
      </c>
      <c r="K25" s="470" t="str">
        <f>IFERROR(GETPIVOTDATA("Sum of Poids (Kg)",'Data Par Département'!$A$3,"Type","Professionnel","Departement",93,"Months (Date)",K14),"")</f>
        <v/>
      </c>
      <c r="L25" s="470" t="str">
        <f>IFERROR(GETPIVOTDATA("Sum of Poids (Kg)",'Data Par Département'!$A$3,"Type","Professionnel","Departement",93,"Months (Date)",L14),"")</f>
        <v/>
      </c>
      <c r="M25" s="470" t="str">
        <f>IFERROR(GETPIVOTDATA("Sum of Poids (Kg)",'Data Par Département'!$A$3,"Type","Professionnel","Departement",93,"Months (Date)",M14),"")</f>
        <v/>
      </c>
      <c r="N25" s="470" t="str">
        <f>IFERROR(GETPIVOTDATA("Sum of Poids (Kg)",'Data Par Département'!$A$3,"Type","Professionnel","Departement",93,"Months (Date)",N14),"")</f>
        <v/>
      </c>
      <c r="O25" s="471">
        <f t="shared" ref="O25:O31" si="3">SUM(C25:N25)</f>
        <v>13941.07</v>
      </c>
      <c r="P25" s="482"/>
      <c r="Q25" s="473"/>
      <c r="R25" s="474" cm="1">
        <f t="array" ref="R25">ROWS(_xlfn.UNIQUE(_xlfn._xlws.FILTER('Tableau de Suivi'!$K2:$K10320,('Tableau de Suivi'!$P2:$P10320="Professionnel") * ('Tableau de Suivi'!$X2:$X10320=93))))</f>
        <v>5</v>
      </c>
      <c r="S25" s="475"/>
      <c r="T25" s="468"/>
      <c r="U25" s="468"/>
    </row>
    <row r="26" spans="2:21" ht="25.15" customHeight="1">
      <c r="B26" s="469" t="s">
        <v>2904</v>
      </c>
      <c r="C26" s="470">
        <v>1140.75</v>
      </c>
      <c r="D26" s="470">
        <v>2925.047</v>
      </c>
      <c r="E26" s="470">
        <v>2679.319</v>
      </c>
      <c r="F26" s="470">
        <v>2426.17</v>
      </c>
      <c r="G26" s="470">
        <v>2518.625</v>
      </c>
      <c r="H26" s="470">
        <v>5043.4259999999995</v>
      </c>
      <c r="I26" s="470">
        <v>6266.85</v>
      </c>
      <c r="J26" s="470">
        <v>5318.73</v>
      </c>
      <c r="K26" s="470">
        <v>6532.33</v>
      </c>
      <c r="L26" s="470">
        <v>3837.5699999999997</v>
      </c>
      <c r="M26" s="476">
        <v>6539.3750000000009</v>
      </c>
      <c r="N26" s="476">
        <v>11148.31</v>
      </c>
      <c r="O26" s="471">
        <f t="shared" si="3"/>
        <v>56376.501999999993</v>
      </c>
      <c r="P26" s="482"/>
      <c r="Q26" s="473"/>
      <c r="R26" s="474">
        <v>21</v>
      </c>
      <c r="S26" s="475">
        <f>O26/R26</f>
        <v>2684.5953333333332</v>
      </c>
      <c r="T26" s="468"/>
      <c r="U26" s="468"/>
    </row>
    <row r="27" spans="2:21" ht="25.15" customHeight="1">
      <c r="B27" s="469" t="s">
        <v>2905</v>
      </c>
      <c r="C27" s="470">
        <v>838.1</v>
      </c>
      <c r="D27" s="470">
        <v>926.00000000000011</v>
      </c>
      <c r="E27" s="470">
        <v>1196.93</v>
      </c>
      <c r="F27" s="470">
        <v>884.40000000000009</v>
      </c>
      <c r="G27" s="470">
        <v>1371.3</v>
      </c>
      <c r="H27" s="470">
        <v>1229.9000000000001</v>
      </c>
      <c r="I27" s="470">
        <v>2098.56</v>
      </c>
      <c r="J27" s="470">
        <v>291.5</v>
      </c>
      <c r="K27" s="470">
        <v>2625.9</v>
      </c>
      <c r="L27" s="470">
        <v>1977.38</v>
      </c>
      <c r="M27" s="470">
        <v>740.69</v>
      </c>
      <c r="N27" s="470">
        <v>648.5</v>
      </c>
      <c r="O27" s="471">
        <f t="shared" si="3"/>
        <v>14829.160000000002</v>
      </c>
      <c r="P27" s="482" t="s">
        <v>2573</v>
      </c>
      <c r="Q27" s="473">
        <f>($O$26-O27)/O27</f>
        <v>2.801732667258293</v>
      </c>
      <c r="R27" s="474">
        <v>4</v>
      </c>
      <c r="S27" s="475">
        <f t="shared" ref="S27:S31" si="4">O27/R27</f>
        <v>3707.2900000000004</v>
      </c>
      <c r="T27" s="468"/>
      <c r="U27" s="468"/>
    </row>
    <row r="28" spans="2:21" ht="25.15" customHeight="1">
      <c r="B28" s="469" t="s">
        <v>2906</v>
      </c>
      <c r="C28" s="470">
        <v>2211</v>
      </c>
      <c r="D28" s="470">
        <v>3194.8</v>
      </c>
      <c r="E28" s="470">
        <v>2115.3000000000002</v>
      </c>
      <c r="F28" s="470">
        <v>785.95</v>
      </c>
      <c r="G28" s="470">
        <v>653.54499999999996</v>
      </c>
      <c r="H28" s="470">
        <v>2179.0500000000002</v>
      </c>
      <c r="I28" s="470">
        <v>2051.04</v>
      </c>
      <c r="J28" s="470">
        <v>413</v>
      </c>
      <c r="K28" s="470">
        <v>980.08</v>
      </c>
      <c r="L28" s="470">
        <v>877.96</v>
      </c>
      <c r="M28" s="470">
        <v>695.68000000000006</v>
      </c>
      <c r="N28" s="470">
        <v>738.5</v>
      </c>
      <c r="O28" s="471">
        <f t="shared" si="3"/>
        <v>16895.905000000002</v>
      </c>
      <c r="P28" s="482"/>
      <c r="Q28" s="473">
        <f t="shared" ref="Q28:Q31" si="5">($O$26-O28)/O28</f>
        <v>2.3366961994637157</v>
      </c>
      <c r="R28" s="474">
        <v>4</v>
      </c>
      <c r="S28" s="475">
        <f t="shared" si="4"/>
        <v>4223.9762500000006</v>
      </c>
      <c r="T28" s="468"/>
      <c r="U28" s="468"/>
    </row>
    <row r="29" spans="2:21" ht="25.15" customHeight="1">
      <c r="B29" s="469" t="s">
        <v>2907</v>
      </c>
      <c r="C29" s="470">
        <v>1310</v>
      </c>
      <c r="D29" s="470">
        <v>2035</v>
      </c>
      <c r="E29" s="470">
        <v>3263</v>
      </c>
      <c r="F29" s="470">
        <v>2924</v>
      </c>
      <c r="G29" s="470">
        <v>2371</v>
      </c>
      <c r="H29" s="470">
        <v>3731</v>
      </c>
      <c r="I29" s="470">
        <v>1617</v>
      </c>
      <c r="J29" s="470">
        <v>0</v>
      </c>
      <c r="K29" s="470">
        <v>692</v>
      </c>
      <c r="L29" s="470">
        <v>636</v>
      </c>
      <c r="M29" s="470">
        <v>812</v>
      </c>
      <c r="N29" s="470">
        <v>467</v>
      </c>
      <c r="O29" s="471">
        <f t="shared" si="3"/>
        <v>19858</v>
      </c>
      <c r="P29" s="482"/>
      <c r="Q29" s="473">
        <f t="shared" si="5"/>
        <v>1.8389818712861312</v>
      </c>
      <c r="R29" s="474">
        <v>7</v>
      </c>
      <c r="S29" s="475">
        <f t="shared" si="4"/>
        <v>2836.8571428571427</v>
      </c>
      <c r="T29" s="468"/>
      <c r="U29" s="468"/>
    </row>
    <row r="30" spans="2:21" ht="25.15" customHeight="1">
      <c r="B30" s="469" t="s">
        <v>2908</v>
      </c>
      <c r="C30" s="470">
        <v>359</v>
      </c>
      <c r="D30" s="470">
        <v>602</v>
      </c>
      <c r="E30" s="470">
        <v>861</v>
      </c>
      <c r="F30" s="470">
        <v>2713</v>
      </c>
      <c r="G30" s="470">
        <v>3085</v>
      </c>
      <c r="H30" s="470">
        <v>6403</v>
      </c>
      <c r="I30" s="470">
        <v>6572</v>
      </c>
      <c r="J30" s="470">
        <v>160</v>
      </c>
      <c r="K30" s="470">
        <v>0</v>
      </c>
      <c r="L30" s="470">
        <v>1210</v>
      </c>
      <c r="M30" s="470">
        <v>1441</v>
      </c>
      <c r="N30" s="470">
        <v>1749</v>
      </c>
      <c r="O30" s="471">
        <f t="shared" si="3"/>
        <v>25155</v>
      </c>
      <c r="P30" s="482" t="s">
        <v>2574</v>
      </c>
      <c r="Q30" s="473">
        <f t="shared" si="5"/>
        <v>1.2411648578811367</v>
      </c>
      <c r="R30" s="474">
        <v>13</v>
      </c>
      <c r="S30" s="475">
        <f t="shared" si="4"/>
        <v>1935</v>
      </c>
      <c r="T30" s="468"/>
      <c r="U30" s="468"/>
    </row>
    <row r="31" spans="2:21" ht="25.15" customHeight="1">
      <c r="B31" s="469" t="s">
        <v>2909</v>
      </c>
      <c r="C31" s="470">
        <v>70.22</v>
      </c>
      <c r="D31" s="470">
        <v>480.20000000000005</v>
      </c>
      <c r="E31" s="470">
        <v>337.2</v>
      </c>
      <c r="F31" s="470">
        <v>49.3</v>
      </c>
      <c r="G31" s="470">
        <v>230</v>
      </c>
      <c r="H31" s="470">
        <v>827.95</v>
      </c>
      <c r="I31" s="470">
        <v>438.17999999999995</v>
      </c>
      <c r="J31" s="470">
        <v>122</v>
      </c>
      <c r="K31" s="470">
        <v>555.79999999999995</v>
      </c>
      <c r="L31" s="470">
        <v>355.1</v>
      </c>
      <c r="M31" s="470">
        <v>471.90000000000003</v>
      </c>
      <c r="N31" s="470">
        <v>106.9</v>
      </c>
      <c r="O31" s="471">
        <f t="shared" si="3"/>
        <v>4044.7500000000005</v>
      </c>
      <c r="P31" s="482"/>
      <c r="Q31" s="473">
        <f t="shared" si="5"/>
        <v>12.938191977254462</v>
      </c>
      <c r="R31" s="474">
        <v>5</v>
      </c>
      <c r="S31" s="475">
        <f t="shared" si="4"/>
        <v>808.95</v>
      </c>
      <c r="T31" s="468"/>
      <c r="U31" s="468"/>
    </row>
    <row r="32" spans="2:21" s="468" customFormat="1" ht="42" customHeight="1">
      <c r="B32" s="479" t="s">
        <v>2911</v>
      </c>
      <c r="C32" s="463" t="s">
        <v>1830</v>
      </c>
      <c r="D32" s="463" t="s">
        <v>2548</v>
      </c>
      <c r="E32" s="463" t="s">
        <v>2549</v>
      </c>
      <c r="F32" s="463" t="s">
        <v>2550</v>
      </c>
      <c r="G32" s="463" t="s">
        <v>2551</v>
      </c>
      <c r="H32" s="463" t="s">
        <v>2552</v>
      </c>
      <c r="I32" s="463" t="s">
        <v>2553</v>
      </c>
      <c r="J32" s="463" t="s">
        <v>2554</v>
      </c>
      <c r="K32" s="463" t="s">
        <v>2555</v>
      </c>
      <c r="L32" s="463" t="s">
        <v>2556</v>
      </c>
      <c r="M32" s="463" t="s">
        <v>2557</v>
      </c>
      <c r="N32" s="463" t="s">
        <v>2558</v>
      </c>
      <c r="O32" s="463" t="s">
        <v>2559</v>
      </c>
      <c r="P32" s="1033" t="s">
        <v>2560</v>
      </c>
      <c r="Q32" s="1034"/>
      <c r="R32" s="483" t="s">
        <v>2571</v>
      </c>
      <c r="S32" s="484" t="s">
        <v>2614</v>
      </c>
    </row>
    <row r="33" spans="2:21" ht="25.15" customHeight="1">
      <c r="B33" s="469" t="s">
        <v>2903</v>
      </c>
      <c r="C33" s="470">
        <v>29</v>
      </c>
      <c r="D33" s="470">
        <f>IFERROR(GETPIVOTDATA("Count of Partenaires / Associations",'Data Par Département'!$A$3,"Type","Professionnel","Departement",93,"Months (Date)",D14),"")</f>
        <v>21</v>
      </c>
      <c r="E33" s="470">
        <f>IFERROR(GETPIVOTDATA("Count of Partenaires / Associations",'Data Par Département'!$A$3,"Type","Professionnel","Departement",93,"Months (Date)",E14),"")</f>
        <v>19</v>
      </c>
      <c r="F33" s="470">
        <f>IFERROR(GETPIVOTDATA("Count of Partenaires / Associations",'Data Par Département'!$A$3,"Type","Professionnel","Departement",93,"Months (Date)",F14),"")</f>
        <v>15</v>
      </c>
      <c r="G33" s="470" t="str">
        <f>IFERROR(GETPIVOTDATA("Count of Partenaires / Associations",'Data Par Département'!$A$3,"Type","Professionnel","Departement",93,"Months (Date)",G14),"")</f>
        <v/>
      </c>
      <c r="H33" s="470" t="str">
        <f>IFERROR(GETPIVOTDATA("Count of Partenaires / Associations",'Data Par Département'!$A$3,"Type","Professionnel","Departement",93,"Months (Date)",H14),"")</f>
        <v/>
      </c>
      <c r="I33" s="470" t="str">
        <f>IFERROR(GETPIVOTDATA("Count of Partenaires / Associations",'Data Par Département'!$A$3,"Type","Professionnel","Departement",93,"Months (Date)",I14),"")</f>
        <v/>
      </c>
      <c r="J33" s="470" t="str">
        <f>IFERROR(GETPIVOTDATA("Count of Partenaires / Associations",'Data Par Département'!$A$3,"Type","Professionnel","Departement",93,"Months (Date)",J14),"")</f>
        <v/>
      </c>
      <c r="K33" s="470" t="str">
        <f>IFERROR(GETPIVOTDATA("Count of Partenaires / Associations",'Data Par Département'!$A$3,"Type","Professionnel","Departement",93,"Months (Date)",K14),"")</f>
        <v/>
      </c>
      <c r="L33" s="470" t="str">
        <f>IFERROR(GETPIVOTDATA("Count of Partenaires / Associations",'Data Par Département'!$A$3,"Type","Professionnel","Departement",93,"Months (Date)",L14),"")</f>
        <v/>
      </c>
      <c r="M33" s="470" t="str">
        <f>IFERROR(GETPIVOTDATA("Count of Partenaires / Associations",'Data Par Département'!$A$3,"Type","Professionnel","Departement",93,"Months (Date)",M14),"")</f>
        <v/>
      </c>
      <c r="N33" s="470" t="str">
        <f>IFERROR(GETPIVOTDATA("Count of Partenaires / Associations",'Data Par Département'!$A$3,"Type","Professionnel","Departement",93,"Months (Date)",N14),"")</f>
        <v/>
      </c>
      <c r="O33" s="471">
        <f>SUM(C33:N33)</f>
        <v>84</v>
      </c>
      <c r="P33" s="482"/>
      <c r="Q33" s="473"/>
      <c r="R33" s="474">
        <f>+R25</f>
        <v>5</v>
      </c>
      <c r="S33" s="475"/>
      <c r="T33" s="468"/>
      <c r="U33" s="468"/>
    </row>
    <row r="34" spans="2:21" ht="25.15" customHeight="1">
      <c r="B34" s="469" t="s">
        <v>2904</v>
      </c>
      <c r="C34" s="470">
        <v>6</v>
      </c>
      <c r="D34" s="470">
        <v>17</v>
      </c>
      <c r="E34" s="470">
        <v>23</v>
      </c>
      <c r="F34" s="470">
        <v>27</v>
      </c>
      <c r="G34" s="470">
        <v>23</v>
      </c>
      <c r="H34" s="470">
        <v>27</v>
      </c>
      <c r="I34" s="470">
        <v>51</v>
      </c>
      <c r="J34" s="470">
        <v>60</v>
      </c>
      <c r="K34" s="470">
        <v>37</v>
      </c>
      <c r="L34" s="470">
        <v>26</v>
      </c>
      <c r="M34" s="476">
        <v>29</v>
      </c>
      <c r="N34" s="476">
        <v>25</v>
      </c>
      <c r="O34" s="471">
        <f>SUM(C34:N34)</f>
        <v>351</v>
      </c>
      <c r="P34" s="482"/>
      <c r="Q34" s="473"/>
      <c r="R34" s="474">
        <f t="shared" ref="R34:R39" si="6">R26</f>
        <v>21</v>
      </c>
      <c r="S34" s="475">
        <f>O34/R34</f>
        <v>16.714285714285715</v>
      </c>
      <c r="T34" s="468"/>
      <c r="U34" s="468"/>
    </row>
    <row r="35" spans="2:21" ht="25.15" customHeight="1">
      <c r="B35" s="469" t="s">
        <v>2905</v>
      </c>
      <c r="C35" s="470">
        <v>10</v>
      </c>
      <c r="D35" s="470">
        <v>11</v>
      </c>
      <c r="E35" s="470">
        <v>15</v>
      </c>
      <c r="F35" s="470">
        <v>8</v>
      </c>
      <c r="G35" s="470">
        <v>12</v>
      </c>
      <c r="H35" s="470">
        <v>12</v>
      </c>
      <c r="I35" s="470">
        <v>13</v>
      </c>
      <c r="J35" s="470">
        <v>2</v>
      </c>
      <c r="K35" s="470">
        <v>14</v>
      </c>
      <c r="L35" s="470">
        <v>14</v>
      </c>
      <c r="M35" s="470">
        <v>9</v>
      </c>
      <c r="N35" s="470">
        <v>8</v>
      </c>
      <c r="O35" s="471">
        <f t="shared" ref="O35:O38" si="7">SUM(C35:N35)</f>
        <v>128</v>
      </c>
      <c r="P35" s="482"/>
      <c r="Q35" s="473">
        <f>($O$34-O35)/O35</f>
        <v>1.7421875</v>
      </c>
      <c r="R35" s="474">
        <f t="shared" si="6"/>
        <v>4</v>
      </c>
      <c r="S35" s="475">
        <f t="shared" ref="S35:S39" si="8">O35/R35</f>
        <v>32</v>
      </c>
      <c r="T35" s="468"/>
      <c r="U35" s="468"/>
    </row>
    <row r="36" spans="2:21" ht="25.15" customHeight="1">
      <c r="B36" s="469" t="s">
        <v>2906</v>
      </c>
      <c r="C36" s="470">
        <v>6</v>
      </c>
      <c r="D36" s="470">
        <v>8</v>
      </c>
      <c r="E36" s="470">
        <v>7</v>
      </c>
      <c r="F36" s="470">
        <v>5</v>
      </c>
      <c r="G36" s="470">
        <v>7</v>
      </c>
      <c r="H36" s="470">
        <v>19</v>
      </c>
      <c r="I36" s="470">
        <v>18</v>
      </c>
      <c r="J36" s="470">
        <v>4</v>
      </c>
      <c r="K36" s="470">
        <v>9</v>
      </c>
      <c r="L36" s="470">
        <v>9</v>
      </c>
      <c r="M36" s="470">
        <v>5</v>
      </c>
      <c r="N36" s="470">
        <v>9</v>
      </c>
      <c r="O36" s="471">
        <f t="shared" si="7"/>
        <v>106</v>
      </c>
      <c r="P36" s="482"/>
      <c r="Q36" s="473">
        <f t="shared" ref="Q36:Q39" si="9">($O$34-O36)/O36</f>
        <v>2.3113207547169812</v>
      </c>
      <c r="R36" s="474">
        <f t="shared" si="6"/>
        <v>4</v>
      </c>
      <c r="S36" s="475">
        <f t="shared" si="8"/>
        <v>26.5</v>
      </c>
      <c r="T36" s="468"/>
      <c r="U36" s="468"/>
    </row>
    <row r="37" spans="2:21" ht="25.15" customHeight="1">
      <c r="B37" s="469" t="s">
        <v>2907</v>
      </c>
      <c r="C37" s="470">
        <v>10</v>
      </c>
      <c r="D37" s="470">
        <v>15</v>
      </c>
      <c r="E37" s="470">
        <v>16</v>
      </c>
      <c r="F37" s="470">
        <v>14</v>
      </c>
      <c r="G37" s="470">
        <v>10</v>
      </c>
      <c r="H37" s="470">
        <v>13</v>
      </c>
      <c r="I37" s="470">
        <v>8</v>
      </c>
      <c r="J37" s="470">
        <v>0</v>
      </c>
      <c r="K37" s="470">
        <v>5</v>
      </c>
      <c r="L37" s="470">
        <v>5</v>
      </c>
      <c r="M37" s="470">
        <v>5</v>
      </c>
      <c r="N37" s="470">
        <v>4</v>
      </c>
      <c r="O37" s="471">
        <f t="shared" si="7"/>
        <v>105</v>
      </c>
      <c r="P37" s="482"/>
      <c r="Q37" s="473">
        <f t="shared" si="9"/>
        <v>2.342857142857143</v>
      </c>
      <c r="R37" s="474">
        <f t="shared" si="6"/>
        <v>7</v>
      </c>
      <c r="S37" s="475">
        <f t="shared" si="8"/>
        <v>15</v>
      </c>
      <c r="T37" s="468"/>
      <c r="U37" s="468"/>
    </row>
    <row r="38" spans="2:21" ht="25.15" customHeight="1">
      <c r="B38" s="469" t="s">
        <v>2908</v>
      </c>
      <c r="C38" s="470">
        <v>7</v>
      </c>
      <c r="D38" s="470">
        <v>11</v>
      </c>
      <c r="E38" s="470">
        <v>8</v>
      </c>
      <c r="F38" s="470">
        <v>13</v>
      </c>
      <c r="G38" s="470">
        <v>11</v>
      </c>
      <c r="H38" s="470">
        <v>27</v>
      </c>
      <c r="I38" s="470">
        <v>20</v>
      </c>
      <c r="J38" s="470">
        <v>1</v>
      </c>
      <c r="K38" s="470">
        <v>0</v>
      </c>
      <c r="L38" s="470">
        <v>1</v>
      </c>
      <c r="M38" s="470">
        <v>6</v>
      </c>
      <c r="N38" s="470">
        <v>12</v>
      </c>
      <c r="O38" s="471">
        <f t="shared" si="7"/>
        <v>117</v>
      </c>
      <c r="P38" s="482"/>
      <c r="Q38" s="473">
        <f t="shared" si="9"/>
        <v>2</v>
      </c>
      <c r="R38" s="474">
        <f t="shared" si="6"/>
        <v>13</v>
      </c>
      <c r="S38" s="475">
        <f t="shared" si="8"/>
        <v>9</v>
      </c>
      <c r="T38" s="468"/>
      <c r="U38" s="468"/>
    </row>
    <row r="39" spans="2:21" ht="25.15" customHeight="1">
      <c r="B39" s="469" t="s">
        <v>2909</v>
      </c>
      <c r="C39" s="470"/>
      <c r="D39" s="470"/>
      <c r="E39" s="470"/>
      <c r="F39" s="470"/>
      <c r="G39" s="470"/>
      <c r="H39" s="470"/>
      <c r="I39" s="470"/>
      <c r="J39" s="470"/>
      <c r="K39" s="470"/>
      <c r="L39" s="470"/>
      <c r="M39" s="470"/>
      <c r="N39" s="470"/>
      <c r="O39" s="471">
        <v>89</v>
      </c>
      <c r="P39" s="482" t="s">
        <v>2615</v>
      </c>
      <c r="Q39" s="473">
        <f t="shared" si="9"/>
        <v>2.9438202247191012</v>
      </c>
      <c r="R39" s="474">
        <f t="shared" si="6"/>
        <v>5</v>
      </c>
      <c r="S39" s="475">
        <f t="shared" si="8"/>
        <v>17.8</v>
      </c>
      <c r="T39" s="468"/>
      <c r="U39" s="468"/>
    </row>
    <row r="40" spans="2:21" ht="46.9" customHeight="1">
      <c r="B40" s="523" t="s">
        <v>2577</v>
      </c>
      <c r="C40" s="483" t="s">
        <v>1830</v>
      </c>
      <c r="D40" s="483" t="s">
        <v>2548</v>
      </c>
      <c r="E40" s="483" t="s">
        <v>2549</v>
      </c>
      <c r="F40" s="483" t="s">
        <v>2550</v>
      </c>
      <c r="G40" s="483" t="s">
        <v>2551</v>
      </c>
      <c r="H40" s="483" t="s">
        <v>2552</v>
      </c>
      <c r="I40" s="483" t="s">
        <v>2553</v>
      </c>
      <c r="J40" s="483" t="s">
        <v>2554</v>
      </c>
      <c r="K40" s="483" t="s">
        <v>2555</v>
      </c>
      <c r="L40" s="483" t="s">
        <v>2556</v>
      </c>
      <c r="M40" s="483" t="s">
        <v>2557</v>
      </c>
      <c r="N40" s="483" t="s">
        <v>2558</v>
      </c>
      <c r="O40" s="483" t="s">
        <v>2559</v>
      </c>
      <c r="P40" s="1033" t="s">
        <v>2560</v>
      </c>
      <c r="Q40" s="1034"/>
      <c r="R40" s="468"/>
      <c r="S40" s="489"/>
      <c r="T40" s="468"/>
      <c r="U40" s="468"/>
    </row>
    <row r="41" spans="2:21" ht="25.15" customHeight="1">
      <c r="B41" s="469" t="s">
        <v>2903</v>
      </c>
      <c r="C41" s="470">
        <f t="shared" ref="C41:O47" si="10">C25/C33</f>
        <v>209.00758620689655</v>
      </c>
      <c r="D41" s="470">
        <f t="shared" si="10"/>
        <v>179.07666666666668</v>
      </c>
      <c r="E41" s="470">
        <f t="shared" si="10"/>
        <v>104.19789473684212</v>
      </c>
      <c r="F41" s="470">
        <f>IFERROR(F25/F33,"")</f>
        <v>142.63200000000001</v>
      </c>
      <c r="G41" s="470" t="str">
        <f t="shared" ref="G41:N41" si="11">IFERROR(G25/G33,"")</f>
        <v/>
      </c>
      <c r="H41" s="470" t="str">
        <f t="shared" si="11"/>
        <v/>
      </c>
      <c r="I41" s="470" t="str">
        <f t="shared" si="11"/>
        <v/>
      </c>
      <c r="J41" s="470" t="str">
        <f t="shared" si="11"/>
        <v/>
      </c>
      <c r="K41" s="470" t="str">
        <f t="shared" si="11"/>
        <v/>
      </c>
      <c r="L41" s="470" t="str">
        <f t="shared" si="11"/>
        <v/>
      </c>
      <c r="M41" s="470" t="str">
        <f t="shared" si="11"/>
        <v/>
      </c>
      <c r="N41" s="470" t="str">
        <f t="shared" si="11"/>
        <v/>
      </c>
      <c r="O41" s="471">
        <f t="shared" si="10"/>
        <v>165.96511904761905</v>
      </c>
      <c r="P41" s="472"/>
      <c r="Q41" s="473"/>
    </row>
    <row r="42" spans="2:21" ht="25.15" customHeight="1">
      <c r="B42" s="469" t="s">
        <v>2904</v>
      </c>
      <c r="C42" s="470">
        <f t="shared" si="10"/>
        <v>190.125</v>
      </c>
      <c r="D42" s="470">
        <f t="shared" si="10"/>
        <v>172.06158823529412</v>
      </c>
      <c r="E42" s="470">
        <f t="shared" si="10"/>
        <v>116.49213043478261</v>
      </c>
      <c r="F42" s="470">
        <f t="shared" si="10"/>
        <v>89.858148148148146</v>
      </c>
      <c r="G42" s="470">
        <f t="shared" si="10"/>
        <v>109.5054347826087</v>
      </c>
      <c r="H42" s="470">
        <f t="shared" si="10"/>
        <v>186.79355555555554</v>
      </c>
      <c r="I42" s="470">
        <f t="shared" si="10"/>
        <v>122.87941176470589</v>
      </c>
      <c r="J42" s="470">
        <f t="shared" si="10"/>
        <v>88.645499999999998</v>
      </c>
      <c r="K42" s="470">
        <f t="shared" si="10"/>
        <v>176.54945945945946</v>
      </c>
      <c r="L42" s="476">
        <f t="shared" si="10"/>
        <v>147.59884615384615</v>
      </c>
      <c r="M42" s="476">
        <f t="shared" si="10"/>
        <v>225.49568965517244</v>
      </c>
      <c r="N42" s="476">
        <f t="shared" si="10"/>
        <v>445.93239999999997</v>
      </c>
      <c r="O42" s="471">
        <f t="shared" si="10"/>
        <v>160.6168148148148</v>
      </c>
      <c r="P42" s="472"/>
      <c r="Q42" s="473"/>
    </row>
    <row r="43" spans="2:21" ht="25.15" customHeight="1">
      <c r="B43" s="469" t="s">
        <v>2905</v>
      </c>
      <c r="C43" s="470">
        <f t="shared" si="10"/>
        <v>83.81</v>
      </c>
      <c r="D43" s="470">
        <f t="shared" si="10"/>
        <v>84.181818181818187</v>
      </c>
      <c r="E43" s="470">
        <f t="shared" si="10"/>
        <v>79.795333333333332</v>
      </c>
      <c r="F43" s="470">
        <f t="shared" si="10"/>
        <v>110.55000000000001</v>
      </c>
      <c r="G43" s="470">
        <f t="shared" si="10"/>
        <v>114.27499999999999</v>
      </c>
      <c r="H43" s="470">
        <f t="shared" si="10"/>
        <v>102.49166666666667</v>
      </c>
      <c r="I43" s="470">
        <f t="shared" si="10"/>
        <v>161.4276923076923</v>
      </c>
      <c r="J43" s="470">
        <f t="shared" si="10"/>
        <v>145.75</v>
      </c>
      <c r="K43" s="470">
        <f t="shared" si="10"/>
        <v>187.56428571428572</v>
      </c>
      <c r="L43" s="470">
        <f t="shared" si="10"/>
        <v>141.24142857142857</v>
      </c>
      <c r="M43" s="470">
        <f t="shared" si="10"/>
        <v>82.298888888888897</v>
      </c>
      <c r="N43" s="470">
        <f t="shared" si="10"/>
        <v>81.0625</v>
      </c>
      <c r="O43" s="471">
        <f t="shared" si="10"/>
        <v>115.85281250000001</v>
      </c>
      <c r="P43" s="472"/>
      <c r="Q43" s="473">
        <f>($O$42-O43)/O43</f>
        <v>0.38638684162125786</v>
      </c>
    </row>
    <row r="44" spans="2:21" ht="25.15" customHeight="1">
      <c r="B44" s="469" t="s">
        <v>2906</v>
      </c>
      <c r="C44" s="470">
        <f t="shared" si="10"/>
        <v>368.5</v>
      </c>
      <c r="D44" s="470">
        <f t="shared" si="10"/>
        <v>399.35</v>
      </c>
      <c r="E44" s="470">
        <f t="shared" si="10"/>
        <v>302.18571428571431</v>
      </c>
      <c r="F44" s="470">
        <f t="shared" si="10"/>
        <v>157.19</v>
      </c>
      <c r="G44" s="470">
        <f t="shared" si="10"/>
        <v>93.363571428571419</v>
      </c>
      <c r="H44" s="470">
        <f t="shared" si="10"/>
        <v>114.68684210526317</v>
      </c>
      <c r="I44" s="470">
        <f t="shared" si="10"/>
        <v>113.94666666666666</v>
      </c>
      <c r="J44" s="470">
        <f t="shared" si="10"/>
        <v>103.25</v>
      </c>
      <c r="K44" s="470">
        <f t="shared" si="10"/>
        <v>108.89777777777778</v>
      </c>
      <c r="L44" s="470">
        <f t="shared" si="10"/>
        <v>97.551111111111112</v>
      </c>
      <c r="M44" s="470">
        <f t="shared" si="10"/>
        <v>139.13600000000002</v>
      </c>
      <c r="N44" s="470">
        <f t="shared" si="10"/>
        <v>82.055555555555557</v>
      </c>
      <c r="O44" s="471">
        <f t="shared" si="10"/>
        <v>159.39533018867928</v>
      </c>
      <c r="P44" s="472"/>
      <c r="Q44" s="473">
        <f t="shared" ref="Q44:Q47" si="12">($O$42-O44)/O44</f>
        <v>7.6632397240849279E-3</v>
      </c>
    </row>
    <row r="45" spans="2:21" ht="25.15" customHeight="1">
      <c r="B45" s="469" t="s">
        <v>2907</v>
      </c>
      <c r="C45" s="470">
        <f t="shared" si="10"/>
        <v>131</v>
      </c>
      <c r="D45" s="470">
        <f t="shared" si="10"/>
        <v>135.66666666666666</v>
      </c>
      <c r="E45" s="470">
        <f t="shared" si="10"/>
        <v>203.9375</v>
      </c>
      <c r="F45" s="470">
        <f t="shared" si="10"/>
        <v>208.85714285714286</v>
      </c>
      <c r="G45" s="470">
        <f t="shared" si="10"/>
        <v>237.1</v>
      </c>
      <c r="H45" s="470">
        <f t="shared" si="10"/>
        <v>287</v>
      </c>
      <c r="I45" s="470">
        <f t="shared" si="10"/>
        <v>202.125</v>
      </c>
      <c r="J45" s="470">
        <f>IFERROR(J29/J37,0)</f>
        <v>0</v>
      </c>
      <c r="K45" s="470">
        <f t="shared" si="10"/>
        <v>138.4</v>
      </c>
      <c r="L45" s="470">
        <f t="shared" si="10"/>
        <v>127.2</v>
      </c>
      <c r="M45" s="470">
        <f t="shared" si="10"/>
        <v>162.4</v>
      </c>
      <c r="N45" s="470">
        <f t="shared" si="10"/>
        <v>116.75</v>
      </c>
      <c r="O45" s="471">
        <f t="shared" si="10"/>
        <v>189.12380952380951</v>
      </c>
      <c r="P45" s="472"/>
      <c r="Q45" s="473">
        <f t="shared" si="12"/>
        <v>-0.15073191884602904</v>
      </c>
    </row>
    <row r="46" spans="2:21" ht="25.15" customHeight="1">
      <c r="B46" s="469" t="s">
        <v>2908</v>
      </c>
      <c r="C46" s="470">
        <f t="shared" si="10"/>
        <v>51.285714285714285</v>
      </c>
      <c r="D46" s="470">
        <f t="shared" si="10"/>
        <v>54.727272727272727</v>
      </c>
      <c r="E46" s="470">
        <f t="shared" si="10"/>
        <v>107.625</v>
      </c>
      <c r="F46" s="470">
        <f t="shared" si="10"/>
        <v>208.69230769230768</v>
      </c>
      <c r="G46" s="470">
        <f t="shared" si="10"/>
        <v>280.45454545454544</v>
      </c>
      <c r="H46" s="470">
        <f t="shared" si="10"/>
        <v>237.14814814814815</v>
      </c>
      <c r="I46" s="470">
        <f t="shared" si="10"/>
        <v>328.6</v>
      </c>
      <c r="J46" s="470">
        <f t="shared" si="10"/>
        <v>160</v>
      </c>
      <c r="K46" s="470"/>
      <c r="L46" s="470">
        <f t="shared" si="10"/>
        <v>1210</v>
      </c>
      <c r="M46" s="470">
        <f t="shared" si="10"/>
        <v>240.16666666666666</v>
      </c>
      <c r="N46" s="470">
        <f t="shared" si="10"/>
        <v>145.75</v>
      </c>
      <c r="O46" s="471">
        <f t="shared" si="10"/>
        <v>215</v>
      </c>
      <c r="P46" s="472"/>
      <c r="Q46" s="473">
        <f t="shared" si="12"/>
        <v>-0.25294504737295442</v>
      </c>
    </row>
    <row r="47" spans="2:21" ht="25.15" customHeight="1">
      <c r="B47" s="469" t="s">
        <v>2909</v>
      </c>
      <c r="C47" s="470"/>
      <c r="D47" s="470"/>
      <c r="E47" s="470"/>
      <c r="F47" s="470"/>
      <c r="G47" s="470"/>
      <c r="H47" s="470"/>
      <c r="I47" s="470"/>
      <c r="J47" s="470"/>
      <c r="K47" s="470"/>
      <c r="L47" s="470"/>
      <c r="M47" s="470"/>
      <c r="N47" s="470"/>
      <c r="O47" s="471">
        <f t="shared" si="10"/>
        <v>45.446629213483149</v>
      </c>
      <c r="P47" s="472"/>
      <c r="Q47" s="473">
        <f t="shared" si="12"/>
        <v>2.5341854301300493</v>
      </c>
    </row>
    <row r="48" spans="2:21" ht="36" customHeight="1">
      <c r="B48" s="486"/>
      <c r="C48" s="487"/>
      <c r="D48" s="487"/>
      <c r="E48" s="487"/>
      <c r="F48" s="487"/>
      <c r="G48" s="487"/>
      <c r="H48" s="487"/>
      <c r="I48" s="487"/>
      <c r="J48" s="487"/>
      <c r="K48" s="487"/>
      <c r="L48" s="487"/>
      <c r="M48" s="487"/>
      <c r="N48" s="487"/>
      <c r="O48" s="488"/>
      <c r="P48" s="488"/>
    </row>
    <row r="49" spans="2:19" s="468" customFormat="1" ht="40.9" customHeight="1">
      <c r="B49" s="479" t="s">
        <v>2912</v>
      </c>
      <c r="C49" s="463" t="s">
        <v>1830</v>
      </c>
      <c r="D49" s="463" t="s">
        <v>2548</v>
      </c>
      <c r="E49" s="463" t="s">
        <v>2549</v>
      </c>
      <c r="F49" s="463" t="s">
        <v>2550</v>
      </c>
      <c r="G49" s="463" t="s">
        <v>2551</v>
      </c>
      <c r="H49" s="463" t="s">
        <v>2552</v>
      </c>
      <c r="I49" s="463" t="s">
        <v>2553</v>
      </c>
      <c r="J49" s="463" t="s">
        <v>2554</v>
      </c>
      <c r="K49" s="463" t="s">
        <v>2555</v>
      </c>
      <c r="L49" s="463" t="s">
        <v>2556</v>
      </c>
      <c r="M49" s="463" t="s">
        <v>2557</v>
      </c>
      <c r="N49" s="463" t="s">
        <v>2558</v>
      </c>
      <c r="O49" s="463" t="s">
        <v>2559</v>
      </c>
      <c r="P49" s="1033" t="s">
        <v>2560</v>
      </c>
      <c r="Q49" s="1034"/>
      <c r="R49" s="483" t="s">
        <v>2561</v>
      </c>
      <c r="S49" s="484" t="s">
        <v>2579</v>
      </c>
    </row>
    <row r="50" spans="2:19" s="468" customFormat="1" ht="25.15" customHeight="1">
      <c r="B50" s="469" t="s">
        <v>2903</v>
      </c>
      <c r="C50" s="470">
        <v>24</v>
      </c>
      <c r="D50" s="470">
        <f>IFERROR(GETPIVOTDATA("Count of Partenaires / Associations",'Data Par Département'!$A$3,"Type","Association","Departement",93,"Months (Date)",D14),"")</f>
        <v>19</v>
      </c>
      <c r="E50" s="470">
        <f>IFERROR(GETPIVOTDATA("Count of Partenaires / Associations",'Data Par Département'!$A$3,"Type","Association","Departement",93,"Months (Date)",E14),"")</f>
        <v>24</v>
      </c>
      <c r="F50" s="470">
        <f>IFERROR(GETPIVOTDATA("Count of Partenaires / Associations",'Data Par Département'!$A$3,"Type","Association","Departement",93,"Months (Date)",F14),"")</f>
        <v>13</v>
      </c>
      <c r="G50" s="470" t="str">
        <f>IFERROR(GETPIVOTDATA("Count of Partenaires / Associations",'Data Par Département'!$A$3,"Type","Association","Departement",93,"Months (Date)",G14),"")</f>
        <v/>
      </c>
      <c r="H50" s="470" t="str">
        <f>IFERROR(GETPIVOTDATA("Count of Partenaires / Associations",'Data Par Département'!$A$3,"Type","Association","Departement",93,"Months (Date)",H14),"")</f>
        <v/>
      </c>
      <c r="I50" s="470" t="str">
        <f>IFERROR(GETPIVOTDATA("Count of Partenaires / Associations",'Data Par Département'!$A$3,"Type","Association","Departement",93,"Months (Date)",I14),"")</f>
        <v/>
      </c>
      <c r="J50" s="470" t="str">
        <f>IFERROR(GETPIVOTDATA("Count of Partenaires / Associations",'Data Par Département'!$A$3,"Type","Association","Departement",93,"Months (Date)",J14),"")</f>
        <v/>
      </c>
      <c r="K50" s="470" t="str">
        <f>IFERROR(GETPIVOTDATA("Count of Partenaires / Associations",'Data Par Département'!$A$3,"Type","Association","Departement",93,"Months (Date)",K14),"")</f>
        <v/>
      </c>
      <c r="L50" s="470" t="str">
        <f>IFERROR(GETPIVOTDATA("Count of Partenaires / Associations",'Data Par Département'!$A$3,"Type","Association","Departement",93,"Months (Date)",L14),"")</f>
        <v/>
      </c>
      <c r="M50" s="470" t="str">
        <f>IFERROR(GETPIVOTDATA("Count of Partenaires / Associations",'Data Par Département'!$A$3,"Type","Association","Departement",93,"Months (Date)",M14),"")</f>
        <v/>
      </c>
      <c r="N50" s="470" t="str">
        <f>IFERROR(GETPIVOTDATA("Count of Partenaires / Associations",'Data Par Département'!$A$3,"Type","Association","Departement",93,"Months (Date)",N14),"")</f>
        <v/>
      </c>
      <c r="O50" s="471">
        <f t="shared" ref="O50:O55" si="13">SUM(C50:N50)</f>
        <v>80</v>
      </c>
      <c r="P50" s="472"/>
      <c r="Q50" s="473"/>
      <c r="R50" s="474">
        <f>+R16</f>
        <v>5</v>
      </c>
      <c r="S50" s="475"/>
    </row>
    <row r="51" spans="2:19" s="468" customFormat="1" ht="25.15" customHeight="1">
      <c r="B51" s="469" t="s">
        <v>2904</v>
      </c>
      <c r="C51" s="470">
        <v>9</v>
      </c>
      <c r="D51" s="470">
        <v>8</v>
      </c>
      <c r="E51" s="470">
        <v>8</v>
      </c>
      <c r="F51" s="470">
        <v>11</v>
      </c>
      <c r="G51" s="470">
        <v>16</v>
      </c>
      <c r="H51" s="470">
        <v>21</v>
      </c>
      <c r="I51" s="470">
        <v>36</v>
      </c>
      <c r="J51" s="470">
        <v>56</v>
      </c>
      <c r="K51" s="470">
        <v>31</v>
      </c>
      <c r="L51" s="470">
        <v>29</v>
      </c>
      <c r="M51" s="476">
        <v>26</v>
      </c>
      <c r="N51" s="476">
        <v>25</v>
      </c>
      <c r="O51" s="471">
        <f t="shared" si="13"/>
        <v>276</v>
      </c>
      <c r="P51" s="472"/>
      <c r="Q51" s="473"/>
      <c r="R51" s="474">
        <f t="shared" ref="R51:R56" si="14">R17</f>
        <v>9</v>
      </c>
      <c r="S51" s="475">
        <f>O51/R51</f>
        <v>30.666666666666668</v>
      </c>
    </row>
    <row r="52" spans="2:19" s="468" customFormat="1" ht="25.15" customHeight="1">
      <c r="B52" s="469" t="s">
        <v>2905</v>
      </c>
      <c r="C52" s="470">
        <v>5</v>
      </c>
      <c r="D52" s="470">
        <v>5</v>
      </c>
      <c r="E52" s="470">
        <v>6</v>
      </c>
      <c r="F52" s="470">
        <v>4</v>
      </c>
      <c r="G52" s="470">
        <v>5</v>
      </c>
      <c r="H52" s="470">
        <v>5</v>
      </c>
      <c r="I52" s="470">
        <v>11</v>
      </c>
      <c r="J52" s="470">
        <v>3</v>
      </c>
      <c r="K52" s="470">
        <v>12</v>
      </c>
      <c r="L52" s="470">
        <v>7</v>
      </c>
      <c r="M52" s="470">
        <v>9</v>
      </c>
      <c r="N52" s="470">
        <v>9</v>
      </c>
      <c r="O52" s="471">
        <f t="shared" si="13"/>
        <v>81</v>
      </c>
      <c r="P52" s="472"/>
      <c r="Q52" s="473">
        <f>($O$51-O52)/O52</f>
        <v>2.4074074074074074</v>
      </c>
      <c r="R52" s="474">
        <f t="shared" si="14"/>
        <v>4</v>
      </c>
      <c r="S52" s="475">
        <f t="shared" ref="S52:S56" si="15">O52/R52</f>
        <v>20.25</v>
      </c>
    </row>
    <row r="53" spans="2:19" s="468" customFormat="1" ht="25.15" customHeight="1">
      <c r="B53" s="469" t="s">
        <v>2906</v>
      </c>
      <c r="C53" s="470">
        <v>19</v>
      </c>
      <c r="D53" s="470">
        <v>26</v>
      </c>
      <c r="E53" s="470">
        <v>21</v>
      </c>
      <c r="F53" s="470">
        <v>18</v>
      </c>
      <c r="G53" s="470">
        <v>16</v>
      </c>
      <c r="H53" s="470">
        <v>13</v>
      </c>
      <c r="I53" s="470">
        <v>15</v>
      </c>
      <c r="J53" s="470">
        <v>11</v>
      </c>
      <c r="K53" s="470">
        <v>11</v>
      </c>
      <c r="L53" s="470">
        <v>7</v>
      </c>
      <c r="M53" s="470">
        <v>9</v>
      </c>
      <c r="N53" s="470">
        <v>14</v>
      </c>
      <c r="O53" s="471">
        <f t="shared" si="13"/>
        <v>180</v>
      </c>
      <c r="P53" s="472"/>
      <c r="Q53" s="473">
        <f t="shared" ref="Q53:Q56" si="16">($O$51-O53)/O53</f>
        <v>0.53333333333333333</v>
      </c>
      <c r="R53" s="474">
        <f t="shared" si="14"/>
        <v>4</v>
      </c>
      <c r="S53" s="475">
        <f t="shared" si="15"/>
        <v>45</v>
      </c>
    </row>
    <row r="54" spans="2:19" s="468" customFormat="1" ht="25.15" customHeight="1">
      <c r="B54" s="469" t="s">
        <v>2907</v>
      </c>
      <c r="C54" s="470">
        <v>13</v>
      </c>
      <c r="D54" s="470">
        <v>10</v>
      </c>
      <c r="E54" s="470">
        <v>27</v>
      </c>
      <c r="F54" s="470">
        <v>14</v>
      </c>
      <c r="G54" s="470">
        <v>13</v>
      </c>
      <c r="H54" s="470">
        <v>27</v>
      </c>
      <c r="I54" s="470">
        <v>9</v>
      </c>
      <c r="J54" s="470">
        <v>12</v>
      </c>
      <c r="K54" s="470">
        <v>12</v>
      </c>
      <c r="L54" s="470">
        <v>18</v>
      </c>
      <c r="M54" s="470">
        <v>16</v>
      </c>
      <c r="N54" s="470">
        <v>30</v>
      </c>
      <c r="O54" s="471">
        <f t="shared" si="13"/>
        <v>201</v>
      </c>
      <c r="P54" s="472"/>
      <c r="Q54" s="473">
        <f t="shared" si="16"/>
        <v>0.37313432835820898</v>
      </c>
      <c r="R54" s="474">
        <f t="shared" si="14"/>
        <v>7</v>
      </c>
      <c r="S54" s="475">
        <f t="shared" si="15"/>
        <v>28.714285714285715</v>
      </c>
    </row>
    <row r="55" spans="2:19" s="468" customFormat="1" ht="25.15" customHeight="1">
      <c r="B55" s="469" t="s">
        <v>2908</v>
      </c>
      <c r="C55" s="470">
        <v>10</v>
      </c>
      <c r="D55" s="470">
        <v>9</v>
      </c>
      <c r="E55" s="470">
        <v>14</v>
      </c>
      <c r="F55" s="470">
        <v>19</v>
      </c>
      <c r="G55" s="470">
        <v>11</v>
      </c>
      <c r="H55" s="470">
        <v>19</v>
      </c>
      <c r="I55" s="470">
        <v>24</v>
      </c>
      <c r="J55" s="470">
        <v>7</v>
      </c>
      <c r="K55" s="470">
        <v>8</v>
      </c>
      <c r="L55" s="470">
        <v>6</v>
      </c>
      <c r="M55" s="470">
        <v>10</v>
      </c>
      <c r="N55" s="470">
        <v>11</v>
      </c>
      <c r="O55" s="471">
        <f t="shared" si="13"/>
        <v>148</v>
      </c>
      <c r="P55" s="472"/>
      <c r="Q55" s="473">
        <f t="shared" si="16"/>
        <v>0.86486486486486491</v>
      </c>
      <c r="R55" s="474">
        <f t="shared" si="14"/>
        <v>16</v>
      </c>
      <c r="S55" s="475">
        <f t="shared" si="15"/>
        <v>9.25</v>
      </c>
    </row>
    <row r="56" spans="2:19" s="468" customFormat="1" ht="25.15" customHeight="1">
      <c r="B56" s="469" t="s">
        <v>2909</v>
      </c>
      <c r="C56" s="470"/>
      <c r="D56" s="470"/>
      <c r="E56" s="470"/>
      <c r="F56" s="470"/>
      <c r="G56" s="470"/>
      <c r="H56" s="470"/>
      <c r="I56" s="470"/>
      <c r="J56" s="470"/>
      <c r="K56" s="470"/>
      <c r="L56" s="470"/>
      <c r="M56" s="470"/>
      <c r="N56" s="470"/>
      <c r="O56" s="471">
        <v>107</v>
      </c>
      <c r="P56" s="482" t="s">
        <v>2615</v>
      </c>
      <c r="Q56" s="473">
        <f t="shared" si="16"/>
        <v>1.5794392523364487</v>
      </c>
      <c r="R56" s="474">
        <f t="shared" si="14"/>
        <v>2</v>
      </c>
      <c r="S56" s="475">
        <f t="shared" si="15"/>
        <v>53.5</v>
      </c>
    </row>
    <row r="57" spans="2:19" s="468" customFormat="1" ht="43.15" customHeight="1">
      <c r="B57" s="479" t="s">
        <v>2580</v>
      </c>
      <c r="C57" s="463" t="s">
        <v>1830</v>
      </c>
      <c r="D57" s="463" t="s">
        <v>2548</v>
      </c>
      <c r="E57" s="463" t="s">
        <v>2549</v>
      </c>
      <c r="F57" s="463" t="s">
        <v>2550</v>
      </c>
      <c r="G57" s="463" t="s">
        <v>2551</v>
      </c>
      <c r="H57" s="463" t="s">
        <v>2552</v>
      </c>
      <c r="I57" s="463" t="s">
        <v>2553</v>
      </c>
      <c r="J57" s="463" t="s">
        <v>2554</v>
      </c>
      <c r="K57" s="463" t="s">
        <v>2555</v>
      </c>
      <c r="L57" s="463" t="s">
        <v>2556</v>
      </c>
      <c r="M57" s="463" t="s">
        <v>2557</v>
      </c>
      <c r="N57" s="463" t="s">
        <v>2558</v>
      </c>
      <c r="O57" s="463" t="s">
        <v>2559</v>
      </c>
      <c r="P57" s="1033" t="s">
        <v>2560</v>
      </c>
      <c r="Q57" s="1034"/>
      <c r="S57" s="489"/>
    </row>
    <row r="58" spans="2:19" s="468" customFormat="1" ht="25.15" customHeight="1">
      <c r="B58" s="469" t="s">
        <v>2903</v>
      </c>
      <c r="C58" s="470">
        <f t="shared" ref="C58:O63" si="17">C16/C50</f>
        <v>182.80541666666667</v>
      </c>
      <c r="D58" s="470">
        <f t="shared" si="17"/>
        <v>164.09315789473683</v>
      </c>
      <c r="E58" s="470">
        <f t="shared" si="17"/>
        <v>107.79375</v>
      </c>
      <c r="F58" s="470">
        <f>IFERROR(F16/F50,"")</f>
        <v>71.466923076923067</v>
      </c>
      <c r="G58" s="470" t="str">
        <f t="shared" ref="G58:N58" si="18">IFERROR(G16/G50,"")</f>
        <v/>
      </c>
      <c r="H58" s="470" t="str">
        <f t="shared" si="18"/>
        <v/>
      </c>
      <c r="I58" s="470" t="str">
        <f t="shared" si="18"/>
        <v/>
      </c>
      <c r="J58" s="470" t="str">
        <f t="shared" si="18"/>
        <v/>
      </c>
      <c r="K58" s="470" t="str">
        <f t="shared" si="18"/>
        <v/>
      </c>
      <c r="L58" s="470" t="str">
        <f t="shared" si="18"/>
        <v/>
      </c>
      <c r="M58" s="470" t="str">
        <f t="shared" si="18"/>
        <v/>
      </c>
      <c r="N58" s="470" t="str">
        <f t="shared" si="18"/>
        <v/>
      </c>
      <c r="O58" s="471">
        <f t="shared" si="17"/>
        <v>137.76525000000001</v>
      </c>
      <c r="P58" s="472"/>
      <c r="Q58" s="473"/>
      <c r="S58" s="489"/>
    </row>
    <row r="59" spans="2:19" s="468" customFormat="1" ht="25.15" customHeight="1">
      <c r="B59" s="469" t="s">
        <v>2904</v>
      </c>
      <c r="C59" s="470">
        <f t="shared" si="17"/>
        <v>166.50555555555553</v>
      </c>
      <c r="D59" s="470">
        <f t="shared" si="17"/>
        <v>111.36875000000001</v>
      </c>
      <c r="E59" s="470">
        <f t="shared" si="17"/>
        <v>123.42500000000001</v>
      </c>
      <c r="F59" s="470">
        <f t="shared" si="17"/>
        <v>101.9909090909091</v>
      </c>
      <c r="G59" s="470">
        <f t="shared" si="17"/>
        <v>108.503125</v>
      </c>
      <c r="H59" s="470">
        <f t="shared" si="17"/>
        <v>207.17523809523806</v>
      </c>
      <c r="I59" s="470">
        <f t="shared" si="17"/>
        <v>149.89416666666665</v>
      </c>
      <c r="J59" s="470">
        <f t="shared" si="17"/>
        <v>118.23160714285714</v>
      </c>
      <c r="K59" s="470">
        <f t="shared" si="17"/>
        <v>119.17806451612903</v>
      </c>
      <c r="L59" s="476">
        <f t="shared" si="17"/>
        <v>65.963448275862063</v>
      </c>
      <c r="M59" s="476">
        <f t="shared" si="17"/>
        <v>195.8503846153846</v>
      </c>
      <c r="N59" s="476">
        <f t="shared" si="17"/>
        <v>422.19240000000008</v>
      </c>
      <c r="O59" s="471">
        <f t="shared" si="17"/>
        <v>158.90242753623187</v>
      </c>
      <c r="P59" s="472"/>
      <c r="Q59" s="473"/>
      <c r="S59" s="489"/>
    </row>
    <row r="60" spans="2:19" s="468" customFormat="1" ht="25.15" customHeight="1">
      <c r="B60" s="469" t="s">
        <v>2905</v>
      </c>
      <c r="C60" s="470">
        <f t="shared" si="17"/>
        <v>327.38</v>
      </c>
      <c r="D60" s="470">
        <f t="shared" si="17"/>
        <v>383</v>
      </c>
      <c r="E60" s="470">
        <f t="shared" si="17"/>
        <v>456.9083333333333</v>
      </c>
      <c r="F60" s="470">
        <f t="shared" si="17"/>
        <v>222.5</v>
      </c>
      <c r="G60" s="470">
        <f t="shared" si="17"/>
        <v>292.69099999999997</v>
      </c>
      <c r="H60" s="470">
        <f t="shared" si="17"/>
        <v>185.69</v>
      </c>
      <c r="I60" s="470">
        <f t="shared" si="17"/>
        <v>210.53181818181821</v>
      </c>
      <c r="J60" s="470">
        <f t="shared" si="17"/>
        <v>513.5</v>
      </c>
      <c r="K60" s="470">
        <f t="shared" si="17"/>
        <v>141.90833333333333</v>
      </c>
      <c r="L60" s="470">
        <f t="shared" si="17"/>
        <v>147.81428571428572</v>
      </c>
      <c r="M60" s="470">
        <f t="shared" si="17"/>
        <v>92.38666666666667</v>
      </c>
      <c r="N60" s="470">
        <f t="shared" si="17"/>
        <v>113.27777777777777</v>
      </c>
      <c r="O60" s="471">
        <f t="shared" si="17"/>
        <v>222.47141975308642</v>
      </c>
      <c r="P60" s="472"/>
      <c r="Q60" s="473">
        <f>($O$59-O60)/O60</f>
        <v>-0.28574003927069663</v>
      </c>
      <c r="S60" s="489"/>
    </row>
    <row r="61" spans="2:19" s="468" customFormat="1" ht="25.15" customHeight="1">
      <c r="B61" s="469" t="s">
        <v>2906</v>
      </c>
      <c r="C61" s="470">
        <f t="shared" si="17"/>
        <v>217.86999999999998</v>
      </c>
      <c r="D61" s="470">
        <f t="shared" si="17"/>
        <v>178.65615384615381</v>
      </c>
      <c r="E61" s="470">
        <f t="shared" si="17"/>
        <v>247.09904761904761</v>
      </c>
      <c r="F61" s="470">
        <f t="shared" si="17"/>
        <v>188.9338888888889</v>
      </c>
      <c r="G61" s="470">
        <f t="shared" si="17"/>
        <v>193.11500000000001</v>
      </c>
      <c r="H61" s="470">
        <f t="shared" si="17"/>
        <v>238.69246153846149</v>
      </c>
      <c r="I61" s="470">
        <f t="shared" si="17"/>
        <v>167.24466666666666</v>
      </c>
      <c r="J61" s="470">
        <f t="shared" si="17"/>
        <v>242.74181818181816</v>
      </c>
      <c r="K61" s="470">
        <f t="shared" si="17"/>
        <v>169.66545454545457</v>
      </c>
      <c r="L61" s="470">
        <f t="shared" si="17"/>
        <v>234.78571428571428</v>
      </c>
      <c r="M61" s="470">
        <f t="shared" si="17"/>
        <v>234.56444444444443</v>
      </c>
      <c r="N61" s="470">
        <f t="shared" si="17"/>
        <v>197.18642857142859</v>
      </c>
      <c r="O61" s="471">
        <f t="shared" si="17"/>
        <v>206.26478888888886</v>
      </c>
      <c r="P61" s="472"/>
      <c r="Q61" s="473">
        <f t="shared" ref="Q61:Q64" si="19">($O$59-O61)/O61</f>
        <v>-0.22961922685781452</v>
      </c>
      <c r="S61" s="489"/>
    </row>
    <row r="62" spans="2:19" s="468" customFormat="1" ht="25.15" customHeight="1">
      <c r="B62" s="469" t="s">
        <v>2907</v>
      </c>
      <c r="C62" s="470">
        <f t="shared" si="17"/>
        <v>89.230769230769226</v>
      </c>
      <c r="D62" s="470">
        <f t="shared" si="17"/>
        <v>252.9</v>
      </c>
      <c r="E62" s="470">
        <f t="shared" si="17"/>
        <v>133.59259259259258</v>
      </c>
      <c r="F62" s="470">
        <f t="shared" si="17"/>
        <v>110.85714285714286</v>
      </c>
      <c r="G62" s="470">
        <f t="shared" si="17"/>
        <v>162.07692307692307</v>
      </c>
      <c r="H62" s="470">
        <f t="shared" si="17"/>
        <v>177.14814814814815</v>
      </c>
      <c r="I62" s="470">
        <f t="shared" si="17"/>
        <v>195.55555555555554</v>
      </c>
      <c r="J62" s="470">
        <f t="shared" si="17"/>
        <v>165.5</v>
      </c>
      <c r="K62" s="470">
        <f t="shared" si="17"/>
        <v>205.58333333333334</v>
      </c>
      <c r="L62" s="470">
        <f t="shared" si="17"/>
        <v>210.11111111111111</v>
      </c>
      <c r="M62" s="470">
        <f t="shared" si="17"/>
        <v>161.3125</v>
      </c>
      <c r="N62" s="470">
        <f t="shared" si="17"/>
        <v>160.23333333333332</v>
      </c>
      <c r="O62" s="471">
        <f t="shared" si="17"/>
        <v>164.78109452736319</v>
      </c>
      <c r="P62" s="472"/>
      <c r="Q62" s="473">
        <f t="shared" si="19"/>
        <v>-3.5675615628072713E-2</v>
      </c>
      <c r="S62" s="489"/>
    </row>
    <row r="63" spans="2:19" s="468" customFormat="1" ht="25.15" customHeight="1">
      <c r="B63" s="469" t="s">
        <v>2908</v>
      </c>
      <c r="C63" s="470">
        <f t="shared" si="17"/>
        <v>131</v>
      </c>
      <c r="D63" s="470">
        <f t="shared" si="17"/>
        <v>115.11111111111111</v>
      </c>
      <c r="E63" s="470">
        <f t="shared" si="17"/>
        <v>148.28571428571428</v>
      </c>
      <c r="F63" s="470">
        <f t="shared" si="17"/>
        <v>112</v>
      </c>
      <c r="G63" s="470">
        <f t="shared" si="17"/>
        <v>197.36363636363637</v>
      </c>
      <c r="H63" s="470">
        <f t="shared" si="17"/>
        <v>141.73684210526315</v>
      </c>
      <c r="I63" s="470">
        <f t="shared" si="17"/>
        <v>124.16666666666667</v>
      </c>
      <c r="J63" s="470">
        <f t="shared" si="17"/>
        <v>106</v>
      </c>
      <c r="K63" s="470">
        <f t="shared" si="17"/>
        <v>147.375</v>
      </c>
      <c r="L63" s="470">
        <f t="shared" si="17"/>
        <v>117.83333333333333</v>
      </c>
      <c r="M63" s="470">
        <f t="shared" si="17"/>
        <v>126.8</v>
      </c>
      <c r="N63" s="470">
        <f t="shared" si="17"/>
        <v>247.63636363636363</v>
      </c>
      <c r="O63" s="471">
        <f t="shared" si="17"/>
        <v>141.98648648648648</v>
      </c>
      <c r="P63" s="472"/>
      <c r="Q63" s="473">
        <f t="shared" si="19"/>
        <v>0.11913768322843424</v>
      </c>
      <c r="S63" s="489"/>
    </row>
    <row r="64" spans="2:19" s="468" customFormat="1" ht="25.15" customHeight="1">
      <c r="B64" s="469" t="s">
        <v>2909</v>
      </c>
      <c r="C64" s="470"/>
      <c r="D64" s="470"/>
      <c r="E64" s="470"/>
      <c r="F64" s="470"/>
      <c r="G64" s="470"/>
      <c r="H64" s="470"/>
      <c r="I64" s="470"/>
      <c r="J64" s="470"/>
      <c r="K64" s="470"/>
      <c r="L64" s="470"/>
      <c r="M64" s="470"/>
      <c r="N64" s="470"/>
      <c r="O64" s="471">
        <f>O22/O56</f>
        <v>94.042299065420593</v>
      </c>
      <c r="P64" s="472"/>
      <c r="Q64" s="473">
        <f t="shared" si="19"/>
        <v>0.68969101261222121</v>
      </c>
      <c r="S64" s="489"/>
    </row>
    <row r="65" spans="1:21" s="468" customFormat="1" ht="25.15" customHeight="1">
      <c r="B65" s="490"/>
      <c r="S65" s="489"/>
    </row>
    <row r="66" spans="1:21" s="468" customFormat="1" ht="51" customHeight="1">
      <c r="B66" s="479" t="s">
        <v>2617</v>
      </c>
      <c r="C66" s="463" t="s">
        <v>1830</v>
      </c>
      <c r="D66" s="463" t="s">
        <v>2548</v>
      </c>
      <c r="E66" s="463" t="s">
        <v>2549</v>
      </c>
      <c r="F66" s="463" t="s">
        <v>2550</v>
      </c>
      <c r="G66" s="463" t="s">
        <v>2551</v>
      </c>
      <c r="H66" s="463" t="s">
        <v>2552</v>
      </c>
      <c r="I66" s="463" t="s">
        <v>2553</v>
      </c>
      <c r="J66" s="463" t="s">
        <v>2554</v>
      </c>
      <c r="K66" s="463" t="s">
        <v>2555</v>
      </c>
      <c r="L66" s="463" t="s">
        <v>2556</v>
      </c>
      <c r="M66" s="463" t="s">
        <v>2557</v>
      </c>
      <c r="N66" s="463" t="s">
        <v>2558</v>
      </c>
      <c r="O66" s="463" t="s">
        <v>2559</v>
      </c>
      <c r="P66" s="537" t="s">
        <v>2560</v>
      </c>
      <c r="Q66" s="538"/>
      <c r="R66" s="483"/>
      <c r="S66" s="484"/>
    </row>
    <row r="67" spans="1:21" s="468" customFormat="1" ht="25.15" customHeight="1">
      <c r="B67" s="469" t="s">
        <v>2903</v>
      </c>
      <c r="C67" s="470">
        <f t="shared" ref="C67:N73" si="20">C33+C50</f>
        <v>53</v>
      </c>
      <c r="D67" s="470">
        <f t="shared" si="20"/>
        <v>40</v>
      </c>
      <c r="E67" s="470">
        <f t="shared" si="20"/>
        <v>43</v>
      </c>
      <c r="F67" s="470">
        <f>IFERROR(F33+F50,"")</f>
        <v>28</v>
      </c>
      <c r="G67" s="470" t="str">
        <f t="shared" ref="G67:N67" si="21">IFERROR(G33+G50,"")</f>
        <v/>
      </c>
      <c r="H67" s="470" t="str">
        <f t="shared" si="21"/>
        <v/>
      </c>
      <c r="I67" s="470" t="str">
        <f t="shared" si="21"/>
        <v/>
      </c>
      <c r="J67" s="470" t="str">
        <f t="shared" si="21"/>
        <v/>
      </c>
      <c r="K67" s="470" t="str">
        <f t="shared" si="21"/>
        <v/>
      </c>
      <c r="L67" s="470" t="str">
        <f t="shared" si="21"/>
        <v/>
      </c>
      <c r="M67" s="470" t="str">
        <f t="shared" si="21"/>
        <v/>
      </c>
      <c r="N67" s="470" t="str">
        <f t="shared" si="21"/>
        <v/>
      </c>
      <c r="O67" s="471">
        <f t="shared" ref="O67:O72" si="22">SUM(C67:N67)</f>
        <v>164</v>
      </c>
      <c r="P67" s="471"/>
      <c r="Q67" s="491"/>
      <c r="R67" s="472"/>
      <c r="S67" s="475"/>
    </row>
    <row r="68" spans="1:21" s="468" customFormat="1" ht="25.15" customHeight="1">
      <c r="B68" s="469" t="s">
        <v>2904</v>
      </c>
      <c r="C68" s="470">
        <f t="shared" si="20"/>
        <v>15</v>
      </c>
      <c r="D68" s="470">
        <f t="shared" si="20"/>
        <v>25</v>
      </c>
      <c r="E68" s="470">
        <f t="shared" si="20"/>
        <v>31</v>
      </c>
      <c r="F68" s="470">
        <f t="shared" si="20"/>
        <v>38</v>
      </c>
      <c r="G68" s="470">
        <f t="shared" si="20"/>
        <v>39</v>
      </c>
      <c r="H68" s="470">
        <f t="shared" si="20"/>
        <v>48</v>
      </c>
      <c r="I68" s="470">
        <f t="shared" si="20"/>
        <v>87</v>
      </c>
      <c r="J68" s="470">
        <f t="shared" si="20"/>
        <v>116</v>
      </c>
      <c r="K68" s="470">
        <f t="shared" si="20"/>
        <v>68</v>
      </c>
      <c r="L68" s="470">
        <f t="shared" si="20"/>
        <v>55</v>
      </c>
      <c r="M68" s="470">
        <f t="shared" si="20"/>
        <v>55</v>
      </c>
      <c r="N68" s="470">
        <f t="shared" si="20"/>
        <v>50</v>
      </c>
      <c r="O68" s="471">
        <f t="shared" si="22"/>
        <v>627</v>
      </c>
      <c r="P68" s="471"/>
      <c r="Q68" s="491"/>
      <c r="R68" s="472"/>
      <c r="S68" s="475"/>
    </row>
    <row r="69" spans="1:21" s="468" customFormat="1" ht="25.15" customHeight="1">
      <c r="B69" s="469" t="s">
        <v>2905</v>
      </c>
      <c r="C69" s="470">
        <f t="shared" si="20"/>
        <v>15</v>
      </c>
      <c r="D69" s="470">
        <f t="shared" si="20"/>
        <v>16</v>
      </c>
      <c r="E69" s="470">
        <f t="shared" si="20"/>
        <v>21</v>
      </c>
      <c r="F69" s="470">
        <f t="shared" si="20"/>
        <v>12</v>
      </c>
      <c r="G69" s="470">
        <f t="shared" si="20"/>
        <v>17</v>
      </c>
      <c r="H69" s="470">
        <f t="shared" si="20"/>
        <v>17</v>
      </c>
      <c r="I69" s="470">
        <f t="shared" si="20"/>
        <v>24</v>
      </c>
      <c r="J69" s="470">
        <f t="shared" si="20"/>
        <v>5</v>
      </c>
      <c r="K69" s="470">
        <f t="shared" si="20"/>
        <v>26</v>
      </c>
      <c r="L69" s="470">
        <f>L35+L52</f>
        <v>21</v>
      </c>
      <c r="M69" s="470">
        <f t="shared" si="20"/>
        <v>18</v>
      </c>
      <c r="N69" s="470">
        <f t="shared" si="20"/>
        <v>17</v>
      </c>
      <c r="O69" s="471">
        <f t="shared" si="22"/>
        <v>209</v>
      </c>
      <c r="P69" s="482" t="s">
        <v>2573</v>
      </c>
      <c r="Q69" s="491">
        <f>($O$68-O69)/O69</f>
        <v>2</v>
      </c>
      <c r="R69" s="472"/>
      <c r="S69" s="475"/>
    </row>
    <row r="70" spans="1:21" s="468" customFormat="1" ht="25.15" customHeight="1">
      <c r="B70" s="469" t="s">
        <v>2906</v>
      </c>
      <c r="C70" s="470">
        <f t="shared" si="20"/>
        <v>25</v>
      </c>
      <c r="D70" s="470">
        <f t="shared" si="20"/>
        <v>34</v>
      </c>
      <c r="E70" s="470">
        <f t="shared" si="20"/>
        <v>28</v>
      </c>
      <c r="F70" s="470">
        <f t="shared" si="20"/>
        <v>23</v>
      </c>
      <c r="G70" s="470">
        <f t="shared" si="20"/>
        <v>23</v>
      </c>
      <c r="H70" s="470">
        <f t="shared" si="20"/>
        <v>32</v>
      </c>
      <c r="I70" s="470">
        <f t="shared" si="20"/>
        <v>33</v>
      </c>
      <c r="J70" s="470">
        <f t="shared" si="20"/>
        <v>15</v>
      </c>
      <c r="K70" s="470">
        <f t="shared" si="20"/>
        <v>20</v>
      </c>
      <c r="L70" s="470">
        <f>L36+L53</f>
        <v>16</v>
      </c>
      <c r="M70" s="470">
        <f t="shared" si="20"/>
        <v>14</v>
      </c>
      <c r="N70" s="470">
        <f t="shared" si="20"/>
        <v>23</v>
      </c>
      <c r="O70" s="471">
        <f t="shared" si="22"/>
        <v>286</v>
      </c>
      <c r="P70" s="471"/>
      <c r="Q70" s="491">
        <f t="shared" ref="Q70:Q73" si="23">($O$68-O70)/O70</f>
        <v>1.1923076923076923</v>
      </c>
      <c r="R70" s="472"/>
      <c r="S70" s="475"/>
    </row>
    <row r="71" spans="1:21" s="468" customFormat="1" ht="25.15" customHeight="1">
      <c r="B71" s="469" t="s">
        <v>2907</v>
      </c>
      <c r="C71" s="470">
        <f t="shared" si="20"/>
        <v>23</v>
      </c>
      <c r="D71" s="470">
        <f t="shared" si="20"/>
        <v>25</v>
      </c>
      <c r="E71" s="470">
        <f t="shared" si="20"/>
        <v>43</v>
      </c>
      <c r="F71" s="470">
        <f t="shared" si="20"/>
        <v>28</v>
      </c>
      <c r="G71" s="470">
        <f t="shared" si="20"/>
        <v>23</v>
      </c>
      <c r="H71" s="470">
        <f t="shared" si="20"/>
        <v>40</v>
      </c>
      <c r="I71" s="470">
        <f t="shared" si="20"/>
        <v>17</v>
      </c>
      <c r="J71" s="470">
        <f t="shared" si="20"/>
        <v>12</v>
      </c>
      <c r="K71" s="470">
        <f t="shared" si="20"/>
        <v>17</v>
      </c>
      <c r="L71" s="470">
        <f>L37+L54</f>
        <v>23</v>
      </c>
      <c r="M71" s="470">
        <f t="shared" si="20"/>
        <v>21</v>
      </c>
      <c r="N71" s="470">
        <f t="shared" si="20"/>
        <v>34</v>
      </c>
      <c r="O71" s="471">
        <f t="shared" si="22"/>
        <v>306</v>
      </c>
      <c r="P71" s="471"/>
      <c r="Q71" s="491">
        <f t="shared" si="23"/>
        <v>1.0490196078431373</v>
      </c>
      <c r="R71" s="472"/>
      <c r="S71" s="475"/>
    </row>
    <row r="72" spans="1:21" s="468" customFormat="1" ht="25.15" customHeight="1">
      <c r="B72" s="469" t="s">
        <v>2908</v>
      </c>
      <c r="C72" s="470">
        <f t="shared" si="20"/>
        <v>17</v>
      </c>
      <c r="D72" s="470">
        <f t="shared" si="20"/>
        <v>20</v>
      </c>
      <c r="E72" s="470">
        <f t="shared" si="20"/>
        <v>22</v>
      </c>
      <c r="F72" s="470">
        <f t="shared" si="20"/>
        <v>32</v>
      </c>
      <c r="G72" s="470">
        <f t="shared" si="20"/>
        <v>22</v>
      </c>
      <c r="H72" s="470">
        <f t="shared" si="20"/>
        <v>46</v>
      </c>
      <c r="I72" s="470">
        <f t="shared" si="20"/>
        <v>44</v>
      </c>
      <c r="J72" s="470">
        <f t="shared" si="20"/>
        <v>8</v>
      </c>
      <c r="K72" s="470">
        <f t="shared" si="20"/>
        <v>8</v>
      </c>
      <c r="L72" s="470">
        <f>L38+L55</f>
        <v>7</v>
      </c>
      <c r="M72" s="470">
        <f t="shared" si="20"/>
        <v>16</v>
      </c>
      <c r="N72" s="470">
        <f t="shared" si="20"/>
        <v>23</v>
      </c>
      <c r="O72" s="471">
        <f t="shared" si="22"/>
        <v>265</v>
      </c>
      <c r="P72" s="482" t="s">
        <v>2574</v>
      </c>
      <c r="Q72" s="491">
        <f t="shared" si="23"/>
        <v>1.3660377358490565</v>
      </c>
      <c r="R72" s="472"/>
      <c r="S72" s="475"/>
    </row>
    <row r="73" spans="1:21" s="468" customFormat="1" ht="25.15" customHeight="1">
      <c r="B73" s="469" t="s">
        <v>2909</v>
      </c>
      <c r="C73" s="470">
        <f t="shared" si="20"/>
        <v>0</v>
      </c>
      <c r="D73" s="470">
        <f t="shared" si="20"/>
        <v>0</v>
      </c>
      <c r="E73" s="470">
        <f t="shared" si="20"/>
        <v>0</v>
      </c>
      <c r="F73" s="470">
        <f t="shared" si="20"/>
        <v>0</v>
      </c>
      <c r="G73" s="470">
        <f t="shared" si="20"/>
        <v>0</v>
      </c>
      <c r="H73" s="470">
        <f t="shared" si="20"/>
        <v>0</v>
      </c>
      <c r="I73" s="470">
        <f t="shared" si="20"/>
        <v>0</v>
      </c>
      <c r="J73" s="470">
        <f t="shared" si="20"/>
        <v>0</v>
      </c>
      <c r="K73" s="470">
        <f t="shared" si="20"/>
        <v>0</v>
      </c>
      <c r="L73" s="470">
        <f>L39+L56</f>
        <v>0</v>
      </c>
      <c r="M73" s="470">
        <f t="shared" si="20"/>
        <v>0</v>
      </c>
      <c r="N73" s="470">
        <f t="shared" si="20"/>
        <v>0</v>
      </c>
      <c r="O73" s="471">
        <f>O39+O56</f>
        <v>196</v>
      </c>
      <c r="P73" s="471" t="s">
        <v>2582</v>
      </c>
      <c r="Q73" s="491">
        <f t="shared" si="23"/>
        <v>2.1989795918367347</v>
      </c>
      <c r="R73" s="472"/>
      <c r="S73" s="475"/>
    </row>
    <row r="74" spans="1:21" ht="18">
      <c r="O74" s="492"/>
      <c r="P74" s="492"/>
      <c r="S74" s="489"/>
      <c r="T74" s="468"/>
      <c r="U74" s="468"/>
    </row>
    <row r="75" spans="1:21" ht="25.15" customHeight="1">
      <c r="O75" s="492"/>
      <c r="P75" s="492"/>
      <c r="S75" s="489"/>
      <c r="T75" s="468"/>
      <c r="U75" s="468"/>
    </row>
    <row r="76" spans="1:21" ht="85.9" customHeight="1">
      <c r="B76" s="1036" t="s">
        <v>2913</v>
      </c>
      <c r="C76" s="1036"/>
      <c r="D76" s="1036"/>
      <c r="E76" s="1036"/>
      <c r="F76" s="1036"/>
      <c r="G76" s="1036"/>
      <c r="H76" s="1036"/>
      <c r="I76" s="1036"/>
      <c r="J76" s="1036"/>
      <c r="K76" s="1036"/>
      <c r="L76" s="1036"/>
      <c r="M76" s="1036"/>
      <c r="N76" s="1036"/>
      <c r="O76" s="1036"/>
    </row>
    <row r="77" spans="1:21" ht="100.9" customHeight="1">
      <c r="B77" s="1046" t="s">
        <v>2914</v>
      </c>
      <c r="C77" s="1046"/>
      <c r="D77" s="1046"/>
      <c r="E77" s="1046"/>
      <c r="F77" s="1046"/>
      <c r="G77" s="1046"/>
      <c r="H77" s="1046"/>
      <c r="I77" s="1046"/>
      <c r="J77" s="1046"/>
      <c r="K77" s="1046"/>
      <c r="L77" s="1046"/>
      <c r="M77" s="1046"/>
      <c r="N77" s="1046"/>
      <c r="O77" s="1046"/>
    </row>
    <row r="78" spans="1:21" ht="25.15" customHeight="1"/>
    <row r="79" spans="1:21" ht="52.15" customHeight="1">
      <c r="B79" s="462" t="s">
        <v>2915</v>
      </c>
      <c r="C79" s="463" t="s">
        <v>1830</v>
      </c>
      <c r="D79" s="463" t="s">
        <v>2548</v>
      </c>
      <c r="E79" s="463" t="s">
        <v>2549</v>
      </c>
      <c r="F79" s="463" t="s">
        <v>2550</v>
      </c>
      <c r="G79" s="463" t="s">
        <v>2551</v>
      </c>
      <c r="H79" s="463" t="s">
        <v>2552</v>
      </c>
      <c r="I79" s="463" t="s">
        <v>2553</v>
      </c>
      <c r="J79" s="463" t="s">
        <v>2554</v>
      </c>
      <c r="K79" s="463" t="s">
        <v>2555</v>
      </c>
      <c r="L79" s="463" t="s">
        <v>2556</v>
      </c>
      <c r="M79" s="463" t="s">
        <v>2557</v>
      </c>
      <c r="N79" s="463" t="s">
        <v>2558</v>
      </c>
      <c r="O79" s="463" t="s">
        <v>2559</v>
      </c>
      <c r="P79" s="1044" t="s">
        <v>2560</v>
      </c>
      <c r="Q79" s="1045"/>
    </row>
    <row r="80" spans="1:21" ht="25.15" customHeight="1">
      <c r="A80" t="s">
        <v>3050</v>
      </c>
      <c r="B80" s="469" t="s">
        <v>2916</v>
      </c>
      <c r="C80" s="470">
        <v>1483.8</v>
      </c>
      <c r="D80" s="470"/>
      <c r="E80" s="470"/>
      <c r="F80" s="470"/>
      <c r="G80" s="470"/>
      <c r="H80" s="470"/>
      <c r="I80" s="470"/>
      <c r="J80" s="470"/>
      <c r="K80" s="470"/>
      <c r="L80" s="470"/>
      <c r="M80" s="470"/>
      <c r="N80" s="470"/>
      <c r="O80" s="539">
        <f>SUM(C80:N80)</f>
        <v>1483.8</v>
      </c>
      <c r="P80" s="540" t="s">
        <v>2917</v>
      </c>
      <c r="Q80" s="473"/>
    </row>
    <row r="81" spans="1:21" ht="39" customHeight="1">
      <c r="B81" s="469" t="s">
        <v>2918</v>
      </c>
      <c r="C81" s="470">
        <v>1498.5499999999997</v>
      </c>
      <c r="D81" s="470">
        <v>890.95</v>
      </c>
      <c r="E81" s="470">
        <v>987.40000000000009</v>
      </c>
      <c r="F81" s="470">
        <v>887</v>
      </c>
      <c r="G81" s="470">
        <v>979.15000000000009</v>
      </c>
      <c r="H81" s="470">
        <v>2100.1799999999998</v>
      </c>
      <c r="I81" s="470">
        <v>3792.6899999999996</v>
      </c>
      <c r="J81" s="470">
        <v>5534.58</v>
      </c>
      <c r="K81" s="470">
        <v>2647.4</v>
      </c>
      <c r="L81" s="476">
        <v>1911.94</v>
      </c>
      <c r="M81" s="476">
        <v>2358.3000000000002</v>
      </c>
      <c r="N81" s="476">
        <v>1338.6</v>
      </c>
      <c r="O81" s="539">
        <f>SUM(C81:N81)</f>
        <v>24926.739999999998</v>
      </c>
      <c r="P81" s="541" t="s">
        <v>2919</v>
      </c>
      <c r="Q81" s="473"/>
    </row>
    <row r="82" spans="1:21" ht="25.15" customHeight="1">
      <c r="B82" s="469" t="s">
        <v>2920</v>
      </c>
      <c r="C82" s="470">
        <v>42.9</v>
      </c>
      <c r="D82" s="470">
        <v>0</v>
      </c>
      <c r="E82" s="470">
        <v>0</v>
      </c>
      <c r="F82" s="470">
        <v>0</v>
      </c>
      <c r="G82" s="470">
        <v>0</v>
      </c>
      <c r="H82" s="470">
        <v>255.45000000000002</v>
      </c>
      <c r="I82" s="470">
        <v>1350.75</v>
      </c>
      <c r="J82" s="470">
        <v>1540.5</v>
      </c>
      <c r="K82" s="470">
        <v>1702.9</v>
      </c>
      <c r="L82" s="470">
        <v>1034.7</v>
      </c>
      <c r="M82" s="470">
        <v>831.48</v>
      </c>
      <c r="N82" s="470">
        <v>1019.5</v>
      </c>
      <c r="O82" s="471">
        <f t="shared" ref="O82:O85" si="24">SUM(C82:N82)</f>
        <v>7778.18</v>
      </c>
      <c r="P82" s="540" t="s">
        <v>2921</v>
      </c>
      <c r="Q82" s="473">
        <f>($O$81-O82)/O82</f>
        <v>2.2047008426135672</v>
      </c>
    </row>
    <row r="83" spans="1:21" ht="25.15" customHeight="1">
      <c r="B83" s="469" t="s">
        <v>2922</v>
      </c>
      <c r="C83" s="470">
        <v>3067.5299999999997</v>
      </c>
      <c r="D83" s="470">
        <v>3005.56</v>
      </c>
      <c r="E83" s="470">
        <v>3334.08</v>
      </c>
      <c r="F83" s="470">
        <v>2180.8100000000004</v>
      </c>
      <c r="G83" s="470">
        <v>1759.0500000000002</v>
      </c>
      <c r="H83" s="470">
        <v>1351.5019999999997</v>
      </c>
      <c r="I83" s="470">
        <v>1189.3699999999999</v>
      </c>
      <c r="J83" s="470">
        <v>531.16</v>
      </c>
      <c r="K83" s="470">
        <v>974.32</v>
      </c>
      <c r="L83" s="470">
        <v>644.5</v>
      </c>
      <c r="M83" s="470">
        <v>438.68</v>
      </c>
      <c r="N83" s="470">
        <v>1011.61</v>
      </c>
      <c r="O83" s="471">
        <f t="shared" si="24"/>
        <v>19488.171999999999</v>
      </c>
      <c r="P83" s="540" t="s">
        <v>2923</v>
      </c>
      <c r="Q83" s="473">
        <f t="shared" ref="Q83:Q86" si="25">($O$81-O83)/O83</f>
        <v>0.27907019704054337</v>
      </c>
    </row>
    <row r="84" spans="1:21" ht="25.15" customHeight="1">
      <c r="B84" s="469" t="s">
        <v>2924</v>
      </c>
      <c r="C84" s="470">
        <v>209</v>
      </c>
      <c r="D84" s="470">
        <v>1135</v>
      </c>
      <c r="E84" s="470">
        <v>2194</v>
      </c>
      <c r="F84" s="470">
        <v>812</v>
      </c>
      <c r="G84" s="470">
        <v>1227</v>
      </c>
      <c r="H84" s="470">
        <v>3453</v>
      </c>
      <c r="I84" s="470">
        <v>791</v>
      </c>
      <c r="J84" s="470">
        <v>1234</v>
      </c>
      <c r="K84" s="470">
        <v>1100</v>
      </c>
      <c r="L84" s="470">
        <v>2255</v>
      </c>
      <c r="M84" s="470">
        <v>1394</v>
      </c>
      <c r="N84" s="470">
        <v>3066</v>
      </c>
      <c r="O84" s="471">
        <f t="shared" si="24"/>
        <v>18870</v>
      </c>
      <c r="P84" s="540" t="s">
        <v>2925</v>
      </c>
      <c r="Q84" s="473">
        <f t="shared" si="25"/>
        <v>0.32097191308956002</v>
      </c>
    </row>
    <row r="85" spans="1:21" ht="31.15" customHeight="1">
      <c r="B85" s="469" t="s">
        <v>2926</v>
      </c>
      <c r="C85" s="470">
        <v>332.28100000000001</v>
      </c>
      <c r="D85" s="470">
        <v>181.43299999999999</v>
      </c>
      <c r="E85" s="470">
        <v>216.55</v>
      </c>
      <c r="F85" s="470">
        <v>821</v>
      </c>
      <c r="G85" s="470">
        <v>588</v>
      </c>
      <c r="H85" s="470">
        <v>848</v>
      </c>
      <c r="I85" s="470">
        <v>1303</v>
      </c>
      <c r="J85" s="470">
        <v>193</v>
      </c>
      <c r="K85" s="470">
        <v>113.526</v>
      </c>
      <c r="L85" s="470">
        <v>64</v>
      </c>
      <c r="M85" s="470">
        <v>488</v>
      </c>
      <c r="N85" s="470">
        <v>713</v>
      </c>
      <c r="O85" s="471">
        <f t="shared" si="24"/>
        <v>5861.79</v>
      </c>
      <c r="P85" s="542" t="s">
        <v>2927</v>
      </c>
      <c r="Q85" s="473">
        <f t="shared" si="25"/>
        <v>3.2524109529682907</v>
      </c>
    </row>
    <row r="86" spans="1:21" ht="25.15" customHeight="1">
      <c r="B86" s="469" t="s">
        <v>2928</v>
      </c>
      <c r="C86" s="470">
        <v>0</v>
      </c>
      <c r="D86" s="470">
        <v>0</v>
      </c>
      <c r="E86" s="470">
        <v>0</v>
      </c>
      <c r="F86" s="470">
        <v>0</v>
      </c>
      <c r="G86" s="470">
        <v>0</v>
      </c>
      <c r="H86" s="470">
        <v>0</v>
      </c>
      <c r="I86" s="470">
        <v>0</v>
      </c>
      <c r="J86" s="470">
        <v>0</v>
      </c>
      <c r="K86" s="470">
        <v>0</v>
      </c>
      <c r="L86" s="470">
        <v>0</v>
      </c>
      <c r="M86" s="470">
        <v>0</v>
      </c>
      <c r="N86" s="470">
        <v>0</v>
      </c>
      <c r="O86" s="471">
        <v>1683</v>
      </c>
      <c r="P86" s="540" t="s">
        <v>2929</v>
      </c>
      <c r="Q86" s="473">
        <f t="shared" si="25"/>
        <v>13.810897207367795</v>
      </c>
    </row>
    <row r="87" spans="1:21" ht="25.15" customHeight="1">
      <c r="B87" s="493"/>
      <c r="S87" s="489"/>
      <c r="T87" s="468"/>
      <c r="U87" s="468"/>
    </row>
    <row r="88" spans="1:21" ht="45" customHeight="1">
      <c r="B88" s="462" t="s">
        <v>2930</v>
      </c>
      <c r="C88" s="463" t="s">
        <v>1830</v>
      </c>
      <c r="D88" s="463" t="s">
        <v>2548</v>
      </c>
      <c r="E88" s="463" t="s">
        <v>2549</v>
      </c>
      <c r="F88" s="463" t="s">
        <v>2550</v>
      </c>
      <c r="G88" s="463" t="s">
        <v>2551</v>
      </c>
      <c r="H88" s="463" t="s">
        <v>2552</v>
      </c>
      <c r="I88" s="463" t="s">
        <v>2553</v>
      </c>
      <c r="J88" s="463" t="s">
        <v>2554</v>
      </c>
      <c r="K88" s="463" t="s">
        <v>2555</v>
      </c>
      <c r="L88" s="463" t="s">
        <v>2556</v>
      </c>
      <c r="M88" s="463" t="s">
        <v>2557</v>
      </c>
      <c r="N88" s="463" t="s">
        <v>2558</v>
      </c>
      <c r="O88" s="463" t="s">
        <v>2559</v>
      </c>
      <c r="P88" s="1044" t="s">
        <v>2560</v>
      </c>
      <c r="Q88" s="1045"/>
    </row>
    <row r="89" spans="1:21" ht="25.15" customHeight="1">
      <c r="A89" t="s">
        <v>1265</v>
      </c>
      <c r="B89" s="469" t="s">
        <v>2931</v>
      </c>
      <c r="C89" s="470">
        <v>0</v>
      </c>
      <c r="D89" s="470">
        <f>IFERROR(GETPIVOTDATA("Poids (Kg)",'Data Par Département'!$A$30,"Partenaires / Associations",$A$89,"Months (Date)",D14),"")</f>
        <v>0</v>
      </c>
      <c r="E89" s="470">
        <f>IFERROR(GETPIVOTDATA("Poids (Kg)",'Data Par Département'!$A$30,"Partenaires / Associations",$A$89,"Months (Date)",E14),"")</f>
        <v>0</v>
      </c>
      <c r="F89" s="470">
        <f>IFERROR(GETPIVOTDATA("Poids (Kg)",'Data Par Département'!$A$30,"Partenaires / Associations",$A$89,"Months (Date)",F14),"")</f>
        <v>0</v>
      </c>
      <c r="G89" s="470" t="str">
        <f>IFERROR(GETPIVOTDATA("Poids (Kg)",'Data Par Département'!$A$30,"Partenaires / Associations",$A$89,"Months (Date)",G14),"")</f>
        <v/>
      </c>
      <c r="H89" s="470" t="str">
        <f>IFERROR(GETPIVOTDATA("Poids (Kg)",'Data Par Département'!$A$30,"Partenaires / Associations",$A$89,"Months (Date)",H14),"")</f>
        <v/>
      </c>
      <c r="I89" s="470" t="str">
        <f>IFERROR(GETPIVOTDATA("Poids (Kg)",'Data Par Département'!$A$30,"Partenaires / Associations",$A$89,"Months (Date)",I14),"")</f>
        <v/>
      </c>
      <c r="J89" s="470" t="str">
        <f>IFERROR(GETPIVOTDATA("Poids (Kg)",'Data Par Département'!$A$30,"Partenaires / Associations",$A$89,"Months (Date)",J14),"")</f>
        <v/>
      </c>
      <c r="K89" s="470" t="str">
        <f>IFERROR(GETPIVOTDATA("Poids (Kg)",'Data Par Département'!$A$30,"Partenaires / Associations",$A$89,"Months (Date)",K14),"")</f>
        <v/>
      </c>
      <c r="L89" s="470" t="str">
        <f>IFERROR(GETPIVOTDATA("Poids (Kg)",'Data Par Département'!$A$30,"Partenaires / Associations",$A$89,"Months (Date)",L14),"")</f>
        <v/>
      </c>
      <c r="M89" s="470" t="str">
        <f>IFERROR(GETPIVOTDATA("Poids (Kg)",'Data Par Département'!$A$30,"Partenaires / Associations",$A$89,"Months (Date)",M14),"")</f>
        <v/>
      </c>
      <c r="N89" s="470" t="str">
        <f>IFERROR(GETPIVOTDATA("Poids (Kg)",'Data Par Département'!$A$30,"Partenaires / Associations",$A$89,"Months (Date)",N14),"")</f>
        <v/>
      </c>
      <c r="O89" s="471"/>
      <c r="P89" s="482"/>
      <c r="Q89" s="473"/>
    </row>
    <row r="90" spans="1:21" ht="25.15" customHeight="1">
      <c r="B90" s="469" t="s">
        <v>2932</v>
      </c>
      <c r="C90" s="470">
        <v>0</v>
      </c>
      <c r="D90" s="470">
        <v>0</v>
      </c>
      <c r="E90" s="470">
        <v>0</v>
      </c>
      <c r="F90" s="470">
        <v>0</v>
      </c>
      <c r="G90" s="470">
        <v>0</v>
      </c>
      <c r="H90" s="470">
        <v>446.66999999999996</v>
      </c>
      <c r="I90" s="470">
        <v>1129.79</v>
      </c>
      <c r="J90" s="470">
        <v>2295.29</v>
      </c>
      <c r="K90" s="470">
        <v>570.35</v>
      </c>
      <c r="L90" s="476">
        <v>393.08</v>
      </c>
      <c r="M90" s="476">
        <v>337.68</v>
      </c>
      <c r="N90" s="476">
        <v>190.45</v>
      </c>
      <c r="O90" s="471">
        <f>SUM(C90:N90)</f>
        <v>5363.31</v>
      </c>
      <c r="P90" s="482" t="s">
        <v>2657</v>
      </c>
      <c r="Q90" s="473"/>
    </row>
    <row r="91" spans="1:21" ht="25.15" customHeight="1">
      <c r="B91" s="469" t="s">
        <v>2933</v>
      </c>
      <c r="C91" s="470">
        <v>0</v>
      </c>
      <c r="D91" s="470">
        <v>0</v>
      </c>
      <c r="E91" s="470">
        <v>0</v>
      </c>
      <c r="F91" s="470">
        <v>0</v>
      </c>
      <c r="G91" s="470">
        <v>0</v>
      </c>
      <c r="H91" s="470">
        <v>0</v>
      </c>
      <c r="I91" s="470">
        <v>0</v>
      </c>
      <c r="J91" s="470">
        <v>0</v>
      </c>
      <c r="K91" s="470">
        <v>0</v>
      </c>
      <c r="L91" s="470">
        <v>0</v>
      </c>
      <c r="M91" s="470">
        <v>0</v>
      </c>
      <c r="N91" s="470">
        <v>0</v>
      </c>
      <c r="O91" s="471">
        <f t="shared" ref="O91:O92" si="26">SUM(C91:N91)</f>
        <v>0</v>
      </c>
      <c r="P91" s="472"/>
      <c r="Q91" s="473" t="e">
        <f>($O$90-O91)/O91</f>
        <v>#DIV/0!</v>
      </c>
    </row>
    <row r="92" spans="1:21" ht="25.15" customHeight="1">
      <c r="B92" s="469" t="s">
        <v>2934</v>
      </c>
      <c r="C92" s="470">
        <v>0</v>
      </c>
      <c r="D92" s="470">
        <v>0</v>
      </c>
      <c r="E92" s="470">
        <v>0</v>
      </c>
      <c r="F92" s="470">
        <v>0</v>
      </c>
      <c r="G92" s="470">
        <v>0</v>
      </c>
      <c r="H92" s="470">
        <v>0</v>
      </c>
      <c r="I92" s="470">
        <v>0</v>
      </c>
      <c r="J92" s="470">
        <v>0</v>
      </c>
      <c r="K92" s="470">
        <v>0</v>
      </c>
      <c r="L92" s="470">
        <v>0</v>
      </c>
      <c r="M92" s="470">
        <v>0</v>
      </c>
      <c r="N92" s="470">
        <v>0</v>
      </c>
      <c r="O92" s="471">
        <f t="shared" si="26"/>
        <v>0</v>
      </c>
      <c r="P92" s="472"/>
      <c r="Q92" s="473" t="e">
        <f>($O$90-O92)/O92</f>
        <v>#DIV/0!</v>
      </c>
    </row>
    <row r="93" spans="1:21" ht="25.15" customHeight="1"/>
    <row r="94" spans="1:21" ht="25.15" customHeight="1"/>
    <row r="95" spans="1:21" ht="51" customHeight="1">
      <c r="B95" s="462" t="s">
        <v>2935</v>
      </c>
      <c r="C95" s="463" t="s">
        <v>1830</v>
      </c>
      <c r="D95" s="463" t="s">
        <v>2548</v>
      </c>
      <c r="E95" s="463" t="s">
        <v>2549</v>
      </c>
      <c r="F95" s="463" t="s">
        <v>2550</v>
      </c>
      <c r="G95" s="463" t="s">
        <v>2551</v>
      </c>
      <c r="H95" s="463" t="s">
        <v>2552</v>
      </c>
      <c r="I95" s="463" t="s">
        <v>2553</v>
      </c>
      <c r="J95" s="463" t="s">
        <v>2554</v>
      </c>
      <c r="K95" s="463" t="s">
        <v>2555</v>
      </c>
      <c r="L95" s="463" t="s">
        <v>2556</v>
      </c>
      <c r="M95" s="463" t="s">
        <v>2557</v>
      </c>
      <c r="N95" s="463" t="s">
        <v>2558</v>
      </c>
      <c r="O95" s="463" t="s">
        <v>2559</v>
      </c>
      <c r="P95" s="1044" t="s">
        <v>2560</v>
      </c>
      <c r="Q95" s="1045"/>
    </row>
    <row r="96" spans="1:21" ht="25.15" customHeight="1">
      <c r="A96" t="s">
        <v>1249</v>
      </c>
      <c r="B96" s="469" t="s">
        <v>2936</v>
      </c>
      <c r="C96" s="470">
        <v>726.1</v>
      </c>
      <c r="D96" s="470">
        <f>IFERROR(GETPIVOTDATA("Poids (Kg)",'Data Par Département'!$A$30,"Partenaires / Associations",$A$96,"Months (Date)",D14),"")</f>
        <v>592.65000000000009</v>
      </c>
      <c r="E96" s="470">
        <f>IFERROR(GETPIVOTDATA("Poids (Kg)",'Data Par Département'!$A$30,"Partenaires / Associations",$A$96,"Months (Date)",E14),"")</f>
        <v>49.05</v>
      </c>
      <c r="F96" s="470">
        <f>IFERROR(GETPIVOTDATA("Poids (Kg)",'Data Par Département'!$A$30,"Partenaires / Associations",$A$96,"Months (Date)",F14),"")</f>
        <v>0</v>
      </c>
      <c r="G96" s="470" t="str">
        <f>IFERROR(GETPIVOTDATA("Poids (Kg)",'Data Par Département'!$A$30,"Partenaires / Associations",$A$96,"Months (Date)",G14),"")</f>
        <v/>
      </c>
      <c r="H96" s="470" t="str">
        <f>IFERROR(GETPIVOTDATA("Poids (Kg)",'Data Par Département'!$A$30,"Partenaires / Associations",$A$96,"Months (Date)",H14),"")</f>
        <v/>
      </c>
      <c r="I96" s="470" t="str">
        <f>IFERROR(GETPIVOTDATA("Poids (Kg)",'Data Par Département'!$A$30,"Partenaires / Associations",$A$96,"Months (Date)",I14),"")</f>
        <v/>
      </c>
      <c r="J96" s="470" t="str">
        <f>IFERROR(GETPIVOTDATA("Poids (Kg)",'Data Par Département'!$A$30,"Partenaires / Associations",$A$96,"Months (Date)",J14),"")</f>
        <v/>
      </c>
      <c r="K96" s="470" t="str">
        <f>IFERROR(GETPIVOTDATA("Poids (Kg)",'Data Par Département'!$A$30,"Partenaires / Associations",$A$96,"Months (Date)",K14),"")</f>
        <v/>
      </c>
      <c r="L96" s="470" t="str">
        <f>IFERROR(GETPIVOTDATA("Poids (Kg)",'Data Par Département'!$A$30,"Partenaires / Associations",$A$96,"Months (Date)",L14),"")</f>
        <v/>
      </c>
      <c r="M96" s="470" t="str">
        <f>IFERROR(GETPIVOTDATA("Poids (Kg)",'Data Par Département'!$A$30,"Partenaires / Associations",$A$96,"Months (Date)",M14),"")</f>
        <v/>
      </c>
      <c r="N96" s="470" t="str">
        <f>IFERROR(GETPIVOTDATA("Poids (Kg)",'Data Par Département'!$A$30,"Partenaires / Associations",$A$96,"Months (Date)",N14),"")</f>
        <v/>
      </c>
      <c r="O96" s="471"/>
      <c r="P96" s="482"/>
      <c r="Q96" s="473"/>
    </row>
    <row r="97" spans="1:17" ht="25.15" customHeight="1">
      <c r="B97" s="469" t="s">
        <v>2937</v>
      </c>
      <c r="C97" s="470">
        <v>0</v>
      </c>
      <c r="D97" s="470">
        <v>0</v>
      </c>
      <c r="E97" s="470">
        <v>0</v>
      </c>
      <c r="F97" s="470">
        <v>111</v>
      </c>
      <c r="G97" s="470">
        <v>224.15</v>
      </c>
      <c r="H97" s="470">
        <v>431.03</v>
      </c>
      <c r="I97" s="470">
        <v>201.4</v>
      </c>
      <c r="J97" s="470">
        <v>302.45</v>
      </c>
      <c r="K97" s="470">
        <v>83.66</v>
      </c>
      <c r="L97" s="476">
        <v>113.3</v>
      </c>
      <c r="M97" s="476">
        <v>315.60000000000002</v>
      </c>
      <c r="N97" s="476">
        <v>480.5</v>
      </c>
      <c r="O97" s="471">
        <f t="shared" ref="O97:O98" si="27">SUM(C97:N97)</f>
        <v>2263.09</v>
      </c>
      <c r="P97" s="482" t="s">
        <v>2657</v>
      </c>
      <c r="Q97" s="473"/>
    </row>
    <row r="98" spans="1:17" ht="25.15" customHeight="1">
      <c r="B98" s="469" t="s">
        <v>2938</v>
      </c>
      <c r="C98" s="470">
        <v>0</v>
      </c>
      <c r="D98" s="470">
        <v>0</v>
      </c>
      <c r="E98" s="470">
        <v>0</v>
      </c>
      <c r="F98" s="470">
        <v>0</v>
      </c>
      <c r="G98" s="470">
        <v>0</v>
      </c>
      <c r="H98" s="470">
        <v>0</v>
      </c>
      <c r="I98" s="470">
        <v>0</v>
      </c>
      <c r="J98" s="470">
        <v>0</v>
      </c>
      <c r="K98" s="470">
        <v>0</v>
      </c>
      <c r="L98" s="470">
        <v>0</v>
      </c>
      <c r="M98" s="470">
        <v>0</v>
      </c>
      <c r="N98" s="470">
        <v>0</v>
      </c>
      <c r="O98" s="471">
        <f t="shared" si="27"/>
        <v>0</v>
      </c>
      <c r="P98" s="472"/>
      <c r="Q98" s="473" t="e">
        <f>($O$97-O98)/O98</f>
        <v>#DIV/0!</v>
      </c>
    </row>
    <row r="99" spans="1:17" ht="25.15" customHeight="1"/>
    <row r="100" spans="1:17" ht="25.15" customHeight="1"/>
    <row r="101" spans="1:17" ht="52.15" customHeight="1">
      <c r="B101" s="462" t="s">
        <v>2939</v>
      </c>
      <c r="C101" s="463" t="s">
        <v>1830</v>
      </c>
      <c r="D101" s="463" t="s">
        <v>2548</v>
      </c>
      <c r="E101" s="463" t="s">
        <v>2549</v>
      </c>
      <c r="F101" s="463" t="s">
        <v>2550</v>
      </c>
      <c r="G101" s="463" t="s">
        <v>2551</v>
      </c>
      <c r="H101" s="463" t="s">
        <v>2552</v>
      </c>
      <c r="I101" s="463" t="s">
        <v>2553</v>
      </c>
      <c r="J101" s="463" t="s">
        <v>2554</v>
      </c>
      <c r="K101" s="463" t="s">
        <v>2555</v>
      </c>
      <c r="L101" s="463" t="s">
        <v>2556</v>
      </c>
      <c r="M101" s="463" t="s">
        <v>2557</v>
      </c>
      <c r="N101" s="463" t="s">
        <v>2558</v>
      </c>
      <c r="O101" s="463" t="s">
        <v>2559</v>
      </c>
      <c r="P101" s="1044" t="s">
        <v>2560</v>
      </c>
      <c r="Q101" s="1045"/>
    </row>
    <row r="102" spans="1:17" ht="25.15" customHeight="1">
      <c r="A102" t="s">
        <v>382</v>
      </c>
      <c r="B102" s="469" t="s">
        <v>2940</v>
      </c>
      <c r="C102" s="470">
        <v>405.86</v>
      </c>
      <c r="D102" s="470">
        <f>IFERROR(GETPIVOTDATA("Poids (Kg)",'Data Par Département'!$A$30,"Partenaires / Associations",$A$102,"Months (Date)",D14),"")</f>
        <v>798.35</v>
      </c>
      <c r="E102" s="470">
        <f>IFERROR(GETPIVOTDATA("Poids (Kg)",'Data Par Département'!$A$30,"Partenaires / Associations",$A$102,"Months (Date)",E14),"")</f>
        <v>692.19999999999993</v>
      </c>
      <c r="F102" s="470">
        <f>IFERROR(GETPIVOTDATA("Poids (Kg)",'Data Par Département'!$A$30,"Partenaires / Associations",$A$102,"Months (Date)",F14),"")</f>
        <v>91.800000000000011</v>
      </c>
      <c r="G102" s="470" t="str">
        <f>IFERROR(GETPIVOTDATA("Poids (Kg)",'Data Par Département'!$A$30,"Partenaires / Associations",$A$102,"Months (Date)",G14),"")</f>
        <v/>
      </c>
      <c r="H102" s="470" t="str">
        <f>IFERROR(GETPIVOTDATA("Poids (Kg)",'Data Par Département'!$A$30,"Partenaires / Associations",$A$102,"Months (Date)",H14),"")</f>
        <v/>
      </c>
      <c r="I102" s="470" t="str">
        <f>IFERROR(GETPIVOTDATA("Poids (Kg)",'Data Par Département'!$A$30,"Partenaires / Associations",$A$102,"Months (Date)",I14),"")</f>
        <v/>
      </c>
      <c r="J102" s="470" t="str">
        <f>IFERROR(GETPIVOTDATA("Poids (Kg)",'Data Par Département'!$A$30,"Partenaires / Associations",$A$102,"Months (Date)",J14),"")</f>
        <v/>
      </c>
      <c r="K102" s="470" t="str">
        <f>IFERROR(GETPIVOTDATA("Poids (Kg)",'Data Par Département'!$A$30,"Partenaires / Associations",$A$102,"Months (Date)",K14),"")</f>
        <v/>
      </c>
      <c r="L102" s="470" t="str">
        <f>IFERROR(GETPIVOTDATA("Poids (Kg)",'Data Par Département'!$A$30,"Partenaires / Associations",$A$102,"Months (Date)",L14),"")</f>
        <v/>
      </c>
      <c r="M102" s="470" t="str">
        <f>IFERROR(GETPIVOTDATA("Poids (Kg)",'Data Par Département'!$A$30,"Partenaires / Associations",$A$102,"Months (Date)",M14),"")</f>
        <v/>
      </c>
      <c r="N102" s="470" t="str">
        <f>IFERROR(GETPIVOTDATA("Poids (Kg)",'Data Par Département'!$A$30,"Partenaires / Associations",$A$102,"Months (Date)",N14),"")</f>
        <v/>
      </c>
      <c r="O102" s="471"/>
      <c r="P102" s="472"/>
      <c r="Q102" s="473"/>
    </row>
    <row r="103" spans="1:17" ht="25.15" customHeight="1">
      <c r="B103" s="469" t="s">
        <v>2941</v>
      </c>
      <c r="C103" s="470">
        <v>1498.55</v>
      </c>
      <c r="D103" s="470">
        <v>890.95</v>
      </c>
      <c r="E103" s="470">
        <v>987.40000000000009</v>
      </c>
      <c r="F103" s="470">
        <v>734.59999999999991</v>
      </c>
      <c r="G103" s="470">
        <v>344.7</v>
      </c>
      <c r="H103" s="470">
        <v>839.9</v>
      </c>
      <c r="I103" s="470">
        <v>1688.2</v>
      </c>
      <c r="J103" s="470">
        <v>2349.48</v>
      </c>
      <c r="K103" s="470">
        <v>1740.61</v>
      </c>
      <c r="L103" s="476">
        <v>1040.55</v>
      </c>
      <c r="M103" s="476">
        <v>918.91</v>
      </c>
      <c r="N103" s="476">
        <v>363.4</v>
      </c>
      <c r="O103" s="471">
        <f>SUM(C103:N103)</f>
        <v>13397.249999999998</v>
      </c>
      <c r="P103" s="472"/>
      <c r="Q103" s="473"/>
    </row>
    <row r="104" spans="1:17" ht="25.15" customHeight="1">
      <c r="B104" s="469" t="s">
        <v>2942</v>
      </c>
      <c r="C104" s="470">
        <v>0</v>
      </c>
      <c r="D104" s="470">
        <v>0</v>
      </c>
      <c r="E104" s="470">
        <v>0</v>
      </c>
      <c r="F104" s="470">
        <v>0</v>
      </c>
      <c r="G104" s="470">
        <v>0</v>
      </c>
      <c r="H104" s="470">
        <v>0</v>
      </c>
      <c r="I104" s="470">
        <v>1303.1500000000001</v>
      </c>
      <c r="J104" s="470">
        <v>1540.5</v>
      </c>
      <c r="K104" s="470">
        <v>1702.9</v>
      </c>
      <c r="L104" s="470">
        <v>1034.7</v>
      </c>
      <c r="M104" s="470">
        <v>831.48</v>
      </c>
      <c r="N104" s="470">
        <v>1019.5</v>
      </c>
      <c r="O104" s="471">
        <f t="shared" ref="O104:O107" si="28">SUM(C104:N104)</f>
        <v>7432.23</v>
      </c>
      <c r="P104" s="472"/>
      <c r="Q104" s="473">
        <f>($O$103-O104)/O104</f>
        <v>0.80258818685643463</v>
      </c>
    </row>
    <row r="105" spans="1:17" ht="25.15" customHeight="1">
      <c r="B105" s="469" t="s">
        <v>2943</v>
      </c>
      <c r="C105" s="470">
        <v>1060.5999999999999</v>
      </c>
      <c r="D105" s="470">
        <v>838</v>
      </c>
      <c r="E105" s="470">
        <v>1155.75</v>
      </c>
      <c r="F105" s="470">
        <v>1188.46</v>
      </c>
      <c r="G105" s="470">
        <v>968.6</v>
      </c>
      <c r="H105" s="470">
        <v>0</v>
      </c>
      <c r="I105" s="470">
        <v>0</v>
      </c>
      <c r="J105" s="470">
        <v>0</v>
      </c>
      <c r="K105" s="470">
        <v>0</v>
      </c>
      <c r="L105" s="476">
        <v>0</v>
      </c>
      <c r="M105" s="476">
        <v>0</v>
      </c>
      <c r="N105" s="476">
        <v>0</v>
      </c>
      <c r="O105" s="471">
        <f t="shared" si="28"/>
        <v>5211.41</v>
      </c>
      <c r="P105" s="472"/>
      <c r="Q105" s="473">
        <f t="shared" ref="Q105:Q108" si="29">($O$103-O105)/O105</f>
        <v>1.5707534045488647</v>
      </c>
    </row>
    <row r="106" spans="1:17" ht="25.15" customHeight="1">
      <c r="B106" s="469" t="s">
        <v>2944</v>
      </c>
      <c r="C106" s="470">
        <v>122.76</v>
      </c>
      <c r="D106" s="470">
        <v>462.83</v>
      </c>
      <c r="E106" s="470">
        <v>702.38000000000011</v>
      </c>
      <c r="F106" s="470">
        <v>397.6</v>
      </c>
      <c r="G106" s="470">
        <v>547.73</v>
      </c>
      <c r="H106" s="470">
        <v>1996.3</v>
      </c>
      <c r="I106" s="470">
        <v>627.952</v>
      </c>
      <c r="J106" s="470">
        <v>475</v>
      </c>
      <c r="K106" s="470">
        <v>617</v>
      </c>
      <c r="L106" s="470">
        <v>1730.06</v>
      </c>
      <c r="M106" s="470">
        <v>939.19</v>
      </c>
      <c r="N106" s="470">
        <v>954.15</v>
      </c>
      <c r="O106" s="471">
        <f t="shared" si="28"/>
        <v>9572.9520000000011</v>
      </c>
      <c r="P106" s="472"/>
      <c r="Q106" s="473">
        <f t="shared" si="29"/>
        <v>0.39948993790003301</v>
      </c>
    </row>
    <row r="107" spans="1:17" ht="24.6" customHeight="1">
      <c r="B107" s="469" t="s">
        <v>2945</v>
      </c>
      <c r="C107" s="470">
        <v>0</v>
      </c>
      <c r="D107" s="470">
        <v>0</v>
      </c>
      <c r="E107" s="470">
        <v>0</v>
      </c>
      <c r="F107" s="470">
        <v>0</v>
      </c>
      <c r="G107" s="470">
        <v>0</v>
      </c>
      <c r="H107" s="470">
        <v>0</v>
      </c>
      <c r="I107" s="470">
        <v>0</v>
      </c>
      <c r="J107" s="470">
        <v>0</v>
      </c>
      <c r="K107" s="470">
        <v>0</v>
      </c>
      <c r="L107" s="476">
        <v>0</v>
      </c>
      <c r="M107" s="476">
        <v>35</v>
      </c>
      <c r="N107" s="476">
        <v>484</v>
      </c>
      <c r="O107" s="471">
        <f t="shared" si="28"/>
        <v>519</v>
      </c>
      <c r="P107" s="482" t="s">
        <v>2657</v>
      </c>
      <c r="Q107" s="473">
        <f t="shared" si="29"/>
        <v>24.813583815028899</v>
      </c>
    </row>
    <row r="108" spans="1:17" ht="24.6" customHeight="1">
      <c r="B108" s="469" t="s">
        <v>2946</v>
      </c>
      <c r="C108" s="470">
        <v>0</v>
      </c>
      <c r="D108" s="470">
        <v>0</v>
      </c>
      <c r="E108" s="470">
        <v>0</v>
      </c>
      <c r="F108" s="470">
        <v>0</v>
      </c>
      <c r="G108" s="470">
        <v>0</v>
      </c>
      <c r="H108" s="470">
        <v>0</v>
      </c>
      <c r="I108" s="470">
        <v>0</v>
      </c>
      <c r="J108" s="470">
        <v>0</v>
      </c>
      <c r="K108" s="470">
        <v>0</v>
      </c>
      <c r="L108" s="470">
        <v>0</v>
      </c>
      <c r="M108" s="470">
        <v>0</v>
      </c>
      <c r="N108" s="470">
        <v>0</v>
      </c>
      <c r="O108" s="471">
        <f t="shared" ref="O108" si="30">SUM(C108:N108)</f>
        <v>0</v>
      </c>
      <c r="P108" s="472"/>
      <c r="Q108" s="473" t="e">
        <f t="shared" si="29"/>
        <v>#DIV/0!</v>
      </c>
    </row>
    <row r="111" spans="1:17" ht="48.6" customHeight="1">
      <c r="B111" s="1036" t="s">
        <v>2947</v>
      </c>
      <c r="C111" s="1036"/>
      <c r="D111" s="1036"/>
      <c r="E111" s="1036"/>
      <c r="F111" s="1036"/>
      <c r="G111" s="1036"/>
      <c r="H111" s="1036"/>
      <c r="I111" s="1036"/>
      <c r="J111" s="1036"/>
      <c r="K111" s="1036"/>
      <c r="L111" s="1036"/>
      <c r="M111" s="1036"/>
      <c r="N111" s="1036"/>
      <c r="O111" s="1036"/>
    </row>
    <row r="113" spans="1:17" ht="72" customHeight="1">
      <c r="B113" s="462" t="s">
        <v>2948</v>
      </c>
      <c r="C113" s="463" t="s">
        <v>1830</v>
      </c>
      <c r="D113" s="463" t="s">
        <v>2548</v>
      </c>
      <c r="E113" s="463" t="s">
        <v>2549</v>
      </c>
      <c r="F113" s="463" t="s">
        <v>2550</v>
      </c>
      <c r="G113" s="463" t="s">
        <v>2551</v>
      </c>
      <c r="H113" s="463" t="s">
        <v>2552</v>
      </c>
      <c r="I113" s="463" t="s">
        <v>2553</v>
      </c>
      <c r="J113" s="463" t="s">
        <v>2554</v>
      </c>
      <c r="K113" s="463" t="s">
        <v>2555</v>
      </c>
      <c r="L113" s="463" t="s">
        <v>2556</v>
      </c>
      <c r="M113" s="463" t="s">
        <v>2557</v>
      </c>
      <c r="N113" s="463" t="s">
        <v>2558</v>
      </c>
      <c r="O113" s="463" t="s">
        <v>2559</v>
      </c>
      <c r="P113" s="464" t="s">
        <v>2560</v>
      </c>
      <c r="Q113" s="465"/>
    </row>
    <row r="114" spans="1:17" ht="25.15" customHeight="1">
      <c r="A114" t="s">
        <v>331</v>
      </c>
      <c r="B114" s="469" t="s">
        <v>2949</v>
      </c>
      <c r="C114" s="470">
        <v>2366</v>
      </c>
      <c r="D114" s="470">
        <f>IFERROR(GETPIVOTDATA("Poids (Kg)",'Data Par Département'!$A$30,"Partenaires / Associations",$A$114,"Months (Date)",D14),"")</f>
        <v>2320.6400000000003</v>
      </c>
      <c r="E114" s="470">
        <f>IFERROR(GETPIVOTDATA("Poids (Kg)",'Data Par Département'!$A$30,"Partenaires / Associations",$A$114,"Months (Date)",E14),"")</f>
        <v>742.65</v>
      </c>
      <c r="F114" s="470">
        <f>IFERROR(GETPIVOTDATA("Poids (Kg)",'Data Par Département'!$A$30,"Partenaires / Associations",$A$114,"Months (Date)",F14),"")</f>
        <v>1511.8</v>
      </c>
      <c r="G114" s="470" t="str">
        <f>IFERROR(GETPIVOTDATA("Poids (Kg)",'Data Par Département'!$A$30,"Partenaires / Associations",$A$114,"Months (Date)",G14),"")</f>
        <v/>
      </c>
      <c r="H114" s="470" t="str">
        <f>IFERROR(GETPIVOTDATA("Poids (Kg)",'Data Par Département'!$A$30,"Partenaires / Associations",$A$114,"Months (Date)",H14),"")</f>
        <v/>
      </c>
      <c r="I114" s="470" t="str">
        <f>IFERROR(GETPIVOTDATA("Poids (Kg)",'Data Par Département'!$A$30,"Partenaires / Associations",$A$114,"Months (Date)",I14),"")</f>
        <v/>
      </c>
      <c r="J114" s="470" t="str">
        <f>IFERROR(GETPIVOTDATA("Poids (Kg)",'Data Par Département'!$A$30,"Partenaires / Associations",$A$114,"Months (Date)",J14),"")</f>
        <v/>
      </c>
      <c r="K114" s="470" t="str">
        <f>IFERROR(GETPIVOTDATA("Poids (Kg)",'Data Par Département'!$A$30,"Partenaires / Associations",$A$114,"Months (Date)",K14),"")</f>
        <v/>
      </c>
      <c r="L114" s="470" t="str">
        <f>IFERROR(GETPIVOTDATA("Poids (Kg)",'Data Par Département'!$A$30,"Partenaires / Associations",$A$114,"Months (Date)",L14),"")</f>
        <v/>
      </c>
      <c r="M114" s="470" t="str">
        <f>IFERROR(GETPIVOTDATA("Poids (Kg)",'Data Par Département'!$A$30,"Partenaires / Associations",$A$114,"Months (Date)",M14),"")</f>
        <v/>
      </c>
      <c r="N114" s="470" t="str">
        <f>IFERROR(GETPIVOTDATA("Poids (Kg)",'Data Par Département'!$A$30,"Partenaires / Associations",$A$114,"Months (Date)",N14),"")</f>
        <v/>
      </c>
      <c r="O114" s="471">
        <f t="shared" ref="O114:O117" si="31">SUM(C114:N114)</f>
        <v>6941.09</v>
      </c>
      <c r="P114" s="472"/>
      <c r="Q114" s="473"/>
    </row>
    <row r="115" spans="1:17" ht="25.15" customHeight="1">
      <c r="B115" s="469" t="s">
        <v>2950</v>
      </c>
      <c r="C115" s="470">
        <v>0</v>
      </c>
      <c r="D115" s="470">
        <v>87.2</v>
      </c>
      <c r="E115" s="470">
        <v>0</v>
      </c>
      <c r="F115" s="470">
        <v>32</v>
      </c>
      <c r="G115" s="470">
        <v>675</v>
      </c>
      <c r="H115" s="470">
        <v>2437</v>
      </c>
      <c r="I115" s="470">
        <v>2687.42</v>
      </c>
      <c r="J115" s="470">
        <v>428.33000000000004</v>
      </c>
      <c r="K115" s="470">
        <v>2177.75</v>
      </c>
      <c r="L115" s="476">
        <v>1548.7</v>
      </c>
      <c r="M115" s="476">
        <v>3816.48</v>
      </c>
      <c r="N115" s="476">
        <v>9216.26</v>
      </c>
      <c r="O115" s="471">
        <f t="shared" si="31"/>
        <v>23106.14</v>
      </c>
      <c r="P115" s="472" t="s">
        <v>2951</v>
      </c>
      <c r="Q115" s="473"/>
    </row>
    <row r="116" spans="1:17" ht="25.15" customHeight="1">
      <c r="B116" s="469" t="s">
        <v>2952</v>
      </c>
      <c r="C116" s="470">
        <v>336.3</v>
      </c>
      <c r="D116" s="470">
        <v>173.6</v>
      </c>
      <c r="E116" s="470">
        <v>760.03</v>
      </c>
      <c r="F116" s="470">
        <v>88.5</v>
      </c>
      <c r="G116" s="470">
        <v>876.4</v>
      </c>
      <c r="H116" s="470">
        <v>646.40000000000009</v>
      </c>
      <c r="I116" s="470">
        <v>1704.4599999999998</v>
      </c>
      <c r="J116" s="470">
        <v>189</v>
      </c>
      <c r="K116" s="470">
        <v>1618</v>
      </c>
      <c r="L116" s="470">
        <v>834.68000000000006</v>
      </c>
      <c r="M116" s="470">
        <v>222.2</v>
      </c>
      <c r="N116" s="470">
        <v>0</v>
      </c>
      <c r="O116" s="471">
        <f t="shared" si="31"/>
        <v>7449.57</v>
      </c>
      <c r="P116" s="472" t="s">
        <v>332</v>
      </c>
      <c r="Q116" s="473">
        <f>($O$122-O116)/O116</f>
        <v>-1</v>
      </c>
    </row>
    <row r="117" spans="1:17" ht="25.15" customHeight="1">
      <c r="B117" s="469" t="s">
        <v>2953</v>
      </c>
      <c r="C117" s="470">
        <v>1575</v>
      </c>
      <c r="D117" s="470">
        <v>2498.8000000000002</v>
      </c>
      <c r="E117" s="470">
        <v>1188.3</v>
      </c>
      <c r="F117" s="470">
        <v>49.95</v>
      </c>
      <c r="G117" s="470">
        <v>226.14499999999998</v>
      </c>
      <c r="H117" s="470">
        <v>39.4</v>
      </c>
      <c r="I117" s="470">
        <v>192.74</v>
      </c>
      <c r="J117" s="470">
        <v>0</v>
      </c>
      <c r="K117" s="470">
        <v>540.96</v>
      </c>
      <c r="L117" s="476">
        <v>0</v>
      </c>
      <c r="M117" s="476">
        <v>0</v>
      </c>
      <c r="N117" s="476">
        <v>0</v>
      </c>
      <c r="O117" s="471">
        <f t="shared" si="31"/>
        <v>6311.2949999999992</v>
      </c>
      <c r="P117" s="472" t="s">
        <v>332</v>
      </c>
      <c r="Q117" s="473">
        <f>($O$122-O117)/O117</f>
        <v>-1</v>
      </c>
    </row>
    <row r="118" spans="1:17" ht="25.15" customHeight="1">
      <c r="B118" s="469" t="s">
        <v>2954</v>
      </c>
      <c r="C118" s="470">
        <v>0</v>
      </c>
      <c r="D118" s="470">
        <v>0</v>
      </c>
      <c r="E118" s="470">
        <v>0</v>
      </c>
      <c r="F118" s="470">
        <v>0</v>
      </c>
      <c r="G118" s="470">
        <v>0</v>
      </c>
      <c r="H118" s="470">
        <v>0</v>
      </c>
      <c r="I118" s="470">
        <v>0</v>
      </c>
      <c r="J118" s="470">
        <v>0</v>
      </c>
      <c r="K118" s="470">
        <v>0</v>
      </c>
      <c r="L118" s="470">
        <v>0</v>
      </c>
      <c r="M118" s="470">
        <v>173.2</v>
      </c>
      <c r="N118" s="470">
        <v>0</v>
      </c>
      <c r="O118" s="471">
        <f t="shared" ref="O118" si="32">SUM(C118:N118)</f>
        <v>173.2</v>
      </c>
      <c r="P118" s="472" t="s">
        <v>2955</v>
      </c>
      <c r="Q118" s="473">
        <f>($O$122-O118)/O118</f>
        <v>-1</v>
      </c>
    </row>
    <row r="119" spans="1:17" ht="24.6" customHeight="1">
      <c r="B119" s="469" t="s">
        <v>2956</v>
      </c>
      <c r="C119" s="470">
        <v>0</v>
      </c>
      <c r="D119" s="470">
        <v>401</v>
      </c>
      <c r="E119" s="470">
        <v>105</v>
      </c>
      <c r="F119" s="470">
        <v>0</v>
      </c>
      <c r="G119" s="470">
        <v>0</v>
      </c>
      <c r="H119" s="470">
        <v>440.33</v>
      </c>
      <c r="I119" s="470">
        <v>2846.8</v>
      </c>
      <c r="J119" s="470">
        <v>0</v>
      </c>
      <c r="K119" s="470">
        <v>0</v>
      </c>
      <c r="L119" s="476">
        <v>500</v>
      </c>
      <c r="M119" s="476">
        <v>0</v>
      </c>
      <c r="N119" s="476">
        <v>0</v>
      </c>
      <c r="O119" s="471">
        <f t="shared" ref="O119" si="33">SUM(C119:N119)</f>
        <v>4293.13</v>
      </c>
      <c r="P119" s="472" t="s">
        <v>2957</v>
      </c>
      <c r="Q119" s="473">
        <f>($O$122-O119)/O119</f>
        <v>-1</v>
      </c>
    </row>
    <row r="120" spans="1:17" ht="24.6" customHeight="1">
      <c r="B120" s="469" t="s">
        <v>2958</v>
      </c>
      <c r="C120" s="470">
        <v>0</v>
      </c>
      <c r="D120" s="470">
        <v>416.6</v>
      </c>
      <c r="E120" s="470">
        <v>291.39999999999998</v>
      </c>
      <c r="F120" s="470">
        <v>0</v>
      </c>
      <c r="G120" s="470">
        <v>143</v>
      </c>
      <c r="H120" s="470">
        <v>375.45</v>
      </c>
      <c r="I120" s="470">
        <v>305.08</v>
      </c>
      <c r="J120" s="470">
        <v>0</v>
      </c>
      <c r="K120" s="470">
        <v>481</v>
      </c>
      <c r="L120" s="470">
        <v>270</v>
      </c>
      <c r="M120" s="470">
        <v>243.6</v>
      </c>
      <c r="N120" s="470">
        <v>100</v>
      </c>
      <c r="O120" s="471">
        <f t="shared" ref="O120" si="34">SUM(C120:N120)</f>
        <v>2626.1299999999997</v>
      </c>
      <c r="P120" s="472" t="s">
        <v>2955</v>
      </c>
      <c r="Q120" s="473">
        <f>($O$122-O120)/O120</f>
        <v>-1</v>
      </c>
    </row>
    <row r="123" spans="1:17" ht="72" customHeight="1">
      <c r="B123" s="462" t="s">
        <v>2959</v>
      </c>
      <c r="C123" s="463" t="s">
        <v>1830</v>
      </c>
      <c r="D123" s="463" t="s">
        <v>2548</v>
      </c>
      <c r="E123" s="463" t="s">
        <v>2549</v>
      </c>
      <c r="F123" s="463" t="s">
        <v>2550</v>
      </c>
      <c r="G123" s="463" t="s">
        <v>2551</v>
      </c>
      <c r="H123" s="463" t="s">
        <v>2552</v>
      </c>
      <c r="I123" s="463" t="s">
        <v>2553</v>
      </c>
      <c r="J123" s="463" t="s">
        <v>2554</v>
      </c>
      <c r="K123" s="463" t="s">
        <v>2555</v>
      </c>
      <c r="L123" s="463" t="s">
        <v>2556</v>
      </c>
      <c r="M123" s="463" t="s">
        <v>2557</v>
      </c>
      <c r="N123" s="463" t="s">
        <v>2558</v>
      </c>
      <c r="O123" s="463" t="s">
        <v>2559</v>
      </c>
      <c r="P123" s="464" t="s">
        <v>2560</v>
      </c>
      <c r="Q123" s="465"/>
    </row>
    <row r="124" spans="1:17" ht="25.15" customHeight="1">
      <c r="A124" t="s">
        <v>602</v>
      </c>
      <c r="B124" s="469" t="s">
        <v>2960</v>
      </c>
      <c r="C124" s="470">
        <v>432.71000000000004</v>
      </c>
      <c r="D124" s="470">
        <f>IFERROR(GETPIVOTDATA("Poids (Kg)",'Data Par Département'!$A$30,"Partenaires / Associations",$A$124,"Months (Date)",D14),"")</f>
        <v>376.75</v>
      </c>
      <c r="E124" s="470">
        <f>IFERROR(GETPIVOTDATA("Poids (Kg)",'Data Par Département'!$A$30,"Partenaires / Associations",$A$124,"Months (Date)",E14),"")</f>
        <v>214.5</v>
      </c>
      <c r="F124" s="470">
        <f>IFERROR(GETPIVOTDATA("Poids (Kg)",'Data Par Département'!$A$30,"Partenaires / Associations",$A$124,"Months (Date)",F14),"")</f>
        <v>75.400000000000006</v>
      </c>
      <c r="G124" s="470" t="str">
        <f>IFERROR(GETPIVOTDATA("Poids (Kg)",'Data Par Département'!$A$30,"Partenaires / Associations",$A$124,"Months (Date)",G14),"")</f>
        <v/>
      </c>
      <c r="H124" s="470" t="str">
        <f>IFERROR(GETPIVOTDATA("Poids (Kg)",'Data Par Département'!$A$30,"Partenaires / Associations",$A$124,"Months (Date)",H14),"")</f>
        <v/>
      </c>
      <c r="I124" s="470" t="str">
        <f>IFERROR(GETPIVOTDATA("Poids (Kg)",'Data Par Département'!$A$30,"Partenaires / Associations",$A$124,"Months (Date)",I14),"")</f>
        <v/>
      </c>
      <c r="J124" s="470" t="str">
        <f>IFERROR(GETPIVOTDATA("Poids (Kg)",'Data Par Département'!$A$30,"Partenaires / Associations",$A$124,"Months (Date)",J14),"")</f>
        <v/>
      </c>
      <c r="K124" s="470" t="str">
        <f>IFERROR(GETPIVOTDATA("Poids (Kg)",'Data Par Département'!$A$30,"Partenaires / Associations",$A$124,"Months (Date)",K14),"")</f>
        <v/>
      </c>
      <c r="L124" s="470" t="str">
        <f>IFERROR(GETPIVOTDATA("Poids (Kg)",'Data Par Département'!$A$30,"Partenaires / Associations",$A$124,"Months (Date)",L14),"")</f>
        <v/>
      </c>
      <c r="M124" s="470" t="str">
        <f>IFERROR(GETPIVOTDATA("Poids (Kg)",'Data Par Département'!$A$30,"Partenaires / Associations",$A$124,"Months (Date)",M14),"")</f>
        <v/>
      </c>
      <c r="N124" s="470" t="str">
        <f>IFERROR(GETPIVOTDATA("Poids (Kg)",'Data Par Département'!$A$30,"Partenaires / Associations",$A$124,"Months (Date)",N14),"")</f>
        <v/>
      </c>
      <c r="O124" s="471">
        <f t="shared" ref="O124:O127" si="35">SUM(C124:N124)</f>
        <v>1099.3600000000001</v>
      </c>
      <c r="P124" s="482"/>
      <c r="Q124" s="473"/>
    </row>
    <row r="125" spans="1:17" ht="25.15" customHeight="1">
      <c r="B125" s="469" t="s">
        <v>2961</v>
      </c>
      <c r="C125" s="470">
        <v>1140.75</v>
      </c>
      <c r="D125" s="470">
        <v>590.75</v>
      </c>
      <c r="E125" s="470">
        <v>915.4</v>
      </c>
      <c r="F125" s="470">
        <v>554.59999999999991</v>
      </c>
      <c r="G125" s="470">
        <v>457.05</v>
      </c>
      <c r="H125" s="470">
        <v>374.34999999999991</v>
      </c>
      <c r="I125" s="470">
        <v>553.09999999999991</v>
      </c>
      <c r="J125" s="470">
        <v>455.25</v>
      </c>
      <c r="K125" s="470">
        <v>377.5</v>
      </c>
      <c r="L125" s="476">
        <v>364.6</v>
      </c>
      <c r="M125" s="476">
        <v>342.06</v>
      </c>
      <c r="N125" s="476">
        <v>223.8</v>
      </c>
      <c r="O125" s="471">
        <f t="shared" si="35"/>
        <v>6349.2100000000009</v>
      </c>
      <c r="P125" s="482" t="s">
        <v>2962</v>
      </c>
      <c r="Q125" s="473"/>
    </row>
    <row r="126" spans="1:17" ht="25.15" customHeight="1">
      <c r="B126" s="469" t="s">
        <v>2963</v>
      </c>
      <c r="C126" s="470">
        <f>323.8+12</f>
        <v>335.8</v>
      </c>
      <c r="D126" s="470">
        <f>658.4+8</f>
        <v>666.4</v>
      </c>
      <c r="E126" s="470">
        <v>306.10000000000008</v>
      </c>
      <c r="F126" s="470">
        <v>795.90000000000009</v>
      </c>
      <c r="G126" s="470">
        <v>494.9</v>
      </c>
      <c r="H126" s="470">
        <v>583.5</v>
      </c>
      <c r="I126" s="470">
        <v>394.1</v>
      </c>
      <c r="J126" s="470">
        <v>102.5</v>
      </c>
      <c r="K126" s="470">
        <v>1007.9</v>
      </c>
      <c r="L126" s="470">
        <v>1142.7</v>
      </c>
      <c r="M126" s="470">
        <v>518.49</v>
      </c>
      <c r="N126" s="470">
        <v>648.5</v>
      </c>
      <c r="O126" s="471">
        <f t="shared" si="35"/>
        <v>6996.79</v>
      </c>
      <c r="P126" s="482" t="s">
        <v>2964</v>
      </c>
      <c r="Q126" s="473">
        <f>($O$122-O126)/O126</f>
        <v>-1</v>
      </c>
    </row>
    <row r="127" spans="1:17" ht="25.15" customHeight="1">
      <c r="B127" s="469" t="s">
        <v>2965</v>
      </c>
      <c r="C127" s="470">
        <v>0</v>
      </c>
      <c r="D127" s="470">
        <v>0</v>
      </c>
      <c r="E127" s="470">
        <v>0</v>
      </c>
      <c r="F127" s="470">
        <v>37.199999999999996</v>
      </c>
      <c r="G127" s="470">
        <v>254.20000000000002</v>
      </c>
      <c r="H127" s="470">
        <v>1495.2499999999998</v>
      </c>
      <c r="I127" s="470">
        <v>1589.5</v>
      </c>
      <c r="J127" s="470">
        <v>413</v>
      </c>
      <c r="K127" s="470">
        <v>530.12</v>
      </c>
      <c r="L127" s="476">
        <v>777.96</v>
      </c>
      <c r="M127" s="476">
        <v>719.68000000000006</v>
      </c>
      <c r="N127" s="476">
        <v>680.5</v>
      </c>
      <c r="O127" s="471">
        <f t="shared" si="35"/>
        <v>6497.41</v>
      </c>
      <c r="P127" s="543" t="s">
        <v>2966</v>
      </c>
      <c r="Q127" s="473">
        <f>($O$122-O127)/O127</f>
        <v>-1</v>
      </c>
    </row>
    <row r="130" spans="1:17" ht="72" customHeight="1">
      <c r="B130" s="462" t="s">
        <v>2967</v>
      </c>
      <c r="C130" s="463" t="s">
        <v>1830</v>
      </c>
      <c r="D130" s="463" t="s">
        <v>2548</v>
      </c>
      <c r="E130" s="463" t="s">
        <v>2549</v>
      </c>
      <c r="F130" s="463" t="s">
        <v>2550</v>
      </c>
      <c r="G130" s="463" t="s">
        <v>2551</v>
      </c>
      <c r="H130" s="463" t="s">
        <v>2552</v>
      </c>
      <c r="I130" s="463" t="s">
        <v>2553</v>
      </c>
      <c r="J130" s="463" t="s">
        <v>2554</v>
      </c>
      <c r="K130" s="463" t="s">
        <v>2555</v>
      </c>
      <c r="L130" s="463" t="s">
        <v>2556</v>
      </c>
      <c r="M130" s="463" t="s">
        <v>2557</v>
      </c>
      <c r="N130" s="463" t="s">
        <v>2558</v>
      </c>
      <c r="O130" s="463" t="s">
        <v>2559</v>
      </c>
      <c r="P130" s="464" t="s">
        <v>2560</v>
      </c>
      <c r="Q130" s="465"/>
    </row>
    <row r="131" spans="1:17" ht="25.15" customHeight="1">
      <c r="A131" t="s">
        <v>1209</v>
      </c>
      <c r="B131" s="469" t="s">
        <v>2968</v>
      </c>
      <c r="C131" s="470">
        <v>789.40000000000009</v>
      </c>
      <c r="D131" s="470">
        <f>IFERROR(GETPIVOTDATA("Poids (Kg)",'Data Par Département'!$A$30,"Partenaires / Associations",$A$131,"Months (Date)",D14),"")</f>
        <v>618.70000000000005</v>
      </c>
      <c r="E131" s="470">
        <f>IFERROR(GETPIVOTDATA("Poids (Kg)",'Data Par Département'!$A$30,"Partenaires / Associations",$A$131,"Months (Date)",E14),"")</f>
        <v>300.56</v>
      </c>
      <c r="F131" s="470">
        <f>IFERROR(GETPIVOTDATA("Poids (Kg)",'Data Par Département'!$A$30,"Partenaires / Associations",$A$131,"Months (Date)",F14),"")</f>
        <v>282.77999999999997</v>
      </c>
      <c r="G131" s="470" t="str">
        <f>IFERROR(GETPIVOTDATA("Poids (Kg)",'Data Par Département'!$A$30,"Partenaires / Associations",$A$131,"Months (Date)",G14),"")</f>
        <v/>
      </c>
      <c r="H131" s="470" t="str">
        <f>IFERROR(GETPIVOTDATA("Poids (Kg)",'Data Par Département'!$A$30,"Partenaires / Associations",$A$131,"Months (Date)",H14),"")</f>
        <v/>
      </c>
      <c r="I131" s="470" t="str">
        <f>IFERROR(GETPIVOTDATA("Poids (Kg)",'Data Par Département'!$A$30,"Partenaires / Associations",$A$131,"Months (Date)",I14),"")</f>
        <v/>
      </c>
      <c r="J131" s="470" t="str">
        <f>IFERROR(GETPIVOTDATA("Poids (Kg)",'Data Par Département'!$A$30,"Partenaires / Associations",$A$131,"Months (Date)",J14),"")</f>
        <v/>
      </c>
      <c r="K131" s="470" t="str">
        <f>IFERROR(GETPIVOTDATA("Poids (Kg)",'Data Par Département'!$A$30,"Partenaires / Associations",$A$131,"Months (Date)",K14),"")</f>
        <v/>
      </c>
      <c r="L131" s="470" t="str">
        <f>IFERROR(GETPIVOTDATA("Poids (Kg)",'Data Par Département'!$A$30,"Partenaires / Associations",$A$131,"Months (Date)",L14),"")</f>
        <v/>
      </c>
      <c r="M131" s="470" t="str">
        <f>IFERROR(GETPIVOTDATA("Poids (Kg)",'Data Par Département'!$A$30,"Partenaires / Associations",$A$131,"Months (Date)",M14),"")</f>
        <v/>
      </c>
      <c r="N131" s="470" t="str">
        <f>IFERROR(GETPIVOTDATA("Poids (Kg)",'Data Par Département'!$A$30,"Partenaires / Associations",$A$131,"Months (Date)",N14),"")</f>
        <v/>
      </c>
      <c r="O131" s="471">
        <f t="shared" ref="O131:O134" si="36">SUM(C131:N131)</f>
        <v>1991.44</v>
      </c>
      <c r="P131" s="482"/>
      <c r="Q131" s="473"/>
    </row>
    <row r="132" spans="1:17" ht="25.15" customHeight="1">
      <c r="B132" s="469" t="s">
        <v>2969</v>
      </c>
      <c r="C132" s="470">
        <v>0</v>
      </c>
      <c r="D132" s="470">
        <v>578.73</v>
      </c>
      <c r="E132" s="470">
        <v>530.77</v>
      </c>
      <c r="F132" s="470">
        <v>641.29999999999995</v>
      </c>
      <c r="G132" s="470">
        <v>411.25</v>
      </c>
      <c r="H132" s="470">
        <v>791.1</v>
      </c>
      <c r="I132" s="470">
        <v>793.39999999999986</v>
      </c>
      <c r="J132" s="470">
        <v>640.91</v>
      </c>
      <c r="K132" s="470">
        <v>706.95</v>
      </c>
      <c r="L132" s="476">
        <v>1027.0999999999999</v>
      </c>
      <c r="M132" s="476">
        <v>290.22500000000002</v>
      </c>
      <c r="N132" s="476">
        <v>579.6</v>
      </c>
      <c r="O132" s="471">
        <f t="shared" si="36"/>
        <v>6991.3350000000009</v>
      </c>
      <c r="P132" s="482" t="s">
        <v>2884</v>
      </c>
      <c r="Q132" s="473"/>
    </row>
    <row r="133" spans="1:17" ht="25.15" customHeight="1">
      <c r="B133" s="469" t="s">
        <v>2970</v>
      </c>
      <c r="C133" s="470">
        <v>0</v>
      </c>
      <c r="D133" s="470">
        <v>0</v>
      </c>
      <c r="E133" s="470">
        <v>0</v>
      </c>
      <c r="F133" s="470">
        <v>0</v>
      </c>
      <c r="G133" s="470">
        <v>0</v>
      </c>
      <c r="H133" s="470">
        <v>0</v>
      </c>
      <c r="I133" s="470">
        <v>0</v>
      </c>
      <c r="J133" s="470">
        <v>0</v>
      </c>
      <c r="K133" s="470">
        <v>0</v>
      </c>
      <c r="L133" s="470">
        <v>0</v>
      </c>
      <c r="M133" s="470">
        <v>0</v>
      </c>
      <c r="N133" s="470">
        <v>0</v>
      </c>
      <c r="O133" s="471">
        <f t="shared" si="36"/>
        <v>0</v>
      </c>
      <c r="P133" s="482"/>
      <c r="Q133" s="473" t="e">
        <f>($O$122-O133)/O133</f>
        <v>#DIV/0!</v>
      </c>
    </row>
    <row r="134" spans="1:17" ht="25.15" customHeight="1">
      <c r="B134" s="469" t="s">
        <v>3120</v>
      </c>
      <c r="C134" s="470">
        <v>0</v>
      </c>
      <c r="D134" s="470">
        <v>0</v>
      </c>
      <c r="E134" s="470">
        <v>0</v>
      </c>
      <c r="F134" s="470">
        <v>0</v>
      </c>
      <c r="G134" s="470">
        <v>0</v>
      </c>
      <c r="H134" s="470">
        <v>0</v>
      </c>
      <c r="I134" s="470">
        <v>0</v>
      </c>
      <c r="J134" s="470">
        <v>0</v>
      </c>
      <c r="K134" s="470">
        <v>0</v>
      </c>
      <c r="L134" s="476">
        <v>0</v>
      </c>
      <c r="M134" s="476">
        <v>0</v>
      </c>
      <c r="N134" s="476">
        <v>0</v>
      </c>
      <c r="O134" s="471">
        <f t="shared" si="36"/>
        <v>0</v>
      </c>
      <c r="P134" s="472"/>
      <c r="Q134" s="473" t="e">
        <f>($O$122-O134)/O134</f>
        <v>#DIV/0!</v>
      </c>
    </row>
    <row r="137" spans="1:17" ht="72" customHeight="1">
      <c r="B137" s="462" t="s">
        <v>2971</v>
      </c>
      <c r="C137" s="463" t="s">
        <v>1830</v>
      </c>
      <c r="D137" s="463" t="s">
        <v>2548</v>
      </c>
      <c r="E137" s="463" t="s">
        <v>2549</v>
      </c>
      <c r="F137" s="463" t="s">
        <v>2550</v>
      </c>
      <c r="G137" s="463" t="s">
        <v>2551</v>
      </c>
      <c r="H137" s="463" t="s">
        <v>2552</v>
      </c>
      <c r="I137" s="463" t="s">
        <v>2553</v>
      </c>
      <c r="J137" s="463" t="s">
        <v>2554</v>
      </c>
      <c r="K137" s="463" t="s">
        <v>2555</v>
      </c>
      <c r="L137" s="463" t="s">
        <v>2556</v>
      </c>
      <c r="M137" s="463" t="s">
        <v>2557</v>
      </c>
      <c r="N137" s="463" t="s">
        <v>2558</v>
      </c>
      <c r="O137" s="463" t="s">
        <v>2559</v>
      </c>
      <c r="P137" s="464" t="s">
        <v>2560</v>
      </c>
      <c r="Q137" s="465"/>
    </row>
    <row r="138" spans="1:17" ht="25.15" customHeight="1">
      <c r="A138" t="s">
        <v>1227</v>
      </c>
      <c r="B138" s="469" t="s">
        <v>2972</v>
      </c>
      <c r="C138" s="470">
        <v>700.6099999999999</v>
      </c>
      <c r="D138" s="470">
        <f>IFERROR(GETPIVOTDATA("Poids (Kg)",'Data Par Département'!$A$30,"Partenaires / Associations",$A$138,"Months (Date)",D14),"")</f>
        <v>444.52000000000004</v>
      </c>
      <c r="E138" s="470">
        <f>IFERROR(GETPIVOTDATA("Poids (Kg)",'Data Par Département'!$A$30,"Partenaires / Associations",$A$138,"Months (Date)",E14),"")</f>
        <v>722.05</v>
      </c>
      <c r="F138" s="470">
        <f>IFERROR(GETPIVOTDATA("Poids (Kg)",'Data Par Département'!$A$30,"Partenaires / Associations",$A$138,"Months (Date)",F14),"")</f>
        <v>269.5</v>
      </c>
      <c r="G138" s="470" t="str">
        <f>IFERROR(GETPIVOTDATA("Poids (Kg)",'Data Par Département'!$A$30,"Partenaires / Associations",$A$138,"Months (Date)",G14),"")</f>
        <v/>
      </c>
      <c r="H138" s="470" t="str">
        <f>IFERROR(GETPIVOTDATA("Poids (Kg)",'Data Par Département'!$A$30,"Partenaires / Associations",$A$138,"Months (Date)",H14),"")</f>
        <v/>
      </c>
      <c r="I138" s="470" t="str">
        <f>IFERROR(GETPIVOTDATA("Poids (Kg)",'Data Par Département'!$A$30,"Partenaires / Associations",$A$138,"Months (Date)",I14),"")</f>
        <v/>
      </c>
      <c r="J138" s="470" t="str">
        <f>IFERROR(GETPIVOTDATA("Poids (Kg)",'Data Par Département'!$A$30,"Partenaires / Associations",$A$138,"Months (Date)",J14),"")</f>
        <v/>
      </c>
      <c r="K138" s="470" t="str">
        <f>IFERROR(GETPIVOTDATA("Poids (Kg)",'Data Par Département'!$A$30,"Partenaires / Associations",$A$138,"Months (Date)",K14),"")</f>
        <v/>
      </c>
      <c r="L138" s="470" t="str">
        <f>IFERROR(GETPIVOTDATA("Poids (Kg)",'Data Par Département'!$A$30,"Partenaires / Associations",$A$138,"Months (Date)",L14),"")</f>
        <v/>
      </c>
      <c r="M138" s="470" t="str">
        <f>IFERROR(GETPIVOTDATA("Poids (Kg)",'Data Par Département'!$A$30,"Partenaires / Associations",$A$138,"Months (Date)",M14),"")</f>
        <v/>
      </c>
      <c r="N138" s="470" t="str">
        <f>IFERROR(GETPIVOTDATA("Poids (Kg)",'Data Par Département'!$A$30,"Partenaires / Associations",$A$138,"Months (Date)",N14),"")</f>
        <v/>
      </c>
      <c r="O138" s="471">
        <f t="shared" ref="O138:O140" si="37">SUM(C138:N138)</f>
        <v>2136.6799999999998</v>
      </c>
      <c r="P138" s="482"/>
      <c r="Q138" s="473"/>
    </row>
    <row r="139" spans="1:17" ht="25.15" customHeight="1">
      <c r="B139" s="469" t="s">
        <v>2973</v>
      </c>
      <c r="C139" s="470">
        <v>0</v>
      </c>
      <c r="D139" s="470">
        <v>1477.76</v>
      </c>
      <c r="E139" s="470">
        <v>1088.4380000000001</v>
      </c>
      <c r="F139" s="470">
        <v>1146.4100000000001</v>
      </c>
      <c r="G139" s="470">
        <v>744.17499999999995</v>
      </c>
      <c r="H139" s="470">
        <v>796.976</v>
      </c>
      <c r="I139" s="470">
        <v>1058.99</v>
      </c>
      <c r="J139" s="470">
        <v>1124.5</v>
      </c>
      <c r="K139" s="470">
        <v>570.35</v>
      </c>
      <c r="L139" s="476">
        <v>897.17</v>
      </c>
      <c r="M139" s="476">
        <v>577.95000000000005</v>
      </c>
      <c r="N139" s="476">
        <v>793.45</v>
      </c>
      <c r="O139" s="471">
        <f t="shared" si="37"/>
        <v>10276.169000000002</v>
      </c>
      <c r="P139" s="482" t="s">
        <v>2884</v>
      </c>
      <c r="Q139" s="473"/>
    </row>
    <row r="140" spans="1:17" ht="25.15" customHeight="1">
      <c r="B140" s="469" t="s">
        <v>2974</v>
      </c>
      <c r="C140" s="470">
        <v>0</v>
      </c>
      <c r="D140" s="470">
        <v>0</v>
      </c>
      <c r="E140" s="470">
        <v>0</v>
      </c>
      <c r="F140" s="470">
        <v>0</v>
      </c>
      <c r="G140" s="470">
        <v>0</v>
      </c>
      <c r="H140" s="470">
        <v>0</v>
      </c>
      <c r="I140" s="470">
        <v>0</v>
      </c>
      <c r="J140" s="470">
        <v>0</v>
      </c>
      <c r="K140" s="470">
        <v>0</v>
      </c>
      <c r="L140" s="470">
        <v>0</v>
      </c>
      <c r="M140" s="470">
        <v>0</v>
      </c>
      <c r="N140" s="470">
        <v>0</v>
      </c>
      <c r="O140" s="471">
        <f t="shared" si="37"/>
        <v>0</v>
      </c>
      <c r="P140" s="482"/>
      <c r="Q140" s="473" t="e">
        <f>($O$122-O140)/O140</f>
        <v>#DIV/0!</v>
      </c>
    </row>
    <row r="143" spans="1:17" ht="72" customHeight="1">
      <c r="B143" s="462" t="s">
        <v>2975</v>
      </c>
      <c r="C143" s="463" t="s">
        <v>1830</v>
      </c>
      <c r="D143" s="463" t="s">
        <v>2548</v>
      </c>
      <c r="E143" s="463" t="s">
        <v>2549</v>
      </c>
      <c r="F143" s="463" t="s">
        <v>2550</v>
      </c>
      <c r="G143" s="463" t="s">
        <v>2551</v>
      </c>
      <c r="H143" s="463" t="s">
        <v>2552</v>
      </c>
      <c r="I143" s="463" t="s">
        <v>2553</v>
      </c>
      <c r="J143" s="463" t="s">
        <v>2554</v>
      </c>
      <c r="K143" s="463" t="s">
        <v>2555</v>
      </c>
      <c r="L143" s="463" t="s">
        <v>2556</v>
      </c>
      <c r="M143" s="463" t="s">
        <v>2557</v>
      </c>
      <c r="N143" s="463" t="s">
        <v>2558</v>
      </c>
      <c r="O143" s="463" t="s">
        <v>2559</v>
      </c>
      <c r="P143" s="464" t="s">
        <v>2560</v>
      </c>
      <c r="Q143" s="465"/>
    </row>
    <row r="144" spans="1:17" ht="25.15" customHeight="1">
      <c r="A144" s="686" t="s">
        <v>1355</v>
      </c>
      <c r="B144" s="469" t="s">
        <v>2976</v>
      </c>
      <c r="C144" s="470">
        <v>0</v>
      </c>
      <c r="D144" s="470" t="str">
        <f>IFERROR(GETPIVOTDATA("Poids (Kg)",'Data Par Département'!$A$30,"Partenaires / Associations",$A$144,"Months (Date)",D14),"")</f>
        <v/>
      </c>
      <c r="E144" s="470" t="str">
        <f>IFERROR(GETPIVOTDATA("Poids (Kg)",'Data Par Département'!$A$30,"Partenaires / Associations",$A$144,"Months (Date)",E14),"")</f>
        <v/>
      </c>
      <c r="F144" s="470" t="str">
        <f>IFERROR(GETPIVOTDATA("Poids (Kg)",'Data Par Département'!$A$30,"Partenaires / Associations",$A$144,"Months (Date)",F14),"")</f>
        <v/>
      </c>
      <c r="G144" s="470" t="str">
        <f>IFERROR(GETPIVOTDATA("Poids (Kg)",'Data Par Département'!$A$30,"Partenaires / Associations",$A$144,"Months (Date)",G14),"")</f>
        <v/>
      </c>
      <c r="H144" s="470" t="str">
        <f>IFERROR(GETPIVOTDATA("Poids (Kg)",'Data Par Département'!$A$30,"Partenaires / Associations",$A$144,"Months (Date)",H14),"")</f>
        <v/>
      </c>
      <c r="I144" s="470" t="str">
        <f>IFERROR(GETPIVOTDATA("Poids (Kg)",'Data Par Département'!$A$30,"Partenaires / Associations",$A$144,"Months (Date)",I14),"")</f>
        <v/>
      </c>
      <c r="J144" s="470" t="str">
        <f>IFERROR(GETPIVOTDATA("Poids (Kg)",'Data Par Département'!$A$30,"Partenaires / Associations",$A$144,"Months (Date)",J14),"")</f>
        <v/>
      </c>
      <c r="K144" s="470" t="str">
        <f>IFERROR(GETPIVOTDATA("Poids (Kg)",'Data Par Département'!$A$30,"Partenaires / Associations",$A$144,"Months (Date)",K14),"")</f>
        <v/>
      </c>
      <c r="L144" s="470" t="str">
        <f>IFERROR(GETPIVOTDATA("Poids (Kg)",'Data Par Département'!$A$30,"Partenaires / Associations",$A$144,"Months (Date)",L14),"")</f>
        <v/>
      </c>
      <c r="M144" s="470" t="str">
        <f>IFERROR(GETPIVOTDATA("Poids (Kg)",'Data Par Département'!$A$30,"Partenaires / Associations",$A$144,"Months (Date)",M14),"")</f>
        <v/>
      </c>
      <c r="N144" s="470" t="str">
        <f>IFERROR(GETPIVOTDATA("Poids (Kg)",'Data Par Département'!$A$30,"Partenaires / Associations",$A$144,"Months (Date)",N14),"")</f>
        <v/>
      </c>
      <c r="O144" s="471"/>
      <c r="P144" s="482"/>
      <c r="Q144" s="473"/>
    </row>
    <row r="145" spans="1:17" ht="25.15" customHeight="1">
      <c r="B145" s="469" t="s">
        <v>2977</v>
      </c>
      <c r="C145" s="470">
        <v>0</v>
      </c>
      <c r="D145" s="470">
        <v>0</v>
      </c>
      <c r="E145" s="470">
        <v>0</v>
      </c>
      <c r="F145" s="470">
        <v>0</v>
      </c>
      <c r="G145" s="470">
        <v>0</v>
      </c>
      <c r="H145" s="470">
        <v>0</v>
      </c>
      <c r="I145" s="470">
        <v>0</v>
      </c>
      <c r="J145" s="470">
        <v>0</v>
      </c>
      <c r="K145" s="470">
        <v>0</v>
      </c>
      <c r="L145" s="476">
        <v>0</v>
      </c>
      <c r="M145" s="476">
        <v>1512.66</v>
      </c>
      <c r="N145" s="476">
        <v>26</v>
      </c>
      <c r="O145" s="471">
        <f t="shared" ref="O145:O146" si="38">SUM(C145:N145)</f>
        <v>1538.66</v>
      </c>
      <c r="P145" s="482" t="s">
        <v>2978</v>
      </c>
      <c r="Q145" s="473"/>
    </row>
    <row r="146" spans="1:17" ht="25.15" customHeight="1">
      <c r="B146" s="469" t="s">
        <v>2979</v>
      </c>
      <c r="C146" s="470">
        <v>0</v>
      </c>
      <c r="D146" s="470">
        <v>0</v>
      </c>
      <c r="E146" s="470">
        <v>0</v>
      </c>
      <c r="F146" s="470">
        <v>0</v>
      </c>
      <c r="G146" s="470">
        <v>0</v>
      </c>
      <c r="H146" s="470">
        <v>0</v>
      </c>
      <c r="I146" s="470">
        <v>0</v>
      </c>
      <c r="J146" s="470">
        <v>0</v>
      </c>
      <c r="K146" s="470">
        <v>0</v>
      </c>
      <c r="L146" s="470">
        <v>0</v>
      </c>
      <c r="M146" s="470">
        <v>0</v>
      </c>
      <c r="N146" s="470">
        <v>0</v>
      </c>
      <c r="O146" s="471">
        <f t="shared" si="38"/>
        <v>0</v>
      </c>
      <c r="P146" s="482"/>
      <c r="Q146" s="473" t="e">
        <f>($O$122-O146)/O146</f>
        <v>#DIV/0!</v>
      </c>
    </row>
    <row r="149" spans="1:17" ht="45" customHeight="1">
      <c r="B149" s="462" t="s">
        <v>2980</v>
      </c>
      <c r="C149" s="463" t="s">
        <v>1830</v>
      </c>
      <c r="D149" s="463" t="s">
        <v>2548</v>
      </c>
      <c r="E149" s="463" t="s">
        <v>2549</v>
      </c>
      <c r="F149" s="463" t="s">
        <v>2550</v>
      </c>
      <c r="G149" s="463" t="s">
        <v>2551</v>
      </c>
      <c r="H149" s="463" t="s">
        <v>2552</v>
      </c>
      <c r="I149" s="463" t="s">
        <v>2553</v>
      </c>
      <c r="J149" s="463" t="s">
        <v>2554</v>
      </c>
      <c r="K149" s="463" t="s">
        <v>2555</v>
      </c>
      <c r="L149" s="463" t="s">
        <v>2556</v>
      </c>
      <c r="M149" s="463" t="s">
        <v>2557</v>
      </c>
      <c r="N149" s="463" t="s">
        <v>2558</v>
      </c>
      <c r="O149" s="463" t="s">
        <v>2559</v>
      </c>
      <c r="P149" s="1044" t="s">
        <v>2560</v>
      </c>
      <c r="Q149" s="1045"/>
    </row>
    <row r="150" spans="1:17" ht="25.15" customHeight="1">
      <c r="A150" t="s">
        <v>1265</v>
      </c>
      <c r="B150" s="469" t="s">
        <v>2931</v>
      </c>
      <c r="C150" s="470">
        <v>1772.5</v>
      </c>
      <c r="D150" s="470">
        <f>IFERROR(GETPIVOTDATA("Poids (Kg)",'Data Par Département'!$A$30,"Partenaires / Associations",$A$150,"Months (Date)",D14),"")</f>
        <v>0</v>
      </c>
      <c r="E150" s="470">
        <f>IFERROR(GETPIVOTDATA("Poids (Kg)",'Data Par Département'!$A$30,"Partenaires / Associations",$A$150,"Months (Date)",E14),"")</f>
        <v>0</v>
      </c>
      <c r="F150" s="470">
        <f>IFERROR(GETPIVOTDATA("Poids (Kg)",'Data Par Département'!$A$30,"Partenaires / Associations",$A$150,"Months (Date)",F14),"")</f>
        <v>0</v>
      </c>
      <c r="G150" s="470" t="str">
        <f>IFERROR(GETPIVOTDATA("Poids (Kg)",'Data Par Département'!$A$30,"Partenaires / Associations",$A$150,"Months (Date)",G14),"")</f>
        <v/>
      </c>
      <c r="H150" s="470" t="str">
        <f>IFERROR(GETPIVOTDATA("Poids (Kg)",'Data Par Département'!$A$30,"Partenaires / Associations",$A$150,"Months (Date)",H14),"")</f>
        <v/>
      </c>
      <c r="I150" s="470" t="str">
        <f>IFERROR(GETPIVOTDATA("Poids (Kg)",'Data Par Département'!$A$30,"Partenaires / Associations",$A$150,"Months (Date)",I14),"")</f>
        <v/>
      </c>
      <c r="J150" s="470" t="str">
        <f>IFERROR(GETPIVOTDATA("Poids (Kg)",'Data Par Département'!$A$30,"Partenaires / Associations",$A$150,"Months (Date)",J14),"")</f>
        <v/>
      </c>
      <c r="K150" s="470" t="str">
        <f>IFERROR(GETPIVOTDATA("Poids (Kg)",'Data Par Département'!$A$30,"Partenaires / Associations",$A$150,"Months (Date)",K14),"")</f>
        <v/>
      </c>
      <c r="L150" s="470" t="str">
        <f>IFERROR(GETPIVOTDATA("Poids (Kg)",'Data Par Département'!$A$30,"Partenaires / Associations",$A$150,"Months (Date)",L14),"")</f>
        <v/>
      </c>
      <c r="M150" s="470" t="str">
        <f>IFERROR(GETPIVOTDATA("Poids (Kg)",'Data Par Département'!$A$30,"Partenaires / Associations",$A$150,"Months (Date)",M14),"")</f>
        <v/>
      </c>
      <c r="N150" s="470" t="str">
        <f>IFERROR(GETPIVOTDATA("Poids (Kg)",'Data Par Département'!$A$30,"Partenaires / Associations",$A$150,"Months (Date)",N14),"")</f>
        <v/>
      </c>
      <c r="O150" s="471">
        <f t="shared" ref="O150:O151" si="39">SUM(C150:N150)</f>
        <v>1772.5</v>
      </c>
      <c r="P150" s="482"/>
      <c r="Q150" s="473"/>
    </row>
    <row r="151" spans="1:17" ht="25.15" customHeight="1">
      <c r="B151" s="469" t="s">
        <v>2932</v>
      </c>
      <c r="C151" s="470">
        <v>0</v>
      </c>
      <c r="D151" s="470">
        <v>0</v>
      </c>
      <c r="E151" s="470">
        <v>0</v>
      </c>
      <c r="F151" s="470">
        <v>0</v>
      </c>
      <c r="G151" s="470">
        <v>0</v>
      </c>
      <c r="H151" s="470">
        <v>630</v>
      </c>
      <c r="I151" s="470">
        <v>0</v>
      </c>
      <c r="J151" s="470">
        <v>0</v>
      </c>
      <c r="K151" s="470">
        <v>0</v>
      </c>
      <c r="L151" s="470">
        <v>0</v>
      </c>
      <c r="M151" s="470">
        <v>0</v>
      </c>
      <c r="N151" s="476">
        <v>309.2</v>
      </c>
      <c r="O151" s="471">
        <f t="shared" si="39"/>
        <v>939.2</v>
      </c>
      <c r="P151" s="482" t="s">
        <v>2981</v>
      </c>
      <c r="Q151" s="473"/>
    </row>
    <row r="153" spans="1:17" ht="85.9" customHeight="1">
      <c r="B153" s="1036" t="s">
        <v>2982</v>
      </c>
      <c r="C153" s="1036"/>
      <c r="D153" s="1036"/>
      <c r="E153" s="1036"/>
      <c r="F153" s="1036"/>
      <c r="G153" s="1036"/>
      <c r="H153" s="1036"/>
      <c r="I153" s="1036"/>
      <c r="J153" s="1036"/>
      <c r="K153" s="1036"/>
      <c r="L153" s="1036"/>
      <c r="M153" s="1036"/>
      <c r="N153" s="1036"/>
      <c r="O153" s="1036"/>
    </row>
    <row r="154" spans="1:17">
      <c r="D154">
        <v>4</v>
      </c>
      <c r="E154">
        <v>5</v>
      </c>
      <c r="F154">
        <v>6</v>
      </c>
      <c r="G154">
        <v>7</v>
      </c>
      <c r="H154">
        <v>8</v>
      </c>
      <c r="I154">
        <v>9</v>
      </c>
      <c r="J154">
        <v>10</v>
      </c>
      <c r="K154">
        <v>11</v>
      </c>
      <c r="L154">
        <v>12</v>
      </c>
      <c r="M154">
        <v>13</v>
      </c>
      <c r="N154">
        <v>14</v>
      </c>
    </row>
    <row r="155" spans="1:17" ht="45" customHeight="1">
      <c r="B155" s="462" t="s">
        <v>2691</v>
      </c>
      <c r="C155" s="463" t="s">
        <v>1830</v>
      </c>
      <c r="D155" s="463" t="s">
        <v>2548</v>
      </c>
      <c r="E155" s="463" t="s">
        <v>2549</v>
      </c>
      <c r="F155" s="463" t="s">
        <v>2550</v>
      </c>
      <c r="G155" s="463" t="s">
        <v>2551</v>
      </c>
      <c r="H155" s="463" t="s">
        <v>2552</v>
      </c>
      <c r="I155" s="463" t="s">
        <v>2553</v>
      </c>
      <c r="J155" s="463" t="s">
        <v>2554</v>
      </c>
      <c r="K155" s="463" t="s">
        <v>2555</v>
      </c>
      <c r="L155" s="463" t="s">
        <v>2556</v>
      </c>
      <c r="M155" s="463" t="s">
        <v>2557</v>
      </c>
      <c r="N155" s="463" t="s">
        <v>2558</v>
      </c>
      <c r="O155" s="463" t="s">
        <v>2559</v>
      </c>
    </row>
    <row r="156" spans="1:17" ht="25.15" customHeight="1">
      <c r="B156" s="469" t="s">
        <v>602</v>
      </c>
      <c r="C156" s="526">
        <v>432.71000000000004</v>
      </c>
      <c r="D156" s="526">
        <f>VLOOKUP($B$156,$A$80:$O$151,D154,0)</f>
        <v>376.75</v>
      </c>
      <c r="E156" s="526">
        <f t="shared" ref="E156:N156" si="40">VLOOKUP($B$156,$A$80:$O$151,E154,0)</f>
        <v>214.5</v>
      </c>
      <c r="F156" s="526">
        <f t="shared" si="40"/>
        <v>75.400000000000006</v>
      </c>
      <c r="G156" s="526" t="str">
        <f t="shared" si="40"/>
        <v/>
      </c>
      <c r="H156" s="526" t="str">
        <f t="shared" si="40"/>
        <v/>
      </c>
      <c r="I156" s="526" t="str">
        <f t="shared" si="40"/>
        <v/>
      </c>
      <c r="J156" s="526" t="str">
        <f t="shared" si="40"/>
        <v/>
      </c>
      <c r="K156" s="526" t="str">
        <f t="shared" si="40"/>
        <v/>
      </c>
      <c r="L156" s="526" t="str">
        <f t="shared" si="40"/>
        <v/>
      </c>
      <c r="M156" s="526" t="str">
        <f t="shared" si="40"/>
        <v/>
      </c>
      <c r="N156" s="526" t="str">
        <f t="shared" si="40"/>
        <v/>
      </c>
      <c r="O156" s="526">
        <f>SUM(C156:N156)</f>
        <v>1099.3600000000001</v>
      </c>
    </row>
    <row r="157" spans="1:17" ht="25.15" customHeight="1">
      <c r="B157" s="469" t="s">
        <v>1355</v>
      </c>
      <c r="C157" s="526">
        <v>0</v>
      </c>
      <c r="D157" s="526" t="str">
        <f>IFERROR(GETPIVOTDATA("Poids (Kg)",'Data Par Département'!$A$30,"Partenaires / Associations",$B$157,"Months (Date)",D14),"")</f>
        <v/>
      </c>
      <c r="E157" s="526" t="str">
        <f>IFERROR(GETPIVOTDATA("Poids (Kg)",'Data Par Département'!$A$30,"Partenaires / Associations",$B$157,"Months (Date)",E14),"")</f>
        <v/>
      </c>
      <c r="F157" s="526" t="str">
        <f>IFERROR(GETPIVOTDATA("Poids (Kg)",'Data Par Département'!$A$30,"Partenaires / Associations",$B$157,"Months (Date)",F14),"")</f>
        <v/>
      </c>
      <c r="G157" s="526" t="str">
        <f>IFERROR(GETPIVOTDATA("Poids (Kg)",'Data Par Département'!$A$30,"Partenaires / Associations",$B$157,"Months (Date)",G14),"")</f>
        <v/>
      </c>
      <c r="H157" s="526" t="str">
        <f>IFERROR(GETPIVOTDATA("Poids (Kg)",'Data Par Département'!$A$30,"Partenaires / Associations",$B$157,"Months (Date)",H14),"")</f>
        <v/>
      </c>
      <c r="I157" s="526" t="str">
        <f>IFERROR(GETPIVOTDATA("Poids (Kg)",'Data Par Département'!$A$30,"Partenaires / Associations",$B$157,"Months (Date)",I14),"")</f>
        <v/>
      </c>
      <c r="J157" s="526" t="str">
        <f>IFERROR(GETPIVOTDATA("Poids (Kg)",'Data Par Département'!$A$30,"Partenaires / Associations",$B$157,"Months (Date)",J14),"")</f>
        <v/>
      </c>
      <c r="K157" s="526" t="str">
        <f>IFERROR(GETPIVOTDATA("Poids (Kg)",'Data Par Département'!$A$30,"Partenaires / Associations",$B$157,"Months (Date)",K14),"")</f>
        <v/>
      </c>
      <c r="L157" s="526" t="str">
        <f>IFERROR(GETPIVOTDATA("Poids (Kg)",'Data Par Département'!$A$30,"Partenaires / Associations",$B$157,"Months (Date)",L14),"")</f>
        <v/>
      </c>
      <c r="M157" s="526" t="str">
        <f>IFERROR(GETPIVOTDATA("Poids (Kg)",'Data Par Département'!$A$30,"Partenaires / Associations",$B$157,"Months (Date)",M14),"")</f>
        <v/>
      </c>
      <c r="N157" s="526" t="str">
        <f>IFERROR(GETPIVOTDATA("Poids (Kg)",'Data Par Département'!$A$30,"Partenaires / Associations",$B$157,"Months (Date)",N14),"")</f>
        <v/>
      </c>
      <c r="O157" s="526">
        <f t="shared" ref="O157" si="41">SUM(C157:N157)</f>
        <v>0</v>
      </c>
    </row>
    <row r="158" spans="1:17" ht="45" customHeight="1">
      <c r="B158" s="462" t="s">
        <v>1833</v>
      </c>
      <c r="C158" s="527">
        <f t="shared" ref="C158:O158" si="42">SUM(C156:C157)</f>
        <v>432.71000000000004</v>
      </c>
      <c r="D158" s="527">
        <f t="shared" si="42"/>
        <v>376.75</v>
      </c>
      <c r="E158" s="527">
        <f t="shared" si="42"/>
        <v>214.5</v>
      </c>
      <c r="F158" s="527">
        <f t="shared" si="42"/>
        <v>75.400000000000006</v>
      </c>
      <c r="G158" s="527">
        <f t="shared" si="42"/>
        <v>0</v>
      </c>
      <c r="H158" s="527">
        <f t="shared" si="42"/>
        <v>0</v>
      </c>
      <c r="I158" s="527">
        <f t="shared" si="42"/>
        <v>0</v>
      </c>
      <c r="J158" s="527">
        <f t="shared" si="42"/>
        <v>0</v>
      </c>
      <c r="K158" s="527">
        <f t="shared" si="42"/>
        <v>0</v>
      </c>
      <c r="L158" s="527">
        <f t="shared" si="42"/>
        <v>0</v>
      </c>
      <c r="M158" s="527">
        <f t="shared" si="42"/>
        <v>0</v>
      </c>
      <c r="N158" s="527">
        <f t="shared" si="42"/>
        <v>0</v>
      </c>
      <c r="O158" s="527">
        <f t="shared" si="42"/>
        <v>1099.3600000000001</v>
      </c>
    </row>
    <row r="163" spans="2:19" s="495" customFormat="1" ht="69.599999999999994" customHeight="1">
      <c r="B163" s="1032" t="s">
        <v>2983</v>
      </c>
      <c r="C163" s="1032"/>
      <c r="D163" s="1032"/>
      <c r="E163" s="1032"/>
      <c r="F163" s="1032"/>
      <c r="G163" s="1032"/>
      <c r="H163" s="1032"/>
      <c r="I163" s="1032"/>
      <c r="J163" s="1032"/>
      <c r="K163" s="1032"/>
      <c r="L163" s="1032"/>
      <c r="M163" s="1032"/>
      <c r="N163" s="1032"/>
      <c r="O163" s="1032"/>
      <c r="S163" s="496"/>
    </row>
    <row r="164" spans="2:19" ht="37.9" customHeight="1">
      <c r="B164" s="497" t="s">
        <v>2984</v>
      </c>
    </row>
    <row r="165" spans="2:19" ht="15.75" customHeight="1">
      <c r="B165" s="498" t="s">
        <v>2985</v>
      </c>
    </row>
    <row r="167" spans="2:19" ht="35.450000000000003" customHeight="1">
      <c r="B167" s="499" t="s">
        <v>2586</v>
      </c>
      <c r="C167" s="510" t="s">
        <v>2587</v>
      </c>
      <c r="D167" s="510" t="s">
        <v>2589</v>
      </c>
      <c r="E167" s="510" t="s">
        <v>2588</v>
      </c>
      <c r="F167" s="501" t="s">
        <v>2590</v>
      </c>
    </row>
    <row r="168" spans="2:19" ht="15.75" customHeight="1">
      <c r="B168" s="505" t="s">
        <v>331</v>
      </c>
      <c r="C168" s="505" t="s">
        <v>330</v>
      </c>
      <c r="D168" s="529">
        <v>93</v>
      </c>
      <c r="E168" s="505" t="s">
        <v>3</v>
      </c>
      <c r="F168" s="507">
        <v>22846.120000000003</v>
      </c>
    </row>
    <row r="169" spans="2:19" ht="15.75" customHeight="1">
      <c r="B169" s="505" t="s">
        <v>1227</v>
      </c>
      <c r="C169" s="505" t="s">
        <v>286</v>
      </c>
      <c r="D169" s="529">
        <v>93</v>
      </c>
      <c r="E169" s="505" t="s">
        <v>20</v>
      </c>
      <c r="F169" s="507">
        <v>10276.169000000002</v>
      </c>
    </row>
    <row r="170" spans="2:19" ht="15.75" customHeight="1">
      <c r="B170" s="505" t="s">
        <v>1209</v>
      </c>
      <c r="C170" s="505" t="s">
        <v>1211</v>
      </c>
      <c r="D170" s="529">
        <v>93</v>
      </c>
      <c r="E170" s="505" t="s">
        <v>35</v>
      </c>
      <c r="F170" s="507">
        <v>6991.3350000000009</v>
      </c>
    </row>
    <row r="171" spans="2:19" ht="28.15" customHeight="1">
      <c r="B171" s="505" t="s">
        <v>602</v>
      </c>
      <c r="C171" s="505" t="s">
        <v>385</v>
      </c>
      <c r="D171" s="529">
        <v>93</v>
      </c>
      <c r="E171" s="503" t="s">
        <v>7</v>
      </c>
      <c r="F171" s="507">
        <v>6348.2100000000009</v>
      </c>
    </row>
    <row r="172" spans="2:19" ht="15.75" customHeight="1">
      <c r="F172" s="509">
        <f>SUM(F168:F171)</f>
        <v>46461.834000000003</v>
      </c>
    </row>
    <row r="174" spans="2:19" s="495" customFormat="1" ht="69.599999999999994" customHeight="1">
      <c r="B174" s="1032" t="s">
        <v>2986</v>
      </c>
      <c r="C174" s="1032"/>
      <c r="D174" s="1032"/>
      <c r="E174" s="1032"/>
      <c r="F174" s="1032"/>
      <c r="G174" s="1032"/>
      <c r="H174" s="1032"/>
      <c r="I174" s="1032"/>
      <c r="J174" s="1032"/>
      <c r="K174" s="1032"/>
      <c r="L174" s="1032"/>
      <c r="M174" s="1032"/>
      <c r="N174" s="1032"/>
      <c r="O174" s="1032"/>
      <c r="S174" s="496"/>
    </row>
    <row r="175" spans="2:19" ht="37.9" customHeight="1">
      <c r="B175" s="497" t="s">
        <v>2987</v>
      </c>
    </row>
    <row r="176" spans="2:19" ht="15.75" customHeight="1">
      <c r="B176" s="498" t="s">
        <v>2988</v>
      </c>
    </row>
    <row r="177" spans="2:6" ht="15.75" customHeight="1">
      <c r="B177" s="498"/>
    </row>
    <row r="178" spans="2:6" ht="35.450000000000003" customHeight="1">
      <c r="B178" s="499" t="s">
        <v>2594</v>
      </c>
      <c r="C178" s="510" t="s">
        <v>2587</v>
      </c>
      <c r="D178" s="501" t="s">
        <v>2595</v>
      </c>
      <c r="E178" s="501" t="s">
        <v>2589</v>
      </c>
      <c r="F178" s="501" t="s">
        <v>2596</v>
      </c>
    </row>
    <row r="179" spans="2:6" ht="15.75" customHeight="1">
      <c r="B179" s="511" t="s">
        <v>1245</v>
      </c>
      <c r="C179" s="511" t="s">
        <v>1211</v>
      </c>
      <c r="D179" s="536" t="s">
        <v>49</v>
      </c>
      <c r="E179" s="511">
        <v>93</v>
      </c>
      <c r="F179" s="507">
        <v>18868.02</v>
      </c>
    </row>
    <row r="180" spans="2:6" ht="15.6" customHeight="1">
      <c r="B180" s="511" t="s">
        <v>382</v>
      </c>
      <c r="C180" s="511" t="s">
        <v>385</v>
      </c>
      <c r="D180" s="536" t="s">
        <v>49</v>
      </c>
      <c r="E180" s="511">
        <v>93</v>
      </c>
      <c r="F180" s="507">
        <v>13397.249999999998</v>
      </c>
    </row>
    <row r="181" spans="2:6" ht="15.75" customHeight="1">
      <c r="B181" s="511" t="s">
        <v>1262</v>
      </c>
      <c r="C181" s="511" t="s">
        <v>744</v>
      </c>
      <c r="D181" s="536" t="s">
        <v>49</v>
      </c>
      <c r="E181" s="511">
        <v>93</v>
      </c>
      <c r="F181" s="507">
        <v>5363.3099999999995</v>
      </c>
    </row>
    <row r="182" spans="2:6" ht="15.75" customHeight="1">
      <c r="E182" s="233"/>
      <c r="F182" s="509">
        <f>SUM(F179:F181)</f>
        <v>37628.579999999994</v>
      </c>
    </row>
  </sheetData>
  <mergeCells count="30">
    <mergeCell ref="P24:Q24"/>
    <mergeCell ref="P32:Q32"/>
    <mergeCell ref="P40:Q40"/>
    <mergeCell ref="B4:O4"/>
    <mergeCell ref="B5:O5"/>
    <mergeCell ref="B6:O6"/>
    <mergeCell ref="C7:O7"/>
    <mergeCell ref="Q7:S7"/>
    <mergeCell ref="B10:O10"/>
    <mergeCell ref="C11:O11"/>
    <mergeCell ref="Q11:S11"/>
    <mergeCell ref="B12:O12"/>
    <mergeCell ref="B13:C13"/>
    <mergeCell ref="B8:O8"/>
    <mergeCell ref="P49:Q49"/>
    <mergeCell ref="C9:O9"/>
    <mergeCell ref="Q9:S9"/>
    <mergeCell ref="B174:O174"/>
    <mergeCell ref="P57:Q57"/>
    <mergeCell ref="B76:O76"/>
    <mergeCell ref="B77:O77"/>
    <mergeCell ref="P79:Q79"/>
    <mergeCell ref="P88:Q88"/>
    <mergeCell ref="P95:Q95"/>
    <mergeCell ref="P101:Q101"/>
    <mergeCell ref="B111:O111"/>
    <mergeCell ref="P149:Q149"/>
    <mergeCell ref="B153:O153"/>
    <mergeCell ref="B163:O163"/>
    <mergeCell ref="P15:Q15"/>
  </mergeCells>
  <conditionalFormatting sqref="B167:B171">
    <cfRule type="duplicateValues" dxfId="65" priority="3"/>
  </conditionalFormatting>
  <conditionalFormatting sqref="B178">
    <cfRule type="duplicateValues" dxfId="64" priority="2"/>
  </conditionalFormatting>
  <conditionalFormatting sqref="C16:C22">
    <cfRule type="colorScale" priority="211">
      <colorScale>
        <cfvo type="min"/>
        <cfvo type="max"/>
        <color rgb="FFFFFF00"/>
        <color rgb="FF00B050"/>
      </colorScale>
    </cfRule>
  </conditionalFormatting>
  <conditionalFormatting sqref="C25:C31">
    <cfRule type="colorScale" priority="198">
      <colorScale>
        <cfvo type="min"/>
        <cfvo type="max"/>
        <color rgb="FFFFFF00"/>
        <color rgb="FF00B050"/>
      </colorScale>
    </cfRule>
  </conditionalFormatting>
  <conditionalFormatting sqref="C33:C39">
    <cfRule type="colorScale" priority="185">
      <colorScale>
        <cfvo type="min"/>
        <cfvo type="max"/>
        <color rgb="FFFFFF00"/>
        <color rgb="FF00B050"/>
      </colorScale>
    </cfRule>
  </conditionalFormatting>
  <conditionalFormatting sqref="C41:C47">
    <cfRule type="colorScale" priority="172">
      <colorScale>
        <cfvo type="min"/>
        <cfvo type="max"/>
        <color rgb="FFFFFF00"/>
        <color rgb="FF00B050"/>
      </colorScale>
    </cfRule>
  </conditionalFormatting>
  <conditionalFormatting sqref="C50:C56">
    <cfRule type="colorScale" priority="159">
      <colorScale>
        <cfvo type="min"/>
        <cfvo type="max"/>
        <color rgb="FFFFFF00"/>
        <color rgb="FF00B050"/>
      </colorScale>
    </cfRule>
  </conditionalFormatting>
  <conditionalFormatting sqref="C58:C64">
    <cfRule type="colorScale" priority="146">
      <colorScale>
        <cfvo type="min"/>
        <cfvo type="max"/>
        <color rgb="FFFFFF00"/>
        <color rgb="FF00B050"/>
      </colorScale>
    </cfRule>
  </conditionalFormatting>
  <conditionalFormatting sqref="C67:C73">
    <cfRule type="colorScale" priority="133">
      <colorScale>
        <cfvo type="min"/>
        <cfvo type="max"/>
        <color rgb="FFFFFF00"/>
        <color rgb="FF00B050"/>
      </colorScale>
    </cfRule>
  </conditionalFormatting>
  <conditionalFormatting sqref="C80:C86">
    <cfRule type="colorScale" priority="120">
      <colorScale>
        <cfvo type="min"/>
        <cfvo type="max"/>
        <color rgb="FFFFFF00"/>
        <color rgb="FF00B050"/>
      </colorScale>
    </cfRule>
  </conditionalFormatting>
  <conditionalFormatting sqref="C89:C92">
    <cfRule type="colorScale" priority="107">
      <colorScale>
        <cfvo type="min"/>
        <cfvo type="max"/>
        <color rgb="FFFFFF00"/>
        <color rgb="FF00B050"/>
      </colorScale>
    </cfRule>
  </conditionalFormatting>
  <conditionalFormatting sqref="C96:C98">
    <cfRule type="colorScale" priority="94">
      <colorScale>
        <cfvo type="min"/>
        <cfvo type="max"/>
        <color rgb="FFFFFF00"/>
        <color rgb="FF00B050"/>
      </colorScale>
    </cfRule>
  </conditionalFormatting>
  <conditionalFormatting sqref="C102:C108">
    <cfRule type="colorScale" priority="81">
      <colorScale>
        <cfvo type="min"/>
        <cfvo type="max"/>
        <color rgb="FFFFFF00"/>
        <color rgb="FF00B050"/>
      </colorScale>
    </cfRule>
  </conditionalFormatting>
  <conditionalFormatting sqref="C114:C120">
    <cfRule type="colorScale" priority="68">
      <colorScale>
        <cfvo type="min"/>
        <cfvo type="max"/>
        <color rgb="FFFFFF00"/>
        <color rgb="FF00B050"/>
      </colorScale>
    </cfRule>
  </conditionalFormatting>
  <conditionalFormatting sqref="C124:C127">
    <cfRule type="colorScale" priority="55">
      <colorScale>
        <cfvo type="min"/>
        <cfvo type="max"/>
        <color rgb="FFFFFF00"/>
        <color rgb="FF00B050"/>
      </colorScale>
    </cfRule>
  </conditionalFormatting>
  <conditionalFormatting sqref="C131:C134">
    <cfRule type="colorScale" priority="42">
      <colorScale>
        <cfvo type="min"/>
        <cfvo type="max"/>
        <color rgb="FFFFFF00"/>
        <color rgb="FF00B050"/>
      </colorScale>
    </cfRule>
  </conditionalFormatting>
  <conditionalFormatting sqref="C138:C140">
    <cfRule type="colorScale" priority="29">
      <colorScale>
        <cfvo type="min"/>
        <cfvo type="max"/>
        <color rgb="FFFFFF00"/>
        <color rgb="FF00B050"/>
      </colorScale>
    </cfRule>
  </conditionalFormatting>
  <conditionalFormatting sqref="C145:C146 D145:K145 C144:N144">
    <cfRule type="colorScale" priority="16">
      <colorScale>
        <cfvo type="min"/>
        <cfvo type="max"/>
        <color rgb="FFFFFF00"/>
        <color rgb="FF00B050"/>
      </colorScale>
    </cfRule>
  </conditionalFormatting>
  <conditionalFormatting sqref="C150:C151 D151:G151">
    <cfRule type="colorScale" priority="213">
      <colorScale>
        <cfvo type="min"/>
        <cfvo type="max"/>
        <color rgb="FFFFFF00"/>
        <color rgb="FF00B050"/>
      </colorScale>
    </cfRule>
  </conditionalFormatting>
  <conditionalFormatting sqref="C48:N48">
    <cfRule type="colorScale" priority="212">
      <colorScale>
        <cfvo type="min"/>
        <cfvo type="max"/>
        <color rgb="FFFEFA6A"/>
        <color rgb="FF00B050"/>
      </colorScale>
    </cfRule>
  </conditionalFormatting>
  <conditionalFormatting sqref="D16:D22 E16:N16">
    <cfRule type="colorScale" priority="210">
      <colorScale>
        <cfvo type="min"/>
        <cfvo type="max"/>
        <color rgb="FFFFFF00"/>
        <color rgb="FF00B050"/>
      </colorScale>
    </cfRule>
  </conditionalFormatting>
  <conditionalFormatting sqref="D25:D31 E25:N25">
    <cfRule type="colorScale" priority="197">
      <colorScale>
        <cfvo type="min"/>
        <cfvo type="max"/>
        <color rgb="FFFFFF00"/>
        <color rgb="FF00B050"/>
      </colorScale>
    </cfRule>
  </conditionalFormatting>
  <conditionalFormatting sqref="D33:D39 E33:N33">
    <cfRule type="colorScale" priority="184">
      <colorScale>
        <cfvo type="min"/>
        <cfvo type="max"/>
        <color rgb="FFFFFF00"/>
        <color rgb="FF00B050"/>
      </colorScale>
    </cfRule>
  </conditionalFormatting>
  <conditionalFormatting sqref="D41:D47">
    <cfRule type="colorScale" priority="171">
      <colorScale>
        <cfvo type="min"/>
        <cfvo type="max"/>
        <color rgb="FFFFFF00"/>
        <color rgb="FF00B050"/>
      </colorScale>
    </cfRule>
  </conditionalFormatting>
  <conditionalFormatting sqref="D50:D56 E50:N50">
    <cfRule type="colorScale" priority="158">
      <colorScale>
        <cfvo type="min"/>
        <cfvo type="max"/>
        <color rgb="FFFFFF00"/>
        <color rgb="FF00B050"/>
      </colorScale>
    </cfRule>
  </conditionalFormatting>
  <conditionalFormatting sqref="D58:D64">
    <cfRule type="colorScale" priority="145">
      <colorScale>
        <cfvo type="min"/>
        <cfvo type="max"/>
        <color rgb="FFFFFF00"/>
        <color rgb="FF00B050"/>
      </colorScale>
    </cfRule>
  </conditionalFormatting>
  <conditionalFormatting sqref="D67:D73">
    <cfRule type="colorScale" priority="132">
      <colorScale>
        <cfvo type="min"/>
        <cfvo type="max"/>
        <color rgb="FFFFFF00"/>
        <color rgb="FF00B050"/>
      </colorScale>
    </cfRule>
  </conditionalFormatting>
  <conditionalFormatting sqref="D80:D86">
    <cfRule type="colorScale" priority="119">
      <colorScale>
        <cfvo type="min"/>
        <cfvo type="max"/>
        <color rgb="FFFFFF00"/>
        <color rgb="FF00B050"/>
      </colorScale>
    </cfRule>
  </conditionalFormatting>
  <conditionalFormatting sqref="D89:D92 E89:N89">
    <cfRule type="colorScale" priority="106">
      <colorScale>
        <cfvo type="min"/>
        <cfvo type="max"/>
        <color rgb="FFFFFF00"/>
        <color rgb="FF00B050"/>
      </colorScale>
    </cfRule>
  </conditionalFormatting>
  <conditionalFormatting sqref="D96:D98 E96:N96">
    <cfRule type="colorScale" priority="93">
      <colorScale>
        <cfvo type="min"/>
        <cfvo type="max"/>
        <color rgb="FFFFFF00"/>
        <color rgb="FF00B050"/>
      </colorScale>
    </cfRule>
  </conditionalFormatting>
  <conditionalFormatting sqref="D102:D108 E102:N102">
    <cfRule type="colorScale" priority="80">
      <colorScale>
        <cfvo type="min"/>
        <cfvo type="max"/>
        <color rgb="FFFFFF00"/>
        <color rgb="FF00B050"/>
      </colorScale>
    </cfRule>
  </conditionalFormatting>
  <conditionalFormatting sqref="D114:D120 E114:N114">
    <cfRule type="colorScale" priority="67">
      <colorScale>
        <cfvo type="min"/>
        <cfvo type="max"/>
        <color rgb="FFFFFF00"/>
        <color rgb="FF00B050"/>
      </colorScale>
    </cfRule>
  </conditionalFormatting>
  <conditionalFormatting sqref="D124:D127 E124:N124">
    <cfRule type="colorScale" priority="54">
      <colorScale>
        <cfvo type="min"/>
        <cfvo type="max"/>
        <color rgb="FFFFFF00"/>
        <color rgb="FF00B050"/>
      </colorScale>
    </cfRule>
  </conditionalFormatting>
  <conditionalFormatting sqref="D131:D134 E131:N131">
    <cfRule type="colorScale" priority="41">
      <colorScale>
        <cfvo type="min"/>
        <cfvo type="max"/>
        <color rgb="FFFFFF00"/>
        <color rgb="FF00B050"/>
      </colorScale>
    </cfRule>
  </conditionalFormatting>
  <conditionalFormatting sqref="D138:D140 E138:N138">
    <cfRule type="colorScale" priority="28">
      <colorScale>
        <cfvo type="min"/>
        <cfvo type="max"/>
        <color rgb="FFFFFF00"/>
        <color rgb="FF00B050"/>
      </colorScale>
    </cfRule>
  </conditionalFormatting>
  <conditionalFormatting sqref="D146">
    <cfRule type="colorScale" priority="15">
      <colorScale>
        <cfvo type="min"/>
        <cfvo type="max"/>
        <color rgb="FFFFFF00"/>
        <color rgb="FF00B050"/>
      </colorScale>
    </cfRule>
  </conditionalFormatting>
  <conditionalFormatting sqref="D150:N150">
    <cfRule type="colorScale" priority="214">
      <colorScale>
        <cfvo type="min"/>
        <cfvo type="max"/>
        <color rgb="FFFFFF00"/>
        <color rgb="FF00B050"/>
      </colorScale>
    </cfRule>
  </conditionalFormatting>
  <conditionalFormatting sqref="E17:E22">
    <cfRule type="colorScale" priority="209">
      <colorScale>
        <cfvo type="min"/>
        <cfvo type="max"/>
        <color rgb="FFFFFF00"/>
        <color rgb="FF00B050"/>
      </colorScale>
    </cfRule>
  </conditionalFormatting>
  <conditionalFormatting sqref="E26:E31">
    <cfRule type="colorScale" priority="196">
      <colorScale>
        <cfvo type="min"/>
        <cfvo type="max"/>
        <color rgb="FFFFFF00"/>
        <color rgb="FF00B050"/>
      </colorScale>
    </cfRule>
  </conditionalFormatting>
  <conditionalFormatting sqref="E34:E39">
    <cfRule type="colorScale" priority="183">
      <colorScale>
        <cfvo type="min"/>
        <cfvo type="max"/>
        <color rgb="FFFFFF00"/>
        <color rgb="FF00B050"/>
      </colorScale>
    </cfRule>
  </conditionalFormatting>
  <conditionalFormatting sqref="E41:E47">
    <cfRule type="colorScale" priority="170">
      <colorScale>
        <cfvo type="min"/>
        <cfvo type="max"/>
        <color rgb="FFFFFF00"/>
        <color rgb="FF00B050"/>
      </colorScale>
    </cfRule>
  </conditionalFormatting>
  <conditionalFormatting sqref="E51:E56">
    <cfRule type="colorScale" priority="157">
      <colorScale>
        <cfvo type="min"/>
        <cfvo type="max"/>
        <color rgb="FFFFFF00"/>
        <color rgb="FF00B050"/>
      </colorScale>
    </cfRule>
  </conditionalFormatting>
  <conditionalFormatting sqref="E58:E64">
    <cfRule type="colorScale" priority="144">
      <colorScale>
        <cfvo type="min"/>
        <cfvo type="max"/>
        <color rgb="FFFFFF00"/>
        <color rgb="FF00B050"/>
      </colorScale>
    </cfRule>
  </conditionalFormatting>
  <conditionalFormatting sqref="E67:E73">
    <cfRule type="colorScale" priority="131">
      <colorScale>
        <cfvo type="min"/>
        <cfvo type="max"/>
        <color rgb="FFFFFF00"/>
        <color rgb="FF00B050"/>
      </colorScale>
    </cfRule>
  </conditionalFormatting>
  <conditionalFormatting sqref="E80:E86">
    <cfRule type="colorScale" priority="118">
      <colorScale>
        <cfvo type="min"/>
        <cfvo type="max"/>
        <color rgb="FFFFFF00"/>
        <color rgb="FF00B050"/>
      </colorScale>
    </cfRule>
  </conditionalFormatting>
  <conditionalFormatting sqref="E90:E92">
    <cfRule type="colorScale" priority="105">
      <colorScale>
        <cfvo type="min"/>
        <cfvo type="max"/>
        <color rgb="FFFFFF00"/>
        <color rgb="FF00B050"/>
      </colorScale>
    </cfRule>
  </conditionalFormatting>
  <conditionalFormatting sqref="E97:E98">
    <cfRule type="colorScale" priority="92">
      <colorScale>
        <cfvo type="min"/>
        <cfvo type="max"/>
        <color rgb="FFFFFF00"/>
        <color rgb="FF00B050"/>
      </colorScale>
    </cfRule>
  </conditionalFormatting>
  <conditionalFormatting sqref="E103:E108">
    <cfRule type="colorScale" priority="79">
      <colorScale>
        <cfvo type="min"/>
        <cfvo type="max"/>
        <color rgb="FFFFFF00"/>
        <color rgb="FF00B050"/>
      </colorScale>
    </cfRule>
  </conditionalFormatting>
  <conditionalFormatting sqref="E115:E120">
    <cfRule type="colorScale" priority="66">
      <colorScale>
        <cfvo type="min"/>
        <cfvo type="max"/>
        <color rgb="FFFFFF00"/>
        <color rgb="FF00B050"/>
      </colorScale>
    </cfRule>
  </conditionalFormatting>
  <conditionalFormatting sqref="E125:E127">
    <cfRule type="colorScale" priority="53">
      <colorScale>
        <cfvo type="min"/>
        <cfvo type="max"/>
        <color rgb="FFFFFF00"/>
        <color rgb="FF00B050"/>
      </colorScale>
    </cfRule>
  </conditionalFormatting>
  <conditionalFormatting sqref="E132:E134">
    <cfRule type="colorScale" priority="40">
      <colorScale>
        <cfvo type="min"/>
        <cfvo type="max"/>
        <color rgb="FFFFFF00"/>
        <color rgb="FF00B050"/>
      </colorScale>
    </cfRule>
  </conditionalFormatting>
  <conditionalFormatting sqref="E139:E140">
    <cfRule type="colorScale" priority="27">
      <colorScale>
        <cfvo type="min"/>
        <cfvo type="max"/>
        <color rgb="FFFFFF00"/>
        <color rgb="FF00B050"/>
      </colorScale>
    </cfRule>
  </conditionalFormatting>
  <conditionalFormatting sqref="E146">
    <cfRule type="colorScale" priority="14">
      <colorScale>
        <cfvo type="min"/>
        <cfvo type="max"/>
        <color rgb="FFFFFF00"/>
        <color rgb="FF00B050"/>
      </colorScale>
    </cfRule>
  </conditionalFormatting>
  <conditionalFormatting sqref="F17:F22">
    <cfRule type="colorScale" priority="208">
      <colorScale>
        <cfvo type="min"/>
        <cfvo type="max"/>
        <color rgb="FFFFFF00"/>
        <color rgb="FF00B050"/>
      </colorScale>
    </cfRule>
  </conditionalFormatting>
  <conditionalFormatting sqref="F26:F31">
    <cfRule type="colorScale" priority="195">
      <colorScale>
        <cfvo type="min"/>
        <cfvo type="max"/>
        <color rgb="FFFFFF00"/>
        <color rgb="FF00B050"/>
      </colorScale>
    </cfRule>
  </conditionalFormatting>
  <conditionalFormatting sqref="F34:F39">
    <cfRule type="colorScale" priority="182">
      <colorScale>
        <cfvo type="min"/>
        <cfvo type="max"/>
        <color rgb="FFFFFF00"/>
        <color rgb="FF00B050"/>
      </colorScale>
    </cfRule>
  </conditionalFormatting>
  <conditionalFormatting sqref="F41:F47 G41:N41">
    <cfRule type="colorScale" priority="169">
      <colorScale>
        <cfvo type="min"/>
        <cfvo type="max"/>
        <color rgb="FFFFFF00"/>
        <color rgb="FF00B050"/>
      </colorScale>
    </cfRule>
  </conditionalFormatting>
  <conditionalFormatting sqref="F51:F56">
    <cfRule type="colorScale" priority="156">
      <colorScale>
        <cfvo type="min"/>
        <cfvo type="max"/>
        <color rgb="FFFFFF00"/>
        <color rgb="FF00B050"/>
      </colorScale>
    </cfRule>
  </conditionalFormatting>
  <conditionalFormatting sqref="F58:F64 G58:N58">
    <cfRule type="colorScale" priority="143">
      <colorScale>
        <cfvo type="min"/>
        <cfvo type="max"/>
        <color rgb="FFFFFF00"/>
        <color rgb="FF00B050"/>
      </colorScale>
    </cfRule>
  </conditionalFormatting>
  <conditionalFormatting sqref="F67:F73 G67:N67">
    <cfRule type="colorScale" priority="130">
      <colorScale>
        <cfvo type="min"/>
        <cfvo type="max"/>
        <color rgb="FFFFFF00"/>
        <color rgb="FF00B050"/>
      </colorScale>
    </cfRule>
  </conditionalFormatting>
  <conditionalFormatting sqref="F80:F86">
    <cfRule type="colorScale" priority="117">
      <colorScale>
        <cfvo type="min"/>
        <cfvo type="max"/>
        <color rgb="FFFFFF00"/>
        <color rgb="FF00B050"/>
      </colorScale>
    </cfRule>
  </conditionalFormatting>
  <conditionalFormatting sqref="F90:F92">
    <cfRule type="colorScale" priority="104">
      <colorScale>
        <cfvo type="min"/>
        <cfvo type="max"/>
        <color rgb="FFFFFF00"/>
        <color rgb="FF00B050"/>
      </colorScale>
    </cfRule>
  </conditionalFormatting>
  <conditionalFormatting sqref="F97:F98">
    <cfRule type="colorScale" priority="91">
      <colorScale>
        <cfvo type="min"/>
        <cfvo type="max"/>
        <color rgb="FFFFFF00"/>
        <color rgb="FF00B050"/>
      </colorScale>
    </cfRule>
  </conditionalFormatting>
  <conditionalFormatting sqref="F103:F108">
    <cfRule type="colorScale" priority="78">
      <colorScale>
        <cfvo type="min"/>
        <cfvo type="max"/>
        <color rgb="FFFFFF00"/>
        <color rgb="FF00B050"/>
      </colorScale>
    </cfRule>
  </conditionalFormatting>
  <conditionalFormatting sqref="F115:F120">
    <cfRule type="colorScale" priority="65">
      <colorScale>
        <cfvo type="min"/>
        <cfvo type="max"/>
        <color rgb="FFFFFF00"/>
        <color rgb="FF00B050"/>
      </colorScale>
    </cfRule>
  </conditionalFormatting>
  <conditionalFormatting sqref="F125:F127">
    <cfRule type="colorScale" priority="52">
      <colorScale>
        <cfvo type="min"/>
        <cfvo type="max"/>
        <color rgb="FFFFFF00"/>
        <color rgb="FF00B050"/>
      </colorScale>
    </cfRule>
  </conditionalFormatting>
  <conditionalFormatting sqref="F132:F134">
    <cfRule type="colorScale" priority="39">
      <colorScale>
        <cfvo type="min"/>
        <cfvo type="max"/>
        <color rgb="FFFFFF00"/>
        <color rgb="FF00B050"/>
      </colorScale>
    </cfRule>
  </conditionalFormatting>
  <conditionalFormatting sqref="F139:F140">
    <cfRule type="colorScale" priority="26">
      <colorScale>
        <cfvo type="min"/>
        <cfvo type="max"/>
        <color rgb="FFFFFF00"/>
        <color rgb="FF00B050"/>
      </colorScale>
    </cfRule>
  </conditionalFormatting>
  <conditionalFormatting sqref="F146">
    <cfRule type="colorScale" priority="13">
      <colorScale>
        <cfvo type="min"/>
        <cfvo type="max"/>
        <color rgb="FFFFFF00"/>
        <color rgb="FF00B050"/>
      </colorScale>
    </cfRule>
  </conditionalFormatting>
  <conditionalFormatting sqref="G17:G22">
    <cfRule type="colorScale" priority="207">
      <colorScale>
        <cfvo type="min"/>
        <cfvo type="max"/>
        <color rgb="FFFFFF00"/>
        <color rgb="FF00B050"/>
      </colorScale>
    </cfRule>
  </conditionalFormatting>
  <conditionalFormatting sqref="G26:G31">
    <cfRule type="colorScale" priority="194">
      <colorScale>
        <cfvo type="min"/>
        <cfvo type="max"/>
        <color rgb="FFFFFF00"/>
        <color rgb="FF00B050"/>
      </colorScale>
    </cfRule>
  </conditionalFormatting>
  <conditionalFormatting sqref="G34:G39">
    <cfRule type="colorScale" priority="181">
      <colorScale>
        <cfvo type="min"/>
        <cfvo type="max"/>
        <color rgb="FFFFFF00"/>
        <color rgb="FF00B050"/>
      </colorScale>
    </cfRule>
  </conditionalFormatting>
  <conditionalFormatting sqref="G42:G47">
    <cfRule type="colorScale" priority="168">
      <colorScale>
        <cfvo type="min"/>
        <cfvo type="max"/>
        <color rgb="FFFFFF00"/>
        <color rgb="FF00B050"/>
      </colorScale>
    </cfRule>
  </conditionalFormatting>
  <conditionalFormatting sqref="G51:G56">
    <cfRule type="colorScale" priority="155">
      <colorScale>
        <cfvo type="min"/>
        <cfvo type="max"/>
        <color rgb="FFFFFF00"/>
        <color rgb="FF00B050"/>
      </colorScale>
    </cfRule>
  </conditionalFormatting>
  <conditionalFormatting sqref="G59:G64">
    <cfRule type="colorScale" priority="142">
      <colorScale>
        <cfvo type="min"/>
        <cfvo type="max"/>
        <color rgb="FFFFFF00"/>
        <color rgb="FF00B050"/>
      </colorScale>
    </cfRule>
  </conditionalFormatting>
  <conditionalFormatting sqref="G68:G73">
    <cfRule type="colorScale" priority="129">
      <colorScale>
        <cfvo type="min"/>
        <cfvo type="max"/>
        <color rgb="FFFFFF00"/>
        <color rgb="FF00B050"/>
      </colorScale>
    </cfRule>
  </conditionalFormatting>
  <conditionalFormatting sqref="G80:G86">
    <cfRule type="colorScale" priority="116">
      <colorScale>
        <cfvo type="min"/>
        <cfvo type="max"/>
        <color rgb="FFFFFF00"/>
        <color rgb="FF00B050"/>
      </colorScale>
    </cfRule>
  </conditionalFormatting>
  <conditionalFormatting sqref="G90:G92">
    <cfRule type="colorScale" priority="103">
      <colorScale>
        <cfvo type="min"/>
        <cfvo type="max"/>
        <color rgb="FFFFFF00"/>
        <color rgb="FF00B050"/>
      </colorScale>
    </cfRule>
  </conditionalFormatting>
  <conditionalFormatting sqref="G97:G98">
    <cfRule type="colorScale" priority="90">
      <colorScale>
        <cfvo type="min"/>
        <cfvo type="max"/>
        <color rgb="FFFFFF00"/>
        <color rgb="FF00B050"/>
      </colorScale>
    </cfRule>
  </conditionalFormatting>
  <conditionalFormatting sqref="G103:G108">
    <cfRule type="colorScale" priority="77">
      <colorScale>
        <cfvo type="min"/>
        <cfvo type="max"/>
        <color rgb="FFFFFF00"/>
        <color rgb="FF00B050"/>
      </colorScale>
    </cfRule>
  </conditionalFormatting>
  <conditionalFormatting sqref="G115:G120">
    <cfRule type="colorScale" priority="64">
      <colorScale>
        <cfvo type="min"/>
        <cfvo type="max"/>
        <color rgb="FFFFFF00"/>
        <color rgb="FF00B050"/>
      </colorScale>
    </cfRule>
  </conditionalFormatting>
  <conditionalFormatting sqref="G125:G127">
    <cfRule type="colorScale" priority="51">
      <colorScale>
        <cfvo type="min"/>
        <cfvo type="max"/>
        <color rgb="FFFFFF00"/>
        <color rgb="FF00B050"/>
      </colorScale>
    </cfRule>
  </conditionalFormatting>
  <conditionalFormatting sqref="G132:G134">
    <cfRule type="colorScale" priority="38">
      <colorScale>
        <cfvo type="min"/>
        <cfvo type="max"/>
        <color rgb="FFFFFF00"/>
        <color rgb="FF00B050"/>
      </colorScale>
    </cfRule>
  </conditionalFormatting>
  <conditionalFormatting sqref="G139:G140">
    <cfRule type="colorScale" priority="25">
      <colorScale>
        <cfvo type="min"/>
        <cfvo type="max"/>
        <color rgb="FFFFFF00"/>
        <color rgb="FF00B050"/>
      </colorScale>
    </cfRule>
  </conditionalFormatting>
  <conditionalFormatting sqref="G146">
    <cfRule type="colorScale" priority="12">
      <colorScale>
        <cfvo type="min"/>
        <cfvo type="max"/>
        <color rgb="FFFFFF00"/>
        <color rgb="FF00B050"/>
      </colorScale>
    </cfRule>
  </conditionalFormatting>
  <conditionalFormatting sqref="H17:H22">
    <cfRule type="colorScale" priority="206">
      <colorScale>
        <cfvo type="min"/>
        <cfvo type="max"/>
        <color rgb="FFFFFF00"/>
        <color rgb="FF00B050"/>
      </colorScale>
    </cfRule>
  </conditionalFormatting>
  <conditionalFormatting sqref="H26:H31">
    <cfRule type="colorScale" priority="193">
      <colorScale>
        <cfvo type="min"/>
        <cfvo type="max"/>
        <color rgb="FFFFFF00"/>
        <color rgb="FF00B050"/>
      </colorScale>
    </cfRule>
  </conditionalFormatting>
  <conditionalFormatting sqref="H34:H39">
    <cfRule type="colorScale" priority="180">
      <colorScale>
        <cfvo type="min"/>
        <cfvo type="max"/>
        <color rgb="FFFFFF00"/>
        <color rgb="FF00B050"/>
      </colorScale>
    </cfRule>
  </conditionalFormatting>
  <conditionalFormatting sqref="H42:H47">
    <cfRule type="colorScale" priority="167">
      <colorScale>
        <cfvo type="min"/>
        <cfvo type="max"/>
        <color rgb="FFFFFF00"/>
        <color rgb="FF00B050"/>
      </colorScale>
    </cfRule>
  </conditionalFormatting>
  <conditionalFormatting sqref="H51:H56">
    <cfRule type="colorScale" priority="154">
      <colorScale>
        <cfvo type="min"/>
        <cfvo type="max"/>
        <color rgb="FFFFFF00"/>
        <color rgb="FF00B050"/>
      </colorScale>
    </cfRule>
  </conditionalFormatting>
  <conditionalFormatting sqref="H59:H64">
    <cfRule type="colorScale" priority="141">
      <colorScale>
        <cfvo type="min"/>
        <cfvo type="max"/>
        <color rgb="FFFFFF00"/>
        <color rgb="FF00B050"/>
      </colorScale>
    </cfRule>
  </conditionalFormatting>
  <conditionalFormatting sqref="H68:H73">
    <cfRule type="colorScale" priority="128">
      <colorScale>
        <cfvo type="min"/>
        <cfvo type="max"/>
        <color rgb="FFFFFF00"/>
        <color rgb="FF00B050"/>
      </colorScale>
    </cfRule>
  </conditionalFormatting>
  <conditionalFormatting sqref="H80:H86">
    <cfRule type="colorScale" priority="115">
      <colorScale>
        <cfvo type="min"/>
        <cfvo type="max"/>
        <color rgb="FFFFFF00"/>
        <color rgb="FF00B050"/>
      </colorScale>
    </cfRule>
  </conditionalFormatting>
  <conditionalFormatting sqref="H90:H92">
    <cfRule type="colorScale" priority="102">
      <colorScale>
        <cfvo type="min"/>
        <cfvo type="max"/>
        <color rgb="FFFFFF00"/>
        <color rgb="FF00B050"/>
      </colorScale>
    </cfRule>
  </conditionalFormatting>
  <conditionalFormatting sqref="H97:H98">
    <cfRule type="colorScale" priority="89">
      <colorScale>
        <cfvo type="min"/>
        <cfvo type="max"/>
        <color rgb="FFFFFF00"/>
        <color rgb="FF00B050"/>
      </colorScale>
    </cfRule>
  </conditionalFormatting>
  <conditionalFormatting sqref="H103:H108">
    <cfRule type="colorScale" priority="76">
      <colorScale>
        <cfvo type="min"/>
        <cfvo type="max"/>
        <color rgb="FFFFFF00"/>
        <color rgb="FF00B050"/>
      </colorScale>
    </cfRule>
  </conditionalFormatting>
  <conditionalFormatting sqref="H115:H120">
    <cfRule type="colorScale" priority="63">
      <colorScale>
        <cfvo type="min"/>
        <cfvo type="max"/>
        <color rgb="FFFFFF00"/>
        <color rgb="FF00B050"/>
      </colorScale>
    </cfRule>
  </conditionalFormatting>
  <conditionalFormatting sqref="H125:H127">
    <cfRule type="colorScale" priority="50">
      <colorScale>
        <cfvo type="min"/>
        <cfvo type="max"/>
        <color rgb="FFFFFF00"/>
        <color rgb="FF00B050"/>
      </colorScale>
    </cfRule>
  </conditionalFormatting>
  <conditionalFormatting sqref="H132:H134">
    <cfRule type="colorScale" priority="37">
      <colorScale>
        <cfvo type="min"/>
        <cfvo type="max"/>
        <color rgb="FFFFFF00"/>
        <color rgb="FF00B050"/>
      </colorScale>
    </cfRule>
  </conditionalFormatting>
  <conditionalFormatting sqref="H139:H140">
    <cfRule type="colorScale" priority="24">
      <colorScale>
        <cfvo type="min"/>
        <cfvo type="max"/>
        <color rgb="FFFFFF00"/>
        <color rgb="FF00B050"/>
      </colorScale>
    </cfRule>
  </conditionalFormatting>
  <conditionalFormatting sqref="H146">
    <cfRule type="colorScale" priority="11">
      <colorScale>
        <cfvo type="min"/>
        <cfvo type="max"/>
        <color rgb="FFFFFF00"/>
        <color rgb="FF00B050"/>
      </colorScale>
    </cfRule>
  </conditionalFormatting>
  <conditionalFormatting sqref="H151">
    <cfRule type="colorScale" priority="218">
      <colorScale>
        <cfvo type="min"/>
        <cfvo type="max"/>
        <color rgb="FFFFFF00"/>
        <color rgb="FF00B050"/>
      </colorScale>
    </cfRule>
  </conditionalFormatting>
  <conditionalFormatting sqref="I17:I22">
    <cfRule type="colorScale" priority="205">
      <colorScale>
        <cfvo type="min"/>
        <cfvo type="max"/>
        <color rgb="FFFFFF00"/>
        <color rgb="FF00B050"/>
      </colorScale>
    </cfRule>
  </conditionalFormatting>
  <conditionalFormatting sqref="I26:I31">
    <cfRule type="colorScale" priority="192">
      <colorScale>
        <cfvo type="min"/>
        <cfvo type="max"/>
        <color rgb="FFFFFF00"/>
        <color rgb="FF00B050"/>
      </colorScale>
    </cfRule>
  </conditionalFormatting>
  <conditionalFormatting sqref="I34:I39">
    <cfRule type="colorScale" priority="179">
      <colorScale>
        <cfvo type="min"/>
        <cfvo type="max"/>
        <color rgb="FFFFFF00"/>
        <color rgb="FF00B050"/>
      </colorScale>
    </cfRule>
  </conditionalFormatting>
  <conditionalFormatting sqref="I42:I47">
    <cfRule type="colorScale" priority="166">
      <colorScale>
        <cfvo type="min"/>
        <cfvo type="max"/>
        <color rgb="FFFFFF00"/>
        <color rgb="FF00B050"/>
      </colorScale>
    </cfRule>
  </conditionalFormatting>
  <conditionalFormatting sqref="I51:I56">
    <cfRule type="colorScale" priority="153">
      <colorScale>
        <cfvo type="min"/>
        <cfvo type="max"/>
        <color rgb="FFFFFF00"/>
        <color rgb="FF00B050"/>
      </colorScale>
    </cfRule>
  </conditionalFormatting>
  <conditionalFormatting sqref="I59:I64">
    <cfRule type="colorScale" priority="140">
      <colorScale>
        <cfvo type="min"/>
        <cfvo type="max"/>
        <color rgb="FFFFFF00"/>
        <color rgb="FF00B050"/>
      </colorScale>
    </cfRule>
  </conditionalFormatting>
  <conditionalFormatting sqref="I68:I73">
    <cfRule type="colorScale" priority="127">
      <colorScale>
        <cfvo type="min"/>
        <cfvo type="max"/>
        <color rgb="FFFFFF00"/>
        <color rgb="FF00B050"/>
      </colorScale>
    </cfRule>
  </conditionalFormatting>
  <conditionalFormatting sqref="I80:I86">
    <cfRule type="colorScale" priority="114">
      <colorScale>
        <cfvo type="min"/>
        <cfvo type="max"/>
        <color rgb="FFFFFF00"/>
        <color rgb="FF00B050"/>
      </colorScale>
    </cfRule>
  </conditionalFormatting>
  <conditionalFormatting sqref="I90:I92">
    <cfRule type="colorScale" priority="101">
      <colorScale>
        <cfvo type="min"/>
        <cfvo type="max"/>
        <color rgb="FFFFFF00"/>
        <color rgb="FF00B050"/>
      </colorScale>
    </cfRule>
  </conditionalFormatting>
  <conditionalFormatting sqref="I97:I98">
    <cfRule type="colorScale" priority="88">
      <colorScale>
        <cfvo type="min"/>
        <cfvo type="max"/>
        <color rgb="FFFFFF00"/>
        <color rgb="FF00B050"/>
      </colorScale>
    </cfRule>
  </conditionalFormatting>
  <conditionalFormatting sqref="I103:I108">
    <cfRule type="colorScale" priority="75">
      <colorScale>
        <cfvo type="min"/>
        <cfvo type="max"/>
        <color rgb="FFFFFF00"/>
        <color rgb="FF00B050"/>
      </colorScale>
    </cfRule>
  </conditionalFormatting>
  <conditionalFormatting sqref="I115:I120">
    <cfRule type="colorScale" priority="62">
      <colorScale>
        <cfvo type="min"/>
        <cfvo type="max"/>
        <color rgb="FFFFFF00"/>
        <color rgb="FF00B050"/>
      </colorScale>
    </cfRule>
  </conditionalFormatting>
  <conditionalFormatting sqref="I125:I127">
    <cfRule type="colorScale" priority="49">
      <colorScale>
        <cfvo type="min"/>
        <cfvo type="max"/>
        <color rgb="FFFFFF00"/>
        <color rgb="FF00B050"/>
      </colorScale>
    </cfRule>
  </conditionalFormatting>
  <conditionalFormatting sqref="I132:I134">
    <cfRule type="colorScale" priority="36">
      <colorScale>
        <cfvo type="min"/>
        <cfvo type="max"/>
        <color rgb="FFFFFF00"/>
        <color rgb="FF00B050"/>
      </colorScale>
    </cfRule>
  </conditionalFormatting>
  <conditionalFormatting sqref="I139:I140">
    <cfRule type="colorScale" priority="23">
      <colorScale>
        <cfvo type="min"/>
        <cfvo type="max"/>
        <color rgb="FFFFFF00"/>
        <color rgb="FF00B050"/>
      </colorScale>
    </cfRule>
  </conditionalFormatting>
  <conditionalFormatting sqref="I146">
    <cfRule type="colorScale" priority="10">
      <colorScale>
        <cfvo type="min"/>
        <cfvo type="max"/>
        <color rgb="FFFFFF00"/>
        <color rgb="FF00B050"/>
      </colorScale>
    </cfRule>
  </conditionalFormatting>
  <conditionalFormatting sqref="I151:M151">
    <cfRule type="colorScale" priority="219">
      <colorScale>
        <cfvo type="min"/>
        <cfvo type="max"/>
        <color rgb="FFFFFF00"/>
        <color rgb="FF00B050"/>
      </colorScale>
    </cfRule>
  </conditionalFormatting>
  <conditionalFormatting sqref="J17:J22">
    <cfRule type="colorScale" priority="204">
      <colorScale>
        <cfvo type="min"/>
        <cfvo type="max"/>
        <color rgb="FFFFFF00"/>
        <color rgb="FF00B050"/>
      </colorScale>
    </cfRule>
  </conditionalFormatting>
  <conditionalFormatting sqref="J26:J31">
    <cfRule type="colorScale" priority="191">
      <colorScale>
        <cfvo type="min"/>
        <cfvo type="max"/>
        <color rgb="FFFFFF00"/>
        <color rgb="FF00B050"/>
      </colorScale>
    </cfRule>
  </conditionalFormatting>
  <conditionalFormatting sqref="J34:J39">
    <cfRule type="colorScale" priority="178">
      <colorScale>
        <cfvo type="min"/>
        <cfvo type="max"/>
        <color rgb="FFFFFF00"/>
        <color rgb="FF00B050"/>
      </colorScale>
    </cfRule>
  </conditionalFormatting>
  <conditionalFormatting sqref="J42:J47">
    <cfRule type="colorScale" priority="165">
      <colorScale>
        <cfvo type="min"/>
        <cfvo type="max"/>
        <color rgb="FFFFFF00"/>
        <color rgb="FF00B050"/>
      </colorScale>
    </cfRule>
  </conditionalFormatting>
  <conditionalFormatting sqref="J51:J56">
    <cfRule type="colorScale" priority="152">
      <colorScale>
        <cfvo type="min"/>
        <cfvo type="max"/>
        <color rgb="FFFFFF00"/>
        <color rgb="FF00B050"/>
      </colorScale>
    </cfRule>
  </conditionalFormatting>
  <conditionalFormatting sqref="J59:J64">
    <cfRule type="colorScale" priority="139">
      <colorScale>
        <cfvo type="min"/>
        <cfvo type="max"/>
        <color rgb="FFFFFF00"/>
        <color rgb="FF00B050"/>
      </colorScale>
    </cfRule>
  </conditionalFormatting>
  <conditionalFormatting sqref="J68:J73">
    <cfRule type="colorScale" priority="126">
      <colorScale>
        <cfvo type="min"/>
        <cfvo type="max"/>
        <color rgb="FFFFFF00"/>
        <color rgb="FF00B050"/>
      </colorScale>
    </cfRule>
  </conditionalFormatting>
  <conditionalFormatting sqref="J80:J86">
    <cfRule type="colorScale" priority="113">
      <colorScale>
        <cfvo type="min"/>
        <cfvo type="max"/>
        <color rgb="FFFFFF00"/>
        <color rgb="FF00B050"/>
      </colorScale>
    </cfRule>
  </conditionalFormatting>
  <conditionalFormatting sqref="J90:J92">
    <cfRule type="colorScale" priority="100">
      <colorScale>
        <cfvo type="min"/>
        <cfvo type="max"/>
        <color rgb="FFFFFF00"/>
        <color rgb="FF00B050"/>
      </colorScale>
    </cfRule>
  </conditionalFormatting>
  <conditionalFormatting sqref="J97:J98">
    <cfRule type="colorScale" priority="87">
      <colorScale>
        <cfvo type="min"/>
        <cfvo type="max"/>
        <color rgb="FFFFFF00"/>
        <color rgb="FF00B050"/>
      </colorScale>
    </cfRule>
  </conditionalFormatting>
  <conditionalFormatting sqref="J103:J108">
    <cfRule type="colorScale" priority="74">
      <colorScale>
        <cfvo type="min"/>
        <cfvo type="max"/>
        <color rgb="FFFFFF00"/>
        <color rgb="FF00B050"/>
      </colorScale>
    </cfRule>
  </conditionalFormatting>
  <conditionalFormatting sqref="J115:J120">
    <cfRule type="colorScale" priority="61">
      <colorScale>
        <cfvo type="min"/>
        <cfvo type="max"/>
        <color rgb="FFFFFF00"/>
        <color rgb="FF00B050"/>
      </colorScale>
    </cfRule>
  </conditionalFormatting>
  <conditionalFormatting sqref="J125:J127">
    <cfRule type="colorScale" priority="48">
      <colorScale>
        <cfvo type="min"/>
        <cfvo type="max"/>
        <color rgb="FFFFFF00"/>
        <color rgb="FF00B050"/>
      </colorScale>
    </cfRule>
  </conditionalFormatting>
  <conditionalFormatting sqref="J132:J134">
    <cfRule type="colorScale" priority="35">
      <colorScale>
        <cfvo type="min"/>
        <cfvo type="max"/>
        <color rgb="FFFFFF00"/>
        <color rgb="FF00B050"/>
      </colorScale>
    </cfRule>
  </conditionalFormatting>
  <conditionalFormatting sqref="J139:J140">
    <cfRule type="colorScale" priority="22">
      <colorScale>
        <cfvo type="min"/>
        <cfvo type="max"/>
        <color rgb="FFFFFF00"/>
        <color rgb="FF00B050"/>
      </colorScale>
    </cfRule>
  </conditionalFormatting>
  <conditionalFormatting sqref="J146">
    <cfRule type="colorScale" priority="9">
      <colorScale>
        <cfvo type="min"/>
        <cfvo type="max"/>
        <color rgb="FFFFFF00"/>
        <color rgb="FF00B050"/>
      </colorScale>
    </cfRule>
  </conditionalFormatting>
  <conditionalFormatting sqref="K17:K22">
    <cfRule type="colorScale" priority="203">
      <colorScale>
        <cfvo type="min"/>
        <cfvo type="max"/>
        <color rgb="FFFFFF00"/>
        <color rgb="FF00B050"/>
      </colorScale>
    </cfRule>
  </conditionalFormatting>
  <conditionalFormatting sqref="K26:K31">
    <cfRule type="colorScale" priority="190">
      <colorScale>
        <cfvo type="min"/>
        <cfvo type="max"/>
        <color rgb="FFFFFF00"/>
        <color rgb="FF00B050"/>
      </colorScale>
    </cfRule>
  </conditionalFormatting>
  <conditionalFormatting sqref="K34:K39">
    <cfRule type="colorScale" priority="177">
      <colorScale>
        <cfvo type="min"/>
        <cfvo type="max"/>
        <color rgb="FFFFFF00"/>
        <color rgb="FF00B050"/>
      </colorScale>
    </cfRule>
  </conditionalFormatting>
  <conditionalFormatting sqref="K42:K47">
    <cfRule type="colorScale" priority="164">
      <colorScale>
        <cfvo type="min"/>
        <cfvo type="max"/>
        <color rgb="FFFFFF00"/>
        <color rgb="FF00B050"/>
      </colorScale>
    </cfRule>
  </conditionalFormatting>
  <conditionalFormatting sqref="K51:K56">
    <cfRule type="colorScale" priority="151">
      <colorScale>
        <cfvo type="min"/>
        <cfvo type="max"/>
        <color rgb="FFFFFF00"/>
        <color rgb="FF00B050"/>
      </colorScale>
    </cfRule>
  </conditionalFormatting>
  <conditionalFormatting sqref="K59:K64">
    <cfRule type="colorScale" priority="138">
      <colorScale>
        <cfvo type="min"/>
        <cfvo type="max"/>
        <color rgb="FFFFFF00"/>
        <color rgb="FF00B050"/>
      </colorScale>
    </cfRule>
  </conditionalFormatting>
  <conditionalFormatting sqref="K68:K73 L68:N68">
    <cfRule type="colorScale" priority="125">
      <colorScale>
        <cfvo type="min"/>
        <cfvo type="max"/>
        <color rgb="FFFFFF00"/>
        <color rgb="FF00B050"/>
      </colorScale>
    </cfRule>
  </conditionalFormatting>
  <conditionalFormatting sqref="K80:K86">
    <cfRule type="colorScale" priority="112">
      <colorScale>
        <cfvo type="min"/>
        <cfvo type="max"/>
        <color rgb="FFFFFF00"/>
        <color rgb="FF00B050"/>
      </colorScale>
    </cfRule>
  </conditionalFormatting>
  <conditionalFormatting sqref="K90:K92">
    <cfRule type="colorScale" priority="99">
      <colorScale>
        <cfvo type="min"/>
        <cfvo type="max"/>
        <color rgb="FFFFFF00"/>
        <color rgb="FF00B050"/>
      </colorScale>
    </cfRule>
  </conditionalFormatting>
  <conditionalFormatting sqref="K97:K98">
    <cfRule type="colorScale" priority="86">
      <colorScale>
        <cfvo type="min"/>
        <cfvo type="max"/>
        <color rgb="FFFFFF00"/>
        <color rgb="FF00B050"/>
      </colorScale>
    </cfRule>
  </conditionalFormatting>
  <conditionalFormatting sqref="K103:K108">
    <cfRule type="colorScale" priority="73">
      <colorScale>
        <cfvo type="min"/>
        <cfvo type="max"/>
        <color rgb="FFFFFF00"/>
        <color rgb="FF00B050"/>
      </colorScale>
    </cfRule>
  </conditionalFormatting>
  <conditionalFormatting sqref="K115:K120">
    <cfRule type="colorScale" priority="60">
      <colorScale>
        <cfvo type="min"/>
        <cfvo type="max"/>
        <color rgb="FFFFFF00"/>
        <color rgb="FF00B050"/>
      </colorScale>
    </cfRule>
  </conditionalFormatting>
  <conditionalFormatting sqref="K125:K127">
    <cfRule type="colorScale" priority="47">
      <colorScale>
        <cfvo type="min"/>
        <cfvo type="max"/>
        <color rgb="FFFFFF00"/>
        <color rgb="FF00B050"/>
      </colorScale>
    </cfRule>
  </conditionalFormatting>
  <conditionalFormatting sqref="K132:K134">
    <cfRule type="colorScale" priority="34">
      <colorScale>
        <cfvo type="min"/>
        <cfvo type="max"/>
        <color rgb="FFFFFF00"/>
        <color rgb="FF00B050"/>
      </colorScale>
    </cfRule>
  </conditionalFormatting>
  <conditionalFormatting sqref="K139:K140">
    <cfRule type="colorScale" priority="21">
      <colorScale>
        <cfvo type="min"/>
        <cfvo type="max"/>
        <color rgb="FFFFFF00"/>
        <color rgb="FF00B050"/>
      </colorScale>
    </cfRule>
  </conditionalFormatting>
  <conditionalFormatting sqref="K146">
    <cfRule type="colorScale" priority="8">
      <colorScale>
        <cfvo type="min"/>
        <cfvo type="max"/>
        <color rgb="FFFFFF00"/>
        <color rgb="FF00B050"/>
      </colorScale>
    </cfRule>
  </conditionalFormatting>
  <conditionalFormatting sqref="L17:L22">
    <cfRule type="colorScale" priority="202">
      <colorScale>
        <cfvo type="min"/>
        <cfvo type="max"/>
        <color rgb="FFFFFF00"/>
        <color rgb="FF00B050"/>
      </colorScale>
    </cfRule>
  </conditionalFormatting>
  <conditionalFormatting sqref="L26:L31">
    <cfRule type="colorScale" priority="189">
      <colorScale>
        <cfvo type="min"/>
        <cfvo type="max"/>
        <color rgb="FFFFFF00"/>
        <color rgb="FF00B050"/>
      </colorScale>
    </cfRule>
  </conditionalFormatting>
  <conditionalFormatting sqref="L34:L39">
    <cfRule type="colorScale" priority="176">
      <colorScale>
        <cfvo type="min"/>
        <cfvo type="max"/>
        <color rgb="FFFFFF00"/>
        <color rgb="FF00B050"/>
      </colorScale>
    </cfRule>
  </conditionalFormatting>
  <conditionalFormatting sqref="L42:L47">
    <cfRule type="colorScale" priority="163">
      <colorScale>
        <cfvo type="min"/>
        <cfvo type="max"/>
        <color rgb="FFFFFF00"/>
        <color rgb="FF00B050"/>
      </colorScale>
    </cfRule>
  </conditionalFormatting>
  <conditionalFormatting sqref="L51:L56">
    <cfRule type="colorScale" priority="150">
      <colorScale>
        <cfvo type="min"/>
        <cfvo type="max"/>
        <color rgb="FFFFFF00"/>
        <color rgb="FF00B050"/>
      </colorScale>
    </cfRule>
  </conditionalFormatting>
  <conditionalFormatting sqref="L59:L64">
    <cfRule type="colorScale" priority="137">
      <colorScale>
        <cfvo type="min"/>
        <cfvo type="max"/>
        <color rgb="FFFFFF00"/>
        <color rgb="FF00B050"/>
      </colorScale>
    </cfRule>
  </conditionalFormatting>
  <conditionalFormatting sqref="L69:L73">
    <cfRule type="colorScale" priority="124">
      <colorScale>
        <cfvo type="min"/>
        <cfvo type="max"/>
        <color rgb="FFFFFF00"/>
        <color rgb="FF00B050"/>
      </colorScale>
    </cfRule>
  </conditionalFormatting>
  <conditionalFormatting sqref="L80:L86">
    <cfRule type="colorScale" priority="111">
      <colorScale>
        <cfvo type="min"/>
        <cfvo type="max"/>
        <color rgb="FFFFFF00"/>
        <color rgb="FF00B050"/>
      </colorScale>
    </cfRule>
  </conditionalFormatting>
  <conditionalFormatting sqref="L90:L92">
    <cfRule type="colorScale" priority="98">
      <colorScale>
        <cfvo type="min"/>
        <cfvo type="max"/>
        <color rgb="FFFFFF00"/>
        <color rgb="FF00B050"/>
      </colorScale>
    </cfRule>
  </conditionalFormatting>
  <conditionalFormatting sqref="L97:L98">
    <cfRule type="colorScale" priority="85">
      <colorScale>
        <cfvo type="min"/>
        <cfvo type="max"/>
        <color rgb="FFFFFF00"/>
        <color rgb="FF00B050"/>
      </colorScale>
    </cfRule>
  </conditionalFormatting>
  <conditionalFormatting sqref="L103:L108">
    <cfRule type="colorScale" priority="72">
      <colorScale>
        <cfvo type="min"/>
        <cfvo type="max"/>
        <color rgb="FFFFFF00"/>
        <color rgb="FF00B050"/>
      </colorScale>
    </cfRule>
  </conditionalFormatting>
  <conditionalFormatting sqref="L115:L120">
    <cfRule type="colorScale" priority="59">
      <colorScale>
        <cfvo type="min"/>
        <cfvo type="max"/>
        <color rgb="FFFFFF00"/>
        <color rgb="FF00B050"/>
      </colorScale>
    </cfRule>
  </conditionalFormatting>
  <conditionalFormatting sqref="L125:L127">
    <cfRule type="colorScale" priority="46">
      <colorScale>
        <cfvo type="min"/>
        <cfvo type="max"/>
        <color rgb="FFFFFF00"/>
        <color rgb="FF00B050"/>
      </colorScale>
    </cfRule>
  </conditionalFormatting>
  <conditionalFormatting sqref="L132:L134">
    <cfRule type="colorScale" priority="33">
      <colorScale>
        <cfvo type="min"/>
        <cfvo type="max"/>
        <color rgb="FFFFFF00"/>
        <color rgb="FF00B050"/>
      </colorScale>
    </cfRule>
  </conditionalFormatting>
  <conditionalFormatting sqref="L139:L140">
    <cfRule type="colorScale" priority="20">
      <colorScale>
        <cfvo type="min"/>
        <cfvo type="max"/>
        <color rgb="FFFFFF00"/>
        <color rgb="FF00B050"/>
      </colorScale>
    </cfRule>
  </conditionalFormatting>
  <conditionalFormatting sqref="L145:L146">
    <cfRule type="colorScale" priority="7">
      <colorScale>
        <cfvo type="min"/>
        <cfvo type="max"/>
        <color rgb="FFFFFF00"/>
        <color rgb="FF00B050"/>
      </colorScale>
    </cfRule>
  </conditionalFormatting>
  <conditionalFormatting sqref="M17:M22">
    <cfRule type="colorScale" priority="201">
      <colorScale>
        <cfvo type="min"/>
        <cfvo type="max"/>
        <color rgb="FFFFFF00"/>
        <color rgb="FF00B050"/>
      </colorScale>
    </cfRule>
  </conditionalFormatting>
  <conditionalFormatting sqref="M26:M31">
    <cfRule type="colorScale" priority="188">
      <colorScale>
        <cfvo type="min"/>
        <cfvo type="max"/>
        <color rgb="FFFFFF00"/>
        <color rgb="FF00B050"/>
      </colorScale>
    </cfRule>
  </conditionalFormatting>
  <conditionalFormatting sqref="M34:M39">
    <cfRule type="colorScale" priority="175">
      <colorScale>
        <cfvo type="min"/>
        <cfvo type="max"/>
        <color rgb="FFFFFF00"/>
        <color rgb="FF00B050"/>
      </colorScale>
    </cfRule>
  </conditionalFormatting>
  <conditionalFormatting sqref="M42:M47">
    <cfRule type="colorScale" priority="162">
      <colorScale>
        <cfvo type="min"/>
        <cfvo type="max"/>
        <color rgb="FFFFFF00"/>
        <color rgb="FF00B050"/>
      </colorScale>
    </cfRule>
  </conditionalFormatting>
  <conditionalFormatting sqref="M51:M56">
    <cfRule type="colorScale" priority="149">
      <colorScale>
        <cfvo type="min"/>
        <cfvo type="max"/>
        <color rgb="FFFFFF00"/>
        <color rgb="FF00B050"/>
      </colorScale>
    </cfRule>
  </conditionalFormatting>
  <conditionalFormatting sqref="M59:M64">
    <cfRule type="colorScale" priority="136">
      <colorScale>
        <cfvo type="min"/>
        <cfvo type="max"/>
        <color rgb="FFFFFF00"/>
        <color rgb="FF00B050"/>
      </colorScale>
    </cfRule>
  </conditionalFormatting>
  <conditionalFormatting sqref="M69:M73">
    <cfRule type="colorScale" priority="123">
      <colorScale>
        <cfvo type="min"/>
        <cfvo type="max"/>
        <color rgb="FFFFFF00"/>
        <color rgb="FF00B050"/>
      </colorScale>
    </cfRule>
  </conditionalFormatting>
  <conditionalFormatting sqref="M80:M86">
    <cfRule type="colorScale" priority="110">
      <colorScale>
        <cfvo type="min"/>
        <cfvo type="max"/>
        <color rgb="FFFFFF00"/>
        <color rgb="FF00B050"/>
      </colorScale>
    </cfRule>
  </conditionalFormatting>
  <conditionalFormatting sqref="M90:M92">
    <cfRule type="colorScale" priority="97">
      <colorScale>
        <cfvo type="min"/>
        <cfvo type="max"/>
        <color rgb="FFFFFF00"/>
        <color rgb="FF00B050"/>
      </colorScale>
    </cfRule>
  </conditionalFormatting>
  <conditionalFormatting sqref="M97:M98">
    <cfRule type="colorScale" priority="84">
      <colorScale>
        <cfvo type="min"/>
        <cfvo type="max"/>
        <color rgb="FFFFFF00"/>
        <color rgb="FF00B050"/>
      </colorScale>
    </cfRule>
  </conditionalFormatting>
  <conditionalFormatting sqref="M103:M108">
    <cfRule type="colorScale" priority="71">
      <colorScale>
        <cfvo type="min"/>
        <cfvo type="max"/>
        <color rgb="FFFFFF00"/>
        <color rgb="FF00B050"/>
      </colorScale>
    </cfRule>
  </conditionalFormatting>
  <conditionalFormatting sqref="M115:M120">
    <cfRule type="colorScale" priority="58">
      <colorScale>
        <cfvo type="min"/>
        <cfvo type="max"/>
        <color rgb="FFFFFF00"/>
        <color rgb="FF00B050"/>
      </colorScale>
    </cfRule>
  </conditionalFormatting>
  <conditionalFormatting sqref="M125:M127">
    <cfRule type="colorScale" priority="45">
      <colorScale>
        <cfvo type="min"/>
        <cfvo type="max"/>
        <color rgb="FFFFFF00"/>
        <color rgb="FF00B050"/>
      </colorScale>
    </cfRule>
  </conditionalFormatting>
  <conditionalFormatting sqref="M132:M134">
    <cfRule type="colorScale" priority="32">
      <colorScale>
        <cfvo type="min"/>
        <cfvo type="max"/>
        <color rgb="FFFFFF00"/>
        <color rgb="FF00B050"/>
      </colorScale>
    </cfRule>
  </conditionalFormatting>
  <conditionalFormatting sqref="M139:M140">
    <cfRule type="colorScale" priority="19">
      <colorScale>
        <cfvo type="min"/>
        <cfvo type="max"/>
        <color rgb="FFFFFF00"/>
        <color rgb="FF00B050"/>
      </colorScale>
    </cfRule>
  </conditionalFormatting>
  <conditionalFormatting sqref="M145:M146">
    <cfRule type="colorScale" priority="6">
      <colorScale>
        <cfvo type="min"/>
        <cfvo type="max"/>
        <color rgb="FFFFFF00"/>
        <color rgb="FF00B050"/>
      </colorScale>
    </cfRule>
  </conditionalFormatting>
  <conditionalFormatting sqref="N17:N22">
    <cfRule type="colorScale" priority="200">
      <colorScale>
        <cfvo type="min"/>
        <cfvo type="max"/>
        <color rgb="FFFFFF00"/>
        <color rgb="FF00B050"/>
      </colorScale>
    </cfRule>
  </conditionalFormatting>
  <conditionalFormatting sqref="N26:N31">
    <cfRule type="colorScale" priority="187">
      <colorScale>
        <cfvo type="min"/>
        <cfvo type="max"/>
        <color rgb="FFFFFF00"/>
        <color rgb="FF00B050"/>
      </colorScale>
    </cfRule>
  </conditionalFormatting>
  <conditionalFormatting sqref="N34:N39">
    <cfRule type="colorScale" priority="174">
      <colorScale>
        <cfvo type="min"/>
        <cfvo type="max"/>
        <color rgb="FFFFFF00"/>
        <color rgb="FF00B050"/>
      </colorScale>
    </cfRule>
  </conditionalFormatting>
  <conditionalFormatting sqref="N42:N47">
    <cfRule type="colorScale" priority="161">
      <colorScale>
        <cfvo type="min"/>
        <cfvo type="max"/>
        <color rgb="FFFFFF00"/>
        <color rgb="FF00B050"/>
      </colorScale>
    </cfRule>
  </conditionalFormatting>
  <conditionalFormatting sqref="N51:N56">
    <cfRule type="colorScale" priority="148">
      <colorScale>
        <cfvo type="min"/>
        <cfvo type="max"/>
        <color rgb="FFFFFF00"/>
        <color rgb="FF00B050"/>
      </colorScale>
    </cfRule>
  </conditionalFormatting>
  <conditionalFormatting sqref="N59:N64">
    <cfRule type="colorScale" priority="135">
      <colorScale>
        <cfvo type="min"/>
        <cfvo type="max"/>
        <color rgb="FFFFFF00"/>
        <color rgb="FF00B050"/>
      </colorScale>
    </cfRule>
  </conditionalFormatting>
  <conditionalFormatting sqref="N69:N73">
    <cfRule type="colorScale" priority="122">
      <colorScale>
        <cfvo type="min"/>
        <cfvo type="max"/>
        <color rgb="FFFFFF00"/>
        <color rgb="FF00B050"/>
      </colorScale>
    </cfRule>
  </conditionalFormatting>
  <conditionalFormatting sqref="N80:N86">
    <cfRule type="colorScale" priority="109">
      <colorScale>
        <cfvo type="min"/>
        <cfvo type="max"/>
        <color rgb="FFFFFF00"/>
        <color rgb="FF00B050"/>
      </colorScale>
    </cfRule>
  </conditionalFormatting>
  <conditionalFormatting sqref="N90:N92">
    <cfRule type="colorScale" priority="96">
      <colorScale>
        <cfvo type="min"/>
        <cfvo type="max"/>
        <color rgb="FFFFFF00"/>
        <color rgb="FF00B050"/>
      </colorScale>
    </cfRule>
  </conditionalFormatting>
  <conditionalFormatting sqref="N97:N98">
    <cfRule type="colorScale" priority="83">
      <colorScale>
        <cfvo type="min"/>
        <cfvo type="max"/>
        <color rgb="FFFFFF00"/>
        <color rgb="FF00B050"/>
      </colorScale>
    </cfRule>
  </conditionalFormatting>
  <conditionalFormatting sqref="N103:N108">
    <cfRule type="colorScale" priority="70">
      <colorScale>
        <cfvo type="min"/>
        <cfvo type="max"/>
        <color rgb="FFFFFF00"/>
        <color rgb="FF00B050"/>
      </colorScale>
    </cfRule>
  </conditionalFormatting>
  <conditionalFormatting sqref="N115:N120">
    <cfRule type="colorScale" priority="57">
      <colorScale>
        <cfvo type="min"/>
        <cfvo type="max"/>
        <color rgb="FFFFFF00"/>
        <color rgb="FF00B050"/>
      </colorScale>
    </cfRule>
  </conditionalFormatting>
  <conditionalFormatting sqref="N125:N127">
    <cfRule type="colorScale" priority="44">
      <colorScale>
        <cfvo type="min"/>
        <cfvo type="max"/>
        <color rgb="FFFFFF00"/>
        <color rgb="FF00B050"/>
      </colorScale>
    </cfRule>
  </conditionalFormatting>
  <conditionalFormatting sqref="N132:N134">
    <cfRule type="colorScale" priority="31">
      <colorScale>
        <cfvo type="min"/>
        <cfvo type="max"/>
        <color rgb="FFFFFF00"/>
        <color rgb="FF00B050"/>
      </colorScale>
    </cfRule>
  </conditionalFormatting>
  <conditionalFormatting sqref="N139:N140">
    <cfRule type="colorScale" priority="18">
      <colorScale>
        <cfvo type="min"/>
        <cfvo type="max"/>
        <color rgb="FFFFFF00"/>
        <color rgb="FF00B050"/>
      </colorScale>
    </cfRule>
  </conditionalFormatting>
  <conditionalFormatting sqref="N145:N146">
    <cfRule type="colorScale" priority="5">
      <colorScale>
        <cfvo type="min"/>
        <cfvo type="max"/>
        <color rgb="FFFFFF00"/>
        <color rgb="FF00B050"/>
      </colorScale>
    </cfRule>
  </conditionalFormatting>
  <conditionalFormatting sqref="N151">
    <cfRule type="colorScale" priority="224">
      <colorScale>
        <cfvo type="min"/>
        <cfvo type="max"/>
        <color rgb="FFFFFF00"/>
        <color rgb="FF00B050"/>
      </colorScale>
    </cfRule>
  </conditionalFormatting>
  <conditionalFormatting sqref="O16:O22">
    <cfRule type="colorScale" priority="199">
      <colorScale>
        <cfvo type="min"/>
        <cfvo type="max"/>
        <color rgb="FFFFFF00"/>
        <color rgb="FF00B050"/>
      </colorScale>
    </cfRule>
  </conditionalFormatting>
  <conditionalFormatting sqref="O25:O31">
    <cfRule type="colorScale" priority="186">
      <colorScale>
        <cfvo type="min"/>
        <cfvo type="max"/>
        <color rgb="FFFFFF00"/>
        <color rgb="FF00B050"/>
      </colorScale>
    </cfRule>
  </conditionalFormatting>
  <conditionalFormatting sqref="O33:O39">
    <cfRule type="colorScale" priority="173">
      <colorScale>
        <cfvo type="min"/>
        <cfvo type="max"/>
        <color rgb="FFFFFF00"/>
        <color rgb="FF00B050"/>
      </colorScale>
    </cfRule>
  </conditionalFormatting>
  <conditionalFormatting sqref="O41:O47">
    <cfRule type="colorScale" priority="160">
      <colorScale>
        <cfvo type="min"/>
        <cfvo type="max"/>
        <color rgb="FFFFFF00"/>
        <color rgb="FF00B050"/>
      </colorScale>
    </cfRule>
  </conditionalFormatting>
  <conditionalFormatting sqref="O50:O56">
    <cfRule type="colorScale" priority="147">
      <colorScale>
        <cfvo type="min"/>
        <cfvo type="max"/>
        <color rgb="FFFFFF00"/>
        <color rgb="FF00B050"/>
      </colorScale>
    </cfRule>
  </conditionalFormatting>
  <conditionalFormatting sqref="O58:O64">
    <cfRule type="colorScale" priority="134">
      <colorScale>
        <cfvo type="min"/>
        <cfvo type="max"/>
        <color rgb="FFFFFF00"/>
        <color rgb="FF00B050"/>
      </colorScale>
    </cfRule>
  </conditionalFormatting>
  <conditionalFormatting sqref="O67:O73">
    <cfRule type="colorScale" priority="121">
      <colorScale>
        <cfvo type="min"/>
        <cfvo type="max"/>
        <color rgb="FFFFFF00"/>
        <color rgb="FF00B050"/>
      </colorScale>
    </cfRule>
  </conditionalFormatting>
  <conditionalFormatting sqref="O80:O86">
    <cfRule type="colorScale" priority="108">
      <colorScale>
        <cfvo type="min"/>
        <cfvo type="max"/>
        <color rgb="FFFFFF00"/>
        <color rgb="FF00B050"/>
      </colorScale>
    </cfRule>
  </conditionalFormatting>
  <conditionalFormatting sqref="O89:O92">
    <cfRule type="colorScale" priority="95">
      <colorScale>
        <cfvo type="min"/>
        <cfvo type="max"/>
        <color rgb="FFFFFF00"/>
        <color rgb="FF00B050"/>
      </colorScale>
    </cfRule>
  </conditionalFormatting>
  <conditionalFormatting sqref="O96:O98">
    <cfRule type="colorScale" priority="82">
      <colorScale>
        <cfvo type="min"/>
        <cfvo type="max"/>
        <color rgb="FFFFFF00"/>
        <color rgb="FF00B050"/>
      </colorScale>
    </cfRule>
  </conditionalFormatting>
  <conditionalFormatting sqref="O102:O108">
    <cfRule type="colorScale" priority="69">
      <colorScale>
        <cfvo type="min"/>
        <cfvo type="max"/>
        <color rgb="FFFFFF00"/>
        <color rgb="FF00B050"/>
      </colorScale>
    </cfRule>
  </conditionalFormatting>
  <conditionalFormatting sqref="O114:O120">
    <cfRule type="colorScale" priority="56">
      <colorScale>
        <cfvo type="min"/>
        <cfvo type="max"/>
        <color rgb="FFFFFF00"/>
        <color rgb="FF00B050"/>
      </colorScale>
    </cfRule>
  </conditionalFormatting>
  <conditionalFormatting sqref="O124:O127">
    <cfRule type="colorScale" priority="43">
      <colorScale>
        <cfvo type="min"/>
        <cfvo type="max"/>
        <color rgb="FFFFFF00"/>
        <color rgb="FF00B050"/>
      </colorScale>
    </cfRule>
  </conditionalFormatting>
  <conditionalFormatting sqref="O131:O134">
    <cfRule type="colorScale" priority="30">
      <colorScale>
        <cfvo type="min"/>
        <cfvo type="max"/>
        <color rgb="FFFFFF00"/>
        <color rgb="FF00B050"/>
      </colorScale>
    </cfRule>
  </conditionalFormatting>
  <conditionalFormatting sqref="O138:O140">
    <cfRule type="colorScale" priority="17">
      <colorScale>
        <cfvo type="min"/>
        <cfvo type="max"/>
        <color rgb="FFFFFF00"/>
        <color rgb="FF00B050"/>
      </colorScale>
    </cfRule>
  </conditionalFormatting>
  <conditionalFormatting sqref="O144:O146">
    <cfRule type="colorScale" priority="4">
      <colorScale>
        <cfvo type="min"/>
        <cfvo type="max"/>
        <color rgb="FFFFFF00"/>
        <color rgb="FF00B050"/>
      </colorScale>
    </cfRule>
  </conditionalFormatting>
  <conditionalFormatting sqref="O150:O151">
    <cfRule type="colorScale" priority="1">
      <colorScale>
        <cfvo type="min"/>
        <cfvo type="max"/>
        <color rgb="FFFFFF00"/>
        <color rgb="FF00B050"/>
      </colorScale>
    </cfRule>
  </conditionalFormatting>
  <pageMargins left="0.7" right="0.7" top="0.75" bottom="0.75" header="0.3" footer="0.3"/>
  <legacy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638C9-A8A7-41E2-93B2-4275728AA605}">
  <sheetPr codeName="Sheet32">
    <tabColor theme="7" tint="0.59999389629810485"/>
  </sheetPr>
  <dimension ref="A1:U133"/>
  <sheetViews>
    <sheetView topLeftCell="A94" zoomScale="70" zoomScaleNormal="70" workbookViewId="0">
      <selection activeCell="B20" sqref="B20"/>
    </sheetView>
  </sheetViews>
  <sheetFormatPr defaultColWidth="12.5703125" defaultRowHeight="15"/>
  <cols>
    <col min="1" max="1" width="23.7109375" customWidth="1"/>
    <col min="2" max="2" width="70.28515625" style="233" customWidth="1"/>
    <col min="3" max="3" width="19.140625" customWidth="1"/>
    <col min="4" max="5" width="16" customWidth="1"/>
    <col min="6" max="6" width="18.5703125" customWidth="1"/>
    <col min="7" max="7" width="15.42578125" customWidth="1"/>
    <col min="8" max="8" width="17.140625" customWidth="1"/>
    <col min="9" max="9" width="18" customWidth="1"/>
    <col min="10" max="10" width="16.5703125" customWidth="1"/>
    <col min="11" max="12" width="15.42578125" customWidth="1"/>
    <col min="13" max="13" width="17.140625" customWidth="1"/>
    <col min="14" max="14" width="18" customWidth="1"/>
    <col min="15" max="15" width="18.28515625" customWidth="1"/>
    <col min="16" max="16" width="58.85546875" customWidth="1"/>
    <col min="17" max="17" width="10.5703125" customWidth="1"/>
    <col min="18" max="18" width="27.140625" customWidth="1"/>
    <col min="19" max="19" width="34.5703125" style="453" customWidth="1"/>
  </cols>
  <sheetData>
    <row r="1" spans="2:19" ht="25.15" customHeight="1"/>
    <row r="2" spans="2:19" ht="25.15" customHeight="1">
      <c r="B2" s="513" t="s">
        <v>2989</v>
      </c>
    </row>
    <row r="3" spans="2:19" ht="25.15" customHeight="1">
      <c r="B3" s="513"/>
    </row>
    <row r="4" spans="2:19" ht="152.65" customHeight="1">
      <c r="B4" s="1049" t="s">
        <v>2598</v>
      </c>
      <c r="C4" s="1049"/>
      <c r="D4" s="1049"/>
      <c r="E4" s="1049"/>
      <c r="F4" s="1049"/>
      <c r="G4" s="1049"/>
      <c r="H4" s="1049"/>
      <c r="I4" s="1049"/>
      <c r="J4" s="1049"/>
      <c r="K4" s="1049"/>
      <c r="L4" s="1049"/>
      <c r="M4" s="1049"/>
      <c r="N4" s="1049"/>
      <c r="O4" s="1049"/>
    </row>
    <row r="5" spans="2:19" ht="85.9" customHeight="1">
      <c r="B5" s="1036" t="s">
        <v>2990</v>
      </c>
      <c r="C5" s="1036"/>
      <c r="D5" s="1036"/>
      <c r="E5" s="1036"/>
      <c r="F5" s="1036"/>
      <c r="G5" s="1036"/>
      <c r="H5" s="1036"/>
      <c r="I5" s="1036"/>
      <c r="J5" s="1036"/>
      <c r="K5" s="1036"/>
      <c r="L5" s="1036"/>
      <c r="M5" s="1036"/>
      <c r="N5" s="1036"/>
      <c r="O5" s="1036"/>
    </row>
    <row r="6" spans="2:19" ht="52.15" customHeight="1">
      <c r="B6" s="1040" t="s">
        <v>2991</v>
      </c>
      <c r="C6" s="1040"/>
      <c r="D6" s="1040"/>
      <c r="E6" s="1040"/>
      <c r="F6" s="1040"/>
      <c r="G6" s="1040"/>
      <c r="H6" s="1040"/>
      <c r="I6" s="1040"/>
      <c r="J6" s="1040"/>
      <c r="K6" s="1040"/>
      <c r="L6" s="1040"/>
      <c r="M6" s="1040"/>
      <c r="N6" s="1040"/>
      <c r="O6" s="1040"/>
    </row>
    <row r="7" spans="2:19" ht="72" customHeight="1">
      <c r="B7" s="455" t="s">
        <v>2540</v>
      </c>
      <c r="C7" s="1051"/>
      <c r="D7" s="1052"/>
      <c r="E7" s="1052"/>
      <c r="F7" s="1052"/>
      <c r="G7" s="1052"/>
      <c r="H7" s="1052"/>
      <c r="I7" s="1052"/>
      <c r="J7" s="1052"/>
      <c r="K7" s="1052"/>
      <c r="L7" s="1052"/>
      <c r="M7" s="1052"/>
      <c r="N7" s="1052"/>
      <c r="O7" s="1052"/>
      <c r="P7" s="457" t="s">
        <v>2542</v>
      </c>
      <c r="Q7" s="1042"/>
      <c r="R7" s="1042"/>
      <c r="S7" s="1042"/>
    </row>
    <row r="8" spans="2:19" ht="124.9" customHeight="1">
      <c r="B8" s="1040" t="s">
        <v>2992</v>
      </c>
      <c r="C8" s="1040"/>
      <c r="D8" s="1040"/>
      <c r="E8" s="1040"/>
      <c r="F8" s="1040"/>
      <c r="G8" s="1040"/>
      <c r="H8" s="1040"/>
      <c r="I8" s="1040"/>
      <c r="J8" s="1040"/>
      <c r="K8" s="1040"/>
      <c r="L8" s="1040"/>
      <c r="M8" s="1040"/>
      <c r="N8" s="1040"/>
      <c r="O8" s="1040"/>
      <c r="P8" s="458"/>
      <c r="Q8" s="458"/>
    </row>
    <row r="9" spans="2:19" ht="70.900000000000006" customHeight="1">
      <c r="B9" s="455" t="s">
        <v>2540</v>
      </c>
      <c r="C9" s="1041"/>
      <c r="D9" s="1048"/>
      <c r="E9" s="1048"/>
      <c r="F9" s="1048"/>
      <c r="G9" s="1048"/>
      <c r="H9" s="1048"/>
      <c r="I9" s="1048"/>
      <c r="J9" s="1048"/>
      <c r="K9" s="1048"/>
      <c r="L9" s="1048"/>
      <c r="M9" s="1048"/>
      <c r="N9" s="1048"/>
      <c r="O9" s="1048"/>
      <c r="P9" s="457" t="s">
        <v>2542</v>
      </c>
      <c r="Q9" s="1042"/>
      <c r="R9" s="1042"/>
      <c r="S9" s="1042"/>
    </row>
    <row r="10" spans="2:19" ht="110.65" customHeight="1">
      <c r="B10" s="1040" t="s">
        <v>2993</v>
      </c>
      <c r="C10" s="1040"/>
      <c r="D10" s="1040"/>
      <c r="E10" s="1040"/>
      <c r="F10" s="1040"/>
      <c r="G10" s="1040"/>
      <c r="H10" s="1040"/>
      <c r="I10" s="1040"/>
      <c r="J10" s="1040"/>
      <c r="K10" s="1040"/>
      <c r="L10" s="1040"/>
      <c r="M10" s="1040"/>
      <c r="N10" s="1040"/>
      <c r="O10" s="1040"/>
      <c r="P10" s="458"/>
      <c r="Q10" s="458"/>
    </row>
    <row r="11" spans="2:19" ht="79.150000000000006" customHeight="1">
      <c r="B11" s="455" t="s">
        <v>2540</v>
      </c>
      <c r="C11" s="1041"/>
      <c r="D11" s="1048"/>
      <c r="E11" s="1048"/>
      <c r="F11" s="1048"/>
      <c r="G11" s="1048"/>
      <c r="H11" s="1048"/>
      <c r="I11" s="1048"/>
      <c r="J11" s="1048"/>
      <c r="K11" s="1048"/>
      <c r="L11" s="1048"/>
      <c r="M11" s="1048"/>
      <c r="N11" s="1048"/>
      <c r="O11" s="1048"/>
      <c r="P11" s="457" t="s">
        <v>2542</v>
      </c>
      <c r="Q11" s="1053"/>
      <c r="R11" s="1043"/>
      <c r="S11" s="1043"/>
    </row>
    <row r="12" spans="2:19" ht="85.9" customHeight="1">
      <c r="B12" s="1036" t="s">
        <v>2994</v>
      </c>
      <c r="C12" s="1036"/>
      <c r="D12" s="1036"/>
      <c r="E12" s="1036"/>
      <c r="F12" s="1036"/>
      <c r="G12" s="1036"/>
      <c r="H12" s="1036"/>
      <c r="I12" s="1036"/>
      <c r="J12" s="1036"/>
      <c r="K12" s="1036"/>
      <c r="L12" s="1036"/>
      <c r="M12" s="1036"/>
      <c r="N12" s="1036"/>
      <c r="O12" s="1036"/>
      <c r="P12" s="457"/>
    </row>
    <row r="13" spans="2:19" ht="25.15" customHeight="1">
      <c r="B13" s="1047" t="s">
        <v>2608</v>
      </c>
      <c r="C13" s="1047"/>
      <c r="D13" s="452"/>
      <c r="E13" s="452"/>
      <c r="F13" s="452"/>
      <c r="G13" s="452"/>
      <c r="H13" s="452"/>
      <c r="I13" s="452"/>
      <c r="J13" s="452"/>
      <c r="K13" s="452"/>
      <c r="L13" s="452"/>
      <c r="M13" s="452"/>
      <c r="N13" s="452"/>
      <c r="O13" s="452"/>
    </row>
    <row r="14" spans="2:19" ht="25.15" customHeight="1">
      <c r="C14">
        <v>1</v>
      </c>
      <c r="D14">
        <v>2</v>
      </c>
      <c r="E14">
        <v>3</v>
      </c>
      <c r="F14">
        <v>4</v>
      </c>
      <c r="G14">
        <v>5</v>
      </c>
      <c r="H14">
        <v>6</v>
      </c>
      <c r="I14">
        <v>7</v>
      </c>
      <c r="J14">
        <v>8</v>
      </c>
      <c r="K14">
        <v>9</v>
      </c>
      <c r="L14">
        <v>10</v>
      </c>
      <c r="M14">
        <v>11</v>
      </c>
      <c r="N14">
        <v>12</v>
      </c>
    </row>
    <row r="15" spans="2:19" s="468" customFormat="1" ht="43.9" customHeight="1">
      <c r="B15" s="462" t="s">
        <v>2995</v>
      </c>
      <c r="C15" s="463" t="s">
        <v>1830</v>
      </c>
      <c r="D15" s="463" t="s">
        <v>2548</v>
      </c>
      <c r="E15" s="463" t="s">
        <v>2549</v>
      </c>
      <c r="F15" s="463" t="s">
        <v>2550</v>
      </c>
      <c r="G15" s="463" t="s">
        <v>2551</v>
      </c>
      <c r="H15" s="463" t="s">
        <v>2552</v>
      </c>
      <c r="I15" s="463" t="s">
        <v>2553</v>
      </c>
      <c r="J15" s="463" t="s">
        <v>2554</v>
      </c>
      <c r="K15" s="463" t="s">
        <v>2555</v>
      </c>
      <c r="L15" s="463" t="s">
        <v>2556</v>
      </c>
      <c r="M15" s="463" t="s">
        <v>2557</v>
      </c>
      <c r="N15" s="463" t="s">
        <v>2558</v>
      </c>
      <c r="O15" s="463" t="s">
        <v>2559</v>
      </c>
      <c r="P15" s="1044" t="s">
        <v>2560</v>
      </c>
      <c r="Q15" s="1045"/>
      <c r="R15" s="517" t="s">
        <v>2561</v>
      </c>
      <c r="S15" s="467" t="s">
        <v>2562</v>
      </c>
    </row>
    <row r="16" spans="2:19" s="468" customFormat="1" ht="25.15" customHeight="1">
      <c r="B16" s="469" t="s">
        <v>2996</v>
      </c>
      <c r="C16" s="470">
        <v>421.67</v>
      </c>
      <c r="D16" s="470">
        <f>IFERROR(GETPIVOTDATA("Sum of Poids (Kg)",'Data Par Département'!$A$3,"Type","Association","Departement",94,"Months (Date)",D14),"")</f>
        <v>961.89999999999986</v>
      </c>
      <c r="E16" s="470">
        <f>IFERROR(GETPIVOTDATA("Sum of Poids (Kg)",'Data Par Département'!$A$3,"Type","Association","Departement",94,"Months (Date)",E14),"")</f>
        <v>1814.2999999999997</v>
      </c>
      <c r="F16" s="470">
        <f>IFERROR(GETPIVOTDATA("Sum of Poids (Kg)",'Data Par Département'!$A$3,"Type","Association","Departement",94,"Months (Date)",F14),"")</f>
        <v>240</v>
      </c>
      <c r="G16" s="470" t="str">
        <f>IFERROR(GETPIVOTDATA("Sum of Poids (Kg)",'Data Par Département'!$A$3,"Type","Association","Departement",94,"Months (Date)",G14),"")</f>
        <v/>
      </c>
      <c r="H16" s="470" t="str">
        <f>IFERROR(GETPIVOTDATA("Sum of Poids (Kg)",'Data Par Département'!$A$3,"Type","Association","Departement",94,"Months (Date)",H14),"")</f>
        <v/>
      </c>
      <c r="I16" s="470" t="str">
        <f>IFERROR(GETPIVOTDATA("Sum of Poids (Kg)",'Data Par Département'!$A$3,"Type","Association","Departement",94,"Months (Date)",I14),"")</f>
        <v/>
      </c>
      <c r="J16" s="470" t="str">
        <f>IFERROR(GETPIVOTDATA("Sum of Poids (Kg)",'Data Par Département'!$A$3,"Type","Association","Departement",94,"Months (Date)",J14),"")</f>
        <v/>
      </c>
      <c r="K16" s="470" t="str">
        <f>IFERROR(GETPIVOTDATA("Sum of Poids (Kg)",'Data Par Département'!$A$3,"Type","Association","Departement",94,"Months (Date)",K14),"")</f>
        <v/>
      </c>
      <c r="L16" s="470" t="str">
        <f>IFERROR(GETPIVOTDATA("Sum of Poids (Kg)",'Data Par Département'!$A$3,"Type","Association","Departement",94,"Months (Date)",L14),"")</f>
        <v/>
      </c>
      <c r="M16" s="470" t="str">
        <f>IFERROR(GETPIVOTDATA("Sum of Poids (Kg)",'Data Par Département'!$A$3,"Type","Association","Departement",94,"Months (Date)",M14),"")</f>
        <v/>
      </c>
      <c r="N16" s="470" t="str">
        <f>IFERROR(GETPIVOTDATA("Sum of Poids (Kg)",'Data Par Département'!$A$3,"Type","Association","Departement",94,"Months (Date)",N14),"")</f>
        <v/>
      </c>
      <c r="O16" s="471">
        <f>SUM(C16:N16)</f>
        <v>3437.87</v>
      </c>
      <c r="P16" s="472"/>
      <c r="Q16" s="473"/>
      <c r="R16" s="474" cm="1">
        <f t="array" ref="R16">ROWS(_xlfn.UNIQUE(_xlfn._xlws.FILTER('Tableau de Suivi'!$K2:$K10320,('Tableau de Suivi'!$P2:$P10320="Association") * ('Tableau de Suivi'!$X2:$X10320=94))))</f>
        <v>1</v>
      </c>
      <c r="S16" s="475"/>
    </row>
    <row r="17" spans="2:21" s="468" customFormat="1" ht="25.15" customHeight="1">
      <c r="B17" s="469" t="s">
        <v>2997</v>
      </c>
      <c r="C17" s="470">
        <v>172.43</v>
      </c>
      <c r="D17" s="470">
        <v>812.529</v>
      </c>
      <c r="E17" s="470">
        <v>1131.1890000000001</v>
      </c>
      <c r="F17" s="470">
        <v>1030.0749999999998</v>
      </c>
      <c r="G17" s="470">
        <v>1070.5800000000002</v>
      </c>
      <c r="H17" s="470">
        <v>1526.1759999999999</v>
      </c>
      <c r="I17" s="470">
        <v>498.94</v>
      </c>
      <c r="J17" s="470">
        <v>3365.26</v>
      </c>
      <c r="K17" s="470">
        <v>0</v>
      </c>
      <c r="L17" s="470">
        <v>858.65</v>
      </c>
      <c r="M17" s="476">
        <v>547.59999999999991</v>
      </c>
      <c r="N17" s="476">
        <v>244.5</v>
      </c>
      <c r="O17" s="471">
        <f>SUM(C17:N17)</f>
        <v>11257.929</v>
      </c>
      <c r="P17" s="472"/>
      <c r="Q17" s="473"/>
      <c r="R17" s="474">
        <v>4</v>
      </c>
      <c r="S17" s="475">
        <f>O17/R17</f>
        <v>2814.48225</v>
      </c>
    </row>
    <row r="18" spans="2:21" s="468" customFormat="1" ht="25.15" customHeight="1">
      <c r="B18" s="469" t="s">
        <v>2998</v>
      </c>
      <c r="C18" s="470">
        <v>1618.7049999999999</v>
      </c>
      <c r="D18" s="470">
        <v>1013.05</v>
      </c>
      <c r="E18" s="470">
        <v>1733.3000000000002</v>
      </c>
      <c r="F18" s="470">
        <v>762.3</v>
      </c>
      <c r="G18" s="470">
        <v>809.12</v>
      </c>
      <c r="H18" s="470">
        <v>2471.665</v>
      </c>
      <c r="I18" s="470">
        <v>1014.4</v>
      </c>
      <c r="J18" s="470">
        <v>0</v>
      </c>
      <c r="K18" s="470">
        <v>45</v>
      </c>
      <c r="L18" s="470">
        <v>670</v>
      </c>
      <c r="M18" s="470">
        <v>533.9</v>
      </c>
      <c r="N18" s="470">
        <v>1507.7120000000002</v>
      </c>
      <c r="O18" s="471">
        <f>SUM(C18:N18)</f>
        <v>12179.151999999998</v>
      </c>
      <c r="P18" s="472"/>
      <c r="Q18" s="473">
        <f>($O$17-O18)/O18</f>
        <v>-7.56393384366989E-2</v>
      </c>
      <c r="R18" s="474">
        <v>1</v>
      </c>
      <c r="S18" s="475">
        <f t="shared" ref="S18:S22" si="0">O18/R18</f>
        <v>12179.151999999998</v>
      </c>
    </row>
    <row r="19" spans="2:21" s="468" customFormat="1" ht="25.15" customHeight="1">
      <c r="B19" s="469" t="s">
        <v>2999</v>
      </c>
      <c r="C19" s="470">
        <v>1117</v>
      </c>
      <c r="D19" s="470">
        <v>808.6</v>
      </c>
      <c r="E19" s="470">
        <v>776.56500000000005</v>
      </c>
      <c r="F19" s="470">
        <v>1183.5650000000001</v>
      </c>
      <c r="G19" s="470">
        <v>904.70800000000008</v>
      </c>
      <c r="H19" s="470">
        <v>1464.1460000000002</v>
      </c>
      <c r="I19" s="470">
        <v>1566.8</v>
      </c>
      <c r="J19" s="470">
        <v>782.83500000000004</v>
      </c>
      <c r="K19" s="470">
        <v>925.18500000000006</v>
      </c>
      <c r="L19" s="470">
        <v>1227.865</v>
      </c>
      <c r="M19" s="470">
        <v>1078.7349999999999</v>
      </c>
      <c r="N19" s="470">
        <v>1825.1</v>
      </c>
      <c r="O19" s="471">
        <f t="shared" ref="O19:O22" si="1">SUM(C19:N19)</f>
        <v>13661.104000000001</v>
      </c>
      <c r="P19" s="472"/>
      <c r="Q19" s="473">
        <f t="shared" ref="Q19:Q22" si="2">($O$17-O19)/O19</f>
        <v>-0.17591367432676019</v>
      </c>
      <c r="R19" s="474">
        <v>1</v>
      </c>
      <c r="S19" s="475">
        <f t="shared" si="0"/>
        <v>13661.104000000001</v>
      </c>
    </row>
    <row r="20" spans="2:21" s="468" customFormat="1" ht="25.15" customHeight="1">
      <c r="B20" s="469" t="s">
        <v>3000</v>
      </c>
      <c r="C20" s="470">
        <v>940.73</v>
      </c>
      <c r="D20" s="470">
        <v>1370.4</v>
      </c>
      <c r="E20" s="470">
        <v>293</v>
      </c>
      <c r="F20" s="470">
        <v>1179.4000000000001</v>
      </c>
      <c r="G20" s="470">
        <v>281</v>
      </c>
      <c r="H20" s="470">
        <v>2387.3999999999996</v>
      </c>
      <c r="I20" s="470">
        <v>321</v>
      </c>
      <c r="J20" s="470">
        <v>0</v>
      </c>
      <c r="K20" s="470">
        <v>602</v>
      </c>
      <c r="L20" s="470">
        <v>0</v>
      </c>
      <c r="M20" s="470">
        <v>277.48500000000001</v>
      </c>
      <c r="N20" s="470">
        <v>0</v>
      </c>
      <c r="O20" s="471">
        <f t="shared" si="1"/>
        <v>7652.415</v>
      </c>
      <c r="P20" s="472"/>
      <c r="Q20" s="473">
        <f t="shared" si="2"/>
        <v>0.4711602807741086</v>
      </c>
      <c r="R20" s="474">
        <v>1</v>
      </c>
      <c r="S20" s="475">
        <f t="shared" si="0"/>
        <v>7652.415</v>
      </c>
    </row>
    <row r="21" spans="2:21" s="468" customFormat="1" ht="25.15" customHeight="1">
      <c r="B21" s="469" t="s">
        <v>3001</v>
      </c>
      <c r="C21" s="470">
        <v>342.32</v>
      </c>
      <c r="D21" s="470">
        <v>697.41499999999996</v>
      </c>
      <c r="E21" s="470">
        <v>3618.25</v>
      </c>
      <c r="F21" s="470">
        <v>3801.9</v>
      </c>
      <c r="G21" s="470">
        <v>3131</v>
      </c>
      <c r="H21" s="470">
        <v>2624</v>
      </c>
      <c r="I21" s="470">
        <v>1197.67</v>
      </c>
      <c r="J21" s="470">
        <v>980.49800000000005</v>
      </c>
      <c r="K21" s="470">
        <v>977</v>
      </c>
      <c r="L21" s="470">
        <v>858.54</v>
      </c>
      <c r="M21" s="470">
        <v>1240</v>
      </c>
      <c r="N21" s="470">
        <v>818.09999999999991</v>
      </c>
      <c r="O21" s="471">
        <f t="shared" si="1"/>
        <v>20286.692999999999</v>
      </c>
      <c r="P21" s="472"/>
      <c r="Q21" s="473">
        <f t="shared" si="2"/>
        <v>-0.44505844299019065</v>
      </c>
      <c r="R21" s="474">
        <v>1</v>
      </c>
      <c r="S21" s="475">
        <f t="shared" si="0"/>
        <v>20286.692999999999</v>
      </c>
    </row>
    <row r="22" spans="2:21" s="468" customFormat="1" ht="25.15" customHeight="1">
      <c r="B22" s="469" t="s">
        <v>3002</v>
      </c>
      <c r="C22" s="470">
        <v>399.9</v>
      </c>
      <c r="D22" s="470">
        <v>512.31500000000005</v>
      </c>
      <c r="E22" s="470">
        <v>347.12100000000004</v>
      </c>
      <c r="F22" s="470">
        <v>537.46500000000003</v>
      </c>
      <c r="G22" s="470">
        <v>693.42499999999995</v>
      </c>
      <c r="H22" s="470">
        <v>922.9</v>
      </c>
      <c r="I22" s="470">
        <v>0</v>
      </c>
      <c r="J22" s="470">
        <v>15.211</v>
      </c>
      <c r="K22" s="470">
        <v>224.22499999999999</v>
      </c>
      <c r="L22" s="470">
        <v>309.15799999999996</v>
      </c>
      <c r="M22" s="470">
        <v>1704.463</v>
      </c>
      <c r="N22" s="470">
        <v>186.755</v>
      </c>
      <c r="O22" s="471">
        <f t="shared" si="1"/>
        <v>5852.9379999999992</v>
      </c>
      <c r="P22" s="472"/>
      <c r="Q22" s="473">
        <f t="shared" si="2"/>
        <v>0.92346630017266573</v>
      </c>
      <c r="R22" s="474">
        <v>1</v>
      </c>
      <c r="S22" s="475">
        <f t="shared" si="0"/>
        <v>5852.9379999999992</v>
      </c>
    </row>
    <row r="23" spans="2:21" ht="25.15" customHeight="1">
      <c r="H23" s="478"/>
    </row>
    <row r="24" spans="2:21" s="468" customFormat="1" ht="49.15" customHeight="1">
      <c r="B24" s="479" t="s">
        <v>3003</v>
      </c>
      <c r="C24" s="463" t="s">
        <v>1830</v>
      </c>
      <c r="D24" s="463" t="s">
        <v>2548</v>
      </c>
      <c r="E24" s="463" t="s">
        <v>2549</v>
      </c>
      <c r="F24" s="463" t="s">
        <v>2550</v>
      </c>
      <c r="G24" s="463" t="s">
        <v>2551</v>
      </c>
      <c r="H24" s="463" t="s">
        <v>2552</v>
      </c>
      <c r="I24" s="463" t="s">
        <v>2553</v>
      </c>
      <c r="J24" s="463" t="s">
        <v>2554</v>
      </c>
      <c r="K24" s="463" t="s">
        <v>2555</v>
      </c>
      <c r="L24" s="463" t="s">
        <v>2556</v>
      </c>
      <c r="M24" s="463" t="s">
        <v>2557</v>
      </c>
      <c r="N24" s="463" t="s">
        <v>2558</v>
      </c>
      <c r="O24" s="463" t="s">
        <v>2559</v>
      </c>
      <c r="P24" s="1033" t="s">
        <v>2560</v>
      </c>
      <c r="Q24" s="1034"/>
      <c r="R24" s="483" t="s">
        <v>2571</v>
      </c>
      <c r="S24" s="484" t="s">
        <v>2612</v>
      </c>
    </row>
    <row r="25" spans="2:21" ht="25.15" customHeight="1">
      <c r="B25" s="469" t="s">
        <v>2996</v>
      </c>
      <c r="C25" s="470">
        <v>214.57999999999998</v>
      </c>
      <c r="D25" s="470">
        <f>IFERROR(GETPIVOTDATA("Sum of Poids (Kg)",'Data Par Département'!$A$3,"Type","Professionnel","Departement",94,"Months (Date)",D14),"")</f>
        <v>109.2</v>
      </c>
      <c r="E25" s="470">
        <f>IFERROR(GETPIVOTDATA("Sum of Poids (Kg)",'Data Par Département'!$A$3,"Type","Professionnel","Departement",94,"Months (Date)",E14),"")</f>
        <v>180.01</v>
      </c>
      <c r="F25" s="470">
        <f>IFERROR(GETPIVOTDATA("Sum of Poids (Kg)",'Data Par Département'!$A$3,"Type","Professionnel","Departement",94,"Months (Date)",F14),"")</f>
        <v>50.49</v>
      </c>
      <c r="G25" s="470" t="str">
        <f>IFERROR(GETPIVOTDATA("Sum of Poids (Kg)",'Data Par Département'!$A$3,"Type","Professionnel","Departement",94,"Months (Date)",G14),"")</f>
        <v/>
      </c>
      <c r="H25" s="470" t="str">
        <f>IFERROR(GETPIVOTDATA("Sum of Poids (Kg)",'Data Par Département'!$A$3,"Type","Professionnel","Departement",94,"Months (Date)",H14),"")</f>
        <v/>
      </c>
      <c r="I25" s="470" t="str">
        <f>IFERROR(GETPIVOTDATA("Sum of Poids (Kg)",'Data Par Département'!$A$3,"Type","Professionnel","Departement",94,"Months (Date)",I14),"")</f>
        <v/>
      </c>
      <c r="J25" s="470" t="str">
        <f>IFERROR(GETPIVOTDATA("Sum of Poids (Kg)",'Data Par Département'!$A$3,"Type","Professionnel","Departement",94,"Months (Date)",J14),"")</f>
        <v/>
      </c>
      <c r="K25" s="470" t="str">
        <f>IFERROR(GETPIVOTDATA("Sum of Poids (Kg)",'Data Par Département'!$A$3,"Type","Professionnel","Departement",94,"Months (Date)",K14),"")</f>
        <v/>
      </c>
      <c r="L25" s="470" t="str">
        <f>IFERROR(GETPIVOTDATA("Sum of Poids (Kg)",'Data Par Département'!$A$3,"Type","Professionnel","Departement",94,"Months (Date)",L14),"")</f>
        <v/>
      </c>
      <c r="M25" s="470" t="str">
        <f>IFERROR(GETPIVOTDATA("Sum of Poids (Kg)",'Data Par Département'!$A$3,"Type","Professionnel","Departement",94,"Months (Date)",M14),"")</f>
        <v/>
      </c>
      <c r="N25" s="470" t="str">
        <f>IFERROR(GETPIVOTDATA("Sum of Poids (Kg)",'Data Par Département'!$A$3,"Type","Professionnel","Departement",94,"Months (Date)",N14),"")</f>
        <v/>
      </c>
      <c r="O25" s="471">
        <f t="shared" ref="O25:O30" si="3">SUM(C25:N25)</f>
        <v>554.28</v>
      </c>
      <c r="P25" s="482"/>
      <c r="Q25" s="473"/>
      <c r="R25" s="474" cm="1">
        <f t="array" ref="R25">ROWS(_xlfn.UNIQUE(_xlfn._xlws.FILTER('Tableau de Suivi'!$K2:$K10320,('Tableau de Suivi'!$P2:$P10320="Professionnel") * ('Tableau de Suivi'!$X2:$X10320=94))))</f>
        <v>1</v>
      </c>
      <c r="S25" s="475"/>
      <c r="T25" s="468"/>
      <c r="U25" s="468"/>
    </row>
    <row r="26" spans="2:21" ht="25.15" customHeight="1">
      <c r="B26" s="469" t="s">
        <v>2997</v>
      </c>
      <c r="C26" s="470">
        <v>25.23</v>
      </c>
      <c r="D26" s="470">
        <v>110.24</v>
      </c>
      <c r="E26" s="470">
        <v>301.04000000000002</v>
      </c>
      <c r="F26" s="470">
        <v>36.54</v>
      </c>
      <c r="G26" s="470">
        <v>0</v>
      </c>
      <c r="H26" s="470">
        <v>142</v>
      </c>
      <c r="I26" s="470">
        <v>238.95</v>
      </c>
      <c r="J26" s="470">
        <v>64.56</v>
      </c>
      <c r="K26" s="470">
        <v>189.9</v>
      </c>
      <c r="L26" s="470">
        <v>162.19</v>
      </c>
      <c r="M26" s="476">
        <v>100.25999999999999</v>
      </c>
      <c r="N26" s="476">
        <v>2325.65</v>
      </c>
      <c r="O26" s="471">
        <f t="shared" si="3"/>
        <v>3696.5600000000004</v>
      </c>
      <c r="P26" s="482"/>
      <c r="Q26" s="473"/>
      <c r="R26" s="474">
        <v>3</v>
      </c>
      <c r="S26" s="475">
        <f>O26/R26</f>
        <v>1232.1866666666667</v>
      </c>
      <c r="T26" s="468"/>
      <c r="U26" s="468"/>
    </row>
    <row r="27" spans="2:21" ht="25.15" customHeight="1">
      <c r="B27" s="469" t="s">
        <v>2998</v>
      </c>
      <c r="C27" s="470">
        <v>0</v>
      </c>
      <c r="D27" s="470">
        <v>7.2</v>
      </c>
      <c r="E27" s="470">
        <v>0</v>
      </c>
      <c r="F27" s="470">
        <v>0</v>
      </c>
      <c r="G27" s="470">
        <v>0</v>
      </c>
      <c r="H27" s="470">
        <v>0</v>
      </c>
      <c r="I27" s="470">
        <v>0</v>
      </c>
      <c r="J27" s="470">
        <v>0</v>
      </c>
      <c r="K27" s="470">
        <v>0</v>
      </c>
      <c r="L27" s="470">
        <v>120.7</v>
      </c>
      <c r="M27" s="470">
        <v>785.9</v>
      </c>
      <c r="N27" s="470">
        <v>1186.58</v>
      </c>
      <c r="O27" s="471">
        <f t="shared" si="3"/>
        <v>2100.38</v>
      </c>
      <c r="P27" s="482" t="s">
        <v>2573</v>
      </c>
      <c r="Q27" s="473">
        <f>($O$26-O27)/O27</f>
        <v>0.75994819984955109</v>
      </c>
      <c r="R27" s="474">
        <v>4</v>
      </c>
      <c r="S27" s="475">
        <f t="shared" ref="S27:S31" si="4">O27/R27</f>
        <v>525.09500000000003</v>
      </c>
      <c r="T27" s="468"/>
      <c r="U27" s="468"/>
    </row>
    <row r="28" spans="2:21" ht="25.15" customHeight="1">
      <c r="B28" s="469" t="s">
        <v>2999</v>
      </c>
      <c r="C28" s="470">
        <v>0</v>
      </c>
      <c r="D28" s="470">
        <v>0</v>
      </c>
      <c r="E28" s="470">
        <v>0</v>
      </c>
      <c r="F28" s="470">
        <v>0</v>
      </c>
      <c r="G28" s="470">
        <v>0</v>
      </c>
      <c r="H28" s="470">
        <v>0</v>
      </c>
      <c r="I28" s="470">
        <v>0</v>
      </c>
      <c r="J28" s="470">
        <v>0</v>
      </c>
      <c r="K28" s="470">
        <v>0</v>
      </c>
      <c r="L28" s="470">
        <v>0</v>
      </c>
      <c r="M28" s="470">
        <v>0</v>
      </c>
      <c r="N28" s="470">
        <v>308</v>
      </c>
      <c r="O28" s="471">
        <f t="shared" si="3"/>
        <v>308</v>
      </c>
      <c r="P28" s="482"/>
      <c r="Q28" s="473">
        <f t="shared" ref="Q28:Q31" si="5">($O$26-O28)/O28</f>
        <v>11.001818181818184</v>
      </c>
      <c r="R28" s="474">
        <v>1</v>
      </c>
      <c r="S28" s="475">
        <f t="shared" si="4"/>
        <v>308</v>
      </c>
      <c r="T28" s="468"/>
      <c r="U28" s="468"/>
    </row>
    <row r="29" spans="2:21" ht="25.15" customHeight="1">
      <c r="B29" s="469" t="s">
        <v>3000</v>
      </c>
      <c r="C29" s="470">
        <v>0</v>
      </c>
      <c r="D29" s="470">
        <v>0</v>
      </c>
      <c r="E29" s="470">
        <v>0</v>
      </c>
      <c r="F29" s="470">
        <v>1952.95</v>
      </c>
      <c r="G29" s="470">
        <v>0</v>
      </c>
      <c r="H29" s="470">
        <v>0</v>
      </c>
      <c r="I29" s="470">
        <v>0</v>
      </c>
      <c r="J29" s="470">
        <v>0</v>
      </c>
      <c r="K29" s="470">
        <v>0</v>
      </c>
      <c r="L29" s="470">
        <v>0</v>
      </c>
      <c r="M29" s="470">
        <v>0</v>
      </c>
      <c r="N29" s="470">
        <v>0</v>
      </c>
      <c r="O29" s="471">
        <f t="shared" si="3"/>
        <v>1952.95</v>
      </c>
      <c r="P29" s="482"/>
      <c r="Q29" s="473">
        <f t="shared" si="5"/>
        <v>0.89280831562508012</v>
      </c>
      <c r="R29" s="474">
        <v>1</v>
      </c>
      <c r="S29" s="475">
        <f t="shared" si="4"/>
        <v>1952.95</v>
      </c>
      <c r="T29" s="468"/>
      <c r="U29" s="468"/>
    </row>
    <row r="30" spans="2:21" ht="25.15" customHeight="1">
      <c r="B30" s="469" t="s">
        <v>3001</v>
      </c>
      <c r="C30" s="470">
        <v>0</v>
      </c>
      <c r="D30" s="470">
        <v>0</v>
      </c>
      <c r="E30" s="470">
        <v>0</v>
      </c>
      <c r="F30" s="470">
        <v>0</v>
      </c>
      <c r="G30" s="470">
        <v>5463</v>
      </c>
      <c r="H30" s="470">
        <v>0</v>
      </c>
      <c r="I30" s="470">
        <v>0</v>
      </c>
      <c r="J30" s="470">
        <v>0</v>
      </c>
      <c r="K30" s="470">
        <v>0</v>
      </c>
      <c r="L30" s="470">
        <v>87.6</v>
      </c>
      <c r="M30" s="470">
        <v>0</v>
      </c>
      <c r="N30" s="470">
        <v>360</v>
      </c>
      <c r="O30" s="471">
        <f t="shared" si="3"/>
        <v>5910.6</v>
      </c>
      <c r="P30" s="482" t="s">
        <v>2574</v>
      </c>
      <c r="Q30" s="473">
        <f t="shared" si="5"/>
        <v>-0.37458802828816024</v>
      </c>
      <c r="R30" s="474">
        <v>3</v>
      </c>
      <c r="S30" s="475">
        <f t="shared" si="4"/>
        <v>1970.2</v>
      </c>
      <c r="T30" s="468"/>
      <c r="U30" s="468"/>
    </row>
    <row r="31" spans="2:21" ht="25.15" customHeight="1">
      <c r="B31" s="469" t="s">
        <v>3002</v>
      </c>
      <c r="C31" s="470"/>
      <c r="D31" s="470"/>
      <c r="E31" s="470"/>
      <c r="F31" s="470"/>
      <c r="G31" s="470"/>
      <c r="H31" s="470"/>
      <c r="I31" s="470"/>
      <c r="J31" s="470"/>
      <c r="K31" s="470"/>
      <c r="L31" s="470"/>
      <c r="M31" s="470"/>
      <c r="N31" s="470"/>
      <c r="O31" s="471">
        <v>489</v>
      </c>
      <c r="P31" s="482"/>
      <c r="Q31" s="473">
        <f t="shared" si="5"/>
        <v>6.5594274028629869</v>
      </c>
      <c r="R31" s="474">
        <v>6</v>
      </c>
      <c r="S31" s="475">
        <f t="shared" si="4"/>
        <v>81.5</v>
      </c>
      <c r="T31" s="468"/>
      <c r="U31" s="468"/>
    </row>
    <row r="32" spans="2:21" s="468" customFormat="1" ht="42" customHeight="1">
      <c r="B32" s="479" t="s">
        <v>3004</v>
      </c>
      <c r="C32" s="463" t="s">
        <v>1830</v>
      </c>
      <c r="D32" s="463" t="s">
        <v>2548</v>
      </c>
      <c r="E32" s="463" t="s">
        <v>2549</v>
      </c>
      <c r="F32" s="463" t="s">
        <v>2550</v>
      </c>
      <c r="G32" s="463" t="s">
        <v>2551</v>
      </c>
      <c r="H32" s="463" t="s">
        <v>2552</v>
      </c>
      <c r="I32" s="463" t="s">
        <v>2553</v>
      </c>
      <c r="J32" s="463" t="s">
        <v>2554</v>
      </c>
      <c r="K32" s="463" t="s">
        <v>2555</v>
      </c>
      <c r="L32" s="463" t="s">
        <v>2556</v>
      </c>
      <c r="M32" s="463" t="s">
        <v>2557</v>
      </c>
      <c r="N32" s="463" t="s">
        <v>2558</v>
      </c>
      <c r="O32" s="463" t="s">
        <v>2559</v>
      </c>
      <c r="P32" s="1033" t="s">
        <v>2560</v>
      </c>
      <c r="Q32" s="1034"/>
      <c r="R32" s="483" t="s">
        <v>2571</v>
      </c>
      <c r="S32" s="484" t="s">
        <v>2614</v>
      </c>
    </row>
    <row r="33" spans="2:21" ht="25.15" customHeight="1">
      <c r="B33" s="469" t="s">
        <v>2996</v>
      </c>
      <c r="C33" s="470">
        <v>3</v>
      </c>
      <c r="D33" s="470">
        <f>IFERROR(GETPIVOTDATA("Count of Partenaires / Associations",'Data Par Département'!$A$3,"Type","Professionnel","Departement",94,"Months (Date)",D14),"")</f>
        <v>2</v>
      </c>
      <c r="E33" s="470">
        <f>IFERROR(GETPIVOTDATA("Count of Partenaires / Associations",'Data Par Département'!$A$3,"Type","Professionnel","Departement",94,"Months (Date)",E14),"")</f>
        <v>2</v>
      </c>
      <c r="F33" s="470">
        <f>IFERROR(GETPIVOTDATA("Count of Partenaires / Associations",'Data Par Département'!$A$3,"Type","Professionnel","Departement",94,"Months (Date)",F14),"")</f>
        <v>2</v>
      </c>
      <c r="G33" s="470" t="str">
        <f>IFERROR(GETPIVOTDATA("Count of Partenaires / Associations",'Data Par Département'!$A$3,"Type","Professionnel","Departement",94,"Months (Date)",G14),"")</f>
        <v/>
      </c>
      <c r="H33" s="470" t="str">
        <f>IFERROR(GETPIVOTDATA("Count of Partenaires / Associations",'Data Par Département'!$A$3,"Type","Professionnel","Departement",94,"Months (Date)",H14),"")</f>
        <v/>
      </c>
      <c r="I33" s="470" t="str">
        <f>IFERROR(GETPIVOTDATA("Count of Partenaires / Associations",'Data Par Département'!$A$3,"Type","Professionnel","Departement",94,"Months (Date)",I14),"")</f>
        <v/>
      </c>
      <c r="J33" s="470" t="str">
        <f>IFERROR(GETPIVOTDATA("Count of Partenaires / Associations",'Data Par Département'!$A$3,"Type","Professionnel","Departement",94,"Months (Date)",J14),"")</f>
        <v/>
      </c>
      <c r="K33" s="470" t="str">
        <f>IFERROR(GETPIVOTDATA("Count of Partenaires / Associations",'Data Par Département'!$A$3,"Type","Professionnel","Departement",94,"Months (Date)",K14),"")</f>
        <v/>
      </c>
      <c r="L33" s="470" t="str">
        <f>IFERROR(GETPIVOTDATA("Count of Partenaires / Associations",'Data Par Département'!$A$3,"Type","Professionnel","Departement",94,"Months (Date)",L14),"")</f>
        <v/>
      </c>
      <c r="M33" s="470" t="str">
        <f>IFERROR(GETPIVOTDATA("Count of Partenaires / Associations",'Data Par Département'!$A$3,"Type","Professionnel","Departement",94,"Months (Date)",M14),"")</f>
        <v/>
      </c>
      <c r="N33" s="470" t="str">
        <f>IFERROR(GETPIVOTDATA("Count of Partenaires / Associations",'Data Par Département'!$A$3,"Type","Professionnel","Departement",94,"Months (Date)",N14),"")</f>
        <v/>
      </c>
      <c r="O33" s="471">
        <f>SUM(C33:N33)</f>
        <v>9</v>
      </c>
      <c r="P33" s="482"/>
      <c r="Q33" s="473"/>
      <c r="R33" s="474">
        <f>R25</f>
        <v>1</v>
      </c>
      <c r="S33" s="475"/>
      <c r="T33" s="468"/>
      <c r="U33" s="468"/>
    </row>
    <row r="34" spans="2:21" ht="25.15" customHeight="1">
      <c r="B34" s="469" t="s">
        <v>2997</v>
      </c>
      <c r="C34" s="470">
        <v>2</v>
      </c>
      <c r="D34" s="470">
        <v>3</v>
      </c>
      <c r="E34" s="470">
        <v>1</v>
      </c>
      <c r="F34" s="470">
        <v>2</v>
      </c>
      <c r="G34" s="470">
        <v>0</v>
      </c>
      <c r="H34" s="470">
        <v>3</v>
      </c>
      <c r="I34" s="470">
        <v>4</v>
      </c>
      <c r="J34" s="470">
        <v>2</v>
      </c>
      <c r="K34" s="470">
        <v>2</v>
      </c>
      <c r="L34" s="470">
        <v>3</v>
      </c>
      <c r="M34" s="476">
        <v>2</v>
      </c>
      <c r="N34" s="476">
        <v>5</v>
      </c>
      <c r="O34" s="471">
        <f>SUM(C34:N34)</f>
        <v>29</v>
      </c>
      <c r="P34" s="482"/>
      <c r="Q34" s="473"/>
      <c r="R34" s="474">
        <f t="shared" ref="R34:R39" si="6">R26</f>
        <v>3</v>
      </c>
      <c r="S34" s="475">
        <f>O34/R34</f>
        <v>9.6666666666666661</v>
      </c>
      <c r="T34" s="468"/>
      <c r="U34" s="468"/>
    </row>
    <row r="35" spans="2:21" ht="25.15" customHeight="1">
      <c r="B35" s="469" t="s">
        <v>2998</v>
      </c>
      <c r="C35" s="470">
        <v>0</v>
      </c>
      <c r="D35" s="470">
        <v>1</v>
      </c>
      <c r="E35" s="470">
        <v>0</v>
      </c>
      <c r="F35" s="470">
        <v>0</v>
      </c>
      <c r="G35" s="470">
        <v>0</v>
      </c>
      <c r="H35" s="470">
        <v>0</v>
      </c>
      <c r="I35" s="470">
        <v>0</v>
      </c>
      <c r="J35" s="470">
        <v>0</v>
      </c>
      <c r="K35" s="470">
        <v>0</v>
      </c>
      <c r="L35" s="470">
        <v>1</v>
      </c>
      <c r="M35" s="470">
        <v>5</v>
      </c>
      <c r="N35" s="470">
        <v>6</v>
      </c>
      <c r="O35" s="471">
        <f t="shared" ref="O35:O38" si="7">SUM(C35:N35)</f>
        <v>13</v>
      </c>
      <c r="P35" s="482"/>
      <c r="Q35" s="473">
        <f>($O$34-O35)/O35</f>
        <v>1.2307692307692308</v>
      </c>
      <c r="R35" s="474">
        <f t="shared" si="6"/>
        <v>4</v>
      </c>
      <c r="S35" s="475">
        <f t="shared" ref="S35:S39" si="8">O35/R35</f>
        <v>3.25</v>
      </c>
      <c r="T35" s="468"/>
      <c r="U35" s="468"/>
    </row>
    <row r="36" spans="2:21" ht="25.15" customHeight="1">
      <c r="B36" s="469" t="s">
        <v>2999</v>
      </c>
      <c r="C36" s="470">
        <v>0</v>
      </c>
      <c r="D36" s="470">
        <v>0</v>
      </c>
      <c r="E36" s="470">
        <v>0</v>
      </c>
      <c r="F36" s="470">
        <v>0</v>
      </c>
      <c r="G36" s="470">
        <v>0</v>
      </c>
      <c r="H36" s="470">
        <v>0</v>
      </c>
      <c r="I36" s="470">
        <v>0</v>
      </c>
      <c r="J36" s="470">
        <v>0</v>
      </c>
      <c r="K36" s="470">
        <v>0</v>
      </c>
      <c r="L36" s="470">
        <v>0</v>
      </c>
      <c r="M36" s="470">
        <v>0</v>
      </c>
      <c r="N36" s="470">
        <v>1</v>
      </c>
      <c r="O36" s="471">
        <f t="shared" si="7"/>
        <v>1</v>
      </c>
      <c r="P36" s="482"/>
      <c r="Q36" s="473">
        <f t="shared" ref="Q36:Q39" si="9">($O$34-O36)/O36</f>
        <v>28</v>
      </c>
      <c r="R36" s="474">
        <f t="shared" si="6"/>
        <v>1</v>
      </c>
      <c r="S36" s="475">
        <f t="shared" si="8"/>
        <v>1</v>
      </c>
      <c r="T36" s="468"/>
      <c r="U36" s="468"/>
    </row>
    <row r="37" spans="2:21" ht="25.15" customHeight="1">
      <c r="B37" s="469" t="s">
        <v>3000</v>
      </c>
      <c r="C37" s="470">
        <v>0</v>
      </c>
      <c r="D37" s="470">
        <v>0</v>
      </c>
      <c r="E37" s="470">
        <v>0</v>
      </c>
      <c r="F37" s="470">
        <v>1</v>
      </c>
      <c r="G37" s="470">
        <v>0</v>
      </c>
      <c r="H37" s="470">
        <v>0</v>
      </c>
      <c r="I37" s="470">
        <v>0</v>
      </c>
      <c r="J37" s="470">
        <v>0</v>
      </c>
      <c r="K37" s="470">
        <v>0</v>
      </c>
      <c r="L37" s="470">
        <v>0</v>
      </c>
      <c r="M37" s="470">
        <v>0</v>
      </c>
      <c r="N37" s="470">
        <v>0</v>
      </c>
      <c r="O37" s="471">
        <f t="shared" si="7"/>
        <v>1</v>
      </c>
      <c r="P37" s="482"/>
      <c r="Q37" s="473">
        <f t="shared" si="9"/>
        <v>28</v>
      </c>
      <c r="R37" s="474">
        <f t="shared" si="6"/>
        <v>1</v>
      </c>
      <c r="S37" s="475">
        <f t="shared" si="8"/>
        <v>1</v>
      </c>
      <c r="T37" s="468"/>
      <c r="U37" s="468"/>
    </row>
    <row r="38" spans="2:21" ht="25.15" customHeight="1">
      <c r="B38" s="469" t="s">
        <v>3001</v>
      </c>
      <c r="C38" s="470">
        <v>0</v>
      </c>
      <c r="D38" s="470">
        <v>0</v>
      </c>
      <c r="E38" s="470">
        <v>0</v>
      </c>
      <c r="F38" s="470">
        <v>0</v>
      </c>
      <c r="G38" s="470">
        <v>1</v>
      </c>
      <c r="H38" s="470">
        <v>0</v>
      </c>
      <c r="I38" s="470">
        <v>0</v>
      </c>
      <c r="J38" s="470">
        <v>0</v>
      </c>
      <c r="K38" s="470">
        <v>0</v>
      </c>
      <c r="L38" s="470">
        <v>1</v>
      </c>
      <c r="M38" s="470">
        <v>0</v>
      </c>
      <c r="N38" s="470">
        <v>1</v>
      </c>
      <c r="O38" s="471">
        <f t="shared" si="7"/>
        <v>3</v>
      </c>
      <c r="P38" s="482"/>
      <c r="Q38" s="473">
        <f t="shared" si="9"/>
        <v>8.6666666666666661</v>
      </c>
      <c r="R38" s="474">
        <f t="shared" si="6"/>
        <v>3</v>
      </c>
      <c r="S38" s="475">
        <f t="shared" si="8"/>
        <v>1</v>
      </c>
      <c r="T38" s="468"/>
      <c r="U38" s="468"/>
    </row>
    <row r="39" spans="2:21" ht="25.15" customHeight="1">
      <c r="B39" s="469" t="s">
        <v>3002</v>
      </c>
      <c r="C39" s="470"/>
      <c r="D39" s="470"/>
      <c r="E39" s="470"/>
      <c r="F39" s="470"/>
      <c r="G39" s="470"/>
      <c r="H39" s="470"/>
      <c r="I39" s="470"/>
      <c r="J39" s="470"/>
      <c r="K39" s="470"/>
      <c r="L39" s="470"/>
      <c r="M39" s="470"/>
      <c r="N39" s="470"/>
      <c r="O39" s="471">
        <v>15</v>
      </c>
      <c r="P39" s="482" t="s">
        <v>2615</v>
      </c>
      <c r="Q39" s="473">
        <f t="shared" si="9"/>
        <v>0.93333333333333335</v>
      </c>
      <c r="R39" s="474">
        <f t="shared" si="6"/>
        <v>6</v>
      </c>
      <c r="S39" s="475">
        <f t="shared" si="8"/>
        <v>2.5</v>
      </c>
      <c r="T39" s="468"/>
      <c r="U39" s="468"/>
    </row>
    <row r="40" spans="2:21" ht="46.9" customHeight="1">
      <c r="B40" s="523" t="s">
        <v>2577</v>
      </c>
      <c r="C40" s="483" t="s">
        <v>1830</v>
      </c>
      <c r="D40" s="483" t="s">
        <v>2548</v>
      </c>
      <c r="E40" s="483" t="s">
        <v>2549</v>
      </c>
      <c r="F40" s="483" t="s">
        <v>2550</v>
      </c>
      <c r="G40" s="483" t="s">
        <v>2551</v>
      </c>
      <c r="H40" s="483" t="s">
        <v>2552</v>
      </c>
      <c r="I40" s="483" t="s">
        <v>2553</v>
      </c>
      <c r="J40" s="483" t="s">
        <v>2554</v>
      </c>
      <c r="K40" s="483" t="s">
        <v>2555</v>
      </c>
      <c r="L40" s="483" t="s">
        <v>2556</v>
      </c>
      <c r="M40" s="483" t="s">
        <v>2557</v>
      </c>
      <c r="N40" s="483" t="s">
        <v>2558</v>
      </c>
      <c r="O40" s="483" t="s">
        <v>2559</v>
      </c>
      <c r="P40" s="1033" t="s">
        <v>2560</v>
      </c>
      <c r="Q40" s="1034"/>
      <c r="R40" s="468"/>
      <c r="S40" s="489"/>
      <c r="T40" s="468"/>
      <c r="U40" s="468"/>
    </row>
    <row r="41" spans="2:21" ht="25.15" customHeight="1">
      <c r="B41" s="469" t="s">
        <v>2996</v>
      </c>
      <c r="C41" s="470">
        <f t="shared" ref="C41:F42" si="10">C25/C33</f>
        <v>71.526666666666657</v>
      </c>
      <c r="D41" s="470">
        <f t="shared" si="10"/>
        <v>54.6</v>
      </c>
      <c r="E41" s="470">
        <f t="shared" si="10"/>
        <v>90.004999999999995</v>
      </c>
      <c r="F41" s="470">
        <f>IFERROR(F25/F33,"")</f>
        <v>25.245000000000001</v>
      </c>
      <c r="G41" s="470" t="str">
        <f t="shared" ref="G41:N41" si="11">IFERROR(G25/G33,"")</f>
        <v/>
      </c>
      <c r="H41" s="470" t="str">
        <f t="shared" si="11"/>
        <v/>
      </c>
      <c r="I41" s="470" t="str">
        <f t="shared" si="11"/>
        <v/>
      </c>
      <c r="J41" s="470" t="str">
        <f t="shared" si="11"/>
        <v/>
      </c>
      <c r="K41" s="470" t="str">
        <f t="shared" si="11"/>
        <v/>
      </c>
      <c r="L41" s="470" t="str">
        <f t="shared" si="11"/>
        <v/>
      </c>
      <c r="M41" s="470" t="str">
        <f t="shared" si="11"/>
        <v/>
      </c>
      <c r="N41" s="470" t="str">
        <f t="shared" si="11"/>
        <v/>
      </c>
      <c r="O41" s="471">
        <f t="shared" ref="H41:O42" si="12">O25/O33</f>
        <v>61.586666666666666</v>
      </c>
      <c r="P41" s="482"/>
      <c r="Q41" s="473"/>
      <c r="R41" s="474"/>
      <c r="S41" s="475"/>
      <c r="T41" s="468"/>
      <c r="U41" s="468"/>
    </row>
    <row r="42" spans="2:21" ht="25.15" customHeight="1">
      <c r="B42" s="469" t="s">
        <v>2997</v>
      </c>
      <c r="C42" s="470">
        <f t="shared" si="10"/>
        <v>12.615</v>
      </c>
      <c r="D42" s="470">
        <f t="shared" si="10"/>
        <v>36.746666666666663</v>
      </c>
      <c r="E42" s="470">
        <f t="shared" si="10"/>
        <v>301.04000000000002</v>
      </c>
      <c r="F42" s="470">
        <f t="shared" si="10"/>
        <v>18.27</v>
      </c>
      <c r="G42" s="470"/>
      <c r="H42" s="470">
        <f t="shared" si="12"/>
        <v>47.333333333333336</v>
      </c>
      <c r="I42" s="470">
        <f t="shared" si="12"/>
        <v>59.737499999999997</v>
      </c>
      <c r="J42" s="470">
        <f t="shared" si="12"/>
        <v>32.28</v>
      </c>
      <c r="K42" s="470">
        <f t="shared" si="12"/>
        <v>94.95</v>
      </c>
      <c r="L42" s="470">
        <f t="shared" si="12"/>
        <v>54.063333333333333</v>
      </c>
      <c r="M42" s="476">
        <f t="shared" si="12"/>
        <v>50.129999999999995</v>
      </c>
      <c r="N42" s="476">
        <f t="shared" si="12"/>
        <v>465.13</v>
      </c>
      <c r="O42" s="471">
        <f t="shared" si="12"/>
        <v>127.46758620689657</v>
      </c>
      <c r="P42" s="472"/>
      <c r="Q42" s="473"/>
    </row>
    <row r="43" spans="2:21" ht="25.15" customHeight="1">
      <c r="B43" s="469" t="s">
        <v>2998</v>
      </c>
      <c r="C43" s="470"/>
      <c r="D43" s="470">
        <f>D27/D35</f>
        <v>7.2</v>
      </c>
      <c r="E43" s="470"/>
      <c r="F43" s="470"/>
      <c r="G43" s="470"/>
      <c r="H43" s="470"/>
      <c r="I43" s="470"/>
      <c r="J43" s="470"/>
      <c r="K43" s="470"/>
      <c r="L43" s="470">
        <f>L27/L35</f>
        <v>120.7</v>
      </c>
      <c r="M43" s="470">
        <f>M27/M35</f>
        <v>157.18</v>
      </c>
      <c r="N43" s="470">
        <f>N27/N35</f>
        <v>197.76333333333332</v>
      </c>
      <c r="O43" s="471">
        <f>O27/O35</f>
        <v>161.56769230769231</v>
      </c>
      <c r="P43" s="472"/>
      <c r="Q43" s="473">
        <f>($O$42-O43)/O43</f>
        <v>-0.2110577035157184</v>
      </c>
    </row>
    <row r="44" spans="2:21" ht="25.15" customHeight="1">
      <c r="B44" s="469" t="s">
        <v>2999</v>
      </c>
      <c r="C44" s="470"/>
      <c r="D44" s="470"/>
      <c r="E44" s="470"/>
      <c r="F44" s="470"/>
      <c r="G44" s="470"/>
      <c r="H44" s="470"/>
      <c r="I44" s="470"/>
      <c r="J44" s="470"/>
      <c r="K44" s="470"/>
      <c r="L44" s="470"/>
      <c r="M44" s="470"/>
      <c r="N44" s="470">
        <f>N28/N36</f>
        <v>308</v>
      </c>
      <c r="O44" s="471">
        <f>O28/O36</f>
        <v>308</v>
      </c>
      <c r="P44" s="472"/>
      <c r="Q44" s="473">
        <f t="shared" ref="Q44:Q47" si="13">($O$42-O44)/O44</f>
        <v>-0.58614420062695927</v>
      </c>
    </row>
    <row r="45" spans="2:21" ht="25.15" customHeight="1">
      <c r="B45" s="469" t="s">
        <v>3000</v>
      </c>
      <c r="C45" s="470"/>
      <c r="D45" s="470"/>
      <c r="E45" s="470"/>
      <c r="F45" s="470">
        <f>F29/F37</f>
        <v>1952.95</v>
      </c>
      <c r="G45" s="470"/>
      <c r="H45" s="470"/>
      <c r="I45" s="470"/>
      <c r="J45" s="470">
        <f>IFERROR(J29/J37,0)</f>
        <v>0</v>
      </c>
      <c r="K45" s="470"/>
      <c r="L45" s="470"/>
      <c r="M45" s="470"/>
      <c r="N45" s="470"/>
      <c r="O45" s="471">
        <f>O29/O37</f>
        <v>1952.95</v>
      </c>
      <c r="P45" s="472"/>
      <c r="Q45" s="473">
        <f t="shared" si="13"/>
        <v>-0.93473074773706621</v>
      </c>
    </row>
    <row r="46" spans="2:21" ht="25.15" customHeight="1">
      <c r="B46" s="469" t="s">
        <v>3001</v>
      </c>
      <c r="C46" s="470"/>
      <c r="D46" s="470"/>
      <c r="E46" s="470"/>
      <c r="F46" s="470"/>
      <c r="G46" s="470">
        <f>G30/G38</f>
        <v>5463</v>
      </c>
      <c r="H46" s="470"/>
      <c r="I46" s="470"/>
      <c r="J46" s="470"/>
      <c r="K46" s="470"/>
      <c r="L46" s="470">
        <f>L30/L38</f>
        <v>87.6</v>
      </c>
      <c r="M46" s="470"/>
      <c r="N46" s="470">
        <f>N30/N38</f>
        <v>360</v>
      </c>
      <c r="O46" s="471">
        <f>O30/O38</f>
        <v>1970.2</v>
      </c>
      <c r="P46" s="472"/>
      <c r="Q46" s="473">
        <f t="shared" si="13"/>
        <v>-0.93530220982291312</v>
      </c>
    </row>
    <row r="47" spans="2:21" ht="25.15" customHeight="1">
      <c r="B47" s="469" t="s">
        <v>3002</v>
      </c>
      <c r="C47" s="470"/>
      <c r="D47" s="470"/>
      <c r="E47" s="470"/>
      <c r="F47" s="470"/>
      <c r="G47" s="470"/>
      <c r="H47" s="470"/>
      <c r="I47" s="470"/>
      <c r="J47" s="470"/>
      <c r="K47" s="470"/>
      <c r="L47" s="470"/>
      <c r="M47" s="470"/>
      <c r="N47" s="470"/>
      <c r="O47" s="471">
        <f>O31/O39</f>
        <v>32.6</v>
      </c>
      <c r="P47" s="472"/>
      <c r="Q47" s="473">
        <f t="shared" si="13"/>
        <v>2.9100486566532688</v>
      </c>
    </row>
    <row r="48" spans="2:21" ht="36" customHeight="1">
      <c r="B48" s="486"/>
      <c r="C48" s="487"/>
      <c r="D48" s="487"/>
      <c r="E48" s="487"/>
      <c r="F48" s="487"/>
      <c r="G48" s="487"/>
      <c r="H48" s="487"/>
      <c r="I48" s="487"/>
      <c r="J48" s="487"/>
      <c r="K48" s="487"/>
      <c r="L48" s="487"/>
      <c r="M48" s="487"/>
      <c r="N48" s="487"/>
      <c r="O48" s="488"/>
      <c r="P48" s="488"/>
    </row>
    <row r="49" spans="2:19" s="468" customFormat="1" ht="40.9" customHeight="1">
      <c r="B49" s="479" t="s">
        <v>3005</v>
      </c>
      <c r="C49" s="463" t="s">
        <v>1830</v>
      </c>
      <c r="D49" s="463" t="s">
        <v>2548</v>
      </c>
      <c r="E49" s="463" t="s">
        <v>2549</v>
      </c>
      <c r="F49" s="463" t="s">
        <v>2550</v>
      </c>
      <c r="G49" s="463" t="s">
        <v>2551</v>
      </c>
      <c r="H49" s="463" t="s">
        <v>2552</v>
      </c>
      <c r="I49" s="463" t="s">
        <v>2553</v>
      </c>
      <c r="J49" s="463" t="s">
        <v>2554</v>
      </c>
      <c r="K49" s="463" t="s">
        <v>2555</v>
      </c>
      <c r="L49" s="463" t="s">
        <v>2556</v>
      </c>
      <c r="M49" s="463" t="s">
        <v>2557</v>
      </c>
      <c r="N49" s="463" t="s">
        <v>2558</v>
      </c>
      <c r="O49" s="463" t="s">
        <v>2559</v>
      </c>
      <c r="P49" s="1033" t="s">
        <v>2560</v>
      </c>
      <c r="Q49" s="1034"/>
      <c r="R49" s="483" t="s">
        <v>2561</v>
      </c>
      <c r="S49" s="484" t="s">
        <v>2579</v>
      </c>
    </row>
    <row r="50" spans="2:19" s="468" customFormat="1" ht="25.15" customHeight="1">
      <c r="B50" s="469" t="s">
        <v>2996</v>
      </c>
      <c r="C50" s="470">
        <v>1</v>
      </c>
      <c r="D50" s="470">
        <f>IFERROR(GETPIVOTDATA("Count of Partenaires / Associations",'Data Par Département'!$A$3,"Type","Association","Departement",94,"Months (Date)",D14),"")</f>
        <v>9</v>
      </c>
      <c r="E50" s="470">
        <f>IFERROR(GETPIVOTDATA("Count of Partenaires / Associations",'Data Par Département'!$A$3,"Type","Association","Departement",94,"Months (Date)",E14),"")</f>
        <v>7</v>
      </c>
      <c r="F50" s="470">
        <f>IFERROR(GETPIVOTDATA("Count of Partenaires / Associations",'Data Par Département'!$A$3,"Type","Association","Departement",94,"Months (Date)",F14),"")</f>
        <v>4</v>
      </c>
      <c r="G50" s="470" t="str">
        <f>IFERROR(GETPIVOTDATA("Count of Partenaires / Associations",'Data Par Département'!$A$3,"Type","Association","Departement",94,"Months (Date)",G14),"")</f>
        <v/>
      </c>
      <c r="H50" s="470" t="str">
        <f>IFERROR(GETPIVOTDATA("Count of Partenaires / Associations",'Data Par Département'!$A$3,"Type","Association","Departement",94,"Months (Date)",H14),"")</f>
        <v/>
      </c>
      <c r="I50" s="470" t="str">
        <f>IFERROR(GETPIVOTDATA("Count of Partenaires / Associations",'Data Par Département'!$A$3,"Type","Association","Departement",94,"Months (Date)",I14),"")</f>
        <v/>
      </c>
      <c r="J50" s="470" t="str">
        <f>IFERROR(GETPIVOTDATA("Count of Partenaires / Associations",'Data Par Département'!$A$3,"Type","Association","Departement",94,"Months (Date)",J14),"")</f>
        <v/>
      </c>
      <c r="K50" s="470" t="str">
        <f>IFERROR(GETPIVOTDATA("Count of Partenaires / Associations",'Data Par Département'!$A$3,"Type","Association","Departement",94,"Months (Date)",K14),"")</f>
        <v/>
      </c>
      <c r="L50" s="470" t="str">
        <f>IFERROR(GETPIVOTDATA("Count of Partenaires / Associations",'Data Par Département'!$A$3,"Type","Association","Departement",94,"Months (Date)",L14),"")</f>
        <v/>
      </c>
      <c r="M50" s="470" t="str">
        <f>IFERROR(GETPIVOTDATA("Count of Partenaires / Associations",'Data Par Département'!$A$3,"Type","Association","Departement",94,"Months (Date)",M14),"")</f>
        <v/>
      </c>
      <c r="N50" s="470" t="str">
        <f>IFERROR(GETPIVOTDATA("Count of Partenaires / Associations",'Data Par Département'!$A$3,"Type","Association","Departement",94,"Months (Date)",N14),"")</f>
        <v/>
      </c>
      <c r="O50" s="471">
        <f t="shared" ref="O50:O55" si="14">SUM(C50:N50)</f>
        <v>21</v>
      </c>
      <c r="P50" s="472"/>
      <c r="Q50" s="473"/>
      <c r="R50" s="474">
        <f>+R16</f>
        <v>1</v>
      </c>
      <c r="S50" s="475"/>
    </row>
    <row r="51" spans="2:19" s="468" customFormat="1" ht="25.15" customHeight="1">
      <c r="B51" s="469" t="s">
        <v>2997</v>
      </c>
      <c r="C51" s="470">
        <v>3</v>
      </c>
      <c r="D51" s="470">
        <v>6</v>
      </c>
      <c r="E51" s="470">
        <v>12</v>
      </c>
      <c r="F51" s="470">
        <v>7</v>
      </c>
      <c r="G51" s="470">
        <v>8</v>
      </c>
      <c r="H51" s="470">
        <v>5</v>
      </c>
      <c r="I51" s="470">
        <v>5</v>
      </c>
      <c r="J51" s="470">
        <v>17</v>
      </c>
      <c r="K51" s="470">
        <v>0</v>
      </c>
      <c r="L51" s="470">
        <v>5</v>
      </c>
      <c r="M51" s="476">
        <v>6</v>
      </c>
      <c r="N51" s="476">
        <v>3</v>
      </c>
      <c r="O51" s="471">
        <f t="shared" si="14"/>
        <v>77</v>
      </c>
      <c r="P51" s="472"/>
      <c r="Q51" s="473"/>
      <c r="R51" s="474">
        <f t="shared" ref="R51:R56" si="15">R17</f>
        <v>4</v>
      </c>
      <c r="S51" s="475">
        <f>O51/R51</f>
        <v>19.25</v>
      </c>
    </row>
    <row r="52" spans="2:19" s="468" customFormat="1" ht="25.15" customHeight="1">
      <c r="B52" s="469" t="s">
        <v>2998</v>
      </c>
      <c r="C52" s="470">
        <v>4</v>
      </c>
      <c r="D52" s="470">
        <v>4</v>
      </c>
      <c r="E52" s="470">
        <v>5</v>
      </c>
      <c r="F52" s="470">
        <v>4</v>
      </c>
      <c r="G52" s="470">
        <v>5</v>
      </c>
      <c r="H52" s="470">
        <v>11</v>
      </c>
      <c r="I52" s="470">
        <v>5</v>
      </c>
      <c r="J52" s="470">
        <v>0</v>
      </c>
      <c r="K52" s="470">
        <v>1</v>
      </c>
      <c r="L52" s="470">
        <v>3</v>
      </c>
      <c r="M52" s="470">
        <v>4</v>
      </c>
      <c r="N52" s="470">
        <v>10</v>
      </c>
      <c r="O52" s="471">
        <f t="shared" si="14"/>
        <v>56</v>
      </c>
      <c r="P52" s="472"/>
      <c r="Q52" s="473">
        <f>($O$51-O52)/O52</f>
        <v>0.375</v>
      </c>
      <c r="R52" s="474">
        <f t="shared" si="15"/>
        <v>1</v>
      </c>
      <c r="S52" s="475">
        <f t="shared" ref="S52:S56" si="16">O52/R52</f>
        <v>56</v>
      </c>
    </row>
    <row r="53" spans="2:19" s="468" customFormat="1" ht="25.15" customHeight="1">
      <c r="B53" s="469" t="s">
        <v>2999</v>
      </c>
      <c r="C53" s="470">
        <v>5</v>
      </c>
      <c r="D53" s="470">
        <v>5</v>
      </c>
      <c r="E53" s="470">
        <v>7</v>
      </c>
      <c r="F53" s="470">
        <v>9</v>
      </c>
      <c r="G53" s="470">
        <v>7</v>
      </c>
      <c r="H53" s="470">
        <v>9</v>
      </c>
      <c r="I53" s="470">
        <v>7</v>
      </c>
      <c r="J53" s="470">
        <v>5</v>
      </c>
      <c r="K53" s="470">
        <v>8</v>
      </c>
      <c r="L53" s="470">
        <v>5</v>
      </c>
      <c r="M53" s="470">
        <v>3</v>
      </c>
      <c r="N53" s="470">
        <v>6</v>
      </c>
      <c r="O53" s="471">
        <f t="shared" si="14"/>
        <v>76</v>
      </c>
      <c r="P53" s="472"/>
      <c r="Q53" s="473">
        <f t="shared" ref="Q53:Q56" si="17">($O$51-O53)/O53</f>
        <v>1.3157894736842105E-2</v>
      </c>
      <c r="R53" s="474">
        <f t="shared" si="15"/>
        <v>1</v>
      </c>
      <c r="S53" s="475">
        <f t="shared" si="16"/>
        <v>76</v>
      </c>
    </row>
    <row r="54" spans="2:19" s="468" customFormat="1" ht="25.15" customHeight="1">
      <c r="B54" s="469" t="s">
        <v>3000</v>
      </c>
      <c r="C54" s="470">
        <v>3</v>
      </c>
      <c r="D54" s="470">
        <v>4</v>
      </c>
      <c r="E54" s="470">
        <v>2</v>
      </c>
      <c r="F54" s="470">
        <v>4</v>
      </c>
      <c r="G54" s="470">
        <v>3</v>
      </c>
      <c r="H54" s="470">
        <v>12</v>
      </c>
      <c r="I54" s="470">
        <v>2</v>
      </c>
      <c r="J54" s="470">
        <v>0</v>
      </c>
      <c r="K54" s="470">
        <v>2</v>
      </c>
      <c r="L54" s="470">
        <v>0</v>
      </c>
      <c r="M54" s="470">
        <v>2</v>
      </c>
      <c r="N54" s="470">
        <v>0</v>
      </c>
      <c r="O54" s="471">
        <f t="shared" si="14"/>
        <v>34</v>
      </c>
      <c r="P54" s="472"/>
      <c r="Q54" s="473">
        <f t="shared" si="17"/>
        <v>1.2647058823529411</v>
      </c>
      <c r="R54" s="474">
        <f t="shared" si="15"/>
        <v>1</v>
      </c>
      <c r="S54" s="475">
        <f t="shared" si="16"/>
        <v>34</v>
      </c>
    </row>
    <row r="55" spans="2:19" s="468" customFormat="1" ht="25.15" customHeight="1">
      <c r="B55" s="469" t="s">
        <v>3001</v>
      </c>
      <c r="C55" s="470">
        <v>4</v>
      </c>
      <c r="D55" s="470">
        <v>6</v>
      </c>
      <c r="E55" s="470">
        <v>10</v>
      </c>
      <c r="F55" s="470">
        <v>10</v>
      </c>
      <c r="G55" s="470">
        <v>3</v>
      </c>
      <c r="H55" s="470">
        <v>4</v>
      </c>
      <c r="I55" s="470">
        <v>4</v>
      </c>
      <c r="J55" s="470">
        <v>2</v>
      </c>
      <c r="K55" s="470">
        <v>5</v>
      </c>
      <c r="L55" s="470">
        <v>3</v>
      </c>
      <c r="M55" s="470">
        <v>6</v>
      </c>
      <c r="N55" s="470">
        <v>4</v>
      </c>
      <c r="O55" s="471">
        <f t="shared" si="14"/>
        <v>61</v>
      </c>
      <c r="P55" s="472"/>
      <c r="Q55" s="473">
        <f t="shared" si="17"/>
        <v>0.26229508196721313</v>
      </c>
      <c r="R55" s="474">
        <f t="shared" si="15"/>
        <v>1</v>
      </c>
      <c r="S55" s="475">
        <f t="shared" si="16"/>
        <v>61</v>
      </c>
    </row>
    <row r="56" spans="2:19" s="468" customFormat="1" ht="25.15" customHeight="1">
      <c r="B56" s="469" t="s">
        <v>3002</v>
      </c>
      <c r="C56" s="470"/>
      <c r="D56" s="470"/>
      <c r="E56" s="470"/>
      <c r="F56" s="470"/>
      <c r="G56" s="470"/>
      <c r="H56" s="470"/>
      <c r="I56" s="470"/>
      <c r="J56" s="470"/>
      <c r="K56" s="470"/>
      <c r="L56" s="470"/>
      <c r="M56" s="470"/>
      <c r="N56" s="470"/>
      <c r="O56" s="471">
        <v>71</v>
      </c>
      <c r="P56" s="482" t="s">
        <v>2615</v>
      </c>
      <c r="Q56" s="473">
        <f t="shared" si="17"/>
        <v>8.4507042253521125E-2</v>
      </c>
      <c r="R56" s="474">
        <f t="shared" si="15"/>
        <v>1</v>
      </c>
      <c r="S56" s="475">
        <f t="shared" si="16"/>
        <v>71</v>
      </c>
    </row>
    <row r="57" spans="2:19" s="468" customFormat="1" ht="43.15" customHeight="1">
      <c r="B57" s="479" t="s">
        <v>2580</v>
      </c>
      <c r="C57" s="463" t="s">
        <v>1830</v>
      </c>
      <c r="D57" s="463" t="s">
        <v>2548</v>
      </c>
      <c r="E57" s="463" t="s">
        <v>2549</v>
      </c>
      <c r="F57" s="463" t="s">
        <v>2550</v>
      </c>
      <c r="G57" s="463" t="s">
        <v>2551</v>
      </c>
      <c r="H57" s="463" t="s">
        <v>2552</v>
      </c>
      <c r="I57" s="463" t="s">
        <v>2553</v>
      </c>
      <c r="J57" s="463" t="s">
        <v>2554</v>
      </c>
      <c r="K57" s="463" t="s">
        <v>2555</v>
      </c>
      <c r="L57" s="463" t="s">
        <v>2556</v>
      </c>
      <c r="M57" s="463" t="s">
        <v>2557</v>
      </c>
      <c r="N57" s="463" t="s">
        <v>2558</v>
      </c>
      <c r="O57" s="463" t="s">
        <v>2559</v>
      </c>
      <c r="P57" s="1033" t="s">
        <v>2560</v>
      </c>
      <c r="Q57" s="1034"/>
      <c r="S57" s="489"/>
    </row>
    <row r="58" spans="2:19" s="468" customFormat="1" ht="25.15" customHeight="1">
      <c r="B58" s="469" t="s">
        <v>2996</v>
      </c>
      <c r="C58" s="470">
        <f t="shared" ref="C58:J63" si="18">C16/C50</f>
        <v>421.67</v>
      </c>
      <c r="D58" s="470">
        <f t="shared" si="18"/>
        <v>106.87777777777777</v>
      </c>
      <c r="E58" s="470">
        <f t="shared" si="18"/>
        <v>259.18571428571425</v>
      </c>
      <c r="F58" s="470">
        <f>IFERROR(F16/F50,"")</f>
        <v>60</v>
      </c>
      <c r="G58" s="470" t="str">
        <f t="shared" ref="G58:N58" si="19">IFERROR(G16/G50,"")</f>
        <v/>
      </c>
      <c r="H58" s="470" t="str">
        <f t="shared" si="19"/>
        <v/>
      </c>
      <c r="I58" s="470" t="str">
        <f t="shared" si="19"/>
        <v/>
      </c>
      <c r="J58" s="470" t="str">
        <f t="shared" si="19"/>
        <v/>
      </c>
      <c r="K58" s="470" t="str">
        <f t="shared" si="19"/>
        <v/>
      </c>
      <c r="L58" s="470" t="str">
        <f t="shared" si="19"/>
        <v/>
      </c>
      <c r="M58" s="470" t="str">
        <f t="shared" si="19"/>
        <v/>
      </c>
      <c r="N58" s="470" t="str">
        <f t="shared" si="19"/>
        <v/>
      </c>
      <c r="O58" s="471">
        <f t="shared" ref="L58:O61" si="20">O16/O50</f>
        <v>163.70809523809524</v>
      </c>
      <c r="P58" s="472"/>
      <c r="Q58" s="473"/>
      <c r="R58" s="474"/>
      <c r="S58" s="475"/>
    </row>
    <row r="59" spans="2:19" s="468" customFormat="1" ht="25.15" customHeight="1">
      <c r="B59" s="469" t="s">
        <v>2997</v>
      </c>
      <c r="C59" s="470">
        <f t="shared" si="18"/>
        <v>57.476666666666667</v>
      </c>
      <c r="D59" s="470">
        <f t="shared" si="18"/>
        <v>135.42150000000001</v>
      </c>
      <c r="E59" s="470">
        <f t="shared" si="18"/>
        <v>94.265750000000011</v>
      </c>
      <c r="F59" s="470">
        <f t="shared" si="18"/>
        <v>147.15357142857141</v>
      </c>
      <c r="G59" s="470">
        <f t="shared" si="18"/>
        <v>133.82250000000002</v>
      </c>
      <c r="H59" s="470">
        <f t="shared" si="18"/>
        <v>305.23519999999996</v>
      </c>
      <c r="I59" s="470">
        <f t="shared" si="18"/>
        <v>99.787999999999997</v>
      </c>
      <c r="J59" s="470">
        <f t="shared" si="18"/>
        <v>197.95647058823531</v>
      </c>
      <c r="K59" s="470"/>
      <c r="L59" s="470">
        <f t="shared" si="20"/>
        <v>171.73</v>
      </c>
      <c r="M59" s="476">
        <f t="shared" si="20"/>
        <v>91.266666666666652</v>
      </c>
      <c r="N59" s="476">
        <f t="shared" si="20"/>
        <v>81.5</v>
      </c>
      <c r="O59" s="471">
        <f t="shared" si="20"/>
        <v>146.20687012987014</v>
      </c>
      <c r="P59" s="472"/>
      <c r="Q59" s="473"/>
      <c r="S59" s="489"/>
    </row>
    <row r="60" spans="2:19" s="468" customFormat="1" ht="25.15" customHeight="1">
      <c r="B60" s="469" t="s">
        <v>2998</v>
      </c>
      <c r="C60" s="470">
        <f t="shared" si="18"/>
        <v>404.67624999999998</v>
      </c>
      <c r="D60" s="470">
        <f t="shared" si="18"/>
        <v>253.26249999999999</v>
      </c>
      <c r="E60" s="470">
        <f t="shared" si="18"/>
        <v>346.66</v>
      </c>
      <c r="F60" s="470">
        <f t="shared" si="18"/>
        <v>190.57499999999999</v>
      </c>
      <c r="G60" s="470">
        <f t="shared" si="18"/>
        <v>161.82400000000001</v>
      </c>
      <c r="H60" s="470">
        <f t="shared" si="18"/>
        <v>224.69681818181817</v>
      </c>
      <c r="I60" s="470">
        <f t="shared" si="18"/>
        <v>202.88</v>
      </c>
      <c r="J60" s="470"/>
      <c r="K60" s="470">
        <f>K18/K52</f>
        <v>45</v>
      </c>
      <c r="L60" s="470">
        <f t="shared" si="20"/>
        <v>223.33333333333334</v>
      </c>
      <c r="M60" s="470">
        <f t="shared" si="20"/>
        <v>133.47499999999999</v>
      </c>
      <c r="N60" s="470">
        <f t="shared" si="20"/>
        <v>150.77120000000002</v>
      </c>
      <c r="O60" s="471">
        <f t="shared" si="20"/>
        <v>217.48485714285712</v>
      </c>
      <c r="P60" s="472"/>
      <c r="Q60" s="473">
        <f>($O$59-O60)/O60</f>
        <v>-0.32773770068123553</v>
      </c>
      <c r="S60" s="489"/>
    </row>
    <row r="61" spans="2:19" s="468" customFormat="1" ht="25.15" customHeight="1">
      <c r="B61" s="469" t="s">
        <v>2999</v>
      </c>
      <c r="C61" s="470">
        <f t="shared" si="18"/>
        <v>223.4</v>
      </c>
      <c r="D61" s="470">
        <f t="shared" si="18"/>
        <v>161.72</v>
      </c>
      <c r="E61" s="470">
        <f t="shared" si="18"/>
        <v>110.93785714285715</v>
      </c>
      <c r="F61" s="470">
        <f t="shared" si="18"/>
        <v>131.50722222222223</v>
      </c>
      <c r="G61" s="470">
        <f t="shared" si="18"/>
        <v>129.244</v>
      </c>
      <c r="H61" s="470">
        <f t="shared" si="18"/>
        <v>162.6828888888889</v>
      </c>
      <c r="I61" s="470">
        <f t="shared" si="18"/>
        <v>223.82857142857142</v>
      </c>
      <c r="J61" s="470">
        <f>J19/J53</f>
        <v>156.56700000000001</v>
      </c>
      <c r="K61" s="470">
        <f>K19/K53</f>
        <v>115.64812500000001</v>
      </c>
      <c r="L61" s="470">
        <f t="shared" si="20"/>
        <v>245.57300000000001</v>
      </c>
      <c r="M61" s="470">
        <f t="shared" si="20"/>
        <v>359.57833333333332</v>
      </c>
      <c r="N61" s="470">
        <f t="shared" si="20"/>
        <v>304.18333333333334</v>
      </c>
      <c r="O61" s="471">
        <f t="shared" si="20"/>
        <v>179.75136842105266</v>
      </c>
      <c r="P61" s="472"/>
      <c r="Q61" s="473">
        <f t="shared" ref="Q61:Q64" si="21">($O$59-O61)/O61</f>
        <v>-0.18661609414069838</v>
      </c>
      <c r="S61" s="489"/>
    </row>
    <row r="62" spans="2:19" s="468" customFormat="1" ht="25.15" customHeight="1">
      <c r="B62" s="469" t="s">
        <v>3000</v>
      </c>
      <c r="C62" s="470">
        <f t="shared" si="18"/>
        <v>313.57666666666665</v>
      </c>
      <c r="D62" s="470">
        <f t="shared" si="18"/>
        <v>342.6</v>
      </c>
      <c r="E62" s="470">
        <f t="shared" si="18"/>
        <v>146.5</v>
      </c>
      <c r="F62" s="470">
        <f t="shared" si="18"/>
        <v>294.85000000000002</v>
      </c>
      <c r="G62" s="470">
        <f t="shared" si="18"/>
        <v>93.666666666666671</v>
      </c>
      <c r="H62" s="470">
        <f t="shared" si="18"/>
        <v>198.94999999999996</v>
      </c>
      <c r="I62" s="470">
        <f t="shared" si="18"/>
        <v>160.5</v>
      </c>
      <c r="J62" s="470"/>
      <c r="K62" s="470">
        <f>K20/K54</f>
        <v>301</v>
      </c>
      <c r="L62" s="470"/>
      <c r="M62" s="470">
        <f>M20/M54</f>
        <v>138.74250000000001</v>
      </c>
      <c r="N62" s="470"/>
      <c r="O62" s="471">
        <f>O20/O54</f>
        <v>225.0710294117647</v>
      </c>
      <c r="P62" s="472"/>
      <c r="Q62" s="473">
        <f t="shared" si="21"/>
        <v>-0.35039675913870522</v>
      </c>
      <c r="S62" s="489"/>
    </row>
    <row r="63" spans="2:19" s="468" customFormat="1" ht="25.15" customHeight="1">
      <c r="B63" s="469" t="s">
        <v>3001</v>
      </c>
      <c r="C63" s="470">
        <f t="shared" si="18"/>
        <v>85.58</v>
      </c>
      <c r="D63" s="470">
        <f t="shared" si="18"/>
        <v>116.23583333333333</v>
      </c>
      <c r="E63" s="470">
        <f t="shared" si="18"/>
        <v>361.82499999999999</v>
      </c>
      <c r="F63" s="470">
        <f t="shared" si="18"/>
        <v>380.19</v>
      </c>
      <c r="G63" s="470">
        <f t="shared" si="18"/>
        <v>1043.6666666666667</v>
      </c>
      <c r="H63" s="470">
        <f t="shared" si="18"/>
        <v>656</v>
      </c>
      <c r="I63" s="470">
        <f t="shared" si="18"/>
        <v>299.41750000000002</v>
      </c>
      <c r="J63" s="470">
        <f>J21/J55</f>
        <v>490.24900000000002</v>
      </c>
      <c r="K63" s="470">
        <f>K21/K55</f>
        <v>195.4</v>
      </c>
      <c r="L63" s="470">
        <f>L21/L55</f>
        <v>286.18</v>
      </c>
      <c r="M63" s="470">
        <f>M21/M55</f>
        <v>206.66666666666666</v>
      </c>
      <c r="N63" s="470">
        <f>N21/N55</f>
        <v>204.52499999999998</v>
      </c>
      <c r="O63" s="471">
        <f>O21/O55</f>
        <v>332.56873770491802</v>
      </c>
      <c r="P63" s="472"/>
      <c r="Q63" s="473">
        <f t="shared" si="21"/>
        <v>-0.56037097431690419</v>
      </c>
      <c r="S63" s="489"/>
    </row>
    <row r="64" spans="2:19" s="468" customFormat="1" ht="25.15" customHeight="1">
      <c r="B64" s="469" t="s">
        <v>3002</v>
      </c>
      <c r="C64" s="470"/>
      <c r="D64" s="470"/>
      <c r="E64" s="470"/>
      <c r="F64" s="470"/>
      <c r="G64" s="470"/>
      <c r="H64" s="470"/>
      <c r="I64" s="470"/>
      <c r="J64" s="470"/>
      <c r="K64" s="470"/>
      <c r="L64" s="470"/>
      <c r="M64" s="470"/>
      <c r="N64" s="470"/>
      <c r="O64" s="471">
        <f>O22/O56</f>
        <v>82.435746478873227</v>
      </c>
      <c r="P64" s="472"/>
      <c r="Q64" s="473">
        <f t="shared" si="21"/>
        <v>0.77358580925012044</v>
      </c>
      <c r="S64" s="489"/>
    </row>
    <row r="65" spans="1:21" s="468" customFormat="1" ht="25.15" customHeight="1">
      <c r="B65" s="490"/>
      <c r="S65" s="489"/>
    </row>
    <row r="66" spans="1:21" s="468" customFormat="1" ht="51" customHeight="1">
      <c r="B66" s="479" t="s">
        <v>2617</v>
      </c>
      <c r="C66" s="463" t="s">
        <v>1830</v>
      </c>
      <c r="D66" s="463" t="s">
        <v>2548</v>
      </c>
      <c r="E66" s="463" t="s">
        <v>2549</v>
      </c>
      <c r="F66" s="463" t="s">
        <v>2550</v>
      </c>
      <c r="G66" s="463" t="s">
        <v>2551</v>
      </c>
      <c r="H66" s="463" t="s">
        <v>2552</v>
      </c>
      <c r="I66" s="463" t="s">
        <v>2553</v>
      </c>
      <c r="J66" s="463" t="s">
        <v>2554</v>
      </c>
      <c r="K66" s="463" t="s">
        <v>2555</v>
      </c>
      <c r="L66" s="463" t="s">
        <v>2556</v>
      </c>
      <c r="M66" s="463" t="s">
        <v>2557</v>
      </c>
      <c r="N66" s="463" t="s">
        <v>2558</v>
      </c>
      <c r="O66" s="463" t="s">
        <v>2559</v>
      </c>
      <c r="P66" s="1033" t="s">
        <v>2560</v>
      </c>
      <c r="Q66" s="1034"/>
      <c r="R66" s="483"/>
      <c r="S66" s="484"/>
    </row>
    <row r="67" spans="1:21" s="468" customFormat="1" ht="25.15" customHeight="1">
      <c r="B67" s="469" t="s">
        <v>2996</v>
      </c>
      <c r="C67" s="470">
        <f t="shared" ref="C67:N73" si="22">C33+C50</f>
        <v>4</v>
      </c>
      <c r="D67" s="470">
        <f t="shared" si="22"/>
        <v>11</v>
      </c>
      <c r="E67" s="470">
        <f t="shared" si="22"/>
        <v>9</v>
      </c>
      <c r="F67" s="470">
        <f>IFERROR(F33+F50,"")</f>
        <v>6</v>
      </c>
      <c r="G67" s="470" t="str">
        <f t="shared" ref="G67:N67" si="23">IFERROR(G33+G50,"")</f>
        <v/>
      </c>
      <c r="H67" s="470" t="str">
        <f t="shared" si="23"/>
        <v/>
      </c>
      <c r="I67" s="470" t="str">
        <f t="shared" si="23"/>
        <v/>
      </c>
      <c r="J67" s="470" t="str">
        <f t="shared" si="23"/>
        <v/>
      </c>
      <c r="K67" s="470" t="str">
        <f t="shared" si="23"/>
        <v/>
      </c>
      <c r="L67" s="470" t="str">
        <f t="shared" si="23"/>
        <v/>
      </c>
      <c r="M67" s="470" t="str">
        <f t="shared" si="23"/>
        <v/>
      </c>
      <c r="N67" s="470" t="str">
        <f t="shared" si="23"/>
        <v/>
      </c>
      <c r="O67" s="471">
        <f t="shared" ref="O67" si="24">SUM(C67:N67)</f>
        <v>30</v>
      </c>
      <c r="P67" s="471"/>
      <c r="Q67" s="491"/>
      <c r="R67" s="472"/>
      <c r="S67" s="475"/>
    </row>
    <row r="68" spans="1:21" s="468" customFormat="1" ht="25.15" customHeight="1">
      <c r="B68" s="469" t="s">
        <v>2997</v>
      </c>
      <c r="C68" s="470">
        <f t="shared" si="22"/>
        <v>5</v>
      </c>
      <c r="D68" s="470">
        <f t="shared" si="22"/>
        <v>9</v>
      </c>
      <c r="E68" s="470">
        <f t="shared" si="22"/>
        <v>13</v>
      </c>
      <c r="F68" s="470">
        <f t="shared" si="22"/>
        <v>9</v>
      </c>
      <c r="G68" s="470">
        <f t="shared" si="22"/>
        <v>8</v>
      </c>
      <c r="H68" s="470">
        <f t="shared" si="22"/>
        <v>8</v>
      </c>
      <c r="I68" s="470">
        <f t="shared" si="22"/>
        <v>9</v>
      </c>
      <c r="J68" s="470">
        <f t="shared" si="22"/>
        <v>19</v>
      </c>
      <c r="K68" s="470">
        <f t="shared" si="22"/>
        <v>2</v>
      </c>
      <c r="L68" s="470">
        <f t="shared" si="22"/>
        <v>8</v>
      </c>
      <c r="M68" s="476">
        <f t="shared" si="22"/>
        <v>8</v>
      </c>
      <c r="N68" s="476">
        <f t="shared" si="22"/>
        <v>8</v>
      </c>
      <c r="O68" s="471">
        <f t="shared" ref="O68:O72" si="25">SUM(C68:N68)</f>
        <v>106</v>
      </c>
      <c r="P68" s="471"/>
      <c r="Q68" s="491"/>
      <c r="R68" s="472"/>
      <c r="S68" s="475"/>
    </row>
    <row r="69" spans="1:21" s="468" customFormat="1" ht="25.15" customHeight="1">
      <c r="B69" s="469" t="s">
        <v>2998</v>
      </c>
      <c r="C69" s="470">
        <f t="shared" si="22"/>
        <v>4</v>
      </c>
      <c r="D69" s="470">
        <f t="shared" si="22"/>
        <v>5</v>
      </c>
      <c r="E69" s="470">
        <f t="shared" si="22"/>
        <v>5</v>
      </c>
      <c r="F69" s="470">
        <f t="shared" si="22"/>
        <v>4</v>
      </c>
      <c r="G69" s="470">
        <f t="shared" si="22"/>
        <v>5</v>
      </c>
      <c r="H69" s="470">
        <f t="shared" si="22"/>
        <v>11</v>
      </c>
      <c r="I69" s="470">
        <f t="shared" si="22"/>
        <v>5</v>
      </c>
      <c r="J69" s="470">
        <f t="shared" si="22"/>
        <v>0</v>
      </c>
      <c r="K69" s="470">
        <f t="shared" si="22"/>
        <v>1</v>
      </c>
      <c r="L69" s="470">
        <f t="shared" si="22"/>
        <v>4</v>
      </c>
      <c r="M69" s="470">
        <f t="shared" si="22"/>
        <v>9</v>
      </c>
      <c r="N69" s="470">
        <f t="shared" si="22"/>
        <v>16</v>
      </c>
      <c r="O69" s="471">
        <f t="shared" si="25"/>
        <v>69</v>
      </c>
      <c r="P69" s="482" t="s">
        <v>2573</v>
      </c>
      <c r="Q69" s="491">
        <f>($O$68-O69)/O69</f>
        <v>0.53623188405797106</v>
      </c>
      <c r="R69" s="472"/>
      <c r="S69" s="475"/>
    </row>
    <row r="70" spans="1:21" s="468" customFormat="1" ht="25.15" customHeight="1">
      <c r="B70" s="469" t="s">
        <v>2999</v>
      </c>
      <c r="C70" s="470">
        <f t="shared" si="22"/>
        <v>5</v>
      </c>
      <c r="D70" s="470">
        <f t="shared" si="22"/>
        <v>5</v>
      </c>
      <c r="E70" s="470">
        <f t="shared" si="22"/>
        <v>7</v>
      </c>
      <c r="F70" s="470">
        <f t="shared" si="22"/>
        <v>9</v>
      </c>
      <c r="G70" s="470">
        <f t="shared" si="22"/>
        <v>7</v>
      </c>
      <c r="H70" s="470">
        <f t="shared" si="22"/>
        <v>9</v>
      </c>
      <c r="I70" s="470">
        <f t="shared" si="22"/>
        <v>7</v>
      </c>
      <c r="J70" s="470">
        <f t="shared" si="22"/>
        <v>5</v>
      </c>
      <c r="K70" s="470">
        <f t="shared" si="22"/>
        <v>8</v>
      </c>
      <c r="L70" s="470">
        <f t="shared" si="22"/>
        <v>5</v>
      </c>
      <c r="M70" s="470">
        <f t="shared" si="22"/>
        <v>3</v>
      </c>
      <c r="N70" s="470">
        <f t="shared" si="22"/>
        <v>7</v>
      </c>
      <c r="O70" s="471">
        <f t="shared" si="25"/>
        <v>77</v>
      </c>
      <c r="P70" s="471"/>
      <c r="Q70" s="491">
        <f t="shared" ref="Q70:Q73" si="26">($O$68-O70)/O70</f>
        <v>0.37662337662337664</v>
      </c>
      <c r="R70" s="472"/>
      <c r="S70" s="475"/>
    </row>
    <row r="71" spans="1:21" s="468" customFormat="1" ht="25.15" customHeight="1">
      <c r="B71" s="469" t="s">
        <v>3000</v>
      </c>
      <c r="C71" s="470">
        <f t="shared" si="22"/>
        <v>3</v>
      </c>
      <c r="D71" s="470">
        <f t="shared" si="22"/>
        <v>4</v>
      </c>
      <c r="E71" s="470">
        <f t="shared" si="22"/>
        <v>2</v>
      </c>
      <c r="F71" s="470">
        <f t="shared" si="22"/>
        <v>5</v>
      </c>
      <c r="G71" s="470">
        <f t="shared" si="22"/>
        <v>3</v>
      </c>
      <c r="H71" s="470">
        <f t="shared" si="22"/>
        <v>12</v>
      </c>
      <c r="I71" s="470">
        <f t="shared" si="22"/>
        <v>2</v>
      </c>
      <c r="J71" s="470">
        <f t="shared" si="22"/>
        <v>0</v>
      </c>
      <c r="K71" s="470">
        <f t="shared" si="22"/>
        <v>2</v>
      </c>
      <c r="L71" s="470">
        <f t="shared" si="22"/>
        <v>0</v>
      </c>
      <c r="M71" s="470">
        <f t="shared" si="22"/>
        <v>2</v>
      </c>
      <c r="N71" s="470">
        <f t="shared" si="22"/>
        <v>0</v>
      </c>
      <c r="O71" s="471">
        <f t="shared" si="25"/>
        <v>35</v>
      </c>
      <c r="P71" s="471"/>
      <c r="Q71" s="491">
        <f t="shared" si="26"/>
        <v>2.0285714285714285</v>
      </c>
      <c r="R71" s="472"/>
      <c r="S71" s="475"/>
    </row>
    <row r="72" spans="1:21" s="468" customFormat="1" ht="25.15" customHeight="1">
      <c r="B72" s="469" t="s">
        <v>3001</v>
      </c>
      <c r="C72" s="470">
        <f t="shared" si="22"/>
        <v>4</v>
      </c>
      <c r="D72" s="470">
        <f t="shared" si="22"/>
        <v>6</v>
      </c>
      <c r="E72" s="470">
        <f t="shared" si="22"/>
        <v>10</v>
      </c>
      <c r="F72" s="470">
        <f t="shared" si="22"/>
        <v>10</v>
      </c>
      <c r="G72" s="470">
        <f t="shared" si="22"/>
        <v>4</v>
      </c>
      <c r="H72" s="470">
        <f t="shared" si="22"/>
        <v>4</v>
      </c>
      <c r="I72" s="470">
        <f t="shared" si="22"/>
        <v>4</v>
      </c>
      <c r="J72" s="470">
        <f t="shared" si="22"/>
        <v>2</v>
      </c>
      <c r="K72" s="470">
        <f t="shared" si="22"/>
        <v>5</v>
      </c>
      <c r="L72" s="470">
        <f t="shared" si="22"/>
        <v>4</v>
      </c>
      <c r="M72" s="470">
        <f t="shared" si="22"/>
        <v>6</v>
      </c>
      <c r="N72" s="470">
        <f t="shared" si="22"/>
        <v>5</v>
      </c>
      <c r="O72" s="471">
        <f t="shared" si="25"/>
        <v>64</v>
      </c>
      <c r="P72" s="482" t="s">
        <v>2574</v>
      </c>
      <c r="Q72" s="491">
        <f t="shared" si="26"/>
        <v>0.65625</v>
      </c>
      <c r="R72" s="472"/>
      <c r="S72" s="475"/>
    </row>
    <row r="73" spans="1:21" s="468" customFormat="1" ht="25.15" customHeight="1">
      <c r="B73" s="469" t="s">
        <v>3002</v>
      </c>
      <c r="C73" s="470">
        <f t="shared" si="22"/>
        <v>0</v>
      </c>
      <c r="D73" s="470">
        <f t="shared" si="22"/>
        <v>0</v>
      </c>
      <c r="E73" s="470">
        <f t="shared" si="22"/>
        <v>0</v>
      </c>
      <c r="F73" s="470">
        <f t="shared" si="22"/>
        <v>0</v>
      </c>
      <c r="G73" s="470">
        <f t="shared" si="22"/>
        <v>0</v>
      </c>
      <c r="H73" s="470">
        <f t="shared" si="22"/>
        <v>0</v>
      </c>
      <c r="I73" s="470">
        <f t="shared" si="22"/>
        <v>0</v>
      </c>
      <c r="J73" s="470">
        <f t="shared" si="22"/>
        <v>0</v>
      </c>
      <c r="K73" s="470">
        <f t="shared" si="22"/>
        <v>0</v>
      </c>
      <c r="L73" s="470">
        <f t="shared" si="22"/>
        <v>0</v>
      </c>
      <c r="M73" s="470">
        <f t="shared" si="22"/>
        <v>0</v>
      </c>
      <c r="N73" s="470">
        <f t="shared" si="22"/>
        <v>0</v>
      </c>
      <c r="O73" s="471">
        <f>O39+O56</f>
        <v>86</v>
      </c>
      <c r="P73" s="471" t="s">
        <v>2582</v>
      </c>
      <c r="Q73" s="491">
        <f t="shared" si="26"/>
        <v>0.23255813953488372</v>
      </c>
      <c r="R73" s="472"/>
      <c r="S73" s="475"/>
    </row>
    <row r="74" spans="1:21" ht="18">
      <c r="O74" s="492"/>
      <c r="P74" s="492"/>
      <c r="S74" s="489"/>
      <c r="T74" s="468"/>
      <c r="U74" s="468"/>
    </row>
    <row r="75" spans="1:21" ht="25.15" customHeight="1">
      <c r="O75" s="492"/>
      <c r="P75" s="492"/>
      <c r="S75" s="489"/>
      <c r="T75" s="468"/>
      <c r="U75" s="468"/>
    </row>
    <row r="76" spans="1:21" ht="85.9" customHeight="1">
      <c r="B76" s="1036" t="s">
        <v>3006</v>
      </c>
      <c r="C76" s="1036"/>
      <c r="D76" s="1036"/>
      <c r="E76" s="1036"/>
      <c r="F76" s="1036"/>
      <c r="G76" s="1036"/>
      <c r="H76" s="1036"/>
      <c r="I76" s="1036"/>
      <c r="J76" s="1036"/>
      <c r="K76" s="1036"/>
      <c r="L76" s="1036"/>
      <c r="M76" s="1036"/>
      <c r="N76" s="1036"/>
      <c r="O76" s="1036"/>
    </row>
    <row r="77" spans="1:21" ht="100.9" customHeight="1">
      <c r="B77" s="1046" t="s">
        <v>3007</v>
      </c>
      <c r="C77" s="1046"/>
      <c r="D77" s="1046"/>
      <c r="E77" s="1046"/>
      <c r="F77" s="1046"/>
      <c r="G77" s="1046"/>
      <c r="H77" s="1046"/>
      <c r="I77" s="1046"/>
      <c r="J77" s="1046"/>
      <c r="K77" s="1046"/>
      <c r="L77" s="1046"/>
      <c r="M77" s="1046"/>
      <c r="N77" s="1046"/>
      <c r="O77" s="1046"/>
    </row>
    <row r="78" spans="1:21" ht="25.15" customHeight="1"/>
    <row r="79" spans="1:21" ht="45" customHeight="1">
      <c r="B79" s="462" t="s">
        <v>3008</v>
      </c>
      <c r="C79" s="463" t="s">
        <v>1830</v>
      </c>
      <c r="D79" s="463" t="s">
        <v>2548</v>
      </c>
      <c r="E79" s="463" t="s">
        <v>2549</v>
      </c>
      <c r="F79" s="463" t="s">
        <v>2550</v>
      </c>
      <c r="G79" s="463" t="s">
        <v>2551</v>
      </c>
      <c r="H79" s="463" t="s">
        <v>2552</v>
      </c>
      <c r="I79" s="463" t="s">
        <v>2553</v>
      </c>
      <c r="J79" s="463" t="s">
        <v>2554</v>
      </c>
      <c r="K79" s="463" t="s">
        <v>2555</v>
      </c>
      <c r="L79" s="463" t="s">
        <v>2556</v>
      </c>
      <c r="M79" s="463" t="s">
        <v>2557</v>
      </c>
      <c r="N79" s="463" t="s">
        <v>2558</v>
      </c>
      <c r="O79" s="463" t="s">
        <v>2559</v>
      </c>
      <c r="P79" s="1044" t="s">
        <v>2560</v>
      </c>
      <c r="Q79" s="1045"/>
    </row>
    <row r="80" spans="1:21" ht="25.15" customHeight="1">
      <c r="A80" t="s">
        <v>759</v>
      </c>
      <c r="B80" s="469" t="s">
        <v>3051</v>
      </c>
      <c r="C80" s="470">
        <v>421.67</v>
      </c>
      <c r="D80" s="470">
        <f>IFERROR(GETPIVOTDATA("Poids (Kg)",'Data Par Département'!$A$30,"Partenaires / Associations",$A$80,"Months (Date)",D14),"")</f>
        <v>961.89999999999986</v>
      </c>
      <c r="E80" s="470">
        <f>IFERROR(GETPIVOTDATA("Poids (Kg)",'Data Par Département'!$A$30,"Partenaires / Associations",$A$80,"Months (Date)",E14),"")</f>
        <v>1814.2999999999997</v>
      </c>
      <c r="F80" s="470">
        <f>IFERROR(GETPIVOTDATA("Poids (Kg)",'Data Par Département'!$A$30,"Partenaires / Associations",$A$80,"Months (Date)",F14),"")</f>
        <v>240</v>
      </c>
      <c r="G80" s="470" t="str">
        <f>IFERROR(GETPIVOTDATA("Poids (Kg)",'Data Par Département'!$A$30,"Partenaires / Associations",$A$80,"Months (Date)",G14),"")</f>
        <v/>
      </c>
      <c r="H80" s="470" t="str">
        <f>IFERROR(GETPIVOTDATA("Poids (Kg)",'Data Par Département'!$A$30,"Partenaires / Associations",$A$80,"Months (Date)",H14),"")</f>
        <v/>
      </c>
      <c r="I80" s="470" t="str">
        <f>IFERROR(GETPIVOTDATA("Poids (Kg)",'Data Par Département'!$A$30,"Partenaires / Associations",$A$80,"Months (Date)",I14),"")</f>
        <v/>
      </c>
      <c r="J80" s="470" t="str">
        <f>IFERROR(GETPIVOTDATA("Poids (Kg)",'Data Par Département'!$A$30,"Partenaires / Associations",$A$80,"Months (Date)",J14),"")</f>
        <v/>
      </c>
      <c r="K80" s="470" t="str">
        <f>IFERROR(GETPIVOTDATA("Poids (Kg)",'Data Par Département'!$A$30,"Partenaires / Associations",$A$80,"Months (Date)",K14),"")</f>
        <v/>
      </c>
      <c r="L80" s="470" t="str">
        <f>IFERROR(GETPIVOTDATA("Poids (Kg)",'Data Par Département'!$A$30,"Partenaires / Associations",$A$80,"Months (Date)",L14),"")</f>
        <v/>
      </c>
      <c r="M80" s="470" t="str">
        <f>IFERROR(GETPIVOTDATA("Poids (Kg)",'Data Par Département'!$A$30,"Partenaires / Associations",$A$80,"Months (Date)",M14),"")</f>
        <v/>
      </c>
      <c r="N80" s="470" t="str">
        <f>IFERROR(GETPIVOTDATA("Poids (Kg)",'Data Par Département'!$A$30,"Partenaires / Associations",$A$80,"Months (Date)",N14),"")</f>
        <v/>
      </c>
      <c r="O80" s="471">
        <f t="shared" ref="O80" si="27">SUM(C80:N80)</f>
        <v>3437.87</v>
      </c>
      <c r="P80" s="472"/>
      <c r="Q80" s="473"/>
      <c r="R80" s="233"/>
    </row>
    <row r="81" spans="1:18" ht="25.15" customHeight="1">
      <c r="B81" s="469" t="s">
        <v>3009</v>
      </c>
      <c r="C81" s="470">
        <v>172.43</v>
      </c>
      <c r="D81" s="470">
        <v>812.529</v>
      </c>
      <c r="E81" s="470">
        <v>1131.1890000000001</v>
      </c>
      <c r="F81" s="470">
        <v>1030.0749999999998</v>
      </c>
      <c r="G81" s="470">
        <v>1070.5800000000002</v>
      </c>
      <c r="H81" s="470">
        <v>779.67600000000004</v>
      </c>
      <c r="I81" s="470">
        <v>478</v>
      </c>
      <c r="J81" s="470">
        <v>3230.8</v>
      </c>
      <c r="K81" s="470">
        <v>0</v>
      </c>
      <c r="L81" s="470">
        <v>858.65</v>
      </c>
      <c r="M81" s="476">
        <v>547.59999999999991</v>
      </c>
      <c r="N81" s="476">
        <v>244.5</v>
      </c>
      <c r="O81" s="471">
        <f t="shared" ref="O81:O86" si="28">SUM(C81:N81)</f>
        <v>10356.029</v>
      </c>
      <c r="P81" s="472"/>
      <c r="Q81" s="473"/>
      <c r="R81" s="233" t="s">
        <v>3010</v>
      </c>
    </row>
    <row r="82" spans="1:18" ht="25.15" customHeight="1">
      <c r="B82" s="469" t="s">
        <v>3011</v>
      </c>
      <c r="C82" s="470">
        <v>1618.7049999999999</v>
      </c>
      <c r="D82" s="470">
        <v>1013.05</v>
      </c>
      <c r="E82" s="470">
        <v>1733.3</v>
      </c>
      <c r="F82" s="470">
        <v>762.3</v>
      </c>
      <c r="G82" s="470">
        <v>809.12</v>
      </c>
      <c r="H82" s="470">
        <v>2471.665</v>
      </c>
      <c r="I82" s="470">
        <v>1014.4</v>
      </c>
      <c r="J82" s="470">
        <v>0</v>
      </c>
      <c r="K82" s="470">
        <v>45</v>
      </c>
      <c r="L82" s="470">
        <f>670+556.795</f>
        <v>1226.7950000000001</v>
      </c>
      <c r="M82" s="470">
        <v>533.9</v>
      </c>
      <c r="N82" s="470">
        <v>1507.7120000000002</v>
      </c>
      <c r="O82" s="471">
        <f t="shared" si="28"/>
        <v>12735.946999999998</v>
      </c>
      <c r="P82" s="472"/>
      <c r="Q82" s="473">
        <v>-0.63542954442257016</v>
      </c>
      <c r="R82" s="233" t="s">
        <v>3010</v>
      </c>
    </row>
    <row r="83" spans="1:18" ht="25.15" customHeight="1">
      <c r="B83" s="469" t="s">
        <v>3012</v>
      </c>
      <c r="C83" s="470">
        <v>1117</v>
      </c>
      <c r="D83" s="470">
        <v>808.6</v>
      </c>
      <c r="E83" s="470">
        <v>776.56500000000005</v>
      </c>
      <c r="F83" s="470">
        <v>1183.5650000000001</v>
      </c>
      <c r="G83" s="470">
        <v>904.70800000000008</v>
      </c>
      <c r="H83" s="470">
        <v>1464.1460000000002</v>
      </c>
      <c r="I83" s="470">
        <v>1566.8</v>
      </c>
      <c r="J83" s="470">
        <v>782.83500000000004</v>
      </c>
      <c r="K83" s="470">
        <v>925.18500000000006</v>
      </c>
      <c r="L83" s="470">
        <v>1227.865</v>
      </c>
      <c r="M83" s="470">
        <v>1078.7349999999999</v>
      </c>
      <c r="N83" s="470">
        <v>1825.1</v>
      </c>
      <c r="O83" s="471">
        <f t="shared" si="28"/>
        <v>13661.104000000001</v>
      </c>
      <c r="P83" s="472"/>
      <c r="Q83" s="477">
        <v>-0.66011897720711299</v>
      </c>
      <c r="R83" s="233" t="s">
        <v>3010</v>
      </c>
    </row>
    <row r="84" spans="1:18" ht="25.15" customHeight="1">
      <c r="B84" s="469" t="s">
        <v>3013</v>
      </c>
      <c r="C84" s="470">
        <v>940.73</v>
      </c>
      <c r="D84" s="470">
        <v>1370.4</v>
      </c>
      <c r="E84" s="470">
        <v>293</v>
      </c>
      <c r="F84" s="470">
        <v>1179.4000000000001</v>
      </c>
      <c r="G84" s="470">
        <v>281</v>
      </c>
      <c r="H84" s="470">
        <v>2387.3999999999996</v>
      </c>
      <c r="I84" s="470">
        <v>321</v>
      </c>
      <c r="J84" s="470">
        <v>0</v>
      </c>
      <c r="K84" s="470">
        <v>602</v>
      </c>
      <c r="L84" s="470">
        <v>0</v>
      </c>
      <c r="M84" s="470">
        <v>277.48500000000001</v>
      </c>
      <c r="N84" s="470">
        <v>0</v>
      </c>
      <c r="O84" s="471">
        <f t="shared" si="28"/>
        <v>7652.415</v>
      </c>
      <c r="P84" s="472"/>
      <c r="Q84" s="477">
        <v>-0.39324383217585562</v>
      </c>
      <c r="R84" s="233" t="s">
        <v>3010</v>
      </c>
    </row>
    <row r="85" spans="1:18" ht="25.15" customHeight="1">
      <c r="B85" s="469" t="s">
        <v>3014</v>
      </c>
      <c r="C85" s="470">
        <v>342.32</v>
      </c>
      <c r="D85" s="470">
        <v>697.41499999999996</v>
      </c>
      <c r="E85" s="470">
        <v>3618.25</v>
      </c>
      <c r="F85" s="470">
        <v>3801.9</v>
      </c>
      <c r="G85" s="470">
        <v>3131</v>
      </c>
      <c r="H85" s="470">
        <v>2624</v>
      </c>
      <c r="I85" s="470">
        <v>1197.67</v>
      </c>
      <c r="J85" s="470">
        <v>980.49800000000005</v>
      </c>
      <c r="K85" s="470">
        <v>977</v>
      </c>
      <c r="L85" s="470">
        <v>858.54</v>
      </c>
      <c r="M85" s="470">
        <v>1240</v>
      </c>
      <c r="N85" s="470">
        <v>818.09999999999991</v>
      </c>
      <c r="O85" s="471">
        <f t="shared" si="28"/>
        <v>20286.692999999999</v>
      </c>
      <c r="P85" s="472"/>
      <c r="Q85" s="477">
        <v>-0.77112336643532786</v>
      </c>
      <c r="R85" s="544" t="s">
        <v>3015</v>
      </c>
    </row>
    <row r="86" spans="1:18" ht="25.15" customHeight="1">
      <c r="B86" s="469" t="s">
        <v>3016</v>
      </c>
      <c r="C86" s="470">
        <v>399.9</v>
      </c>
      <c r="D86" s="470">
        <v>512.31500000000005</v>
      </c>
      <c r="E86" s="470">
        <v>347.12100000000004</v>
      </c>
      <c r="F86" s="470">
        <v>537.46500000000003</v>
      </c>
      <c r="G86" s="470">
        <v>693.42499999999995</v>
      </c>
      <c r="H86" s="470">
        <v>922.9</v>
      </c>
      <c r="I86" s="470">
        <v>0</v>
      </c>
      <c r="J86" s="470">
        <v>15.211</v>
      </c>
      <c r="K86" s="470">
        <v>224.22499999999999</v>
      </c>
      <c r="L86" s="470">
        <v>309.15799999999996</v>
      </c>
      <c r="M86" s="470">
        <v>1704.463</v>
      </c>
      <c r="N86" s="470">
        <v>186.755</v>
      </c>
      <c r="O86" s="471">
        <f t="shared" si="28"/>
        <v>5852.9379999999992</v>
      </c>
      <c r="P86" s="472"/>
      <c r="Q86" s="477">
        <v>-0.20669755941375079</v>
      </c>
      <c r="R86" s="544"/>
    </row>
    <row r="89" spans="1:18" ht="48.6" customHeight="1">
      <c r="B89" s="1036" t="s">
        <v>3017</v>
      </c>
      <c r="C89" s="1036"/>
      <c r="D89" s="1036"/>
      <c r="E89" s="1036"/>
      <c r="F89" s="1036"/>
      <c r="G89" s="1036"/>
      <c r="H89" s="1036"/>
      <c r="I89" s="1036"/>
      <c r="J89" s="1036"/>
      <c r="K89" s="1036"/>
      <c r="L89" s="1036"/>
      <c r="M89" s="1036"/>
      <c r="N89" s="1036"/>
      <c r="O89" s="1036"/>
    </row>
    <row r="92" spans="1:18" ht="72" customHeight="1">
      <c r="B92" s="462" t="s">
        <v>3018</v>
      </c>
      <c r="C92" s="463" t="s">
        <v>1830</v>
      </c>
      <c r="D92" s="463" t="s">
        <v>2548</v>
      </c>
      <c r="E92" s="463" t="s">
        <v>2549</v>
      </c>
      <c r="F92" s="463" t="s">
        <v>2550</v>
      </c>
      <c r="G92" s="463" t="s">
        <v>2551</v>
      </c>
      <c r="H92" s="463" t="s">
        <v>2552</v>
      </c>
      <c r="I92" s="463" t="s">
        <v>2553</v>
      </c>
      <c r="J92" s="463" t="s">
        <v>2554</v>
      </c>
      <c r="K92" s="463" t="s">
        <v>2555</v>
      </c>
      <c r="L92" s="463" t="s">
        <v>2556</v>
      </c>
      <c r="M92" s="463" t="s">
        <v>2557</v>
      </c>
      <c r="N92" s="463" t="s">
        <v>2558</v>
      </c>
      <c r="O92" s="463" t="s">
        <v>2559</v>
      </c>
      <c r="P92" s="464" t="s">
        <v>2560</v>
      </c>
      <c r="Q92" s="465"/>
    </row>
    <row r="93" spans="1:18" ht="25.15" customHeight="1">
      <c r="A93" t="s">
        <v>704</v>
      </c>
      <c r="B93" s="469" t="s">
        <v>3019</v>
      </c>
      <c r="C93" s="470">
        <v>214.57999999999998</v>
      </c>
      <c r="D93" s="470">
        <f>IFERROR(GETPIVOTDATA("Poids (Kg)",'Data Par Département'!$A$30,"Partenaires / Associations",$A$93,"Months (Date)",D14),"")</f>
        <v>109.2</v>
      </c>
      <c r="E93" s="470">
        <f>IFERROR(GETPIVOTDATA("Poids (Kg)",'Data Par Département'!$A$30,"Partenaires / Associations",$A$93,"Months (Date)",E14),"")</f>
        <v>180.01</v>
      </c>
      <c r="F93" s="470">
        <f>IFERROR(GETPIVOTDATA("Poids (Kg)",'Data Par Département'!$A$30,"Partenaires / Associations",$A$93,"Months (Date)",F14),"")</f>
        <v>50.49</v>
      </c>
      <c r="G93" s="470" t="str">
        <f>IFERROR(GETPIVOTDATA("Poids (Kg)",'Data Par Département'!$A$30,"Partenaires / Associations",$A$93,"Months (Date)",G14),"")</f>
        <v/>
      </c>
      <c r="H93" s="470" t="str">
        <f>IFERROR(GETPIVOTDATA("Poids (Kg)",'Data Par Département'!$A$30,"Partenaires / Associations",$A$93,"Months (Date)",H14),"")</f>
        <v/>
      </c>
      <c r="I93" s="470" t="str">
        <f>IFERROR(GETPIVOTDATA("Poids (Kg)",'Data Par Département'!$A$30,"Partenaires / Associations",$A$93,"Months (Date)",I14),"")</f>
        <v/>
      </c>
      <c r="J93" s="470" t="str">
        <f>IFERROR(GETPIVOTDATA("Poids (Kg)",'Data Par Département'!$A$30,"Partenaires / Associations",$A$93,"Months (Date)",J14),"")</f>
        <v/>
      </c>
      <c r="K93" s="470" t="str">
        <f>IFERROR(GETPIVOTDATA("Poids (Kg)",'Data Par Département'!$A$30,"Partenaires / Associations",$A$93,"Months (Date)",K14),"")</f>
        <v/>
      </c>
      <c r="L93" s="470" t="str">
        <f>IFERROR(GETPIVOTDATA("Poids (Kg)",'Data Par Département'!$A$30,"Partenaires / Associations",$A$93,"Months (Date)",L14),"")</f>
        <v/>
      </c>
      <c r="M93" s="470" t="str">
        <f>IFERROR(GETPIVOTDATA("Poids (Kg)",'Data Par Département'!$A$30,"Partenaires / Associations",$A$93,"Months (Date)",M14),"")</f>
        <v/>
      </c>
      <c r="N93" s="470" t="str">
        <f>IFERROR(GETPIVOTDATA("Poids (Kg)",'Data Par Département'!$A$30,"Partenaires / Associations",$A$93,"Months (Date)",N14),"")</f>
        <v/>
      </c>
      <c r="O93" s="471">
        <f t="shared" ref="O93:O95" si="29">SUM(C93:N93)</f>
        <v>554.28</v>
      </c>
      <c r="P93" s="482"/>
      <c r="Q93" s="473"/>
    </row>
    <row r="94" spans="1:18" ht="25.15" customHeight="1">
      <c r="B94" s="469" t="s">
        <v>3020</v>
      </c>
      <c r="C94" s="470">
        <v>25.23</v>
      </c>
      <c r="D94" s="470">
        <v>110.24</v>
      </c>
      <c r="E94" s="470">
        <v>0</v>
      </c>
      <c r="F94" s="470">
        <v>36.54</v>
      </c>
      <c r="G94" s="470">
        <v>0</v>
      </c>
      <c r="H94" s="470">
        <v>142</v>
      </c>
      <c r="I94" s="470">
        <v>238.95</v>
      </c>
      <c r="J94" s="470">
        <v>64.56</v>
      </c>
      <c r="K94" s="470">
        <v>189.9</v>
      </c>
      <c r="L94" s="476">
        <v>162.19</v>
      </c>
      <c r="M94" s="476">
        <v>100.25999999999999</v>
      </c>
      <c r="N94" s="476">
        <v>106.15</v>
      </c>
      <c r="O94" s="471">
        <f t="shared" si="29"/>
        <v>1176.02</v>
      </c>
      <c r="P94" s="482"/>
      <c r="Q94" s="473"/>
    </row>
    <row r="95" spans="1:18" ht="25.15" customHeight="1">
      <c r="B95" s="469" t="s">
        <v>3021</v>
      </c>
      <c r="C95" s="470">
        <v>0</v>
      </c>
      <c r="D95" s="470">
        <v>0</v>
      </c>
      <c r="E95" s="470">
        <v>0</v>
      </c>
      <c r="F95" s="470">
        <v>0</v>
      </c>
      <c r="G95" s="470">
        <v>0</v>
      </c>
      <c r="H95" s="470">
        <v>0</v>
      </c>
      <c r="I95" s="470">
        <v>0</v>
      </c>
      <c r="J95" s="470">
        <v>0</v>
      </c>
      <c r="K95" s="470">
        <v>0</v>
      </c>
      <c r="L95" s="470">
        <v>120.7</v>
      </c>
      <c r="M95" s="470">
        <v>47.4</v>
      </c>
      <c r="N95" s="470">
        <v>32.58</v>
      </c>
      <c r="O95" s="471">
        <f t="shared" si="29"/>
        <v>200.68</v>
      </c>
      <c r="P95" s="482" t="s">
        <v>2884</v>
      </c>
      <c r="Q95" s="473"/>
    </row>
    <row r="98" spans="1:17" ht="72" customHeight="1">
      <c r="B98" s="462" t="s">
        <v>3022</v>
      </c>
      <c r="C98" s="463" t="s">
        <v>1830</v>
      </c>
      <c r="D98" s="463" t="s">
        <v>2548</v>
      </c>
      <c r="E98" s="463" t="s">
        <v>2549</v>
      </c>
      <c r="F98" s="463" t="s">
        <v>2550</v>
      </c>
      <c r="G98" s="463" t="s">
        <v>2551</v>
      </c>
      <c r="H98" s="463" t="s">
        <v>2552</v>
      </c>
      <c r="I98" s="463" t="s">
        <v>2553</v>
      </c>
      <c r="J98" s="463" t="s">
        <v>2554</v>
      </c>
      <c r="K98" s="463" t="s">
        <v>2555</v>
      </c>
      <c r="L98" s="463" t="s">
        <v>2556</v>
      </c>
      <c r="M98" s="463" t="s">
        <v>2557</v>
      </c>
      <c r="N98" s="463" t="s">
        <v>2558</v>
      </c>
      <c r="O98" s="463" t="s">
        <v>2559</v>
      </c>
      <c r="P98" s="464" t="s">
        <v>2560</v>
      </c>
      <c r="Q98" s="465"/>
    </row>
    <row r="99" spans="1:17" ht="25.15" customHeight="1">
      <c r="A99" t="s">
        <v>1229</v>
      </c>
      <c r="B99" s="469" t="s">
        <v>3023</v>
      </c>
      <c r="C99" s="470">
        <v>0</v>
      </c>
      <c r="D99" s="470" t="str">
        <f>IFERROR(GETPIVOTDATA("Poids (Kg)",'Data Par Département'!$A$30,"Partenaires / Associations",$A$99,"Months (Date)",D14),"")</f>
        <v/>
      </c>
      <c r="E99" s="470" t="str">
        <f>IFERROR(GETPIVOTDATA("Poids (Kg)",'Data Par Département'!$A$30,"Partenaires / Associations",$A$99,"Months (Date)",E14),"")</f>
        <v/>
      </c>
      <c r="F99" s="470" t="str">
        <f>IFERROR(GETPIVOTDATA("Poids (Kg)",'Data Par Département'!$A$30,"Partenaires / Associations",$A$99,"Months (Date)",F14),"")</f>
        <v/>
      </c>
      <c r="G99" s="470" t="str">
        <f>IFERROR(GETPIVOTDATA("Poids (Kg)",'Data Par Département'!$A$30,"Partenaires / Associations",$A$99,"Months (Date)",G14),"")</f>
        <v/>
      </c>
      <c r="H99" s="470" t="str">
        <f>IFERROR(GETPIVOTDATA("Poids (Kg)",'Data Par Département'!$A$30,"Partenaires / Associations",$A$99,"Months (Date)",H14),"")</f>
        <v/>
      </c>
      <c r="I99" s="470" t="str">
        <f>IFERROR(GETPIVOTDATA("Poids (Kg)",'Data Par Département'!$A$30,"Partenaires / Associations",$A$99,"Months (Date)",I14),"")</f>
        <v/>
      </c>
      <c r="J99" s="470" t="str">
        <f>IFERROR(GETPIVOTDATA("Poids (Kg)",'Data Par Département'!$A$30,"Partenaires / Associations",$A$99,"Months (Date)",J14),"")</f>
        <v/>
      </c>
      <c r="K99" s="470" t="str">
        <f>IFERROR(GETPIVOTDATA("Poids (Kg)",'Data Par Département'!$A$30,"Partenaires / Associations",$A$99,"Months (Date)",K14),"")</f>
        <v/>
      </c>
      <c r="L99" s="470" t="str">
        <f>IFERROR(GETPIVOTDATA("Poids (Kg)",'Data Par Département'!$A$30,"Partenaires / Associations",$A$99,"Months (Date)",L14),"")</f>
        <v/>
      </c>
      <c r="M99" s="470" t="str">
        <f>IFERROR(GETPIVOTDATA("Poids (Kg)",'Data Par Département'!$A$30,"Partenaires / Associations",$A$99,"Months (Date)",M14),"")</f>
        <v/>
      </c>
      <c r="N99" s="470" t="str">
        <f>IFERROR(GETPIVOTDATA("Poids (Kg)",'Data Par Département'!$A$30,"Partenaires / Associations",$A$99,"Months (Date)",N14),"")</f>
        <v/>
      </c>
      <c r="O99" s="471">
        <f t="shared" ref="O99:O101" si="30">SUM(C99:N99)</f>
        <v>0</v>
      </c>
      <c r="P99" s="482"/>
      <c r="Q99" s="473"/>
    </row>
    <row r="100" spans="1:17" ht="25.15" customHeight="1">
      <c r="B100" s="469" t="s">
        <v>3024</v>
      </c>
      <c r="C100" s="470">
        <v>0</v>
      </c>
      <c r="D100" s="470">
        <v>0</v>
      </c>
      <c r="E100" s="470">
        <v>301.04000000000002</v>
      </c>
      <c r="F100" s="470">
        <v>0</v>
      </c>
      <c r="G100" s="470">
        <v>0</v>
      </c>
      <c r="H100" s="470">
        <v>0</v>
      </c>
      <c r="I100" s="470">
        <v>0</v>
      </c>
      <c r="J100" s="470">
        <v>0</v>
      </c>
      <c r="K100" s="470">
        <v>0</v>
      </c>
      <c r="L100" s="476">
        <v>0</v>
      </c>
      <c r="M100" s="476">
        <v>0</v>
      </c>
      <c r="N100" s="476">
        <v>0</v>
      </c>
      <c r="O100" s="471">
        <f t="shared" si="30"/>
        <v>301.04000000000002</v>
      </c>
      <c r="P100" s="482"/>
      <c r="Q100" s="473"/>
    </row>
    <row r="101" spans="1:17" ht="25.15" customHeight="1">
      <c r="B101" s="469" t="s">
        <v>3025</v>
      </c>
      <c r="C101" s="470">
        <v>0</v>
      </c>
      <c r="D101" s="470">
        <v>0</v>
      </c>
      <c r="E101" s="470">
        <v>0</v>
      </c>
      <c r="F101" s="470">
        <v>0</v>
      </c>
      <c r="G101" s="470">
        <v>0</v>
      </c>
      <c r="H101" s="470">
        <v>0</v>
      </c>
      <c r="I101" s="470">
        <v>0</v>
      </c>
      <c r="J101" s="470">
        <v>0</v>
      </c>
      <c r="K101" s="470">
        <v>0</v>
      </c>
      <c r="L101" s="470">
        <v>0</v>
      </c>
      <c r="M101" s="470">
        <v>0</v>
      </c>
      <c r="N101" s="470">
        <v>0</v>
      </c>
      <c r="O101" s="471">
        <f t="shared" si="30"/>
        <v>0</v>
      </c>
      <c r="P101" s="482"/>
      <c r="Q101" s="473"/>
    </row>
    <row r="104" spans="1:17" ht="72" customHeight="1">
      <c r="B104" s="462" t="s">
        <v>3026</v>
      </c>
      <c r="C104" s="463" t="s">
        <v>1830</v>
      </c>
      <c r="D104" s="463" t="s">
        <v>2548</v>
      </c>
      <c r="E104" s="463" t="s">
        <v>2549</v>
      </c>
      <c r="F104" s="463" t="s">
        <v>2550</v>
      </c>
      <c r="G104" s="463" t="s">
        <v>2551</v>
      </c>
      <c r="H104" s="463" t="s">
        <v>2552</v>
      </c>
      <c r="I104" s="463" t="s">
        <v>2553</v>
      </c>
      <c r="J104" s="463" t="s">
        <v>2554</v>
      </c>
      <c r="K104" s="463" t="s">
        <v>2555</v>
      </c>
      <c r="L104" s="463" t="s">
        <v>2556</v>
      </c>
      <c r="M104" s="463" t="s">
        <v>2557</v>
      </c>
      <c r="N104" s="463" t="s">
        <v>2558</v>
      </c>
      <c r="O104" s="463" t="s">
        <v>2559</v>
      </c>
      <c r="P104" s="464" t="s">
        <v>2560</v>
      </c>
      <c r="Q104" s="465"/>
    </row>
    <row r="105" spans="1:17" ht="25.15" customHeight="1">
      <c r="A105" t="s">
        <v>120</v>
      </c>
      <c r="B105" s="469" t="s">
        <v>3027</v>
      </c>
      <c r="C105" s="470">
        <v>0</v>
      </c>
      <c r="D105" s="470" t="str">
        <f>IFERROR(GETPIVOTDATA("Poids (Kg)",'Data Par Département'!$A$30,"Partenaires / Associations",$A$105,"Months (Date)",D14),"")</f>
        <v/>
      </c>
      <c r="E105" s="470" t="str">
        <f>IFERROR(GETPIVOTDATA("Poids (Kg)",'Data Par Département'!$A$30,"Partenaires / Associations",$A$105,"Months (Date)",E14),"")</f>
        <v/>
      </c>
      <c r="F105" s="470" t="str">
        <f>IFERROR(GETPIVOTDATA("Poids (Kg)",'Data Par Département'!$A$30,"Partenaires / Associations",$A$105,"Months (Date)",F14),"")</f>
        <v/>
      </c>
      <c r="G105" s="470" t="str">
        <f>IFERROR(GETPIVOTDATA("Poids (Kg)",'Data Par Département'!$A$30,"Partenaires / Associations",$A$105,"Months (Date)",G14),"")</f>
        <v/>
      </c>
      <c r="H105" s="470" t="str">
        <f>IFERROR(GETPIVOTDATA("Poids (Kg)",'Data Par Département'!$A$30,"Partenaires / Associations",$A$105,"Months (Date)",H14),"")</f>
        <v/>
      </c>
      <c r="I105" s="470" t="str">
        <f>IFERROR(GETPIVOTDATA("Poids (Kg)",'Data Par Département'!$A$30,"Partenaires / Associations",$A$105,"Months (Date)",I14),"")</f>
        <v/>
      </c>
      <c r="J105" s="470" t="str">
        <f>IFERROR(GETPIVOTDATA("Poids (Kg)",'Data Par Département'!$A$30,"Partenaires / Associations",$A$105,"Months (Date)",J14),"")</f>
        <v/>
      </c>
      <c r="K105" s="470" t="str">
        <f>IFERROR(GETPIVOTDATA("Poids (Kg)",'Data Par Département'!$A$30,"Partenaires / Associations",$A$105,"Months (Date)",K14),"")</f>
        <v/>
      </c>
      <c r="L105" s="470" t="str">
        <f>IFERROR(GETPIVOTDATA("Poids (Kg)",'Data Par Département'!$A$30,"Partenaires / Associations",$A$105,"Months (Date)",L14),"")</f>
        <v/>
      </c>
      <c r="M105" s="470" t="str">
        <f>IFERROR(GETPIVOTDATA("Poids (Kg)",'Data Par Département'!$A$30,"Partenaires / Associations",$A$105,"Months (Date)",M14),"")</f>
        <v/>
      </c>
      <c r="N105" s="470" t="str">
        <f>IFERROR(GETPIVOTDATA("Poids (Kg)",'Data Par Département'!$A$30,"Partenaires / Associations",$A$105,"Months (Date)",N14),"")</f>
        <v/>
      </c>
      <c r="O105" s="471">
        <f t="shared" ref="O105:O107" si="31">SUM(C105:N105)</f>
        <v>0</v>
      </c>
      <c r="P105" s="482"/>
      <c r="Q105" s="473"/>
    </row>
    <row r="106" spans="1:17" ht="25.15" customHeight="1">
      <c r="B106" s="469" t="s">
        <v>3028</v>
      </c>
      <c r="C106" s="470">
        <v>0</v>
      </c>
      <c r="D106" s="470">
        <v>0</v>
      </c>
      <c r="E106" s="470">
        <v>0</v>
      </c>
      <c r="F106" s="470">
        <v>0</v>
      </c>
      <c r="G106" s="470">
        <v>0</v>
      </c>
      <c r="H106" s="470">
        <v>0</v>
      </c>
      <c r="I106" s="470">
        <v>0</v>
      </c>
      <c r="J106" s="470">
        <v>0</v>
      </c>
      <c r="K106" s="470">
        <v>0</v>
      </c>
      <c r="L106" s="476">
        <v>0</v>
      </c>
      <c r="M106" s="476">
        <v>0</v>
      </c>
      <c r="N106" s="476">
        <v>2219.5</v>
      </c>
      <c r="O106" s="471">
        <f t="shared" si="31"/>
        <v>2219.5</v>
      </c>
      <c r="P106" s="482"/>
      <c r="Q106" s="473"/>
    </row>
    <row r="107" spans="1:17" ht="25.15" customHeight="1">
      <c r="B107" s="469" t="s">
        <v>3029</v>
      </c>
      <c r="C107" s="470">
        <v>0</v>
      </c>
      <c r="D107" s="470">
        <v>0</v>
      </c>
      <c r="E107" s="470">
        <v>0</v>
      </c>
      <c r="F107" s="470">
        <v>0</v>
      </c>
      <c r="G107" s="470">
        <v>0</v>
      </c>
      <c r="H107" s="470">
        <v>0</v>
      </c>
      <c r="I107" s="470">
        <v>0</v>
      </c>
      <c r="J107" s="470">
        <v>0</v>
      </c>
      <c r="K107" s="470">
        <v>0</v>
      </c>
      <c r="L107" s="476">
        <v>0</v>
      </c>
      <c r="M107" s="470">
        <v>738.5</v>
      </c>
      <c r="N107" s="470">
        <v>1109</v>
      </c>
      <c r="O107" s="471">
        <f t="shared" si="31"/>
        <v>1847.5</v>
      </c>
      <c r="P107" s="482" t="s">
        <v>3030</v>
      </c>
      <c r="Q107" s="473"/>
    </row>
    <row r="110" spans="1:17" ht="85.9" customHeight="1">
      <c r="B110" s="1036" t="s">
        <v>3031</v>
      </c>
      <c r="C110" s="1036"/>
      <c r="D110" s="1036"/>
      <c r="E110" s="1036"/>
      <c r="F110" s="1036"/>
      <c r="G110" s="1036"/>
      <c r="H110" s="1036"/>
      <c r="I110" s="1036"/>
      <c r="J110" s="1036"/>
      <c r="K110" s="1036"/>
      <c r="L110" s="1036"/>
      <c r="M110" s="1036"/>
      <c r="N110" s="1036"/>
      <c r="O110" s="1036"/>
    </row>
    <row r="111" spans="1:17">
      <c r="C111">
        <v>3</v>
      </c>
      <c r="D111">
        <v>4</v>
      </c>
      <c r="E111">
        <v>5</v>
      </c>
      <c r="F111">
        <v>6</v>
      </c>
      <c r="G111">
        <v>7</v>
      </c>
      <c r="H111">
        <v>8</v>
      </c>
      <c r="I111">
        <v>9</v>
      </c>
      <c r="J111">
        <v>10</v>
      </c>
      <c r="K111">
        <v>11</v>
      </c>
      <c r="L111">
        <v>12</v>
      </c>
      <c r="M111">
        <v>13</v>
      </c>
      <c r="N111">
        <v>14</v>
      </c>
    </row>
    <row r="112" spans="1:17" ht="45" customHeight="1">
      <c r="B112" s="462" t="s">
        <v>2691</v>
      </c>
      <c r="C112" s="463" t="s">
        <v>1830</v>
      </c>
      <c r="D112" s="463" t="s">
        <v>2548</v>
      </c>
      <c r="E112" s="463" t="s">
        <v>2549</v>
      </c>
      <c r="F112" s="463" t="s">
        <v>2550</v>
      </c>
      <c r="G112" s="463" t="s">
        <v>2551</v>
      </c>
      <c r="H112" s="463" t="s">
        <v>2552</v>
      </c>
      <c r="I112" s="463" t="s">
        <v>2553</v>
      </c>
      <c r="J112" s="463" t="s">
        <v>2554</v>
      </c>
      <c r="K112" s="463" t="s">
        <v>2555</v>
      </c>
      <c r="L112" s="463" t="s">
        <v>2556</v>
      </c>
      <c r="M112" s="463" t="s">
        <v>2557</v>
      </c>
      <c r="N112" s="463" t="s">
        <v>2558</v>
      </c>
      <c r="O112" s="463" t="s">
        <v>2559</v>
      </c>
    </row>
    <row r="113" spans="2:19" ht="25.15" customHeight="1">
      <c r="B113" s="469" t="s">
        <v>704</v>
      </c>
      <c r="C113" s="526">
        <v>214.57999999999998</v>
      </c>
      <c r="D113" s="526">
        <f>VLOOKUP($B$113,$A$80:$O$107,D111,0)</f>
        <v>109.2</v>
      </c>
      <c r="E113" s="526">
        <f t="shared" ref="E113:N113" si="32">VLOOKUP($B$113,$A$80:$O$107,E111,0)</f>
        <v>180.01</v>
      </c>
      <c r="F113" s="526">
        <f t="shared" si="32"/>
        <v>50.49</v>
      </c>
      <c r="G113" s="526" t="str">
        <f t="shared" si="32"/>
        <v/>
      </c>
      <c r="H113" s="526" t="str">
        <f t="shared" si="32"/>
        <v/>
      </c>
      <c r="I113" s="526" t="str">
        <f t="shared" si="32"/>
        <v/>
      </c>
      <c r="J113" s="526" t="str">
        <f t="shared" si="32"/>
        <v/>
      </c>
      <c r="K113" s="526" t="str">
        <f t="shared" si="32"/>
        <v/>
      </c>
      <c r="L113" s="526" t="str">
        <f t="shared" si="32"/>
        <v/>
      </c>
      <c r="M113" s="526" t="str">
        <f t="shared" si="32"/>
        <v/>
      </c>
      <c r="N113" s="526" t="str">
        <f t="shared" si="32"/>
        <v/>
      </c>
      <c r="O113" s="526">
        <f>SUM(C113:N113)</f>
        <v>554.28</v>
      </c>
    </row>
    <row r="114" spans="2:19" ht="25.15" customHeight="1">
      <c r="B114" s="469" t="s">
        <v>1229</v>
      </c>
      <c r="C114" s="526"/>
      <c r="D114" s="526" t="str">
        <f>VLOOKUP($B$114,$A$80:$O$107,D111,0)</f>
        <v/>
      </c>
      <c r="E114" s="526" t="str">
        <f t="shared" ref="E114:N114" si="33">VLOOKUP($B$114,$A$80:$O$107,E111,0)</f>
        <v/>
      </c>
      <c r="F114" s="526" t="str">
        <f t="shared" si="33"/>
        <v/>
      </c>
      <c r="G114" s="526" t="str">
        <f t="shared" si="33"/>
        <v/>
      </c>
      <c r="H114" s="526" t="str">
        <f t="shared" si="33"/>
        <v/>
      </c>
      <c r="I114" s="526" t="str">
        <f t="shared" si="33"/>
        <v/>
      </c>
      <c r="J114" s="526" t="str">
        <f t="shared" si="33"/>
        <v/>
      </c>
      <c r="K114" s="526" t="str">
        <f t="shared" si="33"/>
        <v/>
      </c>
      <c r="L114" s="526" t="str">
        <f t="shared" si="33"/>
        <v/>
      </c>
      <c r="M114" s="526" t="str">
        <f t="shared" si="33"/>
        <v/>
      </c>
      <c r="N114" s="526" t="str">
        <f t="shared" si="33"/>
        <v/>
      </c>
      <c r="O114" s="526">
        <f t="shared" ref="O114" si="34">SUM(C114:N114)</f>
        <v>0</v>
      </c>
    </row>
    <row r="115" spans="2:19" ht="45" customHeight="1">
      <c r="B115" s="462" t="s">
        <v>1833</v>
      </c>
      <c r="C115" s="527">
        <f t="shared" ref="C115:O115" si="35">SUM(C113:C114)</f>
        <v>214.57999999999998</v>
      </c>
      <c r="D115" s="527">
        <f t="shared" si="35"/>
        <v>109.2</v>
      </c>
      <c r="E115" s="527">
        <f t="shared" si="35"/>
        <v>180.01</v>
      </c>
      <c r="F115" s="527">
        <f t="shared" si="35"/>
        <v>50.49</v>
      </c>
      <c r="G115" s="527">
        <f t="shared" si="35"/>
        <v>0</v>
      </c>
      <c r="H115" s="527">
        <f t="shared" si="35"/>
        <v>0</v>
      </c>
      <c r="I115" s="527">
        <f t="shared" si="35"/>
        <v>0</v>
      </c>
      <c r="J115" s="527">
        <f t="shared" si="35"/>
        <v>0</v>
      </c>
      <c r="K115" s="527">
        <f t="shared" si="35"/>
        <v>0</v>
      </c>
      <c r="L115" s="527">
        <f t="shared" si="35"/>
        <v>0</v>
      </c>
      <c r="M115" s="527">
        <f t="shared" si="35"/>
        <v>0</v>
      </c>
      <c r="N115" s="527">
        <f t="shared" si="35"/>
        <v>0</v>
      </c>
      <c r="O115" s="527">
        <f t="shared" si="35"/>
        <v>554.28</v>
      </c>
    </row>
    <row r="118" spans="2:19" s="495" customFormat="1" ht="69.599999999999994" customHeight="1">
      <c r="B118" s="1032" t="s">
        <v>3032</v>
      </c>
      <c r="C118" s="1032"/>
      <c r="D118" s="1032"/>
      <c r="E118" s="1032"/>
      <c r="F118" s="1032"/>
      <c r="G118" s="1032"/>
      <c r="H118" s="1032"/>
      <c r="I118" s="1032"/>
      <c r="J118" s="1032"/>
      <c r="K118" s="1032"/>
      <c r="L118" s="1032"/>
      <c r="M118" s="1032"/>
      <c r="N118" s="1032"/>
      <c r="O118" s="1032"/>
      <c r="S118" s="496"/>
    </row>
    <row r="119" spans="2:19" ht="37.9" customHeight="1">
      <c r="B119" s="497" t="s">
        <v>3033</v>
      </c>
    </row>
    <row r="120" spans="2:19" ht="15.75" customHeight="1">
      <c r="B120" s="498" t="s">
        <v>3034</v>
      </c>
      <c r="C120" s="545"/>
      <c r="D120" s="546"/>
      <c r="E120" s="545"/>
      <c r="F120" s="547"/>
      <c r="G120" s="548"/>
    </row>
    <row r="122" spans="2:19" ht="37.15" customHeight="1">
      <c r="B122" s="499" t="s">
        <v>2586</v>
      </c>
      <c r="C122" s="510" t="s">
        <v>2587</v>
      </c>
      <c r="D122" s="510" t="s">
        <v>2589</v>
      </c>
      <c r="E122" s="510" t="s">
        <v>2588</v>
      </c>
      <c r="F122" s="501" t="s">
        <v>2590</v>
      </c>
    </row>
    <row r="123" spans="2:19" ht="15.75" customHeight="1">
      <c r="B123" s="505" t="s">
        <v>120</v>
      </c>
      <c r="C123" s="505" t="s">
        <v>123</v>
      </c>
      <c r="D123" s="529">
        <v>94</v>
      </c>
      <c r="E123" s="505" t="s">
        <v>13</v>
      </c>
      <c r="F123" s="507">
        <v>2219.5</v>
      </c>
    </row>
    <row r="124" spans="2:19" ht="34.9" customHeight="1">
      <c r="B124" s="505" t="s">
        <v>704</v>
      </c>
      <c r="C124" s="505" t="s">
        <v>708</v>
      </c>
      <c r="D124" s="529">
        <v>94</v>
      </c>
      <c r="E124" s="503" t="s">
        <v>7</v>
      </c>
      <c r="F124" s="507">
        <v>1176.02</v>
      </c>
    </row>
    <row r="125" spans="2:19" ht="15.75" customHeight="1">
      <c r="F125" s="509">
        <f>SUM(F123:F124)</f>
        <v>3395.52</v>
      </c>
    </row>
    <row r="127" spans="2:19" s="495" customFormat="1" ht="69.599999999999994" customHeight="1">
      <c r="B127" s="1032" t="s">
        <v>3035</v>
      </c>
      <c r="C127" s="1032"/>
      <c r="D127" s="1032"/>
      <c r="E127" s="1032"/>
      <c r="F127" s="1032"/>
      <c r="G127" s="1032"/>
      <c r="H127" s="1032"/>
      <c r="I127" s="1032"/>
      <c r="J127" s="1032"/>
      <c r="K127" s="1032"/>
      <c r="L127" s="1032"/>
      <c r="M127" s="1032"/>
      <c r="N127" s="1032"/>
      <c r="O127" s="1032"/>
      <c r="S127" s="496"/>
    </row>
    <row r="128" spans="2:19" ht="37.9" customHeight="1">
      <c r="B128" s="497" t="s">
        <v>3036</v>
      </c>
    </row>
    <row r="129" spans="2:7" ht="15.75" customHeight="1">
      <c r="B129" s="498" t="s">
        <v>3037</v>
      </c>
      <c r="C129" s="545"/>
      <c r="D129" s="546"/>
      <c r="E129" s="545"/>
      <c r="F129" s="547"/>
      <c r="G129" s="548"/>
    </row>
    <row r="131" spans="2:7" ht="35.450000000000003" customHeight="1">
      <c r="B131" s="499" t="s">
        <v>2594</v>
      </c>
      <c r="C131" s="510" t="s">
        <v>2587</v>
      </c>
      <c r="D131" s="501" t="s">
        <v>2595</v>
      </c>
      <c r="E131" s="501" t="s">
        <v>2589</v>
      </c>
      <c r="F131" s="501" t="s">
        <v>2596</v>
      </c>
    </row>
    <row r="132" spans="2:7" ht="15.75" customHeight="1">
      <c r="B132" s="511" t="s">
        <v>759</v>
      </c>
      <c r="C132" s="511" t="s">
        <v>762</v>
      </c>
      <c r="D132" s="549" t="s">
        <v>49</v>
      </c>
      <c r="E132" s="511">
        <v>94</v>
      </c>
      <c r="F132" s="507">
        <v>10356.029</v>
      </c>
    </row>
    <row r="133" spans="2:7" ht="15.75" customHeight="1">
      <c r="E133" s="233"/>
      <c r="F133" s="509">
        <f>SUM(F132:F132)</f>
        <v>10356.029</v>
      </c>
    </row>
  </sheetData>
  <mergeCells count="27">
    <mergeCell ref="B4:O4"/>
    <mergeCell ref="B5:O5"/>
    <mergeCell ref="B6:O6"/>
    <mergeCell ref="C7:O7"/>
    <mergeCell ref="Q7:S7"/>
    <mergeCell ref="C9:O9"/>
    <mergeCell ref="Q9:S9"/>
    <mergeCell ref="B10:O10"/>
    <mergeCell ref="C11:O11"/>
    <mergeCell ref="B8:O8"/>
    <mergeCell ref="B12:O12"/>
    <mergeCell ref="Q11:S11"/>
    <mergeCell ref="B89:O89"/>
    <mergeCell ref="B110:O110"/>
    <mergeCell ref="B118:O118"/>
    <mergeCell ref="P15:Q15"/>
    <mergeCell ref="P24:Q24"/>
    <mergeCell ref="P32:Q32"/>
    <mergeCell ref="P40:Q40"/>
    <mergeCell ref="P49:Q49"/>
    <mergeCell ref="P57:Q57"/>
    <mergeCell ref="B13:C13"/>
    <mergeCell ref="B127:O127"/>
    <mergeCell ref="P66:Q66"/>
    <mergeCell ref="B76:O76"/>
    <mergeCell ref="B77:O77"/>
    <mergeCell ref="P79:Q79"/>
  </mergeCells>
  <conditionalFormatting sqref="B122:B124">
    <cfRule type="duplicateValues" dxfId="63" priority="16"/>
  </conditionalFormatting>
  <conditionalFormatting sqref="B131">
    <cfRule type="duplicateValues" dxfId="62" priority="15"/>
  </conditionalFormatting>
  <conditionalFormatting sqref="C16:C22">
    <cfRule type="colorScale" priority="107">
      <colorScale>
        <cfvo type="min"/>
        <cfvo type="max"/>
        <color rgb="FFFFFF00"/>
        <color rgb="FF00B050"/>
      </colorScale>
    </cfRule>
  </conditionalFormatting>
  <conditionalFormatting sqref="C25:C31">
    <cfRule type="colorScale" priority="94">
      <colorScale>
        <cfvo type="min"/>
        <cfvo type="max"/>
        <color rgb="FFFFFF00"/>
        <color rgb="FF00B050"/>
      </colorScale>
    </cfRule>
  </conditionalFormatting>
  <conditionalFormatting sqref="C33:C39">
    <cfRule type="colorScale" priority="81">
      <colorScale>
        <cfvo type="min"/>
        <cfvo type="max"/>
        <color rgb="FFFFFF00"/>
        <color rgb="FF00B050"/>
      </colorScale>
    </cfRule>
  </conditionalFormatting>
  <conditionalFormatting sqref="C41:C47">
    <cfRule type="colorScale" priority="68">
      <colorScale>
        <cfvo type="min"/>
        <cfvo type="max"/>
        <color rgb="FFFFFF00"/>
        <color rgb="FF00B050"/>
      </colorScale>
    </cfRule>
  </conditionalFormatting>
  <conditionalFormatting sqref="C50:C56">
    <cfRule type="colorScale" priority="55">
      <colorScale>
        <cfvo type="min"/>
        <cfvo type="max"/>
        <color rgb="FFFFFF00"/>
        <color rgb="FF00B050"/>
      </colorScale>
    </cfRule>
  </conditionalFormatting>
  <conditionalFormatting sqref="C58">
    <cfRule type="colorScale" priority="14">
      <colorScale>
        <cfvo type="min"/>
        <cfvo type="max"/>
        <color rgb="FFFFFF00"/>
        <color rgb="FF00B050"/>
      </colorScale>
    </cfRule>
  </conditionalFormatting>
  <conditionalFormatting sqref="C59:C64">
    <cfRule type="colorScale" priority="42">
      <colorScale>
        <cfvo type="min"/>
        <cfvo type="max"/>
        <color rgb="FFFFFF00"/>
        <color rgb="FF00B050"/>
      </colorScale>
    </cfRule>
  </conditionalFormatting>
  <conditionalFormatting sqref="C67:C73">
    <cfRule type="colorScale" priority="29">
      <colorScale>
        <cfvo type="min"/>
        <cfvo type="max"/>
        <color rgb="FFFFFF00"/>
        <color rgb="FF00B050"/>
      </colorScale>
    </cfRule>
  </conditionalFormatting>
  <conditionalFormatting sqref="C80:C86">
    <cfRule type="colorScale" priority="120">
      <colorScale>
        <cfvo type="min"/>
        <cfvo type="max"/>
        <color rgb="FFFFFF00"/>
        <color rgb="FF00B050"/>
      </colorScale>
    </cfRule>
  </conditionalFormatting>
  <conditionalFormatting sqref="C93:C95">
    <cfRule type="colorScale" priority="152">
      <colorScale>
        <cfvo type="min"/>
        <cfvo type="max"/>
        <color rgb="FFFFFF00"/>
        <color rgb="FF00B050"/>
      </colorScale>
    </cfRule>
  </conditionalFormatting>
  <conditionalFormatting sqref="C100:C101 D100:K100 C99:N99">
    <cfRule type="colorScale" priority="139">
      <colorScale>
        <cfvo type="min"/>
        <cfvo type="max"/>
        <color rgb="FFFFFF00"/>
        <color rgb="FF00B050"/>
      </colorScale>
    </cfRule>
  </conditionalFormatting>
  <conditionalFormatting sqref="C106:K107">
    <cfRule type="colorScale" priority="126">
      <colorScale>
        <cfvo type="min"/>
        <cfvo type="max"/>
        <color rgb="FFFFFF00"/>
        <color rgb="FF00B050"/>
      </colorScale>
    </cfRule>
  </conditionalFormatting>
  <conditionalFormatting sqref="C48:N48">
    <cfRule type="colorScale" priority="153">
      <colorScale>
        <cfvo type="min"/>
        <cfvo type="max"/>
        <color rgb="FFFEFA6A"/>
        <color rgb="FF00B050"/>
      </colorScale>
    </cfRule>
  </conditionalFormatting>
  <conditionalFormatting sqref="C105:N105">
    <cfRule type="colorScale" priority="1">
      <colorScale>
        <cfvo type="min"/>
        <cfvo type="max"/>
        <color rgb="FFFFFF00"/>
        <color rgb="FF00B050"/>
      </colorScale>
    </cfRule>
  </conditionalFormatting>
  <conditionalFormatting sqref="D16:D22 E16:N16">
    <cfRule type="colorScale" priority="106">
      <colorScale>
        <cfvo type="min"/>
        <cfvo type="max"/>
        <color rgb="FFFFFF00"/>
        <color rgb="FF00B050"/>
      </colorScale>
    </cfRule>
  </conditionalFormatting>
  <conditionalFormatting sqref="D25:D31 E25:N25">
    <cfRule type="colorScale" priority="93">
      <colorScale>
        <cfvo type="min"/>
        <cfvo type="max"/>
        <color rgb="FFFFFF00"/>
        <color rgb="FF00B050"/>
      </colorScale>
    </cfRule>
  </conditionalFormatting>
  <conditionalFormatting sqref="D33:D39 E33:N33">
    <cfRule type="colorScale" priority="80">
      <colorScale>
        <cfvo type="min"/>
        <cfvo type="max"/>
        <color rgb="FFFFFF00"/>
        <color rgb="FF00B050"/>
      </colorScale>
    </cfRule>
  </conditionalFormatting>
  <conditionalFormatting sqref="D41:D47">
    <cfRule type="colorScale" priority="67">
      <colorScale>
        <cfvo type="min"/>
        <cfvo type="max"/>
        <color rgb="FFFFFF00"/>
        <color rgb="FF00B050"/>
      </colorScale>
    </cfRule>
  </conditionalFormatting>
  <conditionalFormatting sqref="D50:D56 E50:N50">
    <cfRule type="colorScale" priority="54">
      <colorScale>
        <cfvo type="min"/>
        <cfvo type="max"/>
        <color rgb="FFFFFF00"/>
        <color rgb="FF00B050"/>
      </colorScale>
    </cfRule>
  </conditionalFormatting>
  <conditionalFormatting sqref="D58">
    <cfRule type="colorScale" priority="13">
      <colorScale>
        <cfvo type="min"/>
        <cfvo type="max"/>
        <color rgb="FFFFFF00"/>
        <color rgb="FF00B050"/>
      </colorScale>
    </cfRule>
  </conditionalFormatting>
  <conditionalFormatting sqref="D59:D64">
    <cfRule type="colorScale" priority="41">
      <colorScale>
        <cfvo type="min"/>
        <cfvo type="max"/>
        <color rgb="FFFFFF00"/>
        <color rgb="FF00B050"/>
      </colorScale>
    </cfRule>
  </conditionalFormatting>
  <conditionalFormatting sqref="D67:D73">
    <cfRule type="colorScale" priority="28">
      <colorScale>
        <cfvo type="min"/>
        <cfvo type="max"/>
        <color rgb="FFFFFF00"/>
        <color rgb="FF00B050"/>
      </colorScale>
    </cfRule>
  </conditionalFormatting>
  <conditionalFormatting sqref="D80:D86 E80:N80">
    <cfRule type="colorScale" priority="119">
      <colorScale>
        <cfvo type="min"/>
        <cfvo type="max"/>
        <color rgb="FFFFFF00"/>
        <color rgb="FF00B050"/>
      </colorScale>
    </cfRule>
  </conditionalFormatting>
  <conditionalFormatting sqref="D93:D95 E93:N93">
    <cfRule type="colorScale" priority="151">
      <colorScale>
        <cfvo type="min"/>
        <cfvo type="max"/>
        <color rgb="FFFFFF00"/>
        <color rgb="FF00B050"/>
      </colorScale>
    </cfRule>
  </conditionalFormatting>
  <conditionalFormatting sqref="D101">
    <cfRule type="colorScale" priority="138">
      <colorScale>
        <cfvo type="min"/>
        <cfvo type="max"/>
        <color rgb="FFFFFF00"/>
        <color rgb="FF00B050"/>
      </colorScale>
    </cfRule>
  </conditionalFormatting>
  <conditionalFormatting sqref="E17:E22">
    <cfRule type="colorScale" priority="105">
      <colorScale>
        <cfvo type="min"/>
        <cfvo type="max"/>
        <color rgb="FFFFFF00"/>
        <color rgb="FF00B050"/>
      </colorScale>
    </cfRule>
  </conditionalFormatting>
  <conditionalFormatting sqref="E26:E31">
    <cfRule type="colorScale" priority="92">
      <colorScale>
        <cfvo type="min"/>
        <cfvo type="max"/>
        <color rgb="FFFFFF00"/>
        <color rgb="FF00B050"/>
      </colorScale>
    </cfRule>
  </conditionalFormatting>
  <conditionalFormatting sqref="E34:E39">
    <cfRule type="colorScale" priority="79">
      <colorScale>
        <cfvo type="min"/>
        <cfvo type="max"/>
        <color rgb="FFFFFF00"/>
        <color rgb="FF00B050"/>
      </colorScale>
    </cfRule>
  </conditionalFormatting>
  <conditionalFormatting sqref="E41:E47">
    <cfRule type="colorScale" priority="66">
      <colorScale>
        <cfvo type="min"/>
        <cfvo type="max"/>
        <color rgb="FFFFFF00"/>
        <color rgb="FF00B050"/>
      </colorScale>
    </cfRule>
  </conditionalFormatting>
  <conditionalFormatting sqref="E51:E56">
    <cfRule type="colorScale" priority="53">
      <colorScale>
        <cfvo type="min"/>
        <cfvo type="max"/>
        <color rgb="FFFFFF00"/>
        <color rgb="FF00B050"/>
      </colorScale>
    </cfRule>
  </conditionalFormatting>
  <conditionalFormatting sqref="E58">
    <cfRule type="colorScale" priority="12">
      <colorScale>
        <cfvo type="min"/>
        <cfvo type="max"/>
        <color rgb="FFFFFF00"/>
        <color rgb="FF00B050"/>
      </colorScale>
    </cfRule>
  </conditionalFormatting>
  <conditionalFormatting sqref="E59:E64">
    <cfRule type="colorScale" priority="40">
      <colorScale>
        <cfvo type="min"/>
        <cfvo type="max"/>
        <color rgb="FFFFFF00"/>
        <color rgb="FF00B050"/>
      </colorScale>
    </cfRule>
  </conditionalFormatting>
  <conditionalFormatting sqref="E67:E73">
    <cfRule type="colorScale" priority="27">
      <colorScale>
        <cfvo type="min"/>
        <cfvo type="max"/>
        <color rgb="FFFFFF00"/>
        <color rgb="FF00B050"/>
      </colorScale>
    </cfRule>
  </conditionalFormatting>
  <conditionalFormatting sqref="E81:E86">
    <cfRule type="colorScale" priority="118">
      <colorScale>
        <cfvo type="min"/>
        <cfvo type="max"/>
        <color rgb="FFFFFF00"/>
        <color rgb="FF00B050"/>
      </colorScale>
    </cfRule>
  </conditionalFormatting>
  <conditionalFormatting sqref="E94:E95">
    <cfRule type="colorScale" priority="150">
      <colorScale>
        <cfvo type="min"/>
        <cfvo type="max"/>
        <color rgb="FFFFFF00"/>
        <color rgb="FF00B050"/>
      </colorScale>
    </cfRule>
  </conditionalFormatting>
  <conditionalFormatting sqref="E101">
    <cfRule type="colorScale" priority="137">
      <colorScale>
        <cfvo type="min"/>
        <cfvo type="max"/>
        <color rgb="FFFFFF00"/>
        <color rgb="FF00B050"/>
      </colorScale>
    </cfRule>
  </conditionalFormatting>
  <conditionalFormatting sqref="F17:F22">
    <cfRule type="colorScale" priority="104">
      <colorScale>
        <cfvo type="min"/>
        <cfvo type="max"/>
        <color rgb="FFFFFF00"/>
        <color rgb="FF00B050"/>
      </colorScale>
    </cfRule>
  </conditionalFormatting>
  <conditionalFormatting sqref="F26:F31">
    <cfRule type="colorScale" priority="91">
      <colorScale>
        <cfvo type="min"/>
        <cfvo type="max"/>
        <color rgb="FFFFFF00"/>
        <color rgb="FF00B050"/>
      </colorScale>
    </cfRule>
  </conditionalFormatting>
  <conditionalFormatting sqref="F34:F39">
    <cfRule type="colorScale" priority="78">
      <colorScale>
        <cfvo type="min"/>
        <cfvo type="max"/>
        <color rgb="FFFFFF00"/>
        <color rgb="FF00B050"/>
      </colorScale>
    </cfRule>
  </conditionalFormatting>
  <conditionalFormatting sqref="F41:F47 G41:N41">
    <cfRule type="colorScale" priority="65">
      <colorScale>
        <cfvo type="min"/>
        <cfvo type="max"/>
        <color rgb="FFFFFF00"/>
        <color rgb="FF00B050"/>
      </colorScale>
    </cfRule>
  </conditionalFormatting>
  <conditionalFormatting sqref="F51:F56">
    <cfRule type="colorScale" priority="52">
      <colorScale>
        <cfvo type="min"/>
        <cfvo type="max"/>
        <color rgb="FFFFFF00"/>
        <color rgb="FF00B050"/>
      </colorScale>
    </cfRule>
  </conditionalFormatting>
  <conditionalFormatting sqref="F59:F64">
    <cfRule type="colorScale" priority="39">
      <colorScale>
        <cfvo type="min"/>
        <cfvo type="max"/>
        <color rgb="FFFFFF00"/>
        <color rgb="FF00B050"/>
      </colorScale>
    </cfRule>
  </conditionalFormatting>
  <conditionalFormatting sqref="F67:F73 G67:N67">
    <cfRule type="colorScale" priority="26">
      <colorScale>
        <cfvo type="min"/>
        <cfvo type="max"/>
        <color rgb="FFFFFF00"/>
        <color rgb="FF00B050"/>
      </colorScale>
    </cfRule>
  </conditionalFormatting>
  <conditionalFormatting sqref="F81:F86">
    <cfRule type="colorScale" priority="117">
      <colorScale>
        <cfvo type="min"/>
        <cfvo type="max"/>
        <color rgb="FFFFFF00"/>
        <color rgb="FF00B050"/>
      </colorScale>
    </cfRule>
  </conditionalFormatting>
  <conditionalFormatting sqref="F94:F95">
    <cfRule type="colorScale" priority="149">
      <colorScale>
        <cfvo type="min"/>
        <cfvo type="max"/>
        <color rgb="FFFFFF00"/>
        <color rgb="FF00B050"/>
      </colorScale>
    </cfRule>
  </conditionalFormatting>
  <conditionalFormatting sqref="F101">
    <cfRule type="colorScale" priority="136">
      <colorScale>
        <cfvo type="min"/>
        <cfvo type="max"/>
        <color rgb="FFFFFF00"/>
        <color rgb="FF00B050"/>
      </colorScale>
    </cfRule>
  </conditionalFormatting>
  <conditionalFormatting sqref="F58:N58">
    <cfRule type="colorScale" priority="11">
      <colorScale>
        <cfvo type="min"/>
        <cfvo type="max"/>
        <color rgb="FFFFFF00"/>
        <color rgb="FF00B050"/>
      </colorScale>
    </cfRule>
  </conditionalFormatting>
  <conditionalFormatting sqref="G17:G22">
    <cfRule type="colorScale" priority="103">
      <colorScale>
        <cfvo type="min"/>
        <cfvo type="max"/>
        <color rgb="FFFFFF00"/>
        <color rgb="FF00B050"/>
      </colorScale>
    </cfRule>
  </conditionalFormatting>
  <conditionalFormatting sqref="G26:G31">
    <cfRule type="colorScale" priority="90">
      <colorScale>
        <cfvo type="min"/>
        <cfvo type="max"/>
        <color rgb="FFFFFF00"/>
        <color rgb="FF00B050"/>
      </colorScale>
    </cfRule>
  </conditionalFormatting>
  <conditionalFormatting sqref="G34:G39">
    <cfRule type="colorScale" priority="77">
      <colorScale>
        <cfvo type="min"/>
        <cfvo type="max"/>
        <color rgb="FFFFFF00"/>
        <color rgb="FF00B050"/>
      </colorScale>
    </cfRule>
  </conditionalFormatting>
  <conditionalFormatting sqref="G42:G47">
    <cfRule type="colorScale" priority="64">
      <colorScale>
        <cfvo type="min"/>
        <cfvo type="max"/>
        <color rgb="FFFFFF00"/>
        <color rgb="FF00B050"/>
      </colorScale>
    </cfRule>
  </conditionalFormatting>
  <conditionalFormatting sqref="G51:G56">
    <cfRule type="colorScale" priority="51">
      <colorScale>
        <cfvo type="min"/>
        <cfvo type="max"/>
        <color rgb="FFFFFF00"/>
        <color rgb="FF00B050"/>
      </colorScale>
    </cfRule>
  </conditionalFormatting>
  <conditionalFormatting sqref="G59:G64">
    <cfRule type="colorScale" priority="38">
      <colorScale>
        <cfvo type="min"/>
        <cfvo type="max"/>
        <color rgb="FFFFFF00"/>
        <color rgb="FF00B050"/>
      </colorScale>
    </cfRule>
  </conditionalFormatting>
  <conditionalFormatting sqref="G68:G73">
    <cfRule type="colorScale" priority="25">
      <colorScale>
        <cfvo type="min"/>
        <cfvo type="max"/>
        <color rgb="FFFFFF00"/>
        <color rgb="FF00B050"/>
      </colorScale>
    </cfRule>
  </conditionalFormatting>
  <conditionalFormatting sqref="G81:G86">
    <cfRule type="colorScale" priority="116">
      <colorScale>
        <cfvo type="min"/>
        <cfvo type="max"/>
        <color rgb="FFFFFF00"/>
        <color rgb="FF00B050"/>
      </colorScale>
    </cfRule>
  </conditionalFormatting>
  <conditionalFormatting sqref="G94:G95">
    <cfRule type="colorScale" priority="148">
      <colorScale>
        <cfvo type="min"/>
        <cfvo type="max"/>
        <color rgb="FFFFFF00"/>
        <color rgb="FF00B050"/>
      </colorScale>
    </cfRule>
  </conditionalFormatting>
  <conditionalFormatting sqref="G101">
    <cfRule type="colorScale" priority="135">
      <colorScale>
        <cfvo type="min"/>
        <cfvo type="max"/>
        <color rgb="FFFFFF00"/>
        <color rgb="FF00B050"/>
      </colorScale>
    </cfRule>
  </conditionalFormatting>
  <conditionalFormatting sqref="H17:H22">
    <cfRule type="colorScale" priority="102">
      <colorScale>
        <cfvo type="min"/>
        <cfvo type="max"/>
        <color rgb="FFFFFF00"/>
        <color rgb="FF00B050"/>
      </colorScale>
    </cfRule>
  </conditionalFormatting>
  <conditionalFormatting sqref="H26:H31">
    <cfRule type="colorScale" priority="89">
      <colorScale>
        <cfvo type="min"/>
        <cfvo type="max"/>
        <color rgb="FFFFFF00"/>
        <color rgb="FF00B050"/>
      </colorScale>
    </cfRule>
  </conditionalFormatting>
  <conditionalFormatting sqref="H34:H39">
    <cfRule type="colorScale" priority="76">
      <colorScale>
        <cfvo type="min"/>
        <cfvo type="max"/>
        <color rgb="FFFFFF00"/>
        <color rgb="FF00B050"/>
      </colorScale>
    </cfRule>
  </conditionalFormatting>
  <conditionalFormatting sqref="H42:H47">
    <cfRule type="colorScale" priority="63">
      <colorScale>
        <cfvo type="min"/>
        <cfvo type="max"/>
        <color rgb="FFFFFF00"/>
        <color rgb="FF00B050"/>
      </colorScale>
    </cfRule>
  </conditionalFormatting>
  <conditionalFormatting sqref="H51:H56">
    <cfRule type="colorScale" priority="50">
      <colorScale>
        <cfvo type="min"/>
        <cfvo type="max"/>
        <color rgb="FFFFFF00"/>
        <color rgb="FF00B050"/>
      </colorScale>
    </cfRule>
  </conditionalFormatting>
  <conditionalFormatting sqref="H59:H64">
    <cfRule type="colorScale" priority="37">
      <colorScale>
        <cfvo type="min"/>
        <cfvo type="max"/>
        <color rgb="FFFFFF00"/>
        <color rgb="FF00B050"/>
      </colorScale>
    </cfRule>
  </conditionalFormatting>
  <conditionalFormatting sqref="H68:H73">
    <cfRule type="colorScale" priority="24">
      <colorScale>
        <cfvo type="min"/>
        <cfvo type="max"/>
        <color rgb="FFFFFF00"/>
        <color rgb="FF00B050"/>
      </colorScale>
    </cfRule>
  </conditionalFormatting>
  <conditionalFormatting sqref="H81:H86">
    <cfRule type="colorScale" priority="115">
      <colorScale>
        <cfvo type="min"/>
        <cfvo type="max"/>
        <color rgb="FFFFFF00"/>
        <color rgb="FF00B050"/>
      </colorScale>
    </cfRule>
  </conditionalFormatting>
  <conditionalFormatting sqref="H94:H95">
    <cfRule type="colorScale" priority="147">
      <colorScale>
        <cfvo type="min"/>
        <cfvo type="max"/>
        <color rgb="FFFFFF00"/>
        <color rgb="FF00B050"/>
      </colorScale>
    </cfRule>
  </conditionalFormatting>
  <conditionalFormatting sqref="H101">
    <cfRule type="colorScale" priority="134">
      <colorScale>
        <cfvo type="min"/>
        <cfvo type="max"/>
        <color rgb="FFFFFF00"/>
        <color rgb="FF00B050"/>
      </colorScale>
    </cfRule>
  </conditionalFormatting>
  <conditionalFormatting sqref="I17:I22">
    <cfRule type="colorScale" priority="101">
      <colorScale>
        <cfvo type="min"/>
        <cfvo type="max"/>
        <color rgb="FFFFFF00"/>
        <color rgb="FF00B050"/>
      </colorScale>
    </cfRule>
  </conditionalFormatting>
  <conditionalFormatting sqref="I26:I31">
    <cfRule type="colorScale" priority="88">
      <colorScale>
        <cfvo type="min"/>
        <cfvo type="max"/>
        <color rgb="FFFFFF00"/>
        <color rgb="FF00B050"/>
      </colorScale>
    </cfRule>
  </conditionalFormatting>
  <conditionalFormatting sqref="I34:I39">
    <cfRule type="colorScale" priority="75">
      <colorScale>
        <cfvo type="min"/>
        <cfvo type="max"/>
        <color rgb="FFFFFF00"/>
        <color rgb="FF00B050"/>
      </colorScale>
    </cfRule>
  </conditionalFormatting>
  <conditionalFormatting sqref="I42:I47">
    <cfRule type="colorScale" priority="62">
      <colorScale>
        <cfvo type="min"/>
        <cfvo type="max"/>
        <color rgb="FFFFFF00"/>
        <color rgb="FF00B050"/>
      </colorScale>
    </cfRule>
  </conditionalFormatting>
  <conditionalFormatting sqref="I51:I56">
    <cfRule type="colorScale" priority="49">
      <colorScale>
        <cfvo type="min"/>
        <cfvo type="max"/>
        <color rgb="FFFFFF00"/>
        <color rgb="FF00B050"/>
      </colorScale>
    </cfRule>
  </conditionalFormatting>
  <conditionalFormatting sqref="I59:I64">
    <cfRule type="colorScale" priority="36">
      <colorScale>
        <cfvo type="min"/>
        <cfvo type="max"/>
        <color rgb="FFFFFF00"/>
        <color rgb="FF00B050"/>
      </colorScale>
    </cfRule>
  </conditionalFormatting>
  <conditionalFormatting sqref="I68:I73">
    <cfRule type="colorScale" priority="23">
      <colorScale>
        <cfvo type="min"/>
        <cfvo type="max"/>
        <color rgb="FFFFFF00"/>
        <color rgb="FF00B050"/>
      </colorScale>
    </cfRule>
  </conditionalFormatting>
  <conditionalFormatting sqref="I81:I86">
    <cfRule type="colorScale" priority="114">
      <colorScale>
        <cfvo type="min"/>
        <cfvo type="max"/>
        <color rgb="FFFFFF00"/>
        <color rgb="FF00B050"/>
      </colorScale>
    </cfRule>
  </conditionalFormatting>
  <conditionalFormatting sqref="I94:I95">
    <cfRule type="colorScale" priority="146">
      <colorScale>
        <cfvo type="min"/>
        <cfvo type="max"/>
        <color rgb="FFFFFF00"/>
        <color rgb="FF00B050"/>
      </colorScale>
    </cfRule>
  </conditionalFormatting>
  <conditionalFormatting sqref="I101">
    <cfRule type="colorScale" priority="133">
      <colorScale>
        <cfvo type="min"/>
        <cfvo type="max"/>
        <color rgb="FFFFFF00"/>
        <color rgb="FF00B050"/>
      </colorScale>
    </cfRule>
  </conditionalFormatting>
  <conditionalFormatting sqref="J17:J22">
    <cfRule type="colorScale" priority="100">
      <colorScale>
        <cfvo type="min"/>
        <cfvo type="max"/>
        <color rgb="FFFFFF00"/>
        <color rgb="FF00B050"/>
      </colorScale>
    </cfRule>
  </conditionalFormatting>
  <conditionalFormatting sqref="J26:J31">
    <cfRule type="colorScale" priority="87">
      <colorScale>
        <cfvo type="min"/>
        <cfvo type="max"/>
        <color rgb="FFFFFF00"/>
        <color rgb="FF00B050"/>
      </colorScale>
    </cfRule>
  </conditionalFormatting>
  <conditionalFormatting sqref="J34:J39">
    <cfRule type="colorScale" priority="74">
      <colorScale>
        <cfvo type="min"/>
        <cfvo type="max"/>
        <color rgb="FFFFFF00"/>
        <color rgb="FF00B050"/>
      </colorScale>
    </cfRule>
  </conditionalFormatting>
  <conditionalFormatting sqref="J42:J47">
    <cfRule type="colorScale" priority="61">
      <colorScale>
        <cfvo type="min"/>
        <cfvo type="max"/>
        <color rgb="FFFFFF00"/>
        <color rgb="FF00B050"/>
      </colorScale>
    </cfRule>
  </conditionalFormatting>
  <conditionalFormatting sqref="J51:J56">
    <cfRule type="colorScale" priority="48">
      <colorScale>
        <cfvo type="min"/>
        <cfvo type="max"/>
        <color rgb="FFFFFF00"/>
        <color rgb="FF00B050"/>
      </colorScale>
    </cfRule>
  </conditionalFormatting>
  <conditionalFormatting sqref="J59:J64">
    <cfRule type="colorScale" priority="35">
      <colorScale>
        <cfvo type="min"/>
        <cfvo type="max"/>
        <color rgb="FFFFFF00"/>
        <color rgb="FF00B050"/>
      </colorScale>
    </cfRule>
  </conditionalFormatting>
  <conditionalFormatting sqref="J68:J73">
    <cfRule type="colorScale" priority="22">
      <colorScale>
        <cfvo type="min"/>
        <cfvo type="max"/>
        <color rgb="FFFFFF00"/>
        <color rgb="FF00B050"/>
      </colorScale>
    </cfRule>
  </conditionalFormatting>
  <conditionalFormatting sqref="J81:J86">
    <cfRule type="colorScale" priority="113">
      <colorScale>
        <cfvo type="min"/>
        <cfvo type="max"/>
        <color rgb="FFFFFF00"/>
        <color rgb="FF00B050"/>
      </colorScale>
    </cfRule>
  </conditionalFormatting>
  <conditionalFormatting sqref="J94:J95">
    <cfRule type="colorScale" priority="145">
      <colorScale>
        <cfvo type="min"/>
        <cfvo type="max"/>
        <color rgb="FFFFFF00"/>
        <color rgb="FF00B050"/>
      </colorScale>
    </cfRule>
  </conditionalFormatting>
  <conditionalFormatting sqref="J101">
    <cfRule type="colorScale" priority="132">
      <colorScale>
        <cfvo type="min"/>
        <cfvo type="max"/>
        <color rgb="FFFFFF00"/>
        <color rgb="FF00B050"/>
      </colorScale>
    </cfRule>
  </conditionalFormatting>
  <conditionalFormatting sqref="K17:K22">
    <cfRule type="colorScale" priority="99">
      <colorScale>
        <cfvo type="min"/>
        <cfvo type="max"/>
        <color rgb="FFFFFF00"/>
        <color rgb="FF00B050"/>
      </colorScale>
    </cfRule>
  </conditionalFormatting>
  <conditionalFormatting sqref="K26:K31">
    <cfRule type="colorScale" priority="86">
      <colorScale>
        <cfvo type="min"/>
        <cfvo type="max"/>
        <color rgb="FFFFFF00"/>
        <color rgb="FF00B050"/>
      </colorScale>
    </cfRule>
  </conditionalFormatting>
  <conditionalFormatting sqref="K34:K39">
    <cfRule type="colorScale" priority="73">
      <colorScale>
        <cfvo type="min"/>
        <cfvo type="max"/>
        <color rgb="FFFFFF00"/>
        <color rgb="FF00B050"/>
      </colorScale>
    </cfRule>
  </conditionalFormatting>
  <conditionalFormatting sqref="K42:K47">
    <cfRule type="colorScale" priority="60">
      <colorScale>
        <cfvo type="min"/>
        <cfvo type="max"/>
        <color rgb="FFFFFF00"/>
        <color rgb="FF00B050"/>
      </colorScale>
    </cfRule>
  </conditionalFormatting>
  <conditionalFormatting sqref="K51:K56">
    <cfRule type="colorScale" priority="47">
      <colorScale>
        <cfvo type="min"/>
        <cfvo type="max"/>
        <color rgb="FFFFFF00"/>
        <color rgb="FF00B050"/>
      </colorScale>
    </cfRule>
  </conditionalFormatting>
  <conditionalFormatting sqref="K59:K64">
    <cfRule type="colorScale" priority="34">
      <colorScale>
        <cfvo type="min"/>
        <cfvo type="max"/>
        <color rgb="FFFFFF00"/>
        <color rgb="FF00B050"/>
      </colorScale>
    </cfRule>
  </conditionalFormatting>
  <conditionalFormatting sqref="K68:K73">
    <cfRule type="colorScale" priority="21">
      <colorScale>
        <cfvo type="min"/>
        <cfvo type="max"/>
        <color rgb="FFFFFF00"/>
        <color rgb="FF00B050"/>
      </colorScale>
    </cfRule>
  </conditionalFormatting>
  <conditionalFormatting sqref="K81:K86">
    <cfRule type="colorScale" priority="112">
      <colorScale>
        <cfvo type="min"/>
        <cfvo type="max"/>
        <color rgb="FFFFFF00"/>
        <color rgb="FF00B050"/>
      </colorScale>
    </cfRule>
  </conditionalFormatting>
  <conditionalFormatting sqref="K94:K95">
    <cfRule type="colorScale" priority="144">
      <colorScale>
        <cfvo type="min"/>
        <cfvo type="max"/>
        <color rgb="FFFFFF00"/>
        <color rgb="FF00B050"/>
      </colorScale>
    </cfRule>
  </conditionalFormatting>
  <conditionalFormatting sqref="K101">
    <cfRule type="colorScale" priority="131">
      <colorScale>
        <cfvo type="min"/>
        <cfvo type="max"/>
        <color rgb="FFFFFF00"/>
        <color rgb="FF00B050"/>
      </colorScale>
    </cfRule>
  </conditionalFormatting>
  <conditionalFormatting sqref="L17:L22">
    <cfRule type="colorScale" priority="98">
      <colorScale>
        <cfvo type="min"/>
        <cfvo type="max"/>
        <color rgb="FFFFFF00"/>
        <color rgb="FF00B050"/>
      </colorScale>
    </cfRule>
  </conditionalFormatting>
  <conditionalFormatting sqref="L26:L31">
    <cfRule type="colorScale" priority="85">
      <colorScale>
        <cfvo type="min"/>
        <cfvo type="max"/>
        <color rgb="FFFFFF00"/>
        <color rgb="FF00B050"/>
      </colorScale>
    </cfRule>
  </conditionalFormatting>
  <conditionalFormatting sqref="L34:L39">
    <cfRule type="colorScale" priority="72">
      <colorScale>
        <cfvo type="min"/>
        <cfvo type="max"/>
        <color rgb="FFFFFF00"/>
        <color rgb="FF00B050"/>
      </colorScale>
    </cfRule>
  </conditionalFormatting>
  <conditionalFormatting sqref="L42:L47">
    <cfRule type="colorScale" priority="59">
      <colorScale>
        <cfvo type="min"/>
        <cfvo type="max"/>
        <color rgb="FFFFFF00"/>
        <color rgb="FF00B050"/>
      </colorScale>
    </cfRule>
  </conditionalFormatting>
  <conditionalFormatting sqref="L51:L56">
    <cfRule type="colorScale" priority="46">
      <colorScale>
        <cfvo type="min"/>
        <cfvo type="max"/>
        <color rgb="FFFFFF00"/>
        <color rgb="FF00B050"/>
      </colorScale>
    </cfRule>
  </conditionalFormatting>
  <conditionalFormatting sqref="L59:L64">
    <cfRule type="colorScale" priority="33">
      <colorScale>
        <cfvo type="min"/>
        <cfvo type="max"/>
        <color rgb="FFFFFF00"/>
        <color rgb="FF00B050"/>
      </colorScale>
    </cfRule>
  </conditionalFormatting>
  <conditionalFormatting sqref="L68:L73">
    <cfRule type="colorScale" priority="20">
      <colorScale>
        <cfvo type="min"/>
        <cfvo type="max"/>
        <color rgb="FFFFFF00"/>
        <color rgb="FF00B050"/>
      </colorScale>
    </cfRule>
  </conditionalFormatting>
  <conditionalFormatting sqref="L81:L86">
    <cfRule type="colorScale" priority="111">
      <colorScale>
        <cfvo type="min"/>
        <cfvo type="max"/>
        <color rgb="FFFFFF00"/>
        <color rgb="FF00B050"/>
      </colorScale>
    </cfRule>
  </conditionalFormatting>
  <conditionalFormatting sqref="L94:L95">
    <cfRule type="colorScale" priority="143">
      <colorScale>
        <cfvo type="min"/>
        <cfvo type="max"/>
        <color rgb="FFFFFF00"/>
        <color rgb="FF00B050"/>
      </colorScale>
    </cfRule>
  </conditionalFormatting>
  <conditionalFormatting sqref="L100:L101">
    <cfRule type="colorScale" priority="130">
      <colorScale>
        <cfvo type="min"/>
        <cfvo type="max"/>
        <color rgb="FFFFFF00"/>
        <color rgb="FF00B050"/>
      </colorScale>
    </cfRule>
  </conditionalFormatting>
  <conditionalFormatting sqref="L106:L107">
    <cfRule type="colorScale" priority="125">
      <colorScale>
        <cfvo type="min"/>
        <cfvo type="max"/>
        <color rgb="FFFFFF00"/>
        <color rgb="FF00B050"/>
      </colorScale>
    </cfRule>
  </conditionalFormatting>
  <conditionalFormatting sqref="M17:M22">
    <cfRule type="colorScale" priority="97">
      <colorScale>
        <cfvo type="min"/>
        <cfvo type="max"/>
        <color rgb="FFFFFF00"/>
        <color rgb="FF00B050"/>
      </colorScale>
    </cfRule>
  </conditionalFormatting>
  <conditionalFormatting sqref="M26:M31">
    <cfRule type="colorScale" priority="84">
      <colorScale>
        <cfvo type="min"/>
        <cfvo type="max"/>
        <color rgb="FFFFFF00"/>
        <color rgb="FF00B050"/>
      </colorScale>
    </cfRule>
  </conditionalFormatting>
  <conditionalFormatting sqref="M34:M39">
    <cfRule type="colorScale" priority="71">
      <colorScale>
        <cfvo type="min"/>
        <cfvo type="max"/>
        <color rgb="FFFFFF00"/>
        <color rgb="FF00B050"/>
      </colorScale>
    </cfRule>
  </conditionalFormatting>
  <conditionalFormatting sqref="M42:M47">
    <cfRule type="colorScale" priority="58">
      <colorScale>
        <cfvo type="min"/>
        <cfvo type="max"/>
        <color rgb="FFFFFF00"/>
        <color rgb="FF00B050"/>
      </colorScale>
    </cfRule>
  </conditionalFormatting>
  <conditionalFormatting sqref="M51:M56">
    <cfRule type="colorScale" priority="45">
      <colorScale>
        <cfvo type="min"/>
        <cfvo type="max"/>
        <color rgb="FFFFFF00"/>
        <color rgb="FF00B050"/>
      </colorScale>
    </cfRule>
  </conditionalFormatting>
  <conditionalFormatting sqref="M59:M64">
    <cfRule type="colorScale" priority="32">
      <colorScale>
        <cfvo type="min"/>
        <cfvo type="max"/>
        <color rgb="FFFFFF00"/>
        <color rgb="FF00B050"/>
      </colorScale>
    </cfRule>
  </conditionalFormatting>
  <conditionalFormatting sqref="M68:M73 N68">
    <cfRule type="colorScale" priority="19">
      <colorScale>
        <cfvo type="min"/>
        <cfvo type="max"/>
        <color rgb="FFFFFF00"/>
        <color rgb="FF00B050"/>
      </colorScale>
    </cfRule>
  </conditionalFormatting>
  <conditionalFormatting sqref="M81">
    <cfRule type="colorScale" priority="121">
      <colorScale>
        <cfvo type="min"/>
        <cfvo type="max"/>
        <color rgb="FFFFFF00"/>
        <color rgb="FF00B050"/>
      </colorScale>
    </cfRule>
  </conditionalFormatting>
  <conditionalFormatting sqref="M82:M86">
    <cfRule type="colorScale" priority="110">
      <colorScale>
        <cfvo type="min"/>
        <cfvo type="max"/>
        <color rgb="FFFFFF00"/>
        <color rgb="FF00B050"/>
      </colorScale>
    </cfRule>
  </conditionalFormatting>
  <conditionalFormatting sqref="M94:M95">
    <cfRule type="colorScale" priority="142">
      <colorScale>
        <cfvo type="min"/>
        <cfvo type="max"/>
        <color rgb="FFFFFF00"/>
        <color rgb="FF00B050"/>
      </colorScale>
    </cfRule>
  </conditionalFormatting>
  <conditionalFormatting sqref="M100:M101">
    <cfRule type="colorScale" priority="129">
      <colorScale>
        <cfvo type="min"/>
        <cfvo type="max"/>
        <color rgb="FFFFFF00"/>
        <color rgb="FF00B050"/>
      </colorScale>
    </cfRule>
  </conditionalFormatting>
  <conditionalFormatting sqref="M106:M107">
    <cfRule type="colorScale" priority="124">
      <colorScale>
        <cfvo type="min"/>
        <cfvo type="max"/>
        <color rgb="FFFFFF00"/>
        <color rgb="FF00B050"/>
      </colorScale>
    </cfRule>
  </conditionalFormatting>
  <conditionalFormatting sqref="N17:N22">
    <cfRule type="colorScale" priority="96">
      <colorScale>
        <cfvo type="min"/>
        <cfvo type="max"/>
        <color rgb="FFFFFF00"/>
        <color rgb="FF00B050"/>
      </colorScale>
    </cfRule>
  </conditionalFormatting>
  <conditionalFormatting sqref="N26:N31">
    <cfRule type="colorScale" priority="83">
      <colorScale>
        <cfvo type="min"/>
        <cfvo type="max"/>
        <color rgb="FFFFFF00"/>
        <color rgb="FF00B050"/>
      </colorScale>
    </cfRule>
  </conditionalFormatting>
  <conditionalFormatting sqref="N34:N39">
    <cfRule type="colorScale" priority="70">
      <colorScale>
        <cfvo type="min"/>
        <cfvo type="max"/>
        <color rgb="FFFFFF00"/>
        <color rgb="FF00B050"/>
      </colorScale>
    </cfRule>
  </conditionalFormatting>
  <conditionalFormatting sqref="N42:N47">
    <cfRule type="colorScale" priority="57">
      <colorScale>
        <cfvo type="min"/>
        <cfvo type="max"/>
        <color rgb="FFFFFF00"/>
        <color rgb="FF00B050"/>
      </colorScale>
    </cfRule>
  </conditionalFormatting>
  <conditionalFormatting sqref="N51:N56">
    <cfRule type="colorScale" priority="44">
      <colorScale>
        <cfvo type="min"/>
        <cfvo type="max"/>
        <color rgb="FFFFFF00"/>
        <color rgb="FF00B050"/>
      </colorScale>
    </cfRule>
  </conditionalFormatting>
  <conditionalFormatting sqref="N59:N64">
    <cfRule type="colorScale" priority="31">
      <colorScale>
        <cfvo type="min"/>
        <cfvo type="max"/>
        <color rgb="FFFFFF00"/>
        <color rgb="FF00B050"/>
      </colorScale>
    </cfRule>
  </conditionalFormatting>
  <conditionalFormatting sqref="N69:N73">
    <cfRule type="colorScale" priority="18">
      <colorScale>
        <cfvo type="min"/>
        <cfvo type="max"/>
        <color rgb="FFFFFF00"/>
        <color rgb="FF00B050"/>
      </colorScale>
    </cfRule>
  </conditionalFormatting>
  <conditionalFormatting sqref="N81:N86">
    <cfRule type="colorScale" priority="109">
      <colorScale>
        <cfvo type="min"/>
        <cfvo type="max"/>
        <color rgb="FFFFFF00"/>
        <color rgb="FF00B050"/>
      </colorScale>
    </cfRule>
  </conditionalFormatting>
  <conditionalFormatting sqref="N94:N95">
    <cfRule type="colorScale" priority="141">
      <colorScale>
        <cfvo type="min"/>
        <cfvo type="max"/>
        <color rgb="FFFFFF00"/>
        <color rgb="FF00B050"/>
      </colorScale>
    </cfRule>
  </conditionalFormatting>
  <conditionalFormatting sqref="N100:N101">
    <cfRule type="colorScale" priority="128">
      <colorScale>
        <cfvo type="min"/>
        <cfvo type="max"/>
        <color rgb="FFFFFF00"/>
        <color rgb="FF00B050"/>
      </colorScale>
    </cfRule>
  </conditionalFormatting>
  <conditionalFormatting sqref="N106:N107">
    <cfRule type="colorScale" priority="123">
      <colorScale>
        <cfvo type="min"/>
        <cfvo type="max"/>
        <color rgb="FFFFFF00"/>
        <color rgb="FF00B050"/>
      </colorScale>
    </cfRule>
  </conditionalFormatting>
  <conditionalFormatting sqref="O16:O22">
    <cfRule type="colorScale" priority="95">
      <colorScale>
        <cfvo type="min"/>
        <cfvo type="max"/>
        <color rgb="FFFFFF00"/>
        <color rgb="FF00B050"/>
      </colorScale>
    </cfRule>
  </conditionalFormatting>
  <conditionalFormatting sqref="O25:O31">
    <cfRule type="colorScale" priority="82">
      <colorScale>
        <cfvo type="min"/>
        <cfvo type="max"/>
        <color rgb="FFFFFF00"/>
        <color rgb="FF00B050"/>
      </colorScale>
    </cfRule>
  </conditionalFormatting>
  <conditionalFormatting sqref="O33:O39">
    <cfRule type="colorScale" priority="69">
      <colorScale>
        <cfvo type="min"/>
        <cfvo type="max"/>
        <color rgb="FFFFFF00"/>
        <color rgb="FF00B050"/>
      </colorScale>
    </cfRule>
  </conditionalFormatting>
  <conditionalFormatting sqref="O41:O47">
    <cfRule type="colorScale" priority="56">
      <colorScale>
        <cfvo type="min"/>
        <cfvo type="max"/>
        <color rgb="FFFFFF00"/>
        <color rgb="FF00B050"/>
      </colorScale>
    </cfRule>
  </conditionalFormatting>
  <conditionalFormatting sqref="O50:O56">
    <cfRule type="colorScale" priority="43">
      <colorScale>
        <cfvo type="min"/>
        <cfvo type="max"/>
        <color rgb="FFFFFF00"/>
        <color rgb="FF00B050"/>
      </colorScale>
    </cfRule>
  </conditionalFormatting>
  <conditionalFormatting sqref="O58">
    <cfRule type="colorScale" priority="2">
      <colorScale>
        <cfvo type="min"/>
        <cfvo type="max"/>
        <color rgb="FFFFFF00"/>
        <color rgb="FF00B050"/>
      </colorScale>
    </cfRule>
  </conditionalFormatting>
  <conditionalFormatting sqref="O59:O64">
    <cfRule type="colorScale" priority="30">
      <colorScale>
        <cfvo type="min"/>
        <cfvo type="max"/>
        <color rgb="FFFFFF00"/>
        <color rgb="FF00B050"/>
      </colorScale>
    </cfRule>
  </conditionalFormatting>
  <conditionalFormatting sqref="O67:O73">
    <cfRule type="colorScale" priority="17">
      <colorScale>
        <cfvo type="min"/>
        <cfvo type="max"/>
        <color rgb="FFFFFF00"/>
        <color rgb="FF00B050"/>
      </colorScale>
    </cfRule>
  </conditionalFormatting>
  <conditionalFormatting sqref="O80:O86">
    <cfRule type="colorScale" priority="108">
      <colorScale>
        <cfvo type="min"/>
        <cfvo type="max"/>
        <color rgb="FFFFFF00"/>
        <color rgb="FF00B050"/>
      </colorScale>
    </cfRule>
  </conditionalFormatting>
  <conditionalFormatting sqref="O93:O95">
    <cfRule type="colorScale" priority="140">
      <colorScale>
        <cfvo type="min"/>
        <cfvo type="max"/>
        <color rgb="FFFFFF00"/>
        <color rgb="FF00B050"/>
      </colorScale>
    </cfRule>
  </conditionalFormatting>
  <conditionalFormatting sqref="O99:O101">
    <cfRule type="colorScale" priority="127">
      <colorScale>
        <cfvo type="min"/>
        <cfvo type="max"/>
        <color rgb="FFFFFF00"/>
        <color rgb="FF00B050"/>
      </colorScale>
    </cfRule>
  </conditionalFormatting>
  <conditionalFormatting sqref="O105:O107">
    <cfRule type="colorScale" priority="122">
      <colorScale>
        <cfvo type="min"/>
        <cfvo type="max"/>
        <color rgb="FFFFFF00"/>
        <color rgb="FF00B050"/>
      </colorScale>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6D3F9-0E63-4EEF-97CC-ADA920932FE2}">
  <sheetPr codeName="Sheet33">
    <tabColor theme="7" tint="0.59999389629810485"/>
  </sheetPr>
  <dimension ref="A2:O38"/>
  <sheetViews>
    <sheetView workbookViewId="0">
      <selection activeCell="B20" sqref="B20"/>
    </sheetView>
  </sheetViews>
  <sheetFormatPr defaultColWidth="12.5703125" defaultRowHeight="15"/>
  <cols>
    <col min="2" max="2" width="44" customWidth="1"/>
  </cols>
  <sheetData>
    <row r="2" spans="1:15" ht="26.25">
      <c r="B2" s="513" t="s">
        <v>3038</v>
      </c>
    </row>
    <row r="5" spans="1:15">
      <c r="A5" s="233"/>
      <c r="C5" s="244"/>
      <c r="D5" s="244"/>
      <c r="E5" s="244"/>
      <c r="F5" s="244"/>
      <c r="G5" s="244"/>
      <c r="H5" s="244"/>
      <c r="I5" s="244"/>
      <c r="J5" s="244"/>
      <c r="K5" s="244"/>
      <c r="L5" s="244"/>
      <c r="M5" s="244"/>
      <c r="N5" s="244"/>
      <c r="O5" s="244"/>
    </row>
    <row r="6" spans="1:15">
      <c r="A6" s="1054">
        <v>92</v>
      </c>
      <c r="B6" s="550" t="s">
        <v>1409</v>
      </c>
      <c r="C6" s="550" t="s">
        <v>1886</v>
      </c>
      <c r="D6" s="551" t="s">
        <v>1834</v>
      </c>
      <c r="E6" s="551" t="s">
        <v>1837</v>
      </c>
      <c r="F6" s="551" t="s">
        <v>3039</v>
      </c>
      <c r="G6" s="551" t="s">
        <v>3040</v>
      </c>
      <c r="H6" s="551" t="s">
        <v>3041</v>
      </c>
      <c r="I6" s="551" t="s">
        <v>3042</v>
      </c>
      <c r="J6" s="551" t="s">
        <v>3043</v>
      </c>
      <c r="K6" s="551" t="s">
        <v>3044</v>
      </c>
      <c r="L6" s="551" t="s">
        <v>3045</v>
      </c>
      <c r="M6" s="551" t="s">
        <v>3046</v>
      </c>
      <c r="N6" s="551" t="s">
        <v>3047</v>
      </c>
      <c r="O6" s="551" t="s">
        <v>1833</v>
      </c>
    </row>
    <row r="7" spans="1:15">
      <c r="A7" s="1054"/>
      <c r="B7" t="s">
        <v>169</v>
      </c>
      <c r="C7" s="244">
        <v>116</v>
      </c>
      <c r="D7" s="244">
        <f>'ZOOM 92'!D288</f>
        <v>46</v>
      </c>
      <c r="E7" s="244">
        <f>'ZOOM 92'!E288</f>
        <v>45</v>
      </c>
      <c r="F7" s="244">
        <f>'ZOOM 92'!F288</f>
        <v>70</v>
      </c>
      <c r="G7" s="244" t="str">
        <f>'ZOOM 92'!G288</f>
        <v/>
      </c>
      <c r="H7" s="244" t="str">
        <f>'ZOOM 92'!H288</f>
        <v/>
      </c>
      <c r="I7" s="244" t="str">
        <f>'ZOOM 92'!I288</f>
        <v/>
      </c>
      <c r="J7" s="244" t="str">
        <f>'ZOOM 92'!J288</f>
        <v/>
      </c>
      <c r="K7" s="244" t="str">
        <f>'ZOOM 92'!K288</f>
        <v/>
      </c>
      <c r="L7" s="244" t="str">
        <f>'ZOOM 92'!L288</f>
        <v/>
      </c>
      <c r="M7" s="244" t="str">
        <f>'ZOOM 92'!M288</f>
        <v/>
      </c>
      <c r="N7" s="244" t="str">
        <f>'ZOOM 92'!N288</f>
        <v/>
      </c>
      <c r="O7" s="244">
        <f>SUM(C7:N7)</f>
        <v>277</v>
      </c>
    </row>
    <row r="8" spans="1:15">
      <c r="A8" s="1054"/>
      <c r="B8" t="s">
        <v>174</v>
      </c>
      <c r="C8" s="244">
        <v>36</v>
      </c>
      <c r="D8" s="244">
        <f>'ZOOM 92'!D289</f>
        <v>0</v>
      </c>
      <c r="E8" s="244">
        <f>'ZOOM 92'!E289</f>
        <v>0</v>
      </c>
      <c r="F8" s="244">
        <f>'ZOOM 92'!F289</f>
        <v>0</v>
      </c>
      <c r="G8" s="244" t="str">
        <f>'ZOOM 92'!G289</f>
        <v/>
      </c>
      <c r="H8" s="244" t="str">
        <f>'ZOOM 92'!H289</f>
        <v/>
      </c>
      <c r="I8" s="244" t="str">
        <f>'ZOOM 92'!I289</f>
        <v/>
      </c>
      <c r="J8" s="244" t="str">
        <f>'ZOOM 92'!J289</f>
        <v/>
      </c>
      <c r="K8" s="244" t="str">
        <f>'ZOOM 92'!K289</f>
        <v/>
      </c>
      <c r="L8" s="244" t="str">
        <f>'ZOOM 92'!L289</f>
        <v/>
      </c>
      <c r="M8" s="244" t="str">
        <f>'ZOOM 92'!M289</f>
        <v/>
      </c>
      <c r="N8" s="244" t="str">
        <f>'ZOOM 92'!N289</f>
        <v/>
      </c>
      <c r="O8" s="244">
        <f t="shared" ref="O8:O17" si="0">SUM(C8:N8)</f>
        <v>36</v>
      </c>
    </row>
    <row r="9" spans="1:15">
      <c r="A9" s="1054"/>
      <c r="B9" t="s">
        <v>455</v>
      </c>
      <c r="C9" s="244">
        <v>35.22</v>
      </c>
      <c r="D9" s="244">
        <f>'ZOOM 92'!D290</f>
        <v>29.3</v>
      </c>
      <c r="E9" s="244">
        <f>'ZOOM 92'!E290</f>
        <v>60.57</v>
      </c>
      <c r="F9" s="244">
        <f>'ZOOM 92'!F290</f>
        <v>0</v>
      </c>
      <c r="G9" s="244" t="str">
        <f>'ZOOM 92'!G290</f>
        <v/>
      </c>
      <c r="H9" s="244" t="str">
        <f>'ZOOM 92'!H290</f>
        <v/>
      </c>
      <c r="I9" s="244" t="str">
        <f>'ZOOM 92'!I290</f>
        <v/>
      </c>
      <c r="J9" s="244" t="str">
        <f>'ZOOM 92'!J290</f>
        <v/>
      </c>
      <c r="K9" s="244" t="str">
        <f>'ZOOM 92'!K290</f>
        <v/>
      </c>
      <c r="L9" s="244" t="str">
        <f>'ZOOM 92'!L290</f>
        <v/>
      </c>
      <c r="M9" s="244" t="str">
        <f>'ZOOM 92'!M290</f>
        <v/>
      </c>
      <c r="N9" s="244" t="str">
        <f>'ZOOM 92'!N290</f>
        <v/>
      </c>
      <c r="O9" s="244">
        <f t="shared" si="0"/>
        <v>125.09</v>
      </c>
    </row>
    <row r="10" spans="1:15">
      <c r="A10" s="1054"/>
      <c r="B10" t="s">
        <v>471</v>
      </c>
      <c r="C10" s="244">
        <v>96.25</v>
      </c>
      <c r="D10" s="244">
        <f>'ZOOM 92'!D291</f>
        <v>168</v>
      </c>
      <c r="E10" s="244">
        <f>'ZOOM 92'!E291</f>
        <v>135.94999999999999</v>
      </c>
      <c r="F10" s="244">
        <f>'ZOOM 92'!F291</f>
        <v>43.15</v>
      </c>
      <c r="G10" s="244" t="str">
        <f>'ZOOM 92'!G291</f>
        <v/>
      </c>
      <c r="H10" s="244" t="str">
        <f>'ZOOM 92'!H291</f>
        <v/>
      </c>
      <c r="I10" s="244" t="str">
        <f>'ZOOM 92'!I291</f>
        <v/>
      </c>
      <c r="J10" s="244" t="str">
        <f>'ZOOM 92'!J291</f>
        <v/>
      </c>
      <c r="K10" s="244" t="str">
        <f>'ZOOM 92'!K291</f>
        <v/>
      </c>
      <c r="L10" s="244" t="str">
        <f>'ZOOM 92'!L291</f>
        <v/>
      </c>
      <c r="M10" s="244" t="str">
        <f>'ZOOM 92'!M291</f>
        <v/>
      </c>
      <c r="N10" s="244" t="str">
        <f>'ZOOM 92'!N291</f>
        <v/>
      </c>
      <c r="O10" s="244">
        <f t="shared" si="0"/>
        <v>443.34999999999997</v>
      </c>
    </row>
    <row r="11" spans="1:15">
      <c r="A11" s="1054"/>
      <c r="B11" t="s">
        <v>500</v>
      </c>
      <c r="C11" s="244">
        <v>539.80000000000007</v>
      </c>
      <c r="D11" s="244">
        <f>'ZOOM 92'!D292</f>
        <v>564.75</v>
      </c>
      <c r="E11" s="244">
        <f>'ZOOM 92'!E292</f>
        <v>964.63</v>
      </c>
      <c r="F11" s="244">
        <f>'ZOOM 92'!F292</f>
        <v>161.55000000000001</v>
      </c>
      <c r="G11" s="244" t="str">
        <f>'ZOOM 92'!G292</f>
        <v/>
      </c>
      <c r="H11" s="244" t="str">
        <f>'ZOOM 92'!H292</f>
        <v/>
      </c>
      <c r="I11" s="244" t="str">
        <f>'ZOOM 92'!I292</f>
        <v/>
      </c>
      <c r="J11" s="244" t="str">
        <f>'ZOOM 92'!J292</f>
        <v/>
      </c>
      <c r="K11" s="244" t="str">
        <f>'ZOOM 92'!K292</f>
        <v/>
      </c>
      <c r="L11" s="244" t="str">
        <f>'ZOOM 92'!L292</f>
        <v/>
      </c>
      <c r="M11" s="244" t="str">
        <f>'ZOOM 92'!M292</f>
        <v/>
      </c>
      <c r="N11" s="244" t="str">
        <f>'ZOOM 92'!N292</f>
        <v/>
      </c>
      <c r="O11" s="244">
        <f t="shared" si="0"/>
        <v>2230.7300000000005</v>
      </c>
    </row>
    <row r="12" spans="1:15">
      <c r="A12" s="1054"/>
      <c r="B12" t="s">
        <v>835</v>
      </c>
      <c r="C12" s="244">
        <v>0</v>
      </c>
      <c r="D12" s="244">
        <f>'ZOOM 92'!D293</f>
        <v>0</v>
      </c>
      <c r="E12" s="244">
        <f>'ZOOM 92'!E293</f>
        <v>0</v>
      </c>
      <c r="F12" s="244">
        <f>'ZOOM 92'!F293</f>
        <v>0</v>
      </c>
      <c r="G12" s="244" t="str">
        <f>'ZOOM 92'!G293</f>
        <v/>
      </c>
      <c r="H12" s="244" t="str">
        <f>'ZOOM 92'!H293</f>
        <v/>
      </c>
      <c r="I12" s="244" t="str">
        <f>'ZOOM 92'!I293</f>
        <v/>
      </c>
      <c r="J12" s="244" t="str">
        <f>'ZOOM 92'!J293</f>
        <v/>
      </c>
      <c r="K12" s="244" t="str">
        <f>'ZOOM 92'!K293</f>
        <v/>
      </c>
      <c r="L12" s="244" t="str">
        <f>'ZOOM 92'!L293</f>
        <v/>
      </c>
      <c r="M12" s="244" t="str">
        <f>'ZOOM 92'!M293</f>
        <v/>
      </c>
      <c r="N12" s="244" t="str">
        <f>'ZOOM 92'!N293</f>
        <v/>
      </c>
      <c r="O12" s="244">
        <f t="shared" si="0"/>
        <v>0</v>
      </c>
    </row>
    <row r="13" spans="1:15">
      <c r="A13" s="1054"/>
      <c r="B13" t="s">
        <v>1019</v>
      </c>
      <c r="C13" s="244">
        <v>0</v>
      </c>
      <c r="D13" s="244" t="str">
        <f>'ZOOM 92'!D294</f>
        <v/>
      </c>
      <c r="E13" s="244" t="str">
        <f>'ZOOM 92'!E294</f>
        <v/>
      </c>
      <c r="F13" s="244" t="str">
        <f>'ZOOM 92'!F294</f>
        <v/>
      </c>
      <c r="G13" s="244" t="str">
        <f>'ZOOM 92'!G294</f>
        <v/>
      </c>
      <c r="H13" s="244" t="str">
        <f>'ZOOM 92'!H294</f>
        <v/>
      </c>
      <c r="I13" s="244" t="str">
        <f>'ZOOM 92'!I294</f>
        <v/>
      </c>
      <c r="J13" s="244" t="str">
        <f>'ZOOM 92'!J294</f>
        <v/>
      </c>
      <c r="K13" s="244" t="str">
        <f>'ZOOM 92'!K294</f>
        <v/>
      </c>
      <c r="L13" s="244" t="str">
        <f>'ZOOM 92'!L294</f>
        <v/>
      </c>
      <c r="M13" s="244" t="str">
        <f>'ZOOM 92'!M294</f>
        <v/>
      </c>
      <c r="N13" s="244" t="str">
        <f>'ZOOM 92'!N294</f>
        <v/>
      </c>
      <c r="O13" s="244">
        <f t="shared" si="0"/>
        <v>0</v>
      </c>
    </row>
    <row r="14" spans="1:15">
      <c r="A14" s="1054"/>
      <c r="B14" t="s">
        <v>1061</v>
      </c>
      <c r="C14" s="244">
        <v>19.54</v>
      </c>
      <c r="D14" s="244">
        <f>'ZOOM 92'!D295</f>
        <v>19.799999999999997</v>
      </c>
      <c r="E14" s="244">
        <f>'ZOOM 92'!E295</f>
        <v>22.3</v>
      </c>
      <c r="F14" s="244">
        <f>'ZOOM 92'!F295</f>
        <v>0</v>
      </c>
      <c r="G14" s="244" t="str">
        <f>'ZOOM 92'!G295</f>
        <v/>
      </c>
      <c r="H14" s="244" t="str">
        <f>'ZOOM 92'!H295</f>
        <v/>
      </c>
      <c r="I14" s="244" t="str">
        <f>'ZOOM 92'!I295</f>
        <v/>
      </c>
      <c r="J14" s="244" t="str">
        <f>'ZOOM 92'!J295</f>
        <v/>
      </c>
      <c r="K14" s="244" t="str">
        <f>'ZOOM 92'!K295</f>
        <v/>
      </c>
      <c r="L14" s="244" t="str">
        <f>'ZOOM 92'!L295</f>
        <v/>
      </c>
      <c r="M14" s="244" t="str">
        <f>'ZOOM 92'!M295</f>
        <v/>
      </c>
      <c r="N14" s="244" t="str">
        <f>'ZOOM 92'!N295</f>
        <v/>
      </c>
      <c r="O14" s="244">
        <f t="shared" si="0"/>
        <v>61.64</v>
      </c>
    </row>
    <row r="15" spans="1:15">
      <c r="A15" s="1054"/>
      <c r="B15" t="s">
        <v>1068</v>
      </c>
      <c r="C15" s="244">
        <v>0</v>
      </c>
      <c r="D15" s="244">
        <f>'ZOOM 92'!D296</f>
        <v>0</v>
      </c>
      <c r="E15" s="244">
        <f>'ZOOM 92'!E296</f>
        <v>0</v>
      </c>
      <c r="F15" s="244">
        <f>'ZOOM 92'!F296</f>
        <v>0</v>
      </c>
      <c r="G15" s="244" t="str">
        <f>'ZOOM 92'!G296</f>
        <v/>
      </c>
      <c r="H15" s="244" t="str">
        <f>'ZOOM 92'!H296</f>
        <v/>
      </c>
      <c r="I15" s="244" t="str">
        <f>'ZOOM 92'!I296</f>
        <v/>
      </c>
      <c r="J15" s="244" t="str">
        <f>'ZOOM 92'!J296</f>
        <v/>
      </c>
      <c r="K15" s="244" t="str">
        <f>'ZOOM 92'!K296</f>
        <v/>
      </c>
      <c r="L15" s="244" t="str">
        <f>'ZOOM 92'!L296</f>
        <v/>
      </c>
      <c r="M15" s="244" t="str">
        <f>'ZOOM 92'!M296</f>
        <v/>
      </c>
      <c r="N15" s="244" t="str">
        <f>'ZOOM 92'!N296</f>
        <v/>
      </c>
      <c r="O15" s="244">
        <f t="shared" si="0"/>
        <v>0</v>
      </c>
    </row>
    <row r="16" spans="1:15">
      <c r="A16" s="1054"/>
      <c r="B16" t="s">
        <v>1231</v>
      </c>
      <c r="C16" s="244">
        <v>106.55</v>
      </c>
      <c r="D16" s="244">
        <f>'ZOOM 92'!D297</f>
        <v>60.5</v>
      </c>
      <c r="E16" s="244">
        <f>'ZOOM 92'!E297</f>
        <v>73.599999999999994</v>
      </c>
      <c r="F16" s="244">
        <f>'ZOOM 92'!F297</f>
        <v>0</v>
      </c>
      <c r="G16" s="244" t="str">
        <f>'ZOOM 92'!G297</f>
        <v/>
      </c>
      <c r="H16" s="244" t="str">
        <f>'ZOOM 92'!H297</f>
        <v/>
      </c>
      <c r="I16" s="244" t="str">
        <f>'ZOOM 92'!I297</f>
        <v/>
      </c>
      <c r="J16" s="244" t="str">
        <f>'ZOOM 92'!J297</f>
        <v/>
      </c>
      <c r="K16" s="244" t="str">
        <f>'ZOOM 92'!K297</f>
        <v/>
      </c>
      <c r="L16" s="244" t="str">
        <f>'ZOOM 92'!L297</f>
        <v/>
      </c>
      <c r="M16" s="244" t="str">
        <f>'ZOOM 92'!M297</f>
        <v/>
      </c>
      <c r="N16" s="244" t="str">
        <f>'ZOOM 92'!N297</f>
        <v/>
      </c>
      <c r="O16" s="244">
        <f t="shared" si="0"/>
        <v>240.65</v>
      </c>
    </row>
    <row r="17" spans="1:15">
      <c r="A17" s="1054"/>
      <c r="B17" t="s">
        <v>517</v>
      </c>
      <c r="C17" s="244">
        <v>0</v>
      </c>
      <c r="D17" s="244" t="str">
        <f>'ZOOM 92'!D298</f>
        <v/>
      </c>
      <c r="E17" s="244" t="str">
        <f>'ZOOM 92'!E298</f>
        <v/>
      </c>
      <c r="F17" s="244" t="str">
        <f>'ZOOM 92'!F298</f>
        <v/>
      </c>
      <c r="G17" s="244" t="str">
        <f>'ZOOM 92'!G298</f>
        <v/>
      </c>
      <c r="H17" s="244" t="str">
        <f>'ZOOM 92'!H298</f>
        <v/>
      </c>
      <c r="I17" s="244" t="str">
        <f>'ZOOM 92'!I298</f>
        <v/>
      </c>
      <c r="J17" s="244" t="str">
        <f>'ZOOM 92'!J298</f>
        <v/>
      </c>
      <c r="K17" s="244" t="str">
        <f>'ZOOM 92'!K298</f>
        <v/>
      </c>
      <c r="L17" s="244" t="str">
        <f>'ZOOM 92'!L298</f>
        <v/>
      </c>
      <c r="M17" s="244" t="str">
        <f>'ZOOM 92'!M298</f>
        <v/>
      </c>
      <c r="N17" s="244" t="str">
        <f>'ZOOM 92'!N298</f>
        <v/>
      </c>
      <c r="O17" s="244">
        <f t="shared" si="0"/>
        <v>0</v>
      </c>
    </row>
    <row r="18" spans="1:15">
      <c r="A18" s="1054"/>
      <c r="B18" s="552" t="s">
        <v>1833</v>
      </c>
      <c r="C18" s="553">
        <f>SUM(C7:C17)</f>
        <v>949.36</v>
      </c>
      <c r="D18" s="553">
        <f t="shared" ref="D18:O18" si="1">SUM(D7:D17)</f>
        <v>888.34999999999991</v>
      </c>
      <c r="E18" s="553">
        <f t="shared" si="1"/>
        <v>1302.05</v>
      </c>
      <c r="F18" s="553">
        <f t="shared" si="1"/>
        <v>274.70000000000005</v>
      </c>
      <c r="G18" s="553">
        <f t="shared" si="1"/>
        <v>0</v>
      </c>
      <c r="H18" s="553">
        <f t="shared" si="1"/>
        <v>0</v>
      </c>
      <c r="I18" s="553">
        <f t="shared" si="1"/>
        <v>0</v>
      </c>
      <c r="J18" s="553">
        <f t="shared" si="1"/>
        <v>0</v>
      </c>
      <c r="K18" s="553">
        <f t="shared" si="1"/>
        <v>0</v>
      </c>
      <c r="L18" s="553">
        <f t="shared" si="1"/>
        <v>0</v>
      </c>
      <c r="M18" s="553">
        <f t="shared" si="1"/>
        <v>0</v>
      </c>
      <c r="N18" s="553">
        <f t="shared" si="1"/>
        <v>0</v>
      </c>
      <c r="O18" s="553">
        <f t="shared" si="1"/>
        <v>3414.4600000000005</v>
      </c>
    </row>
    <row r="19" spans="1:15">
      <c r="A19" s="233"/>
      <c r="C19" s="244"/>
      <c r="D19" s="244"/>
      <c r="E19" s="244"/>
      <c r="F19" s="244"/>
      <c r="G19" s="244"/>
      <c r="H19" s="244"/>
      <c r="I19" s="244"/>
      <c r="J19" s="244"/>
      <c r="K19" s="244"/>
      <c r="L19" s="244"/>
      <c r="M19" s="244"/>
      <c r="N19" s="244"/>
      <c r="O19" s="244"/>
    </row>
    <row r="21" spans="1:15" ht="15.6" customHeight="1">
      <c r="A21" s="1054">
        <v>93</v>
      </c>
      <c r="B21" s="554" t="s">
        <v>1409</v>
      </c>
      <c r="C21" s="555" t="s">
        <v>1886</v>
      </c>
      <c r="D21" s="555" t="s">
        <v>1834</v>
      </c>
      <c r="E21" s="555" t="s">
        <v>1837</v>
      </c>
      <c r="F21" s="555" t="s">
        <v>3039</v>
      </c>
      <c r="G21" s="555" t="s">
        <v>3040</v>
      </c>
      <c r="H21" s="555" t="s">
        <v>3041</v>
      </c>
      <c r="I21" s="555" t="s">
        <v>3042</v>
      </c>
      <c r="J21" s="555" t="s">
        <v>3043</v>
      </c>
      <c r="K21" s="555" t="s">
        <v>3044</v>
      </c>
      <c r="L21" s="555" t="s">
        <v>3045</v>
      </c>
      <c r="M21" s="555" t="s">
        <v>3046</v>
      </c>
      <c r="N21" s="555" t="s">
        <v>3047</v>
      </c>
      <c r="O21" s="555" t="s">
        <v>1833</v>
      </c>
    </row>
    <row r="22" spans="1:15" ht="15.6" customHeight="1">
      <c r="A22" s="1054"/>
      <c r="B22" t="s">
        <v>602</v>
      </c>
      <c r="C22" s="244">
        <v>432.71000000000004</v>
      </c>
      <c r="D22" s="244">
        <f>'ZOOM 93'!D156</f>
        <v>376.75</v>
      </c>
      <c r="E22" s="244">
        <f>'ZOOM 93'!E156</f>
        <v>214.5</v>
      </c>
      <c r="F22" s="244">
        <f>'ZOOM 93'!F156</f>
        <v>75.400000000000006</v>
      </c>
      <c r="G22" s="244" t="str">
        <f>'ZOOM 93'!G156</f>
        <v/>
      </c>
      <c r="H22" s="244" t="str">
        <f>'ZOOM 93'!H156</f>
        <v/>
      </c>
      <c r="I22" s="244" t="str">
        <f>'ZOOM 93'!I156</f>
        <v/>
      </c>
      <c r="J22" s="244" t="str">
        <f>'ZOOM 93'!J156</f>
        <v/>
      </c>
      <c r="K22" s="244" t="str">
        <f>'ZOOM 93'!K156</f>
        <v/>
      </c>
      <c r="L22" s="244" t="str">
        <f>'ZOOM 93'!L156</f>
        <v/>
      </c>
      <c r="M22" s="244" t="str">
        <f>'ZOOM 93'!M156</f>
        <v/>
      </c>
      <c r="N22" s="244" t="str">
        <f>'ZOOM 93'!N156</f>
        <v/>
      </c>
      <c r="O22" s="244">
        <f>SUM(C22:N22)</f>
        <v>1099.3600000000001</v>
      </c>
    </row>
    <row r="23" spans="1:15" ht="15.6" customHeight="1">
      <c r="A23" s="1054"/>
      <c r="B23" t="s">
        <v>1355</v>
      </c>
      <c r="C23" s="244">
        <v>0</v>
      </c>
      <c r="D23" s="244" t="str">
        <f>'ZOOM 93'!D157</f>
        <v/>
      </c>
      <c r="E23" s="244" t="str">
        <f>'ZOOM 93'!E157</f>
        <v/>
      </c>
      <c r="F23" s="244" t="str">
        <f>'ZOOM 93'!F157</f>
        <v/>
      </c>
      <c r="G23" s="244" t="str">
        <f>'ZOOM 93'!G157</f>
        <v/>
      </c>
      <c r="H23" s="244" t="str">
        <f>'ZOOM 93'!H157</f>
        <v/>
      </c>
      <c r="I23" s="244" t="str">
        <f>'ZOOM 93'!I157</f>
        <v/>
      </c>
      <c r="J23" s="244" t="str">
        <f>'ZOOM 93'!J157</f>
        <v/>
      </c>
      <c r="K23" s="244" t="str">
        <f>'ZOOM 93'!K157</f>
        <v/>
      </c>
      <c r="L23" s="244" t="str">
        <f>'ZOOM 93'!L157</f>
        <v/>
      </c>
      <c r="M23" s="244" t="str">
        <f>'ZOOM 93'!M157</f>
        <v/>
      </c>
      <c r="N23" s="244" t="str">
        <f>'ZOOM 93'!N157</f>
        <v/>
      </c>
      <c r="O23" s="244">
        <f>SUM(C23:N23)</f>
        <v>0</v>
      </c>
    </row>
    <row r="24" spans="1:15" ht="15.6" customHeight="1">
      <c r="A24" s="1054"/>
      <c r="B24" s="552" t="s">
        <v>1833</v>
      </c>
      <c r="C24" s="553">
        <f>SUM(C22:C23)</f>
        <v>432.71000000000004</v>
      </c>
      <c r="D24" s="553">
        <f t="shared" ref="D24:O24" si="2">SUM(D22:D23)</f>
        <v>376.75</v>
      </c>
      <c r="E24" s="553">
        <f t="shared" si="2"/>
        <v>214.5</v>
      </c>
      <c r="F24" s="553">
        <f t="shared" si="2"/>
        <v>75.400000000000006</v>
      </c>
      <c r="G24" s="553">
        <f t="shared" si="2"/>
        <v>0</v>
      </c>
      <c r="H24" s="553">
        <f t="shared" si="2"/>
        <v>0</v>
      </c>
      <c r="I24" s="553">
        <f t="shared" si="2"/>
        <v>0</v>
      </c>
      <c r="J24" s="553">
        <f t="shared" si="2"/>
        <v>0</v>
      </c>
      <c r="K24" s="553">
        <f t="shared" si="2"/>
        <v>0</v>
      </c>
      <c r="L24" s="553">
        <f t="shared" si="2"/>
        <v>0</v>
      </c>
      <c r="M24" s="553">
        <f t="shared" si="2"/>
        <v>0</v>
      </c>
      <c r="N24" s="553">
        <f t="shared" si="2"/>
        <v>0</v>
      </c>
      <c r="O24" s="553">
        <f t="shared" si="2"/>
        <v>1099.3600000000001</v>
      </c>
    </row>
    <row r="27" spans="1:15">
      <c r="A27" s="1054">
        <v>94</v>
      </c>
      <c r="B27" s="554" t="s">
        <v>1409</v>
      </c>
      <c r="C27" s="555" t="s">
        <v>1886</v>
      </c>
      <c r="D27" s="555" t="s">
        <v>1834</v>
      </c>
      <c r="E27" s="555" t="s">
        <v>1837</v>
      </c>
      <c r="F27" s="555" t="s">
        <v>3039</v>
      </c>
      <c r="G27" s="555" t="s">
        <v>3040</v>
      </c>
      <c r="H27" s="555" t="s">
        <v>3041</v>
      </c>
      <c r="I27" s="555" t="s">
        <v>3042</v>
      </c>
      <c r="J27" s="555" t="s">
        <v>3043</v>
      </c>
      <c r="K27" s="555" t="s">
        <v>3044</v>
      </c>
      <c r="L27" s="555" t="s">
        <v>3045</v>
      </c>
      <c r="M27" s="555" t="s">
        <v>3046</v>
      </c>
      <c r="N27" s="555" t="s">
        <v>3047</v>
      </c>
      <c r="O27" s="555" t="s">
        <v>1833</v>
      </c>
    </row>
    <row r="28" spans="1:15">
      <c r="A28" s="1054"/>
      <c r="B28" t="s">
        <v>704</v>
      </c>
      <c r="C28" s="244">
        <v>214.57999999999998</v>
      </c>
      <c r="D28" s="244">
        <f>'ZOOM 94'!D113</f>
        <v>109.2</v>
      </c>
      <c r="E28" s="244">
        <f>'ZOOM 94'!E113</f>
        <v>180.01</v>
      </c>
      <c r="F28" s="244">
        <f>'ZOOM 94'!F113</f>
        <v>50.49</v>
      </c>
      <c r="G28" s="244" t="str">
        <f>'ZOOM 94'!G113</f>
        <v/>
      </c>
      <c r="H28" s="244" t="str">
        <f>'ZOOM 94'!H113</f>
        <v/>
      </c>
      <c r="I28" s="244" t="str">
        <f>'ZOOM 94'!I113</f>
        <v/>
      </c>
      <c r="J28" s="244" t="str">
        <f>'ZOOM 94'!J113</f>
        <v/>
      </c>
      <c r="K28" s="244" t="str">
        <f>'ZOOM 94'!K113</f>
        <v/>
      </c>
      <c r="L28" s="244" t="str">
        <f>'ZOOM 94'!L113</f>
        <v/>
      </c>
      <c r="M28" s="244" t="str">
        <f>'ZOOM 94'!M113</f>
        <v/>
      </c>
      <c r="N28" s="244" t="str">
        <f>'ZOOM 94'!N113</f>
        <v/>
      </c>
      <c r="O28" s="244">
        <f>SUM(C28:N28)</f>
        <v>554.28</v>
      </c>
    </row>
    <row r="29" spans="1:15">
      <c r="A29" s="1054"/>
      <c r="B29" t="s">
        <v>1229</v>
      </c>
      <c r="C29" s="244"/>
      <c r="D29" s="244" t="str">
        <f>'ZOOM 94'!D114</f>
        <v/>
      </c>
      <c r="E29" s="244" t="str">
        <f>'ZOOM 94'!E114</f>
        <v/>
      </c>
      <c r="F29" s="244" t="str">
        <f>'ZOOM 94'!F114</f>
        <v/>
      </c>
      <c r="G29" s="244" t="str">
        <f>'ZOOM 94'!G114</f>
        <v/>
      </c>
      <c r="H29" s="244" t="str">
        <f>'ZOOM 94'!H114</f>
        <v/>
      </c>
      <c r="I29" s="244" t="str">
        <f>'ZOOM 94'!I114</f>
        <v/>
      </c>
      <c r="J29" s="244" t="str">
        <f>'ZOOM 94'!J114</f>
        <v/>
      </c>
      <c r="K29" s="244" t="str">
        <f>'ZOOM 94'!K114</f>
        <v/>
      </c>
      <c r="L29" s="244" t="str">
        <f>'ZOOM 94'!L114</f>
        <v/>
      </c>
      <c r="M29" s="244" t="str">
        <f>'ZOOM 94'!M114</f>
        <v/>
      </c>
      <c r="N29" s="244" t="str">
        <f>'ZOOM 94'!N114</f>
        <v/>
      </c>
      <c r="O29" s="244">
        <v>301.04000000000002</v>
      </c>
    </row>
    <row r="30" spans="1:15">
      <c r="A30" s="1054"/>
      <c r="B30" s="552" t="s">
        <v>1833</v>
      </c>
      <c r="C30" s="553">
        <f>SUM(C28:C29)</f>
        <v>214.57999999999998</v>
      </c>
      <c r="D30" s="553">
        <f t="shared" ref="D30:M30" si="3">SUM(D28:D29)</f>
        <v>109.2</v>
      </c>
      <c r="E30" s="553">
        <f t="shared" si="3"/>
        <v>180.01</v>
      </c>
      <c r="F30" s="553">
        <f t="shared" si="3"/>
        <v>50.49</v>
      </c>
      <c r="G30" s="553">
        <f t="shared" si="3"/>
        <v>0</v>
      </c>
      <c r="H30" s="553">
        <f t="shared" si="3"/>
        <v>0</v>
      </c>
      <c r="I30" s="553">
        <f t="shared" si="3"/>
        <v>0</v>
      </c>
      <c r="J30" s="553">
        <f t="shared" si="3"/>
        <v>0</v>
      </c>
      <c r="K30" s="553">
        <f t="shared" si="3"/>
        <v>0</v>
      </c>
      <c r="L30" s="553">
        <f t="shared" si="3"/>
        <v>0</v>
      </c>
      <c r="M30" s="553">
        <f t="shared" si="3"/>
        <v>0</v>
      </c>
      <c r="N30" s="553"/>
      <c r="O30" s="553">
        <f t="shared" ref="O30" si="4">SUM(O28:O29)</f>
        <v>855.31999999999994</v>
      </c>
    </row>
    <row r="33" spans="1:15">
      <c r="B33" s="554" t="s">
        <v>1409</v>
      </c>
      <c r="C33" s="555" t="s">
        <v>1886</v>
      </c>
      <c r="D33" s="555" t="s">
        <v>1834</v>
      </c>
      <c r="E33" s="555" t="s">
        <v>1837</v>
      </c>
      <c r="F33" s="555" t="s">
        <v>3039</v>
      </c>
      <c r="G33" s="555" t="s">
        <v>3040</v>
      </c>
      <c r="H33" s="555" t="s">
        <v>3041</v>
      </c>
      <c r="I33" s="555" t="s">
        <v>3042</v>
      </c>
      <c r="J33" s="555" t="s">
        <v>3043</v>
      </c>
      <c r="K33" s="555" t="s">
        <v>3044</v>
      </c>
      <c r="L33" s="555" t="s">
        <v>3045</v>
      </c>
      <c r="M33" s="555" t="s">
        <v>3046</v>
      </c>
      <c r="N33" s="555" t="s">
        <v>3047</v>
      </c>
      <c r="O33" s="555" t="s">
        <v>1833</v>
      </c>
    </row>
    <row r="34" spans="1:15" ht="17.45" customHeight="1">
      <c r="A34" s="1054">
        <v>75</v>
      </c>
      <c r="B34" t="s">
        <v>1029</v>
      </c>
      <c r="C34" s="244">
        <v>20.5</v>
      </c>
      <c r="D34" s="244">
        <f>'ZOOM 75'!D155</f>
        <v>135.4</v>
      </c>
      <c r="E34" s="244">
        <f>'ZOOM 75'!E155</f>
        <v>98.7</v>
      </c>
      <c r="F34" s="244">
        <f>'ZOOM 75'!F155</f>
        <v>13</v>
      </c>
      <c r="G34" s="244" t="str">
        <f>'ZOOM 75'!G155</f>
        <v/>
      </c>
      <c r="H34" s="244" t="str">
        <f>'ZOOM 75'!H155</f>
        <v/>
      </c>
      <c r="I34" s="244" t="str">
        <f>'ZOOM 75'!I155</f>
        <v/>
      </c>
      <c r="J34" s="244" t="str">
        <f>'ZOOM 75'!J155</f>
        <v/>
      </c>
      <c r="K34" s="244" t="str">
        <f>'ZOOM 75'!K155</f>
        <v/>
      </c>
      <c r="L34" s="244" t="str">
        <f>'ZOOM 75'!L155</f>
        <v/>
      </c>
      <c r="M34" s="244" t="str">
        <f>'ZOOM 75'!M155</f>
        <v/>
      </c>
      <c r="N34" s="244" t="str">
        <f>'ZOOM 75'!N155</f>
        <v/>
      </c>
      <c r="O34" s="244">
        <f t="shared" ref="O34" si="5">SUM(C34:N34)</f>
        <v>267.60000000000002</v>
      </c>
    </row>
    <row r="35" spans="1:15" ht="17.45" customHeight="1">
      <c r="A35" s="1054"/>
      <c r="B35" t="s">
        <v>148</v>
      </c>
      <c r="C35" s="244">
        <v>0</v>
      </c>
      <c r="D35" s="244" t="str">
        <f>'ZOOM 75'!D156</f>
        <v/>
      </c>
      <c r="E35" s="244" t="str">
        <f>'ZOOM 75'!E156</f>
        <v/>
      </c>
      <c r="F35" s="244" t="str">
        <f>'ZOOM 75'!F156</f>
        <v/>
      </c>
      <c r="G35" s="244" t="str">
        <f>'ZOOM 75'!G156</f>
        <v/>
      </c>
      <c r="H35" s="244" t="str">
        <f>'ZOOM 75'!H156</f>
        <v/>
      </c>
      <c r="I35" s="244" t="str">
        <f>'ZOOM 75'!I156</f>
        <v/>
      </c>
      <c r="J35" s="244" t="str">
        <f>'ZOOM 75'!J156</f>
        <v/>
      </c>
      <c r="K35" s="244" t="str">
        <f>'ZOOM 75'!K156</f>
        <v/>
      </c>
      <c r="L35" s="244" t="str">
        <f>'ZOOM 75'!L156</f>
        <v/>
      </c>
      <c r="M35" s="244" t="str">
        <f>'ZOOM 75'!M156</f>
        <v/>
      </c>
      <c r="N35" s="244" t="str">
        <f>'ZOOM 75'!N156</f>
        <v/>
      </c>
      <c r="O35" s="244">
        <v>301.04000000000002</v>
      </c>
    </row>
    <row r="36" spans="1:15" ht="17.45" customHeight="1">
      <c r="A36" s="1054"/>
      <c r="B36" t="s">
        <v>353</v>
      </c>
      <c r="C36" s="244">
        <v>74.599999999999994</v>
      </c>
      <c r="D36" s="244">
        <f>'ZOOM 75'!D157</f>
        <v>41</v>
      </c>
      <c r="E36" s="244">
        <f>'ZOOM 75'!E157</f>
        <v>0</v>
      </c>
      <c r="F36" s="244">
        <f>'ZOOM 75'!F157</f>
        <v>0</v>
      </c>
      <c r="G36" s="244" t="str">
        <f>'ZOOM 75'!G157</f>
        <v/>
      </c>
      <c r="H36" s="244" t="str">
        <f>'ZOOM 75'!H157</f>
        <v/>
      </c>
      <c r="I36" s="244" t="str">
        <f>'ZOOM 75'!I157</f>
        <v/>
      </c>
      <c r="J36" s="244" t="str">
        <f>'ZOOM 75'!J157</f>
        <v/>
      </c>
      <c r="K36" s="244" t="str">
        <f>'ZOOM 75'!K157</f>
        <v/>
      </c>
      <c r="L36" s="244" t="str">
        <f>'ZOOM 75'!L157</f>
        <v/>
      </c>
      <c r="M36" s="244" t="str">
        <f>'ZOOM 75'!M157</f>
        <v/>
      </c>
      <c r="N36" s="244" t="str">
        <f>'ZOOM 75'!N157</f>
        <v/>
      </c>
      <c r="O36" s="244">
        <f t="shared" ref="O36" si="6">SUM(C36:N36)</f>
        <v>115.6</v>
      </c>
    </row>
    <row r="37" spans="1:15" ht="17.45" customHeight="1">
      <c r="A37" s="1054"/>
      <c r="B37" t="s">
        <v>1366</v>
      </c>
      <c r="C37" s="244">
        <v>0</v>
      </c>
      <c r="D37" s="244">
        <f>'ZOOM 75'!D158</f>
        <v>0</v>
      </c>
      <c r="E37" s="244">
        <f>'ZOOM 75'!E158</f>
        <v>15</v>
      </c>
      <c r="F37" s="244">
        <f>'ZOOM 75'!F158</f>
        <v>0</v>
      </c>
      <c r="G37" s="244" t="str">
        <f>'ZOOM 75'!G158</f>
        <v/>
      </c>
      <c r="H37" s="244" t="str">
        <f>'ZOOM 75'!H158</f>
        <v/>
      </c>
      <c r="I37" s="244" t="str">
        <f>'ZOOM 75'!I158</f>
        <v/>
      </c>
      <c r="J37" s="244" t="str">
        <f>'ZOOM 75'!J158</f>
        <v/>
      </c>
      <c r="K37" s="244" t="str">
        <f>'ZOOM 75'!K158</f>
        <v/>
      </c>
      <c r="L37" s="244" t="str">
        <f>'ZOOM 75'!L158</f>
        <v/>
      </c>
      <c r="M37" s="244" t="str">
        <f>'ZOOM 75'!M158</f>
        <v/>
      </c>
      <c r="N37" s="244" t="str">
        <f>'ZOOM 75'!N158</f>
        <v/>
      </c>
      <c r="O37" s="244">
        <v>301.04000000000002</v>
      </c>
    </row>
    <row r="38" spans="1:15">
      <c r="A38" s="1054"/>
      <c r="B38" s="552" t="s">
        <v>1833</v>
      </c>
      <c r="C38" s="553">
        <f>SUM(C34:C37)</f>
        <v>95.1</v>
      </c>
      <c r="D38" s="553">
        <f t="shared" ref="D38:N38" si="7">SUM(D34:D37)</f>
        <v>176.4</v>
      </c>
      <c r="E38" s="553">
        <f t="shared" si="7"/>
        <v>113.7</v>
      </c>
      <c r="F38" s="553">
        <f t="shared" si="7"/>
        <v>13</v>
      </c>
      <c r="G38" s="553">
        <f t="shared" si="7"/>
        <v>0</v>
      </c>
      <c r="H38" s="553">
        <f t="shared" si="7"/>
        <v>0</v>
      </c>
      <c r="I38" s="553">
        <f t="shared" si="7"/>
        <v>0</v>
      </c>
      <c r="J38" s="553">
        <f t="shared" si="7"/>
        <v>0</v>
      </c>
      <c r="K38" s="553">
        <f t="shared" si="7"/>
        <v>0</v>
      </c>
      <c r="L38" s="553">
        <f t="shared" si="7"/>
        <v>0</v>
      </c>
      <c r="M38" s="553">
        <f t="shared" si="7"/>
        <v>0</v>
      </c>
      <c r="N38" s="553">
        <f t="shared" si="7"/>
        <v>0</v>
      </c>
      <c r="O38" s="553">
        <f>SUM(O34:O37)</f>
        <v>985.2800000000002</v>
      </c>
    </row>
  </sheetData>
  <mergeCells count="4">
    <mergeCell ref="A6:A18"/>
    <mergeCell ref="A21:A24"/>
    <mergeCell ref="A27:A30"/>
    <mergeCell ref="A34:A3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AB6F-4088-4C33-B1D8-19EA275D4EC5}">
  <sheetPr codeName="Sheet34"/>
  <dimension ref="A1:B24"/>
  <sheetViews>
    <sheetView workbookViewId="0">
      <selection activeCell="G28" sqref="G28"/>
    </sheetView>
  </sheetViews>
  <sheetFormatPr defaultRowHeight="15"/>
  <cols>
    <col min="1" max="1" width="21.85546875" bestFit="1" customWidth="1"/>
    <col min="2" max="2" width="43.85546875" bestFit="1" customWidth="1"/>
  </cols>
  <sheetData>
    <row r="1" spans="1:2">
      <c r="A1" t="s">
        <v>2445</v>
      </c>
      <c r="B1" t="s">
        <v>2446</v>
      </c>
    </row>
    <row r="2" spans="1:2">
      <c r="A2" t="s">
        <v>2512</v>
      </c>
      <c r="B2" t="s">
        <v>975</v>
      </c>
    </row>
    <row r="3" spans="1:2">
      <c r="A3" t="s">
        <v>2512</v>
      </c>
      <c r="B3" t="s">
        <v>370</v>
      </c>
    </row>
    <row r="4" spans="1:2">
      <c r="A4" t="s">
        <v>2512</v>
      </c>
      <c r="B4" t="s">
        <v>382</v>
      </c>
    </row>
    <row r="5" spans="1:2">
      <c r="A5" t="s">
        <v>2447</v>
      </c>
      <c r="B5" t="s">
        <v>1243</v>
      </c>
    </row>
    <row r="6" spans="1:2">
      <c r="A6" t="s">
        <v>2447</v>
      </c>
      <c r="B6" t="s">
        <v>485</v>
      </c>
    </row>
    <row r="7" spans="1:2">
      <c r="A7" t="s">
        <v>2447</v>
      </c>
      <c r="B7" t="s">
        <v>1395</v>
      </c>
    </row>
    <row r="8" spans="1:2">
      <c r="A8" t="s">
        <v>2447</v>
      </c>
      <c r="B8" t="s">
        <v>660</v>
      </c>
    </row>
    <row r="9" spans="1:2">
      <c r="A9" t="s">
        <v>2447</v>
      </c>
      <c r="B9" t="s">
        <v>759</v>
      </c>
    </row>
    <row r="10" spans="1:2">
      <c r="A10" t="s">
        <v>2447</v>
      </c>
      <c r="B10" t="s">
        <v>1262</v>
      </c>
    </row>
    <row r="11" spans="1:2">
      <c r="A11" t="s">
        <v>2447</v>
      </c>
      <c r="B11" t="s">
        <v>1249</v>
      </c>
    </row>
    <row r="12" spans="1:2">
      <c r="A12" t="s">
        <v>2447</v>
      </c>
      <c r="B12" t="s">
        <v>778</v>
      </c>
    </row>
    <row r="13" spans="1:2">
      <c r="A13" t="s">
        <v>2448</v>
      </c>
      <c r="B13" t="s">
        <v>488</v>
      </c>
    </row>
    <row r="14" spans="1:2">
      <c r="A14" t="s">
        <v>2448</v>
      </c>
      <c r="B14" t="s">
        <v>775</v>
      </c>
    </row>
    <row r="15" spans="1:2">
      <c r="A15" t="s">
        <v>2448</v>
      </c>
      <c r="B15" t="s">
        <v>1212</v>
      </c>
    </row>
    <row r="16" spans="1:2">
      <c r="A16" t="s">
        <v>2448</v>
      </c>
      <c r="B16" t="s">
        <v>772</v>
      </c>
    </row>
    <row r="17" spans="1:2">
      <c r="A17" t="s">
        <v>2448</v>
      </c>
      <c r="B17" t="s">
        <v>226</v>
      </c>
    </row>
    <row r="18" spans="1:2">
      <c r="A18" t="s">
        <v>2448</v>
      </c>
      <c r="B18" t="s">
        <v>784</v>
      </c>
    </row>
    <row r="19" spans="1:2">
      <c r="A19" t="s">
        <v>2448</v>
      </c>
      <c r="B19" t="s">
        <v>971</v>
      </c>
    </row>
    <row r="20" spans="1:2">
      <c r="A20" t="s">
        <v>2448</v>
      </c>
      <c r="B20" t="s">
        <v>871</v>
      </c>
    </row>
    <row r="21" spans="1:2">
      <c r="A21" t="s">
        <v>2448</v>
      </c>
      <c r="B21" t="s">
        <v>1252</v>
      </c>
    </row>
    <row r="22" spans="1:2">
      <c r="A22" t="s">
        <v>2448</v>
      </c>
      <c r="B22" t="s">
        <v>2427</v>
      </c>
    </row>
    <row r="23" spans="1:2">
      <c r="A23" t="s">
        <v>2448</v>
      </c>
      <c r="B23" t="s">
        <v>291</v>
      </c>
    </row>
    <row r="24" spans="1:2">
      <c r="A24" t="s">
        <v>2448</v>
      </c>
      <c r="B24" t="s">
        <v>1285</v>
      </c>
    </row>
  </sheetData>
  <pageMargins left="0.7" right="0.7" top="0.75" bottom="0.75" header="0.3" footer="0.3"/>
  <tableParts count="1">
    <tablePart r:id="rId1"/>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DD17C-6BF3-42AC-81A4-97142E0B109D}">
  <sheetPr codeName="Sheet35"/>
  <dimension ref="A1:C9"/>
  <sheetViews>
    <sheetView workbookViewId="0">
      <selection activeCell="G28" sqref="G28"/>
    </sheetView>
  </sheetViews>
  <sheetFormatPr defaultRowHeight="15"/>
  <cols>
    <col min="1" max="1" width="13.42578125" bestFit="1" customWidth="1"/>
    <col min="2" max="2" width="24.85546875" bestFit="1" customWidth="1"/>
    <col min="3" max="3" width="20.7109375" bestFit="1" customWidth="1"/>
  </cols>
  <sheetData>
    <row r="1" spans="1:3">
      <c r="A1" t="s">
        <v>74</v>
      </c>
      <c r="B1" t="s">
        <v>75</v>
      </c>
      <c r="C1" t="s">
        <v>2451</v>
      </c>
    </row>
    <row r="2" spans="1:3">
      <c r="A2" t="s">
        <v>114</v>
      </c>
      <c r="B2" t="s">
        <v>690</v>
      </c>
      <c r="C2" t="s">
        <v>2452</v>
      </c>
    </row>
    <row r="3" spans="1:3">
      <c r="A3" t="s">
        <v>114</v>
      </c>
      <c r="B3" t="s">
        <v>13</v>
      </c>
      <c r="C3" t="s">
        <v>2453</v>
      </c>
    </row>
    <row r="4" spans="1:3">
      <c r="A4" t="s">
        <v>114</v>
      </c>
      <c r="B4" t="s">
        <v>20</v>
      </c>
      <c r="C4" t="s">
        <v>2453</v>
      </c>
    </row>
    <row r="5" spans="1:3">
      <c r="A5" t="s">
        <v>114</v>
      </c>
      <c r="B5" t="s">
        <v>35</v>
      </c>
      <c r="C5" t="s">
        <v>2453</v>
      </c>
    </row>
    <row r="6" spans="1:3">
      <c r="A6" t="s">
        <v>114</v>
      </c>
      <c r="B6" t="s">
        <v>34</v>
      </c>
      <c r="C6" t="s">
        <v>2453</v>
      </c>
    </row>
    <row r="7" spans="1:3">
      <c r="A7" t="s">
        <v>114</v>
      </c>
      <c r="B7" t="s">
        <v>7</v>
      </c>
      <c r="C7" t="s">
        <v>2453</v>
      </c>
    </row>
    <row r="8" spans="1:3">
      <c r="A8" t="s">
        <v>114</v>
      </c>
      <c r="B8" t="s">
        <v>3</v>
      </c>
      <c r="C8" t="s">
        <v>2454</v>
      </c>
    </row>
    <row r="9" spans="1:3">
      <c r="A9" t="s">
        <v>114</v>
      </c>
      <c r="B9" t="s">
        <v>5</v>
      </c>
      <c r="C9" t="s">
        <v>2454</v>
      </c>
    </row>
  </sheetData>
  <pageMargins left="0.7" right="0.7" top="0.75" bottom="0.75" header="0.3" footer="0.3"/>
  <tableParts count="1">
    <tablePart r:id="rId1"/>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E82CFC-2C08-47A5-B4E8-7A024CD52AA0}">
  <sheetPr codeName="Sheet37">
    <tabColor rgb="FFFFFF00"/>
  </sheetPr>
  <dimension ref="A1:O1887"/>
  <sheetViews>
    <sheetView topLeftCell="A397" zoomScale="90" zoomScaleNormal="90" workbookViewId="0">
      <selection activeCell="A415" sqref="A415:C417"/>
    </sheetView>
  </sheetViews>
  <sheetFormatPr defaultColWidth="8.85546875" defaultRowHeight="15"/>
  <cols>
    <col min="1" max="1" width="10.28515625" style="303" customWidth="1"/>
    <col min="2" max="2" width="12.140625" style="312" customWidth="1"/>
    <col min="3" max="3" width="12" style="303" customWidth="1"/>
    <col min="4" max="4" width="31.85546875" style="303" customWidth="1"/>
    <col min="5" max="5" width="24.28515625" style="303" customWidth="1"/>
    <col min="6" max="6" width="28.7109375" style="303" customWidth="1"/>
    <col min="7" max="7" width="11" style="303" customWidth="1"/>
    <col min="8" max="8" width="11" style="315" customWidth="1"/>
    <col min="9" max="9" width="41.85546875" style="316" customWidth="1"/>
    <col min="10" max="10" width="17.28515625" style="316" customWidth="1"/>
    <col min="11" max="11" width="18.85546875" style="303" customWidth="1"/>
    <col min="12" max="12" width="8.85546875" style="303"/>
    <col min="13" max="13" width="31.42578125" style="303" bestFit="1" customWidth="1"/>
    <col min="14" max="14" width="36.140625" style="303" bestFit="1" customWidth="1"/>
    <col min="15" max="16384" width="8.85546875" style="303"/>
  </cols>
  <sheetData>
    <row r="1" spans="1:15" ht="21">
      <c r="A1" s="311" t="s">
        <v>1815</v>
      </c>
      <c r="D1" s="313"/>
      <c r="E1" s="314" t="s">
        <v>1816</v>
      </c>
    </row>
    <row r="2" spans="1:15" ht="21">
      <c r="A2" s="311"/>
      <c r="D2" s="313"/>
    </row>
    <row r="3" spans="1:15" s="331" customFormat="1" ht="30">
      <c r="A3" s="335" t="s">
        <v>1817</v>
      </c>
      <c r="B3" s="335" t="s">
        <v>1817</v>
      </c>
      <c r="C3" s="335" t="s">
        <v>1817</v>
      </c>
      <c r="D3" s="335" t="s">
        <v>1817</v>
      </c>
      <c r="E3" s="335" t="s">
        <v>1817</v>
      </c>
      <c r="F3" s="335" t="s">
        <v>1817</v>
      </c>
      <c r="G3" s="335" t="s">
        <v>1817</v>
      </c>
      <c r="H3" s="328"/>
      <c r="I3" s="329"/>
      <c r="J3" s="330" t="s">
        <v>1818</v>
      </c>
      <c r="M3" s="333" t="s">
        <v>1819</v>
      </c>
    </row>
    <row r="4" spans="1:15" s="321" customFormat="1" ht="51">
      <c r="A4" s="317" t="s">
        <v>1398</v>
      </c>
      <c r="B4" s="317" t="s">
        <v>1402</v>
      </c>
      <c r="C4" s="318" t="s">
        <v>1820</v>
      </c>
      <c r="D4" s="317" t="s">
        <v>1821</v>
      </c>
      <c r="E4" s="317" t="s">
        <v>1822</v>
      </c>
      <c r="F4" s="317" t="s">
        <v>1823</v>
      </c>
      <c r="G4" s="317" t="s">
        <v>1824</v>
      </c>
      <c r="H4" s="317" t="s">
        <v>1825</v>
      </c>
      <c r="I4" s="319" t="s">
        <v>1826</v>
      </c>
      <c r="J4" s="319" t="s">
        <v>1827</v>
      </c>
      <c r="K4" s="320" t="s">
        <v>1828</v>
      </c>
      <c r="M4" s="334" t="s">
        <v>2418</v>
      </c>
      <c r="N4" s="265" t="s">
        <v>1829</v>
      </c>
      <c r="O4" s="303"/>
    </row>
    <row r="5" spans="1:15">
      <c r="A5" s="322" t="s">
        <v>1830</v>
      </c>
      <c r="B5" s="323">
        <v>45659</v>
      </c>
      <c r="C5" s="322" t="s">
        <v>1434</v>
      </c>
      <c r="D5" s="322" t="s">
        <v>1435</v>
      </c>
      <c r="E5" s="324" t="s">
        <v>1403</v>
      </c>
      <c r="F5" s="322" t="s">
        <v>1438</v>
      </c>
      <c r="G5" s="322" t="s">
        <v>1831</v>
      </c>
      <c r="H5" s="322"/>
      <c r="I5" s="325"/>
      <c r="J5" s="325">
        <f>VLOOKUP(C5,'Récap Vol par Tournée'!$A$7:$B$10000,2,FALSE)</f>
        <v>208.25</v>
      </c>
      <c r="K5" s="308"/>
      <c r="M5" s="233" t="s">
        <v>1478</v>
      </c>
      <c r="N5" s="244">
        <v>172.5</v>
      </c>
    </row>
    <row r="6" spans="1:15">
      <c r="A6" s="322" t="s">
        <v>1830</v>
      </c>
      <c r="B6" s="323">
        <v>45659</v>
      </c>
      <c r="C6" s="322" t="s">
        <v>1434</v>
      </c>
      <c r="D6" s="322" t="s">
        <v>1436</v>
      </c>
      <c r="E6" s="324" t="s">
        <v>1404</v>
      </c>
      <c r="F6" s="322" t="s">
        <v>1438</v>
      </c>
      <c r="G6" s="322" t="s">
        <v>1831</v>
      </c>
      <c r="H6" s="322"/>
      <c r="I6" s="325"/>
      <c r="J6" s="325">
        <f>VLOOKUP(C6,'Récap Vol par Tournée'!$A$7:$B$10000,2,FALSE)</f>
        <v>208.25</v>
      </c>
      <c r="K6" s="308"/>
      <c r="M6" s="233" t="s">
        <v>1464</v>
      </c>
      <c r="N6" s="244">
        <v>92.75</v>
      </c>
    </row>
    <row r="7" spans="1:15">
      <c r="A7" s="322" t="s">
        <v>1830</v>
      </c>
      <c r="B7" s="323">
        <v>45659</v>
      </c>
      <c r="C7" s="322" t="s">
        <v>1434</v>
      </c>
      <c r="D7" s="322" t="s">
        <v>1437</v>
      </c>
      <c r="E7" s="324" t="s">
        <v>1405</v>
      </c>
      <c r="F7" s="322" t="s">
        <v>1438</v>
      </c>
      <c r="G7" s="322" t="s">
        <v>1831</v>
      </c>
      <c r="H7" s="326"/>
      <c r="I7" s="325"/>
      <c r="J7" s="325">
        <f>VLOOKUP(C7,'Récap Vol par Tournée'!$A$7:$B$10000,2,FALSE)</f>
        <v>208.25</v>
      </c>
      <c r="K7" s="308"/>
      <c r="M7" s="233" t="s">
        <v>1456</v>
      </c>
      <c r="N7" s="244">
        <v>534.1</v>
      </c>
    </row>
    <row r="8" spans="1:15">
      <c r="A8" s="322" t="s">
        <v>1830</v>
      </c>
      <c r="B8" s="323">
        <v>45659</v>
      </c>
      <c r="C8" s="322" t="s">
        <v>1441</v>
      </c>
      <c r="D8" s="322" t="s">
        <v>1442</v>
      </c>
      <c r="E8" s="324" t="s">
        <v>1403</v>
      </c>
      <c r="F8" s="322" t="s">
        <v>1444</v>
      </c>
      <c r="G8" s="322" t="s">
        <v>1831</v>
      </c>
      <c r="H8" s="322"/>
      <c r="I8" s="325"/>
      <c r="J8" s="325">
        <f>VLOOKUP(C8,'Récap Vol par Tournée'!$A$7:$B$10000,2,FALSE)</f>
        <v>71.540000000000006</v>
      </c>
      <c r="K8" s="308"/>
      <c r="M8" s="233" t="s">
        <v>1489</v>
      </c>
      <c r="N8" s="244">
        <v>2481.44</v>
      </c>
    </row>
    <row r="9" spans="1:15">
      <c r="A9" s="322" t="s">
        <v>1830</v>
      </c>
      <c r="B9" s="323">
        <v>45659</v>
      </c>
      <c r="C9" s="322" t="s">
        <v>1441</v>
      </c>
      <c r="D9" s="322" t="s">
        <v>1443</v>
      </c>
      <c r="E9" s="324" t="s">
        <v>1404</v>
      </c>
      <c r="F9" s="322" t="s">
        <v>1444</v>
      </c>
      <c r="G9" s="322" t="s">
        <v>1831</v>
      </c>
      <c r="H9" s="322"/>
      <c r="I9" s="325"/>
      <c r="J9" s="325">
        <f>VLOOKUP(C9,'Récap Vol par Tournée'!$A$7:$B$10000,2,FALSE)</f>
        <v>71.540000000000006</v>
      </c>
      <c r="K9" s="308"/>
      <c r="M9" s="233" t="s">
        <v>1449</v>
      </c>
      <c r="N9" s="244">
        <v>397.80999999999995</v>
      </c>
    </row>
    <row r="10" spans="1:15">
      <c r="A10" s="322" t="s">
        <v>1830</v>
      </c>
      <c r="B10" s="323">
        <v>45659</v>
      </c>
      <c r="C10" s="322" t="s">
        <v>1446</v>
      </c>
      <c r="D10" s="322" t="s">
        <v>1442</v>
      </c>
      <c r="E10" s="324" t="s">
        <v>1403</v>
      </c>
      <c r="F10" s="322" t="s">
        <v>1444</v>
      </c>
      <c r="G10" s="322" t="s">
        <v>1831</v>
      </c>
      <c r="H10" s="322"/>
      <c r="I10" s="325"/>
      <c r="J10" s="325">
        <f>VLOOKUP(C10,'Récap Vol par Tournée'!$A$7:$B$10000,2,FALSE)</f>
        <v>307</v>
      </c>
      <c r="K10" s="308"/>
      <c r="M10" s="233" t="s">
        <v>1471</v>
      </c>
      <c r="N10" s="244">
        <v>645.95000000000005</v>
      </c>
    </row>
    <row r="11" spans="1:15">
      <c r="A11" s="322" t="s">
        <v>1830</v>
      </c>
      <c r="B11" s="323">
        <v>45659</v>
      </c>
      <c r="C11" s="322" t="s">
        <v>1446</v>
      </c>
      <c r="D11" s="322" t="s">
        <v>1447</v>
      </c>
      <c r="E11" s="324" t="s">
        <v>1404</v>
      </c>
      <c r="F11" s="322" t="s">
        <v>1444</v>
      </c>
      <c r="G11" s="322" t="s">
        <v>1831</v>
      </c>
      <c r="H11" s="322"/>
      <c r="I11" s="325"/>
      <c r="J11" s="325">
        <f>VLOOKUP(C11,'Récap Vol par Tournée'!$A$7:$B$10000,2,FALSE)</f>
        <v>307</v>
      </c>
      <c r="K11" s="308"/>
      <c r="M11" s="233" t="s">
        <v>1459</v>
      </c>
      <c r="N11" s="244">
        <v>27</v>
      </c>
    </row>
    <row r="12" spans="1:15">
      <c r="A12" s="322" t="s">
        <v>1830</v>
      </c>
      <c r="B12" s="323">
        <v>45660</v>
      </c>
      <c r="C12" s="322" t="s">
        <v>1448</v>
      </c>
      <c r="D12" s="322" t="s">
        <v>1449</v>
      </c>
      <c r="E12" s="324" t="s">
        <v>1403</v>
      </c>
      <c r="F12" s="322" t="s">
        <v>1444</v>
      </c>
      <c r="G12" s="322" t="s">
        <v>1831</v>
      </c>
      <c r="H12" s="322"/>
      <c r="I12" s="325"/>
      <c r="J12" s="325">
        <f>VLOOKUP(C12,'Récap Vol par Tournée'!$A$7:$B$10000,2,FALSE)</f>
        <v>84.75</v>
      </c>
      <c r="K12" s="308"/>
      <c r="M12" s="233" t="s">
        <v>1455</v>
      </c>
      <c r="N12" s="244">
        <v>1825.99</v>
      </c>
    </row>
    <row r="13" spans="1:15">
      <c r="A13" s="322" t="s">
        <v>1830</v>
      </c>
      <c r="B13" s="323">
        <v>45660</v>
      </c>
      <c r="C13" s="322" t="s">
        <v>1448</v>
      </c>
      <c r="D13" s="322" t="s">
        <v>1450</v>
      </c>
      <c r="E13" s="324" t="s">
        <v>1404</v>
      </c>
      <c r="F13" s="322" t="s">
        <v>1444</v>
      </c>
      <c r="G13" s="322" t="s">
        <v>1831</v>
      </c>
      <c r="H13" s="322"/>
      <c r="I13" s="325"/>
      <c r="J13" s="325">
        <f>VLOOKUP(C13,'Récap Vol par Tournée'!$A$7:$B$10000,2,FALSE)</f>
        <v>84.75</v>
      </c>
      <c r="K13" s="308"/>
      <c r="M13" s="233" t="s">
        <v>1468</v>
      </c>
      <c r="N13" s="244">
        <v>259.5</v>
      </c>
    </row>
    <row r="14" spans="1:15">
      <c r="A14" s="322" t="s">
        <v>1830</v>
      </c>
      <c r="B14" s="323">
        <v>45660</v>
      </c>
      <c r="C14" s="322" t="s">
        <v>1448</v>
      </c>
      <c r="D14" s="322" t="s">
        <v>1451</v>
      </c>
      <c r="E14" s="324" t="s">
        <v>1405</v>
      </c>
      <c r="F14" s="322" t="s">
        <v>1444</v>
      </c>
      <c r="G14" s="322" t="s">
        <v>1831</v>
      </c>
      <c r="H14" s="322"/>
      <c r="I14" s="325"/>
      <c r="J14" s="325">
        <f>VLOOKUP(C14,'Récap Vol par Tournée'!$A$7:$B$10000,2,FALSE)</f>
        <v>84.75</v>
      </c>
      <c r="K14" s="308"/>
      <c r="M14" s="233" t="s">
        <v>1487</v>
      </c>
      <c r="N14" s="244">
        <v>694.01</v>
      </c>
    </row>
    <row r="15" spans="1:15">
      <c r="A15" s="322" t="s">
        <v>1830</v>
      </c>
      <c r="B15" s="323">
        <v>45660</v>
      </c>
      <c r="C15" s="322" t="s">
        <v>1454</v>
      </c>
      <c r="D15" s="322" t="s">
        <v>1435</v>
      </c>
      <c r="E15" s="324" t="s">
        <v>1403</v>
      </c>
      <c r="F15" s="322" t="s">
        <v>1457</v>
      </c>
      <c r="G15" s="322" t="s">
        <v>1831</v>
      </c>
      <c r="H15" s="322"/>
      <c r="I15" s="325"/>
      <c r="J15" s="325">
        <f>VLOOKUP(C15,'Récap Vol par Tournée'!$A$7:$B$10000,2,FALSE)</f>
        <v>229.1</v>
      </c>
      <c r="K15" s="308"/>
      <c r="M15" s="233" t="s">
        <v>1443</v>
      </c>
      <c r="N15" s="244">
        <v>259.04000000000002</v>
      </c>
    </row>
    <row r="16" spans="1:15">
      <c r="A16" s="322" t="s">
        <v>1830</v>
      </c>
      <c r="B16" s="323">
        <v>45660</v>
      </c>
      <c r="C16" s="322" t="s">
        <v>1454</v>
      </c>
      <c r="D16" s="322" t="s">
        <v>1455</v>
      </c>
      <c r="E16" s="324" t="s">
        <v>1404</v>
      </c>
      <c r="F16" s="322" t="s">
        <v>1457</v>
      </c>
      <c r="G16" s="322" t="s">
        <v>1831</v>
      </c>
      <c r="H16" s="322"/>
      <c r="I16" s="325"/>
      <c r="J16" s="325">
        <f>VLOOKUP(C16,'Récap Vol par Tournée'!$A$7:$B$10000,2,FALSE)</f>
        <v>229.1</v>
      </c>
      <c r="K16" s="308"/>
      <c r="M16" s="233" t="s">
        <v>1437</v>
      </c>
      <c r="N16" s="244">
        <v>293</v>
      </c>
    </row>
    <row r="17" spans="1:14">
      <c r="A17" s="322" t="s">
        <v>1830</v>
      </c>
      <c r="B17" s="323">
        <v>45660</v>
      </c>
      <c r="C17" s="322" t="s">
        <v>1454</v>
      </c>
      <c r="D17" s="322" t="s">
        <v>1456</v>
      </c>
      <c r="E17" s="324" t="s">
        <v>1405</v>
      </c>
      <c r="F17" s="322" t="s">
        <v>1457</v>
      </c>
      <c r="G17" s="322" t="s">
        <v>1831</v>
      </c>
      <c r="H17" s="322"/>
      <c r="I17" s="325"/>
      <c r="J17" s="325">
        <f>VLOOKUP(C17,'Récap Vol par Tournée'!$A$7:$B$10000,2,FALSE)</f>
        <v>229.1</v>
      </c>
      <c r="K17" s="308"/>
      <c r="M17" s="233" t="s">
        <v>1484</v>
      </c>
      <c r="N17" s="244">
        <v>37.142000000000003</v>
      </c>
    </row>
    <row r="18" spans="1:14">
      <c r="A18" s="322" t="s">
        <v>1830</v>
      </c>
      <c r="B18" s="323">
        <v>45660</v>
      </c>
      <c r="C18" s="322" t="s">
        <v>1458</v>
      </c>
      <c r="D18" s="322" t="s">
        <v>1459</v>
      </c>
      <c r="E18" s="324" t="s">
        <v>1403</v>
      </c>
      <c r="F18" s="322" t="s">
        <v>1461</v>
      </c>
      <c r="G18" s="322" t="s">
        <v>1831</v>
      </c>
      <c r="H18" s="322"/>
      <c r="I18" s="325"/>
      <c r="J18" s="325">
        <f>VLOOKUP(C18,'Récap Vol par Tournée'!$A$7:$B$10000,2,FALSE)</f>
        <v>27</v>
      </c>
      <c r="K18" s="308"/>
      <c r="M18" s="233" t="s">
        <v>1450</v>
      </c>
      <c r="N18" s="244">
        <v>84.75</v>
      </c>
    </row>
    <row r="19" spans="1:14">
      <c r="A19" s="322" t="s">
        <v>1830</v>
      </c>
      <c r="B19" s="323">
        <v>45660</v>
      </c>
      <c r="C19" s="322" t="s">
        <v>1458</v>
      </c>
      <c r="D19" s="345" t="s">
        <v>1460</v>
      </c>
      <c r="E19" s="324" t="s">
        <v>1404</v>
      </c>
      <c r="F19" s="322" t="s">
        <v>1461</v>
      </c>
      <c r="G19" s="322" t="s">
        <v>1831</v>
      </c>
      <c r="H19" s="322"/>
      <c r="I19" s="325"/>
      <c r="J19" s="325">
        <f>VLOOKUP(C19,'Récap Vol par Tournée'!$A$7:$B$10000,2,FALSE)</f>
        <v>27</v>
      </c>
      <c r="K19" s="308"/>
      <c r="M19" s="233" t="s">
        <v>1477</v>
      </c>
      <c r="N19" s="244">
        <v>3298.1200000000003</v>
      </c>
    </row>
    <row r="20" spans="1:14">
      <c r="A20" s="322" t="s">
        <v>1830</v>
      </c>
      <c r="B20" s="323">
        <v>45660</v>
      </c>
      <c r="C20" s="322" t="s">
        <v>1462</v>
      </c>
      <c r="D20" s="322" t="s">
        <v>1463</v>
      </c>
      <c r="E20" s="324" t="s">
        <v>1403</v>
      </c>
      <c r="F20" s="322" t="s">
        <v>1465</v>
      </c>
      <c r="G20" s="322" t="s">
        <v>1831</v>
      </c>
      <c r="H20" s="322"/>
      <c r="I20" s="325"/>
      <c r="J20" s="325">
        <f>VLOOKUP(C20,'Récap Vol par Tournée'!$A$7:$B$10000,2,FALSE)</f>
        <v>92.75</v>
      </c>
      <c r="K20" s="308"/>
      <c r="M20" s="233" t="s">
        <v>1479</v>
      </c>
      <c r="N20" s="244">
        <v>701.4</v>
      </c>
    </row>
    <row r="21" spans="1:14">
      <c r="A21" s="322" t="s">
        <v>1830</v>
      </c>
      <c r="B21" s="323">
        <v>45660</v>
      </c>
      <c r="C21" s="322" t="s">
        <v>1462</v>
      </c>
      <c r="D21" s="322" t="s">
        <v>1464</v>
      </c>
      <c r="E21" s="324" t="s">
        <v>1404</v>
      </c>
      <c r="F21" s="322" t="s">
        <v>1465</v>
      </c>
      <c r="G21" s="322" t="s">
        <v>1831</v>
      </c>
      <c r="H21" s="322"/>
      <c r="I21" s="325"/>
      <c r="J21" s="325">
        <f>VLOOKUP(C21,'Récap Vol par Tournée'!$A$7:$B$10000,2,FALSE)</f>
        <v>92.75</v>
      </c>
      <c r="K21" s="308"/>
      <c r="M21" s="233" t="s">
        <v>1435</v>
      </c>
      <c r="N21" s="244">
        <v>4583.26</v>
      </c>
    </row>
    <row r="22" spans="1:14">
      <c r="A22" s="322" t="s">
        <v>1830</v>
      </c>
      <c r="B22" s="323">
        <v>45662</v>
      </c>
      <c r="C22" s="322" t="s">
        <v>1467</v>
      </c>
      <c r="D22" s="322" t="s">
        <v>1468</v>
      </c>
      <c r="E22" s="324" t="s">
        <v>1403</v>
      </c>
      <c r="F22" s="322" t="s">
        <v>1457</v>
      </c>
      <c r="G22" s="322" t="s">
        <v>1831</v>
      </c>
      <c r="H22" s="322"/>
      <c r="I22" s="325"/>
      <c r="J22" s="325">
        <f>VLOOKUP(C22,'Récap Vol par Tournée'!$A$7:$B$10000,2,FALSE)</f>
        <v>259.5</v>
      </c>
      <c r="K22" s="308"/>
      <c r="M22" s="233" t="s">
        <v>1436</v>
      </c>
      <c r="N22" s="244">
        <v>1360</v>
      </c>
    </row>
    <row r="23" spans="1:14">
      <c r="A23" s="322" t="s">
        <v>1830</v>
      </c>
      <c r="B23" s="323">
        <v>45662</v>
      </c>
      <c r="C23" s="322" t="s">
        <v>1467</v>
      </c>
      <c r="D23" s="322" t="s">
        <v>1469</v>
      </c>
      <c r="E23" s="324" t="s">
        <v>1404</v>
      </c>
      <c r="F23" s="322" t="s">
        <v>1457</v>
      </c>
      <c r="G23" s="322" t="s">
        <v>1831</v>
      </c>
      <c r="H23" s="322"/>
      <c r="I23" s="325"/>
      <c r="J23" s="325">
        <f>VLOOKUP(C23,'Récap Vol par Tournée'!$A$7:$B$10000,2,FALSE)</f>
        <v>259.5</v>
      </c>
      <c r="K23" s="308"/>
      <c r="M23" s="233" t="s">
        <v>1442</v>
      </c>
      <c r="N23" s="244">
        <v>453.54</v>
      </c>
    </row>
    <row r="24" spans="1:14">
      <c r="A24" s="322" t="s">
        <v>1830</v>
      </c>
      <c r="B24" s="323">
        <v>45662</v>
      </c>
      <c r="C24" s="322" t="s">
        <v>1467</v>
      </c>
      <c r="D24" s="322" t="s">
        <v>1470</v>
      </c>
      <c r="E24" s="324" t="s">
        <v>1405</v>
      </c>
      <c r="F24" s="322" t="s">
        <v>1457</v>
      </c>
      <c r="G24" s="322" t="s">
        <v>1831</v>
      </c>
      <c r="H24" s="322"/>
      <c r="I24" s="325"/>
      <c r="J24" s="325">
        <f>VLOOKUP(C24,'Récap Vol par Tournée'!$A$7:$B$10000,2,FALSE)</f>
        <v>259.5</v>
      </c>
      <c r="K24" s="308"/>
      <c r="M24" s="233" t="s">
        <v>1447</v>
      </c>
      <c r="N24" s="244">
        <v>375</v>
      </c>
    </row>
    <row r="25" spans="1:14">
      <c r="A25" s="322" t="s">
        <v>1830</v>
      </c>
      <c r="B25" s="323">
        <v>45662</v>
      </c>
      <c r="C25" s="322" t="s">
        <v>1467</v>
      </c>
      <c r="D25" s="322" t="s">
        <v>1471</v>
      </c>
      <c r="E25" s="324" t="s">
        <v>1406</v>
      </c>
      <c r="F25" s="322" t="s">
        <v>1457</v>
      </c>
      <c r="G25" s="322" t="s">
        <v>1831</v>
      </c>
      <c r="H25" s="322"/>
      <c r="I25" s="325"/>
      <c r="J25" s="325">
        <f>VLOOKUP(C25,'Récap Vol par Tournée'!$A$7:$B$10000,2,FALSE)</f>
        <v>259.5</v>
      </c>
      <c r="K25" s="308"/>
      <c r="M25" s="233" t="s">
        <v>1463</v>
      </c>
      <c r="N25" s="244">
        <v>92.75</v>
      </c>
    </row>
    <row r="26" spans="1:14">
      <c r="A26" s="322" t="s">
        <v>1830</v>
      </c>
      <c r="B26" s="323">
        <v>45663</v>
      </c>
      <c r="C26" s="322" t="s">
        <v>1473</v>
      </c>
      <c r="D26" s="322" t="s">
        <v>1435</v>
      </c>
      <c r="E26" s="324" t="s">
        <v>1403</v>
      </c>
      <c r="F26" s="322" t="s">
        <v>1444</v>
      </c>
      <c r="G26" s="322" t="s">
        <v>1831</v>
      </c>
      <c r="H26" s="322"/>
      <c r="I26" s="325"/>
      <c r="J26" s="325">
        <f>VLOOKUP(C26,'Récap Vol par Tournée'!$A$7:$B$10000,2,FALSE)</f>
        <v>211</v>
      </c>
      <c r="K26" s="308"/>
      <c r="M26" s="233" t="s">
        <v>1469</v>
      </c>
      <c r="N26" s="244">
        <v>259.5</v>
      </c>
    </row>
    <row r="27" spans="1:14">
      <c r="A27" s="322" t="s">
        <v>1830</v>
      </c>
      <c r="B27" s="323">
        <v>45663</v>
      </c>
      <c r="C27" s="322" t="s">
        <v>1473</v>
      </c>
      <c r="D27" s="322" t="s">
        <v>1455</v>
      </c>
      <c r="E27" s="324" t="s">
        <v>1404</v>
      </c>
      <c r="F27" s="322" t="s">
        <v>1444</v>
      </c>
      <c r="G27" s="322" t="s">
        <v>1831</v>
      </c>
      <c r="H27" s="322"/>
      <c r="I27" s="325"/>
      <c r="J27" s="325">
        <f>VLOOKUP(C27,'Récap Vol par Tournée'!$A$7:$B$10000,2,FALSE)</f>
        <v>211</v>
      </c>
      <c r="K27" s="308"/>
      <c r="M27" s="233" t="s">
        <v>1470</v>
      </c>
      <c r="N27" s="244">
        <v>259.5</v>
      </c>
    </row>
    <row r="28" spans="1:14">
      <c r="A28" s="322" t="s">
        <v>1830</v>
      </c>
      <c r="B28" s="323">
        <v>45663</v>
      </c>
      <c r="C28" s="322" t="s">
        <v>1473</v>
      </c>
      <c r="D28" s="322" t="s">
        <v>1474</v>
      </c>
      <c r="E28" s="324" t="s">
        <v>1405</v>
      </c>
      <c r="F28" s="322" t="s">
        <v>1444</v>
      </c>
      <c r="G28" s="322" t="s">
        <v>1831</v>
      </c>
      <c r="H28" s="322"/>
      <c r="I28" s="325"/>
      <c r="J28" s="325">
        <f>VLOOKUP(C28,'Récap Vol par Tournée'!$A$7:$B$10000,2,FALSE)</f>
        <v>211</v>
      </c>
      <c r="K28" s="308"/>
      <c r="M28" s="233" t="s">
        <v>1474</v>
      </c>
      <c r="N28" s="244">
        <v>211</v>
      </c>
    </row>
    <row r="29" spans="1:14">
      <c r="A29" s="322" t="s">
        <v>1830</v>
      </c>
      <c r="B29" s="323">
        <v>45664</v>
      </c>
      <c r="C29" s="322" t="s">
        <v>1476</v>
      </c>
      <c r="D29" s="322" t="s">
        <v>1477</v>
      </c>
      <c r="E29" s="324" t="s">
        <v>1403</v>
      </c>
      <c r="F29" s="322" t="s">
        <v>1444</v>
      </c>
      <c r="G29" s="322" t="s">
        <v>1831</v>
      </c>
      <c r="H29" s="322"/>
      <c r="I29" s="325"/>
      <c r="J29" s="325">
        <f>VLOOKUP(C29,'Récap Vol par Tournée'!$A$7:$B$10000,2,FALSE)</f>
        <v>90.5</v>
      </c>
      <c r="K29" s="308"/>
      <c r="M29" s="233" t="s">
        <v>2416</v>
      </c>
      <c r="N29" s="244"/>
    </row>
    <row r="30" spans="1:14">
      <c r="A30" s="322" t="s">
        <v>1830</v>
      </c>
      <c r="B30" s="323">
        <v>45664</v>
      </c>
      <c r="C30" s="322" t="s">
        <v>1476</v>
      </c>
      <c r="D30" s="322" t="s">
        <v>1478</v>
      </c>
      <c r="E30" s="324" t="s">
        <v>1404</v>
      </c>
      <c r="F30" s="322" t="s">
        <v>1444</v>
      </c>
      <c r="G30" s="322" t="s">
        <v>1831</v>
      </c>
      <c r="H30" s="326"/>
      <c r="I30" s="325"/>
      <c r="J30" s="325">
        <f>VLOOKUP(C30,'Récap Vol par Tournée'!$A$7:$B$10000,2,FALSE)</f>
        <v>90.5</v>
      </c>
      <c r="K30" s="308"/>
      <c r="M30" s="233" t="s">
        <v>1491</v>
      </c>
      <c r="N30" s="244">
        <v>612.79999999999995</v>
      </c>
    </row>
    <row r="31" spans="1:14">
      <c r="A31" s="322" t="s">
        <v>1830</v>
      </c>
      <c r="B31" s="323">
        <v>45664</v>
      </c>
      <c r="C31" s="322" t="s">
        <v>1476</v>
      </c>
      <c r="D31" s="322" t="s">
        <v>1479</v>
      </c>
      <c r="E31" s="324" t="s">
        <v>1405</v>
      </c>
      <c r="F31" s="322" t="s">
        <v>1444</v>
      </c>
      <c r="G31" s="322" t="s">
        <v>1831</v>
      </c>
      <c r="H31" s="322"/>
      <c r="I31" s="325"/>
      <c r="J31" s="325">
        <f>VLOOKUP(C31,'Récap Vol par Tournée'!$A$7:$B$10000,2,FALSE)</f>
        <v>90.5</v>
      </c>
      <c r="K31" s="308"/>
      <c r="M31" s="233" t="s">
        <v>1493</v>
      </c>
      <c r="N31" s="244">
        <v>846.28</v>
      </c>
    </row>
    <row r="32" spans="1:14">
      <c r="A32" s="322" t="s">
        <v>1830</v>
      </c>
      <c r="B32" s="323">
        <v>45664</v>
      </c>
      <c r="C32" s="322" t="s">
        <v>1480</v>
      </c>
      <c r="D32" s="322" t="s">
        <v>1435</v>
      </c>
      <c r="E32" s="324" t="s">
        <v>1403</v>
      </c>
      <c r="F32" s="322" t="s">
        <v>1457</v>
      </c>
      <c r="G32" s="322" t="s">
        <v>1831</v>
      </c>
      <c r="H32" s="322"/>
      <c r="I32" s="325"/>
      <c r="J32" s="325">
        <f>VLOOKUP(C32,'Récap Vol par Tournée'!$A$7:$B$10000,2,FALSE)</f>
        <v>273.19</v>
      </c>
      <c r="K32" s="308"/>
      <c r="M32" s="233" t="s">
        <v>1494</v>
      </c>
      <c r="N32" s="244">
        <v>390.7</v>
      </c>
    </row>
    <row r="33" spans="1:14">
      <c r="A33" s="322" t="s">
        <v>1830</v>
      </c>
      <c r="B33" s="323">
        <v>45664</v>
      </c>
      <c r="C33" s="322" t="s">
        <v>1480</v>
      </c>
      <c r="D33" s="322" t="s">
        <v>1455</v>
      </c>
      <c r="E33" s="324" t="s">
        <v>1404</v>
      </c>
      <c r="F33" s="322" t="s">
        <v>1457</v>
      </c>
      <c r="G33" s="322" t="s">
        <v>1831</v>
      </c>
      <c r="H33" s="322"/>
      <c r="I33" s="325"/>
      <c r="J33" s="325">
        <f>VLOOKUP(C33,'Récap Vol par Tournée'!$A$7:$B$10000,2,FALSE)</f>
        <v>273.19</v>
      </c>
      <c r="K33" s="308"/>
      <c r="M33" s="233" t="s">
        <v>1497</v>
      </c>
      <c r="N33" s="244">
        <v>125.9</v>
      </c>
    </row>
    <row r="34" spans="1:14">
      <c r="A34" s="322" t="s">
        <v>1830</v>
      </c>
      <c r="B34" s="323">
        <v>45664</v>
      </c>
      <c r="C34" s="322" t="s">
        <v>1483</v>
      </c>
      <c r="D34" s="322" t="s">
        <v>1484</v>
      </c>
      <c r="E34" s="324" t="s">
        <v>1403</v>
      </c>
      <c r="F34" s="322" t="s">
        <v>1461</v>
      </c>
      <c r="G34" s="322" t="s">
        <v>1832</v>
      </c>
      <c r="H34" s="322"/>
      <c r="I34" s="325"/>
      <c r="J34" s="325">
        <f>VLOOKUP(C34,'Récap Vol par Tournée'!$A$7:$B$10000,2,FALSE)</f>
        <v>5.1420000000000003</v>
      </c>
      <c r="K34" s="308"/>
      <c r="M34" s="233" t="s">
        <v>1498</v>
      </c>
      <c r="N34" s="244">
        <v>125.9</v>
      </c>
    </row>
    <row r="35" spans="1:14">
      <c r="A35" s="322" t="s">
        <v>1830</v>
      </c>
      <c r="B35" s="323">
        <v>45665</v>
      </c>
      <c r="C35" s="322" t="s">
        <v>1486</v>
      </c>
      <c r="D35" s="322" t="s">
        <v>1487</v>
      </c>
      <c r="E35" s="324" t="s">
        <v>1403</v>
      </c>
      <c r="F35" s="322" t="s">
        <v>1444</v>
      </c>
      <c r="G35" s="322" t="s">
        <v>1831</v>
      </c>
      <c r="H35" s="322"/>
      <c r="I35" s="325"/>
      <c r="J35" s="325">
        <f>VLOOKUP(C35,'Récap Vol par Tournée'!$A$7:$B$10000,2,FALSE)</f>
        <v>68</v>
      </c>
      <c r="K35" s="308"/>
      <c r="M35" s="233" t="s">
        <v>1500</v>
      </c>
      <c r="N35" s="244">
        <v>70</v>
      </c>
    </row>
    <row r="36" spans="1:14">
      <c r="A36" s="322" t="s">
        <v>1830</v>
      </c>
      <c r="B36" s="323">
        <v>45665</v>
      </c>
      <c r="C36" s="322" t="s">
        <v>1486</v>
      </c>
      <c r="D36" s="322" t="s">
        <v>1447</v>
      </c>
      <c r="E36" s="324" t="s">
        <v>1404</v>
      </c>
      <c r="F36" s="322" t="s">
        <v>1444</v>
      </c>
      <c r="G36" s="322" t="s">
        <v>1831</v>
      </c>
      <c r="H36" s="322"/>
      <c r="I36" s="325"/>
      <c r="J36" s="325">
        <f>VLOOKUP(C36,'Récap Vol par Tournée'!$A$7:$B$10000,2,FALSE)</f>
        <v>68</v>
      </c>
      <c r="K36" s="308"/>
      <c r="M36" s="233" t="s">
        <v>1501</v>
      </c>
      <c r="N36" s="244">
        <v>372.65</v>
      </c>
    </row>
    <row r="37" spans="1:14">
      <c r="A37" s="322" t="s">
        <v>1830</v>
      </c>
      <c r="B37" s="323">
        <v>45665</v>
      </c>
      <c r="C37" s="322" t="s">
        <v>1488</v>
      </c>
      <c r="D37" s="322" t="s">
        <v>1435</v>
      </c>
      <c r="E37" s="324" t="s">
        <v>1403</v>
      </c>
      <c r="F37" s="322" t="s">
        <v>1438</v>
      </c>
      <c r="G37" s="322" t="s">
        <v>1831</v>
      </c>
      <c r="H37" s="322"/>
      <c r="I37" s="325"/>
      <c r="J37" s="325">
        <f>VLOOKUP(C37,'Récap Vol par Tournée'!$A$7:$B$10000,2,FALSE)</f>
        <v>142.4</v>
      </c>
      <c r="K37" s="308"/>
      <c r="M37" s="233" t="s">
        <v>1502</v>
      </c>
      <c r="N37" s="244">
        <v>442.65</v>
      </c>
    </row>
    <row r="38" spans="1:14">
      <c r="A38" s="322" t="s">
        <v>1830</v>
      </c>
      <c r="B38" s="323">
        <v>45665</v>
      </c>
      <c r="C38" s="322" t="s">
        <v>1488</v>
      </c>
      <c r="D38" s="322" t="s">
        <v>1479</v>
      </c>
      <c r="E38" s="324" t="s">
        <v>1404</v>
      </c>
      <c r="F38" s="322" t="s">
        <v>1438</v>
      </c>
      <c r="G38" s="322" t="s">
        <v>1831</v>
      </c>
      <c r="H38" s="322"/>
      <c r="I38" s="325"/>
      <c r="J38" s="325">
        <f>VLOOKUP(C38,'Récap Vol par Tournée'!$A$7:$B$10000,2,FALSE)</f>
        <v>142.4</v>
      </c>
      <c r="K38" s="308"/>
      <c r="M38" s="233" t="s">
        <v>1505</v>
      </c>
      <c r="N38" s="244">
        <v>569.87</v>
      </c>
    </row>
    <row r="39" spans="1:14">
      <c r="A39" s="322" t="s">
        <v>1830</v>
      </c>
      <c r="B39" s="323">
        <v>45665</v>
      </c>
      <c r="C39" s="322" t="s">
        <v>1488</v>
      </c>
      <c r="D39" s="322" t="s">
        <v>1489</v>
      </c>
      <c r="E39" s="324" t="s">
        <v>1405</v>
      </c>
      <c r="F39" s="322" t="s">
        <v>1438</v>
      </c>
      <c r="G39" s="322" t="s">
        <v>1831</v>
      </c>
      <c r="H39" s="322"/>
      <c r="I39" s="325"/>
      <c r="J39" s="325">
        <f>VLOOKUP(C39,'Récap Vol par Tournée'!$A$7:$B$10000,2,FALSE)</f>
        <v>142.4</v>
      </c>
      <c r="K39" s="308"/>
      <c r="M39" s="233" t="s">
        <v>1506</v>
      </c>
      <c r="N39" s="244">
        <v>685.05</v>
      </c>
    </row>
    <row r="40" spans="1:14">
      <c r="A40" s="322" t="s">
        <v>1830</v>
      </c>
      <c r="B40" s="323">
        <v>45665</v>
      </c>
      <c r="C40" s="322" t="s">
        <v>1490</v>
      </c>
      <c r="D40" s="297" t="s">
        <v>1443</v>
      </c>
      <c r="E40" s="324" t="s">
        <v>1403</v>
      </c>
      <c r="F40" s="322" t="s">
        <v>1465</v>
      </c>
      <c r="G40" s="322" t="s">
        <v>1831</v>
      </c>
      <c r="H40" s="322"/>
      <c r="I40" s="325"/>
      <c r="J40" s="325">
        <f>VLOOKUP(C40,'Récap Vol par Tournée'!$A$7:$B$10000,2,FALSE)</f>
        <v>187.5</v>
      </c>
      <c r="K40" s="308"/>
      <c r="M40" s="233" t="s">
        <v>1509</v>
      </c>
      <c r="N40" s="244">
        <v>925.10000000000014</v>
      </c>
    </row>
    <row r="41" spans="1:14">
      <c r="A41" s="322" t="s">
        <v>1830</v>
      </c>
      <c r="B41" s="323">
        <v>45665</v>
      </c>
      <c r="C41" s="322" t="s">
        <v>1490</v>
      </c>
      <c r="D41" s="297" t="s">
        <v>1491</v>
      </c>
      <c r="E41" s="324" t="s">
        <v>1404</v>
      </c>
      <c r="F41" s="322" t="s">
        <v>1465</v>
      </c>
      <c r="G41" s="322" t="s">
        <v>1831</v>
      </c>
      <c r="H41" s="322"/>
      <c r="I41" s="325"/>
      <c r="J41" s="325">
        <f>VLOOKUP(C41,'Récap Vol par Tournée'!$A$7:$B$10000,2,FALSE)</f>
        <v>187.5</v>
      </c>
      <c r="K41" s="308"/>
      <c r="M41" s="233" t="s">
        <v>1511</v>
      </c>
      <c r="N41" s="244">
        <v>206.01</v>
      </c>
    </row>
    <row r="42" spans="1:14">
      <c r="A42" s="322" t="s">
        <v>1830</v>
      </c>
      <c r="B42" s="323">
        <v>45665</v>
      </c>
      <c r="C42" s="322" t="s">
        <v>1492</v>
      </c>
      <c r="D42" s="297" t="s">
        <v>1493</v>
      </c>
      <c r="E42" s="324" t="s">
        <v>1403</v>
      </c>
      <c r="F42" s="322" t="s">
        <v>1444</v>
      </c>
      <c r="G42" s="322" t="s">
        <v>1831</v>
      </c>
      <c r="H42" s="322"/>
      <c r="I42" s="325"/>
      <c r="J42" s="325">
        <f>VLOOKUP(C42,'Récap Vol par Tournée'!$A$7:$B$10000,2,FALSE)</f>
        <v>199.5</v>
      </c>
      <c r="K42" s="308"/>
      <c r="M42" s="233" t="s">
        <v>1512</v>
      </c>
      <c r="N42" s="244">
        <v>276.94</v>
      </c>
    </row>
    <row r="43" spans="1:14">
      <c r="A43" s="322" t="s">
        <v>1830</v>
      </c>
      <c r="B43" s="323">
        <v>45665</v>
      </c>
      <c r="C43" s="322" t="s">
        <v>1492</v>
      </c>
      <c r="D43" s="297" t="s">
        <v>1494</v>
      </c>
      <c r="E43" s="324" t="s">
        <v>1404</v>
      </c>
      <c r="F43" s="322" t="s">
        <v>1444</v>
      </c>
      <c r="G43" s="322" t="s">
        <v>1831</v>
      </c>
      <c r="H43" s="322"/>
      <c r="I43" s="325"/>
      <c r="J43" s="325">
        <f>VLOOKUP(C43,'Récap Vol par Tournée'!$A$7:$B$10000,2,FALSE)</f>
        <v>199.5</v>
      </c>
      <c r="K43" s="308"/>
      <c r="M43" s="233" t="s">
        <v>1514</v>
      </c>
      <c r="N43" s="244">
        <v>752</v>
      </c>
    </row>
    <row r="44" spans="1:14">
      <c r="A44" s="322" t="s">
        <v>1830</v>
      </c>
      <c r="B44" s="323">
        <v>45665</v>
      </c>
      <c r="C44" s="322" t="s">
        <v>1496</v>
      </c>
      <c r="D44" s="297" t="s">
        <v>1487</v>
      </c>
      <c r="E44" s="324" t="s">
        <v>1403</v>
      </c>
      <c r="F44" s="322" t="s">
        <v>1444</v>
      </c>
      <c r="G44" s="322" t="s">
        <v>1831</v>
      </c>
      <c r="H44" s="322"/>
      <c r="I44" s="325"/>
      <c r="J44" s="325">
        <f>VLOOKUP(C44,'Récap Vol par Tournée'!$A$7:$B$10000,2,FALSE)</f>
        <v>125.9</v>
      </c>
      <c r="K44" s="308"/>
      <c r="M44" s="233" t="s">
        <v>1516</v>
      </c>
      <c r="N44" s="244">
        <v>441.55</v>
      </c>
    </row>
    <row r="45" spans="1:14">
      <c r="A45" s="322" t="s">
        <v>1830</v>
      </c>
      <c r="B45" s="323">
        <v>45665</v>
      </c>
      <c r="C45" s="322" t="s">
        <v>1496</v>
      </c>
      <c r="D45" s="297" t="s">
        <v>1497</v>
      </c>
      <c r="E45" s="324" t="s">
        <v>1404</v>
      </c>
      <c r="F45" s="322" t="s">
        <v>1444</v>
      </c>
      <c r="G45" s="322" t="s">
        <v>1831</v>
      </c>
      <c r="H45" s="322"/>
      <c r="I45" s="325"/>
      <c r="J45" s="325">
        <f>VLOOKUP(C45,'Récap Vol par Tournée'!$A$7:$B$10000,2,FALSE)</f>
        <v>125.9</v>
      </c>
      <c r="K45" s="308"/>
      <c r="M45" s="233" t="s">
        <v>1519</v>
      </c>
      <c r="N45" s="244">
        <v>251</v>
      </c>
    </row>
    <row r="46" spans="1:14">
      <c r="A46" s="322" t="s">
        <v>1830</v>
      </c>
      <c r="B46" s="323">
        <v>45665</v>
      </c>
      <c r="C46" s="322" t="s">
        <v>1496</v>
      </c>
      <c r="D46" s="297" t="s">
        <v>1498</v>
      </c>
      <c r="E46" s="324" t="s">
        <v>1405</v>
      </c>
      <c r="F46" s="322" t="s">
        <v>1444</v>
      </c>
      <c r="G46" s="322" t="s">
        <v>1831</v>
      </c>
      <c r="H46" s="322"/>
      <c r="I46" s="325"/>
      <c r="J46" s="325">
        <f>VLOOKUP(C46,'Récap Vol par Tournée'!$A$7:$B$10000,2,FALSE)</f>
        <v>125.9</v>
      </c>
      <c r="K46" s="308"/>
      <c r="M46" s="233" t="s">
        <v>1520</v>
      </c>
      <c r="N46" s="244">
        <v>376.25</v>
      </c>
    </row>
    <row r="47" spans="1:14">
      <c r="A47" s="322" t="s">
        <v>1830</v>
      </c>
      <c r="B47" s="323">
        <v>45666</v>
      </c>
      <c r="C47" s="322" t="s">
        <v>1499</v>
      </c>
      <c r="D47" s="297" t="s">
        <v>1500</v>
      </c>
      <c r="E47" s="324" t="s">
        <v>1403</v>
      </c>
      <c r="F47" s="322" t="s">
        <v>1457</v>
      </c>
      <c r="G47" s="322" t="s">
        <v>1831</v>
      </c>
      <c r="H47" s="322"/>
      <c r="I47" s="325"/>
      <c r="J47" s="325">
        <f>VLOOKUP(C47,'Récap Vol par Tournée'!$A$7:$B$10000,2,FALSE)</f>
        <v>70</v>
      </c>
      <c r="K47" s="308"/>
      <c r="M47" s="233" t="s">
        <v>1523</v>
      </c>
      <c r="N47" s="244">
        <v>209.08999999999997</v>
      </c>
    </row>
    <row r="48" spans="1:14">
      <c r="A48" s="322" t="s">
        <v>1830</v>
      </c>
      <c r="B48" s="323">
        <v>45666</v>
      </c>
      <c r="C48" s="322" t="s">
        <v>1499</v>
      </c>
      <c r="D48" s="297" t="s">
        <v>1501</v>
      </c>
      <c r="E48" s="324" t="s">
        <v>1404</v>
      </c>
      <c r="F48" s="322" t="s">
        <v>1457</v>
      </c>
      <c r="G48" s="322" t="s">
        <v>1831</v>
      </c>
      <c r="H48" s="322"/>
      <c r="I48" s="325"/>
      <c r="J48" s="325">
        <f>VLOOKUP(C48,'Récap Vol par Tournée'!$A$7:$B$10000,2,FALSE)</f>
        <v>70</v>
      </c>
      <c r="K48" s="308"/>
      <c r="M48" s="233" t="s">
        <v>1524</v>
      </c>
      <c r="N48" s="244">
        <v>818.5</v>
      </c>
    </row>
    <row r="49" spans="1:14">
      <c r="A49" s="322" t="s">
        <v>1830</v>
      </c>
      <c r="B49" s="323">
        <v>45666</v>
      </c>
      <c r="C49" s="322" t="s">
        <v>1499</v>
      </c>
      <c r="D49" s="297" t="s">
        <v>1502</v>
      </c>
      <c r="E49" s="324" t="s">
        <v>1405</v>
      </c>
      <c r="F49" s="322" t="s">
        <v>1457</v>
      </c>
      <c r="G49" s="322" t="s">
        <v>1831</v>
      </c>
      <c r="H49" s="322"/>
      <c r="I49" s="325"/>
      <c r="J49" s="325">
        <f>VLOOKUP(C49,'Récap Vol par Tournée'!$A$7:$B$10000,2,FALSE)</f>
        <v>70</v>
      </c>
      <c r="K49" s="308"/>
      <c r="M49" s="233" t="s">
        <v>1526</v>
      </c>
      <c r="N49" s="244">
        <v>2320.44</v>
      </c>
    </row>
    <row r="50" spans="1:14">
      <c r="A50" s="322" t="s">
        <v>1830</v>
      </c>
      <c r="B50" s="323">
        <v>45666</v>
      </c>
      <c r="C50" s="322" t="s">
        <v>1503</v>
      </c>
      <c r="D50" s="296" t="s">
        <v>1477</v>
      </c>
      <c r="E50" s="324" t="s">
        <v>1403</v>
      </c>
      <c r="F50" s="322" t="s">
        <v>1461</v>
      </c>
      <c r="G50" s="322" t="s">
        <v>1831</v>
      </c>
      <c r="H50" s="322"/>
      <c r="I50" s="325"/>
      <c r="J50" s="325">
        <f>VLOOKUP(C50,'Récap Vol par Tournée'!$A$7:$B$10000,2,FALSE)</f>
        <v>82</v>
      </c>
      <c r="K50" s="308"/>
      <c r="M50" s="233" t="s">
        <v>1527</v>
      </c>
      <c r="N50" s="244">
        <v>700</v>
      </c>
    </row>
    <row r="51" spans="1:14">
      <c r="A51" s="322" t="s">
        <v>1830</v>
      </c>
      <c r="B51" s="323">
        <v>45666</v>
      </c>
      <c r="C51" s="322" t="s">
        <v>1503</v>
      </c>
      <c r="D51" s="297" t="s">
        <v>1478</v>
      </c>
      <c r="E51" s="324" t="s">
        <v>1404</v>
      </c>
      <c r="F51" s="322" t="s">
        <v>1461</v>
      </c>
      <c r="G51" s="322" t="s">
        <v>1831</v>
      </c>
      <c r="H51" s="322"/>
      <c r="I51" s="325"/>
      <c r="J51" s="325">
        <f>VLOOKUP(C51,'Récap Vol par Tournée'!$A$7:$B$10000,2,FALSE)</f>
        <v>82</v>
      </c>
      <c r="K51" s="308"/>
      <c r="M51" s="233" t="s">
        <v>1529</v>
      </c>
      <c r="N51" s="244">
        <v>930.2600000000001</v>
      </c>
    </row>
    <row r="52" spans="1:14">
      <c r="A52" s="322" t="s">
        <v>1830</v>
      </c>
      <c r="B52" s="323">
        <v>45666</v>
      </c>
      <c r="C52" s="322" t="s">
        <v>1504</v>
      </c>
      <c r="D52" s="336" t="s">
        <v>1479</v>
      </c>
      <c r="E52" s="324" t="s">
        <v>1403</v>
      </c>
      <c r="F52" s="322" t="s">
        <v>1444</v>
      </c>
      <c r="G52" s="322" t="s">
        <v>1831</v>
      </c>
      <c r="H52" s="326"/>
      <c r="I52" s="325"/>
      <c r="J52" s="325">
        <f>VLOOKUP(C52,'Récap Vol par Tournée'!$A$7:$B$10000,2,FALSE)</f>
        <v>468.5</v>
      </c>
      <c r="K52" s="308"/>
      <c r="M52" s="233" t="s">
        <v>1530</v>
      </c>
      <c r="N52" s="244">
        <v>241.5</v>
      </c>
    </row>
    <row r="53" spans="1:14">
      <c r="A53" s="322" t="s">
        <v>1830</v>
      </c>
      <c r="B53" s="323">
        <v>45666</v>
      </c>
      <c r="C53" s="322" t="s">
        <v>1504</v>
      </c>
      <c r="D53" s="336" t="s">
        <v>1505</v>
      </c>
      <c r="E53" s="324" t="s">
        <v>1404</v>
      </c>
      <c r="F53" s="322" t="s">
        <v>1444</v>
      </c>
      <c r="G53" s="322" t="s">
        <v>1831</v>
      </c>
      <c r="H53" s="322"/>
      <c r="I53" s="325"/>
      <c r="J53" s="325">
        <f>VLOOKUP(C53,'Récap Vol par Tournée'!$A$7:$B$10000,2,FALSE)</f>
        <v>468.5</v>
      </c>
      <c r="K53" s="308"/>
      <c r="M53" s="233" t="s">
        <v>1532</v>
      </c>
      <c r="N53" s="244">
        <v>121</v>
      </c>
    </row>
    <row r="54" spans="1:14">
      <c r="A54" s="322" t="s">
        <v>1830</v>
      </c>
      <c r="B54" s="323">
        <v>45666</v>
      </c>
      <c r="C54" s="322" t="s">
        <v>1504</v>
      </c>
      <c r="D54" s="336" t="s">
        <v>1506</v>
      </c>
      <c r="E54" s="324" t="s">
        <v>1405</v>
      </c>
      <c r="F54" s="322" t="s">
        <v>1444</v>
      </c>
      <c r="G54" s="322" t="s">
        <v>1831</v>
      </c>
      <c r="H54" s="322"/>
      <c r="I54" s="325"/>
      <c r="J54" s="325">
        <f>VLOOKUP(C54,'Récap Vol par Tournée'!$A$7:$B$10000,2,FALSE)</f>
        <v>468.5</v>
      </c>
      <c r="K54" s="308"/>
      <c r="M54" s="233" t="s">
        <v>1533</v>
      </c>
      <c r="N54" s="244">
        <v>702</v>
      </c>
    </row>
    <row r="55" spans="1:14">
      <c r="A55" s="322" t="s">
        <v>1830</v>
      </c>
      <c r="B55" s="323">
        <v>45667</v>
      </c>
      <c r="C55" s="322" t="s">
        <v>1508</v>
      </c>
      <c r="D55" s="297" t="s">
        <v>1435</v>
      </c>
      <c r="E55" s="324" t="s">
        <v>1403</v>
      </c>
      <c r="F55" s="322" t="s">
        <v>1444</v>
      </c>
      <c r="G55" s="322" t="s">
        <v>1831</v>
      </c>
      <c r="H55" s="322"/>
      <c r="I55" s="325"/>
      <c r="J55" s="325">
        <f>VLOOKUP(C55,'Récap Vol par Tournée'!$A$7:$B$10000,2,FALSE)</f>
        <v>129</v>
      </c>
      <c r="K55" s="308"/>
      <c r="M55" s="233" t="s">
        <v>1534</v>
      </c>
      <c r="N55" s="244">
        <v>60</v>
      </c>
    </row>
    <row r="56" spans="1:14">
      <c r="A56" s="322" t="s">
        <v>1830</v>
      </c>
      <c r="B56" s="323">
        <v>45667</v>
      </c>
      <c r="C56" s="322" t="s">
        <v>1508</v>
      </c>
      <c r="D56" s="297" t="s">
        <v>1455</v>
      </c>
      <c r="E56" s="324" t="s">
        <v>1404</v>
      </c>
      <c r="F56" s="322" t="s">
        <v>1444</v>
      </c>
      <c r="G56" s="322" t="s">
        <v>1831</v>
      </c>
      <c r="H56" s="322"/>
      <c r="I56" s="325"/>
      <c r="J56" s="325">
        <f>VLOOKUP(C56,'Récap Vol par Tournée'!$A$7:$B$10000,2,FALSE)</f>
        <v>129</v>
      </c>
      <c r="K56" s="308"/>
      <c r="M56" s="233" t="s">
        <v>1536</v>
      </c>
      <c r="N56" s="244">
        <v>344.65</v>
      </c>
    </row>
    <row r="57" spans="1:14">
      <c r="A57" s="322" t="s">
        <v>1830</v>
      </c>
      <c r="B57" s="323">
        <v>45667</v>
      </c>
      <c r="C57" s="322" t="s">
        <v>1508</v>
      </c>
      <c r="D57" s="297" t="s">
        <v>1509</v>
      </c>
      <c r="E57" s="324" t="s">
        <v>1405</v>
      </c>
      <c r="F57" s="322" t="s">
        <v>1444</v>
      </c>
      <c r="G57" s="322" t="s">
        <v>1831</v>
      </c>
      <c r="H57" s="322"/>
      <c r="I57" s="325"/>
      <c r="J57" s="325">
        <f>VLOOKUP(C57,'Récap Vol par Tournée'!$A$7:$B$10000,2,FALSE)</f>
        <v>129</v>
      </c>
      <c r="K57" s="308"/>
      <c r="M57" s="233" t="s">
        <v>1538</v>
      </c>
      <c r="N57" s="244">
        <v>105</v>
      </c>
    </row>
    <row r="58" spans="1:14">
      <c r="A58" s="322" t="s">
        <v>1830</v>
      </c>
      <c r="B58" s="323">
        <v>45667</v>
      </c>
      <c r="C58" s="322" t="s">
        <v>1510</v>
      </c>
      <c r="D58" s="296" t="s">
        <v>1477</v>
      </c>
      <c r="E58" s="324" t="s">
        <v>1403</v>
      </c>
      <c r="F58" s="322" t="s">
        <v>1457</v>
      </c>
      <c r="G58" s="322" t="s">
        <v>1831</v>
      </c>
      <c r="H58" s="322"/>
      <c r="I58" s="325"/>
      <c r="J58" s="325">
        <f>VLOOKUP(C58,'Récap Vol par Tournée'!$A$7:$B$10000,2,FALSE)</f>
        <v>123.76</v>
      </c>
      <c r="K58" s="308"/>
      <c r="M58" s="233" t="s">
        <v>1540</v>
      </c>
      <c r="N58" s="244">
        <v>83.25</v>
      </c>
    </row>
    <row r="59" spans="1:14">
      <c r="A59" s="322" t="s">
        <v>1830</v>
      </c>
      <c r="B59" s="323">
        <v>45667</v>
      </c>
      <c r="C59" s="322" t="s">
        <v>1510</v>
      </c>
      <c r="D59" s="297" t="s">
        <v>1511</v>
      </c>
      <c r="E59" s="324" t="s">
        <v>1404</v>
      </c>
      <c r="F59" s="322" t="s">
        <v>1457</v>
      </c>
      <c r="G59" s="322" t="s">
        <v>1831</v>
      </c>
      <c r="H59" s="322"/>
      <c r="I59" s="325"/>
      <c r="J59" s="325">
        <f>VLOOKUP(C59,'Récap Vol par Tournée'!$A$7:$B$10000,2,FALSE)</f>
        <v>123.76</v>
      </c>
      <c r="K59" s="308"/>
      <c r="M59" s="233" t="s">
        <v>1543</v>
      </c>
      <c r="N59" s="244">
        <v>323</v>
      </c>
    </row>
    <row r="60" spans="1:14">
      <c r="A60" s="322" t="s">
        <v>1830</v>
      </c>
      <c r="B60" s="323">
        <v>45667</v>
      </c>
      <c r="C60" s="322" t="s">
        <v>1510</v>
      </c>
      <c r="D60" s="340" t="s">
        <v>1512</v>
      </c>
      <c r="E60" s="324" t="s">
        <v>1405</v>
      </c>
      <c r="F60" s="322" t="s">
        <v>1457</v>
      </c>
      <c r="G60" s="322" t="s">
        <v>1831</v>
      </c>
      <c r="H60" s="322"/>
      <c r="I60" s="325"/>
      <c r="J60" s="325">
        <f>VLOOKUP(C60,'Récap Vol par Tournée'!$A$7:$B$10000,2,FALSE)</f>
        <v>123.76</v>
      </c>
      <c r="K60" s="308"/>
      <c r="M60" s="233" t="s">
        <v>1545</v>
      </c>
      <c r="N60" s="244">
        <v>671.96</v>
      </c>
    </row>
    <row r="61" spans="1:14">
      <c r="A61" s="322" t="s">
        <v>1830</v>
      </c>
      <c r="B61" s="323">
        <v>45667</v>
      </c>
      <c r="C61" s="322" t="s">
        <v>1513</v>
      </c>
      <c r="D61" s="296" t="s">
        <v>1489</v>
      </c>
      <c r="E61" s="324" t="s">
        <v>1403</v>
      </c>
      <c r="F61" s="322" t="s">
        <v>1444</v>
      </c>
      <c r="G61" s="322" t="s">
        <v>1831</v>
      </c>
      <c r="H61" s="322"/>
      <c r="I61" s="325"/>
      <c r="J61" s="325">
        <f>VLOOKUP(C61,'Récap Vol par Tournée'!$A$7:$B$10000,2,FALSE)</f>
        <v>752</v>
      </c>
      <c r="K61" s="308"/>
      <c r="M61" s="233" t="s">
        <v>1547</v>
      </c>
      <c r="N61" s="244">
        <v>78.7</v>
      </c>
    </row>
    <row r="62" spans="1:14">
      <c r="A62" s="322" t="s">
        <v>1830</v>
      </c>
      <c r="B62" s="323">
        <v>45667</v>
      </c>
      <c r="C62" s="322" t="s">
        <v>1513</v>
      </c>
      <c r="D62" s="297" t="s">
        <v>1514</v>
      </c>
      <c r="E62" s="324" t="s">
        <v>1404</v>
      </c>
      <c r="F62" s="322" t="s">
        <v>1444</v>
      </c>
      <c r="G62" s="322" t="s">
        <v>1831</v>
      </c>
      <c r="H62" s="322"/>
      <c r="I62" s="325"/>
      <c r="J62" s="325">
        <f>VLOOKUP(C62,'Récap Vol par Tournée'!$A$7:$B$10000,2,FALSE)</f>
        <v>752</v>
      </c>
      <c r="K62" s="308"/>
      <c r="M62" s="233" t="s">
        <v>1548</v>
      </c>
      <c r="N62" s="244">
        <v>78.7</v>
      </c>
    </row>
    <row r="63" spans="1:14">
      <c r="A63" s="322" t="s">
        <v>1830</v>
      </c>
      <c r="B63" s="323">
        <v>45667</v>
      </c>
      <c r="C63" s="322" t="s">
        <v>1515</v>
      </c>
      <c r="D63" s="296" t="s">
        <v>1516</v>
      </c>
      <c r="E63" s="324" t="s">
        <v>1403</v>
      </c>
      <c r="F63" s="322" t="s">
        <v>1461</v>
      </c>
      <c r="G63" s="322" t="s">
        <v>1831</v>
      </c>
      <c r="H63" s="322"/>
      <c r="I63" s="325"/>
      <c r="J63" s="325">
        <f>VLOOKUP(C63,'Récap Vol par Tournée'!$A$7:$B$10000,2,FALSE)</f>
        <v>183.8</v>
      </c>
      <c r="K63" s="308"/>
      <c r="M63" s="233" t="s">
        <v>1551</v>
      </c>
      <c r="N63" s="244">
        <v>148.67000000000002</v>
      </c>
    </row>
    <row r="64" spans="1:14">
      <c r="A64" s="322" t="s">
        <v>1830</v>
      </c>
      <c r="B64" s="323">
        <v>45667</v>
      </c>
      <c r="C64" s="322" t="s">
        <v>1515</v>
      </c>
      <c r="D64" s="297" t="s">
        <v>1436</v>
      </c>
      <c r="E64" s="324" t="s">
        <v>1404</v>
      </c>
      <c r="F64" s="322" t="s">
        <v>1461</v>
      </c>
      <c r="G64" s="322" t="s">
        <v>1831</v>
      </c>
      <c r="H64" s="322"/>
      <c r="I64" s="325"/>
      <c r="J64" s="325">
        <f>VLOOKUP(C64,'Récap Vol par Tournée'!$A$7:$B$10000,2,FALSE)</f>
        <v>183.8</v>
      </c>
      <c r="K64" s="308"/>
      <c r="M64" s="233" t="s">
        <v>1460</v>
      </c>
      <c r="N64" s="244">
        <v>74.75</v>
      </c>
    </row>
    <row r="65" spans="1:14">
      <c r="A65" s="322" t="s">
        <v>1830</v>
      </c>
      <c r="B65" s="323">
        <v>45669</v>
      </c>
      <c r="C65" s="322" t="s">
        <v>1518</v>
      </c>
      <c r="D65" s="296" t="s">
        <v>1477</v>
      </c>
      <c r="E65" s="324" t="s">
        <v>1403</v>
      </c>
      <c r="F65" s="322" t="s">
        <v>1457</v>
      </c>
      <c r="G65" s="322" t="s">
        <v>1831</v>
      </c>
      <c r="H65" s="322"/>
      <c r="I65" s="325"/>
      <c r="J65" s="325">
        <f>VLOOKUP(C65,'Récap Vol par Tournée'!$A$7:$B$10000,2,FALSE)</f>
        <v>96</v>
      </c>
      <c r="K65" s="308"/>
      <c r="M65" s="233" t="s">
        <v>1556</v>
      </c>
      <c r="N65" s="244">
        <v>244.69</v>
      </c>
    </row>
    <row r="66" spans="1:14">
      <c r="A66" s="322" t="s">
        <v>1830</v>
      </c>
      <c r="B66" s="323">
        <v>45669</v>
      </c>
      <c r="C66" s="322" t="s">
        <v>1518</v>
      </c>
      <c r="D66" s="297" t="s">
        <v>1471</v>
      </c>
      <c r="E66" s="324" t="s">
        <v>1404</v>
      </c>
      <c r="F66" s="322" t="s">
        <v>1457</v>
      </c>
      <c r="G66" s="322" t="s">
        <v>1831</v>
      </c>
      <c r="H66" s="322"/>
      <c r="I66" s="325"/>
      <c r="J66" s="325">
        <f>VLOOKUP(C66,'Récap Vol par Tournée'!$A$7:$B$10000,2,FALSE)</f>
        <v>96</v>
      </c>
      <c r="K66" s="308"/>
      <c r="M66" s="233" t="s">
        <v>1560</v>
      </c>
      <c r="N66" s="244">
        <v>1094.2</v>
      </c>
    </row>
    <row r="67" spans="1:14">
      <c r="A67" s="322" t="s">
        <v>1830</v>
      </c>
      <c r="B67" s="323">
        <v>45669</v>
      </c>
      <c r="C67" s="322" t="s">
        <v>1518</v>
      </c>
      <c r="D67" s="297" t="s">
        <v>1519</v>
      </c>
      <c r="E67" s="324" t="s">
        <v>1405</v>
      </c>
      <c r="F67" s="322" t="s">
        <v>1457</v>
      </c>
      <c r="G67" s="322" t="s">
        <v>1831</v>
      </c>
      <c r="H67" s="322"/>
      <c r="I67" s="325"/>
      <c r="J67" s="325">
        <f>VLOOKUP(C67,'Récap Vol par Tournée'!$A$7:$B$10000,2,FALSE)</f>
        <v>96</v>
      </c>
      <c r="K67" s="308"/>
      <c r="M67" s="233" t="s">
        <v>1562</v>
      </c>
      <c r="N67" s="244">
        <v>80.14</v>
      </c>
    </row>
    <row r="68" spans="1:14">
      <c r="A68" s="322" t="s">
        <v>1830</v>
      </c>
      <c r="B68" s="323">
        <v>45669</v>
      </c>
      <c r="C68" s="322" t="s">
        <v>1518</v>
      </c>
      <c r="D68" s="297" t="s">
        <v>1520</v>
      </c>
      <c r="E68" s="324" t="s">
        <v>1406</v>
      </c>
      <c r="F68" s="322" t="s">
        <v>1457</v>
      </c>
      <c r="G68" s="322" t="s">
        <v>1831</v>
      </c>
      <c r="H68" s="322"/>
      <c r="I68" s="325"/>
      <c r="J68" s="325">
        <f>VLOOKUP(C68,'Récap Vol par Tournée'!$A$7:$B$10000,2,FALSE)</f>
        <v>96</v>
      </c>
      <c r="K68" s="308"/>
      <c r="M68" s="233" t="s">
        <v>1564</v>
      </c>
      <c r="N68" s="244">
        <v>168.5</v>
      </c>
    </row>
    <row r="69" spans="1:14">
      <c r="A69" s="322" t="s">
        <v>1830</v>
      </c>
      <c r="B69" s="323">
        <v>45670</v>
      </c>
      <c r="C69" s="322" t="s">
        <v>1521</v>
      </c>
      <c r="D69" s="343" t="s">
        <v>1435</v>
      </c>
      <c r="E69" s="324" t="s">
        <v>1403</v>
      </c>
      <c r="F69" s="322" t="s">
        <v>1457</v>
      </c>
      <c r="G69" s="322" t="s">
        <v>1831</v>
      </c>
      <c r="H69" s="322"/>
      <c r="I69" s="325"/>
      <c r="J69" s="325">
        <f>VLOOKUP(C69,'Récap Vol par Tournée'!$A$7:$B$10000,2,FALSE)</f>
        <v>303.8</v>
      </c>
      <c r="K69" s="308"/>
      <c r="M69" s="233" t="s">
        <v>1568</v>
      </c>
      <c r="N69" s="244">
        <v>297.5</v>
      </c>
    </row>
    <row r="70" spans="1:14">
      <c r="A70" s="322" t="s">
        <v>1830</v>
      </c>
      <c r="B70" s="323">
        <v>45670</v>
      </c>
      <c r="C70" s="322" t="s">
        <v>1521</v>
      </c>
      <c r="D70" s="297" t="s">
        <v>1509</v>
      </c>
      <c r="E70" s="324" t="s">
        <v>1404</v>
      </c>
      <c r="F70" s="322" t="s">
        <v>1457</v>
      </c>
      <c r="G70" s="322" t="s">
        <v>1831</v>
      </c>
      <c r="H70" s="322"/>
      <c r="I70" s="325"/>
      <c r="J70" s="325">
        <f>VLOOKUP(C70,'Récap Vol par Tournée'!$A$7:$B$10000,2,FALSE)</f>
        <v>303.8</v>
      </c>
      <c r="K70" s="308"/>
      <c r="M70" s="233" t="s">
        <v>1570</v>
      </c>
      <c r="N70" s="244">
        <v>1116.2</v>
      </c>
    </row>
    <row r="71" spans="1:14">
      <c r="A71" s="322" t="s">
        <v>1830</v>
      </c>
      <c r="B71" s="323">
        <v>45670</v>
      </c>
      <c r="C71" s="322" t="s">
        <v>1522</v>
      </c>
      <c r="D71" s="341" t="s">
        <v>1523</v>
      </c>
      <c r="E71" s="324" t="s">
        <v>1403</v>
      </c>
      <c r="F71" s="322" t="s">
        <v>1465</v>
      </c>
      <c r="G71" s="322" t="s">
        <v>1831</v>
      </c>
      <c r="H71" s="322"/>
      <c r="I71" s="325"/>
      <c r="J71" s="325">
        <f>VLOOKUP(C71,'Récap Vol par Tournée'!$A$7:$B$10000,2,FALSE)</f>
        <v>38.5</v>
      </c>
      <c r="K71" s="308"/>
      <c r="M71" s="233" t="s">
        <v>1572</v>
      </c>
      <c r="N71" s="244">
        <v>121</v>
      </c>
    </row>
    <row r="72" spans="1:14">
      <c r="A72" s="322" t="s">
        <v>1830</v>
      </c>
      <c r="B72" s="323">
        <v>45670</v>
      </c>
      <c r="C72" s="322" t="s">
        <v>1522</v>
      </c>
      <c r="D72" s="342" t="s">
        <v>1524</v>
      </c>
      <c r="E72" s="324" t="s">
        <v>1404</v>
      </c>
      <c r="F72" s="322" t="s">
        <v>1465</v>
      </c>
      <c r="G72" s="322" t="s">
        <v>1831</v>
      </c>
      <c r="H72" s="322"/>
      <c r="I72" s="325"/>
      <c r="J72" s="325">
        <f>VLOOKUP(C72,'Récap Vol par Tournée'!$A$7:$B$10000,2,FALSE)</f>
        <v>38.5</v>
      </c>
      <c r="K72" s="308"/>
      <c r="M72" s="233" t="s">
        <v>1574</v>
      </c>
      <c r="N72" s="244">
        <v>322</v>
      </c>
    </row>
    <row r="73" spans="1:14">
      <c r="A73" s="322" t="s">
        <v>1830</v>
      </c>
      <c r="B73" s="323">
        <v>45670</v>
      </c>
      <c r="C73" s="322" t="s">
        <v>1525</v>
      </c>
      <c r="D73" s="340" t="s">
        <v>1526</v>
      </c>
      <c r="E73" s="324" t="s">
        <v>1403</v>
      </c>
      <c r="F73" s="322" t="s">
        <v>1444</v>
      </c>
      <c r="G73" s="322" t="s">
        <v>1831</v>
      </c>
      <c r="H73" s="322"/>
      <c r="I73" s="325"/>
      <c r="J73" s="325">
        <f>VLOOKUP(C73,'Récap Vol par Tournée'!$A$7:$B$10000,2,FALSE)</f>
        <v>700</v>
      </c>
      <c r="K73" s="308"/>
      <c r="M73" s="233" t="s">
        <v>1579</v>
      </c>
      <c r="N73" s="244">
        <v>356</v>
      </c>
    </row>
    <row r="74" spans="1:14">
      <c r="A74" s="322" t="s">
        <v>1830</v>
      </c>
      <c r="B74" s="323">
        <v>45670</v>
      </c>
      <c r="C74" s="322" t="s">
        <v>1525</v>
      </c>
      <c r="D74" s="344" t="s">
        <v>1527</v>
      </c>
      <c r="E74" s="324" t="s">
        <v>1404</v>
      </c>
      <c r="F74" s="322" t="s">
        <v>1444</v>
      </c>
      <c r="G74" s="322" t="s">
        <v>1831</v>
      </c>
      <c r="H74" s="322"/>
      <c r="I74" s="325"/>
      <c r="J74" s="325">
        <f>VLOOKUP(C74,'Récap Vol par Tournée'!$A$7:$B$10000,2,FALSE)</f>
        <v>700</v>
      </c>
      <c r="K74" s="308"/>
      <c r="M74" s="233" t="s">
        <v>1580</v>
      </c>
      <c r="N74" s="244">
        <v>356</v>
      </c>
    </row>
    <row r="75" spans="1:14">
      <c r="A75" s="322" t="s">
        <v>1830</v>
      </c>
      <c r="B75" s="323">
        <v>45671</v>
      </c>
      <c r="C75" s="322" t="s">
        <v>1528</v>
      </c>
      <c r="D75" s="341" t="s">
        <v>1529</v>
      </c>
      <c r="E75" s="324" t="s">
        <v>1403</v>
      </c>
      <c r="F75" s="322" t="s">
        <v>1438</v>
      </c>
      <c r="G75" s="322" t="s">
        <v>1831</v>
      </c>
      <c r="H75" s="322"/>
      <c r="I75" s="325"/>
      <c r="J75" s="325">
        <f>VLOOKUP(C75,'Récap Vol par Tournée'!$A$7:$B$10000,2,FALSE)</f>
        <v>49.5</v>
      </c>
      <c r="K75" s="308"/>
      <c r="M75" s="233" t="s">
        <v>1587</v>
      </c>
      <c r="N75" s="244">
        <v>153.18</v>
      </c>
    </row>
    <row r="76" spans="1:14">
      <c r="A76" s="322" t="s">
        <v>1830</v>
      </c>
      <c r="B76" s="323">
        <v>45671</v>
      </c>
      <c r="C76" s="322" t="s">
        <v>1528</v>
      </c>
      <c r="D76" s="345" t="s">
        <v>1530</v>
      </c>
      <c r="E76" s="324" t="s">
        <v>1404</v>
      </c>
      <c r="F76" s="322" t="s">
        <v>1438</v>
      </c>
      <c r="G76" s="322" t="s">
        <v>1831</v>
      </c>
      <c r="H76" s="322"/>
      <c r="I76" s="325"/>
      <c r="J76" s="325">
        <f>VLOOKUP(C76,'Récap Vol par Tournée'!$A$7:$B$10000,2,FALSE)</f>
        <v>49.5</v>
      </c>
      <c r="K76" s="308"/>
      <c r="M76" s="233" t="s">
        <v>1590</v>
      </c>
      <c r="N76" s="244">
        <v>399.3</v>
      </c>
    </row>
    <row r="77" spans="1:14">
      <c r="A77" s="322" t="s">
        <v>1830</v>
      </c>
      <c r="B77" s="323">
        <v>45671</v>
      </c>
      <c r="C77" s="322" t="s">
        <v>1528</v>
      </c>
      <c r="D77" s="342" t="s">
        <v>1524</v>
      </c>
      <c r="E77" s="324" t="s">
        <v>1405</v>
      </c>
      <c r="F77" s="322" t="s">
        <v>1438</v>
      </c>
      <c r="G77" s="322" t="s">
        <v>1831</v>
      </c>
      <c r="H77" s="322"/>
      <c r="I77" s="325"/>
      <c r="J77" s="325">
        <f>VLOOKUP(C77,'Récap Vol par Tournée'!$A$7:$B$10000,2,FALSE)</f>
        <v>49.5</v>
      </c>
      <c r="K77" s="308"/>
      <c r="M77" s="233" t="s">
        <v>1591</v>
      </c>
      <c r="N77" s="244">
        <v>363.3</v>
      </c>
    </row>
    <row r="78" spans="1:14">
      <c r="A78" s="322" t="s">
        <v>1830</v>
      </c>
      <c r="B78" s="323">
        <v>45671</v>
      </c>
      <c r="C78" s="322" t="s">
        <v>1531</v>
      </c>
      <c r="D78" s="336" t="s">
        <v>1532</v>
      </c>
      <c r="E78" s="324" t="s">
        <v>1403</v>
      </c>
      <c r="F78" s="322" t="s">
        <v>1457</v>
      </c>
      <c r="G78" s="322" t="s">
        <v>1831</v>
      </c>
      <c r="H78" s="326"/>
      <c r="I78" s="325"/>
      <c r="J78" s="325">
        <f>VLOOKUP(C78,'Récap Vol par Tournée'!$A$7:$B$10000,2,FALSE)</f>
        <v>60</v>
      </c>
      <c r="K78" s="308"/>
      <c r="M78" s="233" t="s">
        <v>1593</v>
      </c>
      <c r="N78" s="244">
        <v>309.12</v>
      </c>
    </row>
    <row r="79" spans="1:14">
      <c r="A79" s="322" t="s">
        <v>1830</v>
      </c>
      <c r="B79" s="323">
        <v>45671</v>
      </c>
      <c r="C79" s="322" t="s">
        <v>1531</v>
      </c>
      <c r="D79" s="345" t="s">
        <v>1533</v>
      </c>
      <c r="E79" s="324" t="s">
        <v>1404</v>
      </c>
      <c r="F79" s="322" t="s">
        <v>1457</v>
      </c>
      <c r="G79" s="322" t="s">
        <v>1831</v>
      </c>
      <c r="H79" s="326"/>
      <c r="I79" s="325"/>
      <c r="J79" s="325">
        <f>VLOOKUP(C79,'Récap Vol par Tournée'!$A$7:$B$10000,2,FALSE)</f>
        <v>60</v>
      </c>
      <c r="K79" s="308"/>
      <c r="M79" s="233" t="s">
        <v>1595</v>
      </c>
      <c r="N79" s="244">
        <v>303.47000000000003</v>
      </c>
    </row>
    <row r="80" spans="1:14">
      <c r="A80" s="322" t="s">
        <v>1830</v>
      </c>
      <c r="B80" s="323">
        <v>45671</v>
      </c>
      <c r="C80" s="322" t="s">
        <v>1531</v>
      </c>
      <c r="D80" s="342" t="s">
        <v>1534</v>
      </c>
      <c r="E80" s="324" t="s">
        <v>1405</v>
      </c>
      <c r="F80" s="322" t="s">
        <v>1457</v>
      </c>
      <c r="G80" s="322" t="s">
        <v>1831</v>
      </c>
      <c r="H80" s="322"/>
      <c r="I80" s="325"/>
      <c r="J80" s="325">
        <f>VLOOKUP(C80,'Récap Vol par Tournée'!$A$7:$B$10000,2,FALSE)</f>
        <v>60</v>
      </c>
      <c r="K80" s="308"/>
      <c r="M80" s="233" t="s">
        <v>1597</v>
      </c>
      <c r="N80" s="244">
        <v>664.24</v>
      </c>
    </row>
    <row r="81" spans="1:14">
      <c r="A81" s="322" t="s">
        <v>1830</v>
      </c>
      <c r="B81" s="323">
        <v>45672</v>
      </c>
      <c r="C81" s="322" t="s">
        <v>1535</v>
      </c>
      <c r="D81" s="346" t="s">
        <v>1449</v>
      </c>
      <c r="E81" s="324" t="s">
        <v>1403</v>
      </c>
      <c r="F81" s="322" t="s">
        <v>1461</v>
      </c>
      <c r="G81" s="322" t="s">
        <v>1831</v>
      </c>
      <c r="H81" s="322"/>
      <c r="I81" s="325"/>
      <c r="J81" s="325">
        <f>VLOOKUP(C81,'Récap Vol par Tournée'!$A$7:$B$10000,2,FALSE)</f>
        <v>99.96</v>
      </c>
      <c r="K81" s="308"/>
      <c r="M81" s="233" t="s">
        <v>1598</v>
      </c>
      <c r="N81" s="244">
        <v>67.88</v>
      </c>
    </row>
    <row r="82" spans="1:14">
      <c r="A82" s="322" t="s">
        <v>1830</v>
      </c>
      <c r="B82" s="323">
        <v>45672</v>
      </c>
      <c r="C82" s="322" t="s">
        <v>1535</v>
      </c>
      <c r="D82" s="342" t="s">
        <v>1536</v>
      </c>
      <c r="E82" s="324" t="s">
        <v>1404</v>
      </c>
      <c r="F82" s="322" t="s">
        <v>1461</v>
      </c>
      <c r="G82" s="322" t="s">
        <v>1831</v>
      </c>
      <c r="H82" s="322"/>
      <c r="I82" s="325"/>
      <c r="J82" s="325">
        <f>VLOOKUP(C82,'Récap Vol par Tournée'!$A$7:$B$10000,2,FALSE)</f>
        <v>99.96</v>
      </c>
      <c r="K82" s="308"/>
      <c r="M82" s="233" t="s">
        <v>1600</v>
      </c>
      <c r="N82" s="244">
        <v>189.5</v>
      </c>
    </row>
    <row r="83" spans="1:14">
      <c r="A83" s="322" t="s">
        <v>1830</v>
      </c>
      <c r="B83" s="323">
        <v>45672</v>
      </c>
      <c r="C83" s="322" t="s">
        <v>1537</v>
      </c>
      <c r="D83" s="336" t="s">
        <v>1435</v>
      </c>
      <c r="E83" s="324" t="s">
        <v>1403</v>
      </c>
      <c r="F83" s="322" t="s">
        <v>1438</v>
      </c>
      <c r="G83" s="322" t="s">
        <v>1831</v>
      </c>
      <c r="H83" s="322"/>
      <c r="I83" s="325"/>
      <c r="J83" s="325">
        <f>VLOOKUP(C83,'Récap Vol par Tournée'!$A$7:$B$10000,2,FALSE)</f>
        <v>105</v>
      </c>
      <c r="K83" s="308"/>
      <c r="M83" s="233" t="s">
        <v>1603</v>
      </c>
      <c r="N83" s="244">
        <v>105.19</v>
      </c>
    </row>
    <row r="84" spans="1:14">
      <c r="A84" s="322" t="s">
        <v>1830</v>
      </c>
      <c r="B84" s="323">
        <v>45672</v>
      </c>
      <c r="C84" s="322" t="s">
        <v>1537</v>
      </c>
      <c r="D84" s="342" t="s">
        <v>1524</v>
      </c>
      <c r="E84" s="324" t="s">
        <v>1404</v>
      </c>
      <c r="F84" s="322" t="s">
        <v>1438</v>
      </c>
      <c r="G84" s="322" t="s">
        <v>1831</v>
      </c>
      <c r="H84" s="322"/>
      <c r="I84" s="325"/>
      <c r="J84" s="325">
        <f>VLOOKUP(C84,'Récap Vol par Tournée'!$A$7:$B$10000,2,FALSE)</f>
        <v>105</v>
      </c>
      <c r="K84" s="308"/>
      <c r="M84" s="233" t="s">
        <v>1605</v>
      </c>
      <c r="N84" s="244">
        <v>222</v>
      </c>
    </row>
    <row r="85" spans="1:14">
      <c r="A85" s="322" t="s">
        <v>1830</v>
      </c>
      <c r="B85" s="323">
        <v>45672</v>
      </c>
      <c r="C85" s="322" t="s">
        <v>1537</v>
      </c>
      <c r="D85" s="342" t="s">
        <v>1538</v>
      </c>
      <c r="E85" s="324" t="s">
        <v>1405</v>
      </c>
      <c r="F85" s="322" t="s">
        <v>1438</v>
      </c>
      <c r="G85" s="322" t="s">
        <v>1831</v>
      </c>
      <c r="H85" s="322"/>
      <c r="I85" s="325"/>
      <c r="J85" s="325">
        <f>VLOOKUP(C85,'Récap Vol par Tournée'!$A$7:$B$10000,2,FALSE)</f>
        <v>105</v>
      </c>
      <c r="K85" s="308"/>
      <c r="M85" s="233" t="s">
        <v>1607</v>
      </c>
      <c r="N85" s="244">
        <v>272</v>
      </c>
    </row>
    <row r="86" spans="1:14">
      <c r="A86" s="322" t="s">
        <v>1830</v>
      </c>
      <c r="B86" s="323">
        <v>45672</v>
      </c>
      <c r="C86" s="322" t="s">
        <v>1539</v>
      </c>
      <c r="D86" s="336" t="s">
        <v>1489</v>
      </c>
      <c r="E86" s="324" t="s">
        <v>1403</v>
      </c>
      <c r="F86" s="322" t="s">
        <v>1465</v>
      </c>
      <c r="G86" s="322" t="s">
        <v>1831</v>
      </c>
      <c r="H86" s="322"/>
      <c r="I86" s="325"/>
      <c r="J86" s="325">
        <f>VLOOKUP(C86,'Récap Vol par Tournée'!$A$7:$B$10000,2,FALSE)</f>
        <v>83.25</v>
      </c>
      <c r="K86" s="308"/>
      <c r="M86" s="233" t="s">
        <v>1609</v>
      </c>
      <c r="N86" s="244">
        <v>467.71</v>
      </c>
    </row>
    <row r="87" spans="1:14">
      <c r="A87" s="322" t="s">
        <v>1830</v>
      </c>
      <c r="B87" s="323">
        <v>45672</v>
      </c>
      <c r="C87" s="322" t="s">
        <v>1539</v>
      </c>
      <c r="D87" s="342" t="s">
        <v>1540</v>
      </c>
      <c r="E87" s="324" t="s">
        <v>1404</v>
      </c>
      <c r="F87" s="322" t="s">
        <v>1465</v>
      </c>
      <c r="G87" s="322" t="s">
        <v>1831</v>
      </c>
      <c r="H87" s="322"/>
      <c r="I87" s="325"/>
      <c r="J87" s="325">
        <f>VLOOKUP(C87,'Récap Vol par Tournée'!$A$7:$B$10000,2,FALSE)</f>
        <v>83.25</v>
      </c>
      <c r="K87" s="308"/>
      <c r="M87" s="233" t="s">
        <v>1611</v>
      </c>
      <c r="N87" s="244">
        <v>154.91</v>
      </c>
    </row>
    <row r="88" spans="1:14">
      <c r="A88" s="322" t="s">
        <v>1830</v>
      </c>
      <c r="B88" s="323">
        <v>45672</v>
      </c>
      <c r="C88" s="322" t="s">
        <v>1542</v>
      </c>
      <c r="D88" s="336" t="s">
        <v>1543</v>
      </c>
      <c r="E88" s="324" t="s">
        <v>1403</v>
      </c>
      <c r="F88" s="322" t="s">
        <v>1444</v>
      </c>
      <c r="G88" s="322" t="s">
        <v>1831</v>
      </c>
      <c r="H88" s="322"/>
      <c r="I88" s="325"/>
      <c r="J88" s="325">
        <f>VLOOKUP(C88,'Récap Vol par Tournée'!$A$7:$B$10000,2,FALSE)</f>
        <v>323</v>
      </c>
      <c r="K88" s="308"/>
      <c r="M88" s="233" t="s">
        <v>1612</v>
      </c>
      <c r="N88" s="244">
        <v>2843.8200000000006</v>
      </c>
    </row>
    <row r="89" spans="1:14">
      <c r="A89" s="322" t="s">
        <v>1830</v>
      </c>
      <c r="B89" s="323">
        <v>45672</v>
      </c>
      <c r="C89" s="322" t="s">
        <v>1542</v>
      </c>
      <c r="D89" s="342" t="s">
        <v>1544</v>
      </c>
      <c r="E89" s="324" t="s">
        <v>1404</v>
      </c>
      <c r="F89" s="322" t="s">
        <v>1444</v>
      </c>
      <c r="G89" s="322" t="s">
        <v>1831</v>
      </c>
      <c r="H89" s="322"/>
      <c r="I89" s="325"/>
      <c r="J89" s="325">
        <f>VLOOKUP(C89,'Récap Vol par Tournée'!$A$7:$B$10000,2,FALSE)</f>
        <v>323</v>
      </c>
      <c r="K89" s="308"/>
      <c r="M89" s="233" t="s">
        <v>1614</v>
      </c>
      <c r="N89" s="244">
        <v>425</v>
      </c>
    </row>
    <row r="90" spans="1:14">
      <c r="A90" s="322" t="s">
        <v>1830</v>
      </c>
      <c r="B90" s="323">
        <v>45672</v>
      </c>
      <c r="C90" s="322" t="s">
        <v>1542</v>
      </c>
      <c r="D90" s="342" t="s">
        <v>1545</v>
      </c>
      <c r="E90" s="324" t="s">
        <v>1405</v>
      </c>
      <c r="F90" s="322" t="s">
        <v>1444</v>
      </c>
      <c r="G90" s="322" t="s">
        <v>1831</v>
      </c>
      <c r="H90" s="322"/>
      <c r="I90" s="325"/>
      <c r="J90" s="325">
        <f>VLOOKUP(C90,'Récap Vol par Tournée'!$A$7:$B$10000,2,FALSE)</f>
        <v>323</v>
      </c>
      <c r="K90" s="308"/>
      <c r="M90" s="233" t="s">
        <v>1616</v>
      </c>
      <c r="N90" s="244">
        <v>120.93</v>
      </c>
    </row>
    <row r="91" spans="1:14">
      <c r="A91" s="322" t="s">
        <v>1830</v>
      </c>
      <c r="B91" s="323">
        <v>45672</v>
      </c>
      <c r="C91" s="322" t="s">
        <v>1546</v>
      </c>
      <c r="D91" s="346" t="s">
        <v>1487</v>
      </c>
      <c r="E91" s="324" t="s">
        <v>1403</v>
      </c>
      <c r="F91" s="322" t="s">
        <v>1444</v>
      </c>
      <c r="G91" s="322" t="s">
        <v>1831</v>
      </c>
      <c r="H91" s="322"/>
      <c r="I91" s="325"/>
      <c r="J91" s="325">
        <f>VLOOKUP(C91,'Récap Vol par Tournée'!$A$7:$B$10000,2,FALSE)</f>
        <v>78.7</v>
      </c>
      <c r="K91" s="308"/>
      <c r="M91" s="233" t="s">
        <v>1622</v>
      </c>
      <c r="N91" s="244">
        <v>120.5</v>
      </c>
    </row>
    <row r="92" spans="1:14">
      <c r="A92" s="322" t="s">
        <v>1830</v>
      </c>
      <c r="B92" s="323">
        <v>45672</v>
      </c>
      <c r="C92" s="322" t="s">
        <v>1546</v>
      </c>
      <c r="D92" s="342" t="s">
        <v>1547</v>
      </c>
      <c r="E92" s="324" t="s">
        <v>1404</v>
      </c>
      <c r="F92" s="322" t="s">
        <v>1444</v>
      </c>
      <c r="G92" s="322" t="s">
        <v>1831</v>
      </c>
      <c r="H92" s="322"/>
      <c r="I92" s="325"/>
      <c r="J92" s="325">
        <f>VLOOKUP(C92,'Récap Vol par Tournée'!$A$7:$B$10000,2,FALSE)</f>
        <v>78.7</v>
      </c>
      <c r="K92" s="308"/>
      <c r="M92" s="233" t="s">
        <v>1624</v>
      </c>
      <c r="N92" s="244">
        <v>146.94999999999999</v>
      </c>
    </row>
    <row r="93" spans="1:14">
      <c r="A93" s="322" t="s">
        <v>1830</v>
      </c>
      <c r="B93" s="323">
        <v>45672</v>
      </c>
      <c r="C93" s="322" t="s">
        <v>1546</v>
      </c>
      <c r="D93" s="342" t="s">
        <v>1548</v>
      </c>
      <c r="E93" s="324" t="s">
        <v>1405</v>
      </c>
      <c r="F93" s="322" t="s">
        <v>1444</v>
      </c>
      <c r="G93" s="322" t="s">
        <v>1831</v>
      </c>
      <c r="H93" s="322"/>
      <c r="I93" s="325"/>
      <c r="J93" s="325">
        <f>VLOOKUP(C93,'Récap Vol par Tournée'!$A$7:$B$10000,2,FALSE)</f>
        <v>78.7</v>
      </c>
      <c r="K93" s="308"/>
      <c r="M93" s="233" t="s">
        <v>1625</v>
      </c>
      <c r="N93" s="244">
        <v>146.94999999999999</v>
      </c>
    </row>
    <row r="94" spans="1:14">
      <c r="A94" s="322" t="s">
        <v>1830</v>
      </c>
      <c r="B94" s="323">
        <v>45673</v>
      </c>
      <c r="C94" s="322" t="s">
        <v>1549</v>
      </c>
      <c r="D94" s="336" t="s">
        <v>1487</v>
      </c>
      <c r="E94" s="324" t="s">
        <v>1403</v>
      </c>
      <c r="F94" s="322" t="s">
        <v>1438</v>
      </c>
      <c r="G94" s="322" t="s">
        <v>1831</v>
      </c>
      <c r="H94" s="322"/>
      <c r="I94" s="325"/>
      <c r="J94" s="325">
        <f>VLOOKUP(C94,'Récap Vol par Tournée'!$A$7:$B$10000,2,FALSE)</f>
        <v>47.3</v>
      </c>
      <c r="K94" s="308"/>
      <c r="M94" s="233" t="s">
        <v>1630</v>
      </c>
      <c r="N94" s="244">
        <v>39.4</v>
      </c>
    </row>
    <row r="95" spans="1:14">
      <c r="A95" s="322" t="s">
        <v>1830</v>
      </c>
      <c r="B95" s="323">
        <v>45673</v>
      </c>
      <c r="C95" s="322" t="s">
        <v>1549</v>
      </c>
      <c r="D95" s="345" t="s">
        <v>1550</v>
      </c>
      <c r="E95" s="324" t="s">
        <v>1404</v>
      </c>
      <c r="F95" s="322" t="s">
        <v>1438</v>
      </c>
      <c r="G95" s="322" t="s">
        <v>1831</v>
      </c>
      <c r="H95" s="322"/>
      <c r="I95" s="325"/>
      <c r="J95" s="325">
        <f>VLOOKUP(C95,'Récap Vol par Tournée'!$A$7:$B$10000,2,FALSE)</f>
        <v>47.3</v>
      </c>
      <c r="K95" s="308"/>
      <c r="M95" s="233" t="s">
        <v>1633</v>
      </c>
      <c r="N95" s="244">
        <v>596.36</v>
      </c>
    </row>
    <row r="96" spans="1:14">
      <c r="A96" s="322" t="s">
        <v>1830</v>
      </c>
      <c r="B96" s="323">
        <v>45673</v>
      </c>
      <c r="C96" s="322" t="s">
        <v>1549</v>
      </c>
      <c r="D96" s="345" t="s">
        <v>1551</v>
      </c>
      <c r="E96" s="324" t="s">
        <v>1405</v>
      </c>
      <c r="F96" s="322" t="s">
        <v>1438</v>
      </c>
      <c r="G96" s="322" t="s">
        <v>1831</v>
      </c>
      <c r="H96" s="322"/>
      <c r="I96" s="325"/>
      <c r="J96" s="325">
        <f>VLOOKUP(C96,'Récap Vol par Tournée'!$A$7:$B$10000,2,FALSE)</f>
        <v>47.3</v>
      </c>
      <c r="K96" s="308"/>
      <c r="M96" s="233" t="s">
        <v>1635</v>
      </c>
      <c r="N96" s="244">
        <v>213.5</v>
      </c>
    </row>
    <row r="97" spans="1:14">
      <c r="A97" s="322" t="s">
        <v>1830</v>
      </c>
      <c r="B97" s="323">
        <v>45673</v>
      </c>
      <c r="C97" s="322" t="s">
        <v>1552</v>
      </c>
      <c r="D97" s="346" t="s">
        <v>1477</v>
      </c>
      <c r="E97" s="324" t="s">
        <v>1403</v>
      </c>
      <c r="F97" s="322" t="s">
        <v>1457</v>
      </c>
      <c r="G97" s="322" t="s">
        <v>1831</v>
      </c>
      <c r="H97" s="322"/>
      <c r="I97" s="325"/>
      <c r="J97" s="325">
        <f>VLOOKUP(C97,'Récap Vol par Tournée'!$A$7:$B$10000,2,FALSE)</f>
        <v>70</v>
      </c>
      <c r="K97" s="308"/>
      <c r="M97" s="233" t="s">
        <v>1640</v>
      </c>
      <c r="N97" s="244">
        <v>241.5</v>
      </c>
    </row>
    <row r="98" spans="1:14">
      <c r="A98" s="322" t="s">
        <v>1830</v>
      </c>
      <c r="B98" s="323">
        <v>45673</v>
      </c>
      <c r="C98" s="322" t="s">
        <v>1552</v>
      </c>
      <c r="D98" s="345" t="s">
        <v>1501</v>
      </c>
      <c r="E98" s="324" t="s">
        <v>1404</v>
      </c>
      <c r="F98" s="322" t="s">
        <v>1457</v>
      </c>
      <c r="G98" s="322" t="s">
        <v>1831</v>
      </c>
      <c r="H98" s="322"/>
      <c r="I98" s="325"/>
      <c r="J98" s="325">
        <f>VLOOKUP(C98,'Récap Vol par Tournée'!$A$7:$B$10000,2,FALSE)</f>
        <v>70</v>
      </c>
      <c r="K98" s="308"/>
      <c r="M98" s="233" t="s">
        <v>1642</v>
      </c>
      <c r="N98" s="244">
        <v>132</v>
      </c>
    </row>
    <row r="99" spans="1:14">
      <c r="A99" s="322" t="s">
        <v>1830</v>
      </c>
      <c r="B99" s="323">
        <v>45673</v>
      </c>
      <c r="C99" s="322" t="s">
        <v>1552</v>
      </c>
      <c r="D99" s="345" t="s">
        <v>1502</v>
      </c>
      <c r="E99" s="324" t="s">
        <v>1405</v>
      </c>
      <c r="F99" s="322" t="s">
        <v>1457</v>
      </c>
      <c r="G99" s="322" t="s">
        <v>1831</v>
      </c>
      <c r="H99" s="322"/>
      <c r="I99" s="325"/>
      <c r="J99" s="325">
        <f>VLOOKUP(C99,'Récap Vol par Tournée'!$A$7:$B$10000,2,FALSE)</f>
        <v>70</v>
      </c>
      <c r="K99" s="308"/>
      <c r="M99" s="233" t="s">
        <v>1648</v>
      </c>
      <c r="N99" s="244">
        <v>254.4</v>
      </c>
    </row>
    <row r="100" spans="1:14">
      <c r="A100" s="322" t="s">
        <v>1830</v>
      </c>
      <c r="B100" s="323">
        <v>45673</v>
      </c>
      <c r="C100" s="322" t="s">
        <v>1553</v>
      </c>
      <c r="D100" s="336" t="s">
        <v>1516</v>
      </c>
      <c r="E100" s="324" t="s">
        <v>1403</v>
      </c>
      <c r="F100" s="322" t="s">
        <v>1461</v>
      </c>
      <c r="G100" s="322" t="s">
        <v>1831</v>
      </c>
      <c r="H100" s="322"/>
      <c r="I100" s="325"/>
      <c r="J100" s="325">
        <f>VLOOKUP(C100,'Récap Vol par Tournée'!$A$7:$B$10000,2,FALSE)</f>
        <v>47.75</v>
      </c>
      <c r="K100" s="308"/>
      <c r="M100" s="233" t="s">
        <v>1649</v>
      </c>
      <c r="N100" s="244">
        <v>423.25</v>
      </c>
    </row>
    <row r="101" spans="1:14">
      <c r="A101" s="322" t="s">
        <v>1830</v>
      </c>
      <c r="B101" s="323">
        <v>45673</v>
      </c>
      <c r="C101" s="322" t="s">
        <v>1553</v>
      </c>
      <c r="D101" s="345" t="s">
        <v>1460</v>
      </c>
      <c r="E101" s="324" t="s">
        <v>1404</v>
      </c>
      <c r="F101" s="322" t="s">
        <v>1461</v>
      </c>
      <c r="G101" s="322" t="s">
        <v>1831</v>
      </c>
      <c r="H101" s="322"/>
      <c r="I101" s="325"/>
      <c r="J101" s="325">
        <f>VLOOKUP(C101,'Récap Vol par Tournée'!$A$7:$B$10000,2,FALSE)</f>
        <v>47.75</v>
      </c>
      <c r="K101" s="308"/>
      <c r="M101" s="233" t="s">
        <v>1651</v>
      </c>
      <c r="N101" s="244">
        <v>375.2</v>
      </c>
    </row>
    <row r="102" spans="1:14">
      <c r="A102" s="322" t="s">
        <v>1830</v>
      </c>
      <c r="B102" s="323">
        <v>45674</v>
      </c>
      <c r="C102" s="322" t="s">
        <v>1554</v>
      </c>
      <c r="D102" s="336" t="s">
        <v>1435</v>
      </c>
      <c r="E102" s="324" t="s">
        <v>1403</v>
      </c>
      <c r="F102" s="322" t="s">
        <v>1438</v>
      </c>
      <c r="G102" s="322" t="s">
        <v>1831</v>
      </c>
      <c r="H102" s="322"/>
      <c r="I102" s="325"/>
      <c r="J102" s="325">
        <f>VLOOKUP(C102,'Récap Vol par Tournée'!$A$7:$B$10000,2,FALSE)</f>
        <v>192</v>
      </c>
      <c r="K102" s="308"/>
      <c r="M102" s="233" t="s">
        <v>1654</v>
      </c>
      <c r="N102" s="244">
        <v>153.56</v>
      </c>
    </row>
    <row r="103" spans="1:14">
      <c r="A103" s="322" t="s">
        <v>1830</v>
      </c>
      <c r="B103" s="323">
        <v>45674</v>
      </c>
      <c r="C103" s="322" t="s">
        <v>1554</v>
      </c>
      <c r="D103" s="345" t="s">
        <v>1455</v>
      </c>
      <c r="E103" s="324" t="s">
        <v>1404</v>
      </c>
      <c r="F103" s="322" t="s">
        <v>1438</v>
      </c>
      <c r="G103" s="322" t="s">
        <v>1831</v>
      </c>
      <c r="H103" s="322"/>
      <c r="I103" s="325"/>
      <c r="J103" s="325">
        <f>VLOOKUP(C103,'Récap Vol par Tournée'!$A$7:$B$10000,2,FALSE)</f>
        <v>192</v>
      </c>
      <c r="K103" s="308"/>
      <c r="M103" s="233" t="s">
        <v>1662</v>
      </c>
      <c r="N103" s="244">
        <v>168.85</v>
      </c>
    </row>
    <row r="104" spans="1:14">
      <c r="A104" s="322" t="s">
        <v>1830</v>
      </c>
      <c r="B104" s="323">
        <v>45674</v>
      </c>
      <c r="C104" s="322" t="s">
        <v>1554</v>
      </c>
      <c r="D104" s="342" t="s">
        <v>1530</v>
      </c>
      <c r="E104" s="324" t="s">
        <v>1405</v>
      </c>
      <c r="F104" s="322" t="s">
        <v>1438</v>
      </c>
      <c r="G104" s="322" t="s">
        <v>1831</v>
      </c>
      <c r="H104" s="322"/>
      <c r="I104" s="325"/>
      <c r="J104" s="325">
        <f>VLOOKUP(C104,'Récap Vol par Tournée'!$A$7:$B$10000,2,FALSE)</f>
        <v>192</v>
      </c>
      <c r="K104" s="308"/>
      <c r="M104" s="233" t="s">
        <v>1665</v>
      </c>
      <c r="N104" s="244">
        <v>103.6</v>
      </c>
    </row>
    <row r="105" spans="1:14">
      <c r="A105" s="322" t="s">
        <v>1830</v>
      </c>
      <c r="B105" s="323">
        <v>45674</v>
      </c>
      <c r="C105" s="322" t="s">
        <v>1555</v>
      </c>
      <c r="D105" s="346" t="s">
        <v>1529</v>
      </c>
      <c r="E105" s="324" t="s">
        <v>1403</v>
      </c>
      <c r="F105" s="322" t="s">
        <v>1457</v>
      </c>
      <c r="G105" s="322" t="s">
        <v>1831</v>
      </c>
      <c r="H105" s="326"/>
      <c r="I105" s="325"/>
      <c r="J105" s="325">
        <f>VLOOKUP(C105,'Récap Vol par Tournée'!$A$7:$B$10000,2,FALSE)</f>
        <v>244.69</v>
      </c>
      <c r="K105" s="308"/>
      <c r="M105" s="233" t="s">
        <v>1666</v>
      </c>
      <c r="N105" s="244">
        <v>204.3</v>
      </c>
    </row>
    <row r="106" spans="1:14">
      <c r="A106" s="322" t="s">
        <v>1830</v>
      </c>
      <c r="B106" s="323">
        <v>45674</v>
      </c>
      <c r="C106" s="322" t="s">
        <v>1555</v>
      </c>
      <c r="D106" s="342" t="s">
        <v>1556</v>
      </c>
      <c r="E106" s="324" t="s">
        <v>1404</v>
      </c>
      <c r="F106" s="322" t="s">
        <v>1457</v>
      </c>
      <c r="G106" s="322" t="s">
        <v>1831</v>
      </c>
      <c r="H106" s="326"/>
      <c r="I106" s="325"/>
      <c r="J106" s="325">
        <f>VLOOKUP(C106,'Récap Vol par Tournée'!$A$7:$B$10000,2,FALSE)</f>
        <v>244.69</v>
      </c>
      <c r="K106" s="308"/>
      <c r="M106" s="233" t="s">
        <v>1670</v>
      </c>
      <c r="N106" s="244">
        <v>107</v>
      </c>
    </row>
    <row r="107" spans="1:14">
      <c r="A107" s="322" t="s">
        <v>1830</v>
      </c>
      <c r="B107" s="323">
        <v>45674</v>
      </c>
      <c r="C107" s="322" t="s">
        <v>1555</v>
      </c>
      <c r="D107" s="342" t="s">
        <v>1536</v>
      </c>
      <c r="E107" s="324" t="s">
        <v>1405</v>
      </c>
      <c r="F107" s="322" t="s">
        <v>1457</v>
      </c>
      <c r="G107" s="322" t="s">
        <v>1831</v>
      </c>
      <c r="H107" s="326"/>
      <c r="I107" s="325"/>
      <c r="J107" s="325">
        <f>VLOOKUP(C107,'Récap Vol par Tournée'!$A$7:$B$10000,2,FALSE)</f>
        <v>244.69</v>
      </c>
      <c r="K107" s="308"/>
      <c r="M107" s="233" t="s">
        <v>1672</v>
      </c>
      <c r="N107" s="244">
        <v>104.75</v>
      </c>
    </row>
    <row r="108" spans="1:14">
      <c r="A108" s="322" t="s">
        <v>1830</v>
      </c>
      <c r="B108" s="323">
        <v>45674</v>
      </c>
      <c r="C108" s="322" t="s">
        <v>1559</v>
      </c>
      <c r="D108" s="346" t="s">
        <v>1477</v>
      </c>
      <c r="E108" s="324" t="s">
        <v>1403</v>
      </c>
      <c r="F108" s="322" t="s">
        <v>1444</v>
      </c>
      <c r="G108" s="322" t="s">
        <v>1831</v>
      </c>
      <c r="H108" s="322"/>
      <c r="I108" s="325"/>
      <c r="J108" s="325">
        <f>VLOOKUP(C108,'Récap Vol par Tournée'!$A$7:$B$10000,2,FALSE)</f>
        <v>522.70000000000005</v>
      </c>
      <c r="K108" s="308"/>
      <c r="M108" s="233" t="s">
        <v>1673</v>
      </c>
      <c r="N108" s="244">
        <v>104.75</v>
      </c>
    </row>
    <row r="109" spans="1:14">
      <c r="A109" s="322" t="s">
        <v>1830</v>
      </c>
      <c r="B109" s="323">
        <v>45674</v>
      </c>
      <c r="C109" s="322" t="s">
        <v>1559</v>
      </c>
      <c r="D109" s="344" t="s">
        <v>1436</v>
      </c>
      <c r="E109" s="324" t="s">
        <v>1404</v>
      </c>
      <c r="F109" s="322" t="s">
        <v>1444</v>
      </c>
      <c r="G109" s="322" t="s">
        <v>1831</v>
      </c>
      <c r="H109" s="322"/>
      <c r="I109" s="325"/>
      <c r="J109" s="325">
        <f>VLOOKUP(C109,'Récap Vol par Tournée'!$A$7:$B$10000,2,FALSE)</f>
        <v>522.70000000000005</v>
      </c>
      <c r="K109" s="308"/>
      <c r="M109" s="233" t="s">
        <v>1675</v>
      </c>
      <c r="N109" s="244">
        <v>299</v>
      </c>
    </row>
    <row r="110" spans="1:14">
      <c r="A110" s="322" t="s">
        <v>1830</v>
      </c>
      <c r="B110" s="323">
        <v>45674</v>
      </c>
      <c r="C110" s="322" t="s">
        <v>1559</v>
      </c>
      <c r="D110" s="342" t="s">
        <v>1560</v>
      </c>
      <c r="E110" s="324" t="s">
        <v>1405</v>
      </c>
      <c r="F110" s="322" t="s">
        <v>1444</v>
      </c>
      <c r="G110" s="322" t="s">
        <v>1831</v>
      </c>
      <c r="H110" s="322"/>
      <c r="I110" s="325"/>
      <c r="J110" s="325">
        <f>VLOOKUP(C110,'Récap Vol par Tournée'!$A$7:$B$10000,2,FALSE)</f>
        <v>522.70000000000005</v>
      </c>
      <c r="K110" s="308"/>
      <c r="M110" s="233" t="s">
        <v>1676</v>
      </c>
      <c r="N110" s="244">
        <v>842.21999999999991</v>
      </c>
    </row>
    <row r="111" spans="1:14">
      <c r="A111" s="322" t="s">
        <v>1830</v>
      </c>
      <c r="B111" s="323">
        <v>45674</v>
      </c>
      <c r="C111" s="322" t="s">
        <v>1561</v>
      </c>
      <c r="D111" s="340" t="s">
        <v>1526</v>
      </c>
      <c r="E111" s="324" t="s">
        <v>1403</v>
      </c>
      <c r="F111" s="322" t="s">
        <v>1461</v>
      </c>
      <c r="G111" s="322" t="s">
        <v>1831</v>
      </c>
      <c r="H111" s="322"/>
      <c r="I111" s="325"/>
      <c r="J111" s="325">
        <f>VLOOKUP(C111,'Récap Vol par Tournée'!$A$7:$B$10000,2,FALSE)</f>
        <v>80.14</v>
      </c>
      <c r="K111" s="308"/>
      <c r="M111" s="233" t="s">
        <v>1678</v>
      </c>
      <c r="N111" s="244">
        <v>226.26999999999998</v>
      </c>
    </row>
    <row r="112" spans="1:14">
      <c r="A112" s="322" t="s">
        <v>1830</v>
      </c>
      <c r="B112" s="323">
        <v>45674</v>
      </c>
      <c r="C112" s="322" t="s">
        <v>1561</v>
      </c>
      <c r="D112" s="344" t="s">
        <v>1562</v>
      </c>
      <c r="E112" s="324" t="s">
        <v>1404</v>
      </c>
      <c r="F112" s="322" t="s">
        <v>1461</v>
      </c>
      <c r="G112" s="322" t="s">
        <v>1831</v>
      </c>
      <c r="H112" s="322"/>
      <c r="I112" s="325"/>
      <c r="J112" s="325">
        <f>VLOOKUP(C112,'Récap Vol par Tournée'!$A$7:$B$10000,2,FALSE)</f>
        <v>80.14</v>
      </c>
      <c r="K112" s="308"/>
      <c r="M112" s="233" t="s">
        <v>1679</v>
      </c>
      <c r="N112" s="244">
        <v>53.3</v>
      </c>
    </row>
    <row r="113" spans="1:14">
      <c r="A113" s="322" t="s">
        <v>1830</v>
      </c>
      <c r="B113" s="323">
        <v>45676</v>
      </c>
      <c r="C113" s="322" t="s">
        <v>1563</v>
      </c>
      <c r="D113" s="346" t="s">
        <v>1477</v>
      </c>
      <c r="E113" s="324" t="s">
        <v>1403</v>
      </c>
      <c r="F113" s="322" t="s">
        <v>1457</v>
      </c>
      <c r="G113" s="322" t="s">
        <v>1831</v>
      </c>
      <c r="H113" s="322"/>
      <c r="I113" s="325"/>
      <c r="J113" s="325">
        <f>VLOOKUP(C113,'Récap Vol par Tournée'!$A$7:$B$10000,2,FALSE)</f>
        <v>70</v>
      </c>
      <c r="K113" s="308"/>
      <c r="M113" s="233" t="s">
        <v>1683</v>
      </c>
      <c r="N113" s="244">
        <v>212.7</v>
      </c>
    </row>
    <row r="114" spans="1:14">
      <c r="A114" s="322" t="s">
        <v>1830</v>
      </c>
      <c r="B114" s="323">
        <v>45676</v>
      </c>
      <c r="C114" s="322" t="s">
        <v>1563</v>
      </c>
      <c r="D114" s="342" t="s">
        <v>1564</v>
      </c>
      <c r="E114" s="324" t="s">
        <v>1404</v>
      </c>
      <c r="F114" s="322" t="s">
        <v>1457</v>
      </c>
      <c r="G114" s="322" t="s">
        <v>1831</v>
      </c>
      <c r="H114" s="322"/>
      <c r="I114" s="325"/>
      <c r="J114" s="325">
        <f>VLOOKUP(C114,'Récap Vol par Tournée'!$A$7:$B$10000,2,FALSE)</f>
        <v>70</v>
      </c>
      <c r="K114" s="308"/>
      <c r="M114" s="233" t="s">
        <v>1688</v>
      </c>
      <c r="N114" s="244">
        <v>31.37</v>
      </c>
    </row>
    <row r="115" spans="1:14">
      <c r="A115" s="322" t="s">
        <v>1830</v>
      </c>
      <c r="B115" s="323">
        <v>45676</v>
      </c>
      <c r="C115" s="322" t="s">
        <v>1563</v>
      </c>
      <c r="D115" s="342" t="s">
        <v>1565</v>
      </c>
      <c r="E115" s="324" t="s">
        <v>1405</v>
      </c>
      <c r="F115" s="322" t="s">
        <v>1457</v>
      </c>
      <c r="G115" s="322" t="s">
        <v>1831</v>
      </c>
      <c r="H115" s="322"/>
      <c r="I115" s="325"/>
      <c r="J115" s="325">
        <f>VLOOKUP(C115,'Récap Vol par Tournée'!$A$7:$B$10000,2,FALSE)</f>
        <v>70</v>
      </c>
      <c r="K115" s="308"/>
      <c r="M115" s="233" t="s">
        <v>1690</v>
      </c>
      <c r="N115" s="244">
        <v>256</v>
      </c>
    </row>
    <row r="116" spans="1:14">
      <c r="A116" s="322" t="s">
        <v>1830</v>
      </c>
      <c r="B116" s="323">
        <v>45676</v>
      </c>
      <c r="C116" s="322" t="s">
        <v>1563</v>
      </c>
      <c r="D116" s="342" t="s">
        <v>1519</v>
      </c>
      <c r="E116" s="324" t="s">
        <v>1406</v>
      </c>
      <c r="F116" s="322" t="s">
        <v>1457</v>
      </c>
      <c r="G116" s="322" t="s">
        <v>1831</v>
      </c>
      <c r="H116" s="322"/>
      <c r="I116" s="325"/>
      <c r="J116" s="325">
        <f>VLOOKUP(C116,'Récap Vol par Tournée'!$A$7:$B$10000,2,FALSE)</f>
        <v>70</v>
      </c>
      <c r="K116" s="308"/>
      <c r="M116" s="233" t="s">
        <v>1693</v>
      </c>
      <c r="N116" s="244">
        <v>130</v>
      </c>
    </row>
    <row r="117" spans="1:14">
      <c r="A117" s="322" t="s">
        <v>1830</v>
      </c>
      <c r="B117" s="323">
        <v>45677</v>
      </c>
      <c r="C117" s="322" t="s">
        <v>1566</v>
      </c>
      <c r="D117" s="341" t="s">
        <v>1489</v>
      </c>
      <c r="E117" s="324" t="s">
        <v>1403</v>
      </c>
      <c r="F117" s="322" t="s">
        <v>1444</v>
      </c>
      <c r="G117" s="322"/>
      <c r="H117" s="322"/>
      <c r="I117" s="325"/>
      <c r="J117" s="325">
        <f>VLOOKUP(C117,'Récap Vol par Tournée'!$A$7:$B$10000,2,FALSE)</f>
        <v>192.9</v>
      </c>
      <c r="K117" s="308"/>
      <c r="M117" s="233" t="s">
        <v>1694</v>
      </c>
      <c r="N117" s="244">
        <v>130</v>
      </c>
    </row>
    <row r="118" spans="1:14">
      <c r="A118" s="322" t="s">
        <v>1830</v>
      </c>
      <c r="B118" s="323">
        <v>45677</v>
      </c>
      <c r="C118" s="322" t="s">
        <v>1566</v>
      </c>
      <c r="D118" s="345" t="s">
        <v>1509</v>
      </c>
      <c r="E118" s="324" t="s">
        <v>1404</v>
      </c>
      <c r="F118" s="322" t="s">
        <v>1444</v>
      </c>
      <c r="G118" s="322"/>
      <c r="H118" s="322"/>
      <c r="I118" s="325"/>
      <c r="J118" s="325">
        <f>VLOOKUP(C118,'Récap Vol par Tournée'!$A$7:$B$10000,2,FALSE)</f>
        <v>192.9</v>
      </c>
      <c r="K118" s="308"/>
      <c r="M118" s="233" t="s">
        <v>1697</v>
      </c>
      <c r="N118" s="244">
        <v>82.25</v>
      </c>
    </row>
    <row r="119" spans="1:14">
      <c r="A119" s="322" t="s">
        <v>1830</v>
      </c>
      <c r="B119" s="323">
        <v>45677</v>
      </c>
      <c r="C119" s="322" t="s">
        <v>1567</v>
      </c>
      <c r="D119" s="341" t="s">
        <v>1568</v>
      </c>
      <c r="E119" s="324" t="s">
        <v>1403</v>
      </c>
      <c r="F119" s="322" t="s">
        <v>1457</v>
      </c>
      <c r="G119" s="322"/>
      <c r="H119" s="322"/>
      <c r="I119" s="325"/>
      <c r="J119" s="325">
        <f>VLOOKUP(C119,'Récap Vol par Tournée'!$A$7:$B$10000,2,FALSE)</f>
        <v>210</v>
      </c>
      <c r="K119" s="308"/>
      <c r="M119" s="233" t="s">
        <v>1702</v>
      </c>
      <c r="N119" s="244">
        <v>200</v>
      </c>
    </row>
    <row r="120" spans="1:14">
      <c r="A120" s="322" t="s">
        <v>1830</v>
      </c>
      <c r="B120" s="323">
        <v>45677</v>
      </c>
      <c r="C120" s="322" t="s">
        <v>1567</v>
      </c>
      <c r="D120" s="342" t="s">
        <v>1516</v>
      </c>
      <c r="E120" s="324" t="s">
        <v>1404</v>
      </c>
      <c r="F120" s="322" t="s">
        <v>1457</v>
      </c>
      <c r="G120" s="322"/>
      <c r="H120" s="322"/>
      <c r="I120" s="325"/>
      <c r="J120" s="325">
        <f>VLOOKUP(C120,'Récap Vol par Tournée'!$A$7:$B$10000,2,FALSE)</f>
        <v>210</v>
      </c>
      <c r="K120" s="308"/>
      <c r="M120" s="233" t="s">
        <v>1793</v>
      </c>
      <c r="N120" s="244">
        <v>115</v>
      </c>
    </row>
    <row r="121" spans="1:14">
      <c r="A121" s="322" t="s">
        <v>1830</v>
      </c>
      <c r="B121" s="323">
        <v>45678</v>
      </c>
      <c r="C121" s="322" t="s">
        <v>1569</v>
      </c>
      <c r="D121" s="353" t="s">
        <v>1487</v>
      </c>
      <c r="E121" s="324" t="s">
        <v>1403</v>
      </c>
      <c r="F121" s="322" t="s">
        <v>1438</v>
      </c>
      <c r="G121" s="322"/>
      <c r="H121" s="322"/>
      <c r="I121" s="325"/>
      <c r="J121" s="325">
        <f>VLOOKUP(C121,'Récap Vol par Tournée'!$A$7:$B$10000,2,FALSE)</f>
        <v>33.75</v>
      </c>
      <c r="K121" s="308"/>
      <c r="M121" s="233" t="s">
        <v>1705</v>
      </c>
      <c r="N121" s="244">
        <v>388.75</v>
      </c>
    </row>
    <row r="122" spans="1:14">
      <c r="A122" s="322" t="s">
        <v>1830</v>
      </c>
      <c r="B122" s="323">
        <v>45678</v>
      </c>
      <c r="C122" s="322" t="s">
        <v>1569</v>
      </c>
      <c r="D122" s="354" t="s">
        <v>1570</v>
      </c>
      <c r="E122" s="324" t="s">
        <v>1404</v>
      </c>
      <c r="F122" s="322" t="s">
        <v>1438</v>
      </c>
      <c r="G122" s="322"/>
      <c r="H122" s="322"/>
      <c r="I122" s="325"/>
      <c r="J122" s="325">
        <f>VLOOKUP(C122,'Récap Vol par Tournée'!$A$7:$B$10000,2,FALSE)</f>
        <v>33.75</v>
      </c>
      <c r="K122" s="308"/>
      <c r="M122" s="233" t="s">
        <v>1711</v>
      </c>
      <c r="N122" s="244">
        <v>106</v>
      </c>
    </row>
    <row r="123" spans="1:14">
      <c r="A123" s="322" t="s">
        <v>1830</v>
      </c>
      <c r="B123" s="323">
        <v>45678</v>
      </c>
      <c r="C123" s="322" t="s">
        <v>1569</v>
      </c>
      <c r="D123" s="354" t="s">
        <v>1524</v>
      </c>
      <c r="E123" s="324" t="s">
        <v>1405</v>
      </c>
      <c r="F123" s="322" t="s">
        <v>1438</v>
      </c>
      <c r="G123" s="322"/>
      <c r="H123" s="322"/>
      <c r="I123" s="325"/>
      <c r="J123" s="325">
        <f>VLOOKUP(C123,'Récap Vol par Tournée'!$A$7:$B$10000,2,FALSE)</f>
        <v>33.75</v>
      </c>
      <c r="K123" s="308"/>
      <c r="M123" s="233" t="s">
        <v>1713</v>
      </c>
      <c r="N123" s="244">
        <v>133.5</v>
      </c>
    </row>
    <row r="124" spans="1:14">
      <c r="A124" s="322" t="s">
        <v>1830</v>
      </c>
      <c r="B124" s="323">
        <v>45678</v>
      </c>
      <c r="C124" s="322" t="s">
        <v>1571</v>
      </c>
      <c r="D124" s="352" t="s">
        <v>1435</v>
      </c>
      <c r="E124" s="324" t="s">
        <v>1403</v>
      </c>
      <c r="F124" s="322" t="s">
        <v>1457</v>
      </c>
      <c r="G124" s="322"/>
      <c r="H124" s="322"/>
      <c r="I124" s="325"/>
      <c r="J124" s="325">
        <f>VLOOKUP(C124,'Récap Vol par Tournée'!$A$7:$B$10000,2,FALSE)</f>
        <v>121</v>
      </c>
      <c r="K124" s="308"/>
      <c r="M124" s="233" t="s">
        <v>1714</v>
      </c>
      <c r="N124" s="244">
        <v>133.5</v>
      </c>
    </row>
    <row r="125" spans="1:14">
      <c r="A125" s="322" t="s">
        <v>1830</v>
      </c>
      <c r="B125" s="323">
        <v>45678</v>
      </c>
      <c r="C125" s="322" t="s">
        <v>1571</v>
      </c>
      <c r="D125" s="354" t="s">
        <v>1533</v>
      </c>
      <c r="E125" s="324" t="s">
        <v>1404</v>
      </c>
      <c r="F125" s="322" t="s">
        <v>1457</v>
      </c>
      <c r="G125" s="322"/>
      <c r="H125" s="322"/>
      <c r="I125" s="325"/>
      <c r="J125" s="325">
        <f>VLOOKUP(C125,'Récap Vol par Tournée'!$A$7:$B$10000,2,FALSE)</f>
        <v>121</v>
      </c>
      <c r="K125" s="308"/>
      <c r="M125" s="233" t="s">
        <v>1716</v>
      </c>
      <c r="N125" s="244">
        <v>407.78</v>
      </c>
    </row>
    <row r="126" spans="1:14">
      <c r="A126" s="322" t="s">
        <v>1830</v>
      </c>
      <c r="B126" s="323">
        <v>45678</v>
      </c>
      <c r="C126" s="322" t="s">
        <v>1571</v>
      </c>
      <c r="D126" s="354" t="s">
        <v>1572</v>
      </c>
      <c r="E126" s="324" t="s">
        <v>1405</v>
      </c>
      <c r="F126" s="322" t="s">
        <v>1457</v>
      </c>
      <c r="G126" s="322"/>
      <c r="H126" s="322"/>
      <c r="I126" s="325"/>
      <c r="J126" s="325">
        <f>VLOOKUP(C126,'Récap Vol par Tournée'!$A$7:$B$10000,2,FALSE)</f>
        <v>121</v>
      </c>
      <c r="K126" s="308"/>
      <c r="M126" s="233" t="s">
        <v>1718</v>
      </c>
      <c r="N126" s="244">
        <v>129.18</v>
      </c>
    </row>
    <row r="127" spans="1:14">
      <c r="A127" s="322" t="s">
        <v>1830</v>
      </c>
      <c r="B127" s="323">
        <v>45679</v>
      </c>
      <c r="C127" s="322" t="s">
        <v>1573</v>
      </c>
      <c r="D127" s="355" t="s">
        <v>1487</v>
      </c>
      <c r="E127" s="324" t="s">
        <v>1403</v>
      </c>
      <c r="F127" s="322" t="s">
        <v>1461</v>
      </c>
      <c r="G127" s="322"/>
      <c r="H127" s="322"/>
      <c r="I127" s="325"/>
      <c r="J127" s="325">
        <f>VLOOKUP(C127,'Récap Vol par Tournée'!$A$7:$B$10000,2,FALSE)</f>
        <v>79.8</v>
      </c>
      <c r="K127" s="308"/>
      <c r="M127" s="233" t="s">
        <v>1719</v>
      </c>
      <c r="N127" s="244">
        <v>129.18</v>
      </c>
    </row>
    <row r="128" spans="1:14">
      <c r="A128" s="322" t="s">
        <v>1830</v>
      </c>
      <c r="B128" s="323">
        <v>45679</v>
      </c>
      <c r="C128" s="322" t="s">
        <v>1573</v>
      </c>
      <c r="D128" s="354" t="s">
        <v>1574</v>
      </c>
      <c r="E128" s="324" t="s">
        <v>1404</v>
      </c>
      <c r="F128" s="322" t="s">
        <v>1461</v>
      </c>
      <c r="G128" s="322"/>
      <c r="H128" s="322"/>
      <c r="I128" s="325"/>
      <c r="J128" s="325">
        <f>VLOOKUP(C128,'Récap Vol par Tournée'!$A$7:$B$10000,2,FALSE)</f>
        <v>79.8</v>
      </c>
      <c r="K128" s="308"/>
      <c r="M128" s="233" t="s">
        <v>1722</v>
      </c>
      <c r="N128" s="244">
        <v>30</v>
      </c>
    </row>
    <row r="129" spans="1:14">
      <c r="A129" s="322" t="s">
        <v>1830</v>
      </c>
      <c r="B129" s="323">
        <v>45679</v>
      </c>
      <c r="C129" s="322" t="s">
        <v>1575</v>
      </c>
      <c r="D129" s="352" t="s">
        <v>1435</v>
      </c>
      <c r="E129" s="324" t="s">
        <v>1403</v>
      </c>
      <c r="F129" s="322" t="s">
        <v>1438</v>
      </c>
      <c r="G129" s="322"/>
      <c r="H129" s="322"/>
      <c r="I129" s="325"/>
      <c r="J129" s="325">
        <f>VLOOKUP(C129,'Récap Vol par Tournée'!$A$7:$B$10000,2,FALSE)</f>
        <v>191.2</v>
      </c>
      <c r="K129" s="308"/>
      <c r="M129" s="233" t="s">
        <v>1726</v>
      </c>
      <c r="N129" s="244">
        <v>895</v>
      </c>
    </row>
    <row r="130" spans="1:14">
      <c r="A130" s="322" t="s">
        <v>1830</v>
      </c>
      <c r="B130" s="323">
        <v>45679</v>
      </c>
      <c r="C130" s="322" t="s">
        <v>1575</v>
      </c>
      <c r="D130" s="355" t="s">
        <v>1436</v>
      </c>
      <c r="E130" s="324" t="s">
        <v>1404</v>
      </c>
      <c r="F130" s="322" t="s">
        <v>1438</v>
      </c>
      <c r="G130" s="322"/>
      <c r="H130" s="326"/>
      <c r="I130" s="325"/>
      <c r="J130" s="325">
        <f>VLOOKUP(C130,'Récap Vol par Tournée'!$A$7:$B$10000,2,FALSE)</f>
        <v>191.2</v>
      </c>
      <c r="K130" s="308"/>
      <c r="M130" s="233" t="s">
        <v>1728</v>
      </c>
      <c r="N130" s="244">
        <v>475</v>
      </c>
    </row>
    <row r="131" spans="1:14">
      <c r="A131" s="322" t="s">
        <v>1830</v>
      </c>
      <c r="B131" s="323">
        <v>45679</v>
      </c>
      <c r="C131" s="322" t="s">
        <v>1575</v>
      </c>
      <c r="D131" s="354" t="s">
        <v>1576</v>
      </c>
      <c r="E131" s="324" t="s">
        <v>1405</v>
      </c>
      <c r="F131" s="322" t="s">
        <v>1438</v>
      </c>
      <c r="G131" s="322"/>
      <c r="H131" s="322"/>
      <c r="I131" s="325"/>
      <c r="J131" s="325">
        <f>VLOOKUP(C131,'Récap Vol par Tournée'!$A$7:$B$10000,2,FALSE)</f>
        <v>191.2</v>
      </c>
      <c r="K131" s="308"/>
      <c r="M131" s="233" t="s">
        <v>1658</v>
      </c>
      <c r="N131" s="244">
        <v>901.45</v>
      </c>
    </row>
    <row r="132" spans="1:14">
      <c r="A132" s="322" t="s">
        <v>1830</v>
      </c>
      <c r="B132" s="323">
        <v>45679</v>
      </c>
      <c r="C132" s="322" t="s">
        <v>1577</v>
      </c>
      <c r="D132" s="355" t="s">
        <v>1477</v>
      </c>
      <c r="E132" s="324" t="s">
        <v>1403</v>
      </c>
      <c r="F132" s="322" t="s">
        <v>1465</v>
      </c>
      <c r="G132" s="322"/>
      <c r="H132" s="326"/>
      <c r="I132" s="325"/>
      <c r="J132" s="325">
        <f>VLOOKUP(C132,'Récap Vol par Tournée'!$A$7:$B$10000,2,FALSE)</f>
        <v>96.75</v>
      </c>
      <c r="K132" s="308"/>
      <c r="M132" s="233" t="s">
        <v>1737</v>
      </c>
      <c r="N132" s="244">
        <v>289.2</v>
      </c>
    </row>
    <row r="133" spans="1:14">
      <c r="A133" s="322" t="s">
        <v>1830</v>
      </c>
      <c r="B133" s="323">
        <v>45679</v>
      </c>
      <c r="C133" s="322" t="s">
        <v>1577</v>
      </c>
      <c r="D133" s="354" t="s">
        <v>1524</v>
      </c>
      <c r="E133" s="324" t="s">
        <v>1404</v>
      </c>
      <c r="F133" s="322" t="s">
        <v>1444</v>
      </c>
      <c r="G133" s="322"/>
      <c r="H133" s="322"/>
      <c r="I133" s="325"/>
      <c r="J133" s="325">
        <f>VLOOKUP(C133,'Récap Vol par Tournée'!$A$7:$B$10000,2,FALSE)</f>
        <v>96.75</v>
      </c>
      <c r="K133" s="308"/>
      <c r="M133" s="233" t="s">
        <v>1738</v>
      </c>
      <c r="N133" s="244">
        <v>101</v>
      </c>
    </row>
    <row r="134" spans="1:14">
      <c r="A134" s="322" t="s">
        <v>1830</v>
      </c>
      <c r="B134" s="323">
        <v>45679</v>
      </c>
      <c r="C134" s="322" t="s">
        <v>1578</v>
      </c>
      <c r="D134" s="355" t="s">
        <v>1579</v>
      </c>
      <c r="E134" s="324" t="s">
        <v>1403</v>
      </c>
      <c r="F134" s="322" t="s">
        <v>1444</v>
      </c>
      <c r="G134" s="322"/>
      <c r="H134" s="322"/>
      <c r="I134" s="325"/>
      <c r="J134" s="325">
        <f>VLOOKUP(C134,'Récap Vol par Tournée'!$A$7:$B$10000,2,FALSE)</f>
        <v>356</v>
      </c>
      <c r="K134" s="308"/>
      <c r="M134" s="233" t="s">
        <v>1740</v>
      </c>
      <c r="N134" s="244">
        <v>32</v>
      </c>
    </row>
    <row r="135" spans="1:14">
      <c r="A135" s="322" t="s">
        <v>1830</v>
      </c>
      <c r="B135" s="323">
        <v>45679</v>
      </c>
      <c r="C135" s="322" t="s">
        <v>1578</v>
      </c>
      <c r="D135" s="356" t="s">
        <v>1580</v>
      </c>
      <c r="E135" s="324" t="s">
        <v>1404</v>
      </c>
      <c r="F135" s="322" t="s">
        <v>1444</v>
      </c>
      <c r="G135" s="322"/>
      <c r="H135" s="322"/>
      <c r="I135" s="325"/>
      <c r="J135" s="325">
        <f>VLOOKUP(C135,'Récap Vol par Tournée'!$A$7:$B$10000,2,FALSE)</f>
        <v>356</v>
      </c>
      <c r="K135" s="308"/>
      <c r="M135" s="233" t="s">
        <v>1742</v>
      </c>
      <c r="N135" s="244">
        <v>150.93</v>
      </c>
    </row>
    <row r="136" spans="1:14">
      <c r="A136" s="322" t="s">
        <v>1830</v>
      </c>
      <c r="B136" s="323">
        <v>45680</v>
      </c>
      <c r="C136" s="322" t="s">
        <v>1581</v>
      </c>
      <c r="D136" s="357" t="s">
        <v>1523</v>
      </c>
      <c r="E136" s="324" t="s">
        <v>1403</v>
      </c>
      <c r="F136" s="322" t="s">
        <v>1438</v>
      </c>
      <c r="G136" s="322"/>
      <c r="H136" s="322"/>
      <c r="I136" s="325"/>
      <c r="J136" s="325">
        <f>VLOOKUP(C136,'Récap Vol par Tournée'!$A$7:$B$10000,2,FALSE)</f>
        <v>42.79</v>
      </c>
      <c r="K136" s="308"/>
      <c r="M136" s="233" t="s">
        <v>1749</v>
      </c>
      <c r="N136" s="244">
        <v>43.9</v>
      </c>
    </row>
    <row r="137" spans="1:14">
      <c r="A137" s="322" t="s">
        <v>1830</v>
      </c>
      <c r="B137" s="323">
        <v>45680</v>
      </c>
      <c r="C137" s="322" t="s">
        <v>1581</v>
      </c>
      <c r="D137" s="355" t="s">
        <v>1436</v>
      </c>
      <c r="E137" s="324" t="s">
        <v>1404</v>
      </c>
      <c r="F137" s="322" t="s">
        <v>1438</v>
      </c>
      <c r="G137" s="322"/>
      <c r="H137" s="322"/>
      <c r="I137" s="325"/>
      <c r="J137" s="325">
        <f>VLOOKUP(C137,'Récap Vol par Tournée'!$A$7:$B$10000,2,FALSE)</f>
        <v>42.79</v>
      </c>
      <c r="K137" s="308"/>
      <c r="M137" s="233" t="s">
        <v>1750</v>
      </c>
      <c r="N137" s="244">
        <v>43.9</v>
      </c>
    </row>
    <row r="138" spans="1:14">
      <c r="A138" s="322" t="s">
        <v>1830</v>
      </c>
      <c r="B138" s="323">
        <v>45680</v>
      </c>
      <c r="C138" s="322" t="s">
        <v>1581</v>
      </c>
      <c r="D138" s="349" t="s">
        <v>1582</v>
      </c>
      <c r="E138" s="324" t="s">
        <v>1405</v>
      </c>
      <c r="F138" s="322" t="s">
        <v>1438</v>
      </c>
      <c r="G138" s="322"/>
      <c r="H138" s="322"/>
      <c r="I138" s="325"/>
      <c r="J138" s="325">
        <f>VLOOKUP(C138,'Récap Vol par Tournée'!$A$7:$B$10000,2,FALSE)</f>
        <v>42.79</v>
      </c>
      <c r="K138" s="308"/>
      <c r="M138" s="233" t="s">
        <v>1752</v>
      </c>
      <c r="N138" s="244">
        <v>171.7</v>
      </c>
    </row>
    <row r="139" spans="1:14">
      <c r="A139" s="322" t="s">
        <v>1830</v>
      </c>
      <c r="B139" s="323">
        <v>45680</v>
      </c>
      <c r="C139" s="322" t="s">
        <v>1583</v>
      </c>
      <c r="D139" s="352" t="s">
        <v>1435</v>
      </c>
      <c r="E139" s="324" t="s">
        <v>1403</v>
      </c>
      <c r="F139" s="322" t="s">
        <v>1457</v>
      </c>
      <c r="G139" s="322"/>
      <c r="H139" s="322"/>
      <c r="I139" s="325"/>
      <c r="J139" s="325">
        <f>VLOOKUP(C139,'Récap Vol par Tournée'!$A$7:$B$10000,2,FALSE)</f>
        <v>74.5</v>
      </c>
      <c r="K139" s="308"/>
      <c r="M139" s="233" t="s">
        <v>1757</v>
      </c>
      <c r="N139" s="244"/>
    </row>
    <row r="140" spans="1:14">
      <c r="A140" s="322" t="s">
        <v>1830</v>
      </c>
      <c r="B140" s="323">
        <v>45680</v>
      </c>
      <c r="C140" s="322" t="s">
        <v>1583</v>
      </c>
      <c r="D140" s="370" t="s">
        <v>1501</v>
      </c>
      <c r="E140" s="324" t="s">
        <v>1404</v>
      </c>
      <c r="F140" s="322" t="s">
        <v>1457</v>
      </c>
      <c r="G140" s="322"/>
      <c r="H140" s="322"/>
      <c r="I140" s="325"/>
      <c r="J140" s="325">
        <f>VLOOKUP(C140,'Récap Vol par Tournée'!$A$7:$B$10000,2,FALSE)</f>
        <v>74.5</v>
      </c>
      <c r="K140" s="308"/>
      <c r="M140" s="233" t="s">
        <v>1762</v>
      </c>
      <c r="N140" s="244"/>
    </row>
    <row r="141" spans="1:14">
      <c r="A141" s="322" t="s">
        <v>1830</v>
      </c>
      <c r="B141" s="323">
        <v>45680</v>
      </c>
      <c r="C141" s="322" t="s">
        <v>1583</v>
      </c>
      <c r="D141" s="370" t="s">
        <v>1502</v>
      </c>
      <c r="E141" s="324" t="s">
        <v>1405</v>
      </c>
      <c r="F141" s="322" t="s">
        <v>1461</v>
      </c>
      <c r="G141" s="322"/>
      <c r="H141" s="322"/>
      <c r="I141" s="325"/>
      <c r="J141" s="325">
        <f>VLOOKUP(C141,'Récap Vol par Tournée'!$A$7:$B$10000,2,FALSE)</f>
        <v>74.5</v>
      </c>
      <c r="K141" s="308"/>
      <c r="M141" s="233" t="s">
        <v>1766</v>
      </c>
      <c r="N141" s="244"/>
    </row>
    <row r="142" spans="1:14">
      <c r="A142" s="322" t="s">
        <v>1830</v>
      </c>
      <c r="B142" s="323">
        <v>45680</v>
      </c>
      <c r="C142" s="322" t="s">
        <v>1584</v>
      </c>
      <c r="D142" s="352" t="s">
        <v>1529</v>
      </c>
      <c r="E142" s="324" t="s">
        <v>1403</v>
      </c>
      <c r="F142" s="322" t="s">
        <v>1461</v>
      </c>
      <c r="G142" s="322"/>
      <c r="H142" s="322"/>
      <c r="I142" s="325"/>
      <c r="J142" s="325">
        <f>VLOOKUP(C142,'Récap Vol par Tournée'!$A$7:$B$10000,2,FALSE)</f>
        <v>102.3</v>
      </c>
      <c r="K142" s="308"/>
      <c r="M142" s="233" t="s">
        <v>1767</v>
      </c>
      <c r="N142" s="244"/>
    </row>
    <row r="143" spans="1:14">
      <c r="A143" s="322" t="s">
        <v>1830</v>
      </c>
      <c r="B143" s="323">
        <v>45680</v>
      </c>
      <c r="C143" s="322" t="s">
        <v>1584</v>
      </c>
      <c r="D143" s="351" t="s">
        <v>1544</v>
      </c>
      <c r="E143" s="324" t="s">
        <v>1404</v>
      </c>
      <c r="F143" s="322" t="s">
        <v>1461</v>
      </c>
      <c r="G143" s="322"/>
      <c r="H143" s="322"/>
      <c r="I143" s="325"/>
      <c r="J143" s="325">
        <f>VLOOKUP(C143,'Récap Vol par Tournée'!$A$7:$B$10000,2,FALSE)</f>
        <v>102.3</v>
      </c>
      <c r="K143" s="308"/>
      <c r="M143" s="233" t="s">
        <v>2414</v>
      </c>
      <c r="N143" s="244">
        <v>56875.851999999984</v>
      </c>
    </row>
    <row r="144" spans="1:14">
      <c r="A144" s="322" t="s">
        <v>1830</v>
      </c>
      <c r="B144" s="323">
        <v>45681</v>
      </c>
      <c r="C144" s="322" t="s">
        <v>1585</v>
      </c>
      <c r="D144" s="352" t="s">
        <v>1435</v>
      </c>
      <c r="E144" s="324" t="s">
        <v>1403</v>
      </c>
      <c r="F144" s="322" t="s">
        <v>1438</v>
      </c>
      <c r="G144" s="322"/>
      <c r="H144" s="322"/>
      <c r="I144" s="325"/>
      <c r="J144" s="325">
        <f>VLOOKUP(C144,'Récap Vol par Tournée'!$A$7:$B$10000,2,FALSE)</f>
        <v>77</v>
      </c>
      <c r="K144" s="308"/>
      <c r="M144"/>
      <c r="N144"/>
    </row>
    <row r="145" spans="1:14">
      <c r="A145" s="322" t="s">
        <v>1830</v>
      </c>
      <c r="B145" s="323">
        <v>45681</v>
      </c>
      <c r="C145" s="322" t="s">
        <v>1585</v>
      </c>
      <c r="D145" s="351" t="s">
        <v>1520</v>
      </c>
      <c r="E145" s="324" t="s">
        <v>1404</v>
      </c>
      <c r="F145" s="322" t="s">
        <v>1438</v>
      </c>
      <c r="G145" s="322"/>
      <c r="H145" s="322"/>
      <c r="I145" s="325"/>
      <c r="J145" s="325">
        <f>VLOOKUP(C145,'Récap Vol par Tournée'!$A$7:$B$10000,2,FALSE)</f>
        <v>77</v>
      </c>
      <c r="K145" s="308"/>
      <c r="M145"/>
      <c r="N145"/>
    </row>
    <row r="146" spans="1:14">
      <c r="A146" s="322" t="s">
        <v>1830</v>
      </c>
      <c r="B146" s="323">
        <v>45681</v>
      </c>
      <c r="C146" s="322" t="s">
        <v>1586</v>
      </c>
      <c r="D146" s="355" t="s">
        <v>1477</v>
      </c>
      <c r="E146" s="324" t="s">
        <v>1403</v>
      </c>
      <c r="F146" s="322" t="s">
        <v>1457</v>
      </c>
      <c r="G146" s="322"/>
      <c r="H146" s="322"/>
      <c r="I146" s="325"/>
      <c r="J146" s="325">
        <f>VLOOKUP(C146,'Récap Vol par Tournée'!$A$7:$B$10000,2,FALSE)</f>
        <v>153.18</v>
      </c>
      <c r="K146" s="308"/>
      <c r="M146"/>
      <c r="N146"/>
    </row>
    <row r="147" spans="1:14">
      <c r="A147" s="322" t="s">
        <v>1830</v>
      </c>
      <c r="B147" s="323">
        <v>45681</v>
      </c>
      <c r="C147" s="322" t="s">
        <v>1586</v>
      </c>
      <c r="D147" s="354" t="s">
        <v>1587</v>
      </c>
      <c r="E147" s="324" t="s">
        <v>1404</v>
      </c>
      <c r="F147" s="322" t="s">
        <v>1457</v>
      </c>
      <c r="G147" s="322"/>
      <c r="H147" s="322"/>
      <c r="I147" s="325"/>
      <c r="J147" s="325">
        <f>VLOOKUP(C147,'Récap Vol par Tournée'!$A$7:$B$10000,2,FALSE)</f>
        <v>153.18</v>
      </c>
      <c r="K147" s="308"/>
      <c r="M147"/>
      <c r="N147"/>
    </row>
    <row r="148" spans="1:14">
      <c r="A148" s="322" t="s">
        <v>1830</v>
      </c>
      <c r="B148" s="323">
        <v>45681</v>
      </c>
      <c r="C148" s="322" t="s">
        <v>1586</v>
      </c>
      <c r="D148" s="354" t="s">
        <v>1588</v>
      </c>
      <c r="E148" s="324" t="s">
        <v>1405</v>
      </c>
      <c r="F148" s="322" t="s">
        <v>1457</v>
      </c>
      <c r="G148" s="322"/>
      <c r="H148" s="322"/>
      <c r="I148" s="325"/>
      <c r="J148" s="325">
        <f>VLOOKUP(C148,'Récap Vol par Tournée'!$A$7:$B$10000,2,FALSE)</f>
        <v>153.18</v>
      </c>
      <c r="K148" s="308"/>
      <c r="M148"/>
      <c r="N148"/>
    </row>
    <row r="149" spans="1:14">
      <c r="A149" s="322" t="s">
        <v>1830</v>
      </c>
      <c r="B149" s="323">
        <v>45681</v>
      </c>
      <c r="C149" s="322" t="s">
        <v>1589</v>
      </c>
      <c r="D149" s="349" t="s">
        <v>1526</v>
      </c>
      <c r="E149" s="324" t="s">
        <v>1403</v>
      </c>
      <c r="F149" s="322" t="s">
        <v>1444</v>
      </c>
      <c r="G149" s="322"/>
      <c r="H149" s="322"/>
      <c r="I149" s="325"/>
      <c r="J149" s="325">
        <f>VLOOKUP(C149,'Récap Vol par Tournée'!$A$7:$B$10000,2,FALSE)</f>
        <v>363.3</v>
      </c>
      <c r="K149" s="308"/>
      <c r="M149"/>
      <c r="N149"/>
    </row>
    <row r="150" spans="1:14">
      <c r="A150" s="322" t="s">
        <v>1830</v>
      </c>
      <c r="B150" s="323">
        <v>45681</v>
      </c>
      <c r="C150" s="322" t="s">
        <v>1589</v>
      </c>
      <c r="D150" s="354" t="s">
        <v>1590</v>
      </c>
      <c r="E150" s="324" t="s">
        <v>1404</v>
      </c>
      <c r="F150" s="322" t="s">
        <v>1444</v>
      </c>
      <c r="G150" s="322"/>
      <c r="H150" s="322"/>
      <c r="I150" s="325"/>
      <c r="J150" s="325">
        <f>VLOOKUP(C150,'Récap Vol par Tournée'!$A$7:$B$10000,2,FALSE)</f>
        <v>363.3</v>
      </c>
      <c r="K150" s="308"/>
      <c r="M150"/>
      <c r="N150"/>
    </row>
    <row r="151" spans="1:14">
      <c r="A151" s="322" t="s">
        <v>1830</v>
      </c>
      <c r="B151" s="323">
        <v>45681</v>
      </c>
      <c r="C151" s="322" t="s">
        <v>1589</v>
      </c>
      <c r="D151" s="354" t="s">
        <v>1591</v>
      </c>
      <c r="E151" s="324" t="s">
        <v>1405</v>
      </c>
      <c r="F151" s="322" t="s">
        <v>1444</v>
      </c>
      <c r="G151" s="322"/>
      <c r="H151" s="322"/>
      <c r="I151" s="325"/>
      <c r="J151" s="325">
        <f>VLOOKUP(C151,'Récap Vol par Tournée'!$A$7:$B$10000,2,FALSE)</f>
        <v>363.3</v>
      </c>
      <c r="K151" s="308"/>
      <c r="M151"/>
      <c r="N151"/>
    </row>
    <row r="152" spans="1:14">
      <c r="A152" s="322" t="s">
        <v>1830</v>
      </c>
      <c r="B152" s="323">
        <v>45681</v>
      </c>
      <c r="C152" s="322" t="s">
        <v>1592</v>
      </c>
      <c r="D152" s="322" t="s">
        <v>1593</v>
      </c>
      <c r="E152" s="324" t="s">
        <v>1403</v>
      </c>
      <c r="F152" s="322" t="s">
        <v>1465</v>
      </c>
      <c r="G152" s="322"/>
      <c r="H152" s="322"/>
      <c r="I152" s="325"/>
      <c r="J152" s="325">
        <f>VLOOKUP(C152,'Récap Vol par Tournée'!$A$7:$B$10000,2,FALSE)</f>
        <v>109</v>
      </c>
      <c r="K152" s="308"/>
      <c r="M152"/>
      <c r="N152"/>
    </row>
    <row r="153" spans="1:14">
      <c r="A153" s="322" t="s">
        <v>1830</v>
      </c>
      <c r="B153" s="323">
        <v>45681</v>
      </c>
      <c r="C153" s="322" t="s">
        <v>1594</v>
      </c>
      <c r="D153" s="349" t="s">
        <v>1529</v>
      </c>
      <c r="E153" s="324" t="s">
        <v>1403</v>
      </c>
      <c r="F153" s="322" t="s">
        <v>1461</v>
      </c>
      <c r="G153" s="322"/>
      <c r="H153" s="322"/>
      <c r="I153" s="325"/>
      <c r="J153" s="325">
        <f>VLOOKUP(C153,'Récap Vol par Tournée'!$A$7:$B$10000,2,FALSE)</f>
        <v>100.22</v>
      </c>
      <c r="K153" s="308"/>
      <c r="M153"/>
      <c r="N153"/>
    </row>
    <row r="154" spans="1:14">
      <c r="A154" s="322" t="s">
        <v>1830</v>
      </c>
      <c r="B154" s="323">
        <v>45681</v>
      </c>
      <c r="C154" s="322" t="s">
        <v>1594</v>
      </c>
      <c r="D154" s="349" t="s">
        <v>1595</v>
      </c>
      <c r="E154" s="324" t="s">
        <v>1404</v>
      </c>
      <c r="F154" s="322" t="s">
        <v>1461</v>
      </c>
      <c r="G154" s="322"/>
      <c r="H154" s="322"/>
      <c r="I154" s="325"/>
      <c r="J154" s="325">
        <f>VLOOKUP(C154,'Récap Vol par Tournée'!$A$7:$B$10000,2,FALSE)</f>
        <v>100.22</v>
      </c>
      <c r="K154" s="308"/>
      <c r="M154"/>
      <c r="N154"/>
    </row>
    <row r="155" spans="1:14">
      <c r="A155" s="322" t="s">
        <v>1830</v>
      </c>
      <c r="B155" s="323">
        <v>45682</v>
      </c>
      <c r="C155" s="322" t="s">
        <v>1596</v>
      </c>
      <c r="D155" s="357" t="s">
        <v>1597</v>
      </c>
      <c r="E155" s="324" t="s">
        <v>1403</v>
      </c>
      <c r="F155" s="322" t="s">
        <v>1457</v>
      </c>
      <c r="G155" s="322"/>
      <c r="H155" s="326"/>
      <c r="I155" s="325"/>
      <c r="J155" s="325">
        <f>VLOOKUP(C155,'Récap Vol par Tournée'!$A$7:$B$10000,2,FALSE)</f>
        <v>67.88</v>
      </c>
      <c r="K155" s="308"/>
      <c r="M155"/>
      <c r="N155"/>
    </row>
    <row r="156" spans="1:14">
      <c r="A156" s="322" t="s">
        <v>1830</v>
      </c>
      <c r="B156" s="323">
        <v>45682</v>
      </c>
      <c r="C156" s="322" t="s">
        <v>1596</v>
      </c>
      <c r="D156" s="355" t="s">
        <v>1598</v>
      </c>
      <c r="E156" s="324" t="s">
        <v>1404</v>
      </c>
      <c r="F156" s="322" t="s">
        <v>1457</v>
      </c>
      <c r="G156" s="322"/>
      <c r="H156" s="322"/>
      <c r="I156" s="325"/>
      <c r="J156" s="325">
        <f>VLOOKUP(C156,'Récap Vol par Tournée'!$A$7:$B$10000,2,FALSE)</f>
        <v>67.88</v>
      </c>
      <c r="K156" s="308"/>
      <c r="M156"/>
      <c r="N156"/>
    </row>
    <row r="157" spans="1:14">
      <c r="A157" s="322" t="s">
        <v>1830</v>
      </c>
      <c r="B157" s="323">
        <v>45682</v>
      </c>
      <c r="C157" s="322" t="s">
        <v>1596</v>
      </c>
      <c r="D157" s="356" t="s">
        <v>1506</v>
      </c>
      <c r="E157" s="324" t="s">
        <v>1405</v>
      </c>
      <c r="F157" s="322" t="s">
        <v>1457</v>
      </c>
      <c r="G157" s="322"/>
      <c r="H157" s="322"/>
      <c r="I157" s="325"/>
      <c r="J157" s="325">
        <f>VLOOKUP(C157,'Récap Vol par Tournée'!$A$7:$B$10000,2,FALSE)</f>
        <v>67.88</v>
      </c>
      <c r="K157" s="308"/>
      <c r="M157"/>
      <c r="N157"/>
    </row>
    <row r="158" spans="1:14">
      <c r="A158" s="322" t="s">
        <v>1830</v>
      </c>
      <c r="B158" s="323">
        <v>45683</v>
      </c>
      <c r="C158" s="322" t="s">
        <v>1599</v>
      </c>
      <c r="D158" s="358" t="s">
        <v>1493</v>
      </c>
      <c r="E158" s="324" t="s">
        <v>1403</v>
      </c>
      <c r="F158" s="322" t="s">
        <v>1457</v>
      </c>
      <c r="G158" s="322"/>
      <c r="H158" s="322"/>
      <c r="I158" s="325"/>
      <c r="J158" s="325">
        <f>VLOOKUP(C158,'Récap Vol par Tournée'!$A$7:$B$10000,2,FALSE)</f>
        <v>74.5</v>
      </c>
      <c r="K158" s="308"/>
      <c r="M158"/>
      <c r="N158"/>
    </row>
    <row r="159" spans="1:14">
      <c r="A159" s="322" t="s">
        <v>1830</v>
      </c>
      <c r="B159" s="323">
        <v>45683</v>
      </c>
      <c r="C159" s="322" t="s">
        <v>1599</v>
      </c>
      <c r="D159" s="352" t="s">
        <v>1471</v>
      </c>
      <c r="E159" s="324" t="s">
        <v>1404</v>
      </c>
      <c r="F159" s="322" t="s">
        <v>1457</v>
      </c>
      <c r="G159" s="322"/>
      <c r="H159" s="322"/>
      <c r="I159" s="325"/>
      <c r="J159" s="325">
        <f>VLOOKUP(C159,'Récap Vol par Tournée'!$A$7:$B$10000,2,FALSE)</f>
        <v>74.5</v>
      </c>
      <c r="K159" s="308"/>
      <c r="M159"/>
      <c r="N159"/>
    </row>
    <row r="160" spans="1:14">
      <c r="A160" s="322" t="s">
        <v>1830</v>
      </c>
      <c r="B160" s="323">
        <v>45683</v>
      </c>
      <c r="C160" s="322" t="s">
        <v>1599</v>
      </c>
      <c r="D160" s="359" t="s">
        <v>1600</v>
      </c>
      <c r="E160" s="324" t="s">
        <v>1405</v>
      </c>
      <c r="F160" s="322" t="s">
        <v>1457</v>
      </c>
      <c r="G160" s="322"/>
      <c r="H160" s="322"/>
      <c r="I160" s="325"/>
      <c r="J160" s="325">
        <f>VLOOKUP(C160,'Récap Vol par Tournée'!$A$7:$B$10000,2,FALSE)</f>
        <v>74.5</v>
      </c>
      <c r="K160" s="308"/>
      <c r="M160"/>
      <c r="N160"/>
    </row>
    <row r="161" spans="1:14">
      <c r="A161" s="322" t="s">
        <v>1830</v>
      </c>
      <c r="B161" s="323">
        <v>45683</v>
      </c>
      <c r="C161" s="322" t="s">
        <v>1599</v>
      </c>
      <c r="D161" s="351" t="s">
        <v>1570</v>
      </c>
      <c r="E161" s="324" t="s">
        <v>1406</v>
      </c>
      <c r="F161" s="322" t="s">
        <v>1457</v>
      </c>
      <c r="G161" s="322"/>
      <c r="H161" s="322"/>
      <c r="I161" s="325"/>
      <c r="J161" s="325">
        <f>VLOOKUP(C161,'Récap Vol par Tournée'!$A$7:$B$10000,2,FALSE)</f>
        <v>74.5</v>
      </c>
      <c r="K161" s="308"/>
      <c r="M161"/>
      <c r="N161"/>
    </row>
    <row r="162" spans="1:14">
      <c r="A162" s="322" t="s">
        <v>1830</v>
      </c>
      <c r="B162" s="323">
        <v>45684</v>
      </c>
      <c r="C162" s="322" t="s">
        <v>1601</v>
      </c>
      <c r="D162" s="360" t="s">
        <v>1505</v>
      </c>
      <c r="E162" s="324" t="s">
        <v>1403</v>
      </c>
      <c r="F162" s="322" t="s">
        <v>1444</v>
      </c>
      <c r="G162" s="322"/>
      <c r="H162" s="322"/>
      <c r="I162" s="325"/>
      <c r="J162" s="325">
        <f>VLOOKUP(C162,'Récap Vol par Tournée'!$A$7:$B$10000,2,FALSE)</f>
        <v>101.37</v>
      </c>
      <c r="K162" s="308"/>
      <c r="M162"/>
      <c r="N162"/>
    </row>
    <row r="163" spans="1:14">
      <c r="A163" s="322" t="s">
        <v>1830</v>
      </c>
      <c r="B163" s="323">
        <v>45684</v>
      </c>
      <c r="C163" s="322" t="s">
        <v>1601</v>
      </c>
      <c r="D163" s="353" t="s">
        <v>1506</v>
      </c>
      <c r="E163" s="324" t="s">
        <v>1404</v>
      </c>
      <c r="F163" s="322" t="s">
        <v>1444</v>
      </c>
      <c r="G163" s="322"/>
      <c r="H163" s="322"/>
      <c r="I163" s="325"/>
      <c r="J163" s="325">
        <f>VLOOKUP(C163,'Récap Vol par Tournée'!$A$7:$B$10000,2,FALSE)</f>
        <v>101.37</v>
      </c>
      <c r="K163" s="308"/>
      <c r="M163"/>
      <c r="N163"/>
    </row>
    <row r="164" spans="1:14">
      <c r="A164" s="322" t="s">
        <v>1830</v>
      </c>
      <c r="B164" s="323">
        <v>45684</v>
      </c>
      <c r="C164" s="322" t="s">
        <v>1601</v>
      </c>
      <c r="D164" s="361" t="s">
        <v>1551</v>
      </c>
      <c r="E164" s="324" t="s">
        <v>1405</v>
      </c>
      <c r="F164" s="322" t="s">
        <v>1444</v>
      </c>
      <c r="G164" s="322"/>
      <c r="H164" s="322"/>
      <c r="I164" s="325"/>
      <c r="J164" s="325">
        <f>VLOOKUP(C164,'Récap Vol par Tournée'!$A$7:$B$10000,2,FALSE)</f>
        <v>101.37</v>
      </c>
      <c r="K164" s="308"/>
      <c r="M164"/>
      <c r="N164"/>
    </row>
    <row r="165" spans="1:14">
      <c r="A165" s="322" t="s">
        <v>1830</v>
      </c>
      <c r="B165" s="323">
        <v>45685</v>
      </c>
      <c r="C165" s="322" t="s">
        <v>1602</v>
      </c>
      <c r="D165" s="353" t="s">
        <v>1489</v>
      </c>
      <c r="E165" s="324" t="s">
        <v>1403</v>
      </c>
      <c r="F165" s="322" t="s">
        <v>1438</v>
      </c>
      <c r="G165" s="322"/>
      <c r="H165" s="322"/>
      <c r="I165" s="325"/>
      <c r="J165" s="325">
        <f>VLOOKUP(C165,'Récap Vol par Tournée'!$A$7:$B$10000,2,FALSE)</f>
        <v>105.19</v>
      </c>
      <c r="K165" s="308"/>
      <c r="M165"/>
      <c r="N165"/>
    </row>
    <row r="166" spans="1:14">
      <c r="A166" s="322" t="s">
        <v>1830</v>
      </c>
      <c r="B166" s="323">
        <v>45685</v>
      </c>
      <c r="C166" s="322" t="s">
        <v>1602</v>
      </c>
      <c r="D166" s="362" t="s">
        <v>1603</v>
      </c>
      <c r="E166" s="324" t="s">
        <v>1404</v>
      </c>
      <c r="F166" s="322" t="s">
        <v>1438</v>
      </c>
      <c r="G166" s="322"/>
      <c r="H166" s="322"/>
      <c r="I166" s="325"/>
      <c r="J166" s="325">
        <f>VLOOKUP(C166,'Récap Vol par Tournée'!$A$7:$B$10000,2,FALSE)</f>
        <v>105.19</v>
      </c>
      <c r="K166" s="308"/>
      <c r="M166"/>
      <c r="N166"/>
    </row>
    <row r="167" spans="1:14">
      <c r="A167" s="322" t="s">
        <v>1830</v>
      </c>
      <c r="B167" s="323">
        <v>45685</v>
      </c>
      <c r="C167" s="322" t="s">
        <v>1602</v>
      </c>
      <c r="D167" s="351" t="s">
        <v>1570</v>
      </c>
      <c r="E167" s="324" t="s">
        <v>1405</v>
      </c>
      <c r="F167" s="322" t="s">
        <v>1438</v>
      </c>
      <c r="G167" s="322"/>
      <c r="H167" s="322"/>
      <c r="I167" s="325"/>
      <c r="J167" s="325">
        <f>VLOOKUP(C167,'Récap Vol par Tournée'!$A$7:$B$10000,2,FALSE)</f>
        <v>105.19</v>
      </c>
      <c r="K167" s="308"/>
      <c r="M167"/>
      <c r="N167"/>
    </row>
    <row r="168" spans="1:14">
      <c r="A168" s="322" t="s">
        <v>1830</v>
      </c>
      <c r="B168" s="323">
        <v>45685</v>
      </c>
      <c r="C168" s="322" t="s">
        <v>1604</v>
      </c>
      <c r="D168" s="353" t="s">
        <v>1435</v>
      </c>
      <c r="E168" s="324" t="s">
        <v>1403</v>
      </c>
      <c r="F168" s="322" t="s">
        <v>1457</v>
      </c>
      <c r="G168" s="322"/>
      <c r="H168" s="322"/>
      <c r="I168" s="325"/>
      <c r="J168" s="325">
        <f>VLOOKUP(C168,'Récap Vol par Tournée'!$A$7:$B$10000,2,FALSE)</f>
        <v>222</v>
      </c>
      <c r="K168" s="308"/>
      <c r="M168"/>
      <c r="N168"/>
    </row>
    <row r="169" spans="1:14">
      <c r="A169" s="322" t="s">
        <v>1830</v>
      </c>
      <c r="B169" s="323">
        <v>45685</v>
      </c>
      <c r="C169" s="322" t="s">
        <v>1604</v>
      </c>
      <c r="D169" s="362" t="s">
        <v>1533</v>
      </c>
      <c r="E169" s="324" t="s">
        <v>1404</v>
      </c>
      <c r="F169" s="322" t="s">
        <v>1457</v>
      </c>
      <c r="G169" s="322"/>
      <c r="H169" s="322"/>
      <c r="I169" s="325"/>
      <c r="J169" s="325">
        <f>VLOOKUP(C169,'Récap Vol par Tournée'!$A$7:$B$10000,2,FALSE)</f>
        <v>222</v>
      </c>
      <c r="K169" s="308"/>
      <c r="M169"/>
      <c r="N169"/>
    </row>
    <row r="170" spans="1:14">
      <c r="A170" s="322" t="s">
        <v>1830</v>
      </c>
      <c r="B170" s="323">
        <v>45685</v>
      </c>
      <c r="C170" s="322" t="s">
        <v>1604</v>
      </c>
      <c r="D170" s="354" t="s">
        <v>1605</v>
      </c>
      <c r="E170" s="324" t="s">
        <v>1405</v>
      </c>
      <c r="F170" s="322" t="s">
        <v>1457</v>
      </c>
      <c r="G170" s="322"/>
      <c r="H170" s="322"/>
      <c r="I170" s="325"/>
      <c r="J170" s="325">
        <f>VLOOKUP(C170,'Récap Vol par Tournée'!$A$7:$B$10000,2,FALSE)</f>
        <v>222</v>
      </c>
      <c r="K170" s="308"/>
      <c r="M170"/>
      <c r="N170"/>
    </row>
    <row r="171" spans="1:14">
      <c r="A171" s="322" t="s">
        <v>1830</v>
      </c>
      <c r="B171" s="323">
        <v>45686</v>
      </c>
      <c r="C171" s="322" t="s">
        <v>1606</v>
      </c>
      <c r="D171" s="355" t="s">
        <v>1487</v>
      </c>
      <c r="E171" s="324" t="s">
        <v>1403</v>
      </c>
      <c r="F171" s="322" t="s">
        <v>1461</v>
      </c>
      <c r="G171" s="322"/>
      <c r="H171" s="322"/>
      <c r="I171" s="325"/>
      <c r="J171" s="325">
        <f>VLOOKUP(C171,'Récap Vol par Tournée'!$A$7:$B$10000,2,FALSE)</f>
        <v>107</v>
      </c>
      <c r="K171" s="308"/>
      <c r="M171"/>
      <c r="N171"/>
    </row>
    <row r="172" spans="1:14">
      <c r="A172" s="322" t="s">
        <v>1830</v>
      </c>
      <c r="B172" s="323">
        <v>45686</v>
      </c>
      <c r="C172" s="322" t="s">
        <v>1606</v>
      </c>
      <c r="D172" s="354" t="s">
        <v>1607</v>
      </c>
      <c r="E172" s="324" t="s">
        <v>1404</v>
      </c>
      <c r="F172" s="322" t="s">
        <v>1461</v>
      </c>
      <c r="G172" s="322"/>
      <c r="H172" s="322"/>
      <c r="I172" s="325"/>
      <c r="J172" s="325">
        <f>VLOOKUP(C172,'Récap Vol par Tournée'!$A$7:$B$10000,2,FALSE)</f>
        <v>107</v>
      </c>
      <c r="K172" s="308"/>
      <c r="M172"/>
      <c r="N172"/>
    </row>
    <row r="173" spans="1:14">
      <c r="A173" s="322" t="s">
        <v>1830</v>
      </c>
      <c r="B173" s="323">
        <v>45686</v>
      </c>
      <c r="C173" s="322" t="s">
        <v>1608</v>
      </c>
      <c r="D173" s="353" t="s">
        <v>1435</v>
      </c>
      <c r="E173" s="324" t="s">
        <v>1403</v>
      </c>
      <c r="F173" s="322" t="s">
        <v>1438</v>
      </c>
      <c r="G173" s="322"/>
      <c r="H173" s="322"/>
      <c r="I173" s="325"/>
      <c r="J173" s="325">
        <f>VLOOKUP(C173,'Récap Vol par Tournée'!$A$7:$B$10000,2,FALSE)</f>
        <v>142.55000000000001</v>
      </c>
      <c r="K173" s="308"/>
      <c r="M173"/>
      <c r="N173"/>
    </row>
    <row r="174" spans="1:14">
      <c r="A174" s="322" t="s">
        <v>1830</v>
      </c>
      <c r="B174" s="323">
        <v>45686</v>
      </c>
      <c r="C174" s="322" t="s">
        <v>1608</v>
      </c>
      <c r="D174" s="362" t="s">
        <v>1609</v>
      </c>
      <c r="E174" s="324" t="s">
        <v>1404</v>
      </c>
      <c r="F174" s="322" t="s">
        <v>1438</v>
      </c>
      <c r="G174" s="322"/>
      <c r="H174" s="322"/>
      <c r="I174" s="325"/>
      <c r="J174" s="325">
        <f>VLOOKUP(C174,'Récap Vol par Tournée'!$A$7:$B$10000,2,FALSE)</f>
        <v>142.55000000000001</v>
      </c>
      <c r="K174" s="308"/>
      <c r="M174"/>
      <c r="N174"/>
    </row>
    <row r="175" spans="1:14">
      <c r="A175" s="322" t="s">
        <v>1830</v>
      </c>
      <c r="B175" s="323">
        <v>45686</v>
      </c>
      <c r="C175" s="322" t="s">
        <v>1610</v>
      </c>
      <c r="D175" s="355" t="s">
        <v>1611</v>
      </c>
      <c r="E175" s="324" t="s">
        <v>1403</v>
      </c>
      <c r="F175" s="322" t="s">
        <v>1444</v>
      </c>
      <c r="G175" s="322"/>
      <c r="H175" s="322"/>
      <c r="I175" s="325"/>
      <c r="J175" s="325">
        <f>VLOOKUP(C175,'Récap Vol par Tournée'!$A$7:$B$10000,2,FALSE)</f>
        <v>50.78</v>
      </c>
      <c r="K175" s="308"/>
      <c r="M175"/>
      <c r="N175"/>
    </row>
    <row r="176" spans="1:14">
      <c r="A176" s="322" t="s">
        <v>1830</v>
      </c>
      <c r="B176" s="323">
        <v>45686</v>
      </c>
      <c r="C176" s="322" t="s">
        <v>1610</v>
      </c>
      <c r="D176" s="363" t="s">
        <v>1612</v>
      </c>
      <c r="E176" s="324" t="s">
        <v>1404</v>
      </c>
      <c r="F176" s="322" t="s">
        <v>1444</v>
      </c>
      <c r="G176" s="322"/>
      <c r="H176" s="322"/>
      <c r="I176" s="325"/>
      <c r="J176" s="325">
        <f>VLOOKUP(C176,'Récap Vol par Tournée'!$A$7:$B$10000,2,FALSE)</f>
        <v>50.78</v>
      </c>
      <c r="K176" s="308"/>
      <c r="M176"/>
      <c r="N176"/>
    </row>
    <row r="177" spans="1:14">
      <c r="A177" s="322" t="s">
        <v>1830</v>
      </c>
      <c r="B177" s="323">
        <v>45686</v>
      </c>
      <c r="C177" s="322" t="s">
        <v>1610</v>
      </c>
      <c r="D177" s="363" t="s">
        <v>1612</v>
      </c>
      <c r="E177" s="324" t="s">
        <v>1405</v>
      </c>
      <c r="F177" s="322" t="s">
        <v>1444</v>
      </c>
      <c r="G177" s="322"/>
      <c r="H177" s="322"/>
      <c r="I177" s="325"/>
      <c r="J177" s="325">
        <f>VLOOKUP(C177,'Récap Vol par Tournée'!$A$7:$B$10000,2,FALSE)</f>
        <v>50.78</v>
      </c>
      <c r="K177" s="308"/>
      <c r="M177"/>
      <c r="N177"/>
    </row>
    <row r="178" spans="1:14">
      <c r="A178" s="322" t="s">
        <v>1830</v>
      </c>
      <c r="B178" s="323">
        <v>45686</v>
      </c>
      <c r="C178" s="322" t="s">
        <v>1613</v>
      </c>
      <c r="D178" s="355" t="s">
        <v>1477</v>
      </c>
      <c r="E178" s="324" t="s">
        <v>1403</v>
      </c>
      <c r="F178" s="322" t="s">
        <v>1457</v>
      </c>
      <c r="G178" s="322"/>
      <c r="H178" s="322"/>
      <c r="I178" s="325"/>
      <c r="J178" s="325">
        <f>VLOOKUP(C178,'Récap Vol par Tournée'!$A$7:$B$10000,2,FALSE)</f>
        <v>425</v>
      </c>
      <c r="K178" s="308"/>
      <c r="M178"/>
      <c r="N178"/>
    </row>
    <row r="179" spans="1:14">
      <c r="A179" s="322" t="s">
        <v>1830</v>
      </c>
      <c r="B179" s="323">
        <v>45686</v>
      </c>
      <c r="C179" s="322" t="s">
        <v>1613</v>
      </c>
      <c r="D179" s="354" t="s">
        <v>1614</v>
      </c>
      <c r="E179" s="324" t="s">
        <v>1404</v>
      </c>
      <c r="F179" s="322" t="s">
        <v>1457</v>
      </c>
      <c r="G179" s="322"/>
      <c r="H179" s="322"/>
      <c r="I179" s="325"/>
      <c r="J179" s="325">
        <f>VLOOKUP(C179,'Récap Vol par Tournée'!$A$7:$B$10000,2,FALSE)</f>
        <v>425</v>
      </c>
      <c r="K179" s="308"/>
      <c r="M179"/>
      <c r="N179"/>
    </row>
    <row r="180" spans="1:14">
      <c r="A180" s="322" t="s">
        <v>1830</v>
      </c>
      <c r="B180" s="323">
        <v>45686</v>
      </c>
      <c r="C180" s="322" t="s">
        <v>1613</v>
      </c>
      <c r="D180" s="362" t="s">
        <v>1524</v>
      </c>
      <c r="E180" s="324" t="s">
        <v>1405</v>
      </c>
      <c r="F180" s="322" t="s">
        <v>1457</v>
      </c>
      <c r="G180" s="322"/>
      <c r="H180" s="322"/>
      <c r="I180" s="325"/>
      <c r="J180" s="325">
        <f>VLOOKUP(C180,'Récap Vol par Tournée'!$A$7:$B$10000,2,FALSE)</f>
        <v>425</v>
      </c>
      <c r="K180" s="308"/>
      <c r="M180"/>
      <c r="N180"/>
    </row>
    <row r="181" spans="1:14">
      <c r="A181" s="322" t="s">
        <v>1830</v>
      </c>
      <c r="B181" s="323">
        <v>45687</v>
      </c>
      <c r="C181" s="322" t="s">
        <v>1615</v>
      </c>
      <c r="D181" s="353" t="s">
        <v>1435</v>
      </c>
      <c r="E181" s="324" t="s">
        <v>1403</v>
      </c>
      <c r="F181" s="322" t="s">
        <v>1438</v>
      </c>
      <c r="G181" s="322"/>
      <c r="H181" s="326"/>
      <c r="I181" s="325"/>
      <c r="J181" s="325">
        <f>VLOOKUP(C181,'Récap Vol par Tournée'!$A$7:$B$10000,2,FALSE)</f>
        <v>120.93</v>
      </c>
      <c r="K181" s="308"/>
      <c r="M181"/>
      <c r="N181"/>
    </row>
    <row r="182" spans="1:14">
      <c r="A182" s="322" t="s">
        <v>1830</v>
      </c>
      <c r="B182" s="323">
        <v>45687</v>
      </c>
      <c r="C182" s="322" t="s">
        <v>1615</v>
      </c>
      <c r="D182" s="367" t="s">
        <v>1616</v>
      </c>
      <c r="E182" s="324" t="s">
        <v>1404</v>
      </c>
      <c r="F182" s="322" t="s">
        <v>1438</v>
      </c>
      <c r="G182" s="322"/>
      <c r="H182" s="326"/>
      <c r="I182" s="325"/>
      <c r="J182" s="325">
        <f>VLOOKUP(C182,'Récap Vol par Tournée'!$A$7:$B$10000,2,FALSE)</f>
        <v>120.93</v>
      </c>
      <c r="K182" s="308"/>
      <c r="M182"/>
      <c r="N182"/>
    </row>
    <row r="183" spans="1:14">
      <c r="A183" s="322" t="s">
        <v>1830</v>
      </c>
      <c r="B183" s="323">
        <v>45687</v>
      </c>
      <c r="C183" s="322" t="s">
        <v>1615</v>
      </c>
      <c r="D183" s="349" t="s">
        <v>1560</v>
      </c>
      <c r="E183" s="324" t="s">
        <v>1405</v>
      </c>
      <c r="F183" s="322" t="s">
        <v>1438</v>
      </c>
      <c r="G183" s="322"/>
      <c r="H183" s="326"/>
      <c r="I183" s="325"/>
      <c r="J183" s="325">
        <f>VLOOKUP(C183,'Récap Vol par Tournée'!$A$7:$B$10000,2,FALSE)</f>
        <v>120.93</v>
      </c>
      <c r="K183" s="308"/>
      <c r="M183"/>
      <c r="N183"/>
    </row>
    <row r="184" spans="1:14">
      <c r="A184" s="322" t="s">
        <v>1830</v>
      </c>
      <c r="B184" s="323">
        <v>45687</v>
      </c>
      <c r="C184" s="322" t="s">
        <v>1617</v>
      </c>
      <c r="D184" s="349" t="s">
        <v>1529</v>
      </c>
      <c r="E184" s="324" t="s">
        <v>1403</v>
      </c>
      <c r="F184" s="322" t="s">
        <v>1457</v>
      </c>
      <c r="G184" s="322"/>
      <c r="H184" s="322"/>
      <c r="I184" s="325"/>
      <c r="J184" s="325">
        <f>VLOOKUP(C184,'Récap Vol par Tournée'!$A$7:$B$10000,2,FALSE)</f>
        <v>70</v>
      </c>
      <c r="K184" s="308"/>
      <c r="M184"/>
      <c r="N184"/>
    </row>
    <row r="185" spans="1:14">
      <c r="A185" s="322" t="s">
        <v>1830</v>
      </c>
      <c r="B185" s="323">
        <v>45687</v>
      </c>
      <c r="C185" s="322" t="s">
        <v>1617</v>
      </c>
      <c r="D185" s="353" t="s">
        <v>1524</v>
      </c>
      <c r="E185" s="324" t="s">
        <v>1404</v>
      </c>
      <c r="F185" s="322" t="s">
        <v>1457</v>
      </c>
      <c r="G185" s="322"/>
      <c r="H185" s="322"/>
      <c r="I185" s="325"/>
      <c r="J185" s="325">
        <f>VLOOKUP(C185,'Récap Vol par Tournée'!$A$7:$B$10000,2,FALSE)</f>
        <v>70</v>
      </c>
      <c r="K185" s="308"/>
      <c r="M185"/>
      <c r="N185"/>
    </row>
    <row r="186" spans="1:14">
      <c r="A186" s="322" t="s">
        <v>1830</v>
      </c>
      <c r="B186" s="323">
        <v>45687</v>
      </c>
      <c r="C186" s="322" t="s">
        <v>1618</v>
      </c>
      <c r="D186" s="355" t="s">
        <v>1611</v>
      </c>
      <c r="E186" s="324" t="s">
        <v>1403</v>
      </c>
      <c r="F186" s="322" t="s">
        <v>1444</v>
      </c>
      <c r="G186" s="322"/>
      <c r="H186" s="322"/>
      <c r="I186" s="325"/>
      <c r="J186" s="325">
        <f>VLOOKUP(C186,'Récap Vol par Tournée'!$A$7:$B$10000,2,FALSE)</f>
        <v>45.85</v>
      </c>
      <c r="K186" s="308"/>
      <c r="M186"/>
      <c r="N186"/>
    </row>
    <row r="187" spans="1:14">
      <c r="A187" s="322" t="s">
        <v>1830</v>
      </c>
      <c r="B187" s="323">
        <v>45687</v>
      </c>
      <c r="C187" s="322" t="s">
        <v>1618</v>
      </c>
      <c r="D187" s="355" t="s">
        <v>1612</v>
      </c>
      <c r="E187" s="324" t="s">
        <v>1404</v>
      </c>
      <c r="F187" s="322" t="s">
        <v>1444</v>
      </c>
      <c r="G187" s="322"/>
      <c r="H187" s="322"/>
      <c r="I187" s="325"/>
      <c r="J187" s="325">
        <f>VLOOKUP(C187,'Récap Vol par Tournée'!$A$7:$B$10000,2,FALSE)</f>
        <v>45.85</v>
      </c>
      <c r="K187" s="308"/>
      <c r="M187"/>
      <c r="N187"/>
    </row>
    <row r="188" spans="1:14">
      <c r="A188" s="322" t="s">
        <v>1830</v>
      </c>
      <c r="B188" s="323">
        <v>45687</v>
      </c>
      <c r="C188" s="322" t="s">
        <v>1618</v>
      </c>
      <c r="D188" s="356" t="s">
        <v>1612</v>
      </c>
      <c r="E188" s="324" t="s">
        <v>1405</v>
      </c>
      <c r="F188" s="322" t="s">
        <v>1444</v>
      </c>
      <c r="G188" s="322"/>
      <c r="H188" s="322"/>
      <c r="I188" s="325"/>
      <c r="J188" s="325">
        <f>VLOOKUP(C188,'Récap Vol par Tournée'!$A$7:$B$10000,2,FALSE)</f>
        <v>45.85</v>
      </c>
      <c r="K188" s="308"/>
      <c r="M188"/>
      <c r="N188"/>
    </row>
    <row r="189" spans="1:14">
      <c r="A189" s="322" t="s">
        <v>1830</v>
      </c>
      <c r="B189" s="323">
        <v>45687</v>
      </c>
      <c r="C189" s="322" t="s">
        <v>1619</v>
      </c>
      <c r="D189" s="365" t="s">
        <v>1523</v>
      </c>
      <c r="E189" s="324" t="s">
        <v>1403</v>
      </c>
      <c r="F189" s="322" t="s">
        <v>1465</v>
      </c>
      <c r="G189" s="322"/>
      <c r="H189" s="322"/>
      <c r="I189" s="325"/>
      <c r="J189" s="325">
        <f>VLOOKUP(C189,'Récap Vol par Tournée'!$A$7:$B$10000,2,FALSE)</f>
        <v>37.9</v>
      </c>
      <c r="K189" s="308"/>
      <c r="M189"/>
      <c r="N189"/>
    </row>
    <row r="190" spans="1:14">
      <c r="A190" s="322" t="s">
        <v>1830</v>
      </c>
      <c r="B190" s="323">
        <v>45687</v>
      </c>
      <c r="C190" s="322" t="s">
        <v>1619</v>
      </c>
      <c r="D190" s="366" t="s">
        <v>1545</v>
      </c>
      <c r="E190" s="324" t="s">
        <v>1404</v>
      </c>
      <c r="F190" s="322" t="s">
        <v>1465</v>
      </c>
      <c r="G190" s="322"/>
      <c r="H190" s="322"/>
      <c r="I190" s="325"/>
      <c r="J190" s="325">
        <f>VLOOKUP(C190,'Récap Vol par Tournée'!$A$7:$B$10000,2,FALSE)</f>
        <v>37.9</v>
      </c>
      <c r="K190" s="308"/>
      <c r="M190"/>
      <c r="N190"/>
    </row>
    <row r="191" spans="1:14">
      <c r="A191" s="322" t="s">
        <v>1830</v>
      </c>
      <c r="B191" s="323">
        <v>45688</v>
      </c>
      <c r="C191" s="322" t="s">
        <v>1621</v>
      </c>
      <c r="D191" s="360" t="s">
        <v>1449</v>
      </c>
      <c r="E191" s="324" t="s">
        <v>1403</v>
      </c>
      <c r="F191" s="322" t="s">
        <v>1444</v>
      </c>
      <c r="G191" s="322"/>
      <c r="H191" s="322"/>
      <c r="I191" s="325"/>
      <c r="J191" s="325">
        <f>VLOOKUP(C191,'Récap Vol par Tournée'!$A$7:$B$10000,2,FALSE)</f>
        <v>120.5</v>
      </c>
      <c r="K191" s="308"/>
      <c r="M191"/>
      <c r="N191"/>
    </row>
    <row r="192" spans="1:14">
      <c r="A192" s="322" t="s">
        <v>1830</v>
      </c>
      <c r="B192" s="323">
        <v>45688</v>
      </c>
      <c r="C192" s="322" t="s">
        <v>1621</v>
      </c>
      <c r="D192" s="345" t="s">
        <v>1455</v>
      </c>
      <c r="E192" s="324" t="s">
        <v>1404</v>
      </c>
      <c r="F192" s="322" t="s">
        <v>1444</v>
      </c>
      <c r="G192" s="322"/>
      <c r="H192" s="322"/>
      <c r="I192" s="325"/>
      <c r="J192" s="325">
        <f>VLOOKUP(C192,'Récap Vol par Tournée'!$A$7:$B$10000,2,FALSE)</f>
        <v>120.5</v>
      </c>
      <c r="K192" s="308"/>
      <c r="M192"/>
      <c r="N192"/>
    </row>
    <row r="193" spans="1:14">
      <c r="A193" s="322" t="s">
        <v>1830</v>
      </c>
      <c r="B193" s="323">
        <v>45688</v>
      </c>
      <c r="C193" s="322" t="s">
        <v>1621</v>
      </c>
      <c r="D193" s="361" t="s">
        <v>1622</v>
      </c>
      <c r="E193" s="324" t="s">
        <v>1405</v>
      </c>
      <c r="F193" s="322" t="s">
        <v>1444</v>
      </c>
      <c r="G193" s="322"/>
      <c r="H193" s="322"/>
      <c r="I193" s="325"/>
      <c r="J193" s="325">
        <f>VLOOKUP(C193,'Récap Vol par Tournée'!$A$7:$B$10000,2,FALSE)</f>
        <v>120.5</v>
      </c>
      <c r="K193" s="308"/>
      <c r="M193"/>
      <c r="N193"/>
    </row>
    <row r="194" spans="1:14">
      <c r="A194" s="322" t="s">
        <v>1830</v>
      </c>
      <c r="B194" s="323">
        <v>45688</v>
      </c>
      <c r="C194" s="322" t="s">
        <v>1623</v>
      </c>
      <c r="D194" s="355" t="s">
        <v>1435</v>
      </c>
      <c r="E194" s="324" t="s">
        <v>1403</v>
      </c>
      <c r="F194" s="322" t="s">
        <v>1457</v>
      </c>
      <c r="G194" s="322"/>
      <c r="H194" s="322"/>
      <c r="I194" s="325"/>
      <c r="J194" s="325">
        <f>VLOOKUP(C194,'Récap Vol par Tournée'!$A$7:$B$10000,2,FALSE)</f>
        <v>146.94999999999999</v>
      </c>
      <c r="K194" s="308"/>
      <c r="M194"/>
      <c r="N194"/>
    </row>
    <row r="195" spans="1:14">
      <c r="A195" s="322" t="s">
        <v>1830</v>
      </c>
      <c r="B195" s="323">
        <v>45688</v>
      </c>
      <c r="C195" s="322" t="s">
        <v>1623</v>
      </c>
      <c r="D195" s="354" t="s">
        <v>1624</v>
      </c>
      <c r="E195" s="324" t="s">
        <v>1404</v>
      </c>
      <c r="F195" s="322" t="s">
        <v>1457</v>
      </c>
      <c r="G195" s="322"/>
      <c r="H195" s="322"/>
      <c r="I195" s="325"/>
      <c r="J195" s="325">
        <f>VLOOKUP(C195,'Récap Vol par Tournée'!$A$7:$B$10000,2,FALSE)</f>
        <v>146.94999999999999</v>
      </c>
      <c r="K195" s="308"/>
      <c r="M195"/>
      <c r="N195"/>
    </row>
    <row r="196" spans="1:14">
      <c r="A196" s="322" t="s">
        <v>1830</v>
      </c>
      <c r="B196" s="323">
        <v>45688</v>
      </c>
      <c r="C196" s="322" t="s">
        <v>1623</v>
      </c>
      <c r="D196" s="354" t="s">
        <v>1625</v>
      </c>
      <c r="E196" s="324" t="s">
        <v>1405</v>
      </c>
      <c r="F196" s="322" t="s">
        <v>1457</v>
      </c>
      <c r="G196" s="322"/>
      <c r="H196" s="322"/>
      <c r="I196" s="325"/>
      <c r="J196" s="325">
        <f>VLOOKUP(C196,'Récap Vol par Tournée'!$A$7:$B$10000,2,FALSE)</f>
        <v>146.94999999999999</v>
      </c>
      <c r="K196" s="308"/>
      <c r="M196"/>
      <c r="N196"/>
    </row>
    <row r="197" spans="1:14">
      <c r="A197" s="322" t="s">
        <v>1830</v>
      </c>
      <c r="B197" s="323">
        <v>45688</v>
      </c>
      <c r="C197" s="322" t="s">
        <v>1626</v>
      </c>
      <c r="D197" s="355" t="s">
        <v>1477</v>
      </c>
      <c r="E197" s="324" t="s">
        <v>1403</v>
      </c>
      <c r="F197" s="322" t="s">
        <v>1444</v>
      </c>
      <c r="G197" s="322"/>
      <c r="H197" s="322"/>
      <c r="I197" s="325"/>
      <c r="J197" s="325">
        <f>VLOOKUP(C197,'Récap Vol par Tournée'!$A$7:$B$10000,2,FALSE)</f>
        <v>36</v>
      </c>
      <c r="K197" s="308"/>
      <c r="M197"/>
      <c r="N197"/>
    </row>
    <row r="198" spans="1:14">
      <c r="A198" s="322" t="s">
        <v>1830</v>
      </c>
      <c r="B198" s="323">
        <v>45688</v>
      </c>
      <c r="C198" s="322" t="s">
        <v>1626</v>
      </c>
      <c r="D198" s="354" t="s">
        <v>1590</v>
      </c>
      <c r="E198" s="324" t="s">
        <v>1404</v>
      </c>
      <c r="F198" s="322" t="s">
        <v>1444</v>
      </c>
      <c r="G198" s="322"/>
      <c r="H198" s="322"/>
      <c r="I198" s="325"/>
      <c r="J198" s="325">
        <f>VLOOKUP(C198,'Récap Vol par Tournée'!$A$7:$B$10000,2,FALSE)</f>
        <v>36</v>
      </c>
      <c r="K198" s="308"/>
      <c r="M198"/>
      <c r="N198"/>
    </row>
    <row r="199" spans="1:14">
      <c r="A199" s="322" t="s">
        <v>1830</v>
      </c>
      <c r="B199" s="323">
        <v>45688</v>
      </c>
      <c r="C199" s="322" t="s">
        <v>1628</v>
      </c>
      <c r="D199" s="322" t="s">
        <v>1593</v>
      </c>
      <c r="E199" s="324" t="s">
        <v>1403</v>
      </c>
      <c r="F199" s="322" t="s">
        <v>1465</v>
      </c>
      <c r="G199" s="322"/>
      <c r="H199" s="322"/>
      <c r="I199" s="325"/>
      <c r="J199" s="325">
        <f>VLOOKUP(C199,'Récap Vol par Tournée'!$A$7:$B$10000,2,FALSE)</f>
        <v>4.3</v>
      </c>
      <c r="K199" s="308"/>
      <c r="M199"/>
      <c r="N199"/>
    </row>
    <row r="200" spans="1:14">
      <c r="A200" s="322" t="s">
        <v>1830</v>
      </c>
      <c r="B200" s="323">
        <v>45688</v>
      </c>
      <c r="C200" s="322" t="s">
        <v>1629</v>
      </c>
      <c r="D200" s="355" t="s">
        <v>1489</v>
      </c>
      <c r="E200" s="324" t="s">
        <v>1403</v>
      </c>
      <c r="F200" s="322" t="s">
        <v>1461</v>
      </c>
      <c r="G200" s="322"/>
      <c r="H200" s="322"/>
      <c r="I200" s="325"/>
      <c r="J200" s="325">
        <f>VLOOKUP(C200,'Récap Vol par Tournée'!$A$7:$B$10000,2,FALSE)</f>
        <v>39.4</v>
      </c>
      <c r="K200" s="308"/>
      <c r="M200"/>
      <c r="N200"/>
    </row>
    <row r="201" spans="1:14">
      <c r="A201" s="322" t="s">
        <v>1830</v>
      </c>
      <c r="B201" s="323">
        <v>45688</v>
      </c>
      <c r="C201" s="322" t="s">
        <v>1629</v>
      </c>
      <c r="D201" s="362" t="s">
        <v>1630</v>
      </c>
      <c r="E201" s="324" t="s">
        <v>1404</v>
      </c>
      <c r="F201" s="322" t="s">
        <v>1461</v>
      </c>
      <c r="G201" s="322"/>
      <c r="H201" s="322"/>
      <c r="I201" s="325"/>
      <c r="J201" s="325">
        <f>VLOOKUP(C201,'Récap Vol par Tournée'!$A$7:$B$10000,2,FALSE)</f>
        <v>39.4</v>
      </c>
      <c r="K201" s="308"/>
      <c r="M201"/>
      <c r="N201"/>
    </row>
    <row r="202" spans="1:14">
      <c r="A202" s="322" t="s">
        <v>1834</v>
      </c>
      <c r="B202" s="323">
        <v>45689</v>
      </c>
      <c r="C202" s="322" t="s">
        <v>1631</v>
      </c>
      <c r="D202" s="355" t="s">
        <v>1632</v>
      </c>
      <c r="E202" s="324" t="s">
        <v>1403</v>
      </c>
      <c r="F202" s="322" t="s">
        <v>1438</v>
      </c>
      <c r="G202" s="322"/>
      <c r="H202" s="322"/>
      <c r="I202" s="325"/>
      <c r="J202" s="325">
        <f>VLOOKUP(C202,'Récap Vol par Tournée'!$A$7:$B$10000,2,FALSE)</f>
        <v>596.36</v>
      </c>
      <c r="K202" s="308"/>
      <c r="M202"/>
      <c r="N202"/>
    </row>
    <row r="203" spans="1:14">
      <c r="A203" s="322" t="s">
        <v>1834</v>
      </c>
      <c r="B203" s="323">
        <v>45689</v>
      </c>
      <c r="C203" s="322" t="s">
        <v>1631</v>
      </c>
      <c r="D203" s="362" t="s">
        <v>1633</v>
      </c>
      <c r="E203" s="324" t="s">
        <v>1404</v>
      </c>
      <c r="F203" s="322" t="s">
        <v>1438</v>
      </c>
      <c r="G203" s="322"/>
      <c r="H203" s="322"/>
      <c r="I203" s="325"/>
      <c r="J203" s="325">
        <f>VLOOKUP(C203,'Récap Vol par Tournée'!$A$7:$B$10000,2,FALSE)</f>
        <v>596.36</v>
      </c>
      <c r="K203" s="308"/>
      <c r="M203"/>
      <c r="N203"/>
    </row>
    <row r="204" spans="1:14">
      <c r="A204" s="322" t="s">
        <v>1834</v>
      </c>
      <c r="B204" s="323">
        <v>45689</v>
      </c>
      <c r="C204" s="322" t="s">
        <v>1631</v>
      </c>
      <c r="D204" s="351" t="s">
        <v>1570</v>
      </c>
      <c r="E204" s="324" t="s">
        <v>1405</v>
      </c>
      <c r="F204" s="322" t="s">
        <v>1438</v>
      </c>
      <c r="G204" s="322"/>
      <c r="H204" s="322"/>
      <c r="I204" s="325"/>
      <c r="J204" s="325">
        <f>VLOOKUP(C204,'Récap Vol par Tournée'!$A$7:$B$10000,2,FALSE)</f>
        <v>596.36</v>
      </c>
      <c r="K204" s="308"/>
      <c r="M204"/>
      <c r="N204"/>
    </row>
    <row r="205" spans="1:14">
      <c r="A205" s="322" t="s">
        <v>1834</v>
      </c>
      <c r="B205" s="259">
        <v>45690</v>
      </c>
      <c r="C205" s="322" t="s">
        <v>1634</v>
      </c>
      <c r="D205" s="350" t="s">
        <v>1477</v>
      </c>
      <c r="E205" s="324" t="s">
        <v>1403</v>
      </c>
      <c r="F205" s="347" t="s">
        <v>1457</v>
      </c>
      <c r="G205" s="322"/>
      <c r="H205" s="322"/>
      <c r="I205" s="325"/>
      <c r="J205" s="325">
        <f>VLOOKUP(C205,'Récap Vol par Tournée'!$A$7:$B$10000,2,FALSE)</f>
        <v>98.5</v>
      </c>
      <c r="K205" s="308"/>
      <c r="M205"/>
      <c r="N205"/>
    </row>
    <row r="206" spans="1:14">
      <c r="A206" s="322" t="s">
        <v>1834</v>
      </c>
      <c r="B206" s="259">
        <v>45690</v>
      </c>
      <c r="C206" s="322" t="s">
        <v>1634</v>
      </c>
      <c r="D206" s="368" t="s">
        <v>1564</v>
      </c>
      <c r="E206" s="324" t="s">
        <v>1404</v>
      </c>
      <c r="F206" s="347" t="s">
        <v>1457</v>
      </c>
      <c r="G206" s="322"/>
      <c r="H206" s="322"/>
      <c r="I206" s="325"/>
      <c r="J206" s="325">
        <f>VLOOKUP(C206,'Récap Vol par Tournée'!$A$7:$B$10000,2,FALSE)</f>
        <v>98.5</v>
      </c>
      <c r="K206" s="308"/>
      <c r="M206"/>
      <c r="N206"/>
    </row>
    <row r="207" spans="1:14">
      <c r="A207" s="322" t="s">
        <v>1834</v>
      </c>
      <c r="B207" s="259">
        <v>45690</v>
      </c>
      <c r="C207" s="322" t="s">
        <v>1634</v>
      </c>
      <c r="D207" s="368" t="s">
        <v>1520</v>
      </c>
      <c r="E207" s="324" t="s">
        <v>1405</v>
      </c>
      <c r="F207" s="347" t="s">
        <v>1457</v>
      </c>
      <c r="G207" s="322"/>
      <c r="H207" s="322"/>
      <c r="I207" s="325"/>
      <c r="J207" s="325">
        <f>VLOOKUP(C207,'Récap Vol par Tournée'!$A$7:$B$10000,2,FALSE)</f>
        <v>98.5</v>
      </c>
      <c r="K207" s="308"/>
      <c r="M207"/>
      <c r="N207"/>
    </row>
    <row r="208" spans="1:14">
      <c r="A208" s="322" t="s">
        <v>1834</v>
      </c>
      <c r="B208" s="259">
        <v>45690</v>
      </c>
      <c r="C208" s="322" t="s">
        <v>1634</v>
      </c>
      <c r="D208" s="368" t="s">
        <v>1595</v>
      </c>
      <c r="E208" s="324" t="s">
        <v>1406</v>
      </c>
      <c r="F208" s="347" t="s">
        <v>1457</v>
      </c>
      <c r="G208" s="322"/>
      <c r="H208" s="322"/>
      <c r="I208" s="325"/>
      <c r="J208" s="325">
        <f>VLOOKUP(C208,'Récap Vol par Tournée'!$A$7:$B$10000,2,FALSE)</f>
        <v>98.5</v>
      </c>
      <c r="K208" s="308"/>
      <c r="M208"/>
      <c r="N208"/>
    </row>
    <row r="209" spans="1:14">
      <c r="A209" s="322" t="s">
        <v>1834</v>
      </c>
      <c r="B209" s="259">
        <v>45690</v>
      </c>
      <c r="C209" s="322" t="s">
        <v>1634</v>
      </c>
      <c r="D209" s="369" t="s">
        <v>1635</v>
      </c>
      <c r="E209" s="324" t="s">
        <v>1835</v>
      </c>
      <c r="F209" s="347" t="s">
        <v>1457</v>
      </c>
      <c r="G209" s="322"/>
      <c r="H209" s="322"/>
      <c r="I209" s="325"/>
      <c r="J209" s="325">
        <f>VLOOKUP(C209,'Récap Vol par Tournée'!$A$7:$B$10000,2,FALSE)</f>
        <v>98.5</v>
      </c>
      <c r="K209" s="308"/>
      <c r="M209"/>
      <c r="N209"/>
    </row>
    <row r="210" spans="1:14">
      <c r="A210" s="322" t="s">
        <v>1834</v>
      </c>
      <c r="B210" s="259">
        <v>45691</v>
      </c>
      <c r="C210" s="322" t="s">
        <v>1636</v>
      </c>
      <c r="D210" s="355" t="s">
        <v>1435</v>
      </c>
      <c r="E210" s="324" t="s">
        <v>1403</v>
      </c>
      <c r="F210" s="347" t="s">
        <v>1444</v>
      </c>
      <c r="G210" s="322"/>
      <c r="H210" s="326"/>
      <c r="I210" s="325"/>
      <c r="J210" s="325">
        <f>VLOOKUP(C210,'Récap Vol par Tournée'!$A$7:$B$10000,2,FALSE)</f>
        <v>158.15</v>
      </c>
      <c r="K210" s="308"/>
      <c r="M210"/>
      <c r="N210"/>
    </row>
    <row r="211" spans="1:14">
      <c r="A211" s="322" t="s">
        <v>1834</v>
      </c>
      <c r="B211" s="259">
        <v>45691</v>
      </c>
      <c r="C211" s="322" t="s">
        <v>1636</v>
      </c>
      <c r="D211" s="362" t="s">
        <v>1502</v>
      </c>
      <c r="E211" s="324" t="s">
        <v>1404</v>
      </c>
      <c r="F211" s="347" t="s">
        <v>1444</v>
      </c>
      <c r="G211" s="322"/>
      <c r="H211" s="322"/>
      <c r="I211" s="325"/>
      <c r="J211" s="325">
        <f>VLOOKUP(C211,'Récap Vol par Tournée'!$A$7:$B$10000,2,FALSE)</f>
        <v>158.15</v>
      </c>
      <c r="K211" s="308"/>
      <c r="M211"/>
      <c r="N211"/>
    </row>
    <row r="212" spans="1:14">
      <c r="A212" s="322" t="s">
        <v>1834</v>
      </c>
      <c r="B212" s="259">
        <v>45691</v>
      </c>
      <c r="C212" s="322" t="s">
        <v>1636</v>
      </c>
      <c r="D212" s="362" t="s">
        <v>1501</v>
      </c>
      <c r="E212" s="324" t="s">
        <v>1405</v>
      </c>
      <c r="F212" s="347" t="s">
        <v>1444</v>
      </c>
      <c r="G212" s="322"/>
      <c r="H212" s="326"/>
      <c r="I212" s="325"/>
      <c r="J212" s="325">
        <f>VLOOKUP(C212,'Récap Vol par Tournée'!$A$7:$B$10000,2,FALSE)</f>
        <v>158.15</v>
      </c>
      <c r="K212" s="308"/>
      <c r="M212"/>
      <c r="N212"/>
    </row>
    <row r="213" spans="1:14">
      <c r="A213" s="322" t="s">
        <v>1834</v>
      </c>
      <c r="B213" s="259">
        <v>45691</v>
      </c>
      <c r="C213" s="322" t="s">
        <v>1638</v>
      </c>
      <c r="D213" s="355" t="s">
        <v>1435</v>
      </c>
      <c r="E213" s="324" t="s">
        <v>1403</v>
      </c>
      <c r="F213" s="347" t="s">
        <v>1444</v>
      </c>
      <c r="G213" s="322"/>
      <c r="H213" s="322"/>
      <c r="I213" s="325"/>
      <c r="J213" s="325">
        <f>VLOOKUP(C213,'Récap Vol par Tournée'!$A$7:$B$10000,2,FALSE)</f>
        <v>146.9</v>
      </c>
      <c r="K213" s="308"/>
      <c r="M213"/>
      <c r="N213"/>
    </row>
    <row r="214" spans="1:14">
      <c r="A214" s="322" t="s">
        <v>1834</v>
      </c>
      <c r="B214" s="259">
        <v>45692</v>
      </c>
      <c r="C214" s="322" t="s">
        <v>1639</v>
      </c>
      <c r="D214" s="357" t="s">
        <v>1435</v>
      </c>
      <c r="E214" s="324" t="s">
        <v>1403</v>
      </c>
      <c r="F214" s="347" t="s">
        <v>1438</v>
      </c>
      <c r="G214" s="322"/>
      <c r="H214" s="322"/>
      <c r="I214" s="325"/>
      <c r="J214" s="325">
        <f>VLOOKUP(C214,'Récap Vol par Tournée'!$A$7:$B$10000,2,FALSE)</f>
        <v>35.299999999999997</v>
      </c>
      <c r="K214" s="308"/>
      <c r="M214"/>
      <c r="N214"/>
    </row>
    <row r="215" spans="1:14">
      <c r="A215" s="322" t="s">
        <v>1834</v>
      </c>
      <c r="B215" s="259">
        <v>45692</v>
      </c>
      <c r="C215" s="322" t="s">
        <v>1639</v>
      </c>
      <c r="D215" s="349" t="s">
        <v>1640</v>
      </c>
      <c r="E215" s="324" t="s">
        <v>1404</v>
      </c>
      <c r="F215" s="347" t="s">
        <v>1438</v>
      </c>
      <c r="G215" s="322"/>
      <c r="H215" s="322"/>
      <c r="I215" s="308"/>
      <c r="J215" s="325">
        <f>VLOOKUP(C215,'Récap Vol par Tournée'!$A$7:$B$10000,2,FALSE)</f>
        <v>35.299999999999997</v>
      </c>
      <c r="K215" s="308"/>
      <c r="M215"/>
      <c r="N215"/>
    </row>
    <row r="216" spans="1:14">
      <c r="A216" s="322" t="s">
        <v>1834</v>
      </c>
      <c r="B216" s="259">
        <v>45692</v>
      </c>
      <c r="C216" s="322" t="s">
        <v>1641</v>
      </c>
      <c r="D216" s="357" t="s">
        <v>1477</v>
      </c>
      <c r="E216" s="324" t="s">
        <v>1403</v>
      </c>
      <c r="F216" s="347" t="s">
        <v>1457</v>
      </c>
      <c r="G216" s="322"/>
      <c r="H216" s="322"/>
      <c r="I216" s="325"/>
      <c r="J216" s="325">
        <f>VLOOKUP(C216,'Récap Vol par Tournée'!$A$7:$B$10000,2,FALSE)</f>
        <v>132</v>
      </c>
      <c r="K216" s="308"/>
      <c r="M216"/>
      <c r="N216"/>
    </row>
    <row r="217" spans="1:14">
      <c r="A217" s="322" t="s">
        <v>1834</v>
      </c>
      <c r="B217" s="259">
        <v>45692</v>
      </c>
      <c r="C217" s="322" t="s">
        <v>1641</v>
      </c>
      <c r="D217" s="355" t="s">
        <v>1533</v>
      </c>
      <c r="E217" s="324" t="s">
        <v>1404</v>
      </c>
      <c r="F217" s="347" t="s">
        <v>1457</v>
      </c>
      <c r="G217" s="322"/>
      <c r="H217" s="322"/>
      <c r="I217" s="325"/>
      <c r="J217" s="325">
        <f>VLOOKUP(C217,'Récap Vol par Tournée'!$A$7:$B$10000,2,FALSE)</f>
        <v>132</v>
      </c>
      <c r="K217" s="308"/>
      <c r="M217"/>
      <c r="N217"/>
    </row>
    <row r="218" spans="1:14">
      <c r="A218" s="322" t="s">
        <v>1834</v>
      </c>
      <c r="B218" s="259">
        <v>45692</v>
      </c>
      <c r="C218" s="322" t="s">
        <v>1641</v>
      </c>
      <c r="D218" s="356" t="s">
        <v>1642</v>
      </c>
      <c r="E218" s="324" t="s">
        <v>1405</v>
      </c>
      <c r="F218" s="347" t="s">
        <v>1457</v>
      </c>
      <c r="G218" s="322"/>
      <c r="H218" s="322"/>
      <c r="I218" s="325"/>
      <c r="J218" s="325">
        <f>VLOOKUP(C218,'Récap Vol par Tournée'!$A$7:$B$10000,2,FALSE)</f>
        <v>132</v>
      </c>
      <c r="K218" s="308"/>
      <c r="M218"/>
      <c r="N218"/>
    </row>
    <row r="219" spans="1:14">
      <c r="A219" s="322" t="s">
        <v>1834</v>
      </c>
      <c r="B219" s="259">
        <v>45692</v>
      </c>
      <c r="C219" s="322" t="s">
        <v>1643</v>
      </c>
      <c r="D219" s="355" t="s">
        <v>1526</v>
      </c>
      <c r="E219" s="324" t="s">
        <v>1403</v>
      </c>
      <c r="F219" s="347" t="s">
        <v>1444</v>
      </c>
      <c r="G219" s="322"/>
      <c r="H219" s="322"/>
      <c r="I219" s="325"/>
      <c r="J219" s="325">
        <f>VLOOKUP(C219,'Récap Vol par Tournée'!$A$7:$B$10000,2,FALSE)</f>
        <v>16</v>
      </c>
      <c r="K219" s="308"/>
      <c r="M219"/>
      <c r="N219"/>
    </row>
    <row r="220" spans="1:14">
      <c r="A220" s="322" t="s">
        <v>1834</v>
      </c>
      <c r="B220" s="259">
        <v>45692</v>
      </c>
      <c r="C220" s="322" t="s">
        <v>1643</v>
      </c>
      <c r="D220" s="355" t="s">
        <v>1509</v>
      </c>
      <c r="E220" s="324" t="s">
        <v>1404</v>
      </c>
      <c r="F220" s="347" t="s">
        <v>1444</v>
      </c>
      <c r="G220" s="322"/>
      <c r="H220" s="322"/>
      <c r="I220" s="325"/>
      <c r="J220" s="325">
        <f>VLOOKUP(C220,'Récap Vol par Tournée'!$A$7:$B$10000,2,FALSE)</f>
        <v>16</v>
      </c>
      <c r="K220" s="308"/>
      <c r="M220"/>
      <c r="N220"/>
    </row>
    <row r="221" spans="1:14">
      <c r="A221" s="322" t="s">
        <v>1834</v>
      </c>
      <c r="B221" s="259">
        <v>45692</v>
      </c>
      <c r="C221" s="322" t="s">
        <v>1645</v>
      </c>
      <c r="D221" s="355" t="s">
        <v>1611</v>
      </c>
      <c r="E221" s="324" t="s">
        <v>1403</v>
      </c>
      <c r="F221" s="347" t="s">
        <v>1646</v>
      </c>
      <c r="G221" s="322"/>
      <c r="H221" s="322"/>
      <c r="I221" s="325"/>
      <c r="J221" s="325">
        <f>VLOOKUP(C221,'Récap Vol par Tournée'!$A$7:$B$10000,2,FALSE)</f>
        <v>58.28</v>
      </c>
      <c r="K221" s="308"/>
      <c r="M221"/>
      <c r="N221"/>
    </row>
    <row r="222" spans="1:14">
      <c r="A222" s="322" t="s">
        <v>1834</v>
      </c>
      <c r="B222" s="259">
        <v>45693</v>
      </c>
      <c r="C222" s="322" t="s">
        <v>1647</v>
      </c>
      <c r="D222" s="355" t="s">
        <v>1435</v>
      </c>
      <c r="E222" s="324" t="s">
        <v>1403</v>
      </c>
      <c r="F222" s="347" t="s">
        <v>1457</v>
      </c>
      <c r="G222" s="322"/>
      <c r="H222" s="322"/>
      <c r="I222" s="325"/>
      <c r="J222" s="325">
        <f>VLOOKUP(C222,'Récap Vol par Tournée'!$A$7:$B$10000,2,FALSE)</f>
        <v>161.80000000000001</v>
      </c>
      <c r="K222" s="308"/>
      <c r="M222"/>
      <c r="N222"/>
    </row>
    <row r="223" spans="1:14">
      <c r="A223" s="322" t="s">
        <v>1834</v>
      </c>
      <c r="B223" s="259">
        <v>45693</v>
      </c>
      <c r="C223" s="322" t="s">
        <v>1647</v>
      </c>
      <c r="D223" s="354" t="s">
        <v>1648</v>
      </c>
      <c r="E223" s="324" t="s">
        <v>1404</v>
      </c>
      <c r="F223" s="347" t="s">
        <v>1457</v>
      </c>
      <c r="G223" s="322"/>
      <c r="H223" s="322"/>
      <c r="I223" s="325"/>
      <c r="J223" s="325">
        <f>VLOOKUP(C223,'Récap Vol par Tournée'!$A$7:$B$10000,2,FALSE)</f>
        <v>161.80000000000001</v>
      </c>
      <c r="K223" s="308"/>
      <c r="M223"/>
      <c r="N223"/>
    </row>
    <row r="224" spans="1:14">
      <c r="A224" s="322" t="s">
        <v>1834</v>
      </c>
      <c r="B224" s="259">
        <v>45693</v>
      </c>
      <c r="C224" s="322" t="s">
        <v>1647</v>
      </c>
      <c r="D224" s="354" t="s">
        <v>1649</v>
      </c>
      <c r="E224" s="324" t="s">
        <v>1405</v>
      </c>
      <c r="F224" s="347" t="s">
        <v>1457</v>
      </c>
      <c r="G224" s="322"/>
      <c r="H224" s="322"/>
      <c r="I224" s="325"/>
      <c r="J224" s="325">
        <f>VLOOKUP(C224,'Récap Vol par Tournée'!$A$7:$B$10000,2,FALSE)</f>
        <v>161.80000000000001</v>
      </c>
      <c r="K224" s="308"/>
      <c r="M224"/>
      <c r="N224"/>
    </row>
    <row r="225" spans="1:14">
      <c r="A225" s="322" t="s">
        <v>1834</v>
      </c>
      <c r="B225" s="259">
        <v>45693</v>
      </c>
      <c r="C225" s="322" t="s">
        <v>1650</v>
      </c>
      <c r="D225" s="353" t="s">
        <v>1489</v>
      </c>
      <c r="E225" s="324" t="s">
        <v>1403</v>
      </c>
      <c r="F225" s="347" t="s">
        <v>1438</v>
      </c>
      <c r="G225" s="322"/>
      <c r="H225" s="322"/>
      <c r="I225" s="325"/>
      <c r="J225" s="325">
        <f>VLOOKUP(C225,'Récap Vol par Tournée'!$A$7:$B$10000,2,FALSE)</f>
        <v>99.2</v>
      </c>
      <c r="K225" s="308"/>
      <c r="M225"/>
      <c r="N225"/>
    </row>
    <row r="226" spans="1:14">
      <c r="A226" s="322" t="s">
        <v>1834</v>
      </c>
      <c r="B226" s="259">
        <v>45693</v>
      </c>
      <c r="C226" s="322" t="s">
        <v>1650</v>
      </c>
      <c r="D226" s="351" t="s">
        <v>1640</v>
      </c>
      <c r="E226" s="324" t="s">
        <v>1404</v>
      </c>
      <c r="F226" s="347" t="s">
        <v>1438</v>
      </c>
      <c r="G226" s="322"/>
      <c r="H226" s="322"/>
      <c r="I226" s="325"/>
      <c r="J226" s="325">
        <f>VLOOKUP(C226,'Récap Vol par Tournée'!$A$7:$B$10000,2,FALSE)</f>
        <v>99.2</v>
      </c>
      <c r="K226" s="308"/>
      <c r="M226"/>
      <c r="N226"/>
    </row>
    <row r="227" spans="1:14">
      <c r="A227" s="322" t="s">
        <v>1834</v>
      </c>
      <c r="B227" s="259">
        <v>45693</v>
      </c>
      <c r="C227" s="322" t="s">
        <v>1650</v>
      </c>
      <c r="D227" s="354" t="s">
        <v>1651</v>
      </c>
      <c r="E227" s="324" t="s">
        <v>1405</v>
      </c>
      <c r="F227" s="347" t="s">
        <v>1438</v>
      </c>
      <c r="G227" s="322"/>
      <c r="H227" s="322"/>
      <c r="I227" s="325"/>
      <c r="J227" s="325">
        <f>VLOOKUP(C227,'Récap Vol par Tournée'!$A$7:$B$10000,2,FALSE)</f>
        <v>99.2</v>
      </c>
      <c r="K227" s="308"/>
      <c r="M227"/>
      <c r="N227"/>
    </row>
    <row r="228" spans="1:14">
      <c r="A228" s="322" t="s">
        <v>1834</v>
      </c>
      <c r="B228" s="259">
        <v>45693</v>
      </c>
      <c r="C228" s="322" t="s">
        <v>1652</v>
      </c>
      <c r="D228" s="355" t="s">
        <v>1477</v>
      </c>
      <c r="E228" s="324" t="s">
        <v>1403</v>
      </c>
      <c r="F228" s="347" t="s">
        <v>1444</v>
      </c>
      <c r="G228" s="322"/>
      <c r="H228" s="322"/>
      <c r="I228" s="325"/>
      <c r="J228" s="325">
        <f>VLOOKUP(C228,'Récap Vol par Tournée'!$A$7:$B$10000,2,FALSE)</f>
        <v>50.88</v>
      </c>
      <c r="K228" s="308"/>
      <c r="M228"/>
      <c r="N228"/>
    </row>
    <row r="229" spans="1:14">
      <c r="A229" s="322" t="s">
        <v>1834</v>
      </c>
      <c r="B229" s="259">
        <v>45693</v>
      </c>
      <c r="C229" s="322" t="s">
        <v>1652</v>
      </c>
      <c r="D229" s="354" t="s">
        <v>1612</v>
      </c>
      <c r="E229" s="324" t="s">
        <v>1404</v>
      </c>
      <c r="F229" s="347" t="s">
        <v>1444</v>
      </c>
      <c r="G229" s="322"/>
      <c r="H229" s="322"/>
      <c r="I229" s="325"/>
      <c r="J229" s="325">
        <f>VLOOKUP(C229,'Récap Vol par Tournée'!$A$7:$B$10000,2,FALSE)</f>
        <v>50.88</v>
      </c>
      <c r="K229" s="308"/>
      <c r="M229"/>
      <c r="N229"/>
    </row>
    <row r="230" spans="1:14">
      <c r="A230" s="322" t="s">
        <v>1834</v>
      </c>
      <c r="B230" s="259">
        <v>45693</v>
      </c>
      <c r="C230" s="322" t="s">
        <v>1652</v>
      </c>
      <c r="D230" s="354" t="s">
        <v>1612</v>
      </c>
      <c r="E230" s="324" t="s">
        <v>1405</v>
      </c>
      <c r="F230" s="347" t="s">
        <v>1444</v>
      </c>
      <c r="G230" s="322"/>
      <c r="H230" s="322"/>
      <c r="I230" s="325"/>
      <c r="J230" s="325">
        <f>VLOOKUP(C230,'Récap Vol par Tournée'!$A$7:$B$10000,2,FALSE)</f>
        <v>50.88</v>
      </c>
      <c r="K230" s="308"/>
      <c r="M230"/>
      <c r="N230"/>
    </row>
    <row r="231" spans="1:14">
      <c r="A231" s="322" t="s">
        <v>1834</v>
      </c>
      <c r="B231" s="259">
        <v>45693</v>
      </c>
      <c r="C231" s="322" t="s">
        <v>1653</v>
      </c>
      <c r="D231" s="355" t="s">
        <v>1487</v>
      </c>
      <c r="E231" s="324" t="s">
        <v>1403</v>
      </c>
      <c r="F231" s="347" t="s">
        <v>1438</v>
      </c>
      <c r="G231" s="322"/>
      <c r="H231" s="322"/>
      <c r="I231" s="325"/>
      <c r="J231" s="325">
        <f>VLOOKUP(C231,'Récap Vol par Tournée'!$A$7:$B$10000,2,FALSE)</f>
        <v>153.56</v>
      </c>
      <c r="K231" s="308"/>
      <c r="M231"/>
      <c r="N231"/>
    </row>
    <row r="232" spans="1:14">
      <c r="A232" s="322" t="s">
        <v>1834</v>
      </c>
      <c r="B232" s="259">
        <v>45693</v>
      </c>
      <c r="C232" s="322" t="s">
        <v>1653</v>
      </c>
      <c r="D232" s="354" t="s">
        <v>1654</v>
      </c>
      <c r="E232" s="324" t="s">
        <v>1404</v>
      </c>
      <c r="F232" s="347" t="s">
        <v>1438</v>
      </c>
      <c r="G232" s="322"/>
      <c r="H232" s="322"/>
      <c r="I232" s="325"/>
      <c r="J232" s="325">
        <f>VLOOKUP(C232,'Récap Vol par Tournée'!$A$7:$B$10000,2,FALSE)</f>
        <v>153.56</v>
      </c>
      <c r="K232" s="308"/>
      <c r="M232"/>
      <c r="N232"/>
    </row>
    <row r="233" spans="1:14">
      <c r="A233" s="322" t="s">
        <v>1834</v>
      </c>
      <c r="B233" s="259">
        <v>45693</v>
      </c>
      <c r="C233" s="322" t="s">
        <v>1653</v>
      </c>
      <c r="D233" s="354" t="s">
        <v>1545</v>
      </c>
      <c r="E233" s="324" t="s">
        <v>1405</v>
      </c>
      <c r="F233" s="347" t="s">
        <v>1438</v>
      </c>
      <c r="G233" s="322"/>
      <c r="H233" s="322"/>
      <c r="I233" s="325"/>
      <c r="J233" s="325">
        <f>VLOOKUP(C233,'Récap Vol par Tournée'!$A$7:$B$10000,2,FALSE)</f>
        <v>153.56</v>
      </c>
      <c r="K233" s="308"/>
      <c r="M233"/>
      <c r="N233"/>
    </row>
    <row r="234" spans="1:14">
      <c r="A234" s="322" t="s">
        <v>1834</v>
      </c>
      <c r="B234" s="259">
        <v>45694</v>
      </c>
      <c r="C234" s="322" t="s">
        <v>1656</v>
      </c>
      <c r="D234" s="355" t="s">
        <v>1529</v>
      </c>
      <c r="E234" s="324" t="s">
        <v>1403</v>
      </c>
      <c r="F234" s="347" t="s">
        <v>1444</v>
      </c>
      <c r="G234" s="322"/>
      <c r="H234" s="322"/>
      <c r="I234" s="325"/>
      <c r="J234" s="325">
        <f>VLOOKUP(C234,'Récap Vol par Tournée'!$A$7:$B$10000,2,FALSE)</f>
        <v>61.6</v>
      </c>
      <c r="K234" s="308"/>
      <c r="M234"/>
      <c r="N234"/>
    </row>
    <row r="235" spans="1:14">
      <c r="A235" s="322" t="s">
        <v>1834</v>
      </c>
      <c r="B235" s="259">
        <v>45694</v>
      </c>
      <c r="C235" s="322" t="s">
        <v>1656</v>
      </c>
      <c r="D235" s="354" t="s">
        <v>1612</v>
      </c>
      <c r="E235" s="324" t="s">
        <v>1404</v>
      </c>
      <c r="F235" s="347" t="s">
        <v>1444</v>
      </c>
      <c r="G235" s="322"/>
      <c r="H235" s="322"/>
      <c r="I235" s="325"/>
      <c r="J235" s="325">
        <f>VLOOKUP(C235,'Récap Vol par Tournée'!$A$7:$B$10000,2,FALSE)</f>
        <v>61.6</v>
      </c>
      <c r="K235" s="308"/>
      <c r="M235"/>
      <c r="N235"/>
    </row>
    <row r="236" spans="1:14">
      <c r="A236" s="322" t="s">
        <v>1834</v>
      </c>
      <c r="B236" s="259">
        <v>45694</v>
      </c>
      <c r="C236" s="322" t="s">
        <v>1656</v>
      </c>
      <c r="D236" s="354" t="s">
        <v>1612</v>
      </c>
      <c r="E236" s="324" t="s">
        <v>1405</v>
      </c>
      <c r="F236" s="347" t="s">
        <v>1444</v>
      </c>
      <c r="G236" s="322"/>
      <c r="H236" s="322"/>
      <c r="I236" s="325"/>
      <c r="J236" s="325">
        <f>VLOOKUP(C236,'Récap Vol par Tournée'!$A$7:$B$10000,2,FALSE)</f>
        <v>61.6</v>
      </c>
      <c r="K236" s="308"/>
      <c r="M236"/>
      <c r="N236"/>
    </row>
    <row r="237" spans="1:14">
      <c r="A237" s="322" t="s">
        <v>1834</v>
      </c>
      <c r="B237" s="259">
        <v>45694</v>
      </c>
      <c r="C237" s="322" t="s">
        <v>1657</v>
      </c>
      <c r="D237" s="353" t="s">
        <v>1435</v>
      </c>
      <c r="E237" s="324" t="s">
        <v>1403</v>
      </c>
      <c r="F237" s="347" t="s">
        <v>1457</v>
      </c>
      <c r="G237" s="322"/>
      <c r="H237" s="322"/>
      <c r="I237" s="325"/>
      <c r="J237" s="325">
        <f>VLOOKUP(C237,'Récap Vol par Tournée'!$A$7:$B$10000,2,FALSE)</f>
        <v>70</v>
      </c>
      <c r="K237" s="308"/>
      <c r="M237"/>
      <c r="N237"/>
    </row>
    <row r="238" spans="1:14">
      <c r="A238" s="322" t="s">
        <v>1834</v>
      </c>
      <c r="B238" s="259">
        <v>45694</v>
      </c>
      <c r="C238" s="322" t="s">
        <v>1657</v>
      </c>
      <c r="D238" s="362" t="s">
        <v>1502</v>
      </c>
      <c r="E238" s="324" t="s">
        <v>1404</v>
      </c>
      <c r="F238" s="347" t="s">
        <v>1457</v>
      </c>
      <c r="G238" s="322"/>
      <c r="H238" s="322"/>
      <c r="I238" s="325"/>
      <c r="J238" s="325">
        <f>VLOOKUP(C238,'Récap Vol par Tournée'!$A$7:$B$10000,2,FALSE)</f>
        <v>70</v>
      </c>
      <c r="K238" s="308"/>
      <c r="M238"/>
      <c r="N238"/>
    </row>
    <row r="239" spans="1:14">
      <c r="A239" s="322" t="s">
        <v>1834</v>
      </c>
      <c r="B239" s="259">
        <v>45694</v>
      </c>
      <c r="C239" s="322" t="s">
        <v>1657</v>
      </c>
      <c r="D239" s="351" t="s">
        <v>1658</v>
      </c>
      <c r="E239" s="324" t="s">
        <v>1405</v>
      </c>
      <c r="F239" s="347" t="s">
        <v>1457</v>
      </c>
      <c r="G239" s="322"/>
      <c r="H239" s="322"/>
      <c r="I239" s="325"/>
      <c r="J239" s="325">
        <f>VLOOKUP(C239,'Récap Vol par Tournée'!$A$7:$B$10000,2,FALSE)</f>
        <v>70</v>
      </c>
      <c r="K239" s="308"/>
      <c r="M239"/>
      <c r="N239"/>
    </row>
    <row r="240" spans="1:14">
      <c r="A240" s="322" t="s">
        <v>1834</v>
      </c>
      <c r="B240" s="259">
        <v>45694</v>
      </c>
      <c r="C240" s="322" t="s">
        <v>1659</v>
      </c>
      <c r="D240" s="364" t="s">
        <v>1449</v>
      </c>
      <c r="E240" s="324" t="s">
        <v>1403</v>
      </c>
      <c r="F240" s="347" t="s">
        <v>1444</v>
      </c>
      <c r="G240" s="322"/>
      <c r="H240" s="322"/>
      <c r="I240" s="325"/>
      <c r="J240" s="325">
        <f>VLOOKUP(C240,'Récap Vol par Tournée'!$A$7:$B$10000,2,FALSE)</f>
        <v>92.6</v>
      </c>
      <c r="K240" s="308"/>
      <c r="M240"/>
      <c r="N240"/>
    </row>
    <row r="241" spans="1:14">
      <c r="A241" s="322" t="s">
        <v>1834</v>
      </c>
      <c r="B241" s="259">
        <v>45694</v>
      </c>
      <c r="C241" s="322" t="s">
        <v>1659</v>
      </c>
      <c r="D241" s="355" t="s">
        <v>1648</v>
      </c>
      <c r="E241" s="324" t="s">
        <v>1404</v>
      </c>
      <c r="F241" s="347" t="s">
        <v>1444</v>
      </c>
      <c r="G241" s="322"/>
      <c r="H241" s="322"/>
      <c r="I241" s="325"/>
      <c r="J241" s="325">
        <f>VLOOKUP(C241,'Récap Vol par Tournée'!$A$7:$B$10000,2,FALSE)</f>
        <v>92.6</v>
      </c>
      <c r="K241" s="308"/>
      <c r="M241"/>
      <c r="N241"/>
    </row>
    <row r="242" spans="1:14">
      <c r="A242" s="322" t="s">
        <v>1834</v>
      </c>
      <c r="B242" s="259">
        <v>45694</v>
      </c>
      <c r="C242" s="322" t="s">
        <v>1659</v>
      </c>
      <c r="D242" s="354" t="s">
        <v>1649</v>
      </c>
      <c r="E242" s="324" t="s">
        <v>1405</v>
      </c>
      <c r="F242" s="347" t="s">
        <v>1444</v>
      </c>
      <c r="G242" s="322"/>
      <c r="H242" s="326"/>
      <c r="I242" s="325"/>
      <c r="J242" s="325">
        <f>VLOOKUP(C242,'Récap Vol par Tournée'!$A$7:$B$10000,2,FALSE)</f>
        <v>92.6</v>
      </c>
      <c r="K242" s="322"/>
      <c r="M242"/>
      <c r="N242"/>
    </row>
    <row r="243" spans="1:14">
      <c r="A243" s="322" t="s">
        <v>1834</v>
      </c>
      <c r="B243" s="259">
        <v>45695</v>
      </c>
      <c r="C243" s="322" t="s">
        <v>1660</v>
      </c>
      <c r="D243" s="353" t="s">
        <v>1489</v>
      </c>
      <c r="E243" s="324" t="s">
        <v>1403</v>
      </c>
      <c r="F243" s="347" t="s">
        <v>1444</v>
      </c>
      <c r="G243" s="322"/>
      <c r="H243" s="322"/>
      <c r="I243" s="325"/>
      <c r="J243" s="325">
        <f>VLOOKUP(C243,'Récap Vol par Tournée'!$A$7:$B$10000,2,FALSE)</f>
        <v>242.2</v>
      </c>
      <c r="K243" s="308"/>
      <c r="M243"/>
      <c r="N243"/>
    </row>
    <row r="244" spans="1:14">
      <c r="A244" s="322" t="s">
        <v>1834</v>
      </c>
      <c r="B244" s="259">
        <v>45695</v>
      </c>
      <c r="C244" s="322" t="s">
        <v>1660</v>
      </c>
      <c r="D244" s="351" t="s">
        <v>1574</v>
      </c>
      <c r="E244" s="324" t="s">
        <v>1404</v>
      </c>
      <c r="F244" s="347" t="s">
        <v>1444</v>
      </c>
      <c r="G244" s="322"/>
      <c r="H244" s="322"/>
      <c r="I244" s="325"/>
      <c r="J244" s="325">
        <f>VLOOKUP(C244,'Récap Vol par Tournée'!$A$7:$B$10000,2,FALSE)</f>
        <v>242.2</v>
      </c>
      <c r="K244" s="308"/>
      <c r="M244"/>
      <c r="N244"/>
    </row>
    <row r="245" spans="1:14">
      <c r="A245" s="322" t="s">
        <v>1834</v>
      </c>
      <c r="B245" s="259">
        <v>45695</v>
      </c>
      <c r="C245" s="322" t="s">
        <v>1660</v>
      </c>
      <c r="D245" s="362" t="s">
        <v>1455</v>
      </c>
      <c r="E245" s="324" t="s">
        <v>1405</v>
      </c>
      <c r="F245" s="347" t="s">
        <v>1444</v>
      </c>
      <c r="G245" s="322"/>
      <c r="H245" s="322"/>
      <c r="I245" s="325"/>
      <c r="J245" s="325">
        <f>VLOOKUP(C245,'Récap Vol par Tournée'!$A$7:$B$10000,2,FALSE)</f>
        <v>242.2</v>
      </c>
      <c r="K245" s="308"/>
      <c r="M245"/>
      <c r="N245"/>
    </row>
    <row r="246" spans="1:14">
      <c r="A246" s="322" t="s">
        <v>1834</v>
      </c>
      <c r="B246" s="259">
        <v>45695</v>
      </c>
      <c r="C246" s="322" t="s">
        <v>1661</v>
      </c>
      <c r="D246" s="355" t="s">
        <v>1529</v>
      </c>
      <c r="E246" s="324" t="s">
        <v>1403</v>
      </c>
      <c r="F246" s="347" t="s">
        <v>1457</v>
      </c>
      <c r="G246" s="322"/>
      <c r="H246" s="322"/>
      <c r="I246" s="325"/>
      <c r="J246" s="325">
        <f>VLOOKUP(C246,'Récap Vol par Tournée'!$A$7:$B$10000,2,FALSE)</f>
        <v>168.85</v>
      </c>
      <c r="K246" s="308"/>
      <c r="M246"/>
      <c r="N246"/>
    </row>
    <row r="247" spans="1:14">
      <c r="A247" s="322" t="s">
        <v>1834</v>
      </c>
      <c r="B247" s="259">
        <v>45695</v>
      </c>
      <c r="C247" s="322" t="s">
        <v>1661</v>
      </c>
      <c r="D247" s="354" t="s">
        <v>1662</v>
      </c>
      <c r="E247" s="324" t="s">
        <v>1404</v>
      </c>
      <c r="F247" s="347" t="s">
        <v>1457</v>
      </c>
      <c r="G247" s="322"/>
      <c r="H247" s="322"/>
      <c r="I247" s="325"/>
      <c r="J247" s="325">
        <f>VLOOKUP(C247,'Récap Vol par Tournée'!$A$7:$B$10000,2,FALSE)</f>
        <v>168.85</v>
      </c>
      <c r="K247" s="308"/>
      <c r="M247"/>
      <c r="N247"/>
    </row>
    <row r="248" spans="1:14">
      <c r="A248" s="322" t="s">
        <v>1834</v>
      </c>
      <c r="B248" s="259">
        <v>45695</v>
      </c>
      <c r="C248" s="322" t="s">
        <v>1661</v>
      </c>
      <c r="D248" s="354" t="s">
        <v>1649</v>
      </c>
      <c r="E248" s="324" t="s">
        <v>1405</v>
      </c>
      <c r="F248" s="347" t="s">
        <v>1457</v>
      </c>
      <c r="G248" s="322"/>
      <c r="H248" s="322"/>
      <c r="I248" s="325"/>
      <c r="J248" s="325">
        <f>VLOOKUP(C248,'Récap Vol par Tournée'!$A$7:$B$10000,2,FALSE)</f>
        <v>168.85</v>
      </c>
      <c r="K248" s="308"/>
      <c r="M248"/>
      <c r="N248"/>
    </row>
    <row r="249" spans="1:14">
      <c r="A249" s="322" t="s">
        <v>1834</v>
      </c>
      <c r="B249" s="259">
        <v>45695</v>
      </c>
      <c r="C249" s="322" t="s">
        <v>1664</v>
      </c>
      <c r="D249" s="355" t="s">
        <v>1477</v>
      </c>
      <c r="E249" s="324" t="s">
        <v>1403</v>
      </c>
      <c r="F249" s="347" t="s">
        <v>1444</v>
      </c>
      <c r="G249" s="322"/>
      <c r="H249" s="322"/>
      <c r="I249" s="325"/>
      <c r="J249" s="325">
        <f>VLOOKUP(C249,'Récap Vol par Tournée'!$A$7:$B$10000,2,FALSE)</f>
        <v>103.6</v>
      </c>
      <c r="K249" s="308"/>
      <c r="M249"/>
      <c r="N249"/>
    </row>
    <row r="250" spans="1:14">
      <c r="A250" s="322" t="s">
        <v>1834</v>
      </c>
      <c r="B250" s="259">
        <v>45695</v>
      </c>
      <c r="C250" s="322" t="s">
        <v>1664</v>
      </c>
      <c r="D250" s="354" t="s">
        <v>1665</v>
      </c>
      <c r="E250" s="324" t="s">
        <v>1404</v>
      </c>
      <c r="F250" s="347" t="s">
        <v>1444</v>
      </c>
      <c r="G250" s="322"/>
      <c r="H250" s="322"/>
      <c r="I250" s="325"/>
      <c r="J250" s="325">
        <f>VLOOKUP(C250,'Récap Vol par Tournée'!$A$7:$B$10000,2,FALSE)</f>
        <v>103.6</v>
      </c>
      <c r="K250" s="308"/>
      <c r="M250"/>
      <c r="N250"/>
    </row>
    <row r="251" spans="1:14">
      <c r="A251" s="322" t="s">
        <v>1834</v>
      </c>
      <c r="B251" s="259">
        <v>45695</v>
      </c>
      <c r="C251" s="322" t="s">
        <v>1664</v>
      </c>
      <c r="D251" s="354" t="s">
        <v>1666</v>
      </c>
      <c r="E251" s="324" t="s">
        <v>1405</v>
      </c>
      <c r="F251" s="347" t="s">
        <v>1444</v>
      </c>
      <c r="G251" s="322"/>
      <c r="H251" s="322"/>
      <c r="I251" s="325"/>
      <c r="J251" s="325">
        <f>VLOOKUP(C251,'Récap Vol par Tournée'!$A$7:$B$10000,2,FALSE)</f>
        <v>103.6</v>
      </c>
      <c r="K251" s="308"/>
      <c r="M251"/>
      <c r="N251"/>
    </row>
    <row r="252" spans="1:14">
      <c r="A252" s="322" t="s">
        <v>1834</v>
      </c>
      <c r="B252" s="259">
        <v>45695</v>
      </c>
      <c r="C252" s="322" t="s">
        <v>1668</v>
      </c>
      <c r="D252" s="364" t="s">
        <v>1593</v>
      </c>
      <c r="E252" s="324" t="s">
        <v>1403</v>
      </c>
      <c r="F252" s="347" t="s">
        <v>1465</v>
      </c>
      <c r="G252" s="322"/>
      <c r="H252" s="322"/>
      <c r="I252" s="325"/>
      <c r="J252" s="325">
        <f>VLOOKUP(C252,'Récap Vol par Tournée'!$A$7:$B$10000,2,FALSE)</f>
        <v>125</v>
      </c>
      <c r="K252" s="308"/>
      <c r="M252"/>
      <c r="N252"/>
    </row>
    <row r="253" spans="1:14">
      <c r="A253" s="322" t="s">
        <v>1834</v>
      </c>
      <c r="B253" s="259">
        <v>45695</v>
      </c>
      <c r="C253" s="322" t="s">
        <v>1669</v>
      </c>
      <c r="D253" s="355" t="s">
        <v>1640</v>
      </c>
      <c r="E253" s="324" t="s">
        <v>1403</v>
      </c>
      <c r="F253" s="347" t="s">
        <v>1461</v>
      </c>
      <c r="G253" s="322"/>
      <c r="H253" s="322"/>
      <c r="I253" s="325"/>
      <c r="J253" s="325">
        <f>VLOOKUP(C253,'Récap Vol par Tournée'!$A$7:$B$10000,2,FALSE)</f>
        <v>107</v>
      </c>
      <c r="K253" s="308"/>
      <c r="M253"/>
      <c r="N253"/>
    </row>
    <row r="254" spans="1:14">
      <c r="A254" s="322" t="s">
        <v>1834</v>
      </c>
      <c r="B254" s="259">
        <v>45695</v>
      </c>
      <c r="C254" s="322" t="s">
        <v>1669</v>
      </c>
      <c r="D254" s="351" t="s">
        <v>1670</v>
      </c>
      <c r="E254" s="324" t="s">
        <v>1404</v>
      </c>
      <c r="F254" s="347" t="s">
        <v>1461</v>
      </c>
      <c r="G254" s="322"/>
      <c r="H254" s="322"/>
      <c r="I254" s="325"/>
      <c r="J254" s="325">
        <f>VLOOKUP(C254,'Récap Vol par Tournée'!$A$7:$B$10000,2,FALSE)</f>
        <v>107</v>
      </c>
      <c r="K254" s="308"/>
      <c r="M254"/>
      <c r="N254"/>
    </row>
    <row r="255" spans="1:14">
      <c r="A255" s="322" t="s">
        <v>1834</v>
      </c>
      <c r="B255" s="259">
        <v>45697</v>
      </c>
      <c r="C255" s="322" t="s">
        <v>1671</v>
      </c>
      <c r="D255" s="352" t="s">
        <v>1672</v>
      </c>
      <c r="E255" s="324" t="s">
        <v>1403</v>
      </c>
      <c r="F255" s="347" t="s">
        <v>1457</v>
      </c>
      <c r="G255" s="322"/>
      <c r="H255" s="322"/>
      <c r="I255" s="325"/>
      <c r="J255" s="325">
        <f>VLOOKUP(C255,'Récap Vol par Tournée'!$A$7:$B$10000,2,FALSE)</f>
        <v>104.75</v>
      </c>
      <c r="K255" s="308"/>
      <c r="M255"/>
      <c r="N255"/>
    </row>
    <row r="256" spans="1:14">
      <c r="A256" s="322" t="s">
        <v>1834</v>
      </c>
      <c r="B256" s="259">
        <v>45697</v>
      </c>
      <c r="C256" s="322" t="s">
        <v>1671</v>
      </c>
      <c r="D256" s="351" t="s">
        <v>1471</v>
      </c>
      <c r="E256" s="324" t="s">
        <v>1404</v>
      </c>
      <c r="F256" s="347" t="s">
        <v>1457</v>
      </c>
      <c r="G256" s="322"/>
      <c r="H256" s="322"/>
      <c r="I256" s="325"/>
      <c r="J256" s="325">
        <f>VLOOKUP(C256,'Récap Vol par Tournée'!$A$7:$B$10000,2,FALSE)</f>
        <v>104.75</v>
      </c>
      <c r="K256" s="308"/>
      <c r="M256"/>
      <c r="N256"/>
    </row>
    <row r="257" spans="1:14">
      <c r="A257" s="322" t="s">
        <v>1834</v>
      </c>
      <c r="B257" s="259">
        <v>45697</v>
      </c>
      <c r="C257" s="322" t="s">
        <v>1671</v>
      </c>
      <c r="D257" s="354" t="s">
        <v>1673</v>
      </c>
      <c r="E257" s="324" t="s">
        <v>1405</v>
      </c>
      <c r="F257" s="347" t="s">
        <v>1457</v>
      </c>
      <c r="G257" s="322"/>
      <c r="H257" s="322"/>
      <c r="I257" s="325"/>
      <c r="J257" s="325">
        <f>VLOOKUP(C257,'Récap Vol par Tournée'!$A$7:$B$10000,2,FALSE)</f>
        <v>104.75</v>
      </c>
      <c r="K257" s="308"/>
      <c r="M257"/>
      <c r="N257"/>
    </row>
    <row r="258" spans="1:14">
      <c r="A258" s="322" t="s">
        <v>1834</v>
      </c>
      <c r="B258" s="259">
        <v>45697</v>
      </c>
      <c r="C258" s="322" t="s">
        <v>1671</v>
      </c>
      <c r="D258" s="261" t="s">
        <v>1595</v>
      </c>
      <c r="E258" s="324" t="s">
        <v>1406</v>
      </c>
      <c r="F258" s="347" t="s">
        <v>1457</v>
      </c>
      <c r="G258" s="322"/>
      <c r="H258" s="322"/>
      <c r="I258" s="325"/>
      <c r="J258" s="325">
        <f>VLOOKUP(C258,'Récap Vol par Tournée'!$A$7:$B$10000,2,FALSE)</f>
        <v>104.75</v>
      </c>
      <c r="K258" s="308"/>
      <c r="M258"/>
      <c r="N258"/>
    </row>
    <row r="259" spans="1:14">
      <c r="A259" s="322" t="s">
        <v>1834</v>
      </c>
      <c r="B259" s="259">
        <v>45697</v>
      </c>
      <c r="C259" s="322" t="s">
        <v>1671</v>
      </c>
      <c r="D259" s="261" t="s">
        <v>1520</v>
      </c>
      <c r="E259" s="324" t="s">
        <v>1835</v>
      </c>
      <c r="F259" s="347" t="s">
        <v>1457</v>
      </c>
      <c r="G259" s="322"/>
      <c r="H259" s="322"/>
      <c r="I259" s="325"/>
      <c r="J259" s="325">
        <f>VLOOKUP(C259,'Récap Vol par Tournée'!$A$7:$B$10000,2,FALSE)</f>
        <v>104.75</v>
      </c>
      <c r="K259" s="308"/>
      <c r="M259"/>
      <c r="N259"/>
    </row>
    <row r="260" spans="1:14">
      <c r="A260" s="322" t="s">
        <v>1834</v>
      </c>
      <c r="B260" s="259">
        <v>45698</v>
      </c>
      <c r="C260" s="322" t="s">
        <v>1674</v>
      </c>
      <c r="D260" s="353" t="s">
        <v>1675</v>
      </c>
      <c r="E260" s="324" t="s">
        <v>1403</v>
      </c>
      <c r="F260" s="347" t="s">
        <v>1457</v>
      </c>
      <c r="G260" s="322"/>
      <c r="H260" s="322"/>
      <c r="I260" s="325"/>
      <c r="J260" s="325">
        <f>VLOOKUP(C260,'Récap Vol par Tournée'!$A$7:$B$10000,2,FALSE)</f>
        <v>299</v>
      </c>
      <c r="K260" s="308"/>
      <c r="M260"/>
      <c r="N260"/>
    </row>
    <row r="261" spans="1:14">
      <c r="A261" s="322" t="s">
        <v>1834</v>
      </c>
      <c r="B261" s="259">
        <v>45698</v>
      </c>
      <c r="C261" s="322" t="s">
        <v>1674</v>
      </c>
      <c r="D261" s="351" t="s">
        <v>1676</v>
      </c>
      <c r="E261" s="324" t="s">
        <v>1404</v>
      </c>
      <c r="F261" s="347" t="s">
        <v>1457</v>
      </c>
      <c r="G261" s="322"/>
      <c r="H261" s="322"/>
      <c r="I261" s="325"/>
      <c r="J261" s="325">
        <f>VLOOKUP(C261,'Récap Vol par Tournée'!$A$7:$B$10000,2,FALSE)</f>
        <v>299</v>
      </c>
      <c r="K261" s="308"/>
      <c r="M261"/>
      <c r="N261"/>
    </row>
    <row r="262" spans="1:14">
      <c r="A262" s="322" t="s">
        <v>1834</v>
      </c>
      <c r="B262" s="259">
        <v>45698</v>
      </c>
      <c r="C262" s="322" t="s">
        <v>1674</v>
      </c>
      <c r="D262" s="351" t="s">
        <v>1455</v>
      </c>
      <c r="E262" s="324" t="s">
        <v>1405</v>
      </c>
      <c r="F262" s="347" t="s">
        <v>1457</v>
      </c>
      <c r="G262" s="322"/>
      <c r="H262" s="322"/>
      <c r="I262" s="325"/>
      <c r="J262" s="325">
        <f>VLOOKUP(C262,'Récap Vol par Tournée'!$A$7:$B$10000,2,FALSE)</f>
        <v>299</v>
      </c>
      <c r="K262" s="308"/>
      <c r="M262"/>
      <c r="N262"/>
    </row>
    <row r="263" spans="1:14">
      <c r="A263" s="322" t="s">
        <v>1834</v>
      </c>
      <c r="B263" s="259">
        <v>45698</v>
      </c>
      <c r="C263" s="322" t="s">
        <v>1677</v>
      </c>
      <c r="D263" s="353" t="s">
        <v>1678</v>
      </c>
      <c r="E263" s="324" t="s">
        <v>1403</v>
      </c>
      <c r="F263" s="347" t="s">
        <v>1444</v>
      </c>
      <c r="G263" s="322"/>
      <c r="H263" s="322"/>
      <c r="I263" s="325"/>
      <c r="J263" s="325">
        <f>VLOOKUP(C263,'Récap Vol par Tournée'!$A$7:$B$10000,2,FALSE)</f>
        <v>53.3</v>
      </c>
      <c r="K263" s="308"/>
      <c r="M263"/>
      <c r="N263"/>
    </row>
    <row r="264" spans="1:14">
      <c r="A264" s="322" t="s">
        <v>1834</v>
      </c>
      <c r="B264" s="259">
        <v>45698</v>
      </c>
      <c r="C264" s="322" t="s">
        <v>1677</v>
      </c>
      <c r="D264" s="351" t="s">
        <v>1607</v>
      </c>
      <c r="E264" s="324" t="s">
        <v>1404</v>
      </c>
      <c r="F264" s="347" t="s">
        <v>1444</v>
      </c>
      <c r="G264" s="322"/>
      <c r="H264" s="322"/>
      <c r="I264" s="325"/>
      <c r="J264" s="325">
        <f>VLOOKUP(C264,'Récap Vol par Tournée'!$A$7:$B$10000,2,FALSE)</f>
        <v>53.3</v>
      </c>
      <c r="K264" s="308"/>
      <c r="M264"/>
      <c r="N264"/>
    </row>
    <row r="265" spans="1:14">
      <c r="A265" s="322" t="s">
        <v>1834</v>
      </c>
      <c r="B265" s="259">
        <v>45698</v>
      </c>
      <c r="C265" s="322" t="s">
        <v>1677</v>
      </c>
      <c r="D265" s="351" t="s">
        <v>1679</v>
      </c>
      <c r="E265" s="324" t="s">
        <v>1405</v>
      </c>
      <c r="F265" s="347" t="s">
        <v>1444</v>
      </c>
      <c r="G265" s="322"/>
      <c r="H265" s="322"/>
      <c r="I265" s="325"/>
      <c r="J265" s="325">
        <f>VLOOKUP(C265,'Récap Vol par Tournée'!$A$7:$B$10000,2,FALSE)</f>
        <v>53.3</v>
      </c>
      <c r="K265" s="308"/>
      <c r="M265"/>
      <c r="N265"/>
    </row>
    <row r="266" spans="1:14">
      <c r="A266" s="322" t="s">
        <v>1834</v>
      </c>
      <c r="B266" s="259">
        <v>45699</v>
      </c>
      <c r="C266" s="322" t="s">
        <v>1680</v>
      </c>
      <c r="D266" s="383" t="s">
        <v>1477</v>
      </c>
      <c r="E266" s="384" t="s">
        <v>1403</v>
      </c>
      <c r="F266" s="385" t="s">
        <v>1444</v>
      </c>
      <c r="G266" s="322"/>
      <c r="H266" s="322"/>
      <c r="I266" s="325"/>
      <c r="J266" s="325">
        <f>VLOOKUP(C266,'Récap Vol par Tournée'!$A$7:$B$10000,2,FALSE)</f>
        <v>41</v>
      </c>
      <c r="K266" s="308"/>
      <c r="M266"/>
      <c r="N266"/>
    </row>
    <row r="267" spans="1:14">
      <c r="A267" s="322" t="s">
        <v>1834</v>
      </c>
      <c r="B267" s="259">
        <v>45699</v>
      </c>
      <c r="C267" s="322" t="s">
        <v>1680</v>
      </c>
      <c r="D267" s="386" t="s">
        <v>1612</v>
      </c>
      <c r="E267" s="387" t="s">
        <v>1404</v>
      </c>
      <c r="F267" s="388" t="s">
        <v>1444</v>
      </c>
      <c r="G267" s="322"/>
      <c r="H267" s="322"/>
      <c r="I267" s="325"/>
      <c r="J267" s="325">
        <f>VLOOKUP(C267,'Récap Vol par Tournée'!$A$7:$B$10000,2,FALSE)</f>
        <v>41</v>
      </c>
      <c r="K267" s="308"/>
      <c r="M267"/>
      <c r="N267"/>
    </row>
    <row r="268" spans="1:14">
      <c r="A268" s="322" t="s">
        <v>1834</v>
      </c>
      <c r="B268" s="259">
        <v>45699</v>
      </c>
      <c r="C268" s="322" t="s">
        <v>1680</v>
      </c>
      <c r="D268" s="386" t="s">
        <v>1612</v>
      </c>
      <c r="E268" s="387" t="s">
        <v>1405</v>
      </c>
      <c r="F268" s="388" t="s">
        <v>1444</v>
      </c>
      <c r="G268" s="322"/>
      <c r="H268" s="322"/>
      <c r="I268" s="325"/>
      <c r="J268" s="325">
        <f>VLOOKUP(C268,'Récap Vol par Tournée'!$A$7:$B$10000,2,FALSE)</f>
        <v>41</v>
      </c>
      <c r="K268" s="308"/>
      <c r="M268"/>
      <c r="N268"/>
    </row>
    <row r="269" spans="1:14">
      <c r="A269" s="322" t="s">
        <v>1834</v>
      </c>
      <c r="B269" s="390">
        <v>45699</v>
      </c>
      <c r="C269" s="391" t="s">
        <v>1681</v>
      </c>
      <c r="D269" s="392" t="s">
        <v>1532</v>
      </c>
      <c r="E269" s="387" t="s">
        <v>1403</v>
      </c>
      <c r="F269" s="388" t="s">
        <v>1457</v>
      </c>
      <c r="G269" s="322"/>
      <c r="H269" s="322"/>
      <c r="I269" s="325"/>
      <c r="J269" s="325">
        <f>VLOOKUP(C269,'Récap Vol par Tournée'!$A$7:$B$10000,2,FALSE)</f>
        <v>61</v>
      </c>
      <c r="K269" s="308"/>
      <c r="M269"/>
      <c r="N269"/>
    </row>
    <row r="270" spans="1:14">
      <c r="A270" s="322" t="s">
        <v>1834</v>
      </c>
      <c r="B270" s="390">
        <v>45699</v>
      </c>
      <c r="C270" s="391" t="s">
        <v>1681</v>
      </c>
      <c r="D270" s="392" t="s">
        <v>1533</v>
      </c>
      <c r="E270" s="387" t="s">
        <v>1404</v>
      </c>
      <c r="F270" s="388" t="s">
        <v>1457</v>
      </c>
      <c r="G270" s="322"/>
      <c r="H270" s="322"/>
      <c r="I270" s="325"/>
      <c r="J270" s="325">
        <f>VLOOKUP(C270,'Récap Vol par Tournée'!$A$7:$B$10000,2,FALSE)</f>
        <v>61</v>
      </c>
      <c r="K270" s="308"/>
      <c r="M270"/>
      <c r="N270"/>
    </row>
    <row r="271" spans="1:14">
      <c r="A271" s="322" t="s">
        <v>1834</v>
      </c>
      <c r="B271" s="390">
        <v>45699</v>
      </c>
      <c r="C271" s="391" t="s">
        <v>1681</v>
      </c>
      <c r="D271" s="391" t="s">
        <v>1676</v>
      </c>
      <c r="E271" s="387" t="s">
        <v>1405</v>
      </c>
      <c r="F271" s="388" t="s">
        <v>1457</v>
      </c>
      <c r="G271" s="322"/>
      <c r="H271" s="322"/>
      <c r="I271" s="325"/>
      <c r="J271" s="325">
        <f>VLOOKUP(C271,'Récap Vol par Tournée'!$A$7:$B$10000,2,FALSE)</f>
        <v>61</v>
      </c>
      <c r="K271" s="308"/>
      <c r="M271"/>
      <c r="N271"/>
    </row>
    <row r="272" spans="1:14">
      <c r="A272" s="322" t="s">
        <v>1834</v>
      </c>
      <c r="B272" s="390">
        <v>45699</v>
      </c>
      <c r="C272" s="391" t="s">
        <v>1682</v>
      </c>
      <c r="D272" s="393" t="s">
        <v>1523</v>
      </c>
      <c r="E272" s="387" t="s">
        <v>1403</v>
      </c>
      <c r="F272" s="388" t="s">
        <v>1646</v>
      </c>
      <c r="G272" s="322"/>
      <c r="H272" s="326"/>
      <c r="I272" s="325"/>
      <c r="J272" s="325">
        <f>VLOOKUP(C272,'Récap Vol par Tournée'!$A$7:$B$10000,2,FALSE)</f>
        <v>26.2</v>
      </c>
      <c r="K272" s="322"/>
      <c r="M272"/>
      <c r="N272"/>
    </row>
    <row r="273" spans="1:14">
      <c r="A273" s="322" t="s">
        <v>1834</v>
      </c>
      <c r="B273" s="390">
        <v>45699</v>
      </c>
      <c r="C273" s="391" t="s">
        <v>1682</v>
      </c>
      <c r="D273" s="392" t="s">
        <v>1526</v>
      </c>
      <c r="E273" s="387" t="s">
        <v>1404</v>
      </c>
      <c r="F273" s="388" t="s">
        <v>1646</v>
      </c>
      <c r="G273" s="322"/>
      <c r="H273" s="322"/>
      <c r="I273" s="325"/>
      <c r="J273" s="325">
        <f>VLOOKUP(C273,'Récap Vol par Tournée'!$A$7:$B$10000,2,FALSE)</f>
        <v>26.2</v>
      </c>
      <c r="K273" s="308"/>
      <c r="M273"/>
      <c r="N273"/>
    </row>
    <row r="274" spans="1:14">
      <c r="A274" s="322" t="s">
        <v>1834</v>
      </c>
      <c r="B274" s="390">
        <v>45699</v>
      </c>
      <c r="C274" s="391" t="s">
        <v>1682</v>
      </c>
      <c r="D274" s="394" t="s">
        <v>1683</v>
      </c>
      <c r="E274" s="387" t="s">
        <v>1405</v>
      </c>
      <c r="F274" s="388" t="s">
        <v>1646</v>
      </c>
      <c r="G274" s="322"/>
      <c r="H274" s="322"/>
      <c r="I274" s="325"/>
      <c r="J274" s="325">
        <f>VLOOKUP(C274,'Récap Vol par Tournée'!$A$7:$B$10000,2,FALSE)</f>
        <v>26.2</v>
      </c>
      <c r="K274" s="308"/>
      <c r="M274"/>
      <c r="N274"/>
    </row>
    <row r="275" spans="1:14">
      <c r="A275" s="322" t="s">
        <v>1834</v>
      </c>
      <c r="B275" s="390">
        <v>45699</v>
      </c>
      <c r="C275" s="391" t="s">
        <v>1682</v>
      </c>
      <c r="D275" s="394" t="s">
        <v>1471</v>
      </c>
      <c r="E275" s="387" t="s">
        <v>1406</v>
      </c>
      <c r="F275" s="388" t="s">
        <v>1646</v>
      </c>
      <c r="G275" s="322"/>
      <c r="H275" s="322"/>
      <c r="I275" s="325"/>
      <c r="J275" s="325">
        <f>VLOOKUP(C275,'Récap Vol par Tournée'!$A$7:$B$10000,2,FALSE)</f>
        <v>26.2</v>
      </c>
      <c r="K275" s="308"/>
      <c r="M275"/>
      <c r="N275"/>
    </row>
    <row r="276" spans="1:14">
      <c r="A276" s="322" t="s">
        <v>1834</v>
      </c>
      <c r="B276" s="390">
        <v>45700</v>
      </c>
      <c r="C276" s="391" t="s">
        <v>1684</v>
      </c>
      <c r="D276" s="392" t="s">
        <v>1678</v>
      </c>
      <c r="E276" s="387" t="s">
        <v>1403</v>
      </c>
      <c r="F276" s="388" t="s">
        <v>1444</v>
      </c>
      <c r="G276" s="322"/>
      <c r="H276" s="322"/>
      <c r="I276" s="325"/>
      <c r="J276" s="325">
        <f>VLOOKUP(C276,'Récap Vol par Tournée'!$A$7:$B$10000,2,FALSE)</f>
        <v>92.65</v>
      </c>
      <c r="K276" s="308"/>
      <c r="M276"/>
      <c r="N276"/>
    </row>
    <row r="277" spans="1:14">
      <c r="A277" s="322" t="s">
        <v>1834</v>
      </c>
      <c r="B277" s="390">
        <v>45700</v>
      </c>
      <c r="C277" s="391" t="s">
        <v>1684</v>
      </c>
      <c r="D277" s="386" t="s">
        <v>1676</v>
      </c>
      <c r="E277" s="387" t="s">
        <v>1404</v>
      </c>
      <c r="F277" s="388" t="s">
        <v>1444</v>
      </c>
      <c r="G277" s="322"/>
      <c r="H277" s="322"/>
      <c r="I277" s="325"/>
      <c r="J277" s="325">
        <f>VLOOKUP(C277,'Récap Vol par Tournée'!$A$7:$B$10000,2,FALSE)</f>
        <v>92.65</v>
      </c>
      <c r="K277" s="308"/>
      <c r="M277"/>
      <c r="N277"/>
    </row>
    <row r="278" spans="1:14">
      <c r="A278" s="322" t="s">
        <v>1834</v>
      </c>
      <c r="B278" s="390">
        <v>45700</v>
      </c>
      <c r="C278" s="391" t="s">
        <v>1685</v>
      </c>
      <c r="D278" s="395" t="s">
        <v>1489</v>
      </c>
      <c r="E278" s="387" t="s">
        <v>1403</v>
      </c>
      <c r="F278" s="388" t="s">
        <v>1438</v>
      </c>
      <c r="G278" s="322"/>
      <c r="H278" s="322"/>
      <c r="I278" s="325"/>
      <c r="J278" s="325">
        <f>VLOOKUP(C278,'Récap Vol par Tournée'!$A$7:$B$10000,2,FALSE)</f>
        <v>142.80000000000001</v>
      </c>
      <c r="K278" s="308"/>
      <c r="M278"/>
      <c r="N278"/>
    </row>
    <row r="279" spans="1:14">
      <c r="A279" s="322" t="s">
        <v>1834</v>
      </c>
      <c r="B279" s="390">
        <v>45700</v>
      </c>
      <c r="C279" s="391" t="s">
        <v>1685</v>
      </c>
      <c r="D279" s="386" t="s">
        <v>1436</v>
      </c>
      <c r="E279" s="387" t="s">
        <v>1404</v>
      </c>
      <c r="F279" s="388" t="s">
        <v>1438</v>
      </c>
      <c r="G279" s="322"/>
      <c r="H279" s="322"/>
      <c r="I279" s="325"/>
      <c r="J279" s="325">
        <f>VLOOKUP(C279,'Récap Vol par Tournée'!$A$7:$B$10000,2,FALSE)</f>
        <v>142.80000000000001</v>
      </c>
      <c r="K279" s="308"/>
      <c r="M279"/>
      <c r="N279"/>
    </row>
    <row r="280" spans="1:14">
      <c r="A280" s="322" t="s">
        <v>1834</v>
      </c>
      <c r="B280" s="390">
        <v>45700</v>
      </c>
      <c r="C280" s="391" t="s">
        <v>1686</v>
      </c>
      <c r="D280" s="395" t="s">
        <v>1489</v>
      </c>
      <c r="E280" s="387" t="s">
        <v>1403</v>
      </c>
      <c r="F280" s="388" t="s">
        <v>1465</v>
      </c>
      <c r="G280" s="322"/>
      <c r="H280" s="322"/>
      <c r="I280" s="325"/>
      <c r="J280" s="325">
        <f>VLOOKUP(C280,'Récap Vol par Tournée'!$A$7:$B$10000,2,FALSE)</f>
        <v>23.4</v>
      </c>
      <c r="K280" s="308"/>
      <c r="M280"/>
      <c r="N280"/>
    </row>
    <row r="281" spans="1:14">
      <c r="A281" s="322" t="s">
        <v>1834</v>
      </c>
      <c r="B281" s="390">
        <v>45700</v>
      </c>
      <c r="C281" s="391" t="s">
        <v>1686</v>
      </c>
      <c r="D281" s="386" t="s">
        <v>1676</v>
      </c>
      <c r="E281" s="387" t="s">
        <v>1404</v>
      </c>
      <c r="F281" s="388" t="s">
        <v>1465</v>
      </c>
      <c r="G281" s="322"/>
      <c r="H281" s="322"/>
      <c r="I281" s="325"/>
      <c r="J281" s="325">
        <f>VLOOKUP(C281,'Récap Vol par Tournée'!$A$7:$B$10000,2,FALSE)</f>
        <v>23.4</v>
      </c>
      <c r="K281" s="308"/>
      <c r="M281"/>
      <c r="N281"/>
    </row>
    <row r="282" spans="1:14">
      <c r="A282" s="322" t="s">
        <v>1834</v>
      </c>
      <c r="B282" s="390">
        <v>45700</v>
      </c>
      <c r="C282" s="391" t="s">
        <v>1687</v>
      </c>
      <c r="D282" s="395" t="s">
        <v>1529</v>
      </c>
      <c r="E282" s="387" t="s">
        <v>1403</v>
      </c>
      <c r="F282" s="396" t="s">
        <v>1438</v>
      </c>
      <c r="G282" s="322"/>
      <c r="H282" s="322"/>
      <c r="I282" s="325"/>
      <c r="J282" s="325">
        <f>VLOOKUP(C282,'Récap Vol par Tournée'!$A$7:$B$10000,2,FALSE)</f>
        <v>31.37</v>
      </c>
      <c r="K282" s="308"/>
      <c r="M282"/>
      <c r="N282"/>
    </row>
    <row r="283" spans="1:14">
      <c r="A283" s="322" t="s">
        <v>1834</v>
      </c>
      <c r="B283" s="390">
        <v>45700</v>
      </c>
      <c r="C283" s="391" t="s">
        <v>1687</v>
      </c>
      <c r="D283" s="386" t="s">
        <v>1676</v>
      </c>
      <c r="E283" s="387" t="s">
        <v>1404</v>
      </c>
      <c r="F283" s="388" t="s">
        <v>1438</v>
      </c>
      <c r="G283" s="322"/>
      <c r="H283" s="322"/>
      <c r="I283" s="325"/>
      <c r="J283" s="325">
        <f>VLOOKUP(C283,'Récap Vol par Tournée'!$A$7:$B$10000,2,FALSE)</f>
        <v>31.37</v>
      </c>
      <c r="K283" s="308"/>
      <c r="M283"/>
      <c r="N283"/>
    </row>
    <row r="284" spans="1:14">
      <c r="A284" s="322" t="s">
        <v>1834</v>
      </c>
      <c r="B284" s="390">
        <v>45700</v>
      </c>
      <c r="C284" s="391" t="s">
        <v>1687</v>
      </c>
      <c r="D284" s="394" t="s">
        <v>1688</v>
      </c>
      <c r="E284" s="387" t="s">
        <v>1405</v>
      </c>
      <c r="F284" s="388" t="s">
        <v>1438</v>
      </c>
      <c r="G284" s="322"/>
      <c r="H284" s="322"/>
      <c r="I284" s="325"/>
      <c r="J284" s="325">
        <f>VLOOKUP(C284,'Récap Vol par Tournée'!$A$7:$B$10000,2,FALSE)</f>
        <v>31.37</v>
      </c>
      <c r="K284" s="308"/>
      <c r="M284"/>
      <c r="N284"/>
    </row>
    <row r="285" spans="1:14">
      <c r="A285" s="322" t="s">
        <v>1834</v>
      </c>
      <c r="B285" s="390">
        <v>45701</v>
      </c>
      <c r="C285" s="391" t="s">
        <v>1689</v>
      </c>
      <c r="D285" s="392" t="s">
        <v>1477</v>
      </c>
      <c r="E285" s="387" t="s">
        <v>1403</v>
      </c>
      <c r="F285" s="388" t="s">
        <v>1457</v>
      </c>
      <c r="G285" s="322"/>
      <c r="H285" s="322"/>
      <c r="I285" s="325"/>
      <c r="J285" s="325">
        <f>VLOOKUP(C285,'Récap Vol par Tournée'!$A$7:$B$10000,2,FALSE)</f>
        <v>81</v>
      </c>
      <c r="K285" s="308"/>
      <c r="M285"/>
      <c r="N285"/>
    </row>
    <row r="286" spans="1:14">
      <c r="A286" s="322" t="s">
        <v>1834</v>
      </c>
      <c r="B286" s="390">
        <v>45701</v>
      </c>
      <c r="C286" s="391" t="s">
        <v>1689</v>
      </c>
      <c r="D286" s="397" t="s">
        <v>1690</v>
      </c>
      <c r="E286" s="387" t="s">
        <v>1404</v>
      </c>
      <c r="F286" s="388" t="s">
        <v>1457</v>
      </c>
      <c r="G286" s="322"/>
      <c r="H286" s="322"/>
      <c r="I286" s="325"/>
      <c r="J286" s="325">
        <f>VLOOKUP(C286,'Récap Vol par Tournée'!$A$7:$B$10000,2,FALSE)</f>
        <v>81</v>
      </c>
      <c r="K286" s="308"/>
      <c r="M286"/>
      <c r="N286"/>
    </row>
    <row r="287" spans="1:14">
      <c r="A287" s="322" t="s">
        <v>1834</v>
      </c>
      <c r="B287" s="390">
        <v>45701</v>
      </c>
      <c r="C287" s="391" t="s">
        <v>1691</v>
      </c>
      <c r="D287" s="392" t="s">
        <v>1526</v>
      </c>
      <c r="E287" s="387" t="s">
        <v>1403</v>
      </c>
      <c r="F287" s="388" t="s">
        <v>1461</v>
      </c>
      <c r="G287" s="322"/>
      <c r="H287" s="322"/>
      <c r="I287" s="325"/>
      <c r="J287" s="325">
        <f>VLOOKUP(C287,'Récap Vol par Tournée'!$A$7:$B$10000,2,FALSE)</f>
        <v>233.2</v>
      </c>
      <c r="K287" s="308"/>
      <c r="M287"/>
      <c r="N287"/>
    </row>
    <row r="288" spans="1:14">
      <c r="A288" s="322" t="s">
        <v>1834</v>
      </c>
      <c r="B288" s="390">
        <v>45701</v>
      </c>
      <c r="C288" s="391" t="s">
        <v>1691</v>
      </c>
      <c r="D288" s="386" t="s">
        <v>1676</v>
      </c>
      <c r="E288" s="387" t="s">
        <v>1404</v>
      </c>
      <c r="F288" s="388" t="s">
        <v>1461</v>
      </c>
      <c r="G288" s="322"/>
      <c r="H288" s="322"/>
      <c r="I288" s="325"/>
      <c r="J288" s="325">
        <f>VLOOKUP(C288,'Récap Vol par Tournée'!$A$7:$B$10000,2,FALSE)</f>
        <v>233.2</v>
      </c>
      <c r="K288" s="308"/>
      <c r="M288"/>
      <c r="N288"/>
    </row>
    <row r="289" spans="1:14">
      <c r="A289" s="322" t="s">
        <v>1834</v>
      </c>
      <c r="B289" s="390">
        <v>45701</v>
      </c>
      <c r="C289" s="391" t="s">
        <v>1692</v>
      </c>
      <c r="D289" s="393" t="s">
        <v>1693</v>
      </c>
      <c r="E289" s="387" t="s">
        <v>1403</v>
      </c>
      <c r="F289" s="388" t="s">
        <v>1444</v>
      </c>
      <c r="G289" s="322"/>
      <c r="H289" s="322"/>
      <c r="I289" s="325"/>
      <c r="J289" s="325">
        <f>VLOOKUP(C289,'Récap Vol par Tournée'!$A$7:$B$10000,2,FALSE)</f>
        <v>130</v>
      </c>
      <c r="K289" s="308"/>
      <c r="M289"/>
      <c r="N289"/>
    </row>
    <row r="290" spans="1:14">
      <c r="A290" s="322" t="s">
        <v>1834</v>
      </c>
      <c r="B290" s="390">
        <v>45701</v>
      </c>
      <c r="C290" s="391" t="s">
        <v>1692</v>
      </c>
      <c r="D290" s="392" t="s">
        <v>1694</v>
      </c>
      <c r="E290" s="387" t="s">
        <v>1404</v>
      </c>
      <c r="F290" s="388" t="s">
        <v>1444</v>
      </c>
      <c r="G290" s="322"/>
      <c r="H290" s="322"/>
      <c r="I290" s="325"/>
      <c r="J290" s="325">
        <f>VLOOKUP(C290,'Récap Vol par Tournée'!$A$7:$B$10000,2,FALSE)</f>
        <v>130</v>
      </c>
      <c r="K290" s="308"/>
      <c r="M290"/>
      <c r="N290"/>
    </row>
    <row r="291" spans="1:14">
      <c r="A291" s="322" t="s">
        <v>1834</v>
      </c>
      <c r="B291" s="390">
        <v>45701</v>
      </c>
      <c r="C291" s="391" t="s">
        <v>1692</v>
      </c>
      <c r="D291" s="397" t="s">
        <v>1455</v>
      </c>
      <c r="E291" s="387" t="s">
        <v>1405</v>
      </c>
      <c r="F291" s="388" t="s">
        <v>1444</v>
      </c>
      <c r="G291" s="322"/>
      <c r="H291" s="322"/>
      <c r="I291" s="325"/>
      <c r="J291" s="325">
        <f>VLOOKUP(C291,'Récap Vol par Tournée'!$A$7:$B$10000,2,FALSE)</f>
        <v>130</v>
      </c>
      <c r="K291" s="308"/>
      <c r="M291"/>
      <c r="N291"/>
    </row>
    <row r="292" spans="1:14">
      <c r="A292" s="322" t="s">
        <v>1834</v>
      </c>
      <c r="B292" s="390">
        <v>45702</v>
      </c>
      <c r="C292" s="391" t="s">
        <v>1695</v>
      </c>
      <c r="D292" s="392" t="s">
        <v>1477</v>
      </c>
      <c r="E292" s="387" t="s">
        <v>1403</v>
      </c>
      <c r="F292" s="388" t="s">
        <v>1457</v>
      </c>
      <c r="G292" s="322"/>
      <c r="H292" s="322"/>
      <c r="I292" s="325"/>
      <c r="J292" s="325">
        <f>VLOOKUP(C292,'Récap Vol par Tournée'!$A$7:$B$10000,2,FALSE)</f>
        <v>82.25</v>
      </c>
      <c r="K292" s="308"/>
      <c r="M292"/>
      <c r="N292"/>
    </row>
    <row r="293" spans="1:14">
      <c r="A293" s="322" t="s">
        <v>1834</v>
      </c>
      <c r="B293" s="390">
        <v>45702</v>
      </c>
      <c r="C293" s="391" t="s">
        <v>1695</v>
      </c>
      <c r="D293" s="386" t="s">
        <v>1697</v>
      </c>
      <c r="E293" s="387" t="s">
        <v>1404</v>
      </c>
      <c r="F293" s="388" t="s">
        <v>1457</v>
      </c>
      <c r="G293" s="322"/>
      <c r="H293" s="322"/>
      <c r="I293" s="325"/>
      <c r="J293" s="325">
        <f>VLOOKUP(C293,'Récap Vol par Tournée'!$A$7:$B$10000,2,FALSE)</f>
        <v>82.25</v>
      </c>
      <c r="K293" s="308"/>
      <c r="M293"/>
      <c r="N293"/>
    </row>
    <row r="294" spans="1:14">
      <c r="A294" s="322" t="s">
        <v>1834</v>
      </c>
      <c r="B294" s="390">
        <v>45702</v>
      </c>
      <c r="C294" s="391" t="s">
        <v>1695</v>
      </c>
      <c r="D294" s="386" t="s">
        <v>1511</v>
      </c>
      <c r="E294" s="387" t="s">
        <v>1405</v>
      </c>
      <c r="F294" s="388" t="s">
        <v>1457</v>
      </c>
      <c r="G294" s="322"/>
      <c r="H294" s="322"/>
      <c r="I294" s="325"/>
      <c r="J294" s="325">
        <f>VLOOKUP(C294,'Récap Vol par Tournée'!$A$7:$B$10000,2,FALSE)</f>
        <v>82.25</v>
      </c>
      <c r="K294" s="308"/>
      <c r="M294"/>
      <c r="N294"/>
    </row>
    <row r="295" spans="1:14">
      <c r="A295" s="322" t="s">
        <v>1834</v>
      </c>
      <c r="B295" s="390">
        <v>45702</v>
      </c>
      <c r="C295" s="391" t="s">
        <v>1698</v>
      </c>
      <c r="D295" s="393" t="s">
        <v>1612</v>
      </c>
      <c r="E295" s="387" t="s">
        <v>1403</v>
      </c>
      <c r="F295" s="388" t="s">
        <v>1444</v>
      </c>
      <c r="G295" s="322"/>
      <c r="H295" s="322"/>
      <c r="I295" s="325"/>
      <c r="J295" s="325">
        <f>VLOOKUP(C295,'Récap Vol par Tournée'!$A$7:$B$10000,2,FALSE)</f>
        <v>630.5</v>
      </c>
      <c r="K295" s="308"/>
      <c r="M295"/>
      <c r="N295"/>
    </row>
    <row r="296" spans="1:14">
      <c r="A296" s="322" t="s">
        <v>1834</v>
      </c>
      <c r="B296" s="390">
        <v>45702</v>
      </c>
      <c r="C296" s="391" t="s">
        <v>1698</v>
      </c>
      <c r="D296" s="393" t="s">
        <v>1612</v>
      </c>
      <c r="E296" s="387" t="s">
        <v>1404</v>
      </c>
      <c r="F296" s="388" t="s">
        <v>1444</v>
      </c>
      <c r="G296" s="322"/>
      <c r="H296" s="322"/>
      <c r="I296" s="325"/>
      <c r="J296" s="325">
        <f>VLOOKUP(C296,'Récap Vol par Tournée'!$A$7:$B$10000,2,FALSE)</f>
        <v>630.5</v>
      </c>
      <c r="K296" s="308"/>
      <c r="M296"/>
      <c r="N296"/>
    </row>
    <row r="297" spans="1:14">
      <c r="A297" s="322" t="s">
        <v>1834</v>
      </c>
      <c r="B297" s="390">
        <v>45702</v>
      </c>
      <c r="C297" s="391" t="s">
        <v>1698</v>
      </c>
      <c r="D297" s="393" t="s">
        <v>1612</v>
      </c>
      <c r="E297" s="387" t="s">
        <v>1405</v>
      </c>
      <c r="F297" s="388" t="s">
        <v>1444</v>
      </c>
      <c r="G297" s="322"/>
      <c r="H297" s="322"/>
      <c r="I297" s="325"/>
      <c r="J297" s="325">
        <f>VLOOKUP(C297,'Récap Vol par Tournée'!$A$7:$B$10000,2,FALSE)</f>
        <v>630.5</v>
      </c>
      <c r="K297" s="308"/>
      <c r="M297"/>
      <c r="N297"/>
    </row>
    <row r="298" spans="1:14">
      <c r="A298" s="322" t="s">
        <v>1834</v>
      </c>
      <c r="B298" s="390">
        <v>45702</v>
      </c>
      <c r="C298" s="391" t="s">
        <v>1699</v>
      </c>
      <c r="D298" s="393" t="s">
        <v>1593</v>
      </c>
      <c r="E298" s="387" t="s">
        <v>1403</v>
      </c>
      <c r="F298" s="388" t="s">
        <v>1465</v>
      </c>
      <c r="G298" s="322"/>
      <c r="H298" s="322"/>
      <c r="I298" s="325"/>
      <c r="J298" s="325">
        <f>VLOOKUP(C298,'Récap Vol par Tournée'!$A$7:$B$10000,2,FALSE)</f>
        <v>70.819999999999993</v>
      </c>
      <c r="K298" s="308"/>
      <c r="M298"/>
      <c r="N298"/>
    </row>
    <row r="299" spans="1:14">
      <c r="A299" s="322" t="s">
        <v>1834</v>
      </c>
      <c r="B299" s="390">
        <v>45702</v>
      </c>
      <c r="C299" s="391" t="s">
        <v>1700</v>
      </c>
      <c r="D299" s="392" t="s">
        <v>1526</v>
      </c>
      <c r="E299" s="387" t="s">
        <v>1403</v>
      </c>
      <c r="F299" s="388" t="s">
        <v>1461</v>
      </c>
      <c r="G299" s="322"/>
      <c r="H299" s="322"/>
      <c r="I299" s="325"/>
      <c r="J299" s="325">
        <f>VLOOKUP(C299,'Récap Vol par Tournée'!$A$7:$B$10000,2,FALSE)</f>
        <v>101.6</v>
      </c>
      <c r="K299" s="308"/>
      <c r="M299"/>
      <c r="N299"/>
    </row>
    <row r="300" spans="1:14">
      <c r="A300" s="322" t="s">
        <v>1834</v>
      </c>
      <c r="B300" s="390">
        <v>45702</v>
      </c>
      <c r="C300" s="391" t="s">
        <v>1700</v>
      </c>
      <c r="D300" s="386" t="s">
        <v>1676</v>
      </c>
      <c r="E300" s="387" t="s">
        <v>1404</v>
      </c>
      <c r="F300" s="388" t="s">
        <v>1461</v>
      </c>
      <c r="G300" s="322"/>
      <c r="H300" s="322"/>
      <c r="I300" s="325"/>
      <c r="J300" s="325">
        <f>VLOOKUP(C300,'Récap Vol par Tournée'!$A$7:$B$10000,2,FALSE)</f>
        <v>101.6</v>
      </c>
      <c r="K300" s="308"/>
      <c r="M300"/>
      <c r="N300"/>
    </row>
    <row r="301" spans="1:14">
      <c r="A301" s="322" t="s">
        <v>1834</v>
      </c>
      <c r="B301" s="390">
        <v>45704</v>
      </c>
      <c r="C301" s="391" t="s">
        <v>1701</v>
      </c>
      <c r="D301" s="392" t="s">
        <v>1477</v>
      </c>
      <c r="E301" s="387" t="s">
        <v>1403</v>
      </c>
      <c r="F301" s="388" t="s">
        <v>1457</v>
      </c>
      <c r="G301" s="322"/>
      <c r="H301" s="322"/>
      <c r="I301" s="325"/>
      <c r="J301" s="325">
        <f>VLOOKUP(C301,'Récap Vol par Tournée'!$A$7:$B$10000,2,FALSE)</f>
        <v>115</v>
      </c>
      <c r="K301" s="308"/>
      <c r="M301"/>
      <c r="N301"/>
    </row>
    <row r="302" spans="1:14">
      <c r="A302" s="322" t="s">
        <v>1834</v>
      </c>
      <c r="B302" s="390">
        <v>45704</v>
      </c>
      <c r="C302" s="391" t="s">
        <v>1701</v>
      </c>
      <c r="D302" s="386" t="s">
        <v>1600</v>
      </c>
      <c r="E302" s="387" t="s">
        <v>1404</v>
      </c>
      <c r="F302" s="388" t="s">
        <v>1457</v>
      </c>
      <c r="G302" s="322"/>
      <c r="H302" s="322"/>
      <c r="I302" s="325"/>
      <c r="J302" s="325">
        <f>VLOOKUP(C302,'Récap Vol par Tournée'!$A$7:$B$10000,2,FALSE)</f>
        <v>115</v>
      </c>
      <c r="K302" s="308"/>
      <c r="M302"/>
      <c r="N302"/>
    </row>
    <row r="303" spans="1:14">
      <c r="A303" s="322" t="s">
        <v>1834</v>
      </c>
      <c r="B303" s="390">
        <v>45704</v>
      </c>
      <c r="C303" s="391" t="s">
        <v>1701</v>
      </c>
      <c r="D303" s="386" t="s">
        <v>1702</v>
      </c>
      <c r="E303" s="387" t="s">
        <v>1405</v>
      </c>
      <c r="F303" s="388" t="s">
        <v>1457</v>
      </c>
      <c r="G303" s="322"/>
      <c r="H303" s="322"/>
      <c r="I303" s="325"/>
      <c r="J303" s="325">
        <f>VLOOKUP(C303,'Récap Vol par Tournée'!$A$7:$B$10000,2,FALSE)</f>
        <v>115</v>
      </c>
      <c r="K303" s="308"/>
      <c r="M303"/>
      <c r="N303"/>
    </row>
    <row r="304" spans="1:14">
      <c r="A304" s="322" t="s">
        <v>1834</v>
      </c>
      <c r="B304" s="390">
        <v>45704</v>
      </c>
      <c r="C304" s="391" t="s">
        <v>1701</v>
      </c>
      <c r="D304" s="386" t="s">
        <v>1658</v>
      </c>
      <c r="E304" s="387" t="s">
        <v>1406</v>
      </c>
      <c r="F304" s="388" t="s">
        <v>1457</v>
      </c>
      <c r="G304" s="322"/>
      <c r="H304" s="322"/>
      <c r="I304" s="325"/>
      <c r="J304" s="325">
        <f>VLOOKUP(C304,'Récap Vol par Tournée'!$A$7:$B$10000,2,FALSE)</f>
        <v>115</v>
      </c>
      <c r="K304" s="308"/>
      <c r="M304"/>
      <c r="N304"/>
    </row>
    <row r="305" spans="1:14">
      <c r="A305" s="322" t="s">
        <v>1834</v>
      </c>
      <c r="B305" s="390">
        <v>45704</v>
      </c>
      <c r="C305" s="391" t="s">
        <v>1701</v>
      </c>
      <c r="D305" s="398" t="s">
        <v>1635</v>
      </c>
      <c r="E305" s="387" t="s">
        <v>1835</v>
      </c>
      <c r="F305" s="388" t="s">
        <v>1457</v>
      </c>
      <c r="G305" s="322"/>
      <c r="H305" s="322"/>
      <c r="I305" s="325"/>
      <c r="J305" s="325">
        <f>VLOOKUP(C305,'Récap Vol par Tournée'!$A$7:$B$10000,2,FALSE)</f>
        <v>115</v>
      </c>
      <c r="K305" s="308"/>
      <c r="M305"/>
      <c r="N305"/>
    </row>
    <row r="306" spans="1:14">
      <c r="A306" s="322" t="s">
        <v>1834</v>
      </c>
      <c r="B306" s="390">
        <v>45704</v>
      </c>
      <c r="C306" s="391" t="s">
        <v>1701</v>
      </c>
      <c r="D306" s="391" t="s">
        <v>1793</v>
      </c>
      <c r="E306" s="387" t="s">
        <v>1836</v>
      </c>
      <c r="F306" s="388" t="s">
        <v>1457</v>
      </c>
      <c r="G306" s="322"/>
      <c r="H306" s="326"/>
      <c r="I306" s="325"/>
      <c r="J306" s="325">
        <f>VLOOKUP(C306,'Récap Vol par Tournée'!$A$7:$B$10000,2,FALSE)</f>
        <v>115</v>
      </c>
      <c r="K306" s="308"/>
      <c r="M306"/>
      <c r="N306"/>
    </row>
    <row r="307" spans="1:14">
      <c r="A307" s="322" t="s">
        <v>1834</v>
      </c>
      <c r="B307" s="390">
        <v>45705</v>
      </c>
      <c r="C307" s="391" t="s">
        <v>1704</v>
      </c>
      <c r="D307" s="395" t="s">
        <v>1435</v>
      </c>
      <c r="E307" s="387" t="s">
        <v>1403</v>
      </c>
      <c r="F307" s="388" t="s">
        <v>1444</v>
      </c>
      <c r="G307" s="322"/>
      <c r="H307" s="322"/>
      <c r="I307" s="325"/>
      <c r="J307" s="325">
        <f>VLOOKUP(C307,'Récap Vol par Tournée'!$A$7:$B$10000,2,FALSE)</f>
        <v>168.75</v>
      </c>
      <c r="K307" s="308"/>
      <c r="M307"/>
      <c r="N307"/>
    </row>
    <row r="308" spans="1:14">
      <c r="A308" s="322" t="s">
        <v>1834</v>
      </c>
      <c r="B308" s="390">
        <v>45705</v>
      </c>
      <c r="C308" s="391" t="s">
        <v>1704</v>
      </c>
      <c r="D308" s="386" t="s">
        <v>1705</v>
      </c>
      <c r="E308" s="387" t="s">
        <v>1404</v>
      </c>
      <c r="F308" s="388" t="s">
        <v>1444</v>
      </c>
      <c r="G308" s="322"/>
      <c r="H308" s="326"/>
      <c r="I308" s="325"/>
      <c r="J308" s="325">
        <f>VLOOKUP(C308,'Récap Vol par Tournée'!$A$7:$B$10000,2,FALSE)</f>
        <v>168.75</v>
      </c>
      <c r="K308" s="308"/>
      <c r="M308"/>
      <c r="N308"/>
    </row>
    <row r="309" spans="1:14">
      <c r="A309" s="322" t="s">
        <v>1834</v>
      </c>
      <c r="B309" s="390">
        <v>45705</v>
      </c>
      <c r="C309" s="391" t="s">
        <v>1704</v>
      </c>
      <c r="D309" s="386" t="s">
        <v>1658</v>
      </c>
      <c r="E309" s="387" t="s">
        <v>1405</v>
      </c>
      <c r="F309" s="388" t="s">
        <v>1444</v>
      </c>
      <c r="G309" s="322"/>
      <c r="H309" s="326"/>
      <c r="I309" s="325"/>
      <c r="J309" s="325">
        <f>VLOOKUP(C309,'Récap Vol par Tournée'!$A$7:$B$10000,2,FALSE)</f>
        <v>168.75</v>
      </c>
      <c r="K309" s="308"/>
      <c r="M309"/>
      <c r="N309"/>
    </row>
    <row r="310" spans="1:14">
      <c r="A310" s="322" t="s">
        <v>1834</v>
      </c>
      <c r="B310" s="390">
        <v>45705</v>
      </c>
      <c r="C310" s="391" t="s">
        <v>1706</v>
      </c>
      <c r="D310" s="399" t="s">
        <v>1477</v>
      </c>
      <c r="E310" s="387" t="s">
        <v>1403</v>
      </c>
      <c r="F310" s="388" t="s">
        <v>1438</v>
      </c>
      <c r="G310" s="322"/>
      <c r="H310" s="322"/>
      <c r="I310" s="325"/>
      <c r="J310" s="325">
        <f>VLOOKUP(C310,'Récap Vol par Tournée'!$A$7:$B$10000,2,FALSE)</f>
        <v>305</v>
      </c>
      <c r="K310" s="308"/>
      <c r="M310"/>
      <c r="N310"/>
    </row>
    <row r="311" spans="1:14">
      <c r="A311" s="322" t="s">
        <v>1834</v>
      </c>
      <c r="B311" s="390">
        <v>45705</v>
      </c>
      <c r="C311" s="391" t="s">
        <v>1706</v>
      </c>
      <c r="D311" s="400" t="s">
        <v>1707</v>
      </c>
      <c r="E311" s="387" t="s">
        <v>1404</v>
      </c>
      <c r="F311" s="388" t="s">
        <v>1438</v>
      </c>
      <c r="G311" s="322"/>
      <c r="H311" s="322"/>
      <c r="I311" s="325"/>
      <c r="J311" s="325">
        <f>VLOOKUP(C311,'Récap Vol par Tournée'!$A$7:$B$10000,2,FALSE)</f>
        <v>305</v>
      </c>
      <c r="K311" s="308"/>
      <c r="M311"/>
      <c r="N311"/>
    </row>
    <row r="312" spans="1:14">
      <c r="A312" s="322" t="s">
        <v>1834</v>
      </c>
      <c r="B312" s="390">
        <v>45706</v>
      </c>
      <c r="C312" s="391" t="s">
        <v>1708</v>
      </c>
      <c r="D312" s="401" t="s">
        <v>1523</v>
      </c>
      <c r="E312" s="387" t="s">
        <v>1403</v>
      </c>
      <c r="F312" s="388" t="s">
        <v>1438</v>
      </c>
      <c r="G312" s="322"/>
      <c r="H312" s="322"/>
      <c r="I312" s="325"/>
      <c r="J312" s="325">
        <f>VLOOKUP(C312,'Récap Vol par Tournée'!$A$7:$B$10000,2,FALSE)</f>
        <v>63.7</v>
      </c>
      <c r="K312" s="308"/>
      <c r="M312"/>
      <c r="N312"/>
    </row>
    <row r="313" spans="1:14">
      <c r="A313" s="322" t="s">
        <v>1834</v>
      </c>
      <c r="B313" s="390">
        <v>45706</v>
      </c>
      <c r="C313" s="391" t="s">
        <v>1708</v>
      </c>
      <c r="D313" s="402" t="s">
        <v>1709</v>
      </c>
      <c r="E313" s="387" t="s">
        <v>1404</v>
      </c>
      <c r="F313" s="388" t="s">
        <v>1438</v>
      </c>
      <c r="G313" s="322"/>
      <c r="H313" s="322"/>
      <c r="I313" s="325"/>
      <c r="J313" s="325">
        <f>VLOOKUP(C313,'Récap Vol par Tournée'!$A$7:$B$10000,2,FALSE)</f>
        <v>63.7</v>
      </c>
      <c r="K313" s="308"/>
      <c r="M313"/>
      <c r="N313"/>
    </row>
    <row r="314" spans="1:14">
      <c r="A314" s="322" t="s">
        <v>1834</v>
      </c>
      <c r="B314" s="390">
        <v>45706</v>
      </c>
      <c r="C314" s="391" t="s">
        <v>1708</v>
      </c>
      <c r="D314" s="402" t="s">
        <v>1609</v>
      </c>
      <c r="E314" s="387" t="s">
        <v>1405</v>
      </c>
      <c r="F314" s="388" t="s">
        <v>1438</v>
      </c>
      <c r="G314" s="322"/>
      <c r="H314" s="322"/>
      <c r="I314" s="325"/>
      <c r="J314" s="325">
        <f>VLOOKUP(C314,'Récap Vol par Tournée'!$A$7:$B$10000,2,FALSE)</f>
        <v>63.7</v>
      </c>
      <c r="K314" s="308"/>
      <c r="M314"/>
      <c r="N314"/>
    </row>
    <row r="315" spans="1:14">
      <c r="A315" s="322" t="s">
        <v>1834</v>
      </c>
      <c r="B315" s="390">
        <v>45706</v>
      </c>
      <c r="C315" s="391" t="s">
        <v>1710</v>
      </c>
      <c r="D315" s="401" t="s">
        <v>1435</v>
      </c>
      <c r="E315" s="387" t="s">
        <v>1403</v>
      </c>
      <c r="F315" s="388" t="s">
        <v>1457</v>
      </c>
      <c r="G315" s="322"/>
      <c r="H315" s="322"/>
      <c r="I315" s="325"/>
      <c r="J315" s="325">
        <f>VLOOKUP(C315,'Récap Vol par Tournée'!$A$7:$B$10000,2,FALSE)</f>
        <v>106</v>
      </c>
      <c r="K315" s="308"/>
      <c r="M315"/>
      <c r="N315"/>
    </row>
    <row r="316" spans="1:14">
      <c r="A316" s="322" t="s">
        <v>1834</v>
      </c>
      <c r="B316" s="390">
        <v>45706</v>
      </c>
      <c r="C316" s="391" t="s">
        <v>1710</v>
      </c>
      <c r="D316" s="403" t="s">
        <v>1533</v>
      </c>
      <c r="E316" s="387" t="s">
        <v>1404</v>
      </c>
      <c r="F316" s="388" t="s">
        <v>1457</v>
      </c>
      <c r="G316" s="322"/>
      <c r="H316" s="322"/>
      <c r="I316" s="325"/>
      <c r="J316" s="325">
        <f>VLOOKUP(C316,'Récap Vol par Tournée'!$A$7:$B$10000,2,FALSE)</f>
        <v>106</v>
      </c>
      <c r="K316" s="308"/>
      <c r="M316"/>
      <c r="N316"/>
    </row>
    <row r="317" spans="1:14">
      <c r="A317" s="322" t="s">
        <v>1834</v>
      </c>
      <c r="B317" s="390">
        <v>45706</v>
      </c>
      <c r="C317" s="391" t="s">
        <v>1710</v>
      </c>
      <c r="D317" s="400" t="s">
        <v>1711</v>
      </c>
      <c r="E317" s="387" t="s">
        <v>1405</v>
      </c>
      <c r="F317" s="388" t="s">
        <v>1457</v>
      </c>
      <c r="G317" s="322"/>
      <c r="H317" s="322"/>
      <c r="I317" s="325"/>
      <c r="J317" s="325">
        <f>VLOOKUP(C317,'Récap Vol par Tournée'!$A$7:$B$10000,2,FALSE)</f>
        <v>106</v>
      </c>
      <c r="K317" s="308"/>
      <c r="M317"/>
      <c r="N317"/>
    </row>
    <row r="318" spans="1:14">
      <c r="A318" s="322" t="s">
        <v>1834</v>
      </c>
      <c r="B318" s="390">
        <v>45706</v>
      </c>
      <c r="C318" s="391" t="s">
        <v>1712</v>
      </c>
      <c r="D318" s="404" t="s">
        <v>1713</v>
      </c>
      <c r="E318" s="387" t="s">
        <v>1403</v>
      </c>
      <c r="F318" s="388" t="s">
        <v>1646</v>
      </c>
      <c r="G318" s="322"/>
      <c r="H318" s="322"/>
      <c r="I318" s="325"/>
      <c r="J318" s="325">
        <f>VLOOKUP(C318,'Récap Vol par Tournée'!$A$7:$B$10000,2,FALSE)</f>
        <v>133.5</v>
      </c>
      <c r="K318" s="308"/>
      <c r="M318"/>
      <c r="N318"/>
    </row>
    <row r="319" spans="1:14">
      <c r="A319" s="322" t="s">
        <v>1834</v>
      </c>
      <c r="B319" s="390">
        <v>45706</v>
      </c>
      <c r="C319" s="391" t="s">
        <v>1712</v>
      </c>
      <c r="D319" s="405" t="s">
        <v>1714</v>
      </c>
      <c r="E319" s="387" t="s">
        <v>1404</v>
      </c>
      <c r="F319" s="388" t="s">
        <v>1646</v>
      </c>
      <c r="G319" s="322"/>
      <c r="H319" s="322"/>
      <c r="I319" s="325"/>
      <c r="J319" s="325">
        <f>VLOOKUP(C319,'Récap Vol par Tournée'!$A$7:$B$10000,2,FALSE)</f>
        <v>133.5</v>
      </c>
      <c r="K319" s="308"/>
      <c r="M319"/>
      <c r="N319"/>
    </row>
    <row r="320" spans="1:14">
      <c r="A320" s="322" t="s">
        <v>1834</v>
      </c>
      <c r="B320" s="390">
        <v>45706</v>
      </c>
      <c r="C320" s="391" t="s">
        <v>1712</v>
      </c>
      <c r="D320" s="394" t="s">
        <v>1683</v>
      </c>
      <c r="E320" s="387" t="s">
        <v>1405</v>
      </c>
      <c r="F320" s="388" t="s">
        <v>1646</v>
      </c>
      <c r="G320" s="322"/>
      <c r="H320" s="322"/>
      <c r="I320" s="325"/>
      <c r="J320" s="325">
        <f>VLOOKUP(C320,'Récap Vol par Tournée'!$A$7:$B$10000,2,FALSE)</f>
        <v>133.5</v>
      </c>
      <c r="K320" s="308"/>
      <c r="M320"/>
      <c r="N320"/>
    </row>
    <row r="321" spans="1:14">
      <c r="A321" s="322" t="s">
        <v>1834</v>
      </c>
      <c r="B321" s="406">
        <v>45706</v>
      </c>
      <c r="C321" s="389" t="s">
        <v>1715</v>
      </c>
      <c r="D321" s="401" t="s">
        <v>1493</v>
      </c>
      <c r="E321" s="387" t="s">
        <v>1403</v>
      </c>
      <c r="F321" s="388" t="s">
        <v>1444</v>
      </c>
      <c r="G321" s="322"/>
      <c r="H321" s="322"/>
      <c r="I321" s="325"/>
      <c r="J321" s="325">
        <f>VLOOKUP(C321,'Récap Vol par Tournée'!$A$7:$B$10000,2,FALSE)</f>
        <v>407.78</v>
      </c>
      <c r="K321" s="308"/>
      <c r="M321"/>
      <c r="N321"/>
    </row>
    <row r="322" spans="1:14">
      <c r="A322" s="322" t="s">
        <v>1834</v>
      </c>
      <c r="B322" s="406">
        <v>45706</v>
      </c>
      <c r="C322" s="389" t="s">
        <v>1715</v>
      </c>
      <c r="D322" s="403" t="s">
        <v>1560</v>
      </c>
      <c r="E322" s="387" t="s">
        <v>1404</v>
      </c>
      <c r="F322" s="388" t="s">
        <v>1444</v>
      </c>
      <c r="G322" s="322"/>
      <c r="H322" s="322"/>
      <c r="I322" s="325"/>
      <c r="J322" s="325">
        <f>VLOOKUP(C322,'Récap Vol par Tournée'!$A$7:$B$10000,2,FALSE)</f>
        <v>407.78</v>
      </c>
      <c r="K322" s="308"/>
      <c r="M322"/>
      <c r="N322"/>
    </row>
    <row r="323" spans="1:14">
      <c r="A323" s="322" t="s">
        <v>1834</v>
      </c>
      <c r="B323" s="406">
        <v>45706</v>
      </c>
      <c r="C323" s="389" t="s">
        <v>1715</v>
      </c>
      <c r="D323" s="400" t="s">
        <v>1716</v>
      </c>
      <c r="E323" s="387" t="s">
        <v>1405</v>
      </c>
      <c r="F323" s="388" t="s">
        <v>1444</v>
      </c>
      <c r="G323" s="322"/>
      <c r="H323" s="322"/>
      <c r="I323" s="325"/>
      <c r="J323" s="325">
        <f>VLOOKUP(C323,'Récap Vol par Tournée'!$A$7:$B$10000,2,FALSE)</f>
        <v>407.78</v>
      </c>
      <c r="K323" s="308"/>
      <c r="M323"/>
      <c r="N323"/>
    </row>
    <row r="324" spans="1:14">
      <c r="A324" s="322" t="s">
        <v>1834</v>
      </c>
      <c r="B324" s="406">
        <v>45707</v>
      </c>
      <c r="C324" s="389" t="s">
        <v>1717</v>
      </c>
      <c r="D324" s="399" t="s">
        <v>1718</v>
      </c>
      <c r="E324" s="387" t="s">
        <v>1403</v>
      </c>
      <c r="F324" s="388" t="s">
        <v>1461</v>
      </c>
      <c r="G324" s="322"/>
      <c r="H324" s="322"/>
      <c r="I324" s="325"/>
      <c r="J324" s="325">
        <f>VLOOKUP(C324,'Récap Vol par Tournée'!$A$7:$B$10000,2,FALSE)</f>
        <v>129.18</v>
      </c>
      <c r="K324" s="308"/>
      <c r="M324"/>
      <c r="N324"/>
    </row>
    <row r="325" spans="1:14">
      <c r="A325" s="322" t="s">
        <v>1834</v>
      </c>
      <c r="B325" s="406">
        <v>45707</v>
      </c>
      <c r="C325" s="389" t="s">
        <v>1717</v>
      </c>
      <c r="D325" s="400" t="s">
        <v>1719</v>
      </c>
      <c r="E325" s="387" t="s">
        <v>1404</v>
      </c>
      <c r="F325" s="388" t="s">
        <v>1461</v>
      </c>
      <c r="G325" s="322"/>
      <c r="H325" s="322"/>
      <c r="I325" s="325"/>
      <c r="J325" s="325">
        <f>VLOOKUP(C325,'Récap Vol par Tournée'!$A$7:$B$10000,2,FALSE)</f>
        <v>129.18</v>
      </c>
      <c r="K325" s="308"/>
      <c r="M325"/>
      <c r="N325"/>
    </row>
    <row r="326" spans="1:14">
      <c r="A326" s="322" t="s">
        <v>1834</v>
      </c>
      <c r="B326" s="406">
        <v>45707</v>
      </c>
      <c r="C326" s="389" t="s">
        <v>1720</v>
      </c>
      <c r="D326" s="399" t="s">
        <v>1477</v>
      </c>
      <c r="E326" s="387" t="s">
        <v>1403</v>
      </c>
      <c r="F326" s="388" t="s">
        <v>1438</v>
      </c>
      <c r="G326" s="322"/>
      <c r="H326" s="322"/>
      <c r="I326" s="325"/>
      <c r="J326" s="325">
        <f>VLOOKUP(C326,'Récap Vol par Tournée'!$A$7:$B$10000,2,FALSE)</f>
        <v>276</v>
      </c>
      <c r="K326" s="308"/>
      <c r="M326"/>
      <c r="N326"/>
    </row>
    <row r="327" spans="1:14">
      <c r="A327" s="322" t="s">
        <v>1834</v>
      </c>
      <c r="B327" s="406">
        <v>45707</v>
      </c>
      <c r="C327" s="389" t="s">
        <v>1720</v>
      </c>
      <c r="D327" s="403" t="s">
        <v>1489</v>
      </c>
      <c r="E327" s="387" t="s">
        <v>1404</v>
      </c>
      <c r="F327" s="388" t="s">
        <v>1438</v>
      </c>
      <c r="G327" s="322"/>
      <c r="H327" s="322"/>
      <c r="I327" s="325"/>
      <c r="J327" s="325">
        <f>VLOOKUP(C327,'Récap Vol par Tournée'!$A$7:$B$10000,2,FALSE)</f>
        <v>276</v>
      </c>
      <c r="K327" s="308"/>
      <c r="M327"/>
      <c r="N327"/>
    </row>
    <row r="328" spans="1:14">
      <c r="A328" s="322" t="s">
        <v>1834</v>
      </c>
      <c r="B328" s="406">
        <v>45707</v>
      </c>
      <c r="C328" s="389" t="s">
        <v>1720</v>
      </c>
      <c r="D328" s="400" t="s">
        <v>1651</v>
      </c>
      <c r="E328" s="387" t="s">
        <v>1405</v>
      </c>
      <c r="F328" s="388" t="s">
        <v>1438</v>
      </c>
      <c r="G328" s="322"/>
      <c r="H328" s="322"/>
      <c r="I328" s="325"/>
      <c r="J328" s="325">
        <f>VLOOKUP(C328,'Récap Vol par Tournée'!$A$7:$B$10000,2,FALSE)</f>
        <v>276</v>
      </c>
      <c r="K328" s="308"/>
      <c r="M328"/>
      <c r="N328"/>
    </row>
    <row r="329" spans="1:14">
      <c r="A329" s="322" t="s">
        <v>1834</v>
      </c>
      <c r="B329" s="406">
        <v>45707</v>
      </c>
      <c r="C329" s="389" t="s">
        <v>1721</v>
      </c>
      <c r="D329" s="401" t="s">
        <v>1489</v>
      </c>
      <c r="E329" s="387" t="s">
        <v>1403</v>
      </c>
      <c r="F329" s="388" t="s">
        <v>1465</v>
      </c>
      <c r="G329" s="322"/>
      <c r="H329" s="322"/>
      <c r="I329" s="325"/>
      <c r="J329" s="325">
        <f>VLOOKUP(C329,'Récap Vol par Tournée'!$A$7:$B$10000,2,FALSE)</f>
        <v>30</v>
      </c>
      <c r="K329" s="308"/>
      <c r="M329"/>
      <c r="N329"/>
    </row>
    <row r="330" spans="1:14">
      <c r="A330" s="322" t="s">
        <v>1834</v>
      </c>
      <c r="B330" s="406">
        <v>45707</v>
      </c>
      <c r="C330" s="389" t="s">
        <v>1721</v>
      </c>
      <c r="D330" s="400" t="s">
        <v>1722</v>
      </c>
      <c r="E330" s="387" t="s">
        <v>1404</v>
      </c>
      <c r="F330" s="388" t="s">
        <v>1465</v>
      </c>
      <c r="G330" s="322"/>
      <c r="H330" s="322"/>
      <c r="I330" s="325"/>
      <c r="J330" s="325">
        <f>VLOOKUP(C330,'Récap Vol par Tournée'!$A$7:$B$10000,2,FALSE)</f>
        <v>30</v>
      </c>
      <c r="K330" s="308"/>
      <c r="M330"/>
      <c r="N330"/>
    </row>
    <row r="331" spans="1:14">
      <c r="A331" s="322" t="s">
        <v>1834</v>
      </c>
      <c r="B331" s="406">
        <v>45708</v>
      </c>
      <c r="C331" s="389" t="s">
        <v>1723</v>
      </c>
      <c r="D331" s="401" t="s">
        <v>1435</v>
      </c>
      <c r="E331" s="387" t="s">
        <v>1403</v>
      </c>
      <c r="F331" s="388" t="s">
        <v>1438</v>
      </c>
      <c r="G331" s="322"/>
      <c r="H331" s="322"/>
      <c r="I331" s="325"/>
      <c r="J331" s="325">
        <f>VLOOKUP(C331,'Récap Vol par Tournée'!$A$7:$B$10000,2,FALSE)</f>
        <v>68.459999999999994</v>
      </c>
      <c r="K331" s="308"/>
      <c r="M331"/>
      <c r="N331"/>
    </row>
    <row r="332" spans="1:14">
      <c r="A332" s="322" t="s">
        <v>1834</v>
      </c>
      <c r="B332" s="406">
        <v>45708</v>
      </c>
      <c r="C332" s="389" t="s">
        <v>1723</v>
      </c>
      <c r="D332" s="403" t="s">
        <v>1436</v>
      </c>
      <c r="E332" s="387" t="s">
        <v>1404</v>
      </c>
      <c r="F332" s="388" t="s">
        <v>1438</v>
      </c>
      <c r="G332" s="322"/>
      <c r="H332" s="322"/>
      <c r="I332" s="325"/>
      <c r="J332" s="325">
        <f>VLOOKUP(C332,'Récap Vol par Tournée'!$A$7:$B$10000,2,FALSE)</f>
        <v>68.459999999999994</v>
      </c>
      <c r="K332" s="308"/>
      <c r="M332"/>
      <c r="N332"/>
    </row>
    <row r="333" spans="1:14">
      <c r="A333" s="322" t="s">
        <v>1834</v>
      </c>
      <c r="B333" s="406">
        <v>45708</v>
      </c>
      <c r="C333" s="389" t="s">
        <v>1723</v>
      </c>
      <c r="D333" s="403" t="s">
        <v>1609</v>
      </c>
      <c r="E333" s="387" t="s">
        <v>1405</v>
      </c>
      <c r="F333" s="388" t="s">
        <v>1438</v>
      </c>
      <c r="G333" s="322"/>
      <c r="H333" s="322"/>
      <c r="I333" s="325"/>
      <c r="J333" s="325">
        <f>VLOOKUP(C333,'Récap Vol par Tournée'!$A$7:$B$10000,2,FALSE)</f>
        <v>68.459999999999994</v>
      </c>
      <c r="K333" s="308"/>
      <c r="M333"/>
      <c r="N333"/>
    </row>
    <row r="334" spans="1:14">
      <c r="A334" s="322" t="s">
        <v>1834</v>
      </c>
      <c r="B334" s="406">
        <v>45708</v>
      </c>
      <c r="C334" s="389" t="s">
        <v>1724</v>
      </c>
      <c r="D334" s="401" t="s">
        <v>1493</v>
      </c>
      <c r="E334" s="387" t="s">
        <v>1403</v>
      </c>
      <c r="F334" s="388" t="s">
        <v>1457</v>
      </c>
      <c r="G334" s="322"/>
      <c r="H334" s="326"/>
      <c r="I334" s="325"/>
      <c r="J334" s="325">
        <f>VLOOKUP(C334,'Récap Vol par Tournée'!$A$7:$B$10000,2,FALSE)</f>
        <v>87.5</v>
      </c>
      <c r="K334" s="308"/>
      <c r="M334"/>
      <c r="N334"/>
    </row>
    <row r="335" spans="1:14">
      <c r="A335" s="322" t="s">
        <v>1834</v>
      </c>
      <c r="B335" s="406">
        <v>45708</v>
      </c>
      <c r="C335" s="389" t="s">
        <v>1724</v>
      </c>
      <c r="D335" s="403" t="s">
        <v>1545</v>
      </c>
      <c r="E335" s="387" t="s">
        <v>1404</v>
      </c>
      <c r="F335" s="388" t="s">
        <v>1457</v>
      </c>
      <c r="G335" s="322"/>
      <c r="H335" s="322"/>
      <c r="I335" s="325"/>
      <c r="J335" s="325">
        <f>VLOOKUP(C335,'Récap Vol par Tournée'!$A$7:$B$10000,2,FALSE)</f>
        <v>87.5</v>
      </c>
      <c r="K335" s="308"/>
      <c r="M335"/>
      <c r="N335"/>
    </row>
    <row r="336" spans="1:14">
      <c r="A336" s="322" t="s">
        <v>1834</v>
      </c>
      <c r="B336" s="406">
        <v>45708</v>
      </c>
      <c r="C336" s="389" t="s">
        <v>1724</v>
      </c>
      <c r="D336" s="403" t="s">
        <v>1690</v>
      </c>
      <c r="E336" s="387" t="s">
        <v>1405</v>
      </c>
      <c r="F336" s="388" t="s">
        <v>1457</v>
      </c>
      <c r="G336" s="322"/>
      <c r="H336" s="322"/>
      <c r="I336" s="325"/>
      <c r="J336" s="325">
        <f>VLOOKUP(C336,'Récap Vol par Tournée'!$A$7:$B$10000,2,FALSE)</f>
        <v>87.5</v>
      </c>
      <c r="K336" s="308"/>
      <c r="M336"/>
      <c r="N336"/>
    </row>
    <row r="337" spans="1:14">
      <c r="A337" s="322" t="s">
        <v>1834</v>
      </c>
      <c r="B337" s="406">
        <v>45708</v>
      </c>
      <c r="C337" s="389" t="s">
        <v>1725</v>
      </c>
      <c r="D337" s="401" t="s">
        <v>1526</v>
      </c>
      <c r="E337" s="387" t="s">
        <v>1403</v>
      </c>
      <c r="F337" s="388" t="s">
        <v>1444</v>
      </c>
      <c r="G337" s="322"/>
      <c r="H337" s="322"/>
      <c r="I337" s="325"/>
      <c r="J337" s="325">
        <f>VLOOKUP(C337,'Récap Vol par Tournée'!$A$7:$B$10000,2,FALSE)</f>
        <v>670</v>
      </c>
      <c r="K337" s="308"/>
      <c r="M337"/>
      <c r="N337"/>
    </row>
    <row r="338" spans="1:14">
      <c r="A338" s="322" t="s">
        <v>1834</v>
      </c>
      <c r="B338" s="406">
        <v>45708</v>
      </c>
      <c r="C338" s="389" t="s">
        <v>1725</v>
      </c>
      <c r="D338" s="403" t="s">
        <v>1726</v>
      </c>
      <c r="E338" s="387" t="s">
        <v>1404</v>
      </c>
      <c r="F338" s="388" t="s">
        <v>1444</v>
      </c>
      <c r="G338" s="322"/>
      <c r="H338" s="322"/>
      <c r="I338" s="325"/>
      <c r="J338" s="325">
        <f>VLOOKUP(C338,'Récap Vol par Tournée'!$A$7:$B$10000,2,FALSE)</f>
        <v>670</v>
      </c>
      <c r="K338" s="308"/>
      <c r="M338"/>
      <c r="N338"/>
    </row>
    <row r="339" spans="1:14">
      <c r="A339" s="322" t="s">
        <v>1834</v>
      </c>
      <c r="B339" s="406">
        <v>45708</v>
      </c>
      <c r="C339" s="389" t="s">
        <v>1727</v>
      </c>
      <c r="D339" s="401" t="s">
        <v>1728</v>
      </c>
      <c r="E339" s="387" t="s">
        <v>1403</v>
      </c>
      <c r="F339" s="388" t="s">
        <v>1461</v>
      </c>
      <c r="G339" s="322"/>
      <c r="H339" s="322"/>
      <c r="I339" s="325"/>
      <c r="J339" s="325">
        <f>VLOOKUP(C339,'Récap Vol par Tournée'!$A$7:$B$10000,2,FALSE)</f>
        <v>475</v>
      </c>
      <c r="K339" s="308"/>
      <c r="M339"/>
      <c r="N339"/>
    </row>
    <row r="340" spans="1:14">
      <c r="A340" s="322" t="s">
        <v>1834</v>
      </c>
      <c r="B340" s="406">
        <v>45709</v>
      </c>
      <c r="C340" s="389" t="s">
        <v>1730</v>
      </c>
      <c r="D340" s="401" t="s">
        <v>1435</v>
      </c>
      <c r="E340" s="387" t="s">
        <v>1403</v>
      </c>
      <c r="F340" s="388" t="s">
        <v>1444</v>
      </c>
      <c r="G340" s="322"/>
      <c r="H340" s="322"/>
      <c r="I340" s="325"/>
      <c r="J340" s="325">
        <f>VLOOKUP(C340,'Récap Vol par Tournée'!$A$7:$B$10000,2,FALSE)</f>
        <v>242.7</v>
      </c>
      <c r="K340" s="308"/>
      <c r="M340"/>
      <c r="N340"/>
    </row>
    <row r="341" spans="1:14">
      <c r="A341" s="322" t="s">
        <v>1834</v>
      </c>
      <c r="B341" s="406">
        <v>45709</v>
      </c>
      <c r="C341" s="389" t="s">
        <v>1730</v>
      </c>
      <c r="D341" s="403" t="s">
        <v>1709</v>
      </c>
      <c r="E341" s="387" t="s">
        <v>1404</v>
      </c>
      <c r="F341" s="388" t="s">
        <v>1444</v>
      </c>
      <c r="G341" s="322"/>
      <c r="H341" s="322"/>
      <c r="I341" s="325"/>
      <c r="J341" s="325">
        <f>VLOOKUP(C341,'Récap Vol par Tournée'!$A$7:$B$10000,2,FALSE)</f>
        <v>242.7</v>
      </c>
      <c r="K341" s="308"/>
      <c r="M341"/>
      <c r="N341"/>
    </row>
    <row r="342" spans="1:14">
      <c r="A342" s="322" t="s">
        <v>1834</v>
      </c>
      <c r="B342" s="406">
        <v>45709</v>
      </c>
      <c r="C342" s="389" t="s">
        <v>1730</v>
      </c>
      <c r="D342" s="402" t="s">
        <v>1658</v>
      </c>
      <c r="E342" s="387" t="s">
        <v>1405</v>
      </c>
      <c r="F342" s="388" t="s">
        <v>1444</v>
      </c>
      <c r="G342" s="322"/>
      <c r="H342" s="322"/>
      <c r="I342" s="325"/>
      <c r="J342" s="325">
        <f>VLOOKUP(C342,'Récap Vol par Tournée'!$A$7:$B$10000,2,FALSE)</f>
        <v>242.7</v>
      </c>
      <c r="K342" s="308"/>
      <c r="M342"/>
      <c r="N342"/>
    </row>
    <row r="343" spans="1:14">
      <c r="A343" s="322" t="s">
        <v>1834</v>
      </c>
      <c r="B343" s="406">
        <v>45709</v>
      </c>
      <c r="C343" s="389" t="s">
        <v>1731</v>
      </c>
      <c r="D343" s="405" t="s">
        <v>1529</v>
      </c>
      <c r="E343" s="387" t="s">
        <v>1403</v>
      </c>
      <c r="F343" s="388" t="s">
        <v>1444</v>
      </c>
      <c r="G343" s="322"/>
      <c r="H343" s="322"/>
      <c r="I343" s="325"/>
      <c r="J343" s="325">
        <f>VLOOKUP(C343,'Récap Vol par Tournée'!$A$7:$B$10000,2,FALSE)</f>
        <v>66.099999999999994</v>
      </c>
      <c r="K343" s="308"/>
      <c r="M343"/>
      <c r="N343"/>
    </row>
    <row r="344" spans="1:14">
      <c r="A344" s="322" t="s">
        <v>1834</v>
      </c>
      <c r="B344" s="406">
        <v>45709</v>
      </c>
      <c r="C344" s="389" t="s">
        <v>1731</v>
      </c>
      <c r="D344" s="405" t="s">
        <v>1612</v>
      </c>
      <c r="E344" s="387" t="s">
        <v>1404</v>
      </c>
      <c r="F344" s="388" t="s">
        <v>1444</v>
      </c>
      <c r="G344" s="322"/>
      <c r="H344" s="322"/>
      <c r="I344" s="325"/>
      <c r="J344" s="325">
        <f>VLOOKUP(C344,'Récap Vol par Tournée'!$A$7:$B$10000,2,FALSE)</f>
        <v>66.099999999999994</v>
      </c>
      <c r="K344" s="308"/>
      <c r="M344"/>
      <c r="N344"/>
    </row>
    <row r="345" spans="1:14">
      <c r="A345" s="322" t="s">
        <v>1834</v>
      </c>
      <c r="B345" s="406">
        <v>45709</v>
      </c>
      <c r="C345" s="389" t="s">
        <v>1731</v>
      </c>
      <c r="D345" s="394" t="s">
        <v>1612</v>
      </c>
      <c r="E345" s="387" t="s">
        <v>1405</v>
      </c>
      <c r="F345" s="388" t="s">
        <v>1444</v>
      </c>
      <c r="G345" s="322"/>
      <c r="H345" s="322"/>
      <c r="I345" s="325"/>
      <c r="J345" s="325">
        <f>VLOOKUP(C345,'Récap Vol par Tournée'!$A$7:$B$10000,2,FALSE)</f>
        <v>66.099999999999994</v>
      </c>
      <c r="K345" s="308"/>
      <c r="M345"/>
      <c r="N345"/>
    </row>
    <row r="346" spans="1:14">
      <c r="A346" s="322" t="s">
        <v>1834</v>
      </c>
      <c r="B346" s="406">
        <v>45709</v>
      </c>
      <c r="C346" s="389" t="s">
        <v>1732</v>
      </c>
      <c r="D346" s="401" t="s">
        <v>1526</v>
      </c>
      <c r="E346" s="387" t="s">
        <v>1403</v>
      </c>
      <c r="F346" s="388" t="s">
        <v>1461</v>
      </c>
      <c r="G346" s="322"/>
      <c r="H346" s="322"/>
      <c r="I346" s="325"/>
      <c r="J346" s="325">
        <f>VLOOKUP(C346,'Récap Vol par Tournée'!$A$7:$B$10000,2,FALSE)</f>
        <v>53</v>
      </c>
      <c r="K346" s="308"/>
      <c r="M346"/>
      <c r="N346"/>
    </row>
    <row r="347" spans="1:14">
      <c r="A347" s="322" t="s">
        <v>1834</v>
      </c>
      <c r="B347" s="406">
        <v>45709</v>
      </c>
      <c r="C347" s="389" t="s">
        <v>1732</v>
      </c>
      <c r="D347" s="399" t="s">
        <v>1683</v>
      </c>
      <c r="E347" s="387" t="s">
        <v>1404</v>
      </c>
      <c r="F347" s="388" t="s">
        <v>1461</v>
      </c>
      <c r="G347" s="322"/>
      <c r="H347" s="322"/>
      <c r="I347" s="325"/>
      <c r="J347" s="325">
        <f>VLOOKUP(C347,'Récap Vol par Tournée'!$A$7:$B$10000,2,FALSE)</f>
        <v>53</v>
      </c>
      <c r="K347" s="308"/>
      <c r="M347"/>
      <c r="N347"/>
    </row>
    <row r="348" spans="1:14">
      <c r="A348" s="322" t="s">
        <v>1834</v>
      </c>
      <c r="B348" s="406">
        <v>45711</v>
      </c>
      <c r="C348" s="389" t="s">
        <v>1733</v>
      </c>
      <c r="D348" s="405" t="s">
        <v>1477</v>
      </c>
      <c r="E348" s="387" t="s">
        <v>1403</v>
      </c>
      <c r="F348" s="388" t="s">
        <v>1457</v>
      </c>
      <c r="G348" s="322"/>
      <c r="H348" s="322"/>
      <c r="I348" s="325"/>
      <c r="J348" s="325">
        <f>VLOOKUP(C348,'Récap Vol par Tournée'!$A$7:$B$10000,2,FALSE)</f>
        <v>85</v>
      </c>
      <c r="K348" s="308"/>
      <c r="M348"/>
      <c r="N348"/>
    </row>
    <row r="349" spans="1:14">
      <c r="A349" s="322" t="s">
        <v>1834</v>
      </c>
      <c r="B349" s="406">
        <v>45711</v>
      </c>
      <c r="C349" s="389" t="s">
        <v>1733</v>
      </c>
      <c r="D349" s="402" t="s">
        <v>1471</v>
      </c>
      <c r="E349" s="387" t="s">
        <v>1404</v>
      </c>
      <c r="F349" s="388" t="s">
        <v>1457</v>
      </c>
      <c r="G349" s="322"/>
      <c r="H349" s="322"/>
      <c r="I349" s="325"/>
      <c r="J349" s="325">
        <f>VLOOKUP(C349,'Récap Vol par Tournée'!$A$7:$B$10000,2,FALSE)</f>
        <v>85</v>
      </c>
      <c r="K349" s="308"/>
      <c r="M349"/>
      <c r="N349"/>
    </row>
    <row r="350" spans="1:14">
      <c r="A350" s="322" t="s">
        <v>1834</v>
      </c>
      <c r="B350" s="406">
        <v>45711</v>
      </c>
      <c r="C350" s="389" t="s">
        <v>1733</v>
      </c>
      <c r="D350" s="402" t="s">
        <v>1658</v>
      </c>
      <c r="E350" s="387" t="s">
        <v>1405</v>
      </c>
      <c r="F350" s="388" t="s">
        <v>1457</v>
      </c>
      <c r="G350" s="322"/>
      <c r="H350" s="322"/>
      <c r="I350" s="325"/>
      <c r="J350" s="325">
        <f>VLOOKUP(C350,'Récap Vol par Tournée'!$A$7:$B$10000,2,FALSE)</f>
        <v>85</v>
      </c>
      <c r="K350" s="308"/>
      <c r="M350"/>
      <c r="N350"/>
    </row>
    <row r="351" spans="1:14">
      <c r="A351" s="322" t="s">
        <v>1834</v>
      </c>
      <c r="B351" s="406">
        <v>45711</v>
      </c>
      <c r="C351" s="389" t="s">
        <v>1733</v>
      </c>
      <c r="D351" s="402" t="s">
        <v>1519</v>
      </c>
      <c r="E351" s="387" t="s">
        <v>1406</v>
      </c>
      <c r="F351" s="388" t="s">
        <v>1457</v>
      </c>
      <c r="G351" s="322"/>
      <c r="H351" s="322"/>
      <c r="I351" s="325"/>
      <c r="J351" s="325">
        <f>VLOOKUP(C351,'Récap Vol par Tournée'!$A$7:$B$10000,2,FALSE)</f>
        <v>85</v>
      </c>
      <c r="K351" s="308"/>
      <c r="M351"/>
      <c r="N351"/>
    </row>
    <row r="352" spans="1:14">
      <c r="A352" s="322" t="s">
        <v>1834</v>
      </c>
      <c r="B352" s="406">
        <v>45711</v>
      </c>
      <c r="C352" s="389" t="s">
        <v>1733</v>
      </c>
      <c r="D352" s="394" t="s">
        <v>1702</v>
      </c>
      <c r="E352" s="387" t="s">
        <v>1835</v>
      </c>
      <c r="F352" s="388" t="s">
        <v>1457</v>
      </c>
      <c r="G352" s="322"/>
      <c r="H352" s="322"/>
      <c r="I352" s="325"/>
      <c r="J352" s="325">
        <f>VLOOKUP(C352,'Récap Vol par Tournée'!$A$7:$B$10000,2,FALSE)</f>
        <v>85</v>
      </c>
      <c r="K352" s="308"/>
      <c r="M352"/>
      <c r="N352"/>
    </row>
    <row r="353" spans="1:14">
      <c r="A353" s="322" t="s">
        <v>1834</v>
      </c>
      <c r="B353" s="407">
        <v>45712</v>
      </c>
      <c r="C353" s="391" t="s">
        <v>1734</v>
      </c>
      <c r="D353" s="401" t="s">
        <v>1489</v>
      </c>
      <c r="E353" s="387" t="s">
        <v>1403</v>
      </c>
      <c r="F353" s="388" t="s">
        <v>1444</v>
      </c>
      <c r="G353" s="322"/>
      <c r="H353" s="322"/>
      <c r="I353" s="325"/>
      <c r="J353" s="325">
        <f>VLOOKUP(C353,'Récap Vol par Tournée'!$A$7:$B$10000,2,FALSE)</f>
        <v>220</v>
      </c>
      <c r="K353" s="308"/>
      <c r="M353"/>
      <c r="N353"/>
    </row>
    <row r="354" spans="1:14">
      <c r="A354" s="322" t="s">
        <v>1834</v>
      </c>
      <c r="B354" s="407">
        <v>45712</v>
      </c>
      <c r="C354" s="391" t="s">
        <v>1734</v>
      </c>
      <c r="D354" s="403" t="s">
        <v>1705</v>
      </c>
      <c r="E354" s="387" t="s">
        <v>1404</v>
      </c>
      <c r="F354" s="388" t="s">
        <v>1444</v>
      </c>
      <c r="G354" s="322"/>
      <c r="H354" s="322"/>
      <c r="I354" s="325"/>
      <c r="J354" s="325">
        <f>VLOOKUP(C354,'Récap Vol par Tournée'!$A$7:$B$10000,2,FALSE)</f>
        <v>220</v>
      </c>
      <c r="K354" s="308"/>
      <c r="M354"/>
      <c r="N354"/>
    </row>
    <row r="355" spans="1:14">
      <c r="A355" s="322" t="s">
        <v>1834</v>
      </c>
      <c r="B355" s="407">
        <v>45712</v>
      </c>
      <c r="C355" s="391" t="s">
        <v>1734</v>
      </c>
      <c r="D355" s="402" t="s">
        <v>1658</v>
      </c>
      <c r="E355" s="387" t="s">
        <v>1405</v>
      </c>
      <c r="F355" s="388" t="s">
        <v>1444</v>
      </c>
      <c r="G355" s="322"/>
      <c r="H355" s="322"/>
      <c r="I355" s="325"/>
      <c r="J355" s="325">
        <f>VLOOKUP(C355,'Récap Vol par Tournée'!$A$7:$B$10000,2,FALSE)</f>
        <v>220</v>
      </c>
      <c r="K355" s="308"/>
      <c r="M355"/>
      <c r="N355"/>
    </row>
    <row r="356" spans="1:14">
      <c r="A356" s="322" t="s">
        <v>1834</v>
      </c>
      <c r="B356" s="407">
        <v>45713</v>
      </c>
      <c r="C356" s="391" t="s">
        <v>1735</v>
      </c>
      <c r="D356" s="399" t="s">
        <v>1477</v>
      </c>
      <c r="E356" s="387" t="s">
        <v>1403</v>
      </c>
      <c r="F356" s="388" t="s">
        <v>1444</v>
      </c>
      <c r="G356" s="322"/>
      <c r="H356" s="322"/>
      <c r="I356" s="325"/>
      <c r="J356" s="325">
        <f>VLOOKUP(C356,'Récap Vol par Tournée'!$A$7:$B$10000,2,FALSE)</f>
        <v>44</v>
      </c>
      <c r="K356" s="308"/>
      <c r="M356"/>
      <c r="N356"/>
    </row>
    <row r="357" spans="1:14">
      <c r="A357" s="322" t="s">
        <v>1834</v>
      </c>
      <c r="B357" s="407">
        <v>45713</v>
      </c>
      <c r="C357" s="391" t="s">
        <v>1735</v>
      </c>
      <c r="D357" s="400" t="s">
        <v>1612</v>
      </c>
      <c r="E357" s="387" t="s">
        <v>1404</v>
      </c>
      <c r="F357" s="388" t="s">
        <v>1444</v>
      </c>
      <c r="G357" s="322"/>
      <c r="H357" s="322"/>
      <c r="I357" s="325"/>
      <c r="J357" s="325">
        <f>VLOOKUP(C357,'Récap Vol par Tournée'!$A$7:$B$10000,2,FALSE)</f>
        <v>44</v>
      </c>
      <c r="K357" s="308"/>
      <c r="M357"/>
      <c r="N357"/>
    </row>
    <row r="358" spans="1:14">
      <c r="A358" s="322" t="s">
        <v>1834</v>
      </c>
      <c r="B358" s="407">
        <v>45713</v>
      </c>
      <c r="C358" s="391" t="s">
        <v>1735</v>
      </c>
      <c r="D358" s="400" t="s">
        <v>1612</v>
      </c>
      <c r="E358" s="387" t="s">
        <v>1405</v>
      </c>
      <c r="F358" s="388" t="s">
        <v>1444</v>
      </c>
      <c r="G358" s="322"/>
      <c r="H358" s="322"/>
      <c r="I358" s="325"/>
      <c r="J358" s="325">
        <f>VLOOKUP(C358,'Récap Vol par Tournée'!$A$7:$B$10000,2,FALSE)</f>
        <v>44</v>
      </c>
      <c r="K358" s="308"/>
      <c r="M358"/>
      <c r="N358"/>
    </row>
    <row r="359" spans="1:14">
      <c r="A359" s="322" t="s">
        <v>1834</v>
      </c>
      <c r="B359" s="407">
        <v>45713</v>
      </c>
      <c r="C359" s="391" t="s">
        <v>1736</v>
      </c>
      <c r="D359" s="401" t="s">
        <v>1435</v>
      </c>
      <c r="E359" s="387" t="s">
        <v>1403</v>
      </c>
      <c r="F359" s="388" t="s">
        <v>1457</v>
      </c>
      <c r="G359" s="322"/>
      <c r="H359" s="322"/>
      <c r="I359" s="325"/>
      <c r="J359" s="325">
        <f>VLOOKUP(C359,'Récap Vol par Tournée'!$A$7:$B$10000,2,FALSE)</f>
        <v>101</v>
      </c>
      <c r="K359" s="308"/>
      <c r="M359"/>
      <c r="N359"/>
    </row>
    <row r="360" spans="1:14">
      <c r="A360" s="322" t="s">
        <v>1834</v>
      </c>
      <c r="B360" s="407">
        <v>45713</v>
      </c>
      <c r="C360" s="391" t="s">
        <v>1736</v>
      </c>
      <c r="D360" s="403" t="s">
        <v>1737</v>
      </c>
      <c r="E360" s="387" t="s">
        <v>1404</v>
      </c>
      <c r="F360" s="388" t="s">
        <v>1457</v>
      </c>
      <c r="G360" s="322"/>
      <c r="H360" s="322"/>
      <c r="I360" s="325"/>
      <c r="J360" s="325">
        <f>VLOOKUP(C360,'Récap Vol par Tournée'!$A$7:$B$10000,2,FALSE)</f>
        <v>101</v>
      </c>
      <c r="K360" s="308"/>
      <c r="M360"/>
      <c r="N360"/>
    </row>
    <row r="361" spans="1:14">
      <c r="A361" s="322" t="s">
        <v>1834</v>
      </c>
      <c r="B361" s="407">
        <v>45713</v>
      </c>
      <c r="C361" s="391" t="s">
        <v>1736</v>
      </c>
      <c r="D361" s="400" t="s">
        <v>1738</v>
      </c>
      <c r="E361" s="387" t="s">
        <v>1405</v>
      </c>
      <c r="F361" s="388" t="s">
        <v>1457</v>
      </c>
      <c r="G361" s="322"/>
      <c r="H361" s="326"/>
      <c r="I361" s="325"/>
      <c r="J361" s="325">
        <f>VLOOKUP(C361,'Récap Vol par Tournée'!$A$7:$B$10000,2,FALSE)</f>
        <v>101</v>
      </c>
      <c r="K361" s="308"/>
      <c r="M361"/>
      <c r="N361"/>
    </row>
    <row r="362" spans="1:14">
      <c r="A362" s="322" t="s">
        <v>1834</v>
      </c>
      <c r="B362" s="407">
        <v>45713</v>
      </c>
      <c r="C362" s="391" t="s">
        <v>1739</v>
      </c>
      <c r="D362" s="401" t="s">
        <v>1489</v>
      </c>
      <c r="E362" s="387" t="s">
        <v>1403</v>
      </c>
      <c r="F362" s="388" t="s">
        <v>1646</v>
      </c>
      <c r="G362" s="322"/>
      <c r="H362" s="326"/>
      <c r="I362" s="325"/>
      <c r="J362" s="325">
        <f>VLOOKUP(C362,'Récap Vol par Tournée'!$A$7:$B$10000,2,FALSE)</f>
        <v>32</v>
      </c>
      <c r="K362" s="308"/>
      <c r="M362"/>
      <c r="N362"/>
    </row>
    <row r="363" spans="1:14">
      <c r="A363" s="322" t="s">
        <v>1834</v>
      </c>
      <c r="B363" s="407">
        <v>45713</v>
      </c>
      <c r="C363" s="391" t="s">
        <v>1739</v>
      </c>
      <c r="D363" s="401" t="s">
        <v>1740</v>
      </c>
      <c r="E363" s="387" t="s">
        <v>1404</v>
      </c>
      <c r="F363" s="388" t="s">
        <v>1646</v>
      </c>
      <c r="G363" s="322"/>
      <c r="H363" s="322"/>
      <c r="I363" s="325"/>
      <c r="J363" s="325">
        <f>VLOOKUP(C363,'Récap Vol par Tournée'!$A$7:$B$10000,2,FALSE)</f>
        <v>32</v>
      </c>
      <c r="K363" s="308"/>
      <c r="M363"/>
      <c r="N363"/>
    </row>
    <row r="364" spans="1:14">
      <c r="A364" s="322" t="s">
        <v>1834</v>
      </c>
      <c r="B364" s="407">
        <v>45713</v>
      </c>
      <c r="C364" s="391" t="s">
        <v>1739</v>
      </c>
      <c r="D364" s="403" t="s">
        <v>1726</v>
      </c>
      <c r="E364" s="387" t="s">
        <v>1405</v>
      </c>
      <c r="F364" s="388" t="s">
        <v>1646</v>
      </c>
      <c r="G364" s="322"/>
      <c r="H364" s="322"/>
      <c r="I364" s="325"/>
      <c r="J364" s="325">
        <f>VLOOKUP(C364,'Récap Vol par Tournée'!$A$7:$B$10000,2,FALSE)</f>
        <v>32</v>
      </c>
      <c r="K364" s="308"/>
      <c r="M364"/>
      <c r="N364"/>
    </row>
    <row r="365" spans="1:14">
      <c r="A365" s="322" t="s">
        <v>1834</v>
      </c>
      <c r="B365" s="407">
        <v>45713</v>
      </c>
      <c r="C365" s="391" t="s">
        <v>1739</v>
      </c>
      <c r="D365" s="394" t="s">
        <v>1484</v>
      </c>
      <c r="E365" s="387" t="s">
        <v>1406</v>
      </c>
      <c r="F365" s="388" t="s">
        <v>1646</v>
      </c>
      <c r="G365" s="322"/>
      <c r="H365" s="322"/>
      <c r="I365" s="308"/>
      <c r="J365" s="325">
        <f>VLOOKUP(C365,'Récap Vol par Tournée'!$A$7:$B$10000,2,FALSE)</f>
        <v>32</v>
      </c>
      <c r="K365" s="308"/>
      <c r="M365"/>
      <c r="N365"/>
    </row>
    <row r="366" spans="1:14">
      <c r="A366" s="322" t="s">
        <v>1834</v>
      </c>
      <c r="B366" s="407">
        <v>45714</v>
      </c>
      <c r="C366" s="391" t="s">
        <v>1741</v>
      </c>
      <c r="D366" s="408" t="s">
        <v>1435</v>
      </c>
      <c r="E366" s="387" t="s">
        <v>1403</v>
      </c>
      <c r="F366" s="388" t="s">
        <v>1444</v>
      </c>
      <c r="G366" s="322"/>
      <c r="H366" s="322"/>
      <c r="I366" s="325"/>
      <c r="J366" s="325">
        <f>VLOOKUP(C366,'Récap Vol par Tournée'!$A$7:$B$10000,2,FALSE)</f>
        <v>150.93</v>
      </c>
      <c r="K366" s="308"/>
      <c r="M366"/>
      <c r="N366"/>
    </row>
    <row r="367" spans="1:14">
      <c r="A367" s="322" t="s">
        <v>1834</v>
      </c>
      <c r="B367" s="407">
        <v>45714</v>
      </c>
      <c r="C367" s="391" t="s">
        <v>1741</v>
      </c>
      <c r="D367" s="400" t="s">
        <v>1742</v>
      </c>
      <c r="E367" s="387" t="s">
        <v>1404</v>
      </c>
      <c r="F367" s="388" t="s">
        <v>1444</v>
      </c>
      <c r="G367" s="322"/>
      <c r="H367" s="322"/>
      <c r="I367" s="325"/>
      <c r="J367" s="325">
        <f>VLOOKUP(C367,'Récap Vol par Tournée'!$A$7:$B$10000,2,FALSE)</f>
        <v>150.93</v>
      </c>
      <c r="K367" s="308"/>
      <c r="M367"/>
      <c r="N367"/>
    </row>
    <row r="368" spans="1:14">
      <c r="A368" s="322" t="s">
        <v>1834</v>
      </c>
      <c r="B368" s="407">
        <v>45714</v>
      </c>
      <c r="C368" s="391" t="s">
        <v>1743</v>
      </c>
      <c r="D368" s="401" t="s">
        <v>1489</v>
      </c>
      <c r="E368" s="387" t="s">
        <v>1403</v>
      </c>
      <c r="F368" s="388" t="s">
        <v>1438</v>
      </c>
      <c r="G368" s="322"/>
      <c r="H368" s="322"/>
      <c r="I368" s="325"/>
      <c r="J368" s="325">
        <f>VLOOKUP(C368,'Récap Vol par Tournée'!$A$7:$B$10000,2,FALSE)</f>
        <v>100.7</v>
      </c>
      <c r="K368" s="308"/>
      <c r="M368"/>
      <c r="N368"/>
    </row>
    <row r="369" spans="1:14">
      <c r="A369" s="322" t="s">
        <v>1834</v>
      </c>
      <c r="B369" s="407">
        <v>45714</v>
      </c>
      <c r="C369" s="391" t="s">
        <v>1743</v>
      </c>
      <c r="D369" s="403" t="s">
        <v>1666</v>
      </c>
      <c r="E369" s="387" t="s">
        <v>1404</v>
      </c>
      <c r="F369" s="388" t="s">
        <v>1438</v>
      </c>
      <c r="G369" s="322"/>
      <c r="H369" s="322"/>
      <c r="I369" s="325"/>
      <c r="J369" s="325">
        <f>VLOOKUP(C369,'Récap Vol par Tournée'!$A$7:$B$10000,2,FALSE)</f>
        <v>100.7</v>
      </c>
      <c r="K369" s="308"/>
      <c r="M369"/>
      <c r="N369"/>
    </row>
    <row r="370" spans="1:14">
      <c r="A370" s="322" t="s">
        <v>1834</v>
      </c>
      <c r="B370" s="407">
        <v>45714</v>
      </c>
      <c r="C370" s="391" t="s">
        <v>1743</v>
      </c>
      <c r="D370" s="402" t="s">
        <v>1737</v>
      </c>
      <c r="E370" s="387" t="s">
        <v>1405</v>
      </c>
      <c r="F370" s="388" t="s">
        <v>1438</v>
      </c>
      <c r="G370" s="322"/>
      <c r="H370" s="322"/>
      <c r="I370" s="325"/>
      <c r="J370" s="325">
        <f>VLOOKUP(C370,'Récap Vol par Tournée'!$A$7:$B$10000,2,FALSE)</f>
        <v>100.7</v>
      </c>
      <c r="K370" s="308"/>
      <c r="M370"/>
      <c r="N370"/>
    </row>
    <row r="371" spans="1:14">
      <c r="A371" s="322" t="s">
        <v>1834</v>
      </c>
      <c r="B371" s="407">
        <v>45714</v>
      </c>
      <c r="C371" s="391" t="s">
        <v>1744</v>
      </c>
      <c r="D371" s="401" t="s">
        <v>1678</v>
      </c>
      <c r="E371" s="387" t="s">
        <v>1403</v>
      </c>
      <c r="F371" s="388" t="s">
        <v>1444</v>
      </c>
      <c r="G371" s="322"/>
      <c r="H371" s="322"/>
      <c r="I371" s="325"/>
      <c r="J371" s="325">
        <f>VLOOKUP(C371,'Récap Vol par Tournée'!$A$7:$B$10000,2,FALSE)</f>
        <v>80.319999999999993</v>
      </c>
      <c r="K371" s="308"/>
      <c r="M371"/>
      <c r="N371"/>
    </row>
    <row r="372" spans="1:14">
      <c r="A372" s="322" t="s">
        <v>1834</v>
      </c>
      <c r="B372" s="407">
        <v>45714</v>
      </c>
      <c r="C372" s="391" t="s">
        <v>1744</v>
      </c>
      <c r="D372" s="400" t="s">
        <v>1612</v>
      </c>
      <c r="E372" s="387" t="s">
        <v>1404</v>
      </c>
      <c r="F372" s="388" t="s">
        <v>1444</v>
      </c>
      <c r="G372" s="322"/>
      <c r="H372" s="322"/>
      <c r="I372" s="325"/>
      <c r="J372" s="325">
        <f>VLOOKUP(C372,'Récap Vol par Tournée'!$A$7:$B$10000,2,FALSE)</f>
        <v>80.319999999999993</v>
      </c>
      <c r="K372" s="308"/>
      <c r="M372"/>
      <c r="N372"/>
    </row>
    <row r="373" spans="1:14">
      <c r="A373" s="322" t="s">
        <v>1834</v>
      </c>
      <c r="B373" s="407">
        <v>45714</v>
      </c>
      <c r="C373" s="391" t="s">
        <v>1744</v>
      </c>
      <c r="D373" s="400" t="s">
        <v>1612</v>
      </c>
      <c r="E373" s="387" t="s">
        <v>1405</v>
      </c>
      <c r="F373" s="388" t="s">
        <v>1444</v>
      </c>
      <c r="G373" s="322"/>
      <c r="H373" s="322"/>
      <c r="I373" s="325"/>
      <c r="J373" s="325">
        <f>VLOOKUP(C373,'Récap Vol par Tournée'!$A$7:$B$10000,2,FALSE)</f>
        <v>80.319999999999993</v>
      </c>
      <c r="K373" s="308"/>
    </row>
    <row r="374" spans="1:14">
      <c r="A374" s="322" t="s">
        <v>1834</v>
      </c>
      <c r="B374" s="407">
        <v>45715</v>
      </c>
      <c r="C374" s="391" t="s">
        <v>1745</v>
      </c>
      <c r="D374" s="399" t="s">
        <v>1477</v>
      </c>
      <c r="E374" s="387" t="s">
        <v>1403</v>
      </c>
      <c r="F374" s="388" t="s">
        <v>1438</v>
      </c>
      <c r="G374" s="322"/>
      <c r="H374" s="322"/>
      <c r="I374" s="325"/>
      <c r="J374" s="325">
        <f>VLOOKUP(C374,'Récap Vol par Tournée'!$A$7:$B$10000,2,FALSE)</f>
        <v>118</v>
      </c>
      <c r="K374" s="308"/>
    </row>
    <row r="375" spans="1:14">
      <c r="A375" s="322" t="s">
        <v>1834</v>
      </c>
      <c r="B375" s="407">
        <v>45715</v>
      </c>
      <c r="C375" s="391" t="s">
        <v>1745</v>
      </c>
      <c r="D375" s="403" t="s">
        <v>1609</v>
      </c>
      <c r="E375" s="387" t="s">
        <v>1404</v>
      </c>
      <c r="F375" s="388" t="s">
        <v>1438</v>
      </c>
      <c r="G375" s="322"/>
      <c r="H375" s="322"/>
      <c r="I375" s="325"/>
      <c r="J375" s="325">
        <f>VLOOKUP(C375,'Récap Vol par Tournée'!$A$7:$B$10000,2,FALSE)</f>
        <v>118</v>
      </c>
      <c r="K375" s="308"/>
    </row>
    <row r="376" spans="1:14">
      <c r="A376" s="322" t="s">
        <v>1834</v>
      </c>
      <c r="B376" s="407">
        <v>45715</v>
      </c>
      <c r="C376" s="391" t="s">
        <v>1745</v>
      </c>
      <c r="D376" s="403" t="s">
        <v>1726</v>
      </c>
      <c r="E376" s="387" t="s">
        <v>1405</v>
      </c>
      <c r="F376" s="388" t="s">
        <v>1438</v>
      </c>
      <c r="G376" s="322"/>
      <c r="H376" s="322"/>
      <c r="I376" s="325"/>
      <c r="J376" s="325">
        <f>VLOOKUP(C376,'Récap Vol par Tournée'!$A$7:$B$10000,2,FALSE)</f>
        <v>118</v>
      </c>
      <c r="K376" s="308"/>
    </row>
    <row r="377" spans="1:14">
      <c r="A377" s="322" t="s">
        <v>1834</v>
      </c>
      <c r="B377" s="407">
        <v>45715</v>
      </c>
      <c r="C377" s="391" t="s">
        <v>1746</v>
      </c>
      <c r="D377" s="401" t="s">
        <v>1568</v>
      </c>
      <c r="E377" s="387" t="s">
        <v>1403</v>
      </c>
      <c r="F377" s="388" t="s">
        <v>1457</v>
      </c>
      <c r="G377" s="322"/>
      <c r="H377" s="322"/>
      <c r="I377" s="325"/>
      <c r="J377" s="325">
        <f>VLOOKUP(C377,'Récap Vol par Tournée'!$A$7:$B$10000,2,FALSE)</f>
        <v>87.5</v>
      </c>
      <c r="K377" s="308"/>
    </row>
    <row r="378" spans="1:14">
      <c r="A378" s="322" t="s">
        <v>1834</v>
      </c>
      <c r="B378" s="407">
        <v>45715</v>
      </c>
      <c r="C378" s="391" t="s">
        <v>1746</v>
      </c>
      <c r="D378" s="403" t="s">
        <v>1737</v>
      </c>
      <c r="E378" s="387" t="s">
        <v>1404</v>
      </c>
      <c r="F378" s="388" t="s">
        <v>1457</v>
      </c>
      <c r="G378" s="322"/>
      <c r="H378" s="322"/>
      <c r="I378" s="325"/>
      <c r="J378" s="325">
        <f>VLOOKUP(C378,'Récap Vol par Tournée'!$A$7:$B$10000,2,FALSE)</f>
        <v>87.5</v>
      </c>
      <c r="K378" s="308"/>
    </row>
    <row r="379" spans="1:14">
      <c r="A379" s="322" t="s">
        <v>1834</v>
      </c>
      <c r="B379" s="407">
        <v>45715</v>
      </c>
      <c r="C379" s="391" t="s">
        <v>1746</v>
      </c>
      <c r="D379" s="403" t="s">
        <v>1690</v>
      </c>
      <c r="E379" s="387" t="s">
        <v>1405</v>
      </c>
      <c r="F379" s="388" t="s">
        <v>1457</v>
      </c>
      <c r="G379" s="322"/>
      <c r="H379" s="322"/>
      <c r="I379" s="325"/>
      <c r="J379" s="325">
        <f>VLOOKUP(C379,'Récap Vol par Tournée'!$A$7:$B$10000,2,FALSE)</f>
        <v>87.5</v>
      </c>
      <c r="K379" s="308"/>
    </row>
    <row r="380" spans="1:14">
      <c r="A380" s="322" t="s">
        <v>1834</v>
      </c>
      <c r="B380" s="407">
        <v>45715</v>
      </c>
      <c r="C380" s="391" t="s">
        <v>1747</v>
      </c>
      <c r="D380" s="401" t="s">
        <v>1435</v>
      </c>
      <c r="E380" s="387" t="s">
        <v>1403</v>
      </c>
      <c r="F380" s="388" t="s">
        <v>1444</v>
      </c>
      <c r="G380" s="322"/>
      <c r="H380" s="322"/>
      <c r="I380" s="325"/>
      <c r="J380" s="325">
        <f>VLOOKUP(C380,'Récap Vol par Tournée'!$A$7:$B$10000,2,FALSE)</f>
        <v>111.7</v>
      </c>
      <c r="K380" s="308"/>
    </row>
    <row r="381" spans="1:14">
      <c r="A381" s="322" t="s">
        <v>1834</v>
      </c>
      <c r="B381" s="407">
        <v>45715</v>
      </c>
      <c r="C381" s="391" t="s">
        <v>1747</v>
      </c>
      <c r="D381" s="403" t="s">
        <v>1607</v>
      </c>
      <c r="E381" s="387" t="s">
        <v>1404</v>
      </c>
      <c r="F381" s="388" t="s">
        <v>1444</v>
      </c>
      <c r="G381" s="322"/>
      <c r="H381" s="322"/>
      <c r="I381" s="325"/>
      <c r="J381" s="325">
        <f>VLOOKUP(C381,'Récap Vol par Tournée'!$A$7:$B$10000,2,FALSE)</f>
        <v>111.7</v>
      </c>
      <c r="K381" s="308"/>
    </row>
    <row r="382" spans="1:14">
      <c r="A382" s="322" t="s">
        <v>1834</v>
      </c>
      <c r="B382" s="407">
        <v>45715</v>
      </c>
      <c r="C382" s="391" t="s">
        <v>1747</v>
      </c>
      <c r="D382" s="403" t="s">
        <v>1509</v>
      </c>
      <c r="E382" s="387" t="s">
        <v>1405</v>
      </c>
      <c r="F382" s="388" t="s">
        <v>1444</v>
      </c>
      <c r="G382" s="322"/>
      <c r="H382" s="322"/>
      <c r="I382" s="325"/>
      <c r="J382" s="325">
        <f>VLOOKUP(C382,'Récap Vol par Tournée'!$A$7:$B$10000,2,FALSE)</f>
        <v>111.7</v>
      </c>
      <c r="K382" s="308"/>
    </row>
    <row r="383" spans="1:14">
      <c r="A383" s="322" t="s">
        <v>1834</v>
      </c>
      <c r="B383" s="407">
        <v>45715</v>
      </c>
      <c r="C383" s="391" t="s">
        <v>1748</v>
      </c>
      <c r="D383" s="401" t="s">
        <v>1749</v>
      </c>
      <c r="E383" s="387" t="s">
        <v>1403</v>
      </c>
      <c r="F383" s="388" t="s">
        <v>1461</v>
      </c>
      <c r="G383" s="322"/>
      <c r="H383" s="322"/>
      <c r="I383" s="325"/>
      <c r="J383" s="325">
        <f>VLOOKUP(C383,'Récap Vol par Tournée'!$A$7:$B$10000,2,FALSE)</f>
        <v>43.9</v>
      </c>
      <c r="K383" s="308"/>
    </row>
    <row r="384" spans="1:14">
      <c r="A384" s="322" t="s">
        <v>1834</v>
      </c>
      <c r="B384" s="407">
        <v>45715</v>
      </c>
      <c r="C384" s="391" t="s">
        <v>1748</v>
      </c>
      <c r="D384" s="403" t="s">
        <v>1750</v>
      </c>
      <c r="E384" s="387" t="s">
        <v>1404</v>
      </c>
      <c r="F384" s="388" t="s">
        <v>1461</v>
      </c>
      <c r="G384" s="322"/>
      <c r="H384" s="322"/>
      <c r="I384" s="325"/>
      <c r="J384" s="325">
        <f>VLOOKUP(C384,'Récap Vol par Tournée'!$A$7:$B$10000,2,FALSE)</f>
        <v>43.9</v>
      </c>
      <c r="K384" s="308"/>
    </row>
    <row r="385" spans="1:11">
      <c r="A385" s="322" t="s">
        <v>1834</v>
      </c>
      <c r="B385" s="407">
        <v>45716</v>
      </c>
      <c r="C385" s="391" t="s">
        <v>1751</v>
      </c>
      <c r="D385" s="401" t="s">
        <v>1435</v>
      </c>
      <c r="E385" s="387" t="s">
        <v>1403</v>
      </c>
      <c r="F385" s="388" t="s">
        <v>1457</v>
      </c>
      <c r="G385" s="322"/>
      <c r="H385" s="322"/>
      <c r="I385" s="325"/>
      <c r="J385" s="325">
        <f>VLOOKUP(C385,'Récap Vol par Tournée'!$A$7:$B$10000,2,FALSE)</f>
        <v>171.7</v>
      </c>
      <c r="K385" s="308"/>
    </row>
    <row r="386" spans="1:11">
      <c r="A386" s="322" t="s">
        <v>1834</v>
      </c>
      <c r="B386" s="407">
        <v>45716</v>
      </c>
      <c r="C386" s="391" t="s">
        <v>1751</v>
      </c>
      <c r="D386" s="403" t="s">
        <v>1752</v>
      </c>
      <c r="E386" s="387" t="s">
        <v>1404</v>
      </c>
      <c r="F386" s="388" t="s">
        <v>1457</v>
      </c>
      <c r="G386" s="322"/>
      <c r="H386" s="322"/>
      <c r="I386" s="325"/>
      <c r="J386" s="325">
        <f>VLOOKUP(C386,'Récap Vol par Tournée'!$A$7:$B$10000,2,FALSE)</f>
        <v>171.7</v>
      </c>
      <c r="K386" s="308"/>
    </row>
    <row r="387" spans="1:11">
      <c r="A387" s="322" t="s">
        <v>1834</v>
      </c>
      <c r="B387" s="407">
        <v>45716</v>
      </c>
      <c r="C387" s="391" t="s">
        <v>1751</v>
      </c>
      <c r="D387" s="394" t="s">
        <v>1509</v>
      </c>
      <c r="E387" s="387" t="s">
        <v>1405</v>
      </c>
      <c r="F387" s="388" t="s">
        <v>1457</v>
      </c>
      <c r="G387" s="322"/>
      <c r="H387" s="322"/>
      <c r="I387" s="325"/>
      <c r="J387" s="325">
        <f>VLOOKUP(C387,'Récap Vol par Tournée'!$A$7:$B$10000,2,FALSE)</f>
        <v>171.7</v>
      </c>
      <c r="K387" s="308"/>
    </row>
    <row r="388" spans="1:11">
      <c r="A388" s="322" t="s">
        <v>1834</v>
      </c>
      <c r="B388" s="407">
        <v>45716</v>
      </c>
      <c r="C388" s="391" t="s">
        <v>1753</v>
      </c>
      <c r="D388" s="401" t="s">
        <v>1442</v>
      </c>
      <c r="E388" s="387" t="s">
        <v>1403</v>
      </c>
      <c r="F388" s="388" t="s">
        <v>1438</v>
      </c>
      <c r="G388" s="322"/>
      <c r="H388" s="322"/>
      <c r="I388" s="325"/>
      <c r="J388" s="325">
        <f>VLOOKUP(C388,'Récap Vol par Tournée'!$A$7:$B$10000,2,FALSE)</f>
        <v>75</v>
      </c>
      <c r="K388" s="308"/>
    </row>
    <row r="389" spans="1:11">
      <c r="A389" s="322" t="s">
        <v>1834</v>
      </c>
      <c r="B389" s="407">
        <v>45716</v>
      </c>
      <c r="C389" s="391" t="s">
        <v>1753</v>
      </c>
      <c r="D389" s="400" t="s">
        <v>1726</v>
      </c>
      <c r="E389" s="387" t="s">
        <v>1404</v>
      </c>
      <c r="F389" s="388" t="s">
        <v>1438</v>
      </c>
      <c r="G389" s="322"/>
      <c r="H389" s="326"/>
      <c r="I389" s="325"/>
      <c r="J389" s="325">
        <f>VLOOKUP(C389,'Récap Vol par Tournée'!$A$7:$B$10000,2,FALSE)</f>
        <v>75</v>
      </c>
      <c r="K389" s="308"/>
    </row>
    <row r="390" spans="1:11">
      <c r="A390" s="322" t="s">
        <v>1834</v>
      </c>
      <c r="B390" s="407">
        <v>45716</v>
      </c>
      <c r="C390" s="391" t="s">
        <v>1753</v>
      </c>
      <c r="D390" s="403" t="s">
        <v>1609</v>
      </c>
      <c r="E390" s="387" t="s">
        <v>1405</v>
      </c>
      <c r="F390" s="388" t="s">
        <v>1438</v>
      </c>
      <c r="G390" s="322"/>
      <c r="H390" s="322"/>
      <c r="I390" s="325"/>
      <c r="J390" s="325">
        <f>VLOOKUP(C390,'Récap Vol par Tournée'!$A$7:$B$10000,2,FALSE)</f>
        <v>75</v>
      </c>
      <c r="K390" s="308"/>
    </row>
    <row r="391" spans="1:11">
      <c r="A391" s="322" t="s">
        <v>1834</v>
      </c>
      <c r="B391" s="407">
        <v>45716</v>
      </c>
      <c r="C391" s="391" t="s">
        <v>1754</v>
      </c>
      <c r="D391" s="401" t="s">
        <v>1529</v>
      </c>
      <c r="E391" s="387" t="s">
        <v>1403</v>
      </c>
      <c r="F391" s="388" t="s">
        <v>1444</v>
      </c>
      <c r="G391" s="322"/>
      <c r="H391" s="322"/>
      <c r="I391" s="325"/>
      <c r="J391" s="325">
        <f>VLOOKUP(C391,'Récap Vol par Tournée'!$A$7:$B$10000,2,FALSE)</f>
        <v>35.630000000000003</v>
      </c>
      <c r="K391" s="308"/>
    </row>
    <row r="392" spans="1:11">
      <c r="A392" s="322" t="s">
        <v>1834</v>
      </c>
      <c r="B392" s="407">
        <v>45716</v>
      </c>
      <c r="C392" s="391" t="s">
        <v>1754</v>
      </c>
      <c r="D392" s="400" t="s">
        <v>1612</v>
      </c>
      <c r="E392" s="387" t="s">
        <v>1404</v>
      </c>
      <c r="F392" s="388" t="s">
        <v>1444</v>
      </c>
      <c r="G392" s="322"/>
      <c r="H392" s="326"/>
      <c r="I392" s="325"/>
      <c r="J392" s="325">
        <f>VLOOKUP(C392,'Récap Vol par Tournée'!$A$7:$B$10000,2,FALSE)</f>
        <v>35.630000000000003</v>
      </c>
      <c r="K392" s="308"/>
    </row>
    <row r="393" spans="1:11">
      <c r="A393" s="322" t="s">
        <v>1834</v>
      </c>
      <c r="B393" s="407">
        <v>45716</v>
      </c>
      <c r="C393" s="391" t="s">
        <v>1754</v>
      </c>
      <c r="D393" s="400" t="s">
        <v>1612</v>
      </c>
      <c r="E393" s="387" t="s">
        <v>1405</v>
      </c>
      <c r="F393" s="388" t="s">
        <v>1444</v>
      </c>
      <c r="G393" s="322"/>
      <c r="H393" s="326"/>
      <c r="I393" s="325"/>
      <c r="J393" s="325">
        <f>VLOOKUP(C393,'Récap Vol par Tournée'!$A$7:$B$10000,2,FALSE)</f>
        <v>35.630000000000003</v>
      </c>
      <c r="K393" s="308"/>
    </row>
    <row r="394" spans="1:11">
      <c r="A394" s="322" t="s">
        <v>1834</v>
      </c>
      <c r="B394" s="407">
        <v>45716</v>
      </c>
      <c r="C394" s="391" t="s">
        <v>1755</v>
      </c>
      <c r="D394" s="399" t="s">
        <v>1493</v>
      </c>
      <c r="E394" s="387" t="s">
        <v>1403</v>
      </c>
      <c r="F394" s="388" t="s">
        <v>1461</v>
      </c>
      <c r="G394" s="322"/>
      <c r="H394" s="322"/>
      <c r="I394" s="325"/>
      <c r="J394" s="325">
        <f>VLOOKUP(C394,'Récap Vol par Tournée'!$A$7:$B$10000,2,FALSE)</f>
        <v>77</v>
      </c>
      <c r="K394" s="308"/>
    </row>
    <row r="395" spans="1:11">
      <c r="A395" s="322" t="s">
        <v>1834</v>
      </c>
      <c r="B395" s="407">
        <v>45716</v>
      </c>
      <c r="C395" s="391" t="s">
        <v>1755</v>
      </c>
      <c r="D395" s="402" t="s">
        <v>1526</v>
      </c>
      <c r="E395" s="387" t="s">
        <v>1404</v>
      </c>
      <c r="F395" s="388" t="s">
        <v>1461</v>
      </c>
      <c r="G395" s="322"/>
      <c r="H395" s="322"/>
      <c r="I395" s="325"/>
      <c r="J395" s="325">
        <f>VLOOKUP(C395,'Récap Vol par Tournée'!$A$7:$B$10000,2,FALSE)</f>
        <v>77</v>
      </c>
      <c r="K395" s="308"/>
    </row>
    <row r="396" spans="1:11">
      <c r="A396" s="322" t="s">
        <v>1837</v>
      </c>
      <c r="B396" s="407">
        <v>45717</v>
      </c>
      <c r="C396" s="322" t="s">
        <v>1756</v>
      </c>
      <c r="D396" s="336" t="s">
        <v>1757</v>
      </c>
      <c r="E396" s="387" t="s">
        <v>1403</v>
      </c>
      <c r="F396" s="388" t="s">
        <v>1457</v>
      </c>
      <c r="G396" s="322"/>
      <c r="H396" s="322"/>
      <c r="I396" s="308"/>
      <c r="J396" s="325"/>
      <c r="K396" s="308"/>
    </row>
    <row r="397" spans="1:11">
      <c r="A397" s="322" t="s">
        <v>1837</v>
      </c>
      <c r="B397" s="407">
        <v>45717</v>
      </c>
      <c r="C397" s="322" t="s">
        <v>1756</v>
      </c>
      <c r="D397" s="345" t="s">
        <v>1564</v>
      </c>
      <c r="E397" s="387" t="s">
        <v>1404</v>
      </c>
      <c r="F397" s="388" t="s">
        <v>1457</v>
      </c>
      <c r="G397" s="322"/>
      <c r="H397" s="322"/>
      <c r="I397" s="325"/>
      <c r="J397" s="325"/>
      <c r="K397" s="308"/>
    </row>
    <row r="398" spans="1:11">
      <c r="A398" s="322" t="s">
        <v>1837</v>
      </c>
      <c r="B398" s="407">
        <v>45717</v>
      </c>
      <c r="C398" s="322" t="s">
        <v>1756</v>
      </c>
      <c r="D398" s="345" t="s">
        <v>1658</v>
      </c>
      <c r="E398" s="387" t="s">
        <v>1405</v>
      </c>
      <c r="F398" s="388" t="s">
        <v>1457</v>
      </c>
      <c r="G398" s="322"/>
      <c r="H398" s="322"/>
      <c r="I398" s="325"/>
      <c r="J398" s="325"/>
      <c r="K398" s="308"/>
    </row>
    <row r="399" spans="1:11">
      <c r="A399" s="322" t="s">
        <v>1837</v>
      </c>
      <c r="B399" s="407">
        <v>45718</v>
      </c>
      <c r="C399" s="322" t="s">
        <v>1758</v>
      </c>
      <c r="D399" s="303" t="s">
        <v>1477</v>
      </c>
      <c r="E399" s="387" t="s">
        <v>1403</v>
      </c>
      <c r="F399" s="388" t="s">
        <v>1457</v>
      </c>
      <c r="G399" s="322"/>
      <c r="H399" s="322"/>
      <c r="I399" s="325"/>
      <c r="J399" s="325"/>
      <c r="K399" s="308"/>
    </row>
    <row r="400" spans="1:11">
      <c r="A400" s="322" t="s">
        <v>1837</v>
      </c>
      <c r="B400" s="407">
        <v>45718</v>
      </c>
      <c r="C400" s="322" t="s">
        <v>1758</v>
      </c>
      <c r="D400" s="381" t="s">
        <v>1520</v>
      </c>
      <c r="E400" s="387" t="s">
        <v>1404</v>
      </c>
      <c r="F400" s="388" t="s">
        <v>1457</v>
      </c>
      <c r="H400" s="322"/>
      <c r="I400" s="325"/>
      <c r="J400" s="325"/>
      <c r="K400" s="308"/>
    </row>
    <row r="401" spans="1:11">
      <c r="A401" s="322" t="s">
        <v>1837</v>
      </c>
      <c r="B401" s="407">
        <v>45718</v>
      </c>
      <c r="C401" s="322" t="s">
        <v>1758</v>
      </c>
      <c r="D401" s="381" t="s">
        <v>1672</v>
      </c>
      <c r="E401" s="387" t="s">
        <v>1405</v>
      </c>
      <c r="F401" s="388" t="s">
        <v>1457</v>
      </c>
      <c r="G401" s="322"/>
      <c r="H401" s="322"/>
      <c r="I401" s="325"/>
      <c r="J401" s="325"/>
      <c r="K401" s="308"/>
    </row>
    <row r="402" spans="1:11">
      <c r="A402" s="322" t="s">
        <v>1837</v>
      </c>
      <c r="B402" s="407">
        <v>45718</v>
      </c>
      <c r="C402" s="322" t="s">
        <v>1758</v>
      </c>
      <c r="D402" s="261" t="s">
        <v>1595</v>
      </c>
      <c r="E402" s="387" t="s">
        <v>1406</v>
      </c>
      <c r="F402" s="388" t="s">
        <v>1457</v>
      </c>
      <c r="G402" s="322"/>
      <c r="H402" s="322"/>
      <c r="I402" s="325"/>
      <c r="J402" s="325"/>
      <c r="K402" s="308"/>
    </row>
    <row r="403" spans="1:11">
      <c r="A403" s="322" t="s">
        <v>1837</v>
      </c>
      <c r="B403" s="407">
        <v>45718</v>
      </c>
      <c r="C403" s="322" t="s">
        <v>1758</v>
      </c>
      <c r="D403" s="373" t="s">
        <v>1635</v>
      </c>
      <c r="E403" s="387" t="s">
        <v>1835</v>
      </c>
      <c r="F403" s="388" t="s">
        <v>1457</v>
      </c>
      <c r="G403" s="322"/>
      <c r="H403" s="322"/>
      <c r="I403" s="325"/>
      <c r="J403" s="325"/>
      <c r="K403" s="308"/>
    </row>
    <row r="404" spans="1:11">
      <c r="A404" s="322" t="s">
        <v>1837</v>
      </c>
      <c r="B404" s="407">
        <v>45719</v>
      </c>
      <c r="C404" s="322" t="s">
        <v>1759</v>
      </c>
      <c r="D404" s="341" t="s">
        <v>1683</v>
      </c>
      <c r="E404" s="387" t="s">
        <v>1403</v>
      </c>
      <c r="F404" s="322" t="s">
        <v>1646</v>
      </c>
      <c r="G404" s="322"/>
      <c r="H404" s="322"/>
      <c r="I404" s="325"/>
      <c r="J404" s="325"/>
      <c r="K404" s="308"/>
    </row>
    <row r="405" spans="1:11">
      <c r="A405" s="322" t="s">
        <v>1837</v>
      </c>
      <c r="B405" s="407">
        <v>45719</v>
      </c>
      <c r="C405" s="322" t="s">
        <v>1760</v>
      </c>
      <c r="D405" s="341" t="s">
        <v>1435</v>
      </c>
      <c r="E405" s="387" t="s">
        <v>1403</v>
      </c>
      <c r="F405" s="388" t="s">
        <v>1444</v>
      </c>
      <c r="G405" s="322"/>
      <c r="H405" s="322"/>
      <c r="I405" s="325"/>
      <c r="J405" s="325"/>
      <c r="K405" s="308"/>
    </row>
    <row r="406" spans="1:11">
      <c r="A406" s="322" t="s">
        <v>1837</v>
      </c>
      <c r="B406" s="407">
        <v>45719</v>
      </c>
      <c r="C406" s="322" t="s">
        <v>1760</v>
      </c>
      <c r="D406" s="372" t="s">
        <v>1705</v>
      </c>
      <c r="E406" s="387" t="s">
        <v>1404</v>
      </c>
      <c r="F406" s="388" t="s">
        <v>1444</v>
      </c>
      <c r="G406" s="322"/>
      <c r="H406" s="322"/>
      <c r="I406" s="325"/>
      <c r="J406" s="325"/>
      <c r="K406" s="308"/>
    </row>
    <row r="407" spans="1:11">
      <c r="A407" s="322" t="s">
        <v>1837</v>
      </c>
      <c r="B407" s="407">
        <v>45719</v>
      </c>
      <c r="C407" s="322" t="s">
        <v>1760</v>
      </c>
      <c r="D407" s="345" t="s">
        <v>1527</v>
      </c>
      <c r="E407" s="387" t="s">
        <v>1405</v>
      </c>
      <c r="F407" s="388" t="s">
        <v>1444</v>
      </c>
      <c r="G407" s="322"/>
      <c r="H407" s="322"/>
      <c r="I407" s="325"/>
      <c r="J407" s="325"/>
      <c r="K407" s="308"/>
    </row>
    <row r="408" spans="1:11">
      <c r="A408" s="322" t="s">
        <v>1837</v>
      </c>
      <c r="B408" s="407">
        <v>45719</v>
      </c>
      <c r="C408" s="322" t="s">
        <v>1761</v>
      </c>
      <c r="D408" s="287" t="s">
        <v>1523</v>
      </c>
      <c r="E408" s="387" t="s">
        <v>1403</v>
      </c>
      <c r="F408" s="388" t="s">
        <v>1457</v>
      </c>
      <c r="G408" s="322"/>
      <c r="H408" s="322"/>
      <c r="I408" s="325"/>
      <c r="J408" s="325"/>
      <c r="K408" s="308"/>
    </row>
    <row r="409" spans="1:11">
      <c r="A409" s="322" t="s">
        <v>1837</v>
      </c>
      <c r="B409" s="407">
        <v>45719</v>
      </c>
      <c r="C409" s="322" t="s">
        <v>1761</v>
      </c>
      <c r="D409" s="372" t="s">
        <v>1762</v>
      </c>
      <c r="E409" s="387" t="s">
        <v>1404</v>
      </c>
      <c r="F409" s="388" t="s">
        <v>1457</v>
      </c>
      <c r="G409" s="322"/>
      <c r="H409" s="322"/>
      <c r="I409" s="325"/>
      <c r="J409" s="325"/>
      <c r="K409" s="308"/>
    </row>
    <row r="410" spans="1:11">
      <c r="A410" s="322" t="s">
        <v>1837</v>
      </c>
      <c r="B410" s="407">
        <v>45720</v>
      </c>
      <c r="C410" s="322" t="s">
        <v>1763</v>
      </c>
      <c r="D410" s="371" t="s">
        <v>1477</v>
      </c>
      <c r="E410" s="387" t="s">
        <v>1403</v>
      </c>
      <c r="F410" s="388" t="s">
        <v>1438</v>
      </c>
      <c r="G410" s="322"/>
      <c r="H410" s="322"/>
      <c r="I410" s="325"/>
      <c r="J410" s="325"/>
      <c r="K410" s="308"/>
    </row>
    <row r="411" spans="1:11">
      <c r="A411" s="322" t="s">
        <v>1837</v>
      </c>
      <c r="B411" s="407">
        <v>45720</v>
      </c>
      <c r="C411" s="322" t="s">
        <v>1763</v>
      </c>
      <c r="D411" s="372" t="s">
        <v>1512</v>
      </c>
      <c r="E411" s="387" t="s">
        <v>1404</v>
      </c>
      <c r="F411" s="388" t="s">
        <v>1438</v>
      </c>
      <c r="G411" s="322"/>
      <c r="H411" s="322"/>
      <c r="I411" s="325"/>
      <c r="J411" s="325"/>
      <c r="K411" s="308"/>
    </row>
    <row r="412" spans="1:11">
      <c r="A412" s="322" t="s">
        <v>1837</v>
      </c>
      <c r="B412" s="407">
        <v>45720</v>
      </c>
      <c r="C412" s="322" t="s">
        <v>1764</v>
      </c>
      <c r="D412" s="341" t="s">
        <v>1532</v>
      </c>
      <c r="E412" s="387" t="s">
        <v>1403</v>
      </c>
      <c r="F412" s="388" t="s">
        <v>1457</v>
      </c>
      <c r="G412" s="322"/>
      <c r="H412" s="322"/>
      <c r="I412" s="325"/>
      <c r="J412" s="325"/>
      <c r="K412" s="308"/>
    </row>
    <row r="413" spans="1:11">
      <c r="A413" s="322" t="s">
        <v>1837</v>
      </c>
      <c r="B413" s="407">
        <v>45720</v>
      </c>
      <c r="C413" s="322" t="s">
        <v>1764</v>
      </c>
      <c r="D413" s="372" t="s">
        <v>1533</v>
      </c>
      <c r="E413" s="387" t="s">
        <v>1404</v>
      </c>
      <c r="F413" s="322" t="s">
        <v>1646</v>
      </c>
      <c r="G413" s="322"/>
      <c r="H413" s="322"/>
      <c r="I413" s="325"/>
      <c r="J413" s="325"/>
      <c r="K413" s="308"/>
    </row>
    <row r="414" spans="1:11">
      <c r="A414" s="322" t="s">
        <v>1837</v>
      </c>
      <c r="B414" s="407">
        <v>45720</v>
      </c>
      <c r="C414" s="322" t="s">
        <v>1765</v>
      </c>
      <c r="D414" s="340" t="s">
        <v>1568</v>
      </c>
      <c r="E414" s="387" t="s">
        <v>1403</v>
      </c>
      <c r="F414" s="322" t="s">
        <v>1646</v>
      </c>
      <c r="G414" s="322"/>
      <c r="H414" s="322"/>
      <c r="I414" s="325"/>
      <c r="J414" s="325"/>
      <c r="K414" s="308"/>
    </row>
    <row r="415" spans="1:11">
      <c r="A415" s="322" t="s">
        <v>1837</v>
      </c>
      <c r="B415" s="407">
        <v>45720</v>
      </c>
      <c r="C415" s="322" t="s">
        <v>1765</v>
      </c>
      <c r="D415" s="382" t="s">
        <v>1436</v>
      </c>
      <c r="E415" s="387" t="s">
        <v>1404</v>
      </c>
      <c r="F415" s="322" t="s">
        <v>1646</v>
      </c>
      <c r="G415" s="322"/>
      <c r="H415" s="322"/>
      <c r="I415" s="325"/>
      <c r="J415" s="325"/>
      <c r="K415" s="308"/>
    </row>
    <row r="416" spans="1:11">
      <c r="A416" s="322" t="s">
        <v>1837</v>
      </c>
      <c r="B416" s="407">
        <v>45720</v>
      </c>
      <c r="C416" s="322" t="s">
        <v>1765</v>
      </c>
      <c r="D416" s="372" t="s">
        <v>1766</v>
      </c>
      <c r="E416" s="387" t="s">
        <v>1405</v>
      </c>
      <c r="F416" s="322" t="s">
        <v>1646</v>
      </c>
      <c r="G416" s="322"/>
      <c r="H416" s="322"/>
      <c r="I416" s="325"/>
      <c r="J416" s="325"/>
      <c r="K416" s="308"/>
    </row>
    <row r="417" spans="1:11">
      <c r="A417" s="322" t="s">
        <v>1837</v>
      </c>
      <c r="B417" s="407">
        <v>45720</v>
      </c>
      <c r="C417" s="322" t="s">
        <v>1765</v>
      </c>
      <c r="D417" s="261" t="s">
        <v>1767</v>
      </c>
      <c r="E417" s="387" t="s">
        <v>1406</v>
      </c>
      <c r="F417" s="322" t="s">
        <v>1646</v>
      </c>
      <c r="G417" s="322"/>
      <c r="H417" s="322"/>
      <c r="I417" s="325"/>
      <c r="J417" s="325"/>
      <c r="K417" s="308"/>
    </row>
    <row r="418" spans="1:11">
      <c r="A418" s="322"/>
      <c r="B418" s="323"/>
      <c r="C418" s="322"/>
      <c r="D418" s="322"/>
      <c r="E418" s="324"/>
      <c r="F418" s="322"/>
      <c r="G418" s="322"/>
      <c r="H418" s="322"/>
      <c r="I418" s="325"/>
      <c r="J418" s="325"/>
      <c r="K418" s="308"/>
    </row>
    <row r="419" spans="1:11">
      <c r="A419" s="322"/>
      <c r="B419" s="323"/>
      <c r="C419" s="322"/>
      <c r="D419" s="322"/>
      <c r="E419" s="324"/>
      <c r="F419" s="322"/>
      <c r="G419" s="322"/>
      <c r="H419" s="322"/>
      <c r="I419" s="325"/>
      <c r="J419" s="325"/>
      <c r="K419" s="308"/>
    </row>
    <row r="420" spans="1:11">
      <c r="A420" s="322"/>
      <c r="B420" s="323"/>
      <c r="C420" s="322"/>
      <c r="D420" s="322"/>
      <c r="E420" s="324"/>
      <c r="F420" s="322"/>
      <c r="G420" s="322"/>
      <c r="H420" s="322"/>
      <c r="I420" s="325"/>
      <c r="J420" s="325"/>
      <c r="K420" s="308"/>
    </row>
    <row r="421" spans="1:11">
      <c r="A421" s="322"/>
      <c r="B421" s="323"/>
      <c r="C421" s="322"/>
      <c r="D421" s="322"/>
      <c r="E421" s="324"/>
      <c r="F421" s="322"/>
      <c r="G421" s="322"/>
      <c r="H421" s="326"/>
      <c r="I421" s="325"/>
      <c r="J421" s="325"/>
      <c r="K421" s="322"/>
    </row>
    <row r="422" spans="1:11">
      <c r="A422" s="322"/>
      <c r="B422" s="323"/>
      <c r="C422" s="322"/>
      <c r="D422" s="322"/>
      <c r="E422" s="324"/>
      <c r="F422" s="322"/>
      <c r="G422" s="322"/>
      <c r="H422" s="322"/>
      <c r="I422" s="325"/>
      <c r="J422" s="325"/>
      <c r="K422" s="308"/>
    </row>
    <row r="423" spans="1:11">
      <c r="A423" s="322"/>
      <c r="B423" s="323"/>
      <c r="C423" s="322"/>
      <c r="D423" s="322"/>
      <c r="E423" s="324"/>
      <c r="F423" s="322"/>
      <c r="G423" s="322"/>
      <c r="H423" s="322"/>
      <c r="I423" s="325"/>
      <c r="J423" s="325"/>
      <c r="K423" s="308"/>
    </row>
    <row r="424" spans="1:11">
      <c r="A424" s="322"/>
      <c r="B424" s="323"/>
      <c r="C424" s="322"/>
      <c r="D424" s="322"/>
      <c r="E424" s="324"/>
      <c r="F424" s="322"/>
      <c r="G424" s="322"/>
      <c r="H424" s="326"/>
      <c r="I424" s="325"/>
      <c r="J424" s="325"/>
      <c r="K424" s="308"/>
    </row>
    <row r="425" spans="1:11">
      <c r="A425" s="322"/>
      <c r="B425" s="323"/>
      <c r="C425" s="322"/>
      <c r="D425" s="322"/>
      <c r="E425" s="324"/>
      <c r="F425" s="322"/>
      <c r="G425" s="322"/>
      <c r="H425" s="322"/>
      <c r="I425" s="325"/>
      <c r="J425" s="325"/>
      <c r="K425" s="308"/>
    </row>
    <row r="426" spans="1:11">
      <c r="A426" s="322"/>
      <c r="B426" s="323"/>
      <c r="C426" s="322"/>
      <c r="D426" s="322"/>
      <c r="E426" s="324"/>
      <c r="F426" s="322"/>
      <c r="G426" s="322"/>
      <c r="H426" s="322"/>
      <c r="I426" s="325"/>
      <c r="J426" s="325"/>
      <c r="K426" s="308"/>
    </row>
    <row r="427" spans="1:11">
      <c r="A427" s="322"/>
      <c r="B427" s="323"/>
      <c r="C427" s="322"/>
      <c r="D427" s="322"/>
      <c r="E427" s="324"/>
      <c r="F427" s="322"/>
      <c r="G427" s="322"/>
      <c r="H427" s="322"/>
      <c r="I427" s="308"/>
      <c r="J427" s="325"/>
      <c r="K427" s="308"/>
    </row>
    <row r="428" spans="1:11">
      <c r="A428" s="322"/>
      <c r="B428" s="323"/>
      <c r="C428" s="322"/>
      <c r="D428" s="322"/>
      <c r="E428" s="324"/>
      <c r="F428" s="322"/>
      <c r="G428" s="322"/>
      <c r="H428" s="322"/>
      <c r="I428" s="325"/>
      <c r="J428" s="325"/>
      <c r="K428" s="308"/>
    </row>
    <row r="429" spans="1:11">
      <c r="A429" s="322"/>
      <c r="B429" s="323"/>
      <c r="C429" s="322"/>
      <c r="D429" s="322"/>
      <c r="E429" s="324"/>
      <c r="F429" s="322"/>
      <c r="G429" s="322"/>
      <c r="H429" s="322"/>
      <c r="I429" s="325"/>
      <c r="J429" s="325"/>
      <c r="K429" s="308"/>
    </row>
    <row r="430" spans="1:11">
      <c r="A430" s="322"/>
      <c r="B430" s="323"/>
      <c r="C430" s="322"/>
      <c r="D430" s="322"/>
      <c r="E430" s="324"/>
      <c r="F430" s="322"/>
      <c r="G430" s="322"/>
      <c r="H430" s="322"/>
      <c r="I430" s="325"/>
      <c r="J430" s="325"/>
      <c r="K430" s="308"/>
    </row>
    <row r="431" spans="1:11">
      <c r="A431" s="322"/>
      <c r="B431" s="323"/>
      <c r="C431" s="322"/>
      <c r="D431" s="322"/>
      <c r="E431" s="324"/>
      <c r="F431" s="322"/>
      <c r="G431" s="322"/>
      <c r="H431" s="322"/>
      <c r="I431" s="325"/>
      <c r="J431" s="325"/>
      <c r="K431" s="308"/>
    </row>
    <row r="432" spans="1:11">
      <c r="A432" s="322"/>
      <c r="B432" s="323"/>
      <c r="C432" s="322"/>
      <c r="D432" s="322"/>
      <c r="E432" s="324"/>
      <c r="F432" s="322"/>
      <c r="G432" s="322"/>
      <c r="H432" s="322"/>
      <c r="I432" s="325"/>
      <c r="J432" s="325"/>
      <c r="K432" s="308"/>
    </row>
    <row r="433" spans="1:11">
      <c r="A433" s="322"/>
      <c r="B433" s="323"/>
      <c r="C433" s="322"/>
      <c r="D433" s="322"/>
      <c r="E433" s="324"/>
      <c r="F433" s="322"/>
      <c r="G433" s="322"/>
      <c r="H433" s="322"/>
      <c r="I433" s="325"/>
      <c r="J433" s="325"/>
      <c r="K433" s="308"/>
    </row>
    <row r="434" spans="1:11">
      <c r="A434" s="322"/>
      <c r="B434" s="323"/>
      <c r="C434" s="322"/>
      <c r="D434" s="322"/>
      <c r="E434" s="324"/>
      <c r="F434" s="322"/>
      <c r="G434" s="322"/>
      <c r="H434" s="322"/>
      <c r="I434" s="325"/>
      <c r="J434" s="325"/>
      <c r="K434" s="308"/>
    </row>
    <row r="435" spans="1:11">
      <c r="A435" s="322"/>
      <c r="B435" s="323"/>
      <c r="C435" s="322"/>
      <c r="D435" s="322"/>
      <c r="E435" s="324"/>
      <c r="F435" s="322"/>
      <c r="G435" s="322"/>
      <c r="H435" s="322"/>
      <c r="I435" s="325"/>
      <c r="J435" s="325"/>
      <c r="K435" s="308"/>
    </row>
    <row r="436" spans="1:11">
      <c r="A436" s="322"/>
      <c r="B436" s="323"/>
      <c r="C436" s="322"/>
      <c r="D436" s="322"/>
      <c r="E436" s="324"/>
      <c r="F436" s="322"/>
      <c r="G436" s="322"/>
      <c r="H436" s="322"/>
      <c r="I436" s="325"/>
      <c r="J436" s="325"/>
      <c r="K436" s="308"/>
    </row>
    <row r="437" spans="1:11">
      <c r="A437" s="322"/>
      <c r="B437" s="323"/>
      <c r="C437" s="322"/>
      <c r="D437" s="322"/>
      <c r="E437" s="324"/>
      <c r="F437" s="322"/>
      <c r="G437" s="322"/>
      <c r="H437" s="322"/>
      <c r="I437" s="325"/>
      <c r="J437" s="325"/>
      <c r="K437" s="308"/>
    </row>
    <row r="438" spans="1:11">
      <c r="A438" s="322"/>
      <c r="B438" s="323"/>
      <c r="C438" s="322"/>
      <c r="D438" s="322"/>
      <c r="E438" s="324"/>
      <c r="F438" s="322"/>
      <c r="G438" s="322"/>
      <c r="H438" s="322"/>
      <c r="I438" s="325"/>
      <c r="J438" s="325"/>
      <c r="K438" s="308"/>
    </row>
    <row r="439" spans="1:11">
      <c r="A439" s="322"/>
      <c r="B439" s="323"/>
      <c r="C439" s="322"/>
      <c r="D439" s="322"/>
      <c r="E439" s="324"/>
      <c r="F439" s="322"/>
      <c r="G439" s="322"/>
      <c r="H439" s="322"/>
      <c r="I439" s="325"/>
      <c r="J439" s="325"/>
      <c r="K439" s="308"/>
    </row>
    <row r="440" spans="1:11">
      <c r="A440" s="322"/>
      <c r="B440" s="323"/>
      <c r="C440" s="322"/>
      <c r="D440" s="322"/>
      <c r="E440" s="324"/>
      <c r="F440" s="322"/>
      <c r="G440" s="322"/>
      <c r="H440" s="322"/>
      <c r="I440" s="325"/>
      <c r="J440" s="325"/>
      <c r="K440" s="308"/>
    </row>
    <row r="441" spans="1:11">
      <c r="A441" s="322"/>
      <c r="B441" s="323"/>
      <c r="C441" s="322"/>
      <c r="D441" s="322"/>
      <c r="E441" s="324"/>
      <c r="F441" s="322"/>
      <c r="G441" s="322"/>
      <c r="H441" s="322"/>
      <c r="I441" s="325"/>
      <c r="J441" s="325"/>
      <c r="K441" s="308"/>
    </row>
    <row r="442" spans="1:11">
      <c r="A442" s="322"/>
      <c r="B442" s="323"/>
      <c r="C442" s="322"/>
      <c r="D442" s="322"/>
      <c r="E442" s="324"/>
      <c r="F442" s="322"/>
      <c r="G442" s="322"/>
      <c r="H442" s="322"/>
      <c r="I442" s="325"/>
      <c r="J442" s="325"/>
      <c r="K442" s="308"/>
    </row>
    <row r="443" spans="1:11">
      <c r="A443" s="322"/>
      <c r="B443" s="323"/>
      <c r="C443" s="322"/>
      <c r="D443" s="322"/>
      <c r="E443" s="324"/>
      <c r="F443" s="322"/>
      <c r="G443" s="322"/>
      <c r="H443" s="322"/>
      <c r="I443" s="325"/>
      <c r="J443" s="325"/>
      <c r="K443" s="308"/>
    </row>
    <row r="444" spans="1:11">
      <c r="A444" s="322"/>
      <c r="B444" s="323"/>
      <c r="C444" s="322"/>
      <c r="D444" s="322"/>
      <c r="E444" s="324"/>
      <c r="F444" s="322"/>
      <c r="G444" s="322"/>
      <c r="H444" s="322"/>
      <c r="I444" s="325"/>
      <c r="J444" s="325"/>
      <c r="K444" s="308"/>
    </row>
    <row r="445" spans="1:11">
      <c r="A445" s="322"/>
      <c r="B445" s="323"/>
      <c r="C445" s="322"/>
      <c r="D445" s="322"/>
      <c r="E445" s="324"/>
      <c r="F445" s="322"/>
      <c r="G445" s="322"/>
      <c r="H445" s="322"/>
      <c r="I445" s="325"/>
      <c r="J445" s="325"/>
      <c r="K445" s="308"/>
    </row>
    <row r="446" spans="1:11">
      <c r="A446" s="322"/>
      <c r="B446" s="323"/>
      <c r="C446" s="322"/>
      <c r="D446" s="322"/>
      <c r="E446" s="324"/>
      <c r="F446" s="322"/>
      <c r="G446" s="322"/>
      <c r="H446" s="322"/>
      <c r="I446" s="325"/>
      <c r="J446" s="325"/>
      <c r="K446" s="308"/>
    </row>
    <row r="447" spans="1:11">
      <c r="A447" s="322"/>
      <c r="B447" s="323"/>
      <c r="C447" s="322"/>
      <c r="D447" s="322"/>
      <c r="E447" s="324"/>
      <c r="F447" s="322"/>
      <c r="G447" s="322"/>
      <c r="H447" s="322"/>
      <c r="I447" s="325"/>
      <c r="J447" s="325"/>
      <c r="K447" s="308"/>
    </row>
    <row r="448" spans="1:11">
      <c r="A448" s="322"/>
      <c r="B448" s="323"/>
      <c r="C448" s="322"/>
      <c r="D448" s="322"/>
      <c r="E448" s="324"/>
      <c r="F448" s="322"/>
      <c r="G448" s="322"/>
      <c r="H448" s="322"/>
      <c r="I448" s="325"/>
      <c r="J448" s="325"/>
      <c r="K448" s="308"/>
    </row>
    <row r="449" spans="1:11">
      <c r="A449" s="322"/>
      <c r="B449" s="323"/>
      <c r="C449" s="322"/>
      <c r="D449" s="322"/>
      <c r="E449" s="324"/>
      <c r="F449" s="322"/>
      <c r="G449" s="322"/>
      <c r="H449" s="322"/>
      <c r="I449" s="325"/>
      <c r="J449" s="325"/>
      <c r="K449" s="308"/>
    </row>
    <row r="450" spans="1:11">
      <c r="A450" s="322"/>
      <c r="B450" s="323"/>
      <c r="C450" s="322"/>
      <c r="D450" s="322"/>
      <c r="E450" s="324"/>
      <c r="F450" s="322"/>
      <c r="G450" s="322"/>
      <c r="H450" s="322"/>
      <c r="I450" s="325"/>
      <c r="J450" s="325"/>
      <c r="K450" s="308"/>
    </row>
    <row r="451" spans="1:11">
      <c r="A451" s="322"/>
      <c r="B451" s="323"/>
      <c r="C451" s="322"/>
      <c r="D451" s="322"/>
      <c r="E451" s="324"/>
      <c r="F451" s="322"/>
      <c r="G451" s="322"/>
      <c r="H451" s="322"/>
      <c r="I451" s="325"/>
      <c r="J451" s="325"/>
      <c r="K451" s="308"/>
    </row>
    <row r="452" spans="1:11">
      <c r="A452" s="322"/>
      <c r="B452" s="323"/>
      <c r="C452" s="322"/>
      <c r="D452" s="322"/>
      <c r="E452" s="324"/>
      <c r="F452" s="322"/>
      <c r="G452" s="322"/>
      <c r="H452" s="326"/>
      <c r="I452" s="325"/>
      <c r="J452" s="325"/>
      <c r="K452" s="308"/>
    </row>
    <row r="453" spans="1:11">
      <c r="A453" s="322"/>
      <c r="B453" s="323"/>
      <c r="C453" s="322"/>
      <c r="D453" s="322"/>
      <c r="E453" s="324"/>
      <c r="F453" s="322"/>
      <c r="G453" s="322"/>
      <c r="H453" s="322"/>
      <c r="I453" s="325"/>
      <c r="J453" s="325"/>
      <c r="K453" s="308"/>
    </row>
    <row r="454" spans="1:11">
      <c r="A454" s="322"/>
      <c r="B454" s="323"/>
      <c r="C454" s="322"/>
      <c r="D454" s="322"/>
      <c r="E454" s="324"/>
      <c r="F454" s="322"/>
      <c r="G454" s="322"/>
      <c r="H454" s="322"/>
      <c r="I454" s="325"/>
      <c r="J454" s="325"/>
      <c r="K454" s="308"/>
    </row>
    <row r="455" spans="1:11">
      <c r="A455" s="322"/>
      <c r="B455" s="323"/>
      <c r="C455" s="322"/>
      <c r="D455" s="322"/>
      <c r="E455" s="324"/>
      <c r="F455" s="322"/>
      <c r="G455" s="322"/>
      <c r="H455" s="322"/>
      <c r="I455" s="325"/>
      <c r="J455" s="325"/>
      <c r="K455" s="308"/>
    </row>
    <row r="456" spans="1:11">
      <c r="A456" s="322"/>
      <c r="B456" s="323"/>
      <c r="C456" s="322"/>
      <c r="D456" s="322"/>
      <c r="E456" s="324"/>
      <c r="F456" s="322"/>
      <c r="G456" s="322"/>
      <c r="H456" s="322"/>
      <c r="I456" s="325"/>
      <c r="J456" s="325"/>
      <c r="K456" s="308"/>
    </row>
    <row r="457" spans="1:11">
      <c r="A457" s="322"/>
      <c r="B457" s="323"/>
      <c r="C457" s="322"/>
      <c r="D457" s="322"/>
      <c r="E457" s="324"/>
      <c r="F457" s="322"/>
      <c r="G457" s="322"/>
      <c r="H457" s="326"/>
      <c r="I457" s="325"/>
      <c r="J457" s="325"/>
      <c r="K457" s="308"/>
    </row>
    <row r="458" spans="1:11">
      <c r="A458" s="322"/>
      <c r="B458" s="323"/>
      <c r="C458" s="322"/>
      <c r="D458" s="322"/>
      <c r="E458" s="324"/>
      <c r="F458" s="322"/>
      <c r="G458" s="322"/>
      <c r="H458" s="322"/>
      <c r="I458" s="325"/>
      <c r="J458" s="325"/>
      <c r="K458" s="308"/>
    </row>
    <row r="459" spans="1:11">
      <c r="A459" s="322"/>
      <c r="B459" s="323"/>
      <c r="C459" s="322"/>
      <c r="D459" s="322"/>
      <c r="E459" s="324"/>
      <c r="F459" s="322"/>
      <c r="G459" s="322"/>
      <c r="H459" s="322"/>
      <c r="I459" s="308"/>
      <c r="J459" s="325"/>
      <c r="K459" s="308"/>
    </row>
    <row r="460" spans="1:11">
      <c r="A460" s="322"/>
      <c r="B460" s="323"/>
      <c r="C460" s="322"/>
      <c r="D460" s="322"/>
      <c r="E460" s="324"/>
      <c r="F460" s="322"/>
      <c r="G460" s="322"/>
      <c r="H460" s="322"/>
      <c r="I460" s="325"/>
      <c r="J460" s="325"/>
      <c r="K460" s="308"/>
    </row>
    <row r="461" spans="1:11">
      <c r="A461" s="322"/>
      <c r="B461" s="323"/>
      <c r="C461" s="322"/>
      <c r="D461" s="322"/>
      <c r="E461" s="324"/>
      <c r="F461" s="322"/>
      <c r="G461" s="322"/>
      <c r="H461" s="322"/>
      <c r="I461" s="325"/>
      <c r="J461" s="325"/>
      <c r="K461" s="308"/>
    </row>
    <row r="462" spans="1:11">
      <c r="A462" s="322"/>
      <c r="B462" s="323"/>
      <c r="C462" s="322"/>
      <c r="D462" s="322"/>
      <c r="E462" s="324"/>
      <c r="F462" s="322"/>
      <c r="G462" s="322"/>
      <c r="H462" s="322"/>
      <c r="I462" s="325"/>
      <c r="J462" s="325"/>
      <c r="K462" s="308"/>
    </row>
    <row r="463" spans="1:11">
      <c r="A463" s="322"/>
      <c r="B463" s="323"/>
      <c r="C463" s="322"/>
      <c r="D463" s="322"/>
      <c r="E463" s="324"/>
      <c r="F463" s="322"/>
      <c r="G463" s="322"/>
      <c r="H463" s="322"/>
      <c r="I463" s="325"/>
      <c r="J463" s="325"/>
      <c r="K463" s="308"/>
    </row>
    <row r="464" spans="1:11">
      <c r="A464" s="322"/>
      <c r="B464" s="323"/>
      <c r="C464" s="322"/>
      <c r="D464" s="322"/>
      <c r="E464" s="324"/>
      <c r="F464" s="322"/>
      <c r="G464" s="322"/>
      <c r="H464" s="322"/>
      <c r="I464" s="325"/>
      <c r="J464" s="325"/>
      <c r="K464" s="308"/>
    </row>
    <row r="465" spans="1:11">
      <c r="A465" s="322"/>
      <c r="B465" s="323"/>
      <c r="C465" s="322"/>
      <c r="D465" s="322"/>
      <c r="E465" s="324"/>
      <c r="F465" s="322"/>
      <c r="G465" s="322"/>
      <c r="H465" s="322"/>
      <c r="I465" s="325"/>
      <c r="J465" s="325"/>
      <c r="K465" s="308"/>
    </row>
    <row r="466" spans="1:11">
      <c r="A466" s="322"/>
      <c r="B466" s="323"/>
      <c r="C466" s="322"/>
      <c r="D466" s="322"/>
      <c r="E466" s="324"/>
      <c r="F466" s="322"/>
      <c r="G466" s="322"/>
      <c r="H466" s="322"/>
      <c r="I466" s="325"/>
      <c r="J466" s="325"/>
      <c r="K466" s="308"/>
    </row>
    <row r="467" spans="1:11">
      <c r="A467" s="322"/>
      <c r="B467" s="323"/>
      <c r="C467" s="322"/>
      <c r="D467" s="322"/>
      <c r="E467" s="324"/>
      <c r="F467" s="322"/>
      <c r="G467" s="322"/>
      <c r="H467" s="322"/>
      <c r="I467" s="325"/>
      <c r="J467" s="325"/>
      <c r="K467" s="308"/>
    </row>
    <row r="468" spans="1:11">
      <c r="A468" s="322"/>
      <c r="B468" s="323"/>
      <c r="C468" s="322"/>
      <c r="D468" s="322"/>
      <c r="E468" s="324"/>
      <c r="F468" s="322"/>
      <c r="G468" s="322"/>
      <c r="H468" s="322"/>
      <c r="I468" s="325"/>
      <c r="J468" s="325"/>
      <c r="K468" s="308"/>
    </row>
    <row r="469" spans="1:11">
      <c r="A469" s="322"/>
      <c r="B469" s="323"/>
      <c r="C469" s="322"/>
      <c r="D469" s="322"/>
      <c r="E469" s="324"/>
      <c r="F469" s="322"/>
      <c r="G469" s="322"/>
      <c r="H469" s="322"/>
      <c r="I469" s="325"/>
      <c r="J469" s="325"/>
      <c r="K469" s="308"/>
    </row>
    <row r="470" spans="1:11">
      <c r="A470" s="322"/>
      <c r="B470" s="323"/>
      <c r="C470" s="322"/>
      <c r="D470" s="322"/>
      <c r="E470" s="324"/>
      <c r="F470" s="322"/>
      <c r="G470" s="322"/>
      <c r="H470" s="322"/>
      <c r="I470" s="325"/>
      <c r="J470" s="325"/>
      <c r="K470" s="308"/>
    </row>
    <row r="471" spans="1:11">
      <c r="A471" s="322"/>
      <c r="B471" s="323"/>
      <c r="C471" s="322"/>
      <c r="D471" s="322"/>
      <c r="E471" s="324"/>
      <c r="F471" s="322"/>
      <c r="G471" s="322"/>
      <c r="H471" s="322"/>
      <c r="I471" s="325"/>
      <c r="J471" s="325"/>
      <c r="K471" s="308"/>
    </row>
    <row r="472" spans="1:11">
      <c r="A472" s="322"/>
      <c r="B472" s="323"/>
      <c r="C472" s="322"/>
      <c r="D472" s="322"/>
      <c r="E472" s="324"/>
      <c r="F472" s="322"/>
      <c r="G472" s="322"/>
      <c r="H472" s="322"/>
      <c r="I472" s="325"/>
      <c r="J472" s="325"/>
      <c r="K472" s="308"/>
    </row>
    <row r="473" spans="1:11">
      <c r="A473" s="322"/>
      <c r="B473" s="323"/>
      <c r="C473" s="322"/>
      <c r="D473" s="322"/>
      <c r="E473" s="324"/>
      <c r="F473" s="322"/>
      <c r="G473" s="322"/>
      <c r="H473" s="322"/>
      <c r="I473" s="325"/>
      <c r="J473" s="325"/>
      <c r="K473" s="308"/>
    </row>
    <row r="474" spans="1:11">
      <c r="A474" s="322"/>
      <c r="B474" s="323"/>
      <c r="C474" s="322"/>
      <c r="D474" s="322"/>
      <c r="E474" s="324"/>
      <c r="F474" s="322"/>
      <c r="G474" s="322"/>
      <c r="H474" s="322"/>
      <c r="I474" s="325"/>
      <c r="J474" s="325"/>
      <c r="K474" s="308"/>
    </row>
    <row r="475" spans="1:11">
      <c r="A475" s="322"/>
      <c r="B475" s="323"/>
      <c r="C475" s="322"/>
      <c r="D475" s="322"/>
      <c r="E475" s="324"/>
      <c r="F475" s="322"/>
      <c r="G475" s="322"/>
      <c r="H475" s="322"/>
      <c r="I475" s="325"/>
      <c r="J475" s="325"/>
      <c r="K475" s="308"/>
    </row>
    <row r="476" spans="1:11">
      <c r="A476" s="322"/>
      <c r="B476" s="323"/>
      <c r="C476" s="322"/>
      <c r="D476" s="322"/>
      <c r="E476" s="324"/>
      <c r="F476" s="322"/>
      <c r="G476" s="322"/>
      <c r="H476" s="322"/>
      <c r="I476" s="325"/>
      <c r="J476" s="325"/>
      <c r="K476" s="308"/>
    </row>
    <row r="477" spans="1:11">
      <c r="A477" s="322"/>
      <c r="B477" s="323"/>
      <c r="C477" s="322"/>
      <c r="D477" s="322"/>
      <c r="E477" s="324"/>
      <c r="F477" s="322"/>
      <c r="G477" s="322"/>
      <c r="H477" s="322"/>
      <c r="I477" s="325"/>
      <c r="J477" s="325"/>
      <c r="K477" s="308"/>
    </row>
    <row r="478" spans="1:11">
      <c r="A478" s="322"/>
      <c r="B478" s="323"/>
      <c r="C478" s="322"/>
      <c r="D478" s="322"/>
      <c r="E478" s="324"/>
      <c r="F478" s="322"/>
      <c r="G478" s="322"/>
      <c r="H478" s="322"/>
      <c r="I478" s="325"/>
      <c r="J478" s="325"/>
      <c r="K478" s="308"/>
    </row>
    <row r="479" spans="1:11">
      <c r="A479" s="322"/>
      <c r="B479" s="323"/>
      <c r="C479" s="322"/>
      <c r="D479" s="322"/>
      <c r="E479" s="324"/>
      <c r="F479" s="322"/>
      <c r="G479" s="322"/>
      <c r="H479" s="322"/>
      <c r="I479" s="325"/>
      <c r="J479" s="325"/>
      <c r="K479" s="308"/>
    </row>
    <row r="480" spans="1:11">
      <c r="A480" s="322"/>
      <c r="B480" s="323"/>
      <c r="C480" s="322"/>
      <c r="D480" s="322"/>
      <c r="E480" s="324"/>
      <c r="F480" s="322"/>
      <c r="G480" s="322"/>
      <c r="H480" s="322"/>
      <c r="I480" s="325"/>
      <c r="J480" s="325"/>
      <c r="K480" s="308"/>
    </row>
    <row r="481" spans="1:11">
      <c r="A481" s="322"/>
      <c r="B481" s="323"/>
      <c r="C481" s="322"/>
      <c r="D481" s="322"/>
      <c r="E481" s="324"/>
      <c r="F481" s="322"/>
      <c r="G481" s="322"/>
      <c r="H481" s="322"/>
      <c r="I481" s="325"/>
      <c r="J481" s="325"/>
      <c r="K481" s="308"/>
    </row>
    <row r="482" spans="1:11">
      <c r="A482" s="322"/>
      <c r="B482" s="323"/>
      <c r="C482" s="322"/>
      <c r="D482" s="322"/>
      <c r="E482" s="324"/>
      <c r="F482" s="322"/>
      <c r="G482" s="322"/>
      <c r="H482" s="322"/>
      <c r="I482" s="325"/>
      <c r="J482" s="325"/>
      <c r="K482" s="308"/>
    </row>
    <row r="483" spans="1:11">
      <c r="A483" s="322"/>
      <c r="B483" s="323"/>
      <c r="C483" s="322"/>
      <c r="D483" s="322"/>
      <c r="E483" s="324"/>
      <c r="F483" s="322"/>
      <c r="G483" s="322"/>
      <c r="H483" s="322"/>
      <c r="I483" s="325"/>
      <c r="J483" s="325"/>
      <c r="K483" s="308"/>
    </row>
    <row r="484" spans="1:11">
      <c r="A484" s="322"/>
      <c r="B484" s="323"/>
      <c r="C484" s="322"/>
      <c r="D484" s="322"/>
      <c r="E484" s="324"/>
      <c r="F484" s="322"/>
      <c r="G484" s="322"/>
      <c r="H484" s="326"/>
      <c r="I484" s="325"/>
      <c r="J484" s="325"/>
      <c r="K484" s="308"/>
    </row>
    <row r="485" spans="1:11">
      <c r="A485" s="322"/>
      <c r="B485" s="323"/>
      <c r="C485" s="322"/>
      <c r="D485" s="322"/>
      <c r="E485" s="324"/>
      <c r="F485" s="322"/>
      <c r="G485" s="322"/>
      <c r="H485" s="322"/>
      <c r="I485" s="325"/>
      <c r="J485" s="325"/>
      <c r="K485" s="308"/>
    </row>
    <row r="486" spans="1:11">
      <c r="A486" s="322"/>
      <c r="B486" s="323"/>
      <c r="C486" s="322"/>
      <c r="D486" s="322"/>
      <c r="E486" s="324"/>
      <c r="F486" s="322"/>
      <c r="G486" s="322"/>
      <c r="H486" s="322"/>
      <c r="I486" s="325"/>
      <c r="J486" s="325"/>
      <c r="K486" s="308"/>
    </row>
    <row r="487" spans="1:11">
      <c r="A487" s="322"/>
      <c r="B487" s="323"/>
      <c r="C487" s="322"/>
      <c r="D487" s="322"/>
      <c r="E487" s="324"/>
      <c r="F487" s="322"/>
      <c r="G487" s="322"/>
      <c r="H487" s="322"/>
      <c r="I487" s="325"/>
      <c r="J487" s="325"/>
      <c r="K487" s="308"/>
    </row>
    <row r="488" spans="1:11">
      <c r="A488" s="322"/>
      <c r="B488" s="323"/>
      <c r="C488" s="322"/>
      <c r="D488" s="322"/>
      <c r="E488" s="324"/>
      <c r="F488" s="322"/>
      <c r="G488" s="322"/>
      <c r="H488" s="322"/>
      <c r="I488" s="325"/>
      <c r="J488" s="325"/>
      <c r="K488" s="308"/>
    </row>
    <row r="489" spans="1:11">
      <c r="A489" s="322"/>
      <c r="B489" s="323"/>
      <c r="C489" s="322"/>
      <c r="D489" s="322"/>
      <c r="E489" s="324"/>
      <c r="F489" s="322"/>
      <c r="G489" s="322"/>
      <c r="H489" s="322"/>
      <c r="I489" s="325"/>
      <c r="J489" s="325"/>
      <c r="K489" s="308"/>
    </row>
    <row r="490" spans="1:11">
      <c r="A490" s="322"/>
      <c r="B490" s="323"/>
      <c r="C490" s="322"/>
      <c r="D490" s="322"/>
      <c r="E490" s="324"/>
      <c r="F490" s="322"/>
      <c r="G490" s="322"/>
      <c r="H490" s="322"/>
      <c r="I490" s="325"/>
      <c r="J490" s="325"/>
      <c r="K490" s="308"/>
    </row>
    <row r="491" spans="1:11">
      <c r="A491" s="322"/>
      <c r="B491" s="323"/>
      <c r="C491" s="322"/>
      <c r="D491" s="322"/>
      <c r="E491" s="324"/>
      <c r="F491" s="322"/>
      <c r="G491" s="322"/>
      <c r="H491" s="322"/>
      <c r="I491" s="325"/>
      <c r="J491" s="325"/>
      <c r="K491" s="308"/>
    </row>
    <row r="492" spans="1:11">
      <c r="A492" s="322"/>
      <c r="B492" s="323"/>
      <c r="C492" s="322"/>
      <c r="D492" s="322"/>
      <c r="E492" s="324"/>
      <c r="F492" s="322"/>
      <c r="G492" s="322"/>
      <c r="H492" s="322"/>
      <c r="I492" s="325"/>
      <c r="J492" s="325"/>
      <c r="K492" s="308"/>
    </row>
    <row r="493" spans="1:11">
      <c r="A493" s="322"/>
      <c r="B493" s="323"/>
      <c r="C493" s="322"/>
      <c r="D493" s="322"/>
      <c r="E493" s="324"/>
      <c r="F493" s="322"/>
      <c r="G493" s="322"/>
      <c r="H493" s="322"/>
      <c r="I493" s="325"/>
      <c r="J493" s="325"/>
      <c r="K493" s="308"/>
    </row>
    <row r="494" spans="1:11">
      <c r="A494" s="322"/>
      <c r="B494" s="323"/>
      <c r="C494" s="322"/>
      <c r="D494" s="322"/>
      <c r="E494" s="324"/>
      <c r="F494" s="322"/>
      <c r="G494" s="322"/>
      <c r="H494" s="322"/>
      <c r="I494" s="325"/>
      <c r="J494" s="325"/>
      <c r="K494" s="308"/>
    </row>
    <row r="495" spans="1:11">
      <c r="A495" s="322"/>
      <c r="B495" s="323"/>
      <c r="C495" s="322"/>
      <c r="D495" s="322"/>
      <c r="E495" s="324"/>
      <c r="F495" s="322"/>
      <c r="G495" s="322"/>
      <c r="H495" s="322"/>
      <c r="I495" s="325"/>
      <c r="J495" s="325"/>
      <c r="K495" s="308"/>
    </row>
    <row r="496" spans="1:11">
      <c r="A496" s="322"/>
      <c r="B496" s="323"/>
      <c r="C496" s="322"/>
      <c r="D496" s="322"/>
      <c r="E496" s="324"/>
      <c r="F496" s="322"/>
      <c r="G496" s="322"/>
      <c r="H496" s="322"/>
      <c r="I496" s="325"/>
      <c r="J496" s="325"/>
      <c r="K496" s="308"/>
    </row>
    <row r="497" spans="1:11">
      <c r="A497" s="322"/>
      <c r="B497" s="323"/>
      <c r="C497" s="322"/>
      <c r="D497" s="322"/>
      <c r="E497" s="324"/>
      <c r="F497" s="322"/>
      <c r="G497" s="322"/>
      <c r="H497" s="322"/>
      <c r="I497" s="325"/>
      <c r="J497" s="325"/>
      <c r="K497" s="308"/>
    </row>
    <row r="498" spans="1:11">
      <c r="A498" s="322"/>
      <c r="B498" s="323"/>
      <c r="C498" s="322"/>
      <c r="D498" s="322"/>
      <c r="E498" s="324"/>
      <c r="F498" s="322"/>
      <c r="G498" s="322"/>
      <c r="H498" s="322"/>
      <c r="I498" s="325"/>
      <c r="J498" s="325"/>
      <c r="K498" s="308"/>
    </row>
    <row r="499" spans="1:11">
      <c r="A499" s="322"/>
      <c r="B499" s="323"/>
      <c r="C499" s="322"/>
      <c r="D499" s="322"/>
      <c r="E499" s="324"/>
      <c r="F499" s="322"/>
      <c r="G499" s="322"/>
      <c r="H499" s="322"/>
      <c r="I499" s="325"/>
      <c r="J499" s="325"/>
      <c r="K499" s="308"/>
    </row>
    <row r="500" spans="1:11">
      <c r="A500" s="322"/>
      <c r="B500" s="323"/>
      <c r="C500" s="322"/>
      <c r="D500" s="322"/>
      <c r="E500" s="324"/>
      <c r="F500" s="322"/>
      <c r="G500" s="322"/>
      <c r="H500" s="322"/>
      <c r="I500" s="325"/>
      <c r="J500" s="325"/>
      <c r="K500" s="308"/>
    </row>
    <row r="501" spans="1:11">
      <c r="A501" s="322"/>
      <c r="B501" s="323"/>
      <c r="C501" s="322"/>
      <c r="D501" s="322"/>
      <c r="E501" s="324"/>
      <c r="F501" s="322"/>
      <c r="G501" s="322"/>
      <c r="H501" s="322"/>
      <c r="I501" s="325"/>
      <c r="J501" s="325"/>
      <c r="K501" s="308"/>
    </row>
    <row r="502" spans="1:11">
      <c r="A502" s="322"/>
      <c r="B502" s="323"/>
      <c r="C502" s="322"/>
      <c r="D502" s="322"/>
      <c r="E502" s="324"/>
      <c r="F502" s="322"/>
      <c r="G502" s="322"/>
      <c r="H502" s="322"/>
      <c r="I502" s="325"/>
      <c r="J502" s="325"/>
      <c r="K502" s="308"/>
    </row>
    <row r="503" spans="1:11">
      <c r="A503" s="322"/>
      <c r="B503" s="323"/>
      <c r="C503" s="322"/>
      <c r="D503" s="322"/>
      <c r="E503" s="324"/>
      <c r="F503" s="322"/>
      <c r="G503" s="322"/>
      <c r="H503" s="322"/>
      <c r="I503" s="325"/>
      <c r="J503" s="325"/>
      <c r="K503" s="308"/>
    </row>
    <row r="504" spans="1:11">
      <c r="A504" s="322"/>
      <c r="B504" s="323"/>
      <c r="C504" s="322"/>
      <c r="D504" s="322"/>
      <c r="E504" s="324"/>
      <c r="F504" s="322"/>
      <c r="G504" s="322"/>
      <c r="H504" s="322"/>
      <c r="I504" s="325"/>
      <c r="J504" s="325"/>
      <c r="K504" s="308"/>
    </row>
    <row r="505" spans="1:11">
      <c r="A505" s="322"/>
      <c r="B505" s="323"/>
      <c r="C505" s="322"/>
      <c r="D505" s="322"/>
      <c r="E505" s="324"/>
      <c r="F505" s="322"/>
      <c r="G505" s="322"/>
      <c r="H505" s="322"/>
      <c r="I505" s="325"/>
      <c r="J505" s="325"/>
      <c r="K505" s="308"/>
    </row>
    <row r="506" spans="1:11">
      <c r="A506" s="322"/>
      <c r="B506" s="323"/>
      <c r="C506" s="322"/>
      <c r="D506" s="322"/>
      <c r="E506" s="324"/>
      <c r="F506" s="322"/>
      <c r="G506" s="322"/>
      <c r="H506" s="322"/>
      <c r="I506" s="325"/>
      <c r="J506" s="325"/>
      <c r="K506" s="308"/>
    </row>
    <row r="507" spans="1:11">
      <c r="A507" s="322"/>
      <c r="B507" s="323"/>
      <c r="C507" s="322"/>
      <c r="D507" s="322"/>
      <c r="E507" s="324"/>
      <c r="F507" s="322"/>
      <c r="G507" s="322"/>
      <c r="H507" s="322"/>
      <c r="I507" s="325"/>
      <c r="J507" s="325"/>
      <c r="K507" s="308"/>
    </row>
    <row r="508" spans="1:11">
      <c r="A508" s="322"/>
      <c r="B508" s="323"/>
      <c r="C508" s="322"/>
      <c r="D508" s="322"/>
      <c r="E508" s="324"/>
      <c r="F508" s="322"/>
      <c r="G508" s="322"/>
      <c r="H508" s="322"/>
      <c r="I508" s="325"/>
      <c r="J508" s="325"/>
      <c r="K508" s="308"/>
    </row>
    <row r="509" spans="1:11">
      <c r="A509" s="322"/>
      <c r="B509" s="323"/>
      <c r="C509" s="322"/>
      <c r="D509" s="322"/>
      <c r="E509" s="324"/>
      <c r="F509" s="322"/>
      <c r="G509" s="322"/>
      <c r="H509" s="322"/>
      <c r="I509" s="325"/>
      <c r="J509" s="325"/>
      <c r="K509" s="308"/>
    </row>
    <row r="510" spans="1:11">
      <c r="A510" s="322"/>
      <c r="B510" s="323"/>
      <c r="C510" s="322"/>
      <c r="D510" s="322"/>
      <c r="E510" s="324"/>
      <c r="F510" s="322"/>
      <c r="G510" s="322"/>
      <c r="H510" s="322"/>
      <c r="I510" s="325"/>
      <c r="J510" s="325"/>
      <c r="K510" s="308"/>
    </row>
    <row r="511" spans="1:11">
      <c r="A511" s="322"/>
      <c r="B511" s="323"/>
      <c r="C511" s="322"/>
      <c r="D511" s="322"/>
      <c r="E511" s="324"/>
      <c r="F511" s="322"/>
      <c r="G511" s="322"/>
      <c r="H511" s="322"/>
      <c r="I511" s="308"/>
      <c r="J511" s="325"/>
      <c r="K511" s="308"/>
    </row>
    <row r="512" spans="1:11">
      <c r="A512" s="322"/>
      <c r="B512" s="323"/>
      <c r="C512" s="322"/>
      <c r="D512" s="322"/>
      <c r="E512" s="324"/>
      <c r="F512" s="322"/>
      <c r="G512" s="322"/>
      <c r="H512" s="322"/>
      <c r="I512" s="325"/>
      <c r="J512" s="325"/>
      <c r="K512" s="308"/>
    </row>
    <row r="513" spans="1:11">
      <c r="A513" s="322"/>
      <c r="B513" s="323"/>
      <c r="C513" s="322"/>
      <c r="D513" s="322"/>
      <c r="E513" s="324"/>
      <c r="F513" s="322"/>
      <c r="G513" s="322"/>
      <c r="H513" s="322"/>
      <c r="I513" s="325"/>
      <c r="J513" s="325"/>
      <c r="K513" s="308"/>
    </row>
    <row r="514" spans="1:11">
      <c r="A514" s="322"/>
      <c r="B514" s="323"/>
      <c r="C514" s="322"/>
      <c r="D514" s="322"/>
      <c r="E514" s="324"/>
      <c r="F514" s="322"/>
      <c r="G514" s="322"/>
      <c r="H514" s="322"/>
      <c r="I514" s="325"/>
      <c r="J514" s="325"/>
      <c r="K514" s="308"/>
    </row>
    <row r="515" spans="1:11">
      <c r="A515" s="322"/>
      <c r="B515" s="323"/>
      <c r="C515" s="322"/>
      <c r="D515" s="322"/>
      <c r="E515" s="324"/>
      <c r="F515" s="322"/>
      <c r="G515" s="322"/>
      <c r="H515" s="322"/>
      <c r="I515" s="325"/>
      <c r="J515" s="325"/>
      <c r="K515" s="308"/>
    </row>
    <row r="516" spans="1:11">
      <c r="A516" s="322"/>
      <c r="B516" s="323"/>
      <c r="C516" s="322"/>
      <c r="D516" s="322"/>
      <c r="E516" s="324"/>
      <c r="F516" s="322"/>
      <c r="G516" s="322"/>
      <c r="H516" s="322"/>
      <c r="I516" s="325"/>
      <c r="J516" s="325"/>
      <c r="K516" s="308"/>
    </row>
    <row r="517" spans="1:11">
      <c r="A517" s="322"/>
      <c r="B517" s="323"/>
      <c r="C517" s="322"/>
      <c r="D517" s="322"/>
      <c r="E517" s="324"/>
      <c r="F517" s="322"/>
      <c r="G517" s="322"/>
      <c r="H517" s="322"/>
      <c r="I517" s="325"/>
      <c r="J517" s="325"/>
      <c r="K517" s="308"/>
    </row>
    <row r="518" spans="1:11">
      <c r="A518" s="322"/>
      <c r="B518" s="323"/>
      <c r="C518" s="322"/>
      <c r="D518" s="322"/>
      <c r="E518" s="324"/>
      <c r="F518" s="322"/>
      <c r="G518" s="322"/>
      <c r="H518" s="322"/>
      <c r="I518" s="325"/>
      <c r="J518" s="325"/>
      <c r="K518" s="308"/>
    </row>
    <row r="519" spans="1:11">
      <c r="A519" s="322"/>
      <c r="B519" s="323"/>
      <c r="C519" s="322"/>
      <c r="D519" s="322"/>
      <c r="E519" s="324"/>
      <c r="F519" s="322"/>
      <c r="G519" s="322"/>
      <c r="H519" s="322"/>
      <c r="I519" s="325"/>
      <c r="J519" s="325"/>
      <c r="K519" s="308"/>
    </row>
    <row r="520" spans="1:11">
      <c r="A520" s="322"/>
      <c r="B520" s="323"/>
      <c r="C520" s="322"/>
      <c r="D520" s="322"/>
      <c r="E520" s="324"/>
      <c r="F520" s="322"/>
      <c r="G520" s="322"/>
      <c r="H520" s="322"/>
      <c r="I520" s="325"/>
      <c r="J520" s="325"/>
      <c r="K520" s="308"/>
    </row>
    <row r="521" spans="1:11">
      <c r="A521" s="322"/>
      <c r="B521" s="323"/>
      <c r="C521" s="322"/>
      <c r="D521" s="322"/>
      <c r="E521" s="324"/>
      <c r="F521" s="322"/>
      <c r="G521" s="322"/>
      <c r="H521" s="322"/>
      <c r="I521" s="325"/>
      <c r="J521" s="325"/>
      <c r="K521" s="308"/>
    </row>
    <row r="522" spans="1:11">
      <c r="A522" s="322"/>
      <c r="B522" s="323"/>
      <c r="C522" s="322"/>
      <c r="D522" s="322"/>
      <c r="E522" s="324"/>
      <c r="F522" s="322"/>
      <c r="G522" s="322"/>
      <c r="H522" s="322"/>
      <c r="I522" s="325"/>
      <c r="J522" s="325"/>
      <c r="K522" s="308"/>
    </row>
    <row r="523" spans="1:11">
      <c r="A523" s="322"/>
      <c r="B523" s="323"/>
      <c r="C523" s="322"/>
      <c r="D523" s="322"/>
      <c r="E523" s="324"/>
      <c r="F523" s="322"/>
      <c r="G523" s="322"/>
      <c r="H523" s="322"/>
      <c r="I523" s="325"/>
      <c r="J523" s="325"/>
      <c r="K523" s="308"/>
    </row>
    <row r="524" spans="1:11">
      <c r="A524" s="322"/>
      <c r="B524" s="323"/>
      <c r="C524" s="322"/>
      <c r="D524" s="322"/>
      <c r="E524" s="324"/>
      <c r="F524" s="322"/>
      <c r="G524" s="322"/>
      <c r="H524" s="322"/>
      <c r="I524" s="325"/>
      <c r="J524" s="325"/>
      <c r="K524" s="308"/>
    </row>
    <row r="525" spans="1:11">
      <c r="A525" s="322"/>
      <c r="B525" s="323"/>
      <c r="C525" s="322"/>
      <c r="D525" s="322"/>
      <c r="E525" s="324"/>
      <c r="F525" s="322"/>
      <c r="G525" s="322"/>
      <c r="H525" s="322"/>
      <c r="I525" s="325"/>
      <c r="J525" s="325"/>
      <c r="K525" s="308"/>
    </row>
    <row r="526" spans="1:11">
      <c r="A526" s="322"/>
      <c r="B526" s="323"/>
      <c r="C526" s="322"/>
      <c r="D526" s="322"/>
      <c r="E526" s="324"/>
      <c r="F526" s="322"/>
      <c r="G526" s="322"/>
      <c r="H526" s="322"/>
      <c r="I526" s="325"/>
      <c r="J526" s="325"/>
      <c r="K526" s="308"/>
    </row>
    <row r="527" spans="1:11">
      <c r="A527" s="322"/>
      <c r="B527" s="323"/>
      <c r="C527" s="322"/>
      <c r="D527" s="322"/>
      <c r="E527" s="324"/>
      <c r="F527" s="322"/>
      <c r="G527" s="322"/>
      <c r="H527" s="326"/>
      <c r="I527" s="325"/>
      <c r="J527" s="325"/>
      <c r="K527" s="322"/>
    </row>
    <row r="528" spans="1:11">
      <c r="A528" s="322"/>
      <c r="B528" s="323"/>
      <c r="C528" s="322"/>
      <c r="D528" s="322"/>
      <c r="E528" s="324"/>
      <c r="F528" s="322"/>
      <c r="G528" s="322"/>
      <c r="H528" s="322"/>
      <c r="I528" s="325"/>
      <c r="J528" s="325"/>
      <c r="K528" s="308"/>
    </row>
    <row r="529" spans="1:11">
      <c r="A529" s="322"/>
      <c r="B529" s="323"/>
      <c r="C529" s="322"/>
      <c r="D529" s="322"/>
      <c r="E529" s="324"/>
      <c r="F529" s="322"/>
      <c r="G529" s="322"/>
      <c r="H529" s="322"/>
      <c r="I529" s="325"/>
      <c r="J529" s="325"/>
      <c r="K529" s="308"/>
    </row>
    <row r="530" spans="1:11">
      <c r="A530" s="322"/>
      <c r="B530" s="323"/>
      <c r="C530" s="322"/>
      <c r="D530" s="322"/>
      <c r="E530" s="324"/>
      <c r="F530" s="322"/>
      <c r="G530" s="322"/>
      <c r="H530" s="326"/>
      <c r="I530" s="325"/>
      <c r="J530" s="325"/>
      <c r="K530" s="308"/>
    </row>
    <row r="531" spans="1:11">
      <c r="A531" s="322"/>
      <c r="B531" s="323"/>
      <c r="C531" s="322"/>
      <c r="D531" s="322"/>
      <c r="E531" s="324"/>
      <c r="F531" s="322"/>
      <c r="G531" s="322"/>
      <c r="H531" s="326"/>
      <c r="I531" s="325"/>
      <c r="J531" s="325"/>
      <c r="K531" s="308"/>
    </row>
    <row r="532" spans="1:11">
      <c r="A532" s="322"/>
      <c r="B532" s="323"/>
      <c r="C532" s="322"/>
      <c r="D532" s="322"/>
      <c r="E532" s="324"/>
      <c r="F532" s="322"/>
      <c r="G532" s="322"/>
      <c r="H532" s="322"/>
      <c r="I532" s="325"/>
      <c r="J532" s="325"/>
      <c r="K532" s="308"/>
    </row>
    <row r="533" spans="1:11">
      <c r="A533" s="322"/>
      <c r="B533" s="323"/>
      <c r="C533" s="322"/>
      <c r="D533" s="322"/>
      <c r="E533" s="324"/>
      <c r="F533" s="322"/>
      <c r="G533" s="322"/>
      <c r="H533" s="322"/>
      <c r="I533" s="325"/>
      <c r="J533" s="325"/>
      <c r="K533" s="308"/>
    </row>
    <row r="534" spans="1:11">
      <c r="A534" s="322"/>
      <c r="B534" s="323"/>
      <c r="C534" s="322"/>
      <c r="D534" s="322"/>
      <c r="E534" s="324"/>
      <c r="F534" s="322"/>
      <c r="G534" s="322"/>
      <c r="H534" s="322"/>
      <c r="I534" s="325"/>
      <c r="J534" s="325"/>
      <c r="K534" s="308"/>
    </row>
    <row r="535" spans="1:11">
      <c r="A535" s="322"/>
      <c r="B535" s="323"/>
      <c r="C535" s="322"/>
      <c r="D535" s="322"/>
      <c r="E535" s="324"/>
      <c r="F535" s="322"/>
      <c r="G535" s="322"/>
      <c r="H535" s="322"/>
      <c r="I535" s="325"/>
      <c r="J535" s="325"/>
      <c r="K535" s="308"/>
    </row>
    <row r="536" spans="1:11">
      <c r="A536" s="322"/>
      <c r="B536" s="323"/>
      <c r="C536" s="322"/>
      <c r="D536" s="322"/>
      <c r="E536" s="324"/>
      <c r="F536" s="322"/>
      <c r="G536" s="322"/>
      <c r="H536" s="322"/>
      <c r="I536" s="325"/>
      <c r="J536" s="325"/>
      <c r="K536" s="308"/>
    </row>
    <row r="537" spans="1:11">
      <c r="A537" s="322"/>
      <c r="B537" s="323"/>
      <c r="C537" s="322"/>
      <c r="D537" s="322"/>
      <c r="E537" s="324"/>
      <c r="F537" s="322"/>
      <c r="G537" s="322"/>
      <c r="H537" s="322"/>
      <c r="I537" s="325"/>
      <c r="J537" s="325"/>
      <c r="K537" s="308"/>
    </row>
    <row r="538" spans="1:11">
      <c r="A538" s="322"/>
      <c r="B538" s="323"/>
      <c r="C538" s="322"/>
      <c r="D538" s="322"/>
      <c r="E538" s="324"/>
      <c r="F538" s="322"/>
      <c r="G538" s="322"/>
      <c r="H538" s="322"/>
      <c r="I538" s="325"/>
      <c r="J538" s="325"/>
      <c r="K538" s="308"/>
    </row>
    <row r="539" spans="1:11">
      <c r="A539" s="322"/>
      <c r="B539" s="323"/>
      <c r="C539" s="322"/>
      <c r="D539" s="322"/>
      <c r="E539" s="324"/>
      <c r="F539" s="322"/>
      <c r="G539" s="322"/>
      <c r="H539" s="322"/>
      <c r="I539" s="325"/>
      <c r="J539" s="325"/>
      <c r="K539" s="308"/>
    </row>
    <row r="540" spans="1:11">
      <c r="A540" s="322"/>
      <c r="B540" s="323"/>
      <c r="C540" s="322"/>
      <c r="D540" s="322"/>
      <c r="E540" s="324"/>
      <c r="F540" s="322"/>
      <c r="G540" s="322"/>
      <c r="H540" s="322"/>
      <c r="I540" s="325"/>
      <c r="J540" s="325"/>
      <c r="K540" s="308"/>
    </row>
    <row r="541" spans="1:11">
      <c r="A541" s="322"/>
      <c r="B541" s="323"/>
      <c r="C541" s="322"/>
      <c r="D541" s="322"/>
      <c r="E541" s="324"/>
      <c r="F541" s="322"/>
      <c r="G541" s="322"/>
      <c r="H541" s="322"/>
      <c r="I541" s="325"/>
      <c r="J541" s="325"/>
      <c r="K541" s="308"/>
    </row>
    <row r="542" spans="1:11">
      <c r="A542" s="322"/>
      <c r="B542" s="323"/>
      <c r="C542" s="322"/>
      <c r="D542" s="322"/>
      <c r="E542" s="324"/>
      <c r="F542" s="322"/>
      <c r="G542" s="322"/>
      <c r="H542" s="322"/>
      <c r="I542" s="325"/>
      <c r="J542" s="325"/>
      <c r="K542" s="308"/>
    </row>
    <row r="543" spans="1:11">
      <c r="A543" s="322"/>
      <c r="B543" s="323"/>
      <c r="C543" s="322"/>
      <c r="D543" s="322"/>
      <c r="E543" s="324"/>
      <c r="F543" s="322"/>
      <c r="G543" s="322"/>
      <c r="H543" s="322"/>
      <c r="I543" s="325"/>
      <c r="J543" s="325"/>
      <c r="K543" s="308"/>
    </row>
    <row r="544" spans="1:11">
      <c r="A544" s="322"/>
      <c r="B544" s="323"/>
      <c r="C544" s="322"/>
      <c r="D544" s="322"/>
      <c r="E544" s="324"/>
      <c r="F544" s="322"/>
      <c r="G544" s="322"/>
      <c r="H544" s="322"/>
      <c r="I544" s="325"/>
      <c r="J544" s="325"/>
      <c r="K544" s="308"/>
    </row>
    <row r="545" spans="1:11">
      <c r="A545" s="322"/>
      <c r="B545" s="323"/>
      <c r="C545" s="322"/>
      <c r="D545" s="322"/>
      <c r="E545" s="324"/>
      <c r="F545" s="322"/>
      <c r="G545" s="322"/>
      <c r="H545" s="322"/>
      <c r="I545" s="325"/>
      <c r="J545" s="325"/>
      <c r="K545" s="308"/>
    </row>
    <row r="546" spans="1:11">
      <c r="A546" s="322"/>
      <c r="B546" s="323"/>
      <c r="C546" s="322"/>
      <c r="D546" s="322"/>
      <c r="E546" s="324"/>
      <c r="F546" s="322"/>
      <c r="G546" s="322"/>
      <c r="H546" s="322"/>
      <c r="I546" s="325"/>
      <c r="J546" s="325"/>
      <c r="K546" s="308"/>
    </row>
    <row r="547" spans="1:11">
      <c r="A547" s="322"/>
      <c r="B547" s="323"/>
      <c r="C547" s="322"/>
      <c r="D547" s="322"/>
      <c r="E547" s="324"/>
      <c r="F547" s="322"/>
      <c r="G547" s="322"/>
      <c r="H547" s="322"/>
      <c r="I547" s="325"/>
      <c r="J547" s="325"/>
      <c r="K547" s="308"/>
    </row>
    <row r="548" spans="1:11">
      <c r="A548" s="322"/>
      <c r="B548" s="323"/>
      <c r="C548" s="322"/>
      <c r="D548" s="322"/>
      <c r="E548" s="324"/>
      <c r="F548" s="322"/>
      <c r="G548" s="322"/>
      <c r="H548" s="322"/>
      <c r="I548" s="325"/>
      <c r="J548" s="325"/>
      <c r="K548" s="308"/>
    </row>
    <row r="549" spans="1:11">
      <c r="A549" s="322"/>
      <c r="B549" s="323"/>
      <c r="C549" s="322"/>
      <c r="D549" s="322"/>
      <c r="E549" s="324"/>
      <c r="F549" s="322"/>
      <c r="G549" s="322"/>
      <c r="H549" s="322"/>
      <c r="I549" s="325"/>
      <c r="J549" s="325"/>
      <c r="K549" s="308"/>
    </row>
    <row r="550" spans="1:11">
      <c r="A550" s="322"/>
      <c r="B550" s="323"/>
      <c r="C550" s="322"/>
      <c r="D550" s="322"/>
      <c r="E550" s="324"/>
      <c r="F550" s="322"/>
      <c r="G550" s="322"/>
      <c r="H550" s="322"/>
      <c r="I550" s="325"/>
      <c r="J550" s="325"/>
      <c r="K550" s="308"/>
    </row>
    <row r="551" spans="1:11">
      <c r="A551" s="322"/>
      <c r="B551" s="323"/>
      <c r="C551" s="322"/>
      <c r="D551" s="322"/>
      <c r="E551" s="324"/>
      <c r="F551" s="322"/>
      <c r="G551" s="322"/>
      <c r="H551" s="322"/>
      <c r="I551" s="325"/>
      <c r="J551" s="325"/>
      <c r="K551" s="308"/>
    </row>
    <row r="552" spans="1:11">
      <c r="A552" s="322"/>
      <c r="B552" s="323"/>
      <c r="C552" s="322"/>
      <c r="D552" s="322"/>
      <c r="E552" s="324"/>
      <c r="F552" s="322"/>
      <c r="G552" s="322"/>
      <c r="H552" s="322"/>
      <c r="I552" s="325"/>
      <c r="J552" s="325"/>
      <c r="K552" s="308"/>
    </row>
    <row r="553" spans="1:11">
      <c r="A553" s="322"/>
      <c r="B553" s="323"/>
      <c r="C553" s="322"/>
      <c r="D553" s="322"/>
      <c r="E553" s="324"/>
      <c r="F553" s="322"/>
      <c r="G553" s="322"/>
      <c r="H553" s="322"/>
      <c r="I553" s="325"/>
      <c r="J553" s="325"/>
      <c r="K553" s="308"/>
    </row>
    <row r="554" spans="1:11">
      <c r="A554" s="322"/>
      <c r="B554" s="323"/>
      <c r="C554" s="322"/>
      <c r="D554" s="322"/>
      <c r="E554" s="324"/>
      <c r="F554" s="322"/>
      <c r="G554" s="322"/>
      <c r="H554" s="322"/>
      <c r="I554" s="325"/>
      <c r="J554" s="325"/>
      <c r="K554" s="308"/>
    </row>
    <row r="555" spans="1:11">
      <c r="A555" s="322"/>
      <c r="B555" s="323"/>
      <c r="C555" s="322"/>
      <c r="D555" s="322"/>
      <c r="E555" s="324"/>
      <c r="F555" s="322"/>
      <c r="G555" s="322"/>
      <c r="H555" s="322"/>
      <c r="I555" s="325"/>
      <c r="J555" s="325"/>
      <c r="K555" s="308"/>
    </row>
    <row r="556" spans="1:11">
      <c r="A556" s="322"/>
      <c r="B556" s="323"/>
      <c r="C556" s="322"/>
      <c r="D556" s="322"/>
      <c r="E556" s="324"/>
      <c r="F556" s="322"/>
      <c r="G556" s="322"/>
      <c r="H556" s="322"/>
      <c r="I556" s="325"/>
      <c r="J556" s="325"/>
      <c r="K556" s="308"/>
    </row>
    <row r="557" spans="1:11">
      <c r="A557" s="322"/>
      <c r="B557" s="323"/>
      <c r="C557" s="322"/>
      <c r="D557" s="322"/>
      <c r="E557" s="324"/>
      <c r="F557" s="322"/>
      <c r="G557" s="322"/>
      <c r="H557" s="322"/>
      <c r="I557" s="325"/>
      <c r="J557" s="325"/>
      <c r="K557" s="308"/>
    </row>
    <row r="558" spans="1:11">
      <c r="A558" s="322"/>
      <c r="B558" s="323"/>
      <c r="C558" s="322"/>
      <c r="D558" s="322"/>
      <c r="E558" s="324"/>
      <c r="F558" s="322"/>
      <c r="G558" s="322"/>
      <c r="H558" s="322"/>
      <c r="I558" s="325"/>
      <c r="J558" s="325"/>
      <c r="K558" s="308"/>
    </row>
    <row r="559" spans="1:11">
      <c r="A559" s="322"/>
      <c r="B559" s="323"/>
      <c r="C559" s="322"/>
      <c r="D559" s="322"/>
      <c r="E559" s="324"/>
      <c r="F559" s="322"/>
      <c r="G559" s="322"/>
      <c r="H559" s="322"/>
      <c r="I559" s="325"/>
      <c r="J559" s="325"/>
      <c r="K559" s="308"/>
    </row>
    <row r="560" spans="1:11">
      <c r="A560" s="322"/>
      <c r="B560" s="323"/>
      <c r="C560" s="322"/>
      <c r="D560" s="322"/>
      <c r="E560" s="324"/>
      <c r="F560" s="322"/>
      <c r="G560" s="322"/>
      <c r="H560" s="322"/>
      <c r="I560" s="325"/>
      <c r="J560" s="325"/>
      <c r="K560" s="308"/>
    </row>
    <row r="561" spans="1:11">
      <c r="A561" s="322"/>
      <c r="B561" s="323"/>
      <c r="C561" s="322"/>
      <c r="D561" s="322"/>
      <c r="E561" s="324"/>
      <c r="F561" s="322"/>
      <c r="G561" s="322"/>
      <c r="H561" s="326"/>
      <c r="I561" s="325"/>
      <c r="J561" s="325"/>
      <c r="K561" s="322"/>
    </row>
    <row r="562" spans="1:11">
      <c r="A562" s="322"/>
      <c r="B562" s="323"/>
      <c r="C562" s="322"/>
      <c r="D562" s="322"/>
      <c r="E562" s="324"/>
      <c r="F562" s="322"/>
      <c r="G562" s="322"/>
      <c r="H562" s="322"/>
      <c r="I562" s="325"/>
      <c r="J562" s="325"/>
      <c r="K562" s="308"/>
    </row>
    <row r="563" spans="1:11">
      <c r="A563" s="322"/>
      <c r="B563" s="323"/>
      <c r="C563" s="322"/>
      <c r="D563" s="322"/>
      <c r="E563" s="324"/>
      <c r="F563" s="322"/>
      <c r="G563" s="322"/>
      <c r="H563" s="322"/>
      <c r="I563" s="325"/>
      <c r="J563" s="325"/>
      <c r="K563" s="308"/>
    </row>
    <row r="564" spans="1:11">
      <c r="A564" s="322"/>
      <c r="B564" s="323"/>
      <c r="C564" s="322"/>
      <c r="D564" s="322"/>
      <c r="E564" s="324"/>
      <c r="F564" s="322"/>
      <c r="G564" s="322"/>
      <c r="H564" s="322"/>
      <c r="I564" s="325"/>
      <c r="J564" s="325"/>
      <c r="K564" s="308"/>
    </row>
    <row r="565" spans="1:11">
      <c r="A565" s="322"/>
      <c r="B565" s="323"/>
      <c r="C565" s="322"/>
      <c r="D565" s="322"/>
      <c r="E565" s="324"/>
      <c r="F565" s="322"/>
      <c r="G565" s="322"/>
      <c r="H565" s="322"/>
      <c r="I565" s="325"/>
      <c r="J565" s="325"/>
      <c r="K565" s="308"/>
    </row>
    <row r="566" spans="1:11">
      <c r="A566" s="322"/>
      <c r="B566" s="323"/>
      <c r="C566" s="322"/>
      <c r="D566" s="322"/>
      <c r="E566" s="324"/>
      <c r="F566" s="322"/>
      <c r="G566" s="322"/>
      <c r="H566" s="326"/>
      <c r="I566" s="325"/>
      <c r="J566" s="325"/>
      <c r="K566" s="308"/>
    </row>
    <row r="567" spans="1:11">
      <c r="A567" s="322"/>
      <c r="B567" s="323"/>
      <c r="C567" s="322"/>
      <c r="D567" s="322"/>
      <c r="E567" s="324"/>
      <c r="F567" s="322"/>
      <c r="G567" s="322"/>
      <c r="H567" s="322"/>
      <c r="I567" s="325"/>
      <c r="J567" s="325"/>
      <c r="K567" s="308"/>
    </row>
    <row r="568" spans="1:11">
      <c r="A568" s="322"/>
      <c r="B568" s="323"/>
      <c r="C568" s="322"/>
      <c r="D568" s="322"/>
      <c r="E568" s="324"/>
      <c r="F568" s="322"/>
      <c r="G568" s="322"/>
      <c r="H568" s="322"/>
      <c r="I568" s="325"/>
      <c r="J568" s="325"/>
      <c r="K568" s="308"/>
    </row>
    <row r="569" spans="1:11">
      <c r="A569" s="322"/>
      <c r="B569" s="323"/>
      <c r="C569" s="322"/>
      <c r="D569" s="322"/>
      <c r="E569" s="324"/>
      <c r="F569" s="322"/>
      <c r="G569" s="322"/>
      <c r="H569" s="322"/>
      <c r="I569" s="325"/>
      <c r="J569" s="325"/>
      <c r="K569" s="308"/>
    </row>
    <row r="570" spans="1:11">
      <c r="A570" s="322"/>
      <c r="B570" s="323"/>
      <c r="C570" s="322"/>
      <c r="D570" s="322"/>
      <c r="E570" s="324"/>
      <c r="F570" s="322"/>
      <c r="G570" s="322"/>
      <c r="H570" s="322"/>
      <c r="I570" s="325"/>
      <c r="J570" s="325"/>
      <c r="K570" s="308"/>
    </row>
    <row r="571" spans="1:11">
      <c r="A571" s="322"/>
      <c r="B571" s="323"/>
      <c r="C571" s="322"/>
      <c r="D571" s="322"/>
      <c r="E571" s="324"/>
      <c r="F571" s="322"/>
      <c r="G571" s="322"/>
      <c r="H571" s="322"/>
      <c r="I571" s="325"/>
      <c r="J571" s="325"/>
      <c r="K571" s="308"/>
    </row>
    <row r="572" spans="1:11">
      <c r="A572" s="322"/>
      <c r="B572" s="323"/>
      <c r="C572" s="322"/>
      <c r="D572" s="322"/>
      <c r="E572" s="324"/>
      <c r="F572" s="322"/>
      <c r="G572" s="322"/>
      <c r="H572" s="322"/>
      <c r="I572" s="325"/>
      <c r="J572" s="325"/>
      <c r="K572" s="308"/>
    </row>
    <row r="573" spans="1:11">
      <c r="A573" s="322"/>
      <c r="B573" s="323"/>
      <c r="C573" s="322"/>
      <c r="D573" s="322"/>
      <c r="E573" s="324"/>
      <c r="F573" s="322"/>
      <c r="G573" s="322"/>
      <c r="H573" s="322"/>
      <c r="I573" s="325"/>
      <c r="J573" s="325"/>
      <c r="K573" s="308"/>
    </row>
    <row r="574" spans="1:11">
      <c r="A574" s="322"/>
      <c r="B574" s="323"/>
      <c r="C574" s="322"/>
      <c r="D574" s="322"/>
      <c r="E574" s="324"/>
      <c r="F574" s="322"/>
      <c r="G574" s="322"/>
      <c r="H574" s="322"/>
      <c r="I574" s="325"/>
      <c r="J574" s="325"/>
      <c r="K574" s="308"/>
    </row>
    <row r="575" spans="1:11">
      <c r="A575" s="322"/>
      <c r="B575" s="323"/>
      <c r="C575" s="322"/>
      <c r="D575" s="322"/>
      <c r="E575" s="324"/>
      <c r="F575" s="322"/>
      <c r="G575" s="322"/>
      <c r="H575" s="322"/>
      <c r="I575" s="325"/>
      <c r="J575" s="325"/>
      <c r="K575" s="308"/>
    </row>
    <row r="576" spans="1:11">
      <c r="A576" s="322"/>
      <c r="B576" s="323"/>
      <c r="C576" s="322"/>
      <c r="D576" s="322"/>
      <c r="E576" s="324"/>
      <c r="F576" s="322"/>
      <c r="G576" s="322"/>
      <c r="H576" s="322"/>
      <c r="I576" s="325"/>
      <c r="J576" s="325"/>
      <c r="K576" s="308"/>
    </row>
    <row r="577" spans="1:11">
      <c r="A577" s="322"/>
      <c r="B577" s="323"/>
      <c r="C577" s="322"/>
      <c r="D577" s="322"/>
      <c r="E577" s="324"/>
      <c r="F577" s="322"/>
      <c r="G577" s="322"/>
      <c r="H577" s="322"/>
      <c r="I577" s="325"/>
      <c r="J577" s="325"/>
      <c r="K577" s="308"/>
    </row>
    <row r="578" spans="1:11">
      <c r="A578" s="322"/>
      <c r="B578" s="323"/>
      <c r="C578" s="322"/>
      <c r="D578" s="322"/>
      <c r="E578" s="324"/>
      <c r="F578" s="322"/>
      <c r="G578" s="322"/>
      <c r="H578" s="322"/>
      <c r="I578" s="325"/>
      <c r="J578" s="325"/>
      <c r="K578" s="308"/>
    </row>
    <row r="579" spans="1:11">
      <c r="A579" s="322"/>
      <c r="B579" s="323"/>
      <c r="C579" s="322"/>
      <c r="D579" s="322"/>
      <c r="E579" s="324"/>
      <c r="F579" s="322"/>
      <c r="G579" s="322"/>
      <c r="H579" s="322"/>
      <c r="I579" s="325"/>
      <c r="J579" s="325"/>
      <c r="K579" s="308"/>
    </row>
    <row r="580" spans="1:11">
      <c r="A580" s="322"/>
      <c r="B580" s="323"/>
      <c r="C580" s="322"/>
      <c r="D580" s="322"/>
      <c r="E580" s="324"/>
      <c r="F580" s="322"/>
      <c r="G580" s="322"/>
      <c r="H580" s="322"/>
      <c r="I580" s="325"/>
      <c r="J580" s="325"/>
      <c r="K580" s="308"/>
    </row>
    <row r="581" spans="1:11">
      <c r="A581" s="322"/>
      <c r="B581" s="323"/>
      <c r="C581" s="322"/>
      <c r="D581" s="322"/>
      <c r="E581" s="324"/>
      <c r="F581" s="322"/>
      <c r="G581" s="322"/>
      <c r="H581" s="322"/>
      <c r="I581" s="325"/>
      <c r="J581" s="325"/>
      <c r="K581" s="308"/>
    </row>
    <row r="582" spans="1:11">
      <c r="A582" s="322"/>
      <c r="B582" s="323"/>
      <c r="C582" s="322"/>
      <c r="D582" s="322"/>
      <c r="E582" s="324"/>
      <c r="F582" s="322"/>
      <c r="G582" s="322"/>
      <c r="H582" s="322"/>
      <c r="I582" s="325"/>
      <c r="J582" s="325"/>
      <c r="K582" s="308"/>
    </row>
    <row r="583" spans="1:11">
      <c r="A583" s="322"/>
      <c r="B583" s="323"/>
      <c r="C583" s="322"/>
      <c r="D583" s="322"/>
      <c r="E583" s="324"/>
      <c r="F583" s="322"/>
      <c r="G583" s="322"/>
      <c r="H583" s="322"/>
      <c r="I583" s="325"/>
      <c r="J583" s="325"/>
      <c r="K583" s="308"/>
    </row>
    <row r="584" spans="1:11">
      <c r="A584" s="322"/>
      <c r="B584" s="323"/>
      <c r="C584" s="322"/>
      <c r="D584" s="322"/>
      <c r="E584" s="324"/>
      <c r="F584" s="322"/>
      <c r="G584" s="322"/>
      <c r="H584" s="322"/>
      <c r="I584" s="325"/>
      <c r="J584" s="325"/>
      <c r="K584" s="308"/>
    </row>
    <row r="585" spans="1:11">
      <c r="A585" s="322"/>
      <c r="B585" s="323"/>
      <c r="C585" s="322"/>
      <c r="D585" s="322"/>
      <c r="E585" s="324"/>
      <c r="F585" s="322"/>
      <c r="G585" s="322"/>
      <c r="H585" s="322"/>
      <c r="I585" s="325"/>
      <c r="J585" s="325"/>
      <c r="K585" s="308"/>
    </row>
    <row r="586" spans="1:11">
      <c r="A586" s="322"/>
      <c r="B586" s="323"/>
      <c r="C586" s="322"/>
      <c r="D586" s="322"/>
      <c r="E586" s="324"/>
      <c r="F586" s="322"/>
      <c r="G586" s="322"/>
      <c r="H586" s="322"/>
      <c r="I586" s="325"/>
      <c r="J586" s="325"/>
      <c r="K586" s="308"/>
    </row>
    <row r="587" spans="1:11">
      <c r="A587" s="322"/>
      <c r="B587" s="323"/>
      <c r="C587" s="322"/>
      <c r="D587" s="322"/>
      <c r="E587" s="324"/>
      <c r="F587" s="322"/>
      <c r="G587" s="322"/>
      <c r="H587" s="322"/>
      <c r="I587" s="325"/>
      <c r="J587" s="325"/>
      <c r="K587" s="308"/>
    </row>
    <row r="588" spans="1:11">
      <c r="A588" s="322"/>
      <c r="B588" s="323"/>
      <c r="C588" s="322"/>
      <c r="D588" s="322"/>
      <c r="E588" s="324"/>
      <c r="F588" s="322"/>
      <c r="G588" s="322"/>
      <c r="H588" s="322"/>
      <c r="I588" s="325"/>
      <c r="J588" s="325"/>
      <c r="K588" s="308"/>
    </row>
    <row r="589" spans="1:11">
      <c r="A589" s="322"/>
      <c r="B589" s="323"/>
      <c r="C589" s="322"/>
      <c r="D589" s="322"/>
      <c r="E589" s="324"/>
      <c r="F589" s="322"/>
      <c r="G589" s="322"/>
      <c r="H589" s="322"/>
      <c r="I589" s="325"/>
      <c r="J589" s="325"/>
      <c r="K589" s="308"/>
    </row>
    <row r="590" spans="1:11">
      <c r="A590" s="322"/>
      <c r="B590" s="323"/>
      <c r="C590" s="322"/>
      <c r="D590" s="322"/>
      <c r="E590" s="324"/>
      <c r="F590" s="322"/>
      <c r="G590" s="322"/>
      <c r="H590" s="322"/>
      <c r="I590" s="325"/>
      <c r="J590" s="325"/>
      <c r="K590" s="308"/>
    </row>
    <row r="591" spans="1:11">
      <c r="A591" s="322"/>
      <c r="B591" s="323"/>
      <c r="C591" s="322"/>
      <c r="D591" s="322"/>
      <c r="E591" s="324"/>
      <c r="F591" s="322"/>
      <c r="G591" s="322"/>
      <c r="H591" s="322"/>
      <c r="I591" s="325"/>
      <c r="J591" s="325"/>
      <c r="K591" s="308"/>
    </row>
    <row r="592" spans="1:11">
      <c r="A592" s="322"/>
      <c r="B592" s="323"/>
      <c r="C592" s="322"/>
      <c r="D592" s="322"/>
      <c r="E592" s="324"/>
      <c r="F592" s="322"/>
      <c r="G592" s="322"/>
      <c r="H592" s="322"/>
      <c r="I592" s="325"/>
      <c r="J592" s="325"/>
      <c r="K592" s="308"/>
    </row>
    <row r="593" spans="1:11">
      <c r="A593" s="322"/>
      <c r="B593" s="323"/>
      <c r="C593" s="322"/>
      <c r="D593" s="322"/>
      <c r="E593" s="324"/>
      <c r="F593" s="322"/>
      <c r="G593" s="322"/>
      <c r="H593" s="322"/>
      <c r="I593" s="325"/>
      <c r="J593" s="325"/>
      <c r="K593" s="308"/>
    </row>
    <row r="594" spans="1:11">
      <c r="A594" s="322"/>
      <c r="B594" s="323"/>
      <c r="C594" s="322"/>
      <c r="D594" s="322"/>
      <c r="E594" s="324"/>
      <c r="F594" s="322"/>
      <c r="G594" s="322"/>
      <c r="H594" s="322"/>
      <c r="I594" s="325"/>
      <c r="J594" s="325"/>
      <c r="K594" s="308"/>
    </row>
    <row r="595" spans="1:11">
      <c r="A595" s="322"/>
      <c r="B595" s="323"/>
      <c r="C595" s="322"/>
      <c r="D595" s="322"/>
      <c r="E595" s="324"/>
      <c r="F595" s="322"/>
      <c r="G595" s="322"/>
      <c r="H595" s="326"/>
      <c r="I595" s="325"/>
      <c r="J595" s="325"/>
      <c r="K595" s="308"/>
    </row>
    <row r="596" spans="1:11">
      <c r="A596" s="322"/>
      <c r="B596" s="323"/>
      <c r="C596" s="322"/>
      <c r="D596" s="322"/>
      <c r="E596" s="324"/>
      <c r="F596" s="322"/>
      <c r="G596" s="322"/>
      <c r="H596" s="322"/>
      <c r="I596" s="325"/>
      <c r="J596" s="325"/>
      <c r="K596" s="308"/>
    </row>
    <row r="597" spans="1:11">
      <c r="A597" s="322"/>
      <c r="B597" s="323"/>
      <c r="C597" s="322"/>
      <c r="D597" s="322"/>
      <c r="E597" s="324"/>
      <c r="F597" s="322"/>
      <c r="G597" s="322"/>
      <c r="H597" s="322"/>
      <c r="I597" s="325"/>
      <c r="J597" s="325"/>
      <c r="K597" s="308"/>
    </row>
    <row r="598" spans="1:11">
      <c r="A598" s="322"/>
      <c r="B598" s="323"/>
      <c r="C598" s="322"/>
      <c r="D598" s="322"/>
      <c r="E598" s="324"/>
      <c r="F598" s="322"/>
      <c r="G598" s="322"/>
      <c r="H598" s="322"/>
      <c r="I598" s="325"/>
      <c r="J598" s="325"/>
      <c r="K598" s="308"/>
    </row>
    <row r="599" spans="1:11">
      <c r="A599" s="322"/>
      <c r="B599" s="323"/>
      <c r="C599" s="322"/>
      <c r="D599" s="322"/>
      <c r="E599" s="324"/>
      <c r="F599" s="322"/>
      <c r="G599" s="322"/>
      <c r="H599" s="322"/>
      <c r="I599" s="325"/>
      <c r="J599" s="325"/>
      <c r="K599" s="308"/>
    </row>
    <row r="600" spans="1:11">
      <c r="A600" s="322"/>
      <c r="B600" s="323"/>
      <c r="C600" s="322"/>
      <c r="D600" s="322"/>
      <c r="E600" s="324"/>
      <c r="F600" s="322"/>
      <c r="G600" s="322"/>
      <c r="H600" s="322"/>
      <c r="I600" s="325"/>
      <c r="J600" s="325"/>
      <c r="K600" s="308"/>
    </row>
    <row r="601" spans="1:11">
      <c r="A601" s="322"/>
      <c r="B601" s="323"/>
      <c r="C601" s="322"/>
      <c r="D601" s="322"/>
      <c r="E601" s="324"/>
      <c r="F601" s="322"/>
      <c r="G601" s="322"/>
      <c r="H601" s="322"/>
      <c r="I601" s="325"/>
      <c r="J601" s="325"/>
      <c r="K601" s="308"/>
    </row>
    <row r="602" spans="1:11">
      <c r="A602" s="322"/>
      <c r="B602" s="323"/>
      <c r="C602" s="322"/>
      <c r="D602" s="322"/>
      <c r="E602" s="324"/>
      <c r="F602" s="322"/>
      <c r="G602" s="322"/>
      <c r="H602" s="322"/>
      <c r="I602" s="325"/>
      <c r="J602" s="325"/>
      <c r="K602" s="308"/>
    </row>
    <row r="603" spans="1:11">
      <c r="A603" s="322"/>
      <c r="B603" s="323"/>
      <c r="C603" s="322"/>
      <c r="D603" s="322"/>
      <c r="E603" s="324"/>
      <c r="F603" s="322"/>
      <c r="G603" s="322"/>
      <c r="H603" s="322"/>
      <c r="I603" s="325"/>
      <c r="J603" s="325"/>
      <c r="K603" s="308"/>
    </row>
    <row r="604" spans="1:11">
      <c r="A604" s="322"/>
      <c r="B604" s="323"/>
      <c r="C604" s="322"/>
      <c r="D604" s="322"/>
      <c r="E604" s="324"/>
      <c r="F604" s="322"/>
      <c r="G604" s="322"/>
      <c r="H604" s="322"/>
      <c r="I604" s="325"/>
      <c r="J604" s="325"/>
      <c r="K604" s="308"/>
    </row>
    <row r="605" spans="1:11">
      <c r="A605" s="322"/>
      <c r="B605" s="323"/>
      <c r="C605" s="322"/>
      <c r="D605" s="322"/>
      <c r="E605" s="324"/>
      <c r="F605" s="322"/>
      <c r="G605" s="322"/>
      <c r="H605" s="326"/>
      <c r="I605" s="325"/>
      <c r="J605" s="325"/>
      <c r="K605" s="308"/>
    </row>
    <row r="606" spans="1:11">
      <c r="A606" s="322"/>
      <c r="B606" s="323"/>
      <c r="C606" s="322"/>
      <c r="D606" s="322"/>
      <c r="E606" s="324"/>
      <c r="F606" s="322"/>
      <c r="G606" s="322"/>
      <c r="H606" s="326"/>
      <c r="I606" s="325"/>
      <c r="J606" s="325"/>
      <c r="K606" s="308"/>
    </row>
    <row r="607" spans="1:11">
      <c r="A607" s="322"/>
      <c r="B607" s="323"/>
      <c r="C607" s="322"/>
      <c r="D607" s="322"/>
      <c r="E607" s="324"/>
      <c r="F607" s="322"/>
      <c r="G607" s="322"/>
      <c r="H607" s="322"/>
      <c r="I607" s="325"/>
      <c r="J607" s="325"/>
      <c r="K607" s="308"/>
    </row>
    <row r="608" spans="1:11">
      <c r="A608" s="322"/>
      <c r="B608" s="323"/>
      <c r="C608" s="322"/>
      <c r="D608" s="322"/>
      <c r="E608" s="324"/>
      <c r="F608" s="322"/>
      <c r="G608" s="322"/>
      <c r="H608" s="322"/>
      <c r="I608" s="325"/>
      <c r="J608" s="325"/>
      <c r="K608" s="308"/>
    </row>
    <row r="609" spans="1:11">
      <c r="A609" s="322"/>
      <c r="B609" s="323"/>
      <c r="C609" s="322"/>
      <c r="D609" s="322"/>
      <c r="E609" s="324"/>
      <c r="F609" s="322"/>
      <c r="G609" s="322"/>
      <c r="H609" s="322"/>
      <c r="I609" s="325"/>
      <c r="J609" s="325"/>
      <c r="K609" s="308"/>
    </row>
    <row r="610" spans="1:11">
      <c r="A610" s="322"/>
      <c r="B610" s="323"/>
      <c r="C610" s="322"/>
      <c r="D610" s="322"/>
      <c r="E610" s="324"/>
      <c r="F610" s="322"/>
      <c r="G610" s="322"/>
      <c r="H610" s="322"/>
      <c r="I610" s="325"/>
      <c r="J610" s="325"/>
      <c r="K610" s="308"/>
    </row>
    <row r="611" spans="1:11">
      <c r="A611" s="322"/>
      <c r="B611" s="323"/>
      <c r="C611" s="322"/>
      <c r="D611" s="322"/>
      <c r="E611" s="324"/>
      <c r="F611" s="322"/>
      <c r="G611" s="322"/>
      <c r="H611" s="322"/>
      <c r="I611" s="325"/>
      <c r="J611" s="325"/>
      <c r="K611" s="308"/>
    </row>
    <row r="612" spans="1:11">
      <c r="A612" s="322"/>
      <c r="B612" s="323"/>
      <c r="C612" s="322"/>
      <c r="D612" s="322"/>
      <c r="E612" s="324"/>
      <c r="F612" s="322"/>
      <c r="G612" s="322"/>
      <c r="H612" s="322"/>
      <c r="I612" s="325"/>
      <c r="J612" s="325"/>
      <c r="K612" s="308"/>
    </row>
    <row r="613" spans="1:11">
      <c r="A613" s="322"/>
      <c r="B613" s="323"/>
      <c r="C613" s="322"/>
      <c r="D613" s="322"/>
      <c r="E613" s="324"/>
      <c r="F613" s="322"/>
      <c r="G613" s="322"/>
      <c r="H613" s="322"/>
      <c r="I613" s="325"/>
      <c r="J613" s="325"/>
      <c r="K613" s="308"/>
    </row>
    <row r="614" spans="1:11">
      <c r="A614" s="322"/>
      <c r="B614" s="323"/>
      <c r="C614" s="322"/>
      <c r="D614" s="322"/>
      <c r="E614" s="324"/>
      <c r="F614" s="322"/>
      <c r="G614" s="322"/>
      <c r="H614" s="322"/>
      <c r="I614" s="325"/>
      <c r="J614" s="325"/>
      <c r="K614" s="308"/>
    </row>
    <row r="615" spans="1:11">
      <c r="A615" s="322"/>
      <c r="B615" s="323"/>
      <c r="C615" s="322"/>
      <c r="D615" s="322"/>
      <c r="E615" s="324"/>
      <c r="F615" s="322"/>
      <c r="G615" s="322"/>
      <c r="H615" s="322"/>
      <c r="I615" s="325"/>
      <c r="J615" s="325"/>
      <c r="K615" s="308"/>
    </row>
    <row r="616" spans="1:11">
      <c r="A616" s="322"/>
      <c r="B616" s="323"/>
      <c r="C616" s="322"/>
      <c r="D616" s="322"/>
      <c r="E616" s="324"/>
      <c r="F616" s="322"/>
      <c r="G616" s="322"/>
      <c r="H616" s="322"/>
      <c r="I616" s="325"/>
      <c r="J616" s="325"/>
      <c r="K616" s="308"/>
    </row>
    <row r="617" spans="1:11">
      <c r="A617" s="322"/>
      <c r="B617" s="323"/>
      <c r="C617" s="322"/>
      <c r="D617" s="322"/>
      <c r="E617" s="324"/>
      <c r="F617" s="322"/>
      <c r="G617" s="322"/>
      <c r="H617" s="322"/>
      <c r="I617" s="325"/>
      <c r="J617" s="325"/>
      <c r="K617" s="308"/>
    </row>
    <row r="618" spans="1:11">
      <c r="A618" s="322"/>
      <c r="B618" s="323"/>
      <c r="C618" s="322"/>
      <c r="D618" s="322"/>
      <c r="E618" s="324"/>
      <c r="F618" s="322"/>
      <c r="G618" s="322"/>
      <c r="H618" s="322"/>
      <c r="I618" s="325"/>
      <c r="J618" s="325"/>
      <c r="K618" s="308"/>
    </row>
    <row r="619" spans="1:11">
      <c r="A619" s="322"/>
      <c r="B619" s="323"/>
      <c r="C619" s="322"/>
      <c r="D619" s="322"/>
      <c r="E619" s="324"/>
      <c r="F619" s="322"/>
      <c r="G619" s="322"/>
      <c r="H619" s="322"/>
      <c r="I619" s="325"/>
      <c r="J619" s="325"/>
      <c r="K619" s="308"/>
    </row>
    <row r="620" spans="1:11">
      <c r="A620" s="322"/>
      <c r="B620" s="323"/>
      <c r="C620" s="322"/>
      <c r="D620" s="322"/>
      <c r="E620" s="324"/>
      <c r="F620" s="322"/>
      <c r="G620" s="322"/>
      <c r="H620" s="322"/>
      <c r="I620" s="325"/>
      <c r="J620" s="325"/>
      <c r="K620" s="308"/>
    </row>
    <row r="621" spans="1:11">
      <c r="A621" s="322"/>
      <c r="B621" s="323"/>
      <c r="C621" s="322"/>
      <c r="D621" s="322"/>
      <c r="E621" s="324"/>
      <c r="F621" s="322"/>
      <c r="G621" s="322"/>
      <c r="H621" s="322"/>
      <c r="I621" s="325"/>
      <c r="J621" s="325"/>
      <c r="K621" s="308"/>
    </row>
    <row r="622" spans="1:11">
      <c r="A622" s="322"/>
      <c r="B622" s="323"/>
      <c r="C622" s="322"/>
      <c r="D622" s="322"/>
      <c r="E622" s="324"/>
      <c r="F622" s="322"/>
      <c r="G622" s="322"/>
      <c r="H622" s="322"/>
      <c r="I622" s="325"/>
      <c r="J622" s="325"/>
      <c r="K622" s="308"/>
    </row>
    <row r="623" spans="1:11">
      <c r="A623" s="322"/>
      <c r="B623" s="323"/>
      <c r="C623" s="322"/>
      <c r="D623" s="322"/>
      <c r="E623" s="324"/>
      <c r="F623" s="322"/>
      <c r="G623" s="322"/>
      <c r="H623" s="322"/>
      <c r="I623" s="325"/>
      <c r="J623" s="325"/>
      <c r="K623" s="308"/>
    </row>
    <row r="624" spans="1:11">
      <c r="A624" s="322"/>
      <c r="B624" s="323"/>
      <c r="C624" s="322"/>
      <c r="D624" s="322"/>
      <c r="E624" s="324"/>
      <c r="F624" s="322"/>
      <c r="G624" s="322"/>
      <c r="H624" s="322"/>
      <c r="I624" s="325"/>
      <c r="J624" s="325"/>
      <c r="K624" s="308"/>
    </row>
    <row r="625" spans="1:11">
      <c r="A625" s="322"/>
      <c r="B625" s="323"/>
      <c r="C625" s="322"/>
      <c r="D625" s="322"/>
      <c r="E625" s="324"/>
      <c r="F625" s="322"/>
      <c r="G625" s="322"/>
      <c r="H625" s="322"/>
      <c r="I625" s="325"/>
      <c r="J625" s="325"/>
      <c r="K625" s="308"/>
    </row>
    <row r="626" spans="1:11">
      <c r="A626" s="322"/>
      <c r="B626" s="323"/>
      <c r="C626" s="322"/>
      <c r="D626" s="322"/>
      <c r="E626" s="324"/>
      <c r="F626" s="322"/>
      <c r="G626" s="322"/>
      <c r="H626" s="322"/>
      <c r="I626" s="325"/>
      <c r="J626" s="325"/>
      <c r="K626" s="308"/>
    </row>
    <row r="627" spans="1:11">
      <c r="A627" s="322"/>
      <c r="B627" s="323"/>
      <c r="C627" s="322"/>
      <c r="D627" s="322"/>
      <c r="E627" s="324"/>
      <c r="F627" s="322"/>
      <c r="G627" s="322"/>
      <c r="H627" s="322"/>
      <c r="I627" s="325"/>
      <c r="J627" s="325"/>
      <c r="K627" s="308"/>
    </row>
    <row r="628" spans="1:11">
      <c r="A628" s="322"/>
      <c r="B628" s="323"/>
      <c r="C628" s="322"/>
      <c r="D628" s="322"/>
      <c r="E628" s="324"/>
      <c r="F628" s="322"/>
      <c r="G628" s="322"/>
      <c r="H628" s="322"/>
      <c r="I628" s="325"/>
      <c r="J628" s="325"/>
      <c r="K628" s="308"/>
    </row>
    <row r="629" spans="1:11">
      <c r="A629" s="322"/>
      <c r="B629" s="323"/>
      <c r="C629" s="322"/>
      <c r="D629" s="322"/>
      <c r="E629" s="324"/>
      <c r="F629" s="322"/>
      <c r="G629" s="322"/>
      <c r="H629" s="322"/>
      <c r="I629" s="325"/>
      <c r="J629" s="325"/>
      <c r="K629" s="308"/>
    </row>
    <row r="630" spans="1:11">
      <c r="A630" s="322"/>
      <c r="B630" s="323"/>
      <c r="C630" s="322"/>
      <c r="D630" s="322"/>
      <c r="E630" s="324"/>
      <c r="F630" s="322"/>
      <c r="G630" s="322"/>
      <c r="H630" s="322"/>
      <c r="I630" s="325"/>
      <c r="J630" s="325"/>
      <c r="K630" s="308"/>
    </row>
    <row r="631" spans="1:11">
      <c r="A631" s="322"/>
      <c r="B631" s="323"/>
      <c r="C631" s="322"/>
      <c r="D631" s="322"/>
      <c r="E631" s="324"/>
      <c r="F631" s="322"/>
      <c r="G631" s="322"/>
      <c r="H631" s="322"/>
      <c r="I631" s="325"/>
      <c r="J631" s="325"/>
      <c r="K631" s="308"/>
    </row>
    <row r="632" spans="1:11">
      <c r="A632" s="322"/>
      <c r="B632" s="323"/>
      <c r="C632" s="322"/>
      <c r="D632" s="322"/>
      <c r="E632" s="324"/>
      <c r="F632" s="322"/>
      <c r="G632" s="322"/>
      <c r="H632" s="322"/>
      <c r="I632" s="325"/>
      <c r="J632" s="325"/>
      <c r="K632" s="308"/>
    </row>
    <row r="633" spans="1:11">
      <c r="A633" s="322"/>
      <c r="B633" s="323"/>
      <c r="C633" s="322"/>
      <c r="D633" s="322"/>
      <c r="E633" s="324"/>
      <c r="F633" s="322"/>
      <c r="G633" s="322"/>
      <c r="H633" s="322"/>
      <c r="I633" s="325"/>
      <c r="J633" s="325"/>
      <c r="K633" s="308"/>
    </row>
    <row r="634" spans="1:11">
      <c r="A634" s="322"/>
      <c r="B634" s="323"/>
      <c r="C634" s="322"/>
      <c r="D634" s="322"/>
      <c r="E634" s="324"/>
      <c r="F634" s="322"/>
      <c r="G634" s="322"/>
      <c r="H634" s="322"/>
      <c r="I634" s="325"/>
      <c r="J634" s="325"/>
      <c r="K634" s="308"/>
    </row>
    <row r="635" spans="1:11">
      <c r="A635" s="322"/>
      <c r="B635" s="323"/>
      <c r="C635" s="322"/>
      <c r="D635" s="322"/>
      <c r="E635" s="324"/>
      <c r="F635" s="322"/>
      <c r="G635" s="322"/>
      <c r="H635" s="322"/>
      <c r="I635" s="325"/>
      <c r="J635" s="325"/>
      <c r="K635" s="308"/>
    </row>
    <row r="636" spans="1:11">
      <c r="A636" s="322"/>
      <c r="B636" s="323"/>
      <c r="C636" s="322"/>
      <c r="D636" s="322"/>
      <c r="E636" s="324"/>
      <c r="F636" s="322"/>
      <c r="G636" s="322"/>
      <c r="H636" s="322"/>
      <c r="I636" s="325"/>
      <c r="J636" s="325"/>
      <c r="K636" s="308"/>
    </row>
    <row r="637" spans="1:11">
      <c r="A637" s="322"/>
      <c r="B637" s="323"/>
      <c r="C637" s="322"/>
      <c r="D637" s="322"/>
      <c r="E637" s="324"/>
      <c r="F637" s="322"/>
      <c r="G637" s="322"/>
      <c r="H637" s="322"/>
      <c r="I637" s="325"/>
      <c r="J637" s="325"/>
      <c r="K637" s="308"/>
    </row>
    <row r="638" spans="1:11">
      <c r="A638" s="322"/>
      <c r="B638" s="323"/>
      <c r="C638" s="322"/>
      <c r="D638" s="322"/>
      <c r="E638" s="324"/>
      <c r="F638" s="322"/>
      <c r="G638" s="322"/>
      <c r="H638" s="322"/>
      <c r="I638" s="325"/>
      <c r="J638" s="325"/>
      <c r="K638" s="308"/>
    </row>
    <row r="639" spans="1:11">
      <c r="A639" s="322"/>
      <c r="B639" s="323"/>
      <c r="C639" s="322"/>
      <c r="D639" s="322"/>
      <c r="E639" s="324"/>
      <c r="F639" s="322"/>
      <c r="G639" s="322"/>
      <c r="H639" s="322"/>
      <c r="I639" s="325"/>
      <c r="J639" s="325"/>
      <c r="K639" s="308"/>
    </row>
    <row r="640" spans="1:11">
      <c r="A640" s="322"/>
      <c r="B640" s="323"/>
      <c r="C640" s="322"/>
      <c r="D640" s="322"/>
      <c r="E640" s="324"/>
      <c r="F640" s="322"/>
      <c r="G640" s="322"/>
      <c r="H640" s="326"/>
      <c r="I640" s="325"/>
      <c r="J640" s="325"/>
      <c r="K640" s="322"/>
    </row>
    <row r="641" spans="1:11">
      <c r="A641" s="322"/>
      <c r="B641" s="323"/>
      <c r="C641" s="322"/>
      <c r="D641" s="322"/>
      <c r="E641" s="324"/>
      <c r="F641" s="322"/>
      <c r="G641" s="322"/>
      <c r="H641" s="322"/>
      <c r="I641" s="325"/>
      <c r="J641" s="325"/>
      <c r="K641" s="308"/>
    </row>
    <row r="642" spans="1:11">
      <c r="A642" s="322"/>
      <c r="B642" s="323"/>
      <c r="C642" s="322"/>
      <c r="D642" s="322"/>
      <c r="E642" s="324"/>
      <c r="F642" s="322"/>
      <c r="G642" s="322"/>
      <c r="H642" s="322"/>
      <c r="I642" s="325"/>
      <c r="J642" s="325"/>
      <c r="K642" s="308"/>
    </row>
    <row r="643" spans="1:11">
      <c r="A643" s="322"/>
      <c r="B643" s="323"/>
      <c r="C643" s="322"/>
      <c r="D643" s="322"/>
      <c r="E643" s="324"/>
      <c r="F643" s="322"/>
      <c r="G643" s="322"/>
      <c r="H643" s="322"/>
      <c r="I643" s="325"/>
      <c r="J643" s="325"/>
      <c r="K643" s="308"/>
    </row>
    <row r="644" spans="1:11">
      <c r="A644" s="322"/>
      <c r="B644" s="323"/>
      <c r="C644" s="322"/>
      <c r="D644" s="322"/>
      <c r="E644" s="324"/>
      <c r="F644" s="322"/>
      <c r="G644" s="322"/>
      <c r="H644" s="322"/>
      <c r="I644" s="325"/>
      <c r="J644" s="325"/>
      <c r="K644" s="308"/>
    </row>
    <row r="645" spans="1:11">
      <c r="A645" s="322"/>
      <c r="B645" s="323"/>
      <c r="C645" s="322"/>
      <c r="D645" s="322"/>
      <c r="E645" s="324"/>
      <c r="F645" s="322"/>
      <c r="G645" s="322"/>
      <c r="H645" s="322"/>
      <c r="I645" s="325"/>
      <c r="J645" s="325"/>
      <c r="K645" s="308"/>
    </row>
    <row r="646" spans="1:11">
      <c r="A646" s="322"/>
      <c r="B646" s="323"/>
      <c r="C646" s="322"/>
      <c r="D646" s="322"/>
      <c r="E646" s="324"/>
      <c r="F646" s="322"/>
      <c r="G646" s="322"/>
      <c r="H646" s="322"/>
      <c r="I646" s="325"/>
      <c r="J646" s="325"/>
      <c r="K646" s="308"/>
    </row>
    <row r="647" spans="1:11">
      <c r="A647" s="322"/>
      <c r="B647" s="323"/>
      <c r="C647" s="322"/>
      <c r="D647" s="322"/>
      <c r="E647" s="324"/>
      <c r="F647" s="322"/>
      <c r="G647" s="322"/>
      <c r="H647" s="322"/>
      <c r="I647" s="325"/>
      <c r="J647" s="325"/>
      <c r="K647" s="308"/>
    </row>
    <row r="648" spans="1:11">
      <c r="A648" s="322"/>
      <c r="B648" s="323"/>
      <c r="C648" s="322"/>
      <c r="D648" s="322"/>
      <c r="E648" s="324"/>
      <c r="F648" s="322"/>
      <c r="G648" s="322"/>
      <c r="H648" s="322"/>
      <c r="I648" s="325"/>
      <c r="J648" s="325"/>
      <c r="K648" s="308"/>
    </row>
    <row r="649" spans="1:11">
      <c r="A649" s="322"/>
      <c r="B649" s="323"/>
      <c r="C649" s="322"/>
      <c r="D649" s="322"/>
      <c r="E649" s="324"/>
      <c r="F649" s="322"/>
      <c r="G649" s="322"/>
      <c r="H649" s="322"/>
      <c r="I649" s="325"/>
      <c r="J649" s="325"/>
      <c r="K649" s="308"/>
    </row>
    <row r="650" spans="1:11">
      <c r="A650" s="322"/>
      <c r="B650" s="323"/>
      <c r="C650" s="322"/>
      <c r="D650" s="322"/>
      <c r="E650" s="324"/>
      <c r="F650" s="322"/>
      <c r="G650" s="322"/>
      <c r="H650" s="322"/>
      <c r="I650" s="325"/>
      <c r="J650" s="325"/>
      <c r="K650" s="308"/>
    </row>
    <row r="651" spans="1:11">
      <c r="A651" s="322"/>
      <c r="B651" s="323"/>
      <c r="C651" s="322"/>
      <c r="D651" s="322"/>
      <c r="E651" s="324"/>
      <c r="F651" s="322"/>
      <c r="G651" s="322"/>
      <c r="H651" s="322"/>
      <c r="I651" s="325"/>
      <c r="J651" s="325"/>
      <c r="K651" s="308"/>
    </row>
    <row r="652" spans="1:11">
      <c r="A652" s="322"/>
      <c r="B652" s="323"/>
      <c r="C652" s="322"/>
      <c r="D652" s="322"/>
      <c r="E652" s="324"/>
      <c r="F652" s="322"/>
      <c r="G652" s="322"/>
      <c r="H652" s="322"/>
      <c r="I652" s="325"/>
      <c r="J652" s="325"/>
      <c r="K652" s="308"/>
    </row>
    <row r="653" spans="1:11">
      <c r="A653" s="322"/>
      <c r="B653" s="323"/>
      <c r="C653" s="322"/>
      <c r="D653" s="322"/>
      <c r="E653" s="324"/>
      <c r="F653" s="322"/>
      <c r="G653" s="322"/>
      <c r="H653" s="322"/>
      <c r="I653" s="325"/>
      <c r="J653" s="325"/>
      <c r="K653" s="308"/>
    </row>
    <row r="654" spans="1:11">
      <c r="A654" s="322"/>
      <c r="B654" s="323"/>
      <c r="C654" s="322"/>
      <c r="D654" s="322"/>
      <c r="E654" s="324"/>
      <c r="F654" s="322"/>
      <c r="G654" s="322"/>
      <c r="H654" s="322"/>
      <c r="I654" s="325"/>
      <c r="J654" s="325"/>
      <c r="K654" s="308"/>
    </row>
    <row r="655" spans="1:11">
      <c r="A655" s="322"/>
      <c r="B655" s="323"/>
      <c r="C655" s="322"/>
      <c r="D655" s="322"/>
      <c r="E655" s="324"/>
      <c r="F655" s="322"/>
      <c r="G655" s="322"/>
      <c r="H655" s="322"/>
      <c r="I655" s="325"/>
      <c r="J655" s="325"/>
      <c r="K655" s="308"/>
    </row>
    <row r="656" spans="1:11">
      <c r="A656" s="322"/>
      <c r="B656" s="323"/>
      <c r="C656" s="322"/>
      <c r="D656" s="322"/>
      <c r="E656" s="324"/>
      <c r="F656" s="322"/>
      <c r="G656" s="322"/>
      <c r="H656" s="322"/>
      <c r="I656" s="325"/>
      <c r="J656" s="325"/>
      <c r="K656" s="308"/>
    </row>
    <row r="657" spans="1:11">
      <c r="A657" s="322"/>
      <c r="B657" s="323"/>
      <c r="C657" s="322"/>
      <c r="D657" s="322"/>
      <c r="E657" s="324"/>
      <c r="F657" s="322"/>
      <c r="G657" s="322"/>
      <c r="H657" s="322"/>
      <c r="I657" s="325"/>
      <c r="J657" s="325"/>
      <c r="K657" s="308"/>
    </row>
    <row r="658" spans="1:11">
      <c r="A658" s="322"/>
      <c r="B658" s="323"/>
      <c r="C658" s="322"/>
      <c r="D658" s="322"/>
      <c r="E658" s="324"/>
      <c r="F658" s="322"/>
      <c r="G658" s="322"/>
      <c r="H658" s="322"/>
      <c r="I658" s="325"/>
      <c r="J658" s="325"/>
      <c r="K658" s="308"/>
    </row>
    <row r="659" spans="1:11">
      <c r="A659" s="322"/>
      <c r="B659" s="323"/>
      <c r="C659" s="322"/>
      <c r="D659" s="322"/>
      <c r="E659" s="324"/>
      <c r="F659" s="322"/>
      <c r="G659" s="322"/>
      <c r="H659" s="322"/>
      <c r="I659" s="325"/>
      <c r="J659" s="325"/>
      <c r="K659" s="308"/>
    </row>
    <row r="660" spans="1:11">
      <c r="A660" s="322"/>
      <c r="B660" s="323"/>
      <c r="C660" s="322"/>
      <c r="D660" s="322"/>
      <c r="E660" s="324"/>
      <c r="F660" s="322"/>
      <c r="G660" s="322"/>
      <c r="H660" s="322"/>
      <c r="I660" s="325"/>
      <c r="J660" s="325"/>
      <c r="K660" s="308"/>
    </row>
    <row r="661" spans="1:11">
      <c r="A661" s="322"/>
      <c r="B661" s="323"/>
      <c r="C661" s="322"/>
      <c r="D661" s="322"/>
      <c r="E661" s="324"/>
      <c r="F661" s="322"/>
      <c r="G661" s="322"/>
      <c r="H661" s="322"/>
      <c r="I661" s="325"/>
      <c r="J661" s="325"/>
      <c r="K661" s="308"/>
    </row>
    <row r="662" spans="1:11">
      <c r="A662" s="322"/>
      <c r="B662" s="323"/>
      <c r="C662" s="322"/>
      <c r="D662" s="322"/>
      <c r="E662" s="324"/>
      <c r="F662" s="322"/>
      <c r="G662" s="322"/>
      <c r="H662" s="322"/>
      <c r="I662" s="325"/>
      <c r="J662" s="325"/>
      <c r="K662" s="308"/>
    </row>
    <row r="663" spans="1:11">
      <c r="A663" s="322"/>
      <c r="B663" s="323"/>
      <c r="C663" s="322"/>
      <c r="D663" s="322"/>
      <c r="E663" s="324"/>
      <c r="F663" s="322"/>
      <c r="G663" s="322"/>
      <c r="H663" s="322"/>
      <c r="I663" s="325"/>
      <c r="J663" s="325"/>
      <c r="K663" s="308"/>
    </row>
    <row r="664" spans="1:11">
      <c r="A664" s="322"/>
      <c r="B664" s="323"/>
      <c r="C664" s="322"/>
      <c r="D664" s="322"/>
      <c r="E664" s="324"/>
      <c r="F664" s="322"/>
      <c r="G664" s="322"/>
      <c r="H664" s="322"/>
      <c r="I664" s="325"/>
      <c r="J664" s="325"/>
      <c r="K664" s="308"/>
    </row>
    <row r="665" spans="1:11">
      <c r="A665" s="322"/>
      <c r="B665" s="323"/>
      <c r="C665" s="322"/>
      <c r="D665" s="322"/>
      <c r="E665" s="324"/>
      <c r="F665" s="322"/>
      <c r="G665" s="322"/>
      <c r="H665" s="322"/>
      <c r="I665" s="325"/>
      <c r="J665" s="325"/>
      <c r="K665" s="308"/>
    </row>
    <row r="666" spans="1:11">
      <c r="A666" s="322"/>
      <c r="B666" s="323"/>
      <c r="C666" s="322"/>
      <c r="D666" s="322"/>
      <c r="E666" s="324"/>
      <c r="F666" s="322"/>
      <c r="G666" s="322"/>
      <c r="H666" s="322"/>
      <c r="I666" s="325"/>
      <c r="J666" s="325"/>
      <c r="K666" s="308"/>
    </row>
    <row r="667" spans="1:11">
      <c r="A667" s="322"/>
      <c r="B667" s="323"/>
      <c r="C667" s="322"/>
      <c r="D667" s="322"/>
      <c r="E667" s="324"/>
      <c r="F667" s="322"/>
      <c r="G667" s="322"/>
      <c r="H667" s="322"/>
      <c r="I667" s="325"/>
      <c r="J667" s="325"/>
      <c r="K667" s="308"/>
    </row>
    <row r="668" spans="1:11">
      <c r="A668" s="322"/>
      <c r="B668" s="323"/>
      <c r="C668" s="322"/>
      <c r="D668" s="322"/>
      <c r="E668" s="324"/>
      <c r="F668" s="322"/>
      <c r="G668" s="322"/>
      <c r="H668" s="322"/>
      <c r="I668" s="325"/>
      <c r="J668" s="325"/>
      <c r="K668" s="308"/>
    </row>
    <row r="669" spans="1:11">
      <c r="A669" s="322"/>
      <c r="B669" s="323"/>
      <c r="C669" s="322"/>
      <c r="D669" s="322"/>
      <c r="E669" s="324"/>
      <c r="F669" s="322"/>
      <c r="G669" s="322"/>
      <c r="H669" s="322"/>
      <c r="I669" s="325"/>
      <c r="J669" s="325"/>
      <c r="K669" s="308"/>
    </row>
    <row r="670" spans="1:11">
      <c r="A670" s="322"/>
      <c r="B670" s="323"/>
      <c r="C670" s="322"/>
      <c r="D670" s="322"/>
      <c r="E670" s="324"/>
      <c r="F670" s="322"/>
      <c r="G670" s="322"/>
      <c r="H670" s="322"/>
      <c r="I670" s="325"/>
      <c r="J670" s="325"/>
      <c r="K670" s="308"/>
    </row>
    <row r="671" spans="1:11">
      <c r="A671" s="322"/>
      <c r="B671" s="323"/>
      <c r="C671" s="322"/>
      <c r="D671" s="322"/>
      <c r="E671" s="324"/>
      <c r="F671" s="322"/>
      <c r="G671" s="322"/>
      <c r="H671" s="322"/>
      <c r="I671" s="325"/>
      <c r="J671" s="325"/>
      <c r="K671" s="308"/>
    </row>
    <row r="672" spans="1:11">
      <c r="A672" s="322"/>
      <c r="B672" s="323"/>
      <c r="C672" s="322"/>
      <c r="D672" s="322"/>
      <c r="E672" s="324"/>
      <c r="F672" s="322"/>
      <c r="G672" s="322"/>
      <c r="H672" s="322"/>
      <c r="I672" s="325"/>
      <c r="J672" s="325"/>
      <c r="K672" s="308"/>
    </row>
    <row r="673" spans="1:11">
      <c r="A673" s="322"/>
      <c r="B673" s="323"/>
      <c r="C673" s="322"/>
      <c r="D673" s="322"/>
      <c r="E673" s="324"/>
      <c r="F673" s="322"/>
      <c r="G673" s="322"/>
      <c r="H673" s="322"/>
      <c r="I673" s="325"/>
      <c r="J673" s="325"/>
      <c r="K673" s="308"/>
    </row>
    <row r="674" spans="1:11">
      <c r="A674" s="322"/>
      <c r="B674" s="323"/>
      <c r="C674" s="322"/>
      <c r="D674" s="322"/>
      <c r="E674" s="324"/>
      <c r="F674" s="322"/>
      <c r="G674" s="322"/>
      <c r="H674" s="322"/>
      <c r="I674" s="325"/>
      <c r="J674" s="325"/>
      <c r="K674" s="308"/>
    </row>
    <row r="675" spans="1:11">
      <c r="A675" s="322"/>
      <c r="B675" s="323"/>
      <c r="C675" s="322"/>
      <c r="D675" s="322"/>
      <c r="E675" s="324"/>
      <c r="F675" s="322"/>
      <c r="G675" s="322"/>
      <c r="H675" s="322"/>
      <c r="I675" s="325"/>
      <c r="J675" s="325"/>
      <c r="K675" s="308"/>
    </row>
    <row r="676" spans="1:11">
      <c r="A676" s="322"/>
      <c r="B676" s="323"/>
      <c r="C676" s="322"/>
      <c r="D676" s="322"/>
      <c r="E676" s="324"/>
      <c r="F676" s="322"/>
      <c r="G676" s="322"/>
      <c r="H676" s="322"/>
      <c r="I676" s="325"/>
      <c r="J676" s="325"/>
      <c r="K676" s="308"/>
    </row>
    <row r="677" spans="1:11">
      <c r="A677" s="322"/>
      <c r="B677" s="323"/>
      <c r="C677" s="322"/>
      <c r="D677" s="322"/>
      <c r="E677" s="324"/>
      <c r="F677" s="322"/>
      <c r="G677" s="322"/>
      <c r="H677" s="322"/>
      <c r="I677" s="325"/>
      <c r="J677" s="325"/>
      <c r="K677" s="308"/>
    </row>
    <row r="678" spans="1:11">
      <c r="A678" s="322"/>
      <c r="B678" s="323"/>
      <c r="C678" s="322"/>
      <c r="D678" s="322"/>
      <c r="E678" s="324"/>
      <c r="F678" s="322"/>
      <c r="G678" s="322"/>
      <c r="H678" s="322"/>
      <c r="I678" s="325"/>
      <c r="J678" s="325"/>
      <c r="K678" s="308"/>
    </row>
    <row r="679" spans="1:11">
      <c r="A679" s="322"/>
      <c r="B679" s="323"/>
      <c r="C679" s="322"/>
      <c r="D679" s="322"/>
      <c r="E679" s="324"/>
      <c r="F679" s="322"/>
      <c r="G679" s="322"/>
      <c r="H679" s="322"/>
      <c r="I679" s="325"/>
      <c r="J679" s="325"/>
      <c r="K679" s="308"/>
    </row>
    <row r="680" spans="1:11">
      <c r="A680" s="322"/>
      <c r="B680" s="323"/>
      <c r="C680" s="322"/>
      <c r="D680" s="322"/>
      <c r="E680" s="324"/>
      <c r="F680" s="322"/>
      <c r="G680" s="322"/>
      <c r="H680" s="322"/>
      <c r="I680" s="325"/>
      <c r="J680" s="325"/>
      <c r="K680" s="308"/>
    </row>
    <row r="681" spans="1:11">
      <c r="A681" s="322"/>
      <c r="B681" s="323"/>
      <c r="C681" s="322"/>
      <c r="D681" s="322"/>
      <c r="E681" s="324"/>
      <c r="F681" s="322"/>
      <c r="G681" s="322"/>
      <c r="H681" s="322"/>
      <c r="I681" s="325"/>
      <c r="J681" s="325"/>
      <c r="K681" s="308"/>
    </row>
    <row r="682" spans="1:11">
      <c r="A682" s="322"/>
      <c r="B682" s="323"/>
      <c r="C682" s="322"/>
      <c r="D682" s="322"/>
      <c r="E682" s="324"/>
      <c r="F682" s="322"/>
      <c r="G682" s="322"/>
      <c r="H682" s="326"/>
      <c r="I682" s="325"/>
      <c r="J682" s="325"/>
      <c r="K682" s="322"/>
    </row>
    <row r="683" spans="1:11">
      <c r="A683" s="322"/>
      <c r="B683" s="323"/>
      <c r="C683" s="322"/>
      <c r="D683" s="322"/>
      <c r="E683" s="324"/>
      <c r="F683" s="322"/>
      <c r="G683" s="322"/>
      <c r="H683" s="322"/>
      <c r="I683" s="325"/>
      <c r="J683" s="325"/>
      <c r="K683" s="308"/>
    </row>
    <row r="684" spans="1:11">
      <c r="A684" s="322"/>
      <c r="B684" s="323"/>
      <c r="C684" s="322"/>
      <c r="D684" s="322"/>
      <c r="E684" s="324"/>
      <c r="F684" s="322"/>
      <c r="G684" s="322"/>
      <c r="H684" s="322"/>
      <c r="I684" s="325"/>
      <c r="J684" s="325"/>
      <c r="K684" s="308"/>
    </row>
    <row r="685" spans="1:11">
      <c r="A685" s="322"/>
      <c r="B685" s="323"/>
      <c r="C685" s="322"/>
      <c r="D685" s="322"/>
      <c r="E685" s="324"/>
      <c r="F685" s="322"/>
      <c r="G685" s="322"/>
      <c r="H685" s="322"/>
      <c r="I685" s="325"/>
      <c r="J685" s="325"/>
      <c r="K685" s="308"/>
    </row>
    <row r="686" spans="1:11">
      <c r="A686" s="322"/>
      <c r="B686" s="323"/>
      <c r="C686" s="322"/>
      <c r="D686" s="322"/>
      <c r="E686" s="324"/>
      <c r="F686" s="322"/>
      <c r="G686" s="322"/>
      <c r="H686" s="322"/>
      <c r="I686" s="325"/>
      <c r="J686" s="325"/>
      <c r="K686" s="308"/>
    </row>
    <row r="687" spans="1:11">
      <c r="A687" s="322"/>
      <c r="B687" s="323"/>
      <c r="C687" s="322"/>
      <c r="D687" s="322"/>
      <c r="E687" s="324"/>
      <c r="F687" s="322"/>
      <c r="G687" s="322"/>
      <c r="H687" s="322"/>
      <c r="I687" s="325"/>
      <c r="J687" s="325"/>
      <c r="K687" s="308"/>
    </row>
    <row r="688" spans="1:11">
      <c r="A688" s="322"/>
      <c r="B688" s="323"/>
      <c r="C688" s="322"/>
      <c r="D688" s="322"/>
      <c r="E688" s="324"/>
      <c r="F688" s="322"/>
      <c r="G688" s="322"/>
      <c r="H688" s="322"/>
      <c r="I688" s="325"/>
      <c r="J688" s="325"/>
      <c r="K688" s="308"/>
    </row>
    <row r="689" spans="1:11">
      <c r="A689" s="322"/>
      <c r="B689" s="323"/>
      <c r="C689" s="322"/>
      <c r="D689" s="322"/>
      <c r="E689" s="324"/>
      <c r="F689" s="322"/>
      <c r="G689" s="322"/>
      <c r="H689" s="322"/>
      <c r="I689" s="325"/>
      <c r="J689" s="325"/>
      <c r="K689" s="308"/>
    </row>
    <row r="690" spans="1:11">
      <c r="A690" s="322"/>
      <c r="B690" s="323"/>
      <c r="C690" s="322"/>
      <c r="D690" s="322"/>
      <c r="E690" s="324"/>
      <c r="F690" s="322"/>
      <c r="G690" s="322"/>
      <c r="H690" s="322"/>
      <c r="I690" s="325"/>
      <c r="J690" s="325"/>
      <c r="K690" s="308"/>
    </row>
    <row r="691" spans="1:11">
      <c r="A691" s="322"/>
      <c r="B691" s="323"/>
      <c r="C691" s="322"/>
      <c r="D691" s="322"/>
      <c r="E691" s="324"/>
      <c r="F691" s="322"/>
      <c r="G691" s="322"/>
      <c r="H691" s="322"/>
      <c r="I691" s="325"/>
      <c r="J691" s="325"/>
      <c r="K691" s="308"/>
    </row>
    <row r="692" spans="1:11">
      <c r="A692" s="322"/>
      <c r="B692" s="323"/>
      <c r="C692" s="322"/>
      <c r="D692" s="322"/>
      <c r="E692" s="324"/>
      <c r="F692" s="322"/>
      <c r="G692" s="322"/>
      <c r="H692" s="322"/>
      <c r="I692" s="325"/>
      <c r="J692" s="325"/>
      <c r="K692" s="308"/>
    </row>
    <row r="693" spans="1:11">
      <c r="A693" s="322"/>
      <c r="B693" s="323"/>
      <c r="C693" s="322"/>
      <c r="D693" s="322"/>
      <c r="E693" s="324"/>
      <c r="F693" s="322"/>
      <c r="G693" s="322"/>
      <c r="H693" s="322"/>
      <c r="I693" s="325"/>
      <c r="J693" s="325"/>
      <c r="K693" s="308"/>
    </row>
    <row r="694" spans="1:11">
      <c r="A694" s="322"/>
      <c r="B694" s="323"/>
      <c r="C694" s="322"/>
      <c r="D694" s="322"/>
      <c r="E694" s="324"/>
      <c r="F694" s="322"/>
      <c r="G694" s="322"/>
      <c r="H694" s="322"/>
      <c r="I694" s="325"/>
      <c r="J694" s="325"/>
      <c r="K694" s="308"/>
    </row>
    <row r="695" spans="1:11">
      <c r="A695" s="322"/>
      <c r="B695" s="323"/>
      <c r="C695" s="322"/>
      <c r="D695" s="322"/>
      <c r="E695" s="324"/>
      <c r="F695" s="322"/>
      <c r="G695" s="322"/>
      <c r="H695" s="322"/>
      <c r="I695" s="325"/>
      <c r="J695" s="325"/>
      <c r="K695" s="308"/>
    </row>
    <row r="696" spans="1:11">
      <c r="A696" s="322"/>
      <c r="B696" s="323"/>
      <c r="C696" s="322"/>
      <c r="D696" s="322"/>
      <c r="E696" s="324"/>
      <c r="F696" s="322"/>
      <c r="G696" s="322"/>
      <c r="H696" s="322"/>
      <c r="I696" s="325"/>
      <c r="J696" s="325"/>
      <c r="K696" s="308"/>
    </row>
    <row r="697" spans="1:11">
      <c r="A697" s="322"/>
      <c r="B697" s="323"/>
      <c r="C697" s="322"/>
      <c r="D697" s="322"/>
      <c r="E697" s="324"/>
      <c r="F697" s="322"/>
      <c r="G697" s="322"/>
      <c r="H697" s="322"/>
      <c r="I697" s="325"/>
      <c r="J697" s="325"/>
      <c r="K697" s="308"/>
    </row>
    <row r="698" spans="1:11">
      <c r="A698" s="322"/>
      <c r="B698" s="323"/>
      <c r="C698" s="322"/>
      <c r="D698" s="322"/>
      <c r="E698" s="324"/>
      <c r="F698" s="322"/>
      <c r="G698" s="322"/>
      <c r="H698" s="322"/>
      <c r="I698" s="325"/>
      <c r="J698" s="325"/>
      <c r="K698" s="308"/>
    </row>
    <row r="699" spans="1:11">
      <c r="A699" s="322"/>
      <c r="B699" s="323"/>
      <c r="C699" s="322"/>
      <c r="D699" s="322"/>
      <c r="E699" s="324"/>
      <c r="F699" s="322"/>
      <c r="G699" s="322"/>
      <c r="H699" s="322"/>
      <c r="I699" s="325"/>
      <c r="J699" s="325"/>
      <c r="K699" s="308"/>
    </row>
    <row r="700" spans="1:11">
      <c r="A700" s="322"/>
      <c r="B700" s="323"/>
      <c r="C700" s="322"/>
      <c r="D700" s="322"/>
      <c r="E700" s="324"/>
      <c r="F700" s="322"/>
      <c r="G700" s="322"/>
      <c r="H700" s="322"/>
      <c r="I700" s="325"/>
      <c r="J700" s="325"/>
      <c r="K700" s="308"/>
    </row>
    <row r="701" spans="1:11">
      <c r="A701" s="322"/>
      <c r="B701" s="323"/>
      <c r="C701" s="322"/>
      <c r="D701" s="322"/>
      <c r="E701" s="324"/>
      <c r="F701" s="322"/>
      <c r="G701" s="322"/>
      <c r="H701" s="322"/>
      <c r="I701" s="325"/>
      <c r="J701" s="325"/>
      <c r="K701" s="308"/>
    </row>
    <row r="702" spans="1:11">
      <c r="A702" s="322"/>
      <c r="B702" s="323"/>
      <c r="C702" s="322"/>
      <c r="D702" s="322"/>
      <c r="E702" s="324"/>
      <c r="F702" s="322"/>
      <c r="G702" s="322"/>
      <c r="H702" s="322"/>
      <c r="I702" s="325"/>
      <c r="J702" s="325"/>
      <c r="K702" s="308"/>
    </row>
    <row r="703" spans="1:11">
      <c r="A703" s="322"/>
      <c r="B703" s="323"/>
      <c r="C703" s="322"/>
      <c r="D703" s="322"/>
      <c r="E703" s="324"/>
      <c r="F703" s="322"/>
      <c r="G703" s="322"/>
      <c r="H703" s="322"/>
      <c r="I703" s="325"/>
      <c r="J703" s="325"/>
      <c r="K703" s="308"/>
    </row>
    <row r="704" spans="1:11">
      <c r="A704" s="322"/>
      <c r="B704" s="323"/>
      <c r="C704" s="322"/>
      <c r="D704" s="322"/>
      <c r="E704" s="324"/>
      <c r="F704" s="322"/>
      <c r="G704" s="322"/>
      <c r="H704" s="322"/>
      <c r="I704" s="325"/>
      <c r="J704" s="325"/>
      <c r="K704" s="308"/>
    </row>
    <row r="705" spans="1:11">
      <c r="A705" s="322"/>
      <c r="B705" s="323"/>
      <c r="C705" s="322"/>
      <c r="D705" s="322"/>
      <c r="E705" s="324"/>
      <c r="F705" s="322"/>
      <c r="G705" s="322"/>
      <c r="H705" s="322"/>
      <c r="I705" s="325"/>
      <c r="J705" s="325"/>
      <c r="K705" s="308"/>
    </row>
    <row r="706" spans="1:11">
      <c r="A706" s="322"/>
      <c r="B706" s="323"/>
      <c r="C706" s="322"/>
      <c r="D706" s="322"/>
      <c r="E706" s="324"/>
      <c r="F706" s="322"/>
      <c r="G706" s="322"/>
      <c r="H706" s="322"/>
      <c r="I706" s="325"/>
      <c r="J706" s="325"/>
      <c r="K706" s="308"/>
    </row>
    <row r="707" spans="1:11">
      <c r="A707" s="322"/>
      <c r="B707" s="323"/>
      <c r="C707" s="322"/>
      <c r="D707" s="322"/>
      <c r="E707" s="324"/>
      <c r="F707" s="322"/>
      <c r="G707" s="322"/>
      <c r="H707" s="322"/>
      <c r="I707" s="325"/>
      <c r="J707" s="325"/>
      <c r="K707" s="308"/>
    </row>
    <row r="708" spans="1:11">
      <c r="A708" s="322"/>
      <c r="B708" s="323"/>
      <c r="C708" s="322"/>
      <c r="D708" s="322"/>
      <c r="E708" s="324"/>
      <c r="F708" s="322"/>
      <c r="G708" s="322"/>
      <c r="H708" s="322"/>
      <c r="I708" s="325"/>
      <c r="J708" s="325"/>
      <c r="K708" s="308"/>
    </row>
    <row r="709" spans="1:11">
      <c r="A709" s="322"/>
      <c r="B709" s="323"/>
      <c r="C709" s="322"/>
      <c r="D709" s="322"/>
      <c r="E709" s="324"/>
      <c r="F709" s="322"/>
      <c r="G709" s="322"/>
      <c r="H709" s="322"/>
      <c r="I709" s="325"/>
      <c r="J709" s="325"/>
      <c r="K709" s="308"/>
    </row>
    <row r="710" spans="1:11">
      <c r="A710" s="322"/>
      <c r="B710" s="323"/>
      <c r="C710" s="322"/>
      <c r="D710" s="322"/>
      <c r="E710" s="324"/>
      <c r="F710" s="322"/>
      <c r="G710" s="322"/>
      <c r="H710" s="322"/>
      <c r="I710" s="325"/>
      <c r="J710" s="325"/>
      <c r="K710" s="308"/>
    </row>
    <row r="711" spans="1:11">
      <c r="A711" s="322"/>
      <c r="B711" s="323"/>
      <c r="C711" s="322"/>
      <c r="D711" s="322"/>
      <c r="E711" s="324"/>
      <c r="F711" s="322"/>
      <c r="G711" s="322"/>
      <c r="H711" s="322"/>
      <c r="I711" s="325"/>
      <c r="J711" s="325"/>
      <c r="K711" s="308"/>
    </row>
    <row r="712" spans="1:11">
      <c r="A712" s="322"/>
      <c r="B712" s="323"/>
      <c r="C712" s="322"/>
      <c r="D712" s="322"/>
      <c r="E712" s="324"/>
      <c r="F712" s="322"/>
      <c r="G712" s="322"/>
      <c r="H712" s="322"/>
      <c r="I712" s="325"/>
      <c r="J712" s="325"/>
      <c r="K712" s="308"/>
    </row>
    <row r="713" spans="1:11">
      <c r="A713" s="322"/>
      <c r="B713" s="323"/>
      <c r="C713" s="322"/>
      <c r="D713" s="322"/>
      <c r="E713" s="324"/>
      <c r="F713" s="322"/>
      <c r="G713" s="322"/>
      <c r="H713" s="322"/>
      <c r="I713" s="325"/>
      <c r="J713" s="325"/>
      <c r="K713" s="308"/>
    </row>
    <row r="714" spans="1:11">
      <c r="A714" s="322"/>
      <c r="B714" s="323"/>
      <c r="C714" s="322"/>
      <c r="D714" s="322"/>
      <c r="E714" s="324"/>
      <c r="F714" s="322"/>
      <c r="G714" s="322"/>
      <c r="H714" s="322"/>
      <c r="I714" s="325"/>
      <c r="J714" s="325"/>
      <c r="K714" s="308"/>
    </row>
    <row r="715" spans="1:11">
      <c r="A715" s="322"/>
      <c r="B715" s="323"/>
      <c r="C715" s="322"/>
      <c r="D715" s="322"/>
      <c r="E715" s="324"/>
      <c r="F715" s="322"/>
      <c r="G715" s="322"/>
      <c r="H715" s="322"/>
      <c r="I715" s="325"/>
      <c r="J715" s="325"/>
      <c r="K715" s="308"/>
    </row>
    <row r="716" spans="1:11">
      <c r="A716" s="322"/>
      <c r="B716" s="323"/>
      <c r="C716" s="322"/>
      <c r="D716" s="322"/>
      <c r="E716" s="324"/>
      <c r="F716" s="322"/>
      <c r="G716" s="322"/>
      <c r="H716" s="322"/>
      <c r="I716" s="325"/>
      <c r="J716" s="325"/>
      <c r="K716" s="308"/>
    </row>
    <row r="717" spans="1:11">
      <c r="A717" s="322"/>
      <c r="B717" s="323"/>
      <c r="C717" s="322"/>
      <c r="D717" s="322"/>
      <c r="E717" s="324"/>
      <c r="F717" s="322"/>
      <c r="G717" s="322"/>
      <c r="H717" s="322"/>
      <c r="I717" s="325"/>
      <c r="J717" s="325"/>
      <c r="K717" s="308"/>
    </row>
    <row r="718" spans="1:11">
      <c r="A718" s="322"/>
      <c r="B718" s="323"/>
      <c r="C718" s="322"/>
      <c r="D718" s="322"/>
      <c r="E718" s="324"/>
      <c r="F718" s="322"/>
      <c r="G718" s="322"/>
      <c r="H718" s="322"/>
      <c r="I718" s="325"/>
      <c r="J718" s="325"/>
      <c r="K718" s="308"/>
    </row>
    <row r="719" spans="1:11">
      <c r="A719" s="322"/>
      <c r="B719" s="323"/>
      <c r="C719" s="322"/>
      <c r="D719" s="322"/>
      <c r="E719" s="324"/>
      <c r="F719" s="322"/>
      <c r="G719" s="322"/>
      <c r="H719" s="326"/>
      <c r="I719" s="325"/>
      <c r="J719" s="325"/>
      <c r="K719" s="322"/>
    </row>
    <row r="720" spans="1:11">
      <c r="A720" s="322"/>
      <c r="B720" s="323"/>
      <c r="C720" s="322"/>
      <c r="D720" s="322"/>
      <c r="E720" s="324"/>
      <c r="F720" s="322"/>
      <c r="G720" s="322"/>
      <c r="H720" s="322"/>
      <c r="I720" s="325"/>
      <c r="J720" s="325"/>
      <c r="K720" s="308"/>
    </row>
    <row r="721" spans="1:11">
      <c r="A721" s="322"/>
      <c r="B721" s="323"/>
      <c r="C721" s="322"/>
      <c r="D721" s="322"/>
      <c r="E721" s="324"/>
      <c r="F721" s="322"/>
      <c r="G721" s="322"/>
      <c r="H721" s="322"/>
      <c r="I721" s="325"/>
      <c r="J721" s="325"/>
      <c r="K721" s="308"/>
    </row>
    <row r="722" spans="1:11">
      <c r="A722" s="322"/>
      <c r="B722" s="323"/>
      <c r="C722" s="322"/>
      <c r="D722" s="322"/>
      <c r="E722" s="324"/>
      <c r="F722" s="322"/>
      <c r="G722" s="322"/>
      <c r="H722" s="326"/>
      <c r="I722" s="325"/>
      <c r="J722" s="325"/>
      <c r="K722" s="308"/>
    </row>
    <row r="723" spans="1:11">
      <c r="A723" s="322"/>
      <c r="B723" s="323"/>
      <c r="C723" s="322"/>
      <c r="D723" s="322"/>
      <c r="E723" s="324"/>
      <c r="F723" s="322"/>
      <c r="G723" s="322"/>
      <c r="H723" s="326"/>
      <c r="I723" s="325"/>
      <c r="J723" s="325"/>
      <c r="K723" s="308"/>
    </row>
    <row r="724" spans="1:11">
      <c r="A724" s="322"/>
      <c r="B724" s="323"/>
      <c r="C724" s="322"/>
      <c r="D724" s="322"/>
      <c r="E724" s="324"/>
      <c r="F724" s="322"/>
      <c r="G724" s="322"/>
      <c r="H724" s="322"/>
      <c r="I724" s="325"/>
      <c r="J724" s="325"/>
      <c r="K724" s="308"/>
    </row>
    <row r="725" spans="1:11">
      <c r="A725" s="322"/>
      <c r="B725" s="323"/>
      <c r="C725" s="322"/>
      <c r="D725" s="322"/>
      <c r="E725" s="324"/>
      <c r="F725" s="322"/>
      <c r="G725" s="322"/>
      <c r="H725" s="322"/>
      <c r="I725" s="327"/>
      <c r="J725" s="325"/>
      <c r="K725" s="308"/>
    </row>
    <row r="726" spans="1:11">
      <c r="A726" s="322"/>
      <c r="B726" s="323"/>
      <c r="C726" s="322"/>
      <c r="D726" s="322"/>
      <c r="E726" s="324"/>
      <c r="F726" s="322"/>
      <c r="G726" s="322"/>
      <c r="H726" s="322"/>
      <c r="I726" s="325"/>
      <c r="J726" s="325"/>
      <c r="K726" s="308"/>
    </row>
    <row r="727" spans="1:11">
      <c r="A727" s="322"/>
      <c r="B727" s="323"/>
      <c r="C727" s="322"/>
      <c r="D727" s="322"/>
      <c r="E727" s="324"/>
      <c r="F727" s="322"/>
      <c r="G727" s="322"/>
      <c r="H727" s="322"/>
      <c r="I727" s="325"/>
      <c r="J727" s="325"/>
      <c r="K727" s="308"/>
    </row>
    <row r="728" spans="1:11">
      <c r="A728" s="322"/>
      <c r="B728" s="323"/>
      <c r="C728" s="322"/>
      <c r="D728" s="322"/>
      <c r="E728" s="324"/>
      <c r="F728" s="322"/>
      <c r="G728" s="322"/>
      <c r="H728" s="322"/>
      <c r="I728" s="325"/>
      <c r="J728" s="325"/>
      <c r="K728" s="308"/>
    </row>
    <row r="729" spans="1:11">
      <c r="A729" s="322"/>
      <c r="B729" s="323"/>
      <c r="C729" s="322"/>
      <c r="D729" s="322"/>
      <c r="E729" s="324"/>
      <c r="F729" s="322"/>
      <c r="G729" s="322"/>
      <c r="H729" s="322"/>
      <c r="I729" s="325"/>
      <c r="J729" s="325"/>
      <c r="K729" s="308"/>
    </row>
    <row r="730" spans="1:11">
      <c r="A730" s="322"/>
      <c r="B730" s="323"/>
      <c r="C730" s="322"/>
      <c r="D730" s="322"/>
      <c r="E730" s="324"/>
      <c r="F730" s="322"/>
      <c r="G730" s="322"/>
      <c r="H730" s="322"/>
      <c r="I730" s="325"/>
      <c r="J730" s="325"/>
      <c r="K730" s="308"/>
    </row>
    <row r="731" spans="1:11">
      <c r="A731" s="322"/>
      <c r="B731" s="323"/>
      <c r="C731" s="322"/>
      <c r="D731" s="322"/>
      <c r="E731" s="324"/>
      <c r="F731" s="322"/>
      <c r="G731" s="322"/>
      <c r="H731" s="322"/>
      <c r="I731" s="325"/>
      <c r="J731" s="325"/>
      <c r="K731" s="308"/>
    </row>
    <row r="732" spans="1:11">
      <c r="A732" s="322"/>
      <c r="B732" s="323"/>
      <c r="C732" s="322"/>
      <c r="D732" s="322"/>
      <c r="E732" s="324"/>
      <c r="F732" s="322"/>
      <c r="G732" s="322"/>
      <c r="H732" s="322"/>
      <c r="I732" s="325"/>
      <c r="J732" s="325"/>
      <c r="K732" s="308"/>
    </row>
    <row r="733" spans="1:11">
      <c r="A733" s="322"/>
      <c r="B733" s="323"/>
      <c r="C733" s="322"/>
      <c r="D733" s="322"/>
      <c r="E733" s="324"/>
      <c r="F733" s="322"/>
      <c r="G733" s="322"/>
      <c r="H733" s="322"/>
      <c r="I733" s="325"/>
      <c r="J733" s="325"/>
      <c r="K733" s="308"/>
    </row>
    <row r="734" spans="1:11">
      <c r="A734" s="322"/>
      <c r="B734" s="323"/>
      <c r="C734" s="322"/>
      <c r="D734" s="322"/>
      <c r="E734" s="324"/>
      <c r="F734" s="322"/>
      <c r="G734" s="322"/>
      <c r="H734" s="322"/>
      <c r="I734" s="325"/>
      <c r="J734" s="325"/>
      <c r="K734" s="308"/>
    </row>
    <row r="735" spans="1:11">
      <c r="A735" s="322"/>
      <c r="B735" s="323"/>
      <c r="C735" s="322"/>
      <c r="D735" s="322"/>
      <c r="E735" s="324"/>
      <c r="F735" s="322"/>
      <c r="G735" s="322"/>
      <c r="H735" s="322"/>
      <c r="I735" s="325"/>
      <c r="J735" s="325"/>
      <c r="K735" s="308"/>
    </row>
    <row r="736" spans="1:11">
      <c r="A736" s="322"/>
      <c r="B736" s="323"/>
      <c r="C736" s="322"/>
      <c r="D736" s="322"/>
      <c r="E736" s="324"/>
      <c r="F736" s="322"/>
      <c r="G736" s="322"/>
      <c r="H736" s="322"/>
      <c r="I736" s="325"/>
      <c r="J736" s="325"/>
      <c r="K736" s="308"/>
    </row>
    <row r="737" spans="1:11">
      <c r="A737" s="322"/>
      <c r="B737" s="323"/>
      <c r="C737" s="322"/>
      <c r="D737" s="322"/>
      <c r="E737" s="324"/>
      <c r="F737" s="322"/>
      <c r="G737" s="322"/>
      <c r="H737" s="322"/>
      <c r="I737" s="325"/>
      <c r="J737" s="325"/>
      <c r="K737" s="308"/>
    </row>
    <row r="738" spans="1:11">
      <c r="A738" s="322"/>
      <c r="B738" s="323"/>
      <c r="C738" s="322"/>
      <c r="D738" s="322"/>
      <c r="E738" s="324"/>
      <c r="F738" s="322"/>
      <c r="G738" s="322"/>
      <c r="H738" s="322"/>
      <c r="I738" s="325"/>
      <c r="J738" s="325"/>
      <c r="K738" s="308"/>
    </row>
    <row r="739" spans="1:11">
      <c r="A739" s="322"/>
      <c r="B739" s="323"/>
      <c r="C739" s="322"/>
      <c r="D739" s="322"/>
      <c r="E739" s="324"/>
      <c r="F739" s="322"/>
      <c r="G739" s="322"/>
      <c r="H739" s="322"/>
      <c r="I739" s="325"/>
      <c r="J739" s="325"/>
      <c r="K739" s="308"/>
    </row>
    <row r="740" spans="1:11">
      <c r="A740" s="322"/>
      <c r="B740" s="323"/>
      <c r="C740" s="322"/>
      <c r="D740" s="322"/>
      <c r="E740" s="324"/>
      <c r="F740" s="322"/>
      <c r="G740" s="322"/>
      <c r="H740" s="322"/>
      <c r="I740" s="325"/>
      <c r="J740" s="325"/>
      <c r="K740" s="308"/>
    </row>
    <row r="741" spans="1:11">
      <c r="A741" s="322"/>
      <c r="B741" s="323"/>
      <c r="C741" s="322"/>
      <c r="D741" s="322"/>
      <c r="E741" s="324"/>
      <c r="F741" s="322"/>
      <c r="G741" s="322"/>
      <c r="H741" s="322"/>
      <c r="I741" s="325"/>
      <c r="J741" s="325"/>
      <c r="K741" s="308"/>
    </row>
    <row r="742" spans="1:11">
      <c r="A742" s="322"/>
      <c r="B742" s="323"/>
      <c r="C742" s="322"/>
      <c r="D742" s="322"/>
      <c r="E742" s="324"/>
      <c r="F742" s="322"/>
      <c r="G742" s="322"/>
      <c r="H742" s="322"/>
      <c r="I742" s="325"/>
      <c r="J742" s="325"/>
      <c r="K742" s="308"/>
    </row>
    <row r="743" spans="1:11">
      <c r="A743" s="322"/>
      <c r="B743" s="323"/>
      <c r="C743" s="322"/>
      <c r="D743" s="322"/>
      <c r="E743" s="324"/>
      <c r="F743" s="322"/>
      <c r="G743" s="322"/>
      <c r="H743" s="322"/>
      <c r="I743" s="325"/>
      <c r="J743" s="325"/>
      <c r="K743" s="308"/>
    </row>
    <row r="744" spans="1:11">
      <c r="A744" s="322"/>
      <c r="B744" s="323"/>
      <c r="C744" s="322"/>
      <c r="D744" s="322"/>
      <c r="E744" s="324"/>
      <c r="F744" s="322"/>
      <c r="G744" s="322"/>
      <c r="H744" s="322"/>
      <c r="I744" s="325"/>
      <c r="J744" s="325"/>
      <c r="K744" s="308"/>
    </row>
    <row r="745" spans="1:11">
      <c r="A745" s="322"/>
      <c r="B745" s="323"/>
      <c r="C745" s="322"/>
      <c r="D745" s="322"/>
      <c r="E745" s="324"/>
      <c r="F745" s="322"/>
      <c r="G745" s="322"/>
      <c r="H745" s="322"/>
      <c r="I745" s="325"/>
      <c r="J745" s="325"/>
      <c r="K745" s="308"/>
    </row>
    <row r="746" spans="1:11">
      <c r="A746" s="322"/>
      <c r="B746" s="323"/>
      <c r="C746" s="322"/>
      <c r="D746" s="322"/>
      <c r="E746" s="324"/>
      <c r="F746" s="322"/>
      <c r="G746" s="322"/>
      <c r="H746" s="322"/>
      <c r="I746" s="325"/>
      <c r="J746" s="325"/>
      <c r="K746" s="308"/>
    </row>
    <row r="747" spans="1:11">
      <c r="A747" s="322"/>
      <c r="B747" s="323"/>
      <c r="C747" s="322"/>
      <c r="D747" s="322"/>
      <c r="E747" s="324"/>
      <c r="F747" s="322"/>
      <c r="G747" s="322"/>
      <c r="H747" s="322"/>
      <c r="I747" s="325"/>
      <c r="J747" s="325"/>
      <c r="K747" s="308"/>
    </row>
    <row r="748" spans="1:11">
      <c r="A748" s="322"/>
      <c r="B748" s="323"/>
      <c r="C748" s="322"/>
      <c r="D748" s="322"/>
      <c r="E748" s="324"/>
      <c r="F748" s="322"/>
      <c r="G748" s="322"/>
      <c r="H748" s="322"/>
      <c r="I748" s="325"/>
      <c r="J748" s="325"/>
      <c r="K748" s="308"/>
    </row>
    <row r="749" spans="1:11">
      <c r="A749" s="322"/>
      <c r="B749" s="323"/>
      <c r="C749" s="322"/>
      <c r="D749" s="322"/>
      <c r="E749" s="324"/>
      <c r="F749" s="322"/>
      <c r="G749" s="322"/>
      <c r="H749" s="322"/>
      <c r="I749" s="325"/>
      <c r="J749" s="325"/>
      <c r="K749" s="308"/>
    </row>
    <row r="750" spans="1:11">
      <c r="A750" s="322"/>
      <c r="B750" s="323"/>
      <c r="C750" s="322"/>
      <c r="D750" s="322"/>
      <c r="E750" s="324"/>
      <c r="F750" s="322"/>
      <c r="G750" s="322"/>
      <c r="H750" s="322"/>
      <c r="I750" s="325"/>
      <c r="J750" s="325"/>
      <c r="K750" s="308"/>
    </row>
    <row r="751" spans="1:11">
      <c r="A751" s="322"/>
      <c r="B751" s="323"/>
      <c r="C751" s="322"/>
      <c r="D751" s="322"/>
      <c r="E751" s="324"/>
      <c r="F751" s="322"/>
      <c r="G751" s="322"/>
      <c r="H751" s="322"/>
      <c r="I751" s="325"/>
      <c r="J751" s="325"/>
      <c r="K751" s="308"/>
    </row>
    <row r="752" spans="1:11">
      <c r="A752" s="322"/>
      <c r="B752" s="323"/>
      <c r="C752" s="322"/>
      <c r="D752" s="322"/>
      <c r="E752" s="324"/>
      <c r="F752" s="322"/>
      <c r="G752" s="322"/>
      <c r="H752" s="322"/>
      <c r="I752" s="325"/>
      <c r="J752" s="325"/>
      <c r="K752" s="308"/>
    </row>
    <row r="753" spans="1:11">
      <c r="A753" s="322"/>
      <c r="B753" s="323"/>
      <c r="C753" s="322"/>
      <c r="D753" s="322"/>
      <c r="E753" s="324"/>
      <c r="F753" s="322"/>
      <c r="G753" s="322"/>
      <c r="H753" s="322"/>
      <c r="I753" s="325"/>
      <c r="J753" s="325"/>
      <c r="K753" s="308"/>
    </row>
    <row r="754" spans="1:11">
      <c r="A754" s="322"/>
      <c r="B754" s="323"/>
      <c r="C754" s="322"/>
      <c r="D754" s="322"/>
      <c r="E754" s="324"/>
      <c r="F754" s="322"/>
      <c r="G754" s="322"/>
      <c r="H754" s="322"/>
      <c r="I754" s="325"/>
      <c r="J754" s="325"/>
      <c r="K754" s="308"/>
    </row>
    <row r="755" spans="1:11">
      <c r="A755" s="322"/>
      <c r="B755" s="323"/>
      <c r="C755" s="322"/>
      <c r="D755" s="322"/>
      <c r="E755" s="324"/>
      <c r="F755" s="322"/>
      <c r="G755" s="322"/>
      <c r="H755" s="322"/>
      <c r="I755" s="325"/>
      <c r="J755" s="325"/>
      <c r="K755" s="308"/>
    </row>
    <row r="756" spans="1:11">
      <c r="A756" s="322"/>
      <c r="B756" s="323"/>
      <c r="C756" s="322"/>
      <c r="D756" s="322"/>
      <c r="E756" s="324"/>
      <c r="F756" s="322"/>
      <c r="G756" s="322"/>
      <c r="H756" s="322"/>
      <c r="I756" s="325"/>
      <c r="J756" s="325"/>
      <c r="K756" s="308"/>
    </row>
    <row r="757" spans="1:11">
      <c r="A757" s="322"/>
      <c r="B757" s="323"/>
      <c r="C757" s="322"/>
      <c r="D757" s="322"/>
      <c r="E757" s="324"/>
      <c r="F757" s="322"/>
      <c r="G757" s="322"/>
      <c r="H757" s="322"/>
      <c r="I757" s="325"/>
      <c r="J757" s="325"/>
      <c r="K757" s="308"/>
    </row>
    <row r="758" spans="1:11">
      <c r="A758" s="322"/>
      <c r="B758" s="323"/>
      <c r="C758" s="322"/>
      <c r="D758" s="322"/>
      <c r="E758" s="324"/>
      <c r="F758" s="322"/>
      <c r="G758" s="322"/>
      <c r="H758" s="322"/>
      <c r="I758" s="325"/>
      <c r="J758" s="325"/>
      <c r="K758" s="308"/>
    </row>
    <row r="759" spans="1:11">
      <c r="A759" s="322"/>
      <c r="B759" s="323"/>
      <c r="C759" s="322"/>
      <c r="D759" s="322"/>
      <c r="E759" s="324"/>
      <c r="F759" s="322"/>
      <c r="G759" s="322"/>
      <c r="H759" s="322"/>
      <c r="I759" s="325"/>
      <c r="J759" s="325"/>
      <c r="K759" s="308"/>
    </row>
    <row r="760" spans="1:11">
      <c r="A760" s="322"/>
      <c r="B760" s="323"/>
      <c r="C760" s="322"/>
      <c r="D760" s="322"/>
      <c r="E760" s="324"/>
      <c r="F760" s="322"/>
      <c r="G760" s="322"/>
      <c r="H760" s="322"/>
      <c r="I760" s="325"/>
      <c r="J760" s="325"/>
      <c r="K760" s="308"/>
    </row>
    <row r="761" spans="1:11">
      <c r="A761" s="322"/>
      <c r="B761" s="323"/>
      <c r="C761" s="322"/>
      <c r="D761" s="322"/>
      <c r="E761" s="324"/>
      <c r="F761" s="322"/>
      <c r="G761" s="322"/>
      <c r="H761" s="322"/>
      <c r="I761" s="325"/>
      <c r="J761" s="325"/>
      <c r="K761" s="308"/>
    </row>
    <row r="762" spans="1:11">
      <c r="A762" s="322"/>
      <c r="B762" s="323"/>
      <c r="C762" s="322"/>
      <c r="D762" s="322"/>
      <c r="E762" s="324"/>
      <c r="F762" s="322"/>
      <c r="G762" s="322"/>
      <c r="H762" s="322"/>
      <c r="I762" s="325"/>
      <c r="J762" s="325"/>
      <c r="K762" s="308"/>
    </row>
    <row r="763" spans="1:11">
      <c r="A763" s="322"/>
      <c r="B763" s="323"/>
      <c r="C763" s="322"/>
      <c r="D763" s="322"/>
      <c r="E763" s="324"/>
      <c r="F763" s="322"/>
      <c r="G763" s="322"/>
      <c r="H763" s="322"/>
      <c r="I763" s="325"/>
      <c r="J763" s="325"/>
      <c r="K763" s="308"/>
    </row>
    <row r="764" spans="1:11">
      <c r="A764" s="322"/>
      <c r="B764" s="323"/>
      <c r="C764" s="322"/>
      <c r="D764" s="322"/>
      <c r="E764" s="324"/>
      <c r="F764" s="322"/>
      <c r="G764" s="322"/>
      <c r="H764" s="322"/>
      <c r="I764" s="325"/>
      <c r="J764" s="325"/>
      <c r="K764" s="308"/>
    </row>
    <row r="765" spans="1:11">
      <c r="A765" s="322"/>
      <c r="B765" s="323"/>
      <c r="C765" s="322"/>
      <c r="D765" s="322"/>
      <c r="E765" s="324"/>
      <c r="F765" s="322"/>
      <c r="G765" s="322"/>
      <c r="H765" s="322"/>
      <c r="I765" s="325"/>
      <c r="J765" s="325"/>
      <c r="K765" s="308"/>
    </row>
    <row r="766" spans="1:11">
      <c r="A766" s="322"/>
      <c r="B766" s="323"/>
      <c r="C766" s="322"/>
      <c r="D766" s="322"/>
      <c r="E766" s="324"/>
      <c r="F766" s="322"/>
      <c r="G766" s="322"/>
      <c r="H766" s="322"/>
      <c r="I766" s="325"/>
      <c r="J766" s="325"/>
      <c r="K766" s="308"/>
    </row>
    <row r="767" spans="1:11">
      <c r="A767" s="322"/>
      <c r="B767" s="323"/>
      <c r="C767" s="322"/>
      <c r="D767" s="322"/>
      <c r="E767" s="324"/>
      <c r="F767" s="322"/>
      <c r="G767" s="322"/>
      <c r="H767" s="322"/>
      <c r="I767" s="325"/>
      <c r="J767" s="325"/>
      <c r="K767" s="308"/>
    </row>
    <row r="768" spans="1:11">
      <c r="A768" s="322"/>
      <c r="B768" s="323"/>
      <c r="C768" s="322"/>
      <c r="D768" s="322"/>
      <c r="E768" s="324"/>
      <c r="F768" s="322"/>
      <c r="G768" s="322"/>
      <c r="H768" s="322"/>
      <c r="I768" s="325"/>
      <c r="J768" s="325"/>
      <c r="K768" s="308"/>
    </row>
    <row r="769" spans="1:11">
      <c r="A769" s="322"/>
      <c r="B769" s="323"/>
      <c r="C769" s="322"/>
      <c r="D769" s="322"/>
      <c r="E769" s="324"/>
      <c r="F769" s="322"/>
      <c r="G769" s="322"/>
      <c r="H769" s="322"/>
      <c r="I769" s="325"/>
      <c r="J769" s="325"/>
      <c r="K769" s="308"/>
    </row>
    <row r="770" spans="1:11">
      <c r="A770" s="322"/>
      <c r="B770" s="323"/>
      <c r="C770" s="322"/>
      <c r="D770" s="322"/>
      <c r="E770" s="324"/>
      <c r="F770" s="322"/>
      <c r="G770" s="322"/>
      <c r="H770" s="322"/>
      <c r="I770" s="325"/>
      <c r="J770" s="325"/>
      <c r="K770" s="308"/>
    </row>
    <row r="771" spans="1:11">
      <c r="A771" s="322"/>
      <c r="B771" s="323"/>
      <c r="C771" s="322"/>
      <c r="D771" s="322"/>
      <c r="E771" s="324"/>
      <c r="F771" s="322"/>
      <c r="G771" s="322"/>
      <c r="H771" s="322"/>
      <c r="I771" s="325"/>
      <c r="J771" s="325"/>
      <c r="K771" s="308"/>
    </row>
    <row r="772" spans="1:11">
      <c r="A772" s="322"/>
      <c r="B772" s="323"/>
      <c r="C772" s="322"/>
      <c r="D772" s="322"/>
      <c r="E772" s="324"/>
      <c r="F772" s="322"/>
      <c r="G772" s="322"/>
      <c r="H772" s="322"/>
      <c r="I772" s="325"/>
      <c r="J772" s="325"/>
      <c r="K772" s="308"/>
    </row>
    <row r="773" spans="1:11">
      <c r="A773" s="322"/>
      <c r="B773" s="323"/>
      <c r="C773" s="322"/>
      <c r="D773" s="322"/>
      <c r="E773" s="324"/>
      <c r="F773" s="322"/>
      <c r="G773" s="322"/>
      <c r="H773" s="322"/>
      <c r="I773" s="325"/>
      <c r="J773" s="325"/>
      <c r="K773" s="308"/>
    </row>
    <row r="774" spans="1:11">
      <c r="A774" s="322"/>
      <c r="B774" s="323"/>
      <c r="C774" s="322"/>
      <c r="D774" s="322"/>
      <c r="E774" s="324"/>
      <c r="F774" s="322"/>
      <c r="G774" s="322"/>
      <c r="H774" s="322"/>
      <c r="I774" s="325"/>
      <c r="J774" s="325"/>
      <c r="K774" s="308"/>
    </row>
    <row r="775" spans="1:11">
      <c r="A775" s="322"/>
      <c r="B775" s="323"/>
      <c r="C775" s="322"/>
      <c r="D775" s="322"/>
      <c r="E775" s="324"/>
      <c r="F775" s="322"/>
      <c r="G775" s="322"/>
      <c r="H775" s="322"/>
      <c r="I775" s="325"/>
      <c r="J775" s="325"/>
      <c r="K775" s="308"/>
    </row>
    <row r="776" spans="1:11">
      <c r="A776" s="322"/>
      <c r="B776" s="323"/>
      <c r="C776" s="322"/>
      <c r="D776" s="322"/>
      <c r="E776" s="324"/>
      <c r="F776" s="322"/>
      <c r="G776" s="322"/>
      <c r="H776" s="322"/>
      <c r="I776" s="325"/>
      <c r="J776" s="325"/>
      <c r="K776" s="308"/>
    </row>
    <row r="777" spans="1:11">
      <c r="A777" s="322"/>
      <c r="B777" s="323"/>
      <c r="C777" s="322"/>
      <c r="D777" s="322"/>
      <c r="E777" s="324"/>
      <c r="F777" s="322"/>
      <c r="G777" s="322"/>
      <c r="H777" s="322"/>
      <c r="I777" s="325"/>
      <c r="J777" s="325"/>
      <c r="K777" s="308"/>
    </row>
    <row r="778" spans="1:11">
      <c r="A778" s="322"/>
      <c r="B778" s="323"/>
      <c r="C778" s="322"/>
      <c r="D778" s="322"/>
      <c r="E778" s="324"/>
      <c r="F778" s="322"/>
      <c r="G778" s="322"/>
      <c r="H778" s="322"/>
      <c r="I778" s="325"/>
      <c r="J778" s="325"/>
      <c r="K778" s="308"/>
    </row>
    <row r="779" spans="1:11">
      <c r="A779" s="322"/>
      <c r="B779" s="323"/>
      <c r="C779" s="322"/>
      <c r="D779" s="322"/>
      <c r="E779" s="324"/>
      <c r="F779" s="322"/>
      <c r="G779" s="322"/>
      <c r="H779" s="322"/>
      <c r="I779" s="325"/>
      <c r="J779" s="325"/>
      <c r="K779" s="308"/>
    </row>
    <row r="780" spans="1:11">
      <c r="A780" s="322"/>
      <c r="B780" s="323"/>
      <c r="C780" s="322"/>
      <c r="D780" s="322"/>
      <c r="E780" s="324"/>
      <c r="F780" s="322"/>
      <c r="G780" s="322"/>
      <c r="H780" s="326"/>
      <c r="I780" s="325"/>
      <c r="J780" s="325"/>
      <c r="K780" s="308"/>
    </row>
    <row r="781" spans="1:11">
      <c r="A781" s="322"/>
      <c r="B781" s="323"/>
      <c r="C781" s="322"/>
      <c r="D781" s="322"/>
      <c r="E781" s="324"/>
      <c r="F781" s="322"/>
      <c r="G781" s="322"/>
      <c r="H781" s="322"/>
      <c r="I781" s="325"/>
      <c r="J781" s="325"/>
      <c r="K781" s="308"/>
    </row>
    <row r="782" spans="1:11">
      <c r="A782" s="322"/>
      <c r="B782" s="323"/>
      <c r="C782" s="322"/>
      <c r="D782" s="322"/>
      <c r="E782" s="324"/>
      <c r="F782" s="322"/>
      <c r="G782" s="322"/>
      <c r="H782" s="322"/>
      <c r="I782" s="325"/>
      <c r="J782" s="325"/>
      <c r="K782" s="308"/>
    </row>
    <row r="783" spans="1:11">
      <c r="A783" s="322"/>
      <c r="B783" s="323"/>
      <c r="C783" s="322"/>
      <c r="D783" s="322"/>
      <c r="E783" s="324"/>
      <c r="F783" s="322"/>
      <c r="G783" s="322"/>
      <c r="H783" s="322"/>
      <c r="I783" s="308"/>
      <c r="J783" s="325"/>
      <c r="K783" s="308"/>
    </row>
    <row r="784" spans="1:11">
      <c r="A784" s="322"/>
      <c r="B784" s="323"/>
      <c r="C784" s="322"/>
      <c r="D784" s="322"/>
      <c r="E784" s="324"/>
      <c r="F784" s="322"/>
      <c r="G784" s="322"/>
      <c r="H784" s="322"/>
      <c r="I784" s="308"/>
      <c r="J784" s="325"/>
      <c r="K784" s="308"/>
    </row>
    <row r="785" spans="1:11">
      <c r="A785" s="322"/>
      <c r="B785" s="323"/>
      <c r="C785" s="322"/>
      <c r="D785" s="322"/>
      <c r="E785" s="324"/>
      <c r="F785" s="322"/>
      <c r="G785" s="322"/>
      <c r="H785" s="322"/>
      <c r="I785" s="325"/>
      <c r="J785" s="325"/>
      <c r="K785" s="308"/>
    </row>
    <row r="786" spans="1:11">
      <c r="A786" s="322"/>
      <c r="B786" s="323"/>
      <c r="C786" s="322"/>
      <c r="D786" s="322"/>
      <c r="E786" s="324"/>
      <c r="F786" s="322"/>
      <c r="G786" s="322"/>
      <c r="H786" s="322"/>
      <c r="I786" s="325"/>
      <c r="J786" s="325"/>
      <c r="K786" s="308"/>
    </row>
    <row r="787" spans="1:11">
      <c r="A787" s="322"/>
      <c r="B787" s="323"/>
      <c r="C787" s="322"/>
      <c r="D787" s="322"/>
      <c r="E787" s="324"/>
      <c r="F787" s="322"/>
      <c r="G787" s="322"/>
      <c r="H787" s="322"/>
      <c r="I787" s="325"/>
      <c r="J787" s="325"/>
      <c r="K787" s="308"/>
    </row>
    <row r="788" spans="1:11">
      <c r="A788" s="322"/>
      <c r="B788" s="323"/>
      <c r="C788" s="322"/>
      <c r="D788" s="322"/>
      <c r="E788" s="324"/>
      <c r="F788" s="322"/>
      <c r="G788" s="322"/>
      <c r="H788" s="322"/>
      <c r="I788" s="325"/>
      <c r="J788" s="325"/>
      <c r="K788" s="308"/>
    </row>
    <row r="789" spans="1:11">
      <c r="A789" s="322"/>
      <c r="B789" s="323"/>
      <c r="C789" s="322"/>
      <c r="D789" s="322"/>
      <c r="E789" s="324"/>
      <c r="F789" s="322"/>
      <c r="G789" s="322"/>
      <c r="H789" s="322"/>
      <c r="I789" s="325"/>
      <c r="J789" s="325"/>
      <c r="K789" s="308"/>
    </row>
    <row r="790" spans="1:11">
      <c r="A790" s="322"/>
      <c r="B790" s="323"/>
      <c r="C790" s="322"/>
      <c r="D790" s="322"/>
      <c r="E790" s="324"/>
      <c r="F790" s="322"/>
      <c r="G790" s="322"/>
      <c r="H790" s="322"/>
      <c r="I790" s="325"/>
      <c r="J790" s="325"/>
      <c r="K790" s="308"/>
    </row>
    <row r="791" spans="1:11">
      <c r="A791" s="322"/>
      <c r="B791" s="323"/>
      <c r="C791" s="322"/>
      <c r="D791" s="322"/>
      <c r="E791" s="324"/>
      <c r="F791" s="322"/>
      <c r="G791" s="322"/>
      <c r="H791" s="322"/>
      <c r="I791" s="325"/>
      <c r="J791" s="325"/>
      <c r="K791" s="308"/>
    </row>
    <row r="792" spans="1:11">
      <c r="A792" s="322"/>
      <c r="B792" s="323"/>
      <c r="C792" s="322"/>
      <c r="D792" s="322"/>
      <c r="E792" s="324"/>
      <c r="F792" s="322"/>
      <c r="G792" s="322"/>
      <c r="H792" s="322"/>
      <c r="I792" s="325"/>
      <c r="J792" s="325"/>
      <c r="K792" s="308"/>
    </row>
    <row r="793" spans="1:11">
      <c r="A793" s="322"/>
      <c r="B793" s="323"/>
      <c r="C793" s="322"/>
      <c r="D793" s="322"/>
      <c r="E793" s="324"/>
      <c r="F793" s="322"/>
      <c r="G793" s="322"/>
      <c r="H793" s="322"/>
      <c r="I793" s="325"/>
      <c r="J793" s="325"/>
      <c r="K793" s="308"/>
    </row>
    <row r="794" spans="1:11">
      <c r="A794" s="322"/>
      <c r="B794" s="323"/>
      <c r="C794" s="322"/>
      <c r="D794" s="322"/>
      <c r="E794" s="324"/>
      <c r="F794" s="322"/>
      <c r="G794" s="322"/>
      <c r="H794" s="322"/>
      <c r="I794" s="325"/>
      <c r="J794" s="325"/>
      <c r="K794" s="308"/>
    </row>
    <row r="795" spans="1:11">
      <c r="A795" s="322"/>
      <c r="B795" s="323"/>
      <c r="C795" s="322"/>
      <c r="D795" s="322"/>
      <c r="E795" s="324"/>
      <c r="F795" s="322"/>
      <c r="G795" s="322"/>
      <c r="H795" s="322"/>
      <c r="I795" s="325"/>
      <c r="J795" s="325"/>
      <c r="K795" s="308"/>
    </row>
    <row r="796" spans="1:11">
      <c r="A796" s="322"/>
      <c r="B796" s="323"/>
      <c r="C796" s="322"/>
      <c r="D796" s="322"/>
      <c r="E796" s="324"/>
      <c r="F796" s="322"/>
      <c r="G796" s="322"/>
      <c r="H796" s="322"/>
      <c r="I796" s="325"/>
      <c r="J796" s="325"/>
      <c r="K796" s="308"/>
    </row>
    <row r="797" spans="1:11">
      <c r="A797" s="322"/>
      <c r="B797" s="323"/>
      <c r="C797" s="322"/>
      <c r="D797" s="322"/>
      <c r="E797" s="324"/>
      <c r="F797" s="322"/>
      <c r="G797" s="322"/>
      <c r="H797" s="322"/>
      <c r="I797" s="325"/>
      <c r="J797" s="325"/>
      <c r="K797" s="308"/>
    </row>
    <row r="798" spans="1:11">
      <c r="A798" s="322"/>
      <c r="B798" s="323"/>
      <c r="C798" s="322"/>
      <c r="D798" s="322"/>
      <c r="E798" s="324"/>
      <c r="F798" s="322"/>
      <c r="G798" s="322"/>
      <c r="H798" s="322"/>
      <c r="I798" s="325"/>
      <c r="J798" s="325"/>
      <c r="K798" s="308"/>
    </row>
    <row r="799" spans="1:11">
      <c r="A799" s="322"/>
      <c r="B799" s="323"/>
      <c r="C799" s="322"/>
      <c r="D799" s="322"/>
      <c r="E799" s="324"/>
      <c r="F799" s="322"/>
      <c r="G799" s="322"/>
      <c r="H799" s="322"/>
      <c r="I799" s="325"/>
      <c r="J799" s="325"/>
      <c r="K799" s="308"/>
    </row>
    <row r="800" spans="1:11">
      <c r="A800" s="322"/>
      <c r="B800" s="323"/>
      <c r="C800" s="322"/>
      <c r="D800" s="322"/>
      <c r="E800" s="324"/>
      <c r="F800" s="322"/>
      <c r="G800" s="322"/>
      <c r="H800" s="322"/>
      <c r="I800" s="325"/>
      <c r="J800" s="325"/>
      <c r="K800" s="308"/>
    </row>
    <row r="801" spans="1:11">
      <c r="A801" s="322"/>
      <c r="B801" s="323"/>
      <c r="C801" s="322"/>
      <c r="D801" s="322"/>
      <c r="E801" s="324"/>
      <c r="F801" s="322"/>
      <c r="G801" s="322"/>
      <c r="H801" s="322"/>
      <c r="I801" s="325"/>
      <c r="J801" s="325"/>
      <c r="K801" s="308"/>
    </row>
    <row r="802" spans="1:11">
      <c r="A802" s="322"/>
      <c r="B802" s="323"/>
      <c r="C802" s="322"/>
      <c r="D802" s="322"/>
      <c r="E802" s="324"/>
      <c r="F802" s="322"/>
      <c r="G802" s="322"/>
      <c r="H802" s="322"/>
      <c r="I802" s="325"/>
      <c r="J802" s="325"/>
      <c r="K802" s="308"/>
    </row>
    <row r="803" spans="1:11">
      <c r="A803" s="322"/>
      <c r="B803" s="323"/>
      <c r="C803" s="322"/>
      <c r="D803" s="322"/>
      <c r="E803" s="324"/>
      <c r="F803" s="322"/>
      <c r="G803" s="322"/>
      <c r="H803" s="322"/>
      <c r="I803" s="325"/>
      <c r="J803" s="325"/>
      <c r="K803" s="308"/>
    </row>
    <row r="804" spans="1:11">
      <c r="A804" s="322"/>
      <c r="B804" s="323"/>
      <c r="C804" s="322"/>
      <c r="D804" s="322"/>
      <c r="E804" s="324"/>
      <c r="F804" s="322"/>
      <c r="G804" s="322"/>
      <c r="H804" s="322"/>
      <c r="I804" s="325"/>
      <c r="J804" s="325"/>
      <c r="K804" s="308"/>
    </row>
    <row r="805" spans="1:11">
      <c r="A805" s="322"/>
      <c r="B805" s="323"/>
      <c r="C805" s="322"/>
      <c r="D805" s="322"/>
      <c r="E805" s="324"/>
      <c r="F805" s="322"/>
      <c r="G805" s="322"/>
      <c r="H805" s="322"/>
      <c r="I805" s="325"/>
      <c r="J805" s="325"/>
      <c r="K805" s="308"/>
    </row>
    <row r="806" spans="1:11">
      <c r="A806" s="322"/>
      <c r="B806" s="323"/>
      <c r="C806" s="322"/>
      <c r="D806" s="322"/>
      <c r="E806" s="324"/>
      <c r="F806" s="322"/>
      <c r="G806" s="322"/>
      <c r="H806" s="322"/>
      <c r="I806" s="325"/>
      <c r="J806" s="325"/>
      <c r="K806" s="308"/>
    </row>
    <row r="807" spans="1:11">
      <c r="A807" s="322"/>
      <c r="B807" s="323"/>
      <c r="C807" s="322"/>
      <c r="D807" s="322"/>
      <c r="E807" s="324"/>
      <c r="F807" s="322"/>
      <c r="G807" s="322"/>
      <c r="H807" s="322"/>
      <c r="I807" s="325"/>
      <c r="J807" s="325"/>
      <c r="K807" s="308"/>
    </row>
    <row r="808" spans="1:11">
      <c r="A808" s="322"/>
      <c r="B808" s="323"/>
      <c r="C808" s="322"/>
      <c r="D808" s="322"/>
      <c r="E808" s="324"/>
      <c r="F808" s="322"/>
      <c r="G808" s="322"/>
      <c r="H808" s="322"/>
      <c r="I808" s="325"/>
      <c r="J808" s="325"/>
      <c r="K808" s="308"/>
    </row>
    <row r="809" spans="1:11">
      <c r="A809" s="322"/>
      <c r="B809" s="323"/>
      <c r="C809" s="322"/>
      <c r="D809" s="322"/>
      <c r="E809" s="324"/>
      <c r="F809" s="322"/>
      <c r="G809" s="322"/>
      <c r="H809" s="322"/>
      <c r="I809" s="325"/>
      <c r="J809" s="325"/>
      <c r="K809" s="308"/>
    </row>
    <row r="810" spans="1:11">
      <c r="A810" s="322"/>
      <c r="B810" s="323"/>
      <c r="C810" s="322"/>
      <c r="D810" s="322"/>
      <c r="E810" s="324"/>
      <c r="F810" s="322"/>
      <c r="G810" s="322"/>
      <c r="H810" s="322"/>
      <c r="I810" s="325"/>
      <c r="J810" s="325"/>
      <c r="K810" s="308"/>
    </row>
    <row r="811" spans="1:11">
      <c r="A811" s="322"/>
      <c r="B811" s="323"/>
      <c r="C811" s="322"/>
      <c r="D811" s="322"/>
      <c r="E811" s="324"/>
      <c r="F811" s="322"/>
      <c r="G811" s="322"/>
      <c r="H811" s="326"/>
      <c r="I811" s="325"/>
      <c r="J811" s="325"/>
      <c r="K811" s="308"/>
    </row>
    <row r="812" spans="1:11">
      <c r="A812" s="322"/>
      <c r="B812" s="323"/>
      <c r="C812" s="322"/>
      <c r="D812" s="322"/>
      <c r="E812" s="324"/>
      <c r="F812" s="322"/>
      <c r="G812" s="322"/>
      <c r="H812" s="322"/>
      <c r="I812" s="325"/>
      <c r="J812" s="325"/>
      <c r="K812" s="308"/>
    </row>
    <row r="813" spans="1:11">
      <c r="A813" s="322"/>
      <c r="B813" s="323"/>
      <c r="C813" s="322"/>
      <c r="D813" s="322"/>
      <c r="E813" s="324"/>
      <c r="F813" s="322"/>
      <c r="G813" s="322"/>
      <c r="H813" s="322"/>
      <c r="I813" s="325"/>
      <c r="J813" s="325"/>
      <c r="K813" s="308"/>
    </row>
    <row r="814" spans="1:11">
      <c r="A814" s="322"/>
      <c r="B814" s="323"/>
      <c r="C814" s="322"/>
      <c r="D814" s="322"/>
      <c r="E814" s="324"/>
      <c r="F814" s="322"/>
      <c r="G814" s="322"/>
      <c r="H814" s="322"/>
      <c r="I814" s="325"/>
      <c r="J814" s="325"/>
      <c r="K814" s="308"/>
    </row>
    <row r="815" spans="1:11">
      <c r="A815" s="322"/>
      <c r="B815" s="323"/>
      <c r="C815" s="322"/>
      <c r="D815" s="322"/>
      <c r="E815" s="324"/>
      <c r="F815" s="322"/>
      <c r="G815" s="322"/>
      <c r="H815" s="322"/>
      <c r="I815" s="325"/>
      <c r="J815" s="325"/>
      <c r="K815" s="308"/>
    </row>
    <row r="816" spans="1:11">
      <c r="A816" s="322"/>
      <c r="B816" s="323"/>
      <c r="C816" s="322"/>
      <c r="D816" s="322"/>
      <c r="E816" s="324"/>
      <c r="F816" s="322"/>
      <c r="G816" s="322"/>
      <c r="H816" s="322"/>
      <c r="I816" s="325"/>
      <c r="J816" s="325"/>
      <c r="K816" s="308"/>
    </row>
    <row r="817" spans="1:11">
      <c r="A817" s="322"/>
      <c r="B817" s="323"/>
      <c r="C817" s="322"/>
      <c r="D817" s="322"/>
      <c r="E817" s="324"/>
      <c r="F817" s="322"/>
      <c r="G817" s="322"/>
      <c r="H817" s="322"/>
      <c r="I817" s="325"/>
      <c r="J817" s="325"/>
      <c r="K817" s="308"/>
    </row>
    <row r="818" spans="1:11">
      <c r="A818" s="322"/>
      <c r="B818" s="323"/>
      <c r="C818" s="322"/>
      <c r="D818" s="322"/>
      <c r="E818" s="324"/>
      <c r="F818" s="322"/>
      <c r="G818" s="322"/>
      <c r="H818" s="322"/>
      <c r="I818" s="325"/>
      <c r="J818" s="325"/>
      <c r="K818" s="308"/>
    </row>
    <row r="819" spans="1:11">
      <c r="A819" s="322"/>
      <c r="B819" s="323"/>
      <c r="C819" s="322"/>
      <c r="D819" s="322"/>
      <c r="E819" s="324"/>
      <c r="F819" s="322"/>
      <c r="G819" s="322"/>
      <c r="H819" s="322"/>
      <c r="I819" s="325"/>
      <c r="J819" s="325"/>
      <c r="K819" s="308"/>
    </row>
    <row r="820" spans="1:11">
      <c r="A820" s="322"/>
      <c r="B820" s="323"/>
      <c r="C820" s="322"/>
      <c r="D820" s="322"/>
      <c r="E820" s="324"/>
      <c r="F820" s="322"/>
      <c r="G820" s="322"/>
      <c r="H820" s="322"/>
      <c r="I820" s="325"/>
      <c r="J820" s="325"/>
      <c r="K820" s="308"/>
    </row>
    <row r="821" spans="1:11">
      <c r="A821" s="322"/>
      <c r="B821" s="323"/>
      <c r="C821" s="322"/>
      <c r="D821" s="322"/>
      <c r="E821" s="324"/>
      <c r="F821" s="322"/>
      <c r="G821" s="322"/>
      <c r="H821" s="322"/>
      <c r="I821" s="325"/>
      <c r="J821" s="325"/>
      <c r="K821" s="308"/>
    </row>
    <row r="822" spans="1:11">
      <c r="A822" s="322"/>
      <c r="B822" s="323"/>
      <c r="C822" s="322"/>
      <c r="D822" s="322"/>
      <c r="E822" s="324"/>
      <c r="F822" s="322"/>
      <c r="G822" s="322"/>
      <c r="H822" s="322"/>
      <c r="I822" s="325"/>
      <c r="J822" s="325"/>
      <c r="K822" s="308"/>
    </row>
    <row r="823" spans="1:11">
      <c r="A823" s="322"/>
      <c r="B823" s="323"/>
      <c r="C823" s="322"/>
      <c r="D823" s="322"/>
      <c r="E823" s="324"/>
      <c r="F823" s="322"/>
      <c r="G823" s="322"/>
      <c r="H823" s="322"/>
      <c r="I823" s="325"/>
      <c r="J823" s="325"/>
      <c r="K823" s="308"/>
    </row>
    <row r="824" spans="1:11">
      <c r="A824" s="322"/>
      <c r="B824" s="323"/>
      <c r="C824" s="322"/>
      <c r="D824" s="322"/>
      <c r="E824" s="324"/>
      <c r="F824" s="322"/>
      <c r="G824" s="322"/>
      <c r="H824" s="322"/>
      <c r="I824" s="325"/>
      <c r="J824" s="325"/>
      <c r="K824" s="308"/>
    </row>
    <row r="825" spans="1:11">
      <c r="A825" s="322"/>
      <c r="B825" s="323"/>
      <c r="C825" s="322"/>
      <c r="D825" s="322"/>
      <c r="E825" s="324"/>
      <c r="F825" s="322"/>
      <c r="G825" s="322"/>
      <c r="H825" s="322"/>
      <c r="I825" s="325"/>
      <c r="J825" s="325"/>
      <c r="K825" s="308"/>
    </row>
    <row r="826" spans="1:11">
      <c r="A826" s="322"/>
      <c r="B826" s="323"/>
      <c r="C826" s="322"/>
      <c r="D826" s="322"/>
      <c r="E826" s="324"/>
      <c r="F826" s="322"/>
      <c r="G826" s="322"/>
      <c r="H826" s="322"/>
      <c r="I826" s="325"/>
      <c r="J826" s="325"/>
      <c r="K826" s="308"/>
    </row>
    <row r="827" spans="1:11">
      <c r="A827" s="322"/>
      <c r="B827" s="323"/>
      <c r="C827" s="322"/>
      <c r="D827" s="322"/>
      <c r="E827" s="324"/>
      <c r="F827" s="322"/>
      <c r="G827" s="322"/>
      <c r="H827" s="322"/>
      <c r="I827" s="325"/>
      <c r="J827" s="325"/>
      <c r="K827" s="308"/>
    </row>
    <row r="828" spans="1:11">
      <c r="A828" s="322"/>
      <c r="B828" s="323"/>
      <c r="C828" s="322"/>
      <c r="D828" s="322"/>
      <c r="E828" s="324"/>
      <c r="F828" s="322"/>
      <c r="G828" s="322"/>
      <c r="H828" s="322"/>
      <c r="I828" s="325"/>
      <c r="J828" s="325"/>
      <c r="K828" s="308"/>
    </row>
    <row r="829" spans="1:11">
      <c r="A829" s="322"/>
      <c r="B829" s="323"/>
      <c r="C829" s="322"/>
      <c r="D829" s="322"/>
      <c r="E829" s="324"/>
      <c r="F829" s="322"/>
      <c r="G829" s="322"/>
      <c r="H829" s="322"/>
      <c r="I829" s="325"/>
      <c r="J829" s="325"/>
      <c r="K829" s="308"/>
    </row>
    <row r="830" spans="1:11">
      <c r="A830" s="322"/>
      <c r="B830" s="323"/>
      <c r="C830" s="322"/>
      <c r="D830" s="322"/>
      <c r="E830" s="324"/>
      <c r="F830" s="322"/>
      <c r="G830" s="322"/>
      <c r="H830" s="322"/>
      <c r="I830" s="325"/>
      <c r="J830" s="325"/>
      <c r="K830" s="308"/>
    </row>
    <row r="831" spans="1:11">
      <c r="A831" s="322"/>
      <c r="B831" s="323"/>
      <c r="C831" s="322"/>
      <c r="D831" s="322"/>
      <c r="E831" s="324"/>
      <c r="F831" s="322"/>
      <c r="G831" s="322"/>
      <c r="H831" s="322"/>
      <c r="I831" s="325"/>
      <c r="J831" s="325"/>
      <c r="K831" s="308"/>
    </row>
    <row r="832" spans="1:11">
      <c r="A832" s="322"/>
      <c r="B832" s="323"/>
      <c r="C832" s="322"/>
      <c r="D832" s="322"/>
      <c r="E832" s="324"/>
      <c r="F832" s="322"/>
      <c r="G832" s="322"/>
      <c r="H832" s="322"/>
      <c r="I832" s="325"/>
      <c r="J832" s="325"/>
      <c r="K832" s="308"/>
    </row>
    <row r="833" spans="1:11">
      <c r="A833" s="322"/>
      <c r="B833" s="323"/>
      <c r="C833" s="322"/>
      <c r="D833" s="322"/>
      <c r="E833" s="324"/>
      <c r="F833" s="322"/>
      <c r="G833" s="322"/>
      <c r="H833" s="322"/>
      <c r="I833" s="325"/>
      <c r="J833" s="325"/>
      <c r="K833" s="308"/>
    </row>
    <row r="834" spans="1:11">
      <c r="A834" s="322"/>
      <c r="B834" s="323"/>
      <c r="C834" s="322"/>
      <c r="D834" s="322"/>
      <c r="E834" s="324"/>
      <c r="F834" s="322"/>
      <c r="G834" s="322"/>
      <c r="H834" s="322"/>
      <c r="I834" s="325"/>
      <c r="J834" s="325"/>
      <c r="K834" s="308"/>
    </row>
    <row r="835" spans="1:11">
      <c r="A835" s="322"/>
      <c r="B835" s="323"/>
      <c r="C835" s="322"/>
      <c r="D835" s="322"/>
      <c r="E835" s="324"/>
      <c r="F835" s="322"/>
      <c r="G835" s="322"/>
      <c r="H835" s="322"/>
      <c r="I835" s="325"/>
      <c r="J835" s="325"/>
      <c r="K835" s="308"/>
    </row>
    <row r="836" spans="1:11">
      <c r="A836" s="322"/>
      <c r="B836" s="323"/>
      <c r="C836" s="322"/>
      <c r="D836" s="322"/>
      <c r="E836" s="324"/>
      <c r="F836" s="322"/>
      <c r="G836" s="322"/>
      <c r="H836" s="322"/>
      <c r="I836" s="325"/>
      <c r="J836" s="325"/>
      <c r="K836" s="308"/>
    </row>
    <row r="837" spans="1:11">
      <c r="A837" s="322"/>
      <c r="B837" s="323"/>
      <c r="C837" s="322"/>
      <c r="D837" s="322"/>
      <c r="E837" s="324"/>
      <c r="F837" s="322"/>
      <c r="G837" s="322"/>
      <c r="H837" s="322"/>
      <c r="I837" s="325"/>
      <c r="J837" s="325"/>
      <c r="K837" s="308"/>
    </row>
    <row r="838" spans="1:11">
      <c r="A838" s="322"/>
      <c r="B838" s="323"/>
      <c r="C838" s="322"/>
      <c r="D838" s="322"/>
      <c r="E838" s="324"/>
      <c r="F838" s="322"/>
      <c r="G838" s="322"/>
      <c r="H838" s="322"/>
      <c r="I838" s="325"/>
      <c r="J838" s="325"/>
      <c r="K838" s="308"/>
    </row>
    <row r="839" spans="1:11">
      <c r="A839" s="322"/>
      <c r="B839" s="323"/>
      <c r="C839" s="322"/>
      <c r="D839" s="322"/>
      <c r="E839" s="324"/>
      <c r="F839" s="322"/>
      <c r="G839" s="322"/>
      <c r="H839" s="322"/>
      <c r="I839" s="325"/>
      <c r="J839" s="325"/>
      <c r="K839" s="308"/>
    </row>
    <row r="840" spans="1:11">
      <c r="A840" s="322"/>
      <c r="B840" s="323"/>
      <c r="C840" s="322"/>
      <c r="D840" s="322"/>
      <c r="E840" s="324"/>
      <c r="F840" s="322"/>
      <c r="G840" s="322"/>
      <c r="H840" s="322"/>
      <c r="I840" s="325"/>
      <c r="J840" s="325"/>
      <c r="K840" s="308"/>
    </row>
    <row r="841" spans="1:11">
      <c r="A841" s="322"/>
      <c r="B841" s="323"/>
      <c r="C841" s="322"/>
      <c r="D841" s="322"/>
      <c r="E841" s="324"/>
      <c r="F841" s="322"/>
      <c r="G841" s="322"/>
      <c r="H841" s="322"/>
      <c r="I841" s="325"/>
      <c r="J841" s="325"/>
      <c r="K841" s="308"/>
    </row>
    <row r="842" spans="1:11">
      <c r="A842" s="322"/>
      <c r="B842" s="323"/>
      <c r="C842" s="322"/>
      <c r="D842" s="322"/>
      <c r="E842" s="324"/>
      <c r="F842" s="322"/>
      <c r="G842" s="322"/>
      <c r="H842" s="326"/>
      <c r="I842" s="325"/>
      <c r="J842" s="325"/>
      <c r="K842" s="308"/>
    </row>
    <row r="843" spans="1:11">
      <c r="A843" s="322"/>
      <c r="B843" s="323"/>
      <c r="C843" s="322"/>
      <c r="D843" s="322"/>
      <c r="E843" s="324"/>
      <c r="F843" s="322"/>
      <c r="G843" s="322"/>
      <c r="H843" s="322"/>
      <c r="I843" s="325"/>
      <c r="J843" s="325"/>
      <c r="K843" s="308"/>
    </row>
    <row r="844" spans="1:11">
      <c r="A844" s="322"/>
      <c r="B844" s="323"/>
      <c r="C844" s="322"/>
      <c r="D844" s="322"/>
      <c r="E844" s="324"/>
      <c r="F844" s="322"/>
      <c r="G844" s="322"/>
      <c r="H844" s="322"/>
      <c r="I844" s="325"/>
      <c r="J844" s="325"/>
      <c r="K844" s="308"/>
    </row>
    <row r="845" spans="1:11">
      <c r="A845" s="322"/>
      <c r="B845" s="323"/>
      <c r="C845" s="322"/>
      <c r="D845" s="322"/>
      <c r="E845" s="324"/>
      <c r="F845" s="322"/>
      <c r="G845" s="322"/>
      <c r="H845" s="322"/>
      <c r="I845" s="325"/>
      <c r="J845" s="325"/>
      <c r="K845" s="308"/>
    </row>
    <row r="846" spans="1:11">
      <c r="A846" s="322"/>
      <c r="B846" s="323"/>
      <c r="C846" s="322"/>
      <c r="D846" s="322"/>
      <c r="E846" s="324"/>
      <c r="F846" s="322"/>
      <c r="G846" s="322"/>
      <c r="H846" s="326"/>
      <c r="I846" s="325"/>
      <c r="J846" s="325"/>
      <c r="K846" s="308"/>
    </row>
    <row r="847" spans="1:11">
      <c r="A847" s="322"/>
      <c r="B847" s="323"/>
      <c r="C847" s="322"/>
      <c r="D847" s="322"/>
      <c r="E847" s="324"/>
      <c r="F847" s="322"/>
      <c r="G847" s="322"/>
      <c r="H847" s="326"/>
      <c r="I847" s="325"/>
      <c r="J847" s="325"/>
      <c r="K847" s="308"/>
    </row>
    <row r="848" spans="1:11">
      <c r="A848" s="322"/>
      <c r="B848" s="323"/>
      <c r="C848" s="322"/>
      <c r="D848" s="322"/>
      <c r="E848" s="324"/>
      <c r="F848" s="322"/>
      <c r="G848" s="322"/>
      <c r="H848" s="322"/>
      <c r="I848" s="325"/>
      <c r="J848" s="325"/>
      <c r="K848" s="308"/>
    </row>
    <row r="849" spans="1:11">
      <c r="A849" s="322"/>
      <c r="B849" s="323"/>
      <c r="C849" s="322"/>
      <c r="D849" s="322"/>
      <c r="E849" s="324"/>
      <c r="F849" s="322"/>
      <c r="G849" s="322"/>
      <c r="H849" s="322"/>
      <c r="I849" s="325"/>
      <c r="J849" s="325"/>
      <c r="K849" s="308"/>
    </row>
    <row r="850" spans="1:11">
      <c r="A850" s="322"/>
      <c r="B850" s="323"/>
      <c r="C850" s="322"/>
      <c r="D850" s="322"/>
      <c r="E850" s="324"/>
      <c r="F850" s="322"/>
      <c r="G850" s="322"/>
      <c r="H850" s="322"/>
      <c r="I850" s="325"/>
      <c r="J850" s="325"/>
      <c r="K850" s="308"/>
    </row>
    <row r="851" spans="1:11">
      <c r="A851" s="322"/>
      <c r="B851" s="323"/>
      <c r="C851" s="322"/>
      <c r="D851" s="322"/>
      <c r="E851" s="324"/>
      <c r="F851" s="322"/>
      <c r="G851" s="322"/>
      <c r="H851" s="322"/>
      <c r="I851" s="325"/>
      <c r="J851" s="325"/>
      <c r="K851" s="308"/>
    </row>
    <row r="852" spans="1:11">
      <c r="A852" s="322"/>
      <c r="B852" s="323"/>
      <c r="C852" s="322"/>
      <c r="D852" s="322"/>
      <c r="E852" s="324"/>
      <c r="F852" s="322"/>
      <c r="G852" s="322"/>
      <c r="H852" s="322"/>
      <c r="I852" s="325"/>
      <c r="J852" s="325"/>
      <c r="K852" s="308"/>
    </row>
    <row r="853" spans="1:11">
      <c r="A853" s="322"/>
      <c r="B853" s="323"/>
      <c r="C853" s="322"/>
      <c r="D853" s="322"/>
      <c r="E853" s="324"/>
      <c r="F853" s="322"/>
      <c r="G853" s="322"/>
      <c r="H853" s="322"/>
      <c r="I853" s="325"/>
      <c r="J853" s="325"/>
      <c r="K853" s="308"/>
    </row>
    <row r="854" spans="1:11">
      <c r="A854" s="322"/>
      <c r="B854" s="323"/>
      <c r="C854" s="322"/>
      <c r="D854" s="322"/>
      <c r="E854" s="324"/>
      <c r="F854" s="322"/>
      <c r="G854" s="322"/>
      <c r="H854" s="322"/>
      <c r="I854" s="325"/>
      <c r="J854" s="325"/>
      <c r="K854" s="308"/>
    </row>
    <row r="855" spans="1:11">
      <c r="A855" s="322"/>
      <c r="B855" s="323"/>
      <c r="C855" s="322"/>
      <c r="D855" s="322"/>
      <c r="E855" s="324"/>
      <c r="F855" s="322"/>
      <c r="G855" s="322"/>
      <c r="H855" s="322"/>
      <c r="I855" s="325"/>
      <c r="J855" s="325"/>
      <c r="K855" s="308"/>
    </row>
    <row r="856" spans="1:11">
      <c r="A856" s="322"/>
      <c r="B856" s="323"/>
      <c r="C856" s="322"/>
      <c r="D856" s="322"/>
      <c r="E856" s="324"/>
      <c r="F856" s="322"/>
      <c r="G856" s="322"/>
      <c r="H856" s="322"/>
      <c r="I856" s="325"/>
      <c r="J856" s="325"/>
      <c r="K856" s="308"/>
    </row>
    <row r="857" spans="1:11">
      <c r="A857" s="322"/>
      <c r="B857" s="323"/>
      <c r="C857" s="322"/>
      <c r="D857" s="322"/>
      <c r="E857" s="324"/>
      <c r="F857" s="322"/>
      <c r="G857" s="322"/>
      <c r="H857" s="322"/>
      <c r="I857" s="325"/>
      <c r="J857" s="325"/>
      <c r="K857" s="308"/>
    </row>
    <row r="858" spans="1:11">
      <c r="A858" s="322"/>
      <c r="B858" s="323"/>
      <c r="C858" s="322"/>
      <c r="D858" s="322"/>
      <c r="E858" s="324"/>
      <c r="F858" s="322"/>
      <c r="G858" s="322"/>
      <c r="H858" s="322"/>
      <c r="I858" s="325"/>
      <c r="J858" s="325"/>
      <c r="K858" s="308"/>
    </row>
    <row r="859" spans="1:11">
      <c r="A859" s="322"/>
      <c r="B859" s="323"/>
      <c r="C859" s="322"/>
      <c r="D859" s="322"/>
      <c r="E859" s="324"/>
      <c r="F859" s="322"/>
      <c r="G859" s="322"/>
      <c r="H859" s="322"/>
      <c r="I859" s="325"/>
      <c r="J859" s="325"/>
      <c r="K859" s="308"/>
    </row>
    <row r="860" spans="1:11">
      <c r="A860" s="322"/>
      <c r="B860" s="323"/>
      <c r="C860" s="322"/>
      <c r="D860" s="322"/>
      <c r="E860" s="324"/>
      <c r="F860" s="322"/>
      <c r="G860" s="322"/>
      <c r="H860" s="322"/>
      <c r="I860" s="325"/>
      <c r="J860" s="325"/>
      <c r="K860" s="308"/>
    </row>
    <row r="861" spans="1:11">
      <c r="A861" s="322"/>
      <c r="B861" s="323"/>
      <c r="C861" s="322"/>
      <c r="D861" s="322"/>
      <c r="E861" s="324"/>
      <c r="F861" s="322"/>
      <c r="G861" s="322"/>
      <c r="H861" s="322"/>
      <c r="I861" s="325"/>
      <c r="J861" s="325"/>
      <c r="K861" s="308"/>
    </row>
    <row r="862" spans="1:11">
      <c r="A862" s="322"/>
      <c r="B862" s="323"/>
      <c r="C862" s="322"/>
      <c r="D862" s="322"/>
      <c r="E862" s="324"/>
      <c r="F862" s="322"/>
      <c r="G862" s="322"/>
      <c r="H862" s="322"/>
      <c r="I862" s="325"/>
      <c r="J862" s="325"/>
      <c r="K862" s="308"/>
    </row>
    <row r="863" spans="1:11">
      <c r="A863" s="322"/>
      <c r="B863" s="323"/>
      <c r="C863" s="322"/>
      <c r="D863" s="322"/>
      <c r="E863" s="324"/>
      <c r="F863" s="322"/>
      <c r="G863" s="322"/>
      <c r="H863" s="322"/>
      <c r="I863" s="325"/>
      <c r="J863" s="325"/>
      <c r="K863" s="308"/>
    </row>
    <row r="864" spans="1:11">
      <c r="A864" s="322"/>
      <c r="B864" s="323"/>
      <c r="C864" s="322"/>
      <c r="D864" s="322"/>
      <c r="E864" s="324"/>
      <c r="F864" s="322"/>
      <c r="G864" s="322"/>
      <c r="H864" s="322"/>
      <c r="I864" s="325"/>
      <c r="J864" s="325"/>
      <c r="K864" s="308"/>
    </row>
    <row r="865" spans="1:11">
      <c r="A865" s="322"/>
      <c r="B865" s="323"/>
      <c r="C865" s="322"/>
      <c r="D865" s="322"/>
      <c r="E865" s="324"/>
      <c r="F865" s="322"/>
      <c r="G865" s="322"/>
      <c r="H865" s="322"/>
      <c r="I865" s="325"/>
      <c r="J865" s="325"/>
      <c r="K865" s="308"/>
    </row>
    <row r="866" spans="1:11">
      <c r="A866" s="322"/>
      <c r="B866" s="323"/>
      <c r="C866" s="322"/>
      <c r="D866" s="322"/>
      <c r="E866" s="324"/>
      <c r="F866" s="322"/>
      <c r="G866" s="322"/>
      <c r="H866" s="322"/>
      <c r="I866" s="325"/>
      <c r="J866" s="325"/>
      <c r="K866" s="308"/>
    </row>
    <row r="867" spans="1:11">
      <c r="A867" s="322"/>
      <c r="B867" s="323"/>
      <c r="C867" s="322"/>
      <c r="D867" s="322"/>
      <c r="E867" s="324"/>
      <c r="F867" s="322"/>
      <c r="G867" s="322"/>
      <c r="H867" s="322"/>
      <c r="I867" s="325"/>
      <c r="J867" s="325"/>
      <c r="K867" s="308"/>
    </row>
    <row r="868" spans="1:11">
      <c r="A868" s="322"/>
      <c r="B868" s="323"/>
      <c r="C868" s="322"/>
      <c r="D868" s="322"/>
      <c r="E868" s="324"/>
      <c r="F868" s="322"/>
      <c r="G868" s="322"/>
      <c r="H868" s="322"/>
      <c r="I868" s="325"/>
      <c r="J868" s="325"/>
      <c r="K868" s="308"/>
    </row>
    <row r="869" spans="1:11">
      <c r="A869" s="322"/>
      <c r="B869" s="323"/>
      <c r="C869" s="322"/>
      <c r="D869" s="322"/>
      <c r="E869" s="324"/>
      <c r="F869" s="322"/>
      <c r="G869" s="322"/>
      <c r="H869" s="322"/>
      <c r="I869" s="325"/>
      <c r="J869" s="325"/>
      <c r="K869" s="308"/>
    </row>
    <row r="870" spans="1:11">
      <c r="A870" s="322"/>
      <c r="B870" s="323"/>
      <c r="C870" s="322"/>
      <c r="D870" s="322"/>
      <c r="E870" s="324"/>
      <c r="F870" s="322"/>
      <c r="G870" s="322"/>
      <c r="H870" s="322"/>
      <c r="I870" s="325"/>
      <c r="J870" s="325"/>
      <c r="K870" s="308"/>
    </row>
    <row r="871" spans="1:11">
      <c r="A871" s="322"/>
      <c r="B871" s="323"/>
      <c r="C871" s="322"/>
      <c r="D871" s="322"/>
      <c r="E871" s="324"/>
      <c r="F871" s="322"/>
      <c r="G871" s="322"/>
      <c r="H871" s="322"/>
      <c r="I871" s="325"/>
      <c r="J871" s="325"/>
      <c r="K871" s="308"/>
    </row>
    <row r="872" spans="1:11">
      <c r="A872" s="322"/>
      <c r="B872" s="323"/>
      <c r="C872" s="322"/>
      <c r="D872" s="322"/>
      <c r="E872" s="324"/>
      <c r="F872" s="322"/>
      <c r="G872" s="322"/>
      <c r="H872" s="322"/>
      <c r="I872" s="325"/>
      <c r="J872" s="325"/>
      <c r="K872" s="308"/>
    </row>
    <row r="873" spans="1:11">
      <c r="A873" s="322"/>
      <c r="B873" s="323"/>
      <c r="C873" s="322"/>
      <c r="D873" s="322"/>
      <c r="E873" s="324"/>
      <c r="F873" s="322"/>
      <c r="G873" s="322"/>
      <c r="H873" s="322"/>
      <c r="I873" s="325"/>
      <c r="J873" s="325"/>
      <c r="K873" s="308"/>
    </row>
    <row r="874" spans="1:11">
      <c r="A874" s="322"/>
      <c r="B874" s="323"/>
      <c r="C874" s="322"/>
      <c r="D874" s="322"/>
      <c r="E874" s="324"/>
      <c r="F874" s="322"/>
      <c r="G874" s="322"/>
      <c r="H874" s="322"/>
      <c r="I874" s="325"/>
      <c r="J874" s="325"/>
      <c r="K874" s="308"/>
    </row>
    <row r="875" spans="1:11">
      <c r="A875" s="322"/>
      <c r="B875" s="323"/>
      <c r="C875" s="322"/>
      <c r="D875" s="322"/>
      <c r="E875" s="324"/>
      <c r="F875" s="322"/>
      <c r="G875" s="322"/>
      <c r="H875" s="322"/>
      <c r="I875" s="325"/>
      <c r="J875" s="325"/>
      <c r="K875" s="308"/>
    </row>
    <row r="876" spans="1:11">
      <c r="A876" s="322"/>
      <c r="B876" s="323"/>
      <c r="C876" s="322"/>
      <c r="D876" s="322"/>
      <c r="E876" s="324"/>
      <c r="F876" s="322"/>
      <c r="G876" s="322"/>
      <c r="H876" s="322"/>
      <c r="I876" s="325"/>
      <c r="J876" s="325"/>
      <c r="K876" s="308"/>
    </row>
    <row r="877" spans="1:11">
      <c r="A877" s="322"/>
      <c r="B877" s="323"/>
      <c r="C877" s="322"/>
      <c r="D877" s="322"/>
      <c r="E877" s="324"/>
      <c r="F877" s="322"/>
      <c r="G877" s="322"/>
      <c r="H877" s="322"/>
      <c r="I877" s="325"/>
      <c r="J877" s="325"/>
      <c r="K877" s="308"/>
    </row>
    <row r="878" spans="1:11">
      <c r="A878" s="322"/>
      <c r="B878" s="323"/>
      <c r="C878" s="322"/>
      <c r="D878" s="322"/>
      <c r="E878" s="324"/>
      <c r="F878" s="322"/>
      <c r="G878" s="322"/>
      <c r="H878" s="322"/>
      <c r="I878" s="325"/>
      <c r="J878" s="325"/>
      <c r="K878" s="308"/>
    </row>
    <row r="879" spans="1:11">
      <c r="A879" s="322"/>
      <c r="B879" s="323"/>
      <c r="C879" s="322"/>
      <c r="D879" s="322"/>
      <c r="E879" s="324"/>
      <c r="F879" s="322"/>
      <c r="G879" s="322"/>
      <c r="H879" s="322"/>
      <c r="I879" s="325"/>
      <c r="J879" s="325"/>
      <c r="K879" s="308"/>
    </row>
    <row r="880" spans="1:11">
      <c r="A880" s="322"/>
      <c r="B880" s="323"/>
      <c r="C880" s="322"/>
      <c r="D880" s="322"/>
      <c r="E880" s="324"/>
      <c r="F880" s="322"/>
      <c r="G880" s="322"/>
      <c r="H880" s="322"/>
      <c r="I880" s="325"/>
      <c r="J880" s="325"/>
      <c r="K880" s="308"/>
    </row>
    <row r="881" spans="1:11">
      <c r="A881" s="322"/>
      <c r="B881" s="323"/>
      <c r="C881" s="322"/>
      <c r="D881" s="322"/>
      <c r="E881" s="324"/>
      <c r="F881" s="322"/>
      <c r="G881" s="322"/>
      <c r="H881" s="322"/>
      <c r="I881" s="325"/>
      <c r="J881" s="325"/>
      <c r="K881" s="308"/>
    </row>
    <row r="882" spans="1:11">
      <c r="A882" s="322"/>
      <c r="B882" s="323"/>
      <c r="C882" s="322"/>
      <c r="D882" s="322"/>
      <c r="E882" s="324"/>
      <c r="F882" s="322"/>
      <c r="G882" s="322"/>
      <c r="H882" s="322"/>
      <c r="I882" s="325"/>
      <c r="J882" s="325"/>
      <c r="K882" s="308"/>
    </row>
    <row r="883" spans="1:11">
      <c r="A883" s="322"/>
      <c r="B883" s="323"/>
      <c r="C883" s="322"/>
      <c r="D883" s="322"/>
      <c r="E883" s="324"/>
      <c r="F883" s="322"/>
      <c r="G883" s="322"/>
      <c r="H883" s="322"/>
      <c r="I883" s="325"/>
      <c r="J883" s="325"/>
      <c r="K883" s="308"/>
    </row>
    <row r="884" spans="1:11">
      <c r="A884" s="322"/>
      <c r="B884" s="323"/>
      <c r="C884" s="322"/>
      <c r="D884" s="322"/>
      <c r="E884" s="324"/>
      <c r="F884" s="322"/>
      <c r="G884" s="322"/>
      <c r="H884" s="322"/>
      <c r="I884" s="325"/>
      <c r="J884" s="325"/>
      <c r="K884" s="308"/>
    </row>
    <row r="885" spans="1:11">
      <c r="A885" s="322"/>
      <c r="B885" s="323"/>
      <c r="C885" s="322"/>
      <c r="D885" s="322"/>
      <c r="E885" s="324"/>
      <c r="F885" s="322"/>
      <c r="G885" s="322"/>
      <c r="H885" s="322"/>
      <c r="I885" s="325"/>
      <c r="J885" s="325"/>
      <c r="K885" s="308"/>
    </row>
    <row r="886" spans="1:11">
      <c r="A886" s="322"/>
      <c r="B886" s="323"/>
      <c r="C886" s="322"/>
      <c r="D886" s="322"/>
      <c r="E886" s="324"/>
      <c r="F886" s="322"/>
      <c r="G886" s="322"/>
      <c r="H886" s="322"/>
      <c r="I886" s="325"/>
      <c r="J886" s="325"/>
      <c r="K886" s="308"/>
    </row>
    <row r="887" spans="1:11">
      <c r="A887" s="322"/>
      <c r="B887" s="323"/>
      <c r="C887" s="322"/>
      <c r="D887" s="322"/>
      <c r="E887" s="324"/>
      <c r="F887" s="322"/>
      <c r="G887" s="322"/>
      <c r="H887" s="322"/>
      <c r="I887" s="325"/>
      <c r="J887" s="325"/>
      <c r="K887" s="308"/>
    </row>
    <row r="888" spans="1:11">
      <c r="A888" s="322"/>
      <c r="B888" s="323"/>
      <c r="C888" s="322"/>
      <c r="D888" s="322"/>
      <c r="E888" s="324"/>
      <c r="F888" s="322"/>
      <c r="G888" s="322"/>
      <c r="H888" s="322"/>
      <c r="I888" s="325"/>
      <c r="J888" s="325"/>
      <c r="K888" s="308"/>
    </row>
    <row r="889" spans="1:11">
      <c r="A889" s="322"/>
      <c r="B889" s="323"/>
      <c r="C889" s="322"/>
      <c r="D889" s="322"/>
      <c r="E889" s="324"/>
      <c r="F889" s="322"/>
      <c r="G889" s="322"/>
      <c r="H889" s="322"/>
      <c r="I889" s="325"/>
      <c r="J889" s="325"/>
      <c r="K889" s="308"/>
    </row>
    <row r="890" spans="1:11">
      <c r="A890" s="322"/>
      <c r="B890" s="323"/>
      <c r="C890" s="322"/>
      <c r="D890" s="322"/>
      <c r="E890" s="324"/>
      <c r="F890" s="322"/>
      <c r="G890" s="322"/>
      <c r="H890" s="322"/>
      <c r="I890" s="325"/>
      <c r="J890" s="325"/>
      <c r="K890" s="308"/>
    </row>
    <row r="891" spans="1:11">
      <c r="A891" s="322"/>
      <c r="B891" s="323"/>
      <c r="C891" s="322"/>
      <c r="D891" s="322"/>
      <c r="E891" s="324"/>
      <c r="F891" s="322"/>
      <c r="G891" s="322"/>
      <c r="H891" s="322"/>
      <c r="I891" s="325"/>
      <c r="J891" s="325"/>
      <c r="K891" s="308"/>
    </row>
    <row r="892" spans="1:11">
      <c r="A892" s="322"/>
      <c r="B892" s="323"/>
      <c r="C892" s="322"/>
      <c r="D892" s="322"/>
      <c r="E892" s="324"/>
      <c r="F892" s="322"/>
      <c r="G892" s="322"/>
      <c r="H892" s="322"/>
      <c r="I892" s="325"/>
      <c r="J892" s="325"/>
      <c r="K892" s="308"/>
    </row>
    <row r="893" spans="1:11">
      <c r="A893" s="322"/>
      <c r="B893" s="323"/>
      <c r="C893" s="322"/>
      <c r="D893" s="322"/>
      <c r="E893" s="324"/>
      <c r="F893" s="322"/>
      <c r="G893" s="322"/>
      <c r="H893" s="322"/>
      <c r="I893" s="325"/>
      <c r="J893" s="325"/>
      <c r="K893" s="308"/>
    </row>
    <row r="894" spans="1:11">
      <c r="A894" s="322"/>
      <c r="B894" s="323"/>
      <c r="C894" s="322"/>
      <c r="D894" s="322"/>
      <c r="E894" s="324"/>
      <c r="F894" s="322"/>
      <c r="G894" s="322"/>
      <c r="H894" s="322"/>
      <c r="I894" s="325"/>
      <c r="J894" s="325"/>
      <c r="K894" s="308"/>
    </row>
    <row r="895" spans="1:11">
      <c r="A895" s="322"/>
      <c r="B895" s="323"/>
      <c r="C895" s="322"/>
      <c r="D895" s="322"/>
      <c r="E895" s="324"/>
      <c r="F895" s="322"/>
      <c r="G895" s="322"/>
      <c r="H895" s="322"/>
      <c r="I895" s="325"/>
      <c r="J895" s="325"/>
      <c r="K895" s="308"/>
    </row>
    <row r="896" spans="1:11">
      <c r="A896" s="322"/>
      <c r="B896" s="323"/>
      <c r="C896" s="322"/>
      <c r="D896" s="322"/>
      <c r="E896" s="324"/>
      <c r="F896" s="322"/>
      <c r="G896" s="322"/>
      <c r="H896" s="322"/>
      <c r="I896" s="325"/>
      <c r="J896" s="325"/>
      <c r="K896" s="308"/>
    </row>
    <row r="897" spans="1:11">
      <c r="A897" s="322"/>
      <c r="B897" s="323"/>
      <c r="C897" s="322"/>
      <c r="D897" s="322"/>
      <c r="E897" s="324"/>
      <c r="F897" s="322"/>
      <c r="G897" s="322"/>
      <c r="H897" s="322"/>
      <c r="I897" s="325"/>
      <c r="J897" s="325"/>
      <c r="K897" s="308"/>
    </row>
    <row r="898" spans="1:11">
      <c r="A898" s="322"/>
      <c r="B898" s="323"/>
      <c r="C898" s="322"/>
      <c r="D898" s="322"/>
      <c r="E898" s="324"/>
      <c r="F898" s="322"/>
      <c r="G898" s="322"/>
      <c r="H898" s="322"/>
      <c r="I898" s="325"/>
      <c r="J898" s="325"/>
      <c r="K898" s="308"/>
    </row>
    <row r="899" spans="1:11">
      <c r="A899" s="322"/>
      <c r="B899" s="323"/>
      <c r="C899" s="322"/>
      <c r="D899" s="322"/>
      <c r="E899" s="324"/>
      <c r="F899" s="322"/>
      <c r="G899" s="322"/>
      <c r="H899" s="322"/>
      <c r="I899" s="325"/>
      <c r="J899" s="325"/>
      <c r="K899" s="308"/>
    </row>
    <row r="900" spans="1:11">
      <c r="A900" s="322"/>
      <c r="B900" s="323"/>
      <c r="C900" s="322"/>
      <c r="D900" s="322"/>
      <c r="E900" s="324"/>
      <c r="F900" s="322"/>
      <c r="G900" s="322"/>
      <c r="H900" s="322"/>
      <c r="I900" s="325"/>
      <c r="J900" s="325"/>
      <c r="K900" s="308"/>
    </row>
    <row r="901" spans="1:11">
      <c r="A901" s="322"/>
      <c r="B901" s="323"/>
      <c r="C901" s="322"/>
      <c r="D901" s="322"/>
      <c r="E901" s="324"/>
      <c r="F901" s="322"/>
      <c r="G901" s="322"/>
      <c r="H901" s="322"/>
      <c r="I901" s="325"/>
      <c r="J901" s="325"/>
      <c r="K901" s="308"/>
    </row>
    <row r="902" spans="1:11">
      <c r="A902" s="322"/>
      <c r="B902" s="323"/>
      <c r="C902" s="322"/>
      <c r="D902" s="322"/>
      <c r="E902" s="324"/>
      <c r="F902" s="322"/>
      <c r="G902" s="322"/>
      <c r="H902" s="322"/>
      <c r="I902" s="325"/>
      <c r="J902" s="325"/>
      <c r="K902" s="308"/>
    </row>
    <row r="903" spans="1:11">
      <c r="A903" s="322"/>
      <c r="B903" s="323"/>
      <c r="C903" s="322"/>
      <c r="D903" s="322"/>
      <c r="E903" s="324"/>
      <c r="F903" s="322"/>
      <c r="G903" s="322"/>
      <c r="H903" s="322"/>
      <c r="I903" s="325"/>
      <c r="J903" s="325"/>
      <c r="K903" s="308"/>
    </row>
    <row r="904" spans="1:11">
      <c r="A904" s="322"/>
      <c r="B904" s="323"/>
      <c r="C904" s="322"/>
      <c r="D904" s="322"/>
      <c r="E904" s="324"/>
      <c r="F904" s="322"/>
      <c r="G904" s="322"/>
      <c r="H904" s="322"/>
      <c r="I904" s="325"/>
      <c r="J904" s="325"/>
      <c r="K904" s="308"/>
    </row>
    <row r="905" spans="1:11">
      <c r="A905" s="322"/>
      <c r="B905" s="323"/>
      <c r="C905" s="322"/>
      <c r="D905" s="322"/>
      <c r="E905" s="324"/>
      <c r="F905" s="322"/>
      <c r="G905" s="322"/>
      <c r="H905" s="322"/>
      <c r="I905" s="325"/>
      <c r="J905" s="325"/>
      <c r="K905" s="308"/>
    </row>
    <row r="906" spans="1:11">
      <c r="A906" s="322"/>
      <c r="B906" s="323"/>
      <c r="C906" s="322"/>
      <c r="D906" s="322"/>
      <c r="E906" s="324"/>
      <c r="F906" s="322"/>
      <c r="G906" s="322"/>
      <c r="H906" s="322"/>
      <c r="I906" s="325"/>
      <c r="J906" s="325"/>
      <c r="K906" s="308"/>
    </row>
    <row r="907" spans="1:11">
      <c r="A907" s="322"/>
      <c r="B907" s="323"/>
      <c r="C907" s="322"/>
      <c r="D907" s="322"/>
      <c r="E907" s="324"/>
      <c r="F907" s="322"/>
      <c r="G907" s="322"/>
      <c r="H907" s="322"/>
      <c r="I907" s="325"/>
      <c r="J907" s="325"/>
      <c r="K907" s="308"/>
    </row>
    <row r="908" spans="1:11">
      <c r="A908" s="322"/>
      <c r="B908" s="323"/>
      <c r="C908" s="322"/>
      <c r="D908" s="322"/>
      <c r="E908" s="324"/>
      <c r="F908" s="322"/>
      <c r="G908" s="322"/>
      <c r="H908" s="322"/>
      <c r="I908" s="325"/>
      <c r="J908" s="325"/>
      <c r="K908" s="308"/>
    </row>
    <row r="909" spans="1:11">
      <c r="A909" s="322"/>
      <c r="B909" s="323"/>
      <c r="C909" s="322"/>
      <c r="D909" s="322"/>
      <c r="E909" s="324"/>
      <c r="F909" s="322"/>
      <c r="G909" s="322"/>
      <c r="H909" s="322"/>
      <c r="I909" s="325"/>
      <c r="J909" s="325"/>
      <c r="K909" s="308"/>
    </row>
    <row r="910" spans="1:11">
      <c r="A910" s="322"/>
      <c r="B910" s="323"/>
      <c r="C910" s="322"/>
      <c r="D910" s="322"/>
      <c r="E910" s="324"/>
      <c r="F910" s="322"/>
      <c r="G910" s="322"/>
      <c r="H910" s="322"/>
      <c r="I910" s="325"/>
      <c r="J910" s="325"/>
      <c r="K910" s="308"/>
    </row>
    <row r="911" spans="1:11">
      <c r="A911" s="322"/>
      <c r="B911" s="323"/>
      <c r="C911" s="322"/>
      <c r="D911" s="322"/>
      <c r="E911" s="324"/>
      <c r="F911" s="322"/>
      <c r="G911" s="322"/>
      <c r="H911" s="322"/>
      <c r="I911" s="325"/>
      <c r="J911" s="325"/>
      <c r="K911" s="308"/>
    </row>
    <row r="912" spans="1:11">
      <c r="A912" s="322"/>
      <c r="B912" s="323"/>
      <c r="C912" s="322"/>
      <c r="D912" s="322"/>
      <c r="E912" s="324"/>
      <c r="F912" s="322"/>
      <c r="G912" s="322"/>
      <c r="H912" s="322"/>
      <c r="I912" s="325"/>
      <c r="J912" s="325"/>
      <c r="K912" s="308"/>
    </row>
    <row r="913" spans="1:11">
      <c r="A913" s="322"/>
      <c r="B913" s="323"/>
      <c r="C913" s="322"/>
      <c r="D913" s="322"/>
      <c r="E913" s="324"/>
      <c r="F913" s="322"/>
      <c r="G913" s="322"/>
      <c r="H913" s="322"/>
      <c r="I913" s="325"/>
      <c r="J913" s="325"/>
      <c r="K913" s="308"/>
    </row>
    <row r="914" spans="1:11">
      <c r="A914" s="322"/>
      <c r="B914" s="323"/>
      <c r="C914" s="322"/>
      <c r="D914" s="322"/>
      <c r="E914" s="324"/>
      <c r="F914" s="322"/>
      <c r="G914" s="322"/>
      <c r="H914" s="322"/>
      <c r="I914" s="325"/>
      <c r="J914" s="325"/>
      <c r="K914" s="308"/>
    </row>
    <row r="915" spans="1:11">
      <c r="A915" s="322"/>
      <c r="B915" s="323"/>
      <c r="C915" s="322"/>
      <c r="D915" s="322"/>
      <c r="E915" s="324"/>
      <c r="F915" s="322"/>
      <c r="G915" s="322"/>
      <c r="H915" s="322"/>
      <c r="I915" s="325"/>
      <c r="J915" s="325"/>
      <c r="K915" s="308"/>
    </row>
    <row r="916" spans="1:11">
      <c r="A916" s="322"/>
      <c r="B916" s="323"/>
      <c r="C916" s="322"/>
      <c r="D916" s="322"/>
      <c r="E916" s="324"/>
      <c r="F916" s="322"/>
      <c r="G916" s="322"/>
      <c r="H916" s="322"/>
      <c r="I916" s="325"/>
      <c r="J916" s="325"/>
      <c r="K916" s="308"/>
    </row>
    <row r="917" spans="1:11">
      <c r="A917" s="322"/>
      <c r="B917" s="323"/>
      <c r="C917" s="322"/>
      <c r="D917" s="322"/>
      <c r="E917" s="324"/>
      <c r="F917" s="322"/>
      <c r="G917" s="322"/>
      <c r="H917" s="322"/>
      <c r="I917" s="325"/>
      <c r="J917" s="325"/>
      <c r="K917" s="308"/>
    </row>
    <row r="918" spans="1:11">
      <c r="A918" s="322"/>
      <c r="B918" s="323"/>
      <c r="C918" s="322"/>
      <c r="D918" s="322"/>
      <c r="E918" s="324"/>
      <c r="F918" s="322"/>
      <c r="G918" s="322"/>
      <c r="H918" s="322"/>
      <c r="I918" s="325"/>
      <c r="J918" s="325"/>
      <c r="K918" s="308"/>
    </row>
    <row r="919" spans="1:11">
      <c r="A919" s="322"/>
      <c r="B919" s="323"/>
      <c r="C919" s="322"/>
      <c r="D919" s="322"/>
      <c r="E919" s="324"/>
      <c r="F919" s="322"/>
      <c r="G919" s="322"/>
      <c r="H919" s="322"/>
      <c r="I919" s="325"/>
      <c r="J919" s="325"/>
      <c r="K919" s="308"/>
    </row>
    <row r="920" spans="1:11">
      <c r="A920" s="322"/>
      <c r="B920" s="323"/>
      <c r="C920" s="322"/>
      <c r="D920" s="322"/>
      <c r="E920" s="324"/>
      <c r="F920" s="322"/>
      <c r="G920" s="322"/>
      <c r="H920" s="322"/>
      <c r="I920" s="325"/>
      <c r="J920" s="325"/>
      <c r="K920" s="308"/>
    </row>
    <row r="921" spans="1:11">
      <c r="A921" s="322"/>
      <c r="B921" s="323"/>
      <c r="C921" s="322"/>
      <c r="D921" s="322"/>
      <c r="E921" s="324"/>
      <c r="F921" s="322"/>
      <c r="G921" s="322"/>
      <c r="H921" s="322"/>
      <c r="I921" s="325"/>
      <c r="J921" s="325"/>
      <c r="K921" s="308"/>
    </row>
    <row r="922" spans="1:11">
      <c r="A922" s="322"/>
      <c r="B922" s="323"/>
      <c r="C922" s="322"/>
      <c r="D922" s="322"/>
      <c r="E922" s="324"/>
      <c r="F922" s="322"/>
      <c r="G922" s="322"/>
      <c r="H922" s="322"/>
      <c r="I922" s="325"/>
      <c r="J922" s="325"/>
      <c r="K922" s="308"/>
    </row>
    <row r="923" spans="1:11">
      <c r="A923" s="322"/>
      <c r="B923" s="323"/>
      <c r="C923" s="322"/>
      <c r="D923" s="322"/>
      <c r="E923" s="324"/>
      <c r="F923" s="322"/>
      <c r="G923" s="322"/>
      <c r="H923" s="322"/>
      <c r="I923" s="325"/>
      <c r="J923" s="325"/>
      <c r="K923" s="308"/>
    </row>
    <row r="924" spans="1:11">
      <c r="A924" s="322"/>
      <c r="B924" s="323"/>
      <c r="C924" s="322"/>
      <c r="D924" s="322"/>
      <c r="E924" s="324"/>
      <c r="F924" s="322"/>
      <c r="G924" s="322"/>
      <c r="H924" s="322"/>
      <c r="I924" s="325"/>
      <c r="J924" s="325"/>
      <c r="K924" s="308"/>
    </row>
    <row r="925" spans="1:11">
      <c r="A925" s="322"/>
      <c r="B925" s="323"/>
      <c r="C925" s="322"/>
      <c r="D925" s="322"/>
      <c r="E925" s="324"/>
      <c r="F925" s="322"/>
      <c r="G925" s="322"/>
      <c r="H925" s="322"/>
      <c r="I925" s="325"/>
      <c r="J925" s="325"/>
      <c r="K925" s="308"/>
    </row>
    <row r="926" spans="1:11">
      <c r="A926" s="322"/>
      <c r="B926" s="323"/>
      <c r="C926" s="322"/>
      <c r="D926" s="322"/>
      <c r="E926" s="324"/>
      <c r="F926" s="322"/>
      <c r="G926" s="322"/>
      <c r="H926" s="322"/>
      <c r="I926" s="325"/>
      <c r="J926" s="325"/>
      <c r="K926" s="308"/>
    </row>
    <row r="927" spans="1:11">
      <c r="A927" s="322"/>
      <c r="B927" s="323"/>
      <c r="C927" s="322"/>
      <c r="D927" s="322"/>
      <c r="E927" s="324"/>
      <c r="F927" s="322"/>
      <c r="G927" s="322"/>
      <c r="H927" s="322"/>
      <c r="I927" s="325"/>
      <c r="J927" s="325"/>
      <c r="K927" s="308"/>
    </row>
    <row r="928" spans="1:11">
      <c r="A928" s="322"/>
      <c r="B928" s="323"/>
      <c r="C928" s="322"/>
      <c r="D928" s="322"/>
      <c r="E928" s="324"/>
      <c r="F928" s="322"/>
      <c r="G928" s="322"/>
      <c r="H928" s="322"/>
      <c r="I928" s="325"/>
      <c r="J928" s="325"/>
      <c r="K928" s="308"/>
    </row>
    <row r="929" spans="1:11">
      <c r="A929" s="322"/>
      <c r="B929" s="323"/>
      <c r="C929" s="322"/>
      <c r="D929" s="322"/>
      <c r="E929" s="324"/>
      <c r="F929" s="322"/>
      <c r="G929" s="322"/>
      <c r="H929" s="322"/>
      <c r="I929" s="325"/>
      <c r="J929" s="325"/>
      <c r="K929" s="308"/>
    </row>
    <row r="930" spans="1:11">
      <c r="A930" s="322"/>
      <c r="B930" s="323"/>
      <c r="C930" s="322"/>
      <c r="D930" s="322"/>
      <c r="E930" s="324"/>
      <c r="F930" s="322"/>
      <c r="G930" s="322"/>
      <c r="H930" s="322"/>
      <c r="I930" s="325"/>
      <c r="J930" s="325"/>
      <c r="K930" s="308"/>
    </row>
    <row r="931" spans="1:11">
      <c r="A931" s="322"/>
      <c r="B931" s="323"/>
      <c r="C931" s="322"/>
      <c r="D931" s="322"/>
      <c r="E931" s="324"/>
      <c r="F931" s="322"/>
      <c r="G931" s="322"/>
      <c r="H931" s="322"/>
      <c r="I931" s="325"/>
      <c r="J931" s="325"/>
      <c r="K931" s="308"/>
    </row>
    <row r="932" spans="1:11">
      <c r="A932" s="322"/>
      <c r="B932" s="323"/>
      <c r="C932" s="322"/>
      <c r="D932" s="322"/>
      <c r="E932" s="324"/>
      <c r="F932" s="322"/>
      <c r="G932" s="322"/>
      <c r="H932" s="322"/>
      <c r="I932" s="325"/>
      <c r="J932" s="325"/>
      <c r="K932" s="308"/>
    </row>
    <row r="933" spans="1:11">
      <c r="A933" s="322"/>
      <c r="B933" s="323"/>
      <c r="C933" s="322"/>
      <c r="D933" s="322"/>
      <c r="E933" s="324"/>
      <c r="F933" s="322"/>
      <c r="G933" s="322"/>
      <c r="H933" s="322"/>
      <c r="I933" s="325"/>
      <c r="J933" s="325"/>
      <c r="K933" s="308"/>
    </row>
    <row r="934" spans="1:11">
      <c r="A934" s="322"/>
      <c r="B934" s="323"/>
      <c r="C934" s="322"/>
      <c r="D934" s="322"/>
      <c r="E934" s="324"/>
      <c r="F934" s="322"/>
      <c r="G934" s="322"/>
      <c r="H934" s="322"/>
      <c r="I934" s="325"/>
      <c r="J934" s="325"/>
      <c r="K934" s="308"/>
    </row>
    <row r="935" spans="1:11">
      <c r="A935" s="322"/>
      <c r="B935" s="323"/>
      <c r="C935" s="322"/>
      <c r="D935" s="322"/>
      <c r="E935" s="324"/>
      <c r="F935" s="322"/>
      <c r="G935" s="322"/>
      <c r="H935" s="322"/>
      <c r="I935" s="325"/>
      <c r="J935" s="325"/>
      <c r="K935" s="308"/>
    </row>
    <row r="936" spans="1:11">
      <c r="A936" s="322"/>
      <c r="B936" s="323"/>
      <c r="C936" s="322"/>
      <c r="D936" s="322"/>
      <c r="E936" s="324"/>
      <c r="F936" s="322"/>
      <c r="G936" s="322"/>
      <c r="H936" s="322"/>
      <c r="I936" s="325"/>
      <c r="J936" s="325"/>
      <c r="K936" s="308"/>
    </row>
    <row r="937" spans="1:11">
      <c r="A937" s="322"/>
      <c r="B937" s="323"/>
      <c r="C937" s="322"/>
      <c r="D937" s="322"/>
      <c r="E937" s="324"/>
      <c r="F937" s="322"/>
      <c r="G937" s="322"/>
      <c r="H937" s="322"/>
      <c r="I937" s="325"/>
      <c r="J937" s="325"/>
      <c r="K937" s="308"/>
    </row>
    <row r="938" spans="1:11">
      <c r="A938" s="322"/>
      <c r="B938" s="323"/>
      <c r="C938" s="322"/>
      <c r="D938" s="322"/>
      <c r="E938" s="324"/>
      <c r="F938" s="322"/>
      <c r="G938" s="322"/>
      <c r="H938" s="322"/>
      <c r="I938" s="325"/>
      <c r="J938" s="325"/>
      <c r="K938" s="308"/>
    </row>
    <row r="939" spans="1:11">
      <c r="A939" s="322"/>
      <c r="B939" s="323"/>
      <c r="C939" s="322"/>
      <c r="D939" s="322"/>
      <c r="E939" s="324"/>
      <c r="F939" s="322"/>
      <c r="G939" s="322"/>
      <c r="H939" s="322"/>
      <c r="I939" s="325"/>
      <c r="J939" s="325"/>
      <c r="K939" s="308"/>
    </row>
    <row r="940" spans="1:11">
      <c r="A940" s="322"/>
      <c r="B940" s="323"/>
      <c r="C940" s="322"/>
      <c r="D940" s="322"/>
      <c r="E940" s="324"/>
      <c r="F940" s="322"/>
      <c r="G940" s="322"/>
      <c r="H940" s="326"/>
      <c r="I940" s="325"/>
      <c r="J940" s="325"/>
      <c r="K940" s="308"/>
    </row>
    <row r="941" spans="1:11">
      <c r="A941" s="322"/>
      <c r="B941" s="323"/>
      <c r="C941" s="322"/>
      <c r="D941" s="322"/>
      <c r="E941" s="324"/>
      <c r="F941" s="322"/>
      <c r="G941" s="322"/>
      <c r="H941" s="322"/>
      <c r="I941" s="325"/>
      <c r="J941" s="325"/>
      <c r="K941" s="308"/>
    </row>
    <row r="942" spans="1:11">
      <c r="A942" s="322"/>
      <c r="B942" s="323"/>
      <c r="C942" s="322"/>
      <c r="D942" s="322"/>
      <c r="E942" s="324"/>
      <c r="F942" s="322"/>
      <c r="G942" s="322"/>
      <c r="H942" s="322"/>
      <c r="I942" s="325"/>
      <c r="J942" s="325"/>
      <c r="K942" s="308"/>
    </row>
    <row r="943" spans="1:11">
      <c r="A943" s="322"/>
      <c r="B943" s="323"/>
      <c r="C943" s="322"/>
      <c r="D943" s="322"/>
      <c r="E943" s="324"/>
      <c r="F943" s="322"/>
      <c r="G943" s="322"/>
      <c r="H943" s="322"/>
      <c r="I943" s="325"/>
      <c r="J943" s="325"/>
      <c r="K943" s="308"/>
    </row>
    <row r="944" spans="1:11">
      <c r="A944" s="322"/>
      <c r="B944" s="323"/>
      <c r="C944" s="322"/>
      <c r="D944" s="322"/>
      <c r="E944" s="324"/>
      <c r="F944" s="322"/>
      <c r="G944" s="322"/>
      <c r="H944" s="322"/>
      <c r="I944" s="325"/>
      <c r="J944" s="325"/>
      <c r="K944" s="308"/>
    </row>
    <row r="945" spans="1:11">
      <c r="A945" s="322"/>
      <c r="B945" s="323"/>
      <c r="C945" s="322"/>
      <c r="D945" s="322"/>
      <c r="E945" s="324"/>
      <c r="F945" s="322"/>
      <c r="G945" s="322"/>
      <c r="H945" s="322"/>
      <c r="I945" s="325"/>
      <c r="J945" s="325"/>
      <c r="K945" s="308"/>
    </row>
    <row r="946" spans="1:11">
      <c r="A946" s="322"/>
      <c r="B946" s="323"/>
      <c r="C946" s="322"/>
      <c r="D946" s="322"/>
      <c r="E946" s="324"/>
      <c r="F946" s="322"/>
      <c r="G946" s="322"/>
      <c r="H946" s="322"/>
      <c r="I946" s="325"/>
      <c r="J946" s="325"/>
      <c r="K946" s="308"/>
    </row>
    <row r="947" spans="1:11">
      <c r="A947" s="322"/>
      <c r="B947" s="323"/>
      <c r="C947" s="322"/>
      <c r="D947" s="322"/>
      <c r="E947" s="324"/>
      <c r="F947" s="322"/>
      <c r="G947" s="322"/>
      <c r="H947" s="322"/>
      <c r="I947" s="325"/>
      <c r="J947" s="325"/>
      <c r="K947" s="308"/>
    </row>
    <row r="948" spans="1:11">
      <c r="A948" s="322"/>
      <c r="B948" s="323"/>
      <c r="C948" s="322"/>
      <c r="D948" s="322"/>
      <c r="E948" s="324"/>
      <c r="F948" s="322"/>
      <c r="G948" s="322"/>
      <c r="H948" s="322"/>
      <c r="I948" s="325"/>
      <c r="J948" s="325"/>
      <c r="K948" s="308"/>
    </row>
    <row r="949" spans="1:11">
      <c r="A949" s="322"/>
      <c r="B949" s="323"/>
      <c r="C949" s="322"/>
      <c r="D949" s="322"/>
      <c r="E949" s="324"/>
      <c r="F949" s="322"/>
      <c r="G949" s="322"/>
      <c r="H949" s="322"/>
      <c r="I949" s="325"/>
      <c r="J949" s="325"/>
      <c r="K949" s="308"/>
    </row>
    <row r="950" spans="1:11">
      <c r="A950" s="322"/>
      <c r="B950" s="323"/>
      <c r="C950" s="322"/>
      <c r="D950" s="322"/>
      <c r="E950" s="324"/>
      <c r="F950" s="322"/>
      <c r="G950" s="322"/>
      <c r="H950" s="322"/>
      <c r="I950" s="325"/>
      <c r="J950" s="325"/>
      <c r="K950" s="308"/>
    </row>
    <row r="951" spans="1:11">
      <c r="A951" s="322"/>
      <c r="B951" s="323"/>
      <c r="C951" s="322"/>
      <c r="D951" s="322"/>
      <c r="E951" s="324"/>
      <c r="F951" s="322"/>
      <c r="G951" s="322"/>
      <c r="H951" s="322"/>
      <c r="I951" s="325"/>
      <c r="J951" s="325"/>
      <c r="K951" s="308"/>
    </row>
    <row r="952" spans="1:11">
      <c r="A952" s="322"/>
      <c r="B952" s="323"/>
      <c r="C952" s="322"/>
      <c r="D952" s="322"/>
      <c r="E952" s="324"/>
      <c r="F952" s="322"/>
      <c r="G952" s="322"/>
      <c r="H952" s="322"/>
      <c r="I952" s="325"/>
      <c r="J952" s="325"/>
      <c r="K952" s="308"/>
    </row>
    <row r="953" spans="1:11">
      <c r="A953" s="322"/>
      <c r="B953" s="323"/>
      <c r="C953" s="322"/>
      <c r="D953" s="322"/>
      <c r="E953" s="324"/>
      <c r="F953" s="322"/>
      <c r="G953" s="322"/>
      <c r="H953" s="322"/>
      <c r="I953" s="325"/>
      <c r="J953" s="325"/>
      <c r="K953" s="308"/>
    </row>
    <row r="954" spans="1:11">
      <c r="A954" s="322"/>
      <c r="B954" s="323"/>
      <c r="C954" s="322"/>
      <c r="D954" s="322"/>
      <c r="E954" s="324"/>
      <c r="F954" s="322"/>
      <c r="G954" s="322"/>
      <c r="H954" s="322"/>
      <c r="I954" s="325"/>
      <c r="J954" s="325"/>
      <c r="K954" s="308"/>
    </row>
    <row r="955" spans="1:11">
      <c r="A955" s="322"/>
      <c r="B955" s="323"/>
      <c r="C955" s="322"/>
      <c r="D955" s="322"/>
      <c r="E955" s="324"/>
      <c r="F955" s="322"/>
      <c r="G955" s="322"/>
      <c r="H955" s="322"/>
      <c r="I955" s="325"/>
      <c r="J955" s="325"/>
      <c r="K955" s="308"/>
    </row>
    <row r="956" spans="1:11">
      <c r="A956" s="322"/>
      <c r="B956" s="323"/>
      <c r="C956" s="322"/>
      <c r="D956" s="322"/>
      <c r="E956" s="324"/>
      <c r="F956" s="322"/>
      <c r="G956" s="322"/>
      <c r="H956" s="322"/>
      <c r="I956" s="325"/>
      <c r="J956" s="325"/>
      <c r="K956" s="308"/>
    </row>
    <row r="957" spans="1:11">
      <c r="A957" s="322"/>
      <c r="B957" s="323"/>
      <c r="C957" s="322"/>
      <c r="D957" s="322"/>
      <c r="E957" s="324"/>
      <c r="F957" s="322"/>
      <c r="G957" s="322"/>
      <c r="H957" s="322"/>
      <c r="I957" s="325"/>
      <c r="J957" s="325"/>
      <c r="K957" s="308"/>
    </row>
    <row r="958" spans="1:11">
      <c r="A958" s="322"/>
      <c r="B958" s="323"/>
      <c r="C958" s="322"/>
      <c r="D958" s="322"/>
      <c r="E958" s="324"/>
      <c r="F958" s="322"/>
      <c r="G958" s="322"/>
      <c r="H958" s="322"/>
      <c r="I958" s="325"/>
      <c r="J958" s="325"/>
      <c r="K958" s="308"/>
    </row>
    <row r="959" spans="1:11">
      <c r="A959" s="322"/>
      <c r="B959" s="323"/>
      <c r="C959" s="322"/>
      <c r="D959" s="322"/>
      <c r="E959" s="324"/>
      <c r="F959" s="322"/>
      <c r="G959" s="322"/>
      <c r="H959" s="322"/>
      <c r="I959" s="325"/>
      <c r="J959" s="325"/>
      <c r="K959" s="308"/>
    </row>
    <row r="960" spans="1:11">
      <c r="A960" s="322"/>
      <c r="B960" s="323"/>
      <c r="C960" s="322"/>
      <c r="D960" s="322"/>
      <c r="E960" s="324"/>
      <c r="F960" s="322"/>
      <c r="G960" s="322"/>
      <c r="H960" s="322"/>
      <c r="I960" s="325"/>
      <c r="J960" s="325"/>
      <c r="K960" s="308"/>
    </row>
    <row r="961" spans="1:11">
      <c r="A961" s="322"/>
      <c r="B961" s="323"/>
      <c r="C961" s="322"/>
      <c r="D961" s="322"/>
      <c r="E961" s="324"/>
      <c r="F961" s="322"/>
      <c r="G961" s="322"/>
      <c r="H961" s="322"/>
      <c r="I961" s="325"/>
      <c r="J961" s="325"/>
      <c r="K961" s="308"/>
    </row>
    <row r="962" spans="1:11">
      <c r="A962" s="322"/>
      <c r="B962" s="323"/>
      <c r="C962" s="322"/>
      <c r="D962" s="322"/>
      <c r="E962" s="324"/>
      <c r="F962" s="322"/>
      <c r="G962" s="322"/>
      <c r="H962" s="322"/>
      <c r="I962" s="325"/>
      <c r="J962" s="325"/>
      <c r="K962" s="308"/>
    </row>
    <row r="963" spans="1:11">
      <c r="A963" s="322"/>
      <c r="B963" s="323"/>
      <c r="C963" s="322"/>
      <c r="D963" s="322"/>
      <c r="E963" s="324"/>
      <c r="F963" s="322"/>
      <c r="G963" s="322"/>
      <c r="H963" s="322"/>
      <c r="I963" s="325"/>
      <c r="J963" s="325"/>
      <c r="K963" s="308"/>
    </row>
    <row r="964" spans="1:11">
      <c r="A964" s="322"/>
      <c r="B964" s="323"/>
      <c r="C964" s="322"/>
      <c r="D964" s="322"/>
      <c r="E964" s="324"/>
      <c r="F964" s="322"/>
      <c r="G964" s="322"/>
      <c r="H964" s="322"/>
      <c r="I964" s="325"/>
      <c r="J964" s="325"/>
      <c r="K964" s="308"/>
    </row>
    <row r="965" spans="1:11">
      <c r="A965" s="322"/>
      <c r="B965" s="323"/>
      <c r="C965" s="322"/>
      <c r="D965" s="322"/>
      <c r="E965" s="324"/>
      <c r="F965" s="322"/>
      <c r="G965" s="322"/>
      <c r="H965" s="322"/>
      <c r="I965" s="325"/>
      <c r="J965" s="325"/>
      <c r="K965" s="308"/>
    </row>
    <row r="966" spans="1:11">
      <c r="A966" s="322"/>
      <c r="B966" s="323"/>
      <c r="C966" s="322"/>
      <c r="D966" s="322"/>
      <c r="E966" s="324"/>
      <c r="F966" s="322"/>
      <c r="G966" s="322"/>
      <c r="H966" s="322"/>
      <c r="I966" s="325"/>
      <c r="J966" s="325"/>
      <c r="K966" s="308"/>
    </row>
    <row r="967" spans="1:11">
      <c r="A967" s="322"/>
      <c r="B967" s="323"/>
      <c r="C967" s="322"/>
      <c r="D967" s="322"/>
      <c r="E967" s="324"/>
      <c r="F967" s="322"/>
      <c r="G967" s="322"/>
      <c r="H967" s="326"/>
      <c r="I967" s="325"/>
      <c r="J967" s="325"/>
      <c r="K967" s="308"/>
    </row>
    <row r="968" spans="1:11">
      <c r="A968" s="322"/>
      <c r="B968" s="323"/>
      <c r="C968" s="322"/>
      <c r="D968" s="322"/>
      <c r="E968" s="324"/>
      <c r="F968" s="322"/>
      <c r="G968" s="322"/>
      <c r="H968" s="322"/>
      <c r="I968" s="325"/>
      <c r="J968" s="325"/>
      <c r="K968" s="308"/>
    </row>
    <row r="969" spans="1:11">
      <c r="A969" s="322"/>
      <c r="B969" s="323"/>
      <c r="C969" s="322"/>
      <c r="D969" s="322"/>
      <c r="E969" s="324"/>
      <c r="F969" s="322"/>
      <c r="G969" s="322"/>
      <c r="H969" s="322"/>
      <c r="I969" s="325"/>
      <c r="J969" s="325"/>
      <c r="K969" s="308"/>
    </row>
    <row r="970" spans="1:11">
      <c r="A970" s="322"/>
      <c r="B970" s="323"/>
      <c r="C970" s="322"/>
      <c r="D970" s="322"/>
      <c r="E970" s="324"/>
      <c r="F970" s="322"/>
      <c r="G970" s="322"/>
      <c r="H970" s="322"/>
      <c r="I970" s="325"/>
      <c r="J970" s="325"/>
      <c r="K970" s="308"/>
    </row>
    <row r="971" spans="1:11">
      <c r="A971" s="322"/>
      <c r="B971" s="323"/>
      <c r="C971" s="322"/>
      <c r="D971" s="322"/>
      <c r="E971" s="324"/>
      <c r="F971" s="322"/>
      <c r="G971" s="322"/>
      <c r="H971" s="322"/>
      <c r="I971" s="325"/>
      <c r="J971" s="325"/>
      <c r="K971" s="308"/>
    </row>
    <row r="972" spans="1:11">
      <c r="A972" s="322"/>
      <c r="B972" s="323"/>
      <c r="C972" s="322"/>
      <c r="D972" s="322"/>
      <c r="E972" s="324"/>
      <c r="F972" s="322"/>
      <c r="G972" s="322"/>
      <c r="H972" s="322"/>
      <c r="I972" s="325"/>
      <c r="J972" s="325"/>
      <c r="K972" s="308"/>
    </row>
    <row r="973" spans="1:11">
      <c r="A973" s="322"/>
      <c r="B973" s="323"/>
      <c r="C973" s="322"/>
      <c r="D973" s="322"/>
      <c r="E973" s="324"/>
      <c r="F973" s="322"/>
      <c r="G973" s="322"/>
      <c r="H973" s="322"/>
      <c r="I973" s="325"/>
      <c r="J973" s="325"/>
      <c r="K973" s="308"/>
    </row>
    <row r="974" spans="1:11">
      <c r="A974" s="322"/>
      <c r="B974" s="323"/>
      <c r="C974" s="322"/>
      <c r="D974" s="322"/>
      <c r="E974" s="324"/>
      <c r="F974" s="322"/>
      <c r="G974" s="322"/>
      <c r="H974" s="322"/>
      <c r="I974" s="325"/>
      <c r="J974" s="325"/>
      <c r="K974" s="308"/>
    </row>
    <row r="975" spans="1:11">
      <c r="A975" s="322"/>
      <c r="B975" s="323"/>
      <c r="C975" s="322"/>
      <c r="D975" s="322"/>
      <c r="E975" s="324"/>
      <c r="F975" s="322"/>
      <c r="G975" s="322"/>
      <c r="H975" s="322"/>
      <c r="I975" s="325"/>
      <c r="J975" s="325"/>
      <c r="K975" s="308"/>
    </row>
    <row r="976" spans="1:11">
      <c r="A976" s="322"/>
      <c r="B976" s="323"/>
      <c r="C976" s="322"/>
      <c r="D976" s="322"/>
      <c r="E976" s="324"/>
      <c r="F976" s="322"/>
      <c r="G976" s="322"/>
      <c r="H976" s="322"/>
      <c r="I976" s="325"/>
      <c r="J976" s="325"/>
      <c r="K976" s="308"/>
    </row>
    <row r="977" spans="1:11">
      <c r="A977" s="322"/>
      <c r="B977" s="323"/>
      <c r="C977" s="322"/>
      <c r="D977" s="322"/>
      <c r="E977" s="324"/>
      <c r="F977" s="322"/>
      <c r="G977" s="322"/>
      <c r="H977" s="322"/>
      <c r="I977" s="325"/>
      <c r="J977" s="325"/>
      <c r="K977" s="308"/>
    </row>
    <row r="978" spans="1:11">
      <c r="A978" s="322"/>
      <c r="B978" s="323"/>
      <c r="C978" s="322"/>
      <c r="D978" s="322"/>
      <c r="E978" s="324"/>
      <c r="F978" s="322"/>
      <c r="G978" s="322"/>
      <c r="H978" s="322"/>
      <c r="I978" s="325"/>
      <c r="J978" s="325"/>
      <c r="K978" s="308"/>
    </row>
    <row r="979" spans="1:11">
      <c r="A979" s="322"/>
      <c r="B979" s="323"/>
      <c r="C979" s="322"/>
      <c r="D979" s="322"/>
      <c r="E979" s="324"/>
      <c r="F979" s="322"/>
      <c r="G979" s="322"/>
      <c r="H979" s="322"/>
      <c r="I979" s="325"/>
      <c r="J979" s="325"/>
      <c r="K979" s="308"/>
    </row>
    <row r="980" spans="1:11">
      <c r="A980" s="322"/>
      <c r="B980" s="323"/>
      <c r="C980" s="322"/>
      <c r="D980" s="322"/>
      <c r="E980" s="324"/>
      <c r="F980" s="322"/>
      <c r="G980" s="322"/>
      <c r="H980" s="322"/>
      <c r="I980" s="325"/>
      <c r="J980" s="325"/>
      <c r="K980" s="308"/>
    </row>
    <row r="981" spans="1:11">
      <c r="A981" s="322"/>
      <c r="B981" s="323"/>
      <c r="C981" s="322"/>
      <c r="D981" s="322"/>
      <c r="E981" s="324"/>
      <c r="F981" s="322"/>
      <c r="G981" s="322"/>
      <c r="H981" s="322"/>
      <c r="I981" s="325"/>
      <c r="J981" s="325"/>
      <c r="K981" s="308"/>
    </row>
    <row r="982" spans="1:11">
      <c r="A982" s="322"/>
      <c r="B982" s="323"/>
      <c r="C982" s="322"/>
      <c r="D982" s="322"/>
      <c r="E982" s="324"/>
      <c r="F982" s="322"/>
      <c r="G982" s="322"/>
      <c r="H982" s="326"/>
      <c r="I982" s="325"/>
      <c r="J982" s="325"/>
      <c r="K982" s="308"/>
    </row>
    <row r="983" spans="1:11">
      <c r="A983" s="322"/>
      <c r="B983" s="323"/>
      <c r="C983" s="322"/>
      <c r="D983" s="322"/>
      <c r="E983" s="324"/>
      <c r="F983" s="322"/>
      <c r="G983" s="322"/>
      <c r="H983" s="322"/>
      <c r="I983" s="325"/>
      <c r="J983" s="325"/>
      <c r="K983" s="308"/>
    </row>
    <row r="984" spans="1:11">
      <c r="A984" s="322"/>
      <c r="B984" s="323"/>
      <c r="C984" s="322"/>
      <c r="D984" s="322"/>
      <c r="E984" s="324"/>
      <c r="F984" s="322"/>
      <c r="G984" s="322"/>
      <c r="H984" s="322"/>
      <c r="I984" s="325"/>
      <c r="J984" s="325"/>
      <c r="K984" s="308"/>
    </row>
    <row r="985" spans="1:11">
      <c r="A985" s="322"/>
      <c r="B985" s="323"/>
      <c r="C985" s="322"/>
      <c r="D985" s="322"/>
      <c r="E985" s="324"/>
      <c r="F985" s="322"/>
      <c r="G985" s="322"/>
      <c r="H985" s="322"/>
      <c r="I985" s="325"/>
      <c r="J985" s="325"/>
      <c r="K985" s="308"/>
    </row>
    <row r="986" spans="1:11">
      <c r="A986" s="322"/>
      <c r="B986" s="323"/>
      <c r="C986" s="322"/>
      <c r="D986" s="322"/>
      <c r="E986" s="324"/>
      <c r="F986" s="322"/>
      <c r="G986" s="322"/>
      <c r="H986" s="322"/>
      <c r="I986" s="325"/>
      <c r="J986" s="325"/>
      <c r="K986" s="308"/>
    </row>
    <row r="987" spans="1:11">
      <c r="A987" s="322"/>
      <c r="B987" s="323"/>
      <c r="C987" s="322"/>
      <c r="D987" s="322"/>
      <c r="E987" s="324"/>
      <c r="F987" s="322"/>
      <c r="G987" s="322"/>
      <c r="H987" s="322"/>
      <c r="I987" s="325"/>
      <c r="J987" s="325"/>
      <c r="K987" s="308"/>
    </row>
    <row r="988" spans="1:11">
      <c r="A988" s="322"/>
      <c r="B988" s="323"/>
      <c r="C988" s="322"/>
      <c r="D988" s="322"/>
      <c r="E988" s="324"/>
      <c r="F988" s="322"/>
      <c r="G988" s="322"/>
      <c r="H988" s="322"/>
      <c r="I988" s="325"/>
      <c r="J988" s="325"/>
      <c r="K988" s="308"/>
    </row>
    <row r="989" spans="1:11">
      <c r="A989" s="322"/>
      <c r="B989" s="323"/>
      <c r="C989" s="322"/>
      <c r="D989" s="322"/>
      <c r="E989" s="324"/>
      <c r="F989" s="322"/>
      <c r="G989" s="322"/>
      <c r="H989" s="322"/>
      <c r="I989" s="325"/>
      <c r="J989" s="325"/>
      <c r="K989" s="308"/>
    </row>
    <row r="990" spans="1:11">
      <c r="A990" s="322"/>
      <c r="B990" s="323"/>
      <c r="C990" s="322"/>
      <c r="D990" s="322"/>
      <c r="E990" s="324"/>
      <c r="F990" s="322"/>
      <c r="G990" s="322"/>
      <c r="H990" s="322"/>
      <c r="I990" s="325"/>
      <c r="J990" s="325"/>
      <c r="K990" s="308"/>
    </row>
    <row r="991" spans="1:11">
      <c r="A991" s="322"/>
      <c r="B991" s="323"/>
      <c r="C991" s="322"/>
      <c r="D991" s="322"/>
      <c r="E991" s="324"/>
      <c r="F991" s="322"/>
      <c r="G991" s="322"/>
      <c r="H991" s="322"/>
      <c r="I991" s="325"/>
      <c r="J991" s="325"/>
      <c r="K991" s="308"/>
    </row>
    <row r="992" spans="1:11">
      <c r="A992" s="322"/>
      <c r="B992" s="323"/>
      <c r="C992" s="322"/>
      <c r="D992" s="322"/>
      <c r="E992" s="324"/>
      <c r="F992" s="322"/>
      <c r="G992" s="322"/>
      <c r="H992" s="322"/>
      <c r="I992" s="325"/>
      <c r="J992" s="325"/>
      <c r="K992" s="308"/>
    </row>
    <row r="993" spans="1:11">
      <c r="A993" s="322"/>
      <c r="B993" s="323"/>
      <c r="C993" s="322"/>
      <c r="D993" s="322"/>
      <c r="E993" s="324"/>
      <c r="F993" s="322"/>
      <c r="G993" s="322"/>
      <c r="H993" s="322"/>
      <c r="I993" s="325"/>
      <c r="J993" s="325"/>
      <c r="K993" s="308"/>
    </row>
    <row r="994" spans="1:11">
      <c r="A994" s="322"/>
      <c r="B994" s="323"/>
      <c r="C994" s="322"/>
      <c r="D994" s="322"/>
      <c r="E994" s="324"/>
      <c r="F994" s="322"/>
      <c r="G994" s="322"/>
      <c r="H994" s="322"/>
      <c r="I994" s="325"/>
      <c r="J994" s="325"/>
      <c r="K994" s="308"/>
    </row>
    <row r="995" spans="1:11">
      <c r="A995" s="322"/>
      <c r="B995" s="323"/>
      <c r="C995" s="322"/>
      <c r="D995" s="322"/>
      <c r="E995" s="324"/>
      <c r="F995" s="322"/>
      <c r="G995" s="322"/>
      <c r="H995" s="322"/>
      <c r="I995" s="325"/>
      <c r="J995" s="325"/>
      <c r="K995" s="308"/>
    </row>
    <row r="996" spans="1:11">
      <c r="A996" s="322"/>
      <c r="B996" s="323"/>
      <c r="C996" s="322"/>
      <c r="D996" s="322"/>
      <c r="E996" s="324"/>
      <c r="F996" s="322"/>
      <c r="G996" s="322"/>
      <c r="H996" s="322"/>
      <c r="I996" s="325"/>
      <c r="J996" s="325"/>
      <c r="K996" s="308"/>
    </row>
    <row r="997" spans="1:11">
      <c r="A997" s="322"/>
      <c r="B997" s="323"/>
      <c r="C997" s="322"/>
      <c r="D997" s="322"/>
      <c r="E997" s="324"/>
      <c r="F997" s="322"/>
      <c r="G997" s="322"/>
      <c r="H997" s="322"/>
      <c r="I997" s="325"/>
      <c r="J997" s="325"/>
      <c r="K997" s="308"/>
    </row>
    <row r="998" spans="1:11">
      <c r="A998" s="322"/>
      <c r="B998" s="323"/>
      <c r="C998" s="322"/>
      <c r="D998" s="322"/>
      <c r="E998" s="324"/>
      <c r="F998" s="322"/>
      <c r="G998" s="322"/>
      <c r="H998" s="322"/>
      <c r="I998" s="325"/>
      <c r="J998" s="325"/>
      <c r="K998" s="308"/>
    </row>
    <row r="999" spans="1:11">
      <c r="A999" s="322"/>
      <c r="B999" s="323"/>
      <c r="C999" s="322"/>
      <c r="D999" s="322"/>
      <c r="E999" s="324"/>
      <c r="F999" s="322"/>
      <c r="G999" s="322"/>
      <c r="H999" s="322"/>
      <c r="I999" s="325"/>
      <c r="J999" s="325"/>
      <c r="K999" s="308"/>
    </row>
    <row r="1000" spans="1:11">
      <c r="A1000" s="322"/>
      <c r="B1000" s="323"/>
      <c r="C1000" s="322"/>
      <c r="D1000" s="322"/>
      <c r="E1000" s="324"/>
      <c r="F1000" s="322"/>
      <c r="G1000" s="322"/>
      <c r="H1000" s="322"/>
      <c r="I1000" s="325"/>
      <c r="J1000" s="325"/>
      <c r="K1000" s="308"/>
    </row>
    <row r="1001" spans="1:11">
      <c r="A1001" s="322"/>
      <c r="B1001" s="323"/>
      <c r="C1001" s="322"/>
      <c r="D1001" s="322"/>
      <c r="E1001" s="324"/>
      <c r="F1001" s="322"/>
      <c r="G1001" s="322"/>
      <c r="H1001" s="322"/>
      <c r="I1001" s="325"/>
      <c r="J1001" s="325"/>
      <c r="K1001" s="308"/>
    </row>
    <row r="1002" spans="1:11">
      <c r="A1002" s="322"/>
      <c r="B1002" s="323"/>
      <c r="C1002" s="322"/>
      <c r="D1002" s="322"/>
      <c r="E1002" s="324"/>
      <c r="F1002" s="322"/>
      <c r="G1002" s="322"/>
      <c r="H1002" s="322"/>
      <c r="I1002" s="325"/>
      <c r="J1002" s="325"/>
      <c r="K1002" s="308"/>
    </row>
    <row r="1003" spans="1:11">
      <c r="A1003" s="322"/>
      <c r="B1003" s="323"/>
      <c r="C1003" s="322"/>
      <c r="D1003" s="322"/>
      <c r="E1003" s="324"/>
      <c r="F1003" s="322"/>
      <c r="G1003" s="322"/>
      <c r="H1003" s="322"/>
      <c r="I1003" s="325"/>
      <c r="J1003" s="325"/>
      <c r="K1003" s="308"/>
    </row>
    <row r="1004" spans="1:11">
      <c r="A1004" s="322"/>
      <c r="B1004" s="323"/>
      <c r="C1004" s="322"/>
      <c r="D1004" s="322"/>
      <c r="E1004" s="324"/>
      <c r="F1004" s="322"/>
      <c r="G1004" s="322"/>
      <c r="H1004" s="322"/>
      <c r="I1004" s="325"/>
      <c r="J1004" s="325"/>
      <c r="K1004" s="308"/>
    </row>
    <row r="1005" spans="1:11">
      <c r="A1005" s="322"/>
      <c r="B1005" s="323"/>
      <c r="C1005" s="322"/>
      <c r="D1005" s="322"/>
      <c r="E1005" s="324"/>
      <c r="F1005" s="322"/>
      <c r="G1005" s="322"/>
      <c r="H1005" s="322"/>
      <c r="I1005" s="325"/>
      <c r="J1005" s="325"/>
      <c r="K1005" s="308"/>
    </row>
    <row r="1006" spans="1:11">
      <c r="A1006" s="322"/>
      <c r="B1006" s="323"/>
      <c r="C1006" s="322"/>
      <c r="D1006" s="322"/>
      <c r="E1006" s="324"/>
      <c r="F1006" s="322"/>
      <c r="G1006" s="322"/>
      <c r="H1006" s="322"/>
      <c r="I1006" s="325"/>
      <c r="J1006" s="325"/>
      <c r="K1006" s="308"/>
    </row>
    <row r="1007" spans="1:11">
      <c r="A1007" s="322"/>
      <c r="B1007" s="323"/>
      <c r="C1007" s="322"/>
      <c r="D1007" s="322"/>
      <c r="E1007" s="324"/>
      <c r="F1007" s="322"/>
      <c r="G1007" s="322"/>
      <c r="H1007" s="322"/>
      <c r="I1007" s="325"/>
      <c r="J1007" s="325"/>
      <c r="K1007" s="308"/>
    </row>
    <row r="1008" spans="1:11">
      <c r="A1008" s="322"/>
      <c r="B1008" s="323"/>
      <c r="C1008" s="322"/>
      <c r="D1008" s="322"/>
      <c r="E1008" s="324"/>
      <c r="F1008" s="322"/>
      <c r="G1008" s="322"/>
      <c r="H1008" s="322"/>
      <c r="I1008" s="325"/>
      <c r="J1008" s="325"/>
      <c r="K1008" s="308"/>
    </row>
    <row r="1009" spans="1:11">
      <c r="A1009" s="322"/>
      <c r="B1009" s="323"/>
      <c r="C1009" s="322"/>
      <c r="D1009" s="322"/>
      <c r="E1009" s="324"/>
      <c r="F1009" s="322"/>
      <c r="G1009" s="322"/>
      <c r="H1009" s="322"/>
      <c r="I1009" s="325"/>
      <c r="J1009" s="325"/>
      <c r="K1009" s="308"/>
    </row>
    <row r="1010" spans="1:11">
      <c r="A1010" s="322"/>
      <c r="B1010" s="323"/>
      <c r="C1010" s="322"/>
      <c r="D1010" s="322"/>
      <c r="E1010" s="324"/>
      <c r="F1010" s="322"/>
      <c r="G1010" s="322"/>
      <c r="H1010" s="322"/>
      <c r="I1010" s="325"/>
      <c r="J1010" s="325"/>
      <c r="K1010" s="308"/>
    </row>
    <row r="1011" spans="1:11">
      <c r="A1011" s="322"/>
      <c r="B1011" s="323"/>
      <c r="C1011" s="322"/>
      <c r="D1011" s="322"/>
      <c r="E1011" s="324"/>
      <c r="F1011" s="322"/>
      <c r="G1011" s="322"/>
      <c r="H1011" s="322"/>
      <c r="I1011" s="325"/>
      <c r="J1011" s="325"/>
      <c r="K1011" s="308"/>
    </row>
    <row r="1012" spans="1:11">
      <c r="A1012" s="322"/>
      <c r="B1012" s="323"/>
      <c r="C1012" s="322"/>
      <c r="D1012" s="322"/>
      <c r="E1012" s="324"/>
      <c r="F1012" s="322"/>
      <c r="G1012" s="322"/>
      <c r="H1012" s="322"/>
      <c r="I1012" s="325"/>
      <c r="J1012" s="325"/>
      <c r="K1012" s="308"/>
    </row>
    <row r="1013" spans="1:11">
      <c r="A1013" s="322"/>
      <c r="B1013" s="323"/>
      <c r="C1013" s="322"/>
      <c r="D1013" s="322"/>
      <c r="E1013" s="324"/>
      <c r="F1013" s="322"/>
      <c r="G1013" s="322"/>
      <c r="H1013" s="322"/>
      <c r="I1013" s="325"/>
      <c r="J1013" s="325"/>
      <c r="K1013" s="308"/>
    </row>
    <row r="1014" spans="1:11">
      <c r="A1014" s="322"/>
      <c r="B1014" s="323"/>
      <c r="C1014" s="322"/>
      <c r="D1014" s="322"/>
      <c r="E1014" s="324"/>
      <c r="F1014" s="322"/>
      <c r="G1014" s="322"/>
      <c r="H1014" s="322"/>
      <c r="I1014" s="325"/>
      <c r="J1014" s="325"/>
      <c r="K1014" s="308"/>
    </row>
    <row r="1015" spans="1:11">
      <c r="A1015" s="322"/>
      <c r="B1015" s="323"/>
      <c r="C1015" s="322"/>
      <c r="D1015" s="322"/>
      <c r="E1015" s="324"/>
      <c r="F1015" s="322"/>
      <c r="G1015" s="322"/>
      <c r="H1015" s="322"/>
      <c r="I1015" s="325"/>
      <c r="J1015" s="325"/>
      <c r="K1015" s="308"/>
    </row>
    <row r="1016" spans="1:11">
      <c r="A1016" s="322"/>
      <c r="B1016" s="323"/>
      <c r="C1016" s="322"/>
      <c r="D1016" s="322"/>
      <c r="E1016" s="324"/>
      <c r="F1016" s="322"/>
      <c r="G1016" s="322"/>
      <c r="H1016" s="322"/>
      <c r="I1016" s="325"/>
      <c r="J1016" s="325"/>
      <c r="K1016" s="308"/>
    </row>
    <row r="1017" spans="1:11">
      <c r="A1017" s="322"/>
      <c r="B1017" s="323"/>
      <c r="C1017" s="322"/>
      <c r="D1017" s="322"/>
      <c r="E1017" s="324"/>
      <c r="F1017" s="322"/>
      <c r="G1017" s="322"/>
      <c r="H1017" s="322"/>
      <c r="I1017" s="325"/>
      <c r="J1017" s="325"/>
      <c r="K1017" s="308"/>
    </row>
    <row r="1018" spans="1:11">
      <c r="A1018" s="322"/>
      <c r="B1018" s="323"/>
      <c r="C1018" s="322"/>
      <c r="D1018" s="322"/>
      <c r="E1018" s="324"/>
      <c r="F1018" s="322"/>
      <c r="G1018" s="322"/>
      <c r="H1018" s="322"/>
      <c r="I1018" s="325"/>
      <c r="J1018" s="325"/>
      <c r="K1018" s="308"/>
    </row>
    <row r="1019" spans="1:11">
      <c r="A1019" s="322"/>
      <c r="B1019" s="323"/>
      <c r="C1019" s="322"/>
      <c r="D1019" s="322"/>
      <c r="E1019" s="324"/>
      <c r="F1019" s="322"/>
      <c r="G1019" s="322"/>
      <c r="H1019" s="322"/>
      <c r="I1019" s="325"/>
      <c r="J1019" s="325"/>
      <c r="K1019" s="308"/>
    </row>
    <row r="1020" spans="1:11">
      <c r="A1020" s="322"/>
      <c r="B1020" s="323"/>
      <c r="C1020" s="322"/>
      <c r="D1020" s="322"/>
      <c r="E1020" s="324"/>
      <c r="F1020" s="322"/>
      <c r="G1020" s="322"/>
      <c r="H1020" s="322"/>
      <c r="I1020" s="325"/>
      <c r="J1020" s="325"/>
      <c r="K1020" s="308"/>
    </row>
    <row r="1021" spans="1:11">
      <c r="A1021" s="322"/>
      <c r="B1021" s="323"/>
      <c r="C1021" s="322"/>
      <c r="D1021" s="322"/>
      <c r="E1021" s="324"/>
      <c r="F1021" s="322"/>
      <c r="G1021" s="322"/>
      <c r="H1021" s="322"/>
      <c r="I1021" s="325"/>
      <c r="J1021" s="325"/>
      <c r="K1021" s="308"/>
    </row>
    <row r="1022" spans="1:11">
      <c r="A1022" s="322"/>
      <c r="B1022" s="323"/>
      <c r="C1022" s="322"/>
      <c r="D1022" s="322"/>
      <c r="E1022" s="324"/>
      <c r="F1022" s="322"/>
      <c r="G1022" s="322"/>
      <c r="H1022" s="322"/>
      <c r="I1022" s="325"/>
      <c r="J1022" s="325"/>
      <c r="K1022" s="308"/>
    </row>
    <row r="1023" spans="1:11">
      <c r="A1023" s="322"/>
      <c r="B1023" s="323"/>
      <c r="C1023" s="322"/>
      <c r="D1023" s="322"/>
      <c r="E1023" s="324"/>
      <c r="F1023" s="322"/>
      <c r="G1023" s="322"/>
      <c r="H1023" s="322"/>
      <c r="I1023" s="325"/>
      <c r="J1023" s="325"/>
      <c r="K1023" s="308"/>
    </row>
    <row r="1024" spans="1:11">
      <c r="A1024" s="322"/>
      <c r="B1024" s="323"/>
      <c r="C1024" s="322"/>
      <c r="D1024" s="322"/>
      <c r="E1024" s="324"/>
      <c r="F1024" s="322"/>
      <c r="G1024" s="322"/>
      <c r="H1024" s="322"/>
      <c r="I1024" s="325"/>
      <c r="J1024" s="325"/>
      <c r="K1024" s="308"/>
    </row>
    <row r="1025" spans="1:11">
      <c r="A1025" s="322"/>
      <c r="B1025" s="323"/>
      <c r="C1025" s="322"/>
      <c r="D1025" s="322"/>
      <c r="E1025" s="324"/>
      <c r="F1025" s="322"/>
      <c r="G1025" s="322"/>
      <c r="H1025" s="322"/>
      <c r="I1025" s="325"/>
      <c r="J1025" s="325"/>
      <c r="K1025" s="308"/>
    </row>
    <row r="1026" spans="1:11">
      <c r="A1026" s="322"/>
      <c r="B1026" s="323"/>
      <c r="C1026" s="322"/>
      <c r="D1026" s="322"/>
      <c r="E1026" s="324"/>
      <c r="F1026" s="322"/>
      <c r="G1026" s="322"/>
      <c r="H1026" s="322"/>
      <c r="I1026" s="325"/>
      <c r="J1026" s="325"/>
      <c r="K1026" s="308"/>
    </row>
    <row r="1027" spans="1:11">
      <c r="A1027" s="322"/>
      <c r="B1027" s="323"/>
      <c r="C1027" s="322"/>
      <c r="D1027" s="322"/>
      <c r="E1027" s="324"/>
      <c r="F1027" s="322"/>
      <c r="G1027" s="322"/>
      <c r="H1027" s="322"/>
      <c r="I1027" s="325"/>
      <c r="J1027" s="325"/>
      <c r="K1027" s="308"/>
    </row>
    <row r="1028" spans="1:11">
      <c r="A1028" s="322"/>
      <c r="B1028" s="323"/>
      <c r="C1028" s="322"/>
      <c r="D1028" s="322"/>
      <c r="E1028" s="324"/>
      <c r="F1028" s="322"/>
      <c r="G1028" s="322"/>
      <c r="H1028" s="322"/>
      <c r="I1028" s="325"/>
      <c r="J1028" s="325"/>
      <c r="K1028" s="308"/>
    </row>
    <row r="1029" spans="1:11">
      <c r="A1029" s="322"/>
      <c r="B1029" s="323"/>
      <c r="C1029" s="322"/>
      <c r="D1029" s="322"/>
      <c r="E1029" s="324"/>
      <c r="F1029" s="322"/>
      <c r="G1029" s="322"/>
      <c r="H1029" s="322"/>
      <c r="I1029" s="325"/>
      <c r="J1029" s="325"/>
      <c r="K1029" s="308"/>
    </row>
    <row r="1030" spans="1:11">
      <c r="A1030" s="322"/>
      <c r="B1030" s="323"/>
      <c r="C1030" s="322"/>
      <c r="D1030" s="322"/>
      <c r="E1030" s="324"/>
      <c r="F1030" s="322"/>
      <c r="G1030" s="322"/>
      <c r="H1030" s="322"/>
      <c r="I1030" s="325"/>
      <c r="J1030" s="325"/>
      <c r="K1030" s="308"/>
    </row>
    <row r="1031" spans="1:11">
      <c r="A1031" s="322"/>
      <c r="B1031" s="323"/>
      <c r="C1031" s="322"/>
      <c r="D1031" s="322"/>
      <c r="E1031" s="324"/>
      <c r="F1031" s="322"/>
      <c r="G1031" s="322"/>
      <c r="H1031" s="322"/>
      <c r="I1031" s="325"/>
      <c r="J1031" s="325"/>
      <c r="K1031" s="308"/>
    </row>
    <row r="1032" spans="1:11">
      <c r="A1032" s="322"/>
      <c r="B1032" s="323"/>
      <c r="C1032" s="322"/>
      <c r="D1032" s="322"/>
      <c r="E1032" s="324"/>
      <c r="F1032" s="322"/>
      <c r="G1032" s="322"/>
      <c r="H1032" s="322"/>
      <c r="I1032" s="325"/>
      <c r="J1032" s="325"/>
      <c r="K1032" s="308"/>
    </row>
    <row r="1033" spans="1:11">
      <c r="A1033" s="322"/>
      <c r="B1033" s="323"/>
      <c r="C1033" s="322"/>
      <c r="D1033" s="322"/>
      <c r="E1033" s="324"/>
      <c r="F1033" s="322"/>
      <c r="G1033" s="322"/>
      <c r="H1033" s="322"/>
      <c r="I1033" s="325"/>
      <c r="J1033" s="325"/>
      <c r="K1033" s="308"/>
    </row>
    <row r="1034" spans="1:11">
      <c r="A1034" s="322"/>
      <c r="B1034" s="323"/>
      <c r="C1034" s="322"/>
      <c r="D1034" s="322"/>
      <c r="E1034" s="324"/>
      <c r="F1034" s="322"/>
      <c r="G1034" s="322"/>
      <c r="H1034" s="322"/>
      <c r="I1034" s="325"/>
      <c r="J1034" s="325"/>
      <c r="K1034" s="308"/>
    </row>
    <row r="1035" spans="1:11">
      <c r="A1035" s="322"/>
      <c r="B1035" s="323"/>
      <c r="C1035" s="322"/>
      <c r="D1035" s="322"/>
      <c r="E1035" s="324"/>
      <c r="F1035" s="322"/>
      <c r="G1035" s="322"/>
      <c r="H1035" s="322"/>
      <c r="I1035" s="325"/>
      <c r="J1035" s="325"/>
      <c r="K1035" s="308"/>
    </row>
    <row r="1036" spans="1:11">
      <c r="A1036" s="322"/>
      <c r="B1036" s="323"/>
      <c r="C1036" s="322"/>
      <c r="D1036" s="322"/>
      <c r="E1036" s="324"/>
      <c r="F1036" s="322"/>
      <c r="G1036" s="322"/>
      <c r="H1036" s="322"/>
      <c r="I1036" s="325"/>
      <c r="J1036" s="325"/>
      <c r="K1036" s="308"/>
    </row>
    <row r="1037" spans="1:11">
      <c r="A1037" s="322"/>
      <c r="B1037" s="323"/>
      <c r="C1037" s="322"/>
      <c r="D1037" s="322"/>
      <c r="E1037" s="324"/>
      <c r="F1037" s="322"/>
      <c r="G1037" s="322"/>
      <c r="H1037" s="322"/>
      <c r="I1037" s="325"/>
      <c r="J1037" s="325"/>
      <c r="K1037" s="308"/>
    </row>
    <row r="1038" spans="1:11">
      <c r="A1038" s="322"/>
      <c r="B1038" s="323"/>
      <c r="C1038" s="322"/>
      <c r="D1038" s="322"/>
      <c r="E1038" s="324"/>
      <c r="F1038" s="322"/>
      <c r="G1038" s="322"/>
      <c r="H1038" s="322"/>
      <c r="I1038" s="325"/>
      <c r="J1038" s="325"/>
      <c r="K1038" s="308"/>
    </row>
    <row r="1039" spans="1:11">
      <c r="A1039" s="322"/>
      <c r="B1039" s="323"/>
      <c r="C1039" s="322"/>
      <c r="D1039" s="322"/>
      <c r="E1039" s="324"/>
      <c r="F1039" s="322"/>
      <c r="G1039" s="322"/>
      <c r="H1039" s="322"/>
      <c r="I1039" s="325"/>
      <c r="J1039" s="325"/>
      <c r="K1039" s="308"/>
    </row>
    <row r="1040" spans="1:11">
      <c r="A1040" s="322"/>
      <c r="B1040" s="323"/>
      <c r="C1040" s="322"/>
      <c r="D1040" s="322"/>
      <c r="E1040" s="324"/>
      <c r="F1040" s="322"/>
      <c r="G1040" s="322"/>
      <c r="H1040" s="322"/>
      <c r="I1040" s="325"/>
      <c r="J1040" s="325"/>
      <c r="K1040" s="308"/>
    </row>
    <row r="1041" spans="1:11">
      <c r="A1041" s="322"/>
      <c r="B1041" s="323"/>
      <c r="C1041" s="322"/>
      <c r="D1041" s="322"/>
      <c r="E1041" s="324"/>
      <c r="F1041" s="322"/>
      <c r="G1041" s="322"/>
      <c r="H1041" s="322"/>
      <c r="I1041" s="325"/>
      <c r="J1041" s="325"/>
      <c r="K1041" s="308"/>
    </row>
    <row r="1042" spans="1:11">
      <c r="A1042" s="322"/>
      <c r="B1042" s="323"/>
      <c r="C1042" s="322"/>
      <c r="D1042" s="322"/>
      <c r="E1042" s="324"/>
      <c r="F1042" s="322"/>
      <c r="G1042" s="322"/>
      <c r="H1042" s="322"/>
      <c r="I1042" s="325"/>
      <c r="J1042" s="325"/>
      <c r="K1042" s="308"/>
    </row>
    <row r="1043" spans="1:11">
      <c r="A1043" s="322"/>
      <c r="B1043" s="323"/>
      <c r="C1043" s="322"/>
      <c r="D1043" s="322"/>
      <c r="E1043" s="324"/>
      <c r="F1043" s="322"/>
      <c r="G1043" s="322"/>
      <c r="H1043" s="322"/>
      <c r="I1043" s="325"/>
      <c r="J1043" s="325"/>
      <c r="K1043" s="308"/>
    </row>
    <row r="1044" spans="1:11">
      <c r="A1044" s="322"/>
      <c r="B1044" s="323"/>
      <c r="C1044" s="322"/>
      <c r="D1044" s="322"/>
      <c r="E1044" s="324"/>
      <c r="F1044" s="322"/>
      <c r="G1044" s="322"/>
      <c r="H1044" s="322"/>
      <c r="I1044" s="325"/>
      <c r="J1044" s="325"/>
      <c r="K1044" s="308"/>
    </row>
    <row r="1045" spans="1:11">
      <c r="A1045" s="322"/>
      <c r="B1045" s="323"/>
      <c r="C1045" s="322"/>
      <c r="D1045" s="322"/>
      <c r="E1045" s="324"/>
      <c r="F1045" s="322"/>
      <c r="G1045" s="322"/>
      <c r="H1045" s="322"/>
      <c r="I1045" s="325"/>
      <c r="J1045" s="325"/>
      <c r="K1045" s="308"/>
    </row>
    <row r="1046" spans="1:11">
      <c r="A1046" s="322"/>
      <c r="B1046" s="323"/>
      <c r="C1046" s="322"/>
      <c r="D1046" s="322"/>
      <c r="E1046" s="324"/>
      <c r="F1046" s="322"/>
      <c r="G1046" s="322"/>
      <c r="H1046" s="322"/>
      <c r="I1046" s="325"/>
      <c r="J1046" s="325"/>
      <c r="K1046" s="308"/>
    </row>
    <row r="1047" spans="1:11">
      <c r="A1047" s="322"/>
      <c r="B1047" s="323"/>
      <c r="C1047" s="322"/>
      <c r="D1047" s="322"/>
      <c r="E1047" s="324"/>
      <c r="F1047" s="322"/>
      <c r="G1047" s="322"/>
      <c r="H1047" s="322"/>
      <c r="I1047" s="325"/>
      <c r="J1047" s="325"/>
      <c r="K1047" s="308"/>
    </row>
    <row r="1048" spans="1:11">
      <c r="A1048" s="322"/>
      <c r="B1048" s="323"/>
      <c r="C1048" s="322"/>
      <c r="D1048" s="322"/>
      <c r="E1048" s="324"/>
      <c r="F1048" s="322"/>
      <c r="G1048" s="322"/>
      <c r="H1048" s="322"/>
      <c r="I1048" s="325"/>
      <c r="J1048" s="325"/>
      <c r="K1048" s="308"/>
    </row>
    <row r="1049" spans="1:11">
      <c r="A1049" s="322"/>
      <c r="B1049" s="323"/>
      <c r="C1049" s="322"/>
      <c r="D1049" s="322"/>
      <c r="E1049" s="324"/>
      <c r="F1049" s="322"/>
      <c r="G1049" s="322"/>
      <c r="H1049" s="322"/>
      <c r="I1049" s="325"/>
      <c r="J1049" s="325"/>
      <c r="K1049" s="308"/>
    </row>
    <row r="1050" spans="1:11">
      <c r="A1050" s="322"/>
      <c r="B1050" s="323"/>
      <c r="C1050" s="322"/>
      <c r="D1050" s="322"/>
      <c r="E1050" s="324"/>
      <c r="F1050" s="322"/>
      <c r="G1050" s="322"/>
      <c r="H1050" s="322"/>
      <c r="I1050" s="325"/>
      <c r="J1050" s="325"/>
      <c r="K1050" s="308"/>
    </row>
    <row r="1051" spans="1:11">
      <c r="A1051" s="322"/>
      <c r="B1051" s="323"/>
      <c r="C1051" s="322"/>
      <c r="D1051" s="322"/>
      <c r="E1051" s="324"/>
      <c r="F1051" s="322"/>
      <c r="G1051" s="322"/>
      <c r="H1051" s="322"/>
      <c r="I1051" s="325"/>
      <c r="J1051" s="325"/>
      <c r="K1051" s="308"/>
    </row>
    <row r="1052" spans="1:11">
      <c r="A1052" s="322"/>
      <c r="B1052" s="323"/>
      <c r="C1052" s="322"/>
      <c r="D1052" s="322"/>
      <c r="E1052" s="324"/>
      <c r="F1052" s="322"/>
      <c r="G1052" s="322"/>
      <c r="H1052" s="322"/>
      <c r="I1052" s="325"/>
      <c r="J1052" s="325"/>
      <c r="K1052" s="308"/>
    </row>
    <row r="1053" spans="1:11">
      <c r="A1053" s="322"/>
      <c r="B1053" s="323"/>
      <c r="C1053" s="322"/>
      <c r="D1053" s="322"/>
      <c r="E1053" s="324"/>
      <c r="F1053" s="322"/>
      <c r="G1053" s="322"/>
      <c r="H1053" s="322"/>
      <c r="I1053" s="325"/>
      <c r="J1053" s="325"/>
      <c r="K1053" s="308"/>
    </row>
    <row r="1054" spans="1:11">
      <c r="A1054" s="322"/>
      <c r="B1054" s="323"/>
      <c r="C1054" s="322"/>
      <c r="D1054" s="322"/>
      <c r="E1054" s="324"/>
      <c r="F1054" s="322"/>
      <c r="G1054" s="322"/>
      <c r="H1054" s="322"/>
      <c r="I1054" s="325"/>
      <c r="J1054" s="325"/>
      <c r="K1054" s="308"/>
    </row>
    <row r="1055" spans="1:11">
      <c r="A1055" s="322"/>
      <c r="B1055" s="323"/>
      <c r="C1055" s="322"/>
      <c r="D1055" s="322"/>
      <c r="E1055" s="324"/>
      <c r="F1055" s="322"/>
      <c r="G1055" s="322"/>
      <c r="H1055" s="322"/>
      <c r="I1055" s="325"/>
      <c r="J1055" s="325"/>
      <c r="K1055" s="308"/>
    </row>
    <row r="1056" spans="1:11">
      <c r="A1056" s="322"/>
      <c r="B1056" s="323"/>
      <c r="C1056" s="322"/>
      <c r="D1056" s="322"/>
      <c r="E1056" s="324"/>
      <c r="F1056" s="322"/>
      <c r="G1056" s="322"/>
      <c r="H1056" s="322"/>
      <c r="I1056" s="325"/>
      <c r="J1056" s="325"/>
      <c r="K1056" s="308"/>
    </row>
    <row r="1057" spans="1:11">
      <c r="A1057" s="322"/>
      <c r="B1057" s="323"/>
      <c r="C1057" s="322"/>
      <c r="D1057" s="322"/>
      <c r="E1057" s="324"/>
      <c r="F1057" s="322"/>
      <c r="G1057" s="322"/>
      <c r="H1057" s="322"/>
      <c r="I1057" s="325"/>
      <c r="J1057" s="325"/>
      <c r="K1057" s="308"/>
    </row>
    <row r="1058" spans="1:11">
      <c r="A1058" s="322"/>
      <c r="B1058" s="323"/>
      <c r="C1058" s="322"/>
      <c r="D1058" s="322"/>
      <c r="E1058" s="324"/>
      <c r="F1058" s="322"/>
      <c r="G1058" s="322"/>
      <c r="H1058" s="322"/>
      <c r="I1058" s="325"/>
      <c r="J1058" s="325"/>
      <c r="K1058" s="308"/>
    </row>
    <row r="1059" spans="1:11">
      <c r="A1059" s="322"/>
      <c r="B1059" s="323"/>
      <c r="C1059" s="322"/>
      <c r="D1059" s="322"/>
      <c r="E1059" s="324"/>
      <c r="F1059" s="322"/>
      <c r="G1059" s="322"/>
      <c r="H1059" s="322"/>
      <c r="I1059" s="325"/>
      <c r="J1059" s="325"/>
      <c r="K1059" s="308"/>
    </row>
    <row r="1060" spans="1:11">
      <c r="A1060" s="322"/>
      <c r="B1060" s="323"/>
      <c r="C1060" s="322"/>
      <c r="D1060" s="322"/>
      <c r="E1060" s="324"/>
      <c r="F1060" s="322"/>
      <c r="G1060" s="322"/>
      <c r="H1060" s="322"/>
      <c r="I1060" s="325"/>
      <c r="J1060" s="325"/>
      <c r="K1060" s="308"/>
    </row>
    <row r="1061" spans="1:11">
      <c r="A1061" s="322"/>
      <c r="B1061" s="323"/>
      <c r="C1061" s="322"/>
      <c r="D1061" s="322"/>
      <c r="E1061" s="324"/>
      <c r="F1061" s="322"/>
      <c r="G1061" s="322"/>
      <c r="H1061" s="322"/>
      <c r="I1061" s="325"/>
      <c r="J1061" s="325"/>
      <c r="K1061" s="308"/>
    </row>
    <row r="1062" spans="1:11">
      <c r="A1062" s="322"/>
      <c r="B1062" s="323"/>
      <c r="C1062" s="322"/>
      <c r="D1062" s="322"/>
      <c r="E1062" s="324"/>
      <c r="F1062" s="322"/>
      <c r="G1062" s="322"/>
      <c r="H1062" s="322"/>
      <c r="I1062" s="325"/>
      <c r="J1062" s="325"/>
      <c r="K1062" s="308"/>
    </row>
    <row r="1063" spans="1:11">
      <c r="A1063" s="322"/>
      <c r="B1063" s="323"/>
      <c r="C1063" s="322"/>
      <c r="D1063" s="322"/>
      <c r="E1063" s="324"/>
      <c r="F1063" s="322"/>
      <c r="G1063" s="322"/>
      <c r="H1063" s="322"/>
      <c r="I1063" s="325"/>
      <c r="J1063" s="325"/>
      <c r="K1063" s="308"/>
    </row>
    <row r="1064" spans="1:11">
      <c r="A1064" s="322"/>
      <c r="B1064" s="323"/>
      <c r="C1064" s="322"/>
      <c r="D1064" s="322"/>
      <c r="E1064" s="324"/>
      <c r="F1064" s="322"/>
      <c r="G1064" s="322"/>
      <c r="H1064" s="322"/>
      <c r="I1064" s="325"/>
      <c r="J1064" s="325"/>
      <c r="K1064" s="308"/>
    </row>
    <row r="1065" spans="1:11">
      <c r="A1065" s="322"/>
      <c r="B1065" s="323"/>
      <c r="C1065" s="322"/>
      <c r="D1065" s="322"/>
      <c r="E1065" s="324"/>
      <c r="F1065" s="322"/>
      <c r="G1065" s="322"/>
      <c r="H1065" s="322"/>
      <c r="I1065" s="325"/>
      <c r="J1065" s="325"/>
      <c r="K1065" s="308"/>
    </row>
    <row r="1066" spans="1:11">
      <c r="A1066" s="322"/>
      <c r="B1066" s="323"/>
      <c r="C1066" s="322"/>
      <c r="D1066" s="322"/>
      <c r="E1066" s="324"/>
      <c r="F1066" s="322"/>
      <c r="G1066" s="322"/>
      <c r="H1066" s="322"/>
      <c r="I1066" s="325"/>
      <c r="J1066" s="325"/>
      <c r="K1066" s="308"/>
    </row>
    <row r="1067" spans="1:11">
      <c r="A1067" s="322"/>
      <c r="B1067" s="323"/>
      <c r="C1067" s="322"/>
      <c r="D1067" s="322"/>
      <c r="E1067" s="324"/>
      <c r="F1067" s="322"/>
      <c r="G1067" s="322"/>
      <c r="H1067" s="322"/>
      <c r="I1067" s="325"/>
      <c r="J1067" s="325"/>
      <c r="K1067" s="308"/>
    </row>
    <row r="1068" spans="1:11">
      <c r="A1068" s="322"/>
      <c r="B1068" s="323"/>
      <c r="C1068" s="322"/>
      <c r="D1068" s="322"/>
      <c r="E1068" s="324"/>
      <c r="F1068" s="322"/>
      <c r="G1068" s="322"/>
      <c r="H1068" s="322"/>
      <c r="I1068" s="325"/>
      <c r="J1068" s="325"/>
      <c r="K1068" s="308"/>
    </row>
    <row r="1069" spans="1:11">
      <c r="A1069" s="322"/>
      <c r="B1069" s="323"/>
      <c r="C1069" s="322"/>
      <c r="D1069" s="322"/>
      <c r="E1069" s="324"/>
      <c r="F1069" s="322"/>
      <c r="G1069" s="322"/>
      <c r="H1069" s="322"/>
      <c r="I1069" s="325"/>
      <c r="J1069" s="325"/>
      <c r="K1069" s="308"/>
    </row>
    <row r="1070" spans="1:11">
      <c r="A1070" s="322"/>
      <c r="B1070" s="323"/>
      <c r="C1070" s="322"/>
      <c r="D1070" s="322"/>
      <c r="E1070" s="324"/>
      <c r="F1070" s="322"/>
      <c r="G1070" s="322"/>
      <c r="H1070" s="322"/>
      <c r="I1070" s="325"/>
      <c r="J1070" s="325"/>
      <c r="K1070" s="308"/>
    </row>
    <row r="1071" spans="1:11">
      <c r="A1071" s="322"/>
      <c r="B1071" s="323"/>
      <c r="C1071" s="322"/>
      <c r="D1071" s="322"/>
      <c r="E1071" s="324"/>
      <c r="F1071" s="322"/>
      <c r="G1071" s="322"/>
      <c r="H1071" s="322"/>
      <c r="I1071" s="325"/>
      <c r="J1071" s="325"/>
      <c r="K1071" s="308"/>
    </row>
    <row r="1072" spans="1:11">
      <c r="A1072" s="322"/>
      <c r="B1072" s="323"/>
      <c r="C1072" s="322"/>
      <c r="D1072" s="322"/>
      <c r="E1072" s="324"/>
      <c r="F1072" s="322"/>
      <c r="G1072" s="322"/>
      <c r="H1072" s="322"/>
      <c r="I1072" s="325"/>
      <c r="J1072" s="325"/>
      <c r="K1072" s="308"/>
    </row>
    <row r="1073" spans="1:11">
      <c r="A1073" s="322"/>
      <c r="B1073" s="323"/>
      <c r="C1073" s="322"/>
      <c r="D1073" s="322"/>
      <c r="E1073" s="324"/>
      <c r="F1073" s="322"/>
      <c r="G1073" s="322"/>
      <c r="H1073" s="322"/>
      <c r="I1073" s="325"/>
      <c r="J1073" s="325"/>
      <c r="K1073" s="308"/>
    </row>
    <row r="1074" spans="1:11">
      <c r="A1074" s="322"/>
      <c r="B1074" s="323"/>
      <c r="C1074" s="322"/>
      <c r="D1074" s="322"/>
      <c r="E1074" s="324"/>
      <c r="F1074" s="322"/>
      <c r="G1074" s="322"/>
      <c r="H1074" s="322"/>
      <c r="I1074" s="325"/>
      <c r="J1074" s="325"/>
      <c r="K1074" s="308"/>
    </row>
    <row r="1075" spans="1:11">
      <c r="A1075" s="322"/>
      <c r="B1075" s="323"/>
      <c r="C1075" s="322"/>
      <c r="D1075" s="322"/>
      <c r="E1075" s="324"/>
      <c r="F1075" s="322"/>
      <c r="G1075" s="322"/>
      <c r="H1075" s="322"/>
      <c r="I1075" s="325"/>
      <c r="J1075" s="325"/>
      <c r="K1075" s="308"/>
    </row>
    <row r="1076" spans="1:11">
      <c r="A1076" s="322"/>
      <c r="B1076" s="323"/>
      <c r="C1076" s="322"/>
      <c r="D1076" s="322"/>
      <c r="E1076" s="324"/>
      <c r="F1076" s="322"/>
      <c r="G1076" s="322"/>
      <c r="H1076" s="322"/>
      <c r="I1076" s="325"/>
      <c r="J1076" s="325"/>
      <c r="K1076" s="308"/>
    </row>
    <row r="1077" spans="1:11">
      <c r="A1077" s="322"/>
      <c r="B1077" s="323"/>
      <c r="C1077" s="322"/>
      <c r="D1077" s="322"/>
      <c r="E1077" s="324"/>
      <c r="F1077" s="322"/>
      <c r="G1077" s="322"/>
      <c r="H1077" s="322"/>
      <c r="I1077" s="325"/>
      <c r="J1077" s="325"/>
      <c r="K1077" s="308"/>
    </row>
    <row r="1078" spans="1:11">
      <c r="A1078" s="322"/>
      <c r="B1078" s="323"/>
      <c r="C1078" s="322"/>
      <c r="D1078" s="322"/>
      <c r="E1078" s="324"/>
      <c r="F1078" s="322"/>
      <c r="G1078" s="322"/>
      <c r="H1078" s="322"/>
      <c r="I1078" s="325"/>
      <c r="J1078" s="325"/>
      <c r="K1078" s="308"/>
    </row>
    <row r="1079" spans="1:11">
      <c r="A1079" s="322"/>
      <c r="B1079" s="323"/>
      <c r="C1079" s="322"/>
      <c r="D1079" s="322"/>
      <c r="E1079" s="324"/>
      <c r="F1079" s="322"/>
      <c r="G1079" s="322"/>
      <c r="H1079" s="322"/>
      <c r="I1079" s="325"/>
      <c r="J1079" s="325"/>
      <c r="K1079" s="308"/>
    </row>
    <row r="1080" spans="1:11">
      <c r="A1080" s="322"/>
      <c r="B1080" s="323"/>
      <c r="C1080" s="322"/>
      <c r="D1080" s="322"/>
      <c r="E1080" s="324"/>
      <c r="F1080" s="322"/>
      <c r="G1080" s="322"/>
      <c r="H1080" s="322"/>
      <c r="I1080" s="325"/>
      <c r="J1080" s="325"/>
      <c r="K1080" s="308"/>
    </row>
    <row r="1081" spans="1:11">
      <c r="A1081" s="322"/>
      <c r="B1081" s="323"/>
      <c r="C1081" s="322"/>
      <c r="D1081" s="322"/>
      <c r="E1081" s="324"/>
      <c r="F1081" s="322"/>
      <c r="G1081" s="322"/>
      <c r="H1081" s="322"/>
      <c r="I1081" s="325"/>
      <c r="J1081" s="325"/>
      <c r="K1081" s="308"/>
    </row>
    <row r="1082" spans="1:11">
      <c r="A1082" s="322"/>
      <c r="B1082" s="323"/>
      <c r="C1082" s="322"/>
      <c r="D1082" s="322"/>
      <c r="E1082" s="324"/>
      <c r="F1082" s="322"/>
      <c r="G1082" s="322"/>
      <c r="H1082" s="322"/>
      <c r="I1082" s="325"/>
      <c r="J1082" s="325"/>
      <c r="K1082" s="308"/>
    </row>
    <row r="1083" spans="1:11">
      <c r="A1083" s="322"/>
      <c r="B1083" s="323"/>
      <c r="C1083" s="322"/>
      <c r="D1083" s="322"/>
      <c r="E1083" s="324"/>
      <c r="F1083" s="322"/>
      <c r="G1083" s="322"/>
      <c r="H1083" s="322"/>
      <c r="I1083" s="325"/>
      <c r="J1083" s="325"/>
      <c r="K1083" s="308"/>
    </row>
    <row r="1084" spans="1:11">
      <c r="A1084" s="322"/>
      <c r="B1084" s="323"/>
      <c r="C1084" s="322"/>
      <c r="D1084" s="322"/>
      <c r="E1084" s="324"/>
      <c r="F1084" s="322"/>
      <c r="G1084" s="322"/>
      <c r="H1084" s="322"/>
      <c r="I1084" s="325"/>
      <c r="J1084" s="325"/>
      <c r="K1084" s="308"/>
    </row>
    <row r="1085" spans="1:11">
      <c r="A1085" s="322"/>
      <c r="B1085" s="323"/>
      <c r="C1085" s="322"/>
      <c r="D1085" s="322"/>
      <c r="E1085" s="324"/>
      <c r="F1085" s="322"/>
      <c r="G1085" s="322"/>
      <c r="H1085" s="322"/>
      <c r="I1085" s="325"/>
      <c r="J1085" s="325"/>
      <c r="K1085" s="308"/>
    </row>
    <row r="1086" spans="1:11">
      <c r="A1086" s="322"/>
      <c r="B1086" s="323"/>
      <c r="C1086" s="322"/>
      <c r="D1086" s="322"/>
      <c r="E1086" s="324"/>
      <c r="F1086" s="322"/>
      <c r="G1086" s="322"/>
      <c r="H1086" s="322"/>
      <c r="I1086" s="325"/>
      <c r="J1086" s="325"/>
      <c r="K1086" s="308"/>
    </row>
    <row r="1087" spans="1:11">
      <c r="A1087" s="322"/>
      <c r="B1087" s="323"/>
      <c r="C1087" s="322"/>
      <c r="D1087" s="322"/>
      <c r="E1087" s="324"/>
      <c r="F1087" s="322"/>
      <c r="G1087" s="322"/>
      <c r="H1087" s="322"/>
      <c r="I1087" s="325"/>
      <c r="J1087" s="325"/>
      <c r="K1087" s="308"/>
    </row>
    <row r="1088" spans="1:11">
      <c r="A1088" s="322"/>
      <c r="B1088" s="323"/>
      <c r="C1088" s="322"/>
      <c r="D1088" s="322"/>
      <c r="E1088" s="324"/>
      <c r="F1088" s="322"/>
      <c r="G1088" s="322"/>
      <c r="H1088" s="322"/>
      <c r="I1088" s="325"/>
      <c r="J1088" s="325"/>
      <c r="K1088" s="308"/>
    </row>
    <row r="1089" spans="1:11">
      <c r="A1089" s="322"/>
      <c r="B1089" s="323"/>
      <c r="C1089" s="322"/>
      <c r="D1089" s="322"/>
      <c r="E1089" s="324"/>
      <c r="F1089" s="322"/>
      <c r="G1089" s="322"/>
      <c r="H1089" s="322"/>
      <c r="I1089" s="325"/>
      <c r="J1089" s="325"/>
      <c r="K1089" s="308"/>
    </row>
    <row r="1090" spans="1:11">
      <c r="A1090" s="322"/>
      <c r="B1090" s="323"/>
      <c r="C1090" s="322"/>
      <c r="D1090" s="322"/>
      <c r="E1090" s="324"/>
      <c r="F1090" s="322"/>
      <c r="G1090" s="322"/>
      <c r="H1090" s="322"/>
      <c r="I1090" s="325"/>
      <c r="J1090" s="325"/>
      <c r="K1090" s="308"/>
    </row>
    <row r="1091" spans="1:11">
      <c r="A1091" s="322"/>
      <c r="B1091" s="323"/>
      <c r="C1091" s="322"/>
      <c r="D1091" s="322"/>
      <c r="E1091" s="324"/>
      <c r="F1091" s="322"/>
      <c r="G1091" s="322"/>
      <c r="H1091" s="322"/>
      <c r="I1091" s="325"/>
      <c r="J1091" s="325"/>
      <c r="K1091" s="308"/>
    </row>
    <row r="1092" spans="1:11">
      <c r="A1092" s="322"/>
      <c r="B1092" s="323"/>
      <c r="C1092" s="322"/>
      <c r="D1092" s="322"/>
      <c r="E1092" s="324"/>
      <c r="F1092" s="322"/>
      <c r="G1092" s="322"/>
      <c r="H1092" s="322"/>
      <c r="I1092" s="325"/>
      <c r="J1092" s="325"/>
      <c r="K1092" s="308"/>
    </row>
    <row r="1093" spans="1:11">
      <c r="A1093" s="322"/>
      <c r="B1093" s="323"/>
      <c r="C1093" s="322"/>
      <c r="D1093" s="322"/>
      <c r="E1093" s="324"/>
      <c r="F1093" s="322"/>
      <c r="G1093" s="322"/>
      <c r="H1093" s="322"/>
      <c r="I1093" s="325"/>
      <c r="J1093" s="325"/>
      <c r="K1093" s="308"/>
    </row>
    <row r="1094" spans="1:11">
      <c r="A1094" s="322"/>
      <c r="B1094" s="323"/>
      <c r="C1094" s="322"/>
      <c r="D1094" s="322"/>
      <c r="E1094" s="324"/>
      <c r="F1094" s="322"/>
      <c r="G1094" s="322"/>
      <c r="H1094" s="322"/>
      <c r="I1094" s="325"/>
      <c r="J1094" s="325"/>
      <c r="K1094" s="308"/>
    </row>
    <row r="1095" spans="1:11">
      <c r="A1095" s="322"/>
      <c r="B1095" s="323"/>
      <c r="C1095" s="322"/>
      <c r="D1095" s="322"/>
      <c r="E1095" s="324"/>
      <c r="F1095" s="322"/>
      <c r="G1095" s="322"/>
      <c r="H1095" s="322"/>
      <c r="I1095" s="325"/>
      <c r="J1095" s="325"/>
      <c r="K1095" s="308"/>
    </row>
    <row r="1096" spans="1:11">
      <c r="A1096" s="322"/>
      <c r="B1096" s="323"/>
      <c r="C1096" s="322"/>
      <c r="D1096" s="322"/>
      <c r="E1096" s="324"/>
      <c r="F1096" s="322"/>
      <c r="G1096" s="322"/>
      <c r="H1096" s="322"/>
      <c r="I1096" s="325"/>
      <c r="J1096" s="325"/>
      <c r="K1096" s="308"/>
    </row>
    <row r="1097" spans="1:11">
      <c r="A1097" s="322"/>
      <c r="B1097" s="323"/>
      <c r="C1097" s="322"/>
      <c r="D1097" s="322"/>
      <c r="E1097" s="324"/>
      <c r="F1097" s="322"/>
      <c r="G1097" s="322"/>
      <c r="H1097" s="322"/>
      <c r="I1097" s="325"/>
      <c r="J1097" s="325"/>
      <c r="K1097" s="308"/>
    </row>
    <row r="1098" spans="1:11">
      <c r="A1098" s="322"/>
      <c r="B1098" s="323"/>
      <c r="C1098" s="322"/>
      <c r="D1098" s="322"/>
      <c r="E1098" s="324"/>
      <c r="F1098" s="322"/>
      <c r="G1098" s="322"/>
      <c r="H1098" s="322"/>
      <c r="I1098" s="325"/>
      <c r="J1098" s="325"/>
      <c r="K1098" s="308"/>
    </row>
    <row r="1099" spans="1:11">
      <c r="A1099" s="322"/>
      <c r="B1099" s="323"/>
      <c r="C1099" s="322"/>
      <c r="D1099" s="322"/>
      <c r="E1099" s="324"/>
      <c r="F1099" s="322"/>
      <c r="G1099" s="322"/>
      <c r="H1099" s="322"/>
      <c r="I1099" s="325"/>
      <c r="J1099" s="325"/>
      <c r="K1099" s="308"/>
    </row>
    <row r="1100" spans="1:11">
      <c r="A1100" s="322"/>
      <c r="B1100" s="323"/>
      <c r="C1100" s="322"/>
      <c r="D1100" s="322"/>
      <c r="E1100" s="324"/>
      <c r="F1100" s="322"/>
      <c r="G1100" s="322"/>
      <c r="H1100" s="322"/>
      <c r="I1100" s="325"/>
      <c r="J1100" s="325"/>
      <c r="K1100" s="308"/>
    </row>
    <row r="1101" spans="1:11">
      <c r="A1101" s="322"/>
      <c r="B1101" s="323"/>
      <c r="C1101" s="322"/>
      <c r="D1101" s="322"/>
      <c r="E1101" s="324"/>
      <c r="F1101" s="322"/>
      <c r="G1101" s="322"/>
      <c r="H1101" s="322"/>
      <c r="I1101" s="325"/>
      <c r="J1101" s="325"/>
      <c r="K1101" s="308"/>
    </row>
    <row r="1102" spans="1:11">
      <c r="A1102" s="322"/>
      <c r="B1102" s="323"/>
      <c r="C1102" s="322"/>
      <c r="D1102" s="322"/>
      <c r="E1102" s="324"/>
      <c r="F1102" s="322"/>
      <c r="G1102" s="322"/>
      <c r="H1102" s="322"/>
      <c r="I1102" s="325"/>
      <c r="J1102" s="325"/>
      <c r="K1102" s="308"/>
    </row>
    <row r="1103" spans="1:11">
      <c r="A1103" s="322"/>
      <c r="B1103" s="323"/>
      <c r="C1103" s="322"/>
      <c r="D1103" s="322"/>
      <c r="E1103" s="324"/>
      <c r="F1103" s="322"/>
      <c r="G1103" s="322"/>
      <c r="H1103" s="322"/>
      <c r="I1103" s="325"/>
      <c r="J1103" s="325"/>
      <c r="K1103" s="308"/>
    </row>
    <row r="1104" spans="1:11">
      <c r="A1104" s="322"/>
      <c r="B1104" s="323"/>
      <c r="C1104" s="322"/>
      <c r="D1104" s="322"/>
      <c r="E1104" s="324"/>
      <c r="F1104" s="322"/>
      <c r="G1104" s="322"/>
      <c r="H1104" s="322"/>
      <c r="I1104" s="325"/>
      <c r="J1104" s="325"/>
      <c r="K1104" s="308"/>
    </row>
    <row r="1105" spans="1:11">
      <c r="A1105" s="322"/>
      <c r="B1105" s="323"/>
      <c r="C1105" s="322"/>
      <c r="D1105" s="322"/>
      <c r="E1105" s="324"/>
      <c r="F1105" s="322"/>
      <c r="G1105" s="322"/>
      <c r="H1105" s="322"/>
      <c r="I1105" s="325"/>
      <c r="J1105" s="325"/>
      <c r="K1105" s="308"/>
    </row>
    <row r="1106" spans="1:11">
      <c r="A1106" s="322"/>
      <c r="B1106" s="323"/>
      <c r="C1106" s="322"/>
      <c r="D1106" s="322"/>
      <c r="E1106" s="324"/>
      <c r="F1106" s="322"/>
      <c r="G1106" s="322"/>
      <c r="H1106" s="322"/>
      <c r="I1106" s="325"/>
      <c r="J1106" s="325"/>
      <c r="K1106" s="308"/>
    </row>
    <row r="1107" spans="1:11">
      <c r="A1107" s="322"/>
      <c r="B1107" s="323"/>
      <c r="C1107" s="322"/>
      <c r="D1107" s="322"/>
      <c r="E1107" s="324"/>
      <c r="F1107" s="322"/>
      <c r="G1107" s="322"/>
      <c r="H1107" s="322"/>
      <c r="I1107" s="325"/>
      <c r="J1107" s="325"/>
      <c r="K1107" s="308"/>
    </row>
    <row r="1108" spans="1:11">
      <c r="A1108" s="322"/>
      <c r="B1108" s="323"/>
      <c r="C1108" s="322"/>
      <c r="D1108" s="322"/>
      <c r="E1108" s="324"/>
      <c r="F1108" s="322"/>
      <c r="G1108" s="322"/>
      <c r="H1108" s="322"/>
      <c r="I1108" s="325"/>
      <c r="J1108" s="325"/>
      <c r="K1108" s="308"/>
    </row>
    <row r="1109" spans="1:11">
      <c r="A1109" s="322"/>
      <c r="B1109" s="323"/>
      <c r="C1109" s="322"/>
      <c r="D1109" s="322"/>
      <c r="E1109" s="324"/>
      <c r="F1109" s="322"/>
      <c r="G1109" s="322"/>
      <c r="H1109" s="322"/>
      <c r="I1109" s="325"/>
      <c r="J1109" s="325"/>
      <c r="K1109" s="308"/>
    </row>
    <row r="1110" spans="1:11">
      <c r="A1110" s="322"/>
      <c r="B1110" s="323"/>
      <c r="C1110" s="322"/>
      <c r="D1110" s="322"/>
      <c r="E1110" s="324"/>
      <c r="F1110" s="322"/>
      <c r="G1110" s="322"/>
      <c r="H1110" s="322"/>
      <c r="I1110" s="325"/>
      <c r="J1110" s="325"/>
      <c r="K1110" s="308"/>
    </row>
    <row r="1111" spans="1:11">
      <c r="A1111" s="322"/>
      <c r="B1111" s="323"/>
      <c r="C1111" s="322"/>
      <c r="D1111" s="322"/>
      <c r="E1111" s="324"/>
      <c r="F1111" s="322"/>
      <c r="G1111" s="322"/>
      <c r="H1111" s="322"/>
      <c r="I1111" s="325"/>
      <c r="J1111" s="325"/>
      <c r="K1111" s="308"/>
    </row>
    <row r="1112" spans="1:11">
      <c r="A1112" s="322"/>
      <c r="B1112" s="323"/>
      <c r="C1112" s="322"/>
      <c r="D1112" s="322"/>
      <c r="E1112" s="324"/>
      <c r="F1112" s="322"/>
      <c r="G1112" s="322"/>
      <c r="H1112" s="322"/>
      <c r="I1112" s="325"/>
      <c r="J1112" s="325"/>
      <c r="K1112" s="308"/>
    </row>
    <row r="1113" spans="1:11">
      <c r="A1113" s="322"/>
      <c r="B1113" s="323"/>
      <c r="C1113" s="322"/>
      <c r="D1113" s="322"/>
      <c r="E1113" s="324"/>
      <c r="F1113" s="322"/>
      <c r="G1113" s="322"/>
      <c r="H1113" s="322"/>
      <c r="I1113" s="325"/>
      <c r="J1113" s="325"/>
      <c r="K1113" s="308"/>
    </row>
    <row r="1114" spans="1:11">
      <c r="A1114" s="322"/>
      <c r="B1114" s="323"/>
      <c r="C1114" s="322"/>
      <c r="D1114" s="322"/>
      <c r="E1114" s="324"/>
      <c r="F1114" s="322"/>
      <c r="G1114" s="322"/>
      <c r="H1114" s="322"/>
      <c r="I1114" s="325"/>
      <c r="J1114" s="325"/>
      <c r="K1114" s="308"/>
    </row>
    <row r="1115" spans="1:11">
      <c r="A1115" s="322"/>
      <c r="B1115" s="323"/>
      <c r="C1115" s="322"/>
      <c r="D1115" s="322"/>
      <c r="E1115" s="324"/>
      <c r="F1115" s="322"/>
      <c r="G1115" s="322"/>
      <c r="H1115" s="322"/>
      <c r="I1115" s="325"/>
      <c r="J1115" s="325"/>
      <c r="K1115" s="308"/>
    </row>
    <row r="1116" spans="1:11">
      <c r="A1116" s="322"/>
      <c r="B1116" s="323"/>
      <c r="C1116" s="322"/>
      <c r="D1116" s="322"/>
      <c r="E1116" s="324"/>
      <c r="F1116" s="322"/>
      <c r="G1116" s="322"/>
      <c r="H1116" s="322"/>
      <c r="I1116" s="325"/>
      <c r="J1116" s="325"/>
      <c r="K1116" s="308"/>
    </row>
    <row r="1117" spans="1:11">
      <c r="A1117" s="322"/>
      <c r="B1117" s="323"/>
      <c r="C1117" s="322"/>
      <c r="D1117" s="322"/>
      <c r="E1117" s="324"/>
      <c r="F1117" s="322"/>
      <c r="G1117" s="322"/>
      <c r="H1117" s="322"/>
      <c r="I1117" s="325"/>
      <c r="J1117" s="325"/>
      <c r="K1117" s="308"/>
    </row>
    <row r="1118" spans="1:11">
      <c r="A1118" s="322"/>
      <c r="B1118" s="323"/>
      <c r="C1118" s="322"/>
      <c r="D1118" s="322"/>
      <c r="E1118" s="324"/>
      <c r="F1118" s="322"/>
      <c r="G1118" s="322"/>
      <c r="H1118" s="322"/>
      <c r="I1118" s="325"/>
      <c r="J1118" s="325"/>
      <c r="K1118" s="308"/>
    </row>
    <row r="1119" spans="1:11">
      <c r="A1119" s="322"/>
      <c r="B1119" s="323"/>
      <c r="C1119" s="322"/>
      <c r="D1119" s="322"/>
      <c r="E1119" s="324"/>
      <c r="F1119" s="322"/>
      <c r="G1119" s="322"/>
      <c r="H1119" s="322"/>
      <c r="I1119" s="325"/>
      <c r="J1119" s="325"/>
      <c r="K1119" s="308"/>
    </row>
    <row r="1120" spans="1:11">
      <c r="A1120" s="322"/>
      <c r="B1120" s="323"/>
      <c r="C1120" s="322"/>
      <c r="D1120" s="322"/>
      <c r="E1120" s="324"/>
      <c r="F1120" s="322"/>
      <c r="G1120" s="322"/>
      <c r="H1120" s="322"/>
      <c r="I1120" s="325"/>
      <c r="J1120" s="325"/>
      <c r="K1120" s="308"/>
    </row>
    <row r="1121" spans="1:11">
      <c r="A1121" s="322"/>
      <c r="B1121" s="323"/>
      <c r="C1121" s="322"/>
      <c r="D1121" s="322"/>
      <c r="E1121" s="324"/>
      <c r="F1121" s="322"/>
      <c r="G1121" s="322"/>
      <c r="H1121" s="322"/>
      <c r="I1121" s="325"/>
      <c r="J1121" s="325"/>
      <c r="K1121" s="308"/>
    </row>
    <row r="1122" spans="1:11">
      <c r="A1122" s="322"/>
      <c r="B1122" s="323"/>
      <c r="C1122" s="322"/>
      <c r="D1122" s="322"/>
      <c r="E1122" s="324"/>
      <c r="F1122" s="322"/>
      <c r="G1122" s="322"/>
      <c r="H1122" s="322"/>
      <c r="I1122" s="325"/>
      <c r="J1122" s="325"/>
      <c r="K1122" s="308"/>
    </row>
    <row r="1123" spans="1:11">
      <c r="A1123" s="322"/>
      <c r="B1123" s="323"/>
      <c r="C1123" s="322"/>
      <c r="D1123" s="322"/>
      <c r="E1123" s="324"/>
      <c r="F1123" s="322"/>
      <c r="G1123" s="322"/>
      <c r="H1123" s="322"/>
      <c r="I1123" s="325"/>
      <c r="J1123" s="325"/>
      <c r="K1123" s="308"/>
    </row>
    <row r="1124" spans="1:11">
      <c r="A1124" s="322"/>
      <c r="B1124" s="323"/>
      <c r="C1124" s="322"/>
      <c r="D1124" s="322"/>
      <c r="E1124" s="324"/>
      <c r="F1124" s="322"/>
      <c r="G1124" s="322"/>
      <c r="H1124" s="326"/>
      <c r="I1124" s="325"/>
      <c r="J1124" s="325"/>
      <c r="K1124" s="308"/>
    </row>
    <row r="1125" spans="1:11">
      <c r="A1125" s="322"/>
      <c r="B1125" s="323"/>
      <c r="C1125" s="322"/>
      <c r="D1125" s="322"/>
      <c r="E1125" s="324"/>
      <c r="F1125" s="322"/>
      <c r="G1125" s="322"/>
      <c r="H1125" s="322"/>
      <c r="I1125" s="325"/>
      <c r="J1125" s="325"/>
      <c r="K1125" s="308"/>
    </row>
    <row r="1126" spans="1:11">
      <c r="A1126" s="322"/>
      <c r="B1126" s="323"/>
      <c r="C1126" s="322"/>
      <c r="D1126" s="322"/>
      <c r="E1126" s="324"/>
      <c r="F1126" s="322"/>
      <c r="G1126" s="322"/>
      <c r="H1126" s="322"/>
      <c r="I1126" s="325"/>
      <c r="J1126" s="325"/>
      <c r="K1126" s="308"/>
    </row>
    <row r="1127" spans="1:11">
      <c r="A1127" s="322"/>
      <c r="B1127" s="323"/>
      <c r="C1127" s="322"/>
      <c r="D1127" s="322"/>
      <c r="E1127" s="324"/>
      <c r="F1127" s="322"/>
      <c r="G1127" s="322"/>
      <c r="H1127" s="322"/>
      <c r="I1127" s="325"/>
      <c r="J1127" s="325"/>
      <c r="K1127" s="308"/>
    </row>
    <row r="1128" spans="1:11">
      <c r="A1128" s="322"/>
      <c r="B1128" s="323"/>
      <c r="C1128" s="322"/>
      <c r="D1128" s="322"/>
      <c r="E1128" s="324"/>
      <c r="F1128" s="322"/>
      <c r="G1128" s="322"/>
      <c r="H1128" s="322"/>
      <c r="I1128" s="325"/>
      <c r="J1128" s="325"/>
      <c r="K1128" s="308"/>
    </row>
    <row r="1129" spans="1:11">
      <c r="A1129" s="322"/>
      <c r="B1129" s="323"/>
      <c r="C1129" s="322"/>
      <c r="D1129" s="322"/>
      <c r="E1129" s="324"/>
      <c r="F1129" s="322"/>
      <c r="G1129" s="322"/>
      <c r="H1129" s="322"/>
      <c r="I1129" s="325"/>
      <c r="J1129" s="325"/>
      <c r="K1129" s="308"/>
    </row>
    <row r="1130" spans="1:11">
      <c r="A1130" s="322"/>
      <c r="B1130" s="323"/>
      <c r="C1130" s="322"/>
      <c r="D1130" s="322"/>
      <c r="E1130" s="324"/>
      <c r="F1130" s="322"/>
      <c r="G1130" s="322"/>
      <c r="H1130" s="322"/>
      <c r="I1130" s="325"/>
      <c r="J1130" s="325"/>
      <c r="K1130" s="308"/>
    </row>
    <row r="1131" spans="1:11">
      <c r="A1131" s="322"/>
      <c r="B1131" s="323"/>
      <c r="C1131" s="322"/>
      <c r="D1131" s="322"/>
      <c r="E1131" s="324"/>
      <c r="F1131" s="322"/>
      <c r="G1131" s="322"/>
      <c r="H1131" s="322"/>
      <c r="I1131" s="325"/>
      <c r="J1131" s="325"/>
      <c r="K1131" s="308"/>
    </row>
    <row r="1132" spans="1:11">
      <c r="A1132" s="322"/>
      <c r="B1132" s="323"/>
      <c r="C1132" s="322"/>
      <c r="D1132" s="322"/>
      <c r="E1132" s="324"/>
      <c r="F1132" s="322"/>
      <c r="G1132" s="322"/>
      <c r="H1132" s="322"/>
      <c r="I1132" s="325"/>
      <c r="J1132" s="325"/>
      <c r="K1132" s="308"/>
    </row>
    <row r="1133" spans="1:11">
      <c r="A1133" s="322"/>
      <c r="B1133" s="323"/>
      <c r="C1133" s="322"/>
      <c r="D1133" s="322"/>
      <c r="E1133" s="324"/>
      <c r="F1133" s="322"/>
      <c r="G1133" s="322"/>
      <c r="H1133" s="322"/>
      <c r="I1133" s="325"/>
      <c r="J1133" s="325"/>
      <c r="K1133" s="308"/>
    </row>
    <row r="1134" spans="1:11">
      <c r="A1134" s="322"/>
      <c r="B1134" s="323"/>
      <c r="C1134" s="322"/>
      <c r="D1134" s="322"/>
      <c r="E1134" s="324"/>
      <c r="F1134" s="322"/>
      <c r="G1134" s="322"/>
      <c r="H1134" s="322"/>
      <c r="I1134" s="325"/>
      <c r="J1134" s="325"/>
      <c r="K1134" s="308"/>
    </row>
    <row r="1135" spans="1:11">
      <c r="A1135" s="322"/>
      <c r="B1135" s="323"/>
      <c r="C1135" s="322"/>
      <c r="D1135" s="322"/>
      <c r="E1135" s="324"/>
      <c r="F1135" s="322"/>
      <c r="G1135" s="322"/>
      <c r="H1135" s="322"/>
      <c r="I1135" s="325"/>
      <c r="J1135" s="325"/>
      <c r="K1135" s="308"/>
    </row>
    <row r="1136" spans="1:11">
      <c r="A1136" s="322"/>
      <c r="B1136" s="323"/>
      <c r="C1136" s="322"/>
      <c r="D1136" s="322"/>
      <c r="E1136" s="324"/>
      <c r="F1136" s="322"/>
      <c r="G1136" s="322"/>
      <c r="H1136" s="322"/>
      <c r="I1136" s="325"/>
      <c r="J1136" s="325"/>
      <c r="K1136" s="308"/>
    </row>
    <row r="1137" spans="1:11">
      <c r="A1137" s="322"/>
      <c r="B1137" s="323"/>
      <c r="C1137" s="322"/>
      <c r="D1137" s="322"/>
      <c r="E1137" s="324"/>
      <c r="F1137" s="322"/>
      <c r="G1137" s="322"/>
      <c r="H1137" s="322"/>
      <c r="I1137" s="325"/>
      <c r="J1137" s="325"/>
      <c r="K1137" s="308"/>
    </row>
    <row r="1138" spans="1:11">
      <c r="A1138" s="322"/>
      <c r="B1138" s="323"/>
      <c r="C1138" s="322"/>
      <c r="D1138" s="322"/>
      <c r="E1138" s="324"/>
      <c r="F1138" s="322"/>
      <c r="G1138" s="322"/>
      <c r="H1138" s="322"/>
      <c r="I1138" s="325"/>
      <c r="J1138" s="325"/>
      <c r="K1138" s="308"/>
    </row>
    <row r="1139" spans="1:11">
      <c r="A1139" s="322"/>
      <c r="B1139" s="323"/>
      <c r="C1139" s="322"/>
      <c r="D1139" s="322"/>
      <c r="E1139" s="324"/>
      <c r="F1139" s="322"/>
      <c r="G1139" s="322"/>
      <c r="H1139" s="322"/>
      <c r="I1139" s="325"/>
      <c r="J1139" s="325"/>
      <c r="K1139" s="308"/>
    </row>
    <row r="1140" spans="1:11">
      <c r="A1140" s="322"/>
      <c r="B1140" s="323"/>
      <c r="C1140" s="322"/>
      <c r="D1140" s="322"/>
      <c r="E1140" s="324"/>
      <c r="F1140" s="322"/>
      <c r="G1140" s="322"/>
      <c r="H1140" s="322"/>
      <c r="I1140" s="325"/>
      <c r="J1140" s="325"/>
      <c r="K1140" s="308"/>
    </row>
    <row r="1141" spans="1:11">
      <c r="A1141" s="322"/>
      <c r="B1141" s="323"/>
      <c r="C1141" s="322"/>
      <c r="D1141" s="322"/>
      <c r="E1141" s="324"/>
      <c r="F1141" s="322"/>
      <c r="G1141" s="322"/>
      <c r="H1141" s="322"/>
      <c r="I1141" s="325"/>
      <c r="J1141" s="325"/>
      <c r="K1141" s="308"/>
    </row>
    <row r="1142" spans="1:11">
      <c r="A1142" s="322"/>
      <c r="B1142" s="323"/>
      <c r="C1142" s="322"/>
      <c r="D1142" s="322"/>
      <c r="E1142" s="324"/>
      <c r="F1142" s="322"/>
      <c r="G1142" s="322"/>
      <c r="H1142" s="322"/>
      <c r="I1142" s="325"/>
      <c r="J1142" s="325"/>
      <c r="K1142" s="308"/>
    </row>
    <row r="1143" spans="1:11">
      <c r="A1143" s="322"/>
      <c r="B1143" s="323"/>
      <c r="C1143" s="322"/>
      <c r="D1143" s="322"/>
      <c r="E1143" s="324"/>
      <c r="F1143" s="322"/>
      <c r="G1143" s="322"/>
      <c r="H1143" s="322"/>
      <c r="I1143" s="325"/>
      <c r="J1143" s="325"/>
      <c r="K1143" s="308"/>
    </row>
    <row r="1144" spans="1:11">
      <c r="A1144" s="322"/>
      <c r="B1144" s="323"/>
      <c r="C1144" s="322"/>
      <c r="D1144" s="322"/>
      <c r="E1144" s="324"/>
      <c r="F1144" s="322"/>
      <c r="G1144" s="322"/>
      <c r="H1144" s="322"/>
      <c r="I1144" s="325"/>
      <c r="J1144" s="325"/>
      <c r="K1144" s="308"/>
    </row>
    <row r="1145" spans="1:11">
      <c r="A1145" s="322"/>
      <c r="B1145" s="323"/>
      <c r="C1145" s="322"/>
      <c r="D1145" s="322"/>
      <c r="E1145" s="324"/>
      <c r="F1145" s="322"/>
      <c r="G1145" s="322"/>
      <c r="H1145" s="322"/>
      <c r="I1145" s="325"/>
      <c r="J1145" s="325"/>
      <c r="K1145" s="308"/>
    </row>
    <row r="1146" spans="1:11">
      <c r="A1146" s="322"/>
      <c r="B1146" s="323"/>
      <c r="C1146" s="322"/>
      <c r="D1146" s="322"/>
      <c r="E1146" s="324"/>
      <c r="F1146" s="322"/>
      <c r="G1146" s="322"/>
      <c r="H1146" s="322"/>
      <c r="I1146" s="325"/>
      <c r="J1146" s="325"/>
      <c r="K1146" s="308"/>
    </row>
    <row r="1147" spans="1:11">
      <c r="A1147" s="322"/>
      <c r="B1147" s="323"/>
      <c r="C1147" s="322"/>
      <c r="D1147" s="322"/>
      <c r="E1147" s="324"/>
      <c r="F1147" s="322"/>
      <c r="G1147" s="322"/>
      <c r="H1147" s="322"/>
      <c r="I1147" s="325"/>
      <c r="J1147" s="325"/>
      <c r="K1147" s="308"/>
    </row>
    <row r="1148" spans="1:11">
      <c r="A1148" s="322"/>
      <c r="B1148" s="323"/>
      <c r="C1148" s="322"/>
      <c r="D1148" s="322"/>
      <c r="E1148" s="324"/>
      <c r="F1148" s="322"/>
      <c r="G1148" s="322"/>
      <c r="H1148" s="322"/>
      <c r="I1148" s="325"/>
      <c r="J1148" s="325"/>
      <c r="K1148" s="308"/>
    </row>
    <row r="1149" spans="1:11">
      <c r="A1149" s="322"/>
      <c r="B1149" s="323"/>
      <c r="C1149" s="322"/>
      <c r="D1149" s="322"/>
      <c r="E1149" s="324"/>
      <c r="F1149" s="322"/>
      <c r="G1149" s="322"/>
      <c r="H1149" s="322"/>
      <c r="I1149" s="325"/>
      <c r="J1149" s="325"/>
      <c r="K1149" s="308"/>
    </row>
    <row r="1150" spans="1:11">
      <c r="A1150" s="322"/>
      <c r="B1150" s="323"/>
      <c r="C1150" s="322"/>
      <c r="D1150" s="322"/>
      <c r="E1150" s="324"/>
      <c r="F1150" s="322"/>
      <c r="G1150" s="322"/>
      <c r="H1150" s="322"/>
      <c r="I1150" s="325"/>
      <c r="J1150" s="325"/>
      <c r="K1150" s="308"/>
    </row>
    <row r="1151" spans="1:11">
      <c r="A1151" s="322"/>
      <c r="B1151" s="323"/>
      <c r="C1151" s="322"/>
      <c r="D1151" s="322"/>
      <c r="E1151" s="324"/>
      <c r="F1151" s="322"/>
      <c r="G1151" s="322"/>
      <c r="H1151" s="322"/>
      <c r="I1151" s="325"/>
      <c r="J1151" s="325"/>
      <c r="K1151" s="308"/>
    </row>
    <row r="1152" spans="1:11">
      <c r="A1152" s="322"/>
      <c r="B1152" s="323"/>
      <c r="C1152" s="322"/>
      <c r="D1152" s="322"/>
      <c r="E1152" s="324"/>
      <c r="F1152" s="322"/>
      <c r="G1152" s="322"/>
      <c r="H1152" s="322"/>
      <c r="I1152" s="325"/>
      <c r="J1152" s="325"/>
      <c r="K1152" s="308"/>
    </row>
    <row r="1153" spans="1:11">
      <c r="A1153" s="322"/>
      <c r="B1153" s="323"/>
      <c r="C1153" s="322"/>
      <c r="D1153" s="322"/>
      <c r="E1153" s="324"/>
      <c r="F1153" s="322"/>
      <c r="G1153" s="322"/>
      <c r="H1153" s="322"/>
      <c r="I1153" s="325"/>
      <c r="J1153" s="325"/>
      <c r="K1153" s="308"/>
    </row>
    <row r="1154" spans="1:11">
      <c r="A1154" s="322"/>
      <c r="B1154" s="323"/>
      <c r="C1154" s="322"/>
      <c r="D1154" s="322"/>
      <c r="E1154" s="324"/>
      <c r="F1154" s="322"/>
      <c r="G1154" s="322"/>
      <c r="H1154" s="322"/>
      <c r="I1154" s="325"/>
      <c r="J1154" s="325"/>
      <c r="K1154" s="308"/>
    </row>
    <row r="1155" spans="1:11">
      <c r="A1155" s="322"/>
      <c r="B1155" s="323"/>
      <c r="C1155" s="322"/>
      <c r="D1155" s="322"/>
      <c r="E1155" s="324"/>
      <c r="F1155" s="322"/>
      <c r="G1155" s="322"/>
      <c r="H1155" s="322"/>
      <c r="I1155" s="325"/>
      <c r="J1155" s="325"/>
      <c r="K1155" s="308"/>
    </row>
    <row r="1156" spans="1:11">
      <c r="A1156" s="322"/>
      <c r="B1156" s="323"/>
      <c r="C1156" s="322"/>
      <c r="D1156" s="322"/>
      <c r="E1156" s="324"/>
      <c r="F1156" s="322"/>
      <c r="G1156" s="322"/>
      <c r="H1156" s="322"/>
      <c r="I1156" s="325"/>
      <c r="J1156" s="325"/>
      <c r="K1156" s="308"/>
    </row>
    <row r="1157" spans="1:11">
      <c r="A1157" s="322"/>
      <c r="B1157" s="323"/>
      <c r="C1157" s="322"/>
      <c r="D1157" s="322"/>
      <c r="E1157" s="324"/>
      <c r="F1157" s="322"/>
      <c r="G1157" s="322"/>
      <c r="H1157" s="322"/>
      <c r="I1157" s="325"/>
      <c r="J1157" s="325"/>
      <c r="K1157" s="308"/>
    </row>
    <row r="1158" spans="1:11">
      <c r="A1158" s="322"/>
      <c r="B1158" s="323"/>
      <c r="C1158" s="322"/>
      <c r="D1158" s="322"/>
      <c r="E1158" s="324"/>
      <c r="F1158" s="322"/>
      <c r="G1158" s="322"/>
      <c r="H1158" s="322"/>
      <c r="I1158" s="325"/>
      <c r="J1158" s="325"/>
      <c r="K1158" s="308"/>
    </row>
    <row r="1159" spans="1:11">
      <c r="A1159" s="322"/>
      <c r="B1159" s="323"/>
      <c r="C1159" s="322"/>
      <c r="D1159" s="322"/>
      <c r="E1159" s="324"/>
      <c r="F1159" s="322"/>
      <c r="G1159" s="322"/>
      <c r="H1159" s="322"/>
      <c r="I1159" s="325"/>
      <c r="J1159" s="325"/>
      <c r="K1159" s="308"/>
    </row>
    <row r="1160" spans="1:11">
      <c r="A1160" s="322"/>
      <c r="B1160" s="323"/>
      <c r="C1160" s="322"/>
      <c r="D1160" s="322"/>
      <c r="E1160" s="324"/>
      <c r="F1160" s="322"/>
      <c r="G1160" s="322"/>
      <c r="H1160" s="322"/>
      <c r="I1160" s="325"/>
      <c r="J1160" s="325"/>
      <c r="K1160" s="308"/>
    </row>
    <row r="1161" spans="1:11">
      <c r="A1161" s="322"/>
      <c r="B1161" s="323"/>
      <c r="C1161" s="322"/>
      <c r="D1161" s="322"/>
      <c r="E1161" s="324"/>
      <c r="F1161" s="322"/>
      <c r="G1161" s="322"/>
      <c r="H1161" s="322"/>
      <c r="I1161" s="325"/>
      <c r="J1161" s="325"/>
      <c r="K1161" s="308"/>
    </row>
    <row r="1162" spans="1:11">
      <c r="A1162" s="322"/>
      <c r="B1162" s="323"/>
      <c r="C1162" s="322"/>
      <c r="D1162" s="322"/>
      <c r="E1162" s="324"/>
      <c r="F1162" s="322"/>
      <c r="G1162" s="322"/>
      <c r="H1162" s="322"/>
      <c r="I1162" s="325"/>
      <c r="J1162" s="325"/>
      <c r="K1162" s="308"/>
    </row>
    <row r="1163" spans="1:11">
      <c r="A1163" s="322"/>
      <c r="B1163" s="323"/>
      <c r="C1163" s="322"/>
      <c r="D1163" s="322"/>
      <c r="E1163" s="324"/>
      <c r="F1163" s="322"/>
      <c r="G1163" s="322"/>
      <c r="H1163" s="322"/>
      <c r="I1163" s="325"/>
      <c r="J1163" s="325"/>
      <c r="K1163" s="308"/>
    </row>
    <row r="1164" spans="1:11">
      <c r="A1164" s="322"/>
      <c r="B1164" s="323"/>
      <c r="C1164" s="322"/>
      <c r="D1164" s="322"/>
      <c r="E1164" s="324"/>
      <c r="F1164" s="322"/>
      <c r="G1164" s="322"/>
      <c r="H1164" s="326"/>
      <c r="I1164" s="325"/>
      <c r="J1164" s="325"/>
      <c r="K1164" s="308"/>
    </row>
    <row r="1165" spans="1:11">
      <c r="A1165" s="322"/>
      <c r="B1165" s="323"/>
      <c r="C1165" s="322"/>
      <c r="D1165" s="322"/>
      <c r="E1165" s="324"/>
      <c r="F1165" s="322"/>
      <c r="G1165" s="322"/>
      <c r="H1165" s="322"/>
      <c r="I1165" s="325"/>
      <c r="J1165" s="325"/>
      <c r="K1165" s="308"/>
    </row>
    <row r="1166" spans="1:11">
      <c r="A1166" s="322"/>
      <c r="B1166" s="323"/>
      <c r="C1166" s="322"/>
      <c r="D1166" s="322"/>
      <c r="E1166" s="324"/>
      <c r="F1166" s="322"/>
      <c r="G1166" s="322"/>
      <c r="H1166" s="322"/>
      <c r="I1166" s="325"/>
      <c r="J1166" s="325"/>
      <c r="K1166" s="308"/>
    </row>
    <row r="1167" spans="1:11">
      <c r="A1167" s="322"/>
      <c r="B1167" s="323"/>
      <c r="C1167" s="322"/>
      <c r="D1167" s="322"/>
      <c r="E1167" s="324"/>
      <c r="F1167" s="322"/>
      <c r="G1167" s="322"/>
      <c r="H1167" s="322"/>
      <c r="I1167" s="325"/>
      <c r="J1167" s="325"/>
      <c r="K1167" s="308"/>
    </row>
    <row r="1168" spans="1:11">
      <c r="A1168" s="322"/>
      <c r="B1168" s="323"/>
      <c r="C1168" s="322"/>
      <c r="D1168" s="322"/>
      <c r="E1168" s="324"/>
      <c r="F1168" s="322"/>
      <c r="G1168" s="322"/>
      <c r="H1168" s="322"/>
      <c r="I1168" s="325"/>
      <c r="J1168" s="325"/>
      <c r="K1168" s="308"/>
    </row>
    <row r="1169" spans="1:11">
      <c r="A1169" s="322"/>
      <c r="B1169" s="323"/>
      <c r="C1169" s="322"/>
      <c r="D1169" s="322"/>
      <c r="E1169" s="324"/>
      <c r="F1169" s="322"/>
      <c r="G1169" s="322"/>
      <c r="H1169" s="322"/>
      <c r="I1169" s="325"/>
      <c r="J1169" s="325"/>
      <c r="K1169" s="308"/>
    </row>
    <row r="1170" spans="1:11">
      <c r="A1170" s="322"/>
      <c r="B1170" s="323"/>
      <c r="C1170" s="322"/>
      <c r="D1170" s="322"/>
      <c r="E1170" s="324"/>
      <c r="F1170" s="322"/>
      <c r="G1170" s="322"/>
      <c r="H1170" s="322"/>
      <c r="I1170" s="325"/>
      <c r="J1170" s="325"/>
      <c r="K1170" s="308"/>
    </row>
    <row r="1171" spans="1:11">
      <c r="A1171" s="322"/>
      <c r="B1171" s="323"/>
      <c r="C1171" s="322"/>
      <c r="D1171" s="322"/>
      <c r="E1171" s="324"/>
      <c r="F1171" s="322"/>
      <c r="G1171" s="322"/>
      <c r="H1171" s="322"/>
      <c r="I1171" s="325"/>
      <c r="J1171" s="325"/>
      <c r="K1171" s="308"/>
    </row>
    <row r="1172" spans="1:11">
      <c r="A1172" s="322"/>
      <c r="B1172" s="323"/>
      <c r="C1172" s="322"/>
      <c r="D1172" s="322"/>
      <c r="E1172" s="324"/>
      <c r="F1172" s="322"/>
      <c r="G1172" s="322"/>
      <c r="H1172" s="322"/>
      <c r="I1172" s="325"/>
      <c r="J1172" s="325"/>
      <c r="K1172" s="308"/>
    </row>
    <row r="1173" spans="1:11">
      <c r="A1173" s="322"/>
      <c r="B1173" s="323"/>
      <c r="C1173" s="322"/>
      <c r="D1173" s="322"/>
      <c r="E1173" s="324"/>
      <c r="F1173" s="322"/>
      <c r="G1173" s="322"/>
      <c r="H1173" s="322"/>
      <c r="I1173" s="325"/>
      <c r="J1173" s="325"/>
      <c r="K1173" s="308"/>
    </row>
    <row r="1174" spans="1:11">
      <c r="A1174" s="322"/>
      <c r="B1174" s="323"/>
      <c r="C1174" s="322"/>
      <c r="D1174" s="322"/>
      <c r="E1174" s="324"/>
      <c r="F1174" s="322"/>
      <c r="G1174" s="322"/>
      <c r="H1174" s="322"/>
      <c r="I1174" s="325"/>
      <c r="J1174" s="325"/>
      <c r="K1174" s="308"/>
    </row>
    <row r="1175" spans="1:11">
      <c r="A1175" s="322"/>
      <c r="B1175" s="323"/>
      <c r="C1175" s="322"/>
      <c r="D1175" s="322"/>
      <c r="E1175" s="324"/>
      <c r="F1175" s="322"/>
      <c r="G1175" s="322"/>
      <c r="H1175" s="326"/>
      <c r="I1175" s="325"/>
      <c r="J1175" s="325"/>
      <c r="K1175" s="322"/>
    </row>
    <row r="1176" spans="1:11">
      <c r="A1176" s="322"/>
      <c r="B1176" s="323"/>
      <c r="C1176" s="322"/>
      <c r="D1176" s="322"/>
      <c r="E1176" s="324"/>
      <c r="F1176" s="322"/>
      <c r="G1176" s="322"/>
      <c r="H1176" s="322"/>
      <c r="I1176" s="325"/>
      <c r="J1176" s="325"/>
      <c r="K1176" s="308"/>
    </row>
    <row r="1177" spans="1:11">
      <c r="A1177" s="322"/>
      <c r="B1177" s="323"/>
      <c r="C1177" s="322"/>
      <c r="D1177" s="322"/>
      <c r="E1177" s="324"/>
      <c r="F1177" s="322"/>
      <c r="G1177" s="322"/>
      <c r="H1177" s="322"/>
      <c r="I1177" s="325"/>
      <c r="J1177" s="325"/>
      <c r="K1177" s="308"/>
    </row>
    <row r="1178" spans="1:11">
      <c r="A1178" s="322"/>
      <c r="B1178" s="323"/>
      <c r="C1178" s="322"/>
      <c r="D1178" s="322"/>
      <c r="E1178" s="324"/>
      <c r="F1178" s="322"/>
      <c r="G1178" s="322"/>
      <c r="H1178" s="322"/>
      <c r="I1178" s="325"/>
      <c r="J1178" s="325"/>
      <c r="K1178" s="308"/>
    </row>
    <row r="1179" spans="1:11">
      <c r="A1179" s="322"/>
      <c r="B1179" s="323"/>
      <c r="C1179" s="322"/>
      <c r="D1179" s="322"/>
      <c r="E1179" s="324"/>
      <c r="F1179" s="322"/>
      <c r="G1179" s="322"/>
      <c r="H1179" s="322"/>
      <c r="I1179" s="325"/>
      <c r="J1179" s="325"/>
      <c r="K1179" s="308"/>
    </row>
    <row r="1180" spans="1:11">
      <c r="A1180" s="322"/>
      <c r="B1180" s="323"/>
      <c r="C1180" s="322"/>
      <c r="D1180" s="322"/>
      <c r="E1180" s="324"/>
      <c r="F1180" s="322"/>
      <c r="G1180" s="322"/>
      <c r="H1180" s="322"/>
      <c r="I1180" s="325"/>
      <c r="J1180" s="325"/>
      <c r="K1180" s="308"/>
    </row>
    <row r="1181" spans="1:11">
      <c r="A1181" s="322"/>
      <c r="B1181" s="323"/>
      <c r="C1181" s="322"/>
      <c r="D1181" s="322"/>
      <c r="E1181" s="324"/>
      <c r="F1181" s="322"/>
      <c r="G1181" s="322"/>
      <c r="H1181" s="322"/>
      <c r="I1181" s="325"/>
      <c r="J1181" s="325"/>
      <c r="K1181" s="308"/>
    </row>
    <row r="1182" spans="1:11">
      <c r="A1182" s="322"/>
      <c r="B1182" s="323"/>
      <c r="C1182" s="322"/>
      <c r="D1182" s="322"/>
      <c r="E1182" s="324"/>
      <c r="F1182" s="322"/>
      <c r="G1182" s="322"/>
      <c r="H1182" s="322"/>
      <c r="I1182" s="325"/>
      <c r="J1182" s="325"/>
      <c r="K1182" s="308"/>
    </row>
    <row r="1183" spans="1:11">
      <c r="A1183" s="322"/>
      <c r="B1183" s="323"/>
      <c r="C1183" s="322"/>
      <c r="D1183" s="322"/>
      <c r="E1183" s="324"/>
      <c r="F1183" s="322"/>
      <c r="G1183" s="322"/>
      <c r="H1183" s="322"/>
      <c r="I1183" s="325"/>
      <c r="J1183" s="325"/>
      <c r="K1183" s="308"/>
    </row>
    <row r="1184" spans="1:11">
      <c r="A1184" s="322"/>
      <c r="B1184" s="323"/>
      <c r="C1184" s="322"/>
      <c r="D1184" s="322"/>
      <c r="E1184" s="324"/>
      <c r="F1184" s="322"/>
      <c r="G1184" s="322"/>
      <c r="H1184" s="322"/>
      <c r="I1184" s="325"/>
      <c r="J1184" s="325"/>
      <c r="K1184" s="308"/>
    </row>
    <row r="1185" spans="1:11">
      <c r="A1185" s="322"/>
      <c r="B1185" s="323"/>
      <c r="C1185" s="322"/>
      <c r="D1185" s="322"/>
      <c r="E1185" s="324"/>
      <c r="F1185" s="322"/>
      <c r="G1185" s="322"/>
      <c r="H1185" s="322"/>
      <c r="I1185" s="325"/>
      <c r="J1185" s="325"/>
      <c r="K1185" s="308"/>
    </row>
    <row r="1186" spans="1:11">
      <c r="A1186" s="322"/>
      <c r="B1186" s="323"/>
      <c r="C1186" s="322"/>
      <c r="D1186" s="322"/>
      <c r="E1186" s="324"/>
      <c r="F1186" s="322"/>
      <c r="G1186" s="322"/>
      <c r="H1186" s="322"/>
      <c r="I1186" s="325"/>
      <c r="J1186" s="325"/>
      <c r="K1186" s="308"/>
    </row>
    <row r="1187" spans="1:11">
      <c r="A1187" s="322"/>
      <c r="B1187" s="323"/>
      <c r="C1187" s="322"/>
      <c r="D1187" s="322"/>
      <c r="E1187" s="324"/>
      <c r="F1187" s="322"/>
      <c r="G1187" s="322"/>
      <c r="H1187" s="322"/>
      <c r="I1187" s="325"/>
      <c r="J1187" s="325"/>
      <c r="K1187" s="308"/>
    </row>
    <row r="1188" spans="1:11">
      <c r="A1188" s="322"/>
      <c r="B1188" s="323"/>
      <c r="C1188" s="322"/>
      <c r="D1188" s="322"/>
      <c r="E1188" s="324"/>
      <c r="F1188" s="322"/>
      <c r="G1188" s="322"/>
      <c r="H1188" s="322"/>
      <c r="I1188" s="325"/>
      <c r="J1188" s="325"/>
      <c r="K1188" s="308"/>
    </row>
    <row r="1189" spans="1:11">
      <c r="A1189" s="322"/>
      <c r="B1189" s="323"/>
      <c r="C1189" s="322"/>
      <c r="D1189" s="322"/>
      <c r="E1189" s="324"/>
      <c r="F1189" s="322"/>
      <c r="G1189" s="322"/>
      <c r="H1189" s="322"/>
      <c r="I1189" s="325"/>
      <c r="J1189" s="325"/>
      <c r="K1189" s="308"/>
    </row>
    <row r="1190" spans="1:11">
      <c r="A1190" s="322"/>
      <c r="B1190" s="323"/>
      <c r="C1190" s="322"/>
      <c r="D1190" s="322"/>
      <c r="E1190" s="324"/>
      <c r="F1190" s="322"/>
      <c r="G1190" s="322"/>
      <c r="H1190" s="322"/>
      <c r="I1190" s="325"/>
      <c r="J1190" s="325"/>
      <c r="K1190" s="308"/>
    </row>
    <row r="1191" spans="1:11">
      <c r="A1191" s="322"/>
      <c r="B1191" s="323"/>
      <c r="C1191" s="322"/>
      <c r="D1191" s="322"/>
      <c r="E1191" s="324"/>
      <c r="F1191" s="322"/>
      <c r="G1191" s="322"/>
      <c r="H1191" s="322"/>
      <c r="I1191" s="325"/>
      <c r="J1191" s="325"/>
      <c r="K1191" s="308"/>
    </row>
    <row r="1192" spans="1:11">
      <c r="A1192" s="322"/>
      <c r="B1192" s="323"/>
      <c r="C1192" s="322"/>
      <c r="D1192" s="322"/>
      <c r="E1192" s="324"/>
      <c r="F1192" s="322"/>
      <c r="G1192" s="322"/>
      <c r="H1192" s="322"/>
      <c r="I1192" s="325"/>
      <c r="J1192" s="325"/>
      <c r="K1192" s="308"/>
    </row>
    <row r="1193" spans="1:11">
      <c r="A1193" s="322"/>
      <c r="B1193" s="323"/>
      <c r="C1193" s="322"/>
      <c r="D1193" s="322"/>
      <c r="E1193" s="324"/>
      <c r="F1193" s="322"/>
      <c r="G1193" s="322"/>
      <c r="H1193" s="322"/>
      <c r="I1193" s="325"/>
      <c r="J1193" s="325"/>
      <c r="K1193" s="308"/>
    </row>
    <row r="1194" spans="1:11">
      <c r="A1194" s="322"/>
      <c r="B1194" s="323"/>
      <c r="C1194" s="322"/>
      <c r="D1194" s="322"/>
      <c r="E1194" s="324"/>
      <c r="F1194" s="322"/>
      <c r="G1194" s="322"/>
      <c r="H1194" s="322"/>
      <c r="I1194" s="325"/>
      <c r="J1194" s="325"/>
      <c r="K1194" s="308"/>
    </row>
    <row r="1195" spans="1:11">
      <c r="A1195" s="322"/>
      <c r="B1195" s="323"/>
      <c r="C1195" s="322"/>
      <c r="D1195" s="322"/>
      <c r="E1195" s="324"/>
      <c r="F1195" s="322"/>
      <c r="G1195" s="322"/>
      <c r="H1195" s="322"/>
      <c r="I1195" s="325"/>
      <c r="J1195" s="325"/>
      <c r="K1195" s="308"/>
    </row>
    <row r="1196" spans="1:11">
      <c r="A1196" s="322"/>
      <c r="B1196" s="323"/>
      <c r="C1196" s="322"/>
      <c r="D1196" s="322"/>
      <c r="E1196" s="324"/>
      <c r="F1196" s="322"/>
      <c r="G1196" s="322"/>
      <c r="H1196" s="322"/>
      <c r="I1196" s="325"/>
      <c r="J1196" s="325"/>
      <c r="K1196" s="308"/>
    </row>
    <row r="1197" spans="1:11">
      <c r="A1197" s="322"/>
      <c r="B1197" s="323"/>
      <c r="C1197" s="322"/>
      <c r="D1197" s="322"/>
      <c r="E1197" s="324"/>
      <c r="F1197" s="322"/>
      <c r="G1197" s="322"/>
      <c r="H1197" s="322"/>
      <c r="I1197" s="325"/>
      <c r="J1197" s="325"/>
      <c r="K1197" s="308"/>
    </row>
    <row r="1198" spans="1:11">
      <c r="A1198" s="322"/>
      <c r="B1198" s="323"/>
      <c r="C1198" s="322"/>
      <c r="D1198" s="322"/>
      <c r="E1198" s="324"/>
      <c r="F1198" s="322"/>
      <c r="G1198" s="322"/>
      <c r="H1198" s="322"/>
      <c r="I1198" s="325"/>
      <c r="J1198" s="325"/>
      <c r="K1198" s="308"/>
    </row>
    <row r="1199" spans="1:11">
      <c r="A1199" s="322"/>
      <c r="B1199" s="323"/>
      <c r="C1199" s="322"/>
      <c r="D1199" s="322"/>
      <c r="E1199" s="324"/>
      <c r="F1199" s="322"/>
      <c r="G1199" s="322"/>
      <c r="H1199" s="322"/>
      <c r="I1199" s="325"/>
      <c r="J1199" s="325"/>
      <c r="K1199" s="308"/>
    </row>
    <row r="1200" spans="1:11">
      <c r="A1200" s="322"/>
      <c r="B1200" s="323"/>
      <c r="C1200" s="322"/>
      <c r="D1200" s="322"/>
      <c r="E1200" s="324"/>
      <c r="F1200" s="322"/>
      <c r="G1200" s="322"/>
      <c r="H1200" s="322"/>
      <c r="I1200" s="325"/>
      <c r="J1200" s="325"/>
      <c r="K1200" s="308"/>
    </row>
    <row r="1201" spans="1:11">
      <c r="A1201" s="322"/>
      <c r="B1201" s="323"/>
      <c r="C1201" s="322"/>
      <c r="D1201" s="322"/>
      <c r="E1201" s="324"/>
      <c r="F1201" s="322"/>
      <c r="G1201" s="322"/>
      <c r="H1201" s="322"/>
      <c r="I1201" s="325"/>
      <c r="J1201" s="325"/>
      <c r="K1201" s="308"/>
    </row>
    <row r="1202" spans="1:11">
      <c r="A1202" s="322"/>
      <c r="B1202" s="323"/>
      <c r="C1202" s="322"/>
      <c r="D1202" s="322"/>
      <c r="E1202" s="324"/>
      <c r="F1202" s="322"/>
      <c r="G1202" s="322"/>
      <c r="H1202" s="322"/>
      <c r="I1202" s="325"/>
      <c r="J1202" s="325"/>
      <c r="K1202" s="308"/>
    </row>
    <row r="1203" spans="1:11">
      <c r="A1203" s="322"/>
      <c r="B1203" s="323"/>
      <c r="C1203" s="322"/>
      <c r="D1203" s="322"/>
      <c r="E1203" s="324"/>
      <c r="F1203" s="322"/>
      <c r="G1203" s="322"/>
      <c r="H1203" s="322"/>
      <c r="I1203" s="325"/>
      <c r="J1203" s="325"/>
      <c r="K1203" s="308"/>
    </row>
    <row r="1204" spans="1:11">
      <c r="A1204" s="322"/>
      <c r="B1204" s="323"/>
      <c r="C1204" s="322"/>
      <c r="D1204" s="322"/>
      <c r="E1204" s="324"/>
      <c r="F1204" s="322"/>
      <c r="G1204" s="322"/>
      <c r="H1204" s="322"/>
      <c r="I1204" s="325"/>
      <c r="J1204" s="325"/>
      <c r="K1204" s="308"/>
    </row>
    <row r="1205" spans="1:11">
      <c r="A1205" s="322"/>
      <c r="B1205" s="323"/>
      <c r="C1205" s="322"/>
      <c r="D1205" s="322"/>
      <c r="E1205" s="324"/>
      <c r="F1205" s="322"/>
      <c r="G1205" s="322"/>
      <c r="H1205" s="322"/>
      <c r="I1205" s="325"/>
      <c r="J1205" s="325"/>
      <c r="K1205" s="308"/>
    </row>
    <row r="1206" spans="1:11">
      <c r="A1206" s="322"/>
      <c r="B1206" s="323"/>
      <c r="C1206" s="322"/>
      <c r="D1206" s="322"/>
      <c r="E1206" s="324"/>
      <c r="F1206" s="322"/>
      <c r="G1206" s="322"/>
      <c r="H1206" s="322"/>
      <c r="I1206" s="325"/>
      <c r="J1206" s="325"/>
      <c r="K1206" s="308"/>
    </row>
    <row r="1207" spans="1:11">
      <c r="A1207" s="322"/>
      <c r="B1207" s="323"/>
      <c r="C1207" s="322"/>
      <c r="D1207" s="322"/>
      <c r="E1207" s="324"/>
      <c r="F1207" s="322"/>
      <c r="G1207" s="322"/>
      <c r="H1207" s="322"/>
      <c r="I1207" s="325"/>
      <c r="J1207" s="325"/>
      <c r="K1207" s="308"/>
    </row>
    <row r="1208" spans="1:11">
      <c r="A1208" s="322"/>
      <c r="B1208" s="323"/>
      <c r="C1208" s="322"/>
      <c r="D1208" s="322"/>
      <c r="E1208" s="324"/>
      <c r="F1208" s="322"/>
      <c r="G1208" s="322"/>
      <c r="H1208" s="322"/>
      <c r="I1208" s="325"/>
      <c r="J1208" s="325"/>
      <c r="K1208" s="308"/>
    </row>
    <row r="1209" spans="1:11">
      <c r="A1209" s="322"/>
      <c r="B1209" s="323"/>
      <c r="C1209" s="322"/>
      <c r="D1209" s="322"/>
      <c r="E1209" s="324"/>
      <c r="F1209" s="322"/>
      <c r="G1209" s="322"/>
      <c r="H1209" s="322"/>
      <c r="I1209" s="325"/>
      <c r="J1209" s="325"/>
      <c r="K1209" s="308"/>
    </row>
    <row r="1210" spans="1:11">
      <c r="A1210" s="322"/>
      <c r="B1210" s="323"/>
      <c r="C1210" s="322"/>
      <c r="D1210" s="322"/>
      <c r="E1210" s="324"/>
      <c r="F1210" s="322"/>
      <c r="G1210" s="322"/>
      <c r="H1210" s="322"/>
      <c r="I1210" s="325"/>
      <c r="J1210" s="325"/>
      <c r="K1210" s="308"/>
    </row>
    <row r="1211" spans="1:11">
      <c r="A1211" s="322"/>
      <c r="B1211" s="323"/>
      <c r="C1211" s="322"/>
      <c r="D1211" s="322"/>
      <c r="E1211" s="324"/>
      <c r="F1211" s="322"/>
      <c r="G1211" s="322"/>
      <c r="H1211" s="322"/>
      <c r="I1211" s="325"/>
      <c r="J1211" s="325"/>
      <c r="K1211" s="308"/>
    </row>
    <row r="1212" spans="1:11">
      <c r="A1212" s="322"/>
      <c r="B1212" s="323"/>
      <c r="C1212" s="322"/>
      <c r="D1212" s="322"/>
      <c r="E1212" s="324"/>
      <c r="F1212" s="322"/>
      <c r="G1212" s="322"/>
      <c r="H1212" s="322"/>
      <c r="I1212" s="325"/>
      <c r="J1212" s="325"/>
      <c r="K1212" s="308"/>
    </row>
    <row r="1213" spans="1:11">
      <c r="A1213" s="322"/>
      <c r="B1213" s="323"/>
      <c r="C1213" s="322"/>
      <c r="D1213" s="322"/>
      <c r="E1213" s="324"/>
      <c r="F1213" s="322"/>
      <c r="G1213" s="322"/>
      <c r="H1213" s="322"/>
      <c r="I1213" s="325"/>
      <c r="J1213" s="325"/>
      <c r="K1213" s="308"/>
    </row>
    <row r="1214" spans="1:11">
      <c r="A1214" s="322"/>
      <c r="B1214" s="323"/>
      <c r="C1214" s="322"/>
      <c r="D1214" s="322"/>
      <c r="E1214" s="324"/>
      <c r="F1214" s="322"/>
      <c r="G1214" s="322"/>
      <c r="H1214" s="322"/>
      <c r="I1214" s="325"/>
      <c r="J1214" s="325"/>
      <c r="K1214" s="308"/>
    </row>
    <row r="1215" spans="1:11">
      <c r="A1215" s="322"/>
      <c r="B1215" s="323"/>
      <c r="C1215" s="322"/>
      <c r="D1215" s="322"/>
      <c r="E1215" s="324"/>
      <c r="F1215" s="322"/>
      <c r="G1215" s="322"/>
      <c r="H1215" s="322"/>
      <c r="I1215" s="325"/>
      <c r="J1215" s="325"/>
      <c r="K1215" s="308"/>
    </row>
    <row r="1216" spans="1:11">
      <c r="A1216" s="322"/>
      <c r="B1216" s="323"/>
      <c r="C1216" s="322"/>
      <c r="D1216" s="322"/>
      <c r="E1216" s="324"/>
      <c r="F1216" s="322"/>
      <c r="G1216" s="322"/>
      <c r="H1216" s="322"/>
      <c r="I1216" s="325"/>
      <c r="J1216" s="325"/>
      <c r="K1216" s="308"/>
    </row>
    <row r="1217" spans="1:11">
      <c r="A1217" s="322"/>
      <c r="B1217" s="323"/>
      <c r="C1217" s="322"/>
      <c r="D1217" s="322"/>
      <c r="E1217" s="324"/>
      <c r="F1217" s="322"/>
      <c r="G1217" s="322"/>
      <c r="H1217" s="322"/>
      <c r="I1217" s="325"/>
      <c r="J1217" s="325"/>
      <c r="K1217" s="308"/>
    </row>
    <row r="1218" spans="1:11">
      <c r="A1218" s="322"/>
      <c r="B1218" s="323"/>
      <c r="C1218" s="322"/>
      <c r="D1218" s="322"/>
      <c r="E1218" s="324"/>
      <c r="F1218" s="322"/>
      <c r="G1218" s="322"/>
      <c r="H1218" s="322"/>
      <c r="I1218" s="325"/>
      <c r="J1218" s="325"/>
      <c r="K1218" s="308"/>
    </row>
    <row r="1219" spans="1:11">
      <c r="A1219" s="322"/>
      <c r="B1219" s="323"/>
      <c r="C1219" s="322"/>
      <c r="D1219" s="322"/>
      <c r="E1219" s="324"/>
      <c r="F1219" s="322"/>
      <c r="G1219" s="322"/>
      <c r="H1219" s="322"/>
      <c r="I1219" s="325"/>
      <c r="J1219" s="325"/>
      <c r="K1219" s="308"/>
    </row>
    <row r="1220" spans="1:11">
      <c r="A1220" s="322"/>
      <c r="B1220" s="323"/>
      <c r="C1220" s="322"/>
      <c r="D1220" s="322"/>
      <c r="E1220" s="324"/>
      <c r="F1220" s="322"/>
      <c r="G1220" s="322"/>
      <c r="H1220" s="322"/>
      <c r="I1220" s="325"/>
      <c r="J1220" s="325"/>
      <c r="K1220" s="308"/>
    </row>
    <row r="1221" spans="1:11">
      <c r="A1221" s="322"/>
      <c r="B1221" s="323"/>
      <c r="C1221" s="322"/>
      <c r="D1221" s="322"/>
      <c r="E1221" s="324"/>
      <c r="F1221" s="322"/>
      <c r="G1221" s="322"/>
      <c r="H1221" s="322"/>
      <c r="I1221" s="325"/>
      <c r="J1221" s="325"/>
      <c r="K1221" s="308"/>
    </row>
    <row r="1222" spans="1:11">
      <c r="A1222" s="322"/>
      <c r="B1222" s="323"/>
      <c r="C1222" s="322"/>
      <c r="D1222" s="322"/>
      <c r="E1222" s="324"/>
      <c r="F1222" s="322"/>
      <c r="G1222" s="322"/>
      <c r="H1222" s="326"/>
      <c r="I1222" s="325"/>
      <c r="J1222" s="325"/>
      <c r="K1222" s="308"/>
    </row>
    <row r="1223" spans="1:11">
      <c r="A1223" s="322"/>
      <c r="B1223" s="323"/>
      <c r="C1223" s="322"/>
      <c r="D1223" s="322"/>
      <c r="E1223" s="324"/>
      <c r="F1223" s="322"/>
      <c r="G1223" s="322"/>
      <c r="H1223" s="322"/>
      <c r="I1223" s="325"/>
      <c r="J1223" s="325"/>
      <c r="K1223" s="308"/>
    </row>
    <row r="1224" spans="1:11">
      <c r="A1224" s="322"/>
      <c r="B1224" s="323"/>
      <c r="C1224" s="322"/>
      <c r="D1224" s="322"/>
      <c r="E1224" s="324"/>
      <c r="F1224" s="322"/>
      <c r="G1224" s="322"/>
      <c r="H1224" s="322"/>
      <c r="I1224" s="325"/>
      <c r="J1224" s="325"/>
      <c r="K1224" s="308"/>
    </row>
    <row r="1225" spans="1:11">
      <c r="A1225" s="322"/>
      <c r="B1225" s="323"/>
      <c r="C1225" s="322"/>
      <c r="D1225" s="322"/>
      <c r="E1225" s="324"/>
      <c r="F1225" s="322"/>
      <c r="G1225" s="322"/>
      <c r="H1225" s="322"/>
      <c r="I1225" s="325"/>
      <c r="J1225" s="325"/>
      <c r="K1225" s="308"/>
    </row>
    <row r="1226" spans="1:11">
      <c r="A1226" s="322"/>
      <c r="B1226" s="323"/>
      <c r="C1226" s="322"/>
      <c r="D1226" s="322"/>
      <c r="E1226" s="324"/>
      <c r="F1226" s="322"/>
      <c r="G1226" s="322"/>
      <c r="H1226" s="322"/>
      <c r="I1226" s="325"/>
      <c r="J1226" s="325"/>
      <c r="K1226" s="308"/>
    </row>
    <row r="1227" spans="1:11">
      <c r="A1227" s="322"/>
      <c r="B1227" s="323"/>
      <c r="C1227" s="322"/>
      <c r="D1227" s="322"/>
      <c r="E1227" s="324"/>
      <c r="F1227" s="322"/>
      <c r="G1227" s="322"/>
      <c r="H1227" s="322"/>
      <c r="I1227" s="325"/>
      <c r="J1227" s="325"/>
      <c r="K1227" s="308"/>
    </row>
    <row r="1228" spans="1:11">
      <c r="A1228" s="322"/>
      <c r="B1228" s="323"/>
      <c r="C1228" s="322"/>
      <c r="D1228" s="322"/>
      <c r="E1228" s="324"/>
      <c r="F1228" s="322"/>
      <c r="G1228" s="322"/>
      <c r="H1228" s="322"/>
      <c r="I1228" s="325"/>
      <c r="J1228" s="325"/>
      <c r="K1228" s="308"/>
    </row>
    <row r="1229" spans="1:11">
      <c r="A1229" s="322"/>
      <c r="B1229" s="323"/>
      <c r="C1229" s="322"/>
      <c r="D1229" s="322"/>
      <c r="E1229" s="324"/>
      <c r="F1229" s="322"/>
      <c r="G1229" s="322"/>
      <c r="H1229" s="322"/>
      <c r="I1229" s="325"/>
      <c r="J1229" s="325"/>
      <c r="K1229" s="308"/>
    </row>
    <row r="1230" spans="1:11">
      <c r="A1230" s="322"/>
      <c r="B1230" s="323"/>
      <c r="C1230" s="322"/>
      <c r="D1230" s="322"/>
      <c r="E1230" s="324"/>
      <c r="F1230" s="322"/>
      <c r="G1230" s="322"/>
      <c r="H1230" s="326"/>
      <c r="I1230" s="325"/>
      <c r="J1230" s="325"/>
      <c r="K1230" s="308"/>
    </row>
    <row r="1231" spans="1:11">
      <c r="A1231" s="322"/>
      <c r="B1231" s="323"/>
      <c r="C1231" s="322"/>
      <c r="D1231" s="322"/>
      <c r="E1231" s="324"/>
      <c r="F1231" s="322"/>
      <c r="G1231" s="322"/>
      <c r="H1231" s="322"/>
      <c r="I1231" s="325"/>
      <c r="J1231" s="325"/>
      <c r="K1231" s="308"/>
    </row>
    <row r="1232" spans="1:11">
      <c r="A1232" s="322"/>
      <c r="B1232" s="323"/>
      <c r="C1232" s="322"/>
      <c r="D1232" s="322"/>
      <c r="E1232" s="324"/>
      <c r="F1232" s="322"/>
      <c r="G1232" s="322"/>
      <c r="H1232" s="322"/>
      <c r="I1232" s="325"/>
      <c r="J1232" s="325"/>
      <c r="K1232" s="308"/>
    </row>
    <row r="1233" spans="1:11">
      <c r="A1233" s="322"/>
      <c r="B1233" s="323"/>
      <c r="C1233" s="322"/>
      <c r="D1233" s="322"/>
      <c r="E1233" s="324"/>
      <c r="F1233" s="322"/>
      <c r="G1233" s="322"/>
      <c r="H1233" s="322"/>
      <c r="I1233" s="325"/>
      <c r="J1233" s="325"/>
      <c r="K1233" s="308"/>
    </row>
    <row r="1234" spans="1:11">
      <c r="A1234" s="322"/>
      <c r="B1234" s="323"/>
      <c r="C1234" s="322"/>
      <c r="D1234" s="322"/>
      <c r="E1234" s="324"/>
      <c r="F1234" s="322"/>
      <c r="G1234" s="322"/>
      <c r="H1234" s="322"/>
      <c r="I1234" s="325"/>
      <c r="J1234" s="325"/>
      <c r="K1234" s="308"/>
    </row>
    <row r="1235" spans="1:11">
      <c r="A1235" s="322"/>
      <c r="B1235" s="323"/>
      <c r="C1235" s="322"/>
      <c r="D1235" s="322"/>
      <c r="E1235" s="324"/>
      <c r="F1235" s="322"/>
      <c r="G1235" s="322"/>
      <c r="H1235" s="322"/>
      <c r="I1235" s="325"/>
      <c r="J1235" s="325"/>
      <c r="K1235" s="308"/>
    </row>
    <row r="1236" spans="1:11">
      <c r="A1236" s="322"/>
      <c r="B1236" s="323"/>
      <c r="C1236" s="322"/>
      <c r="D1236" s="322"/>
      <c r="E1236" s="324"/>
      <c r="F1236" s="322"/>
      <c r="G1236" s="322"/>
      <c r="H1236" s="322"/>
      <c r="I1236" s="308"/>
      <c r="J1236" s="325"/>
      <c r="K1236" s="308"/>
    </row>
    <row r="1237" spans="1:11">
      <c r="A1237" s="322"/>
      <c r="B1237" s="323"/>
      <c r="C1237" s="322"/>
      <c r="D1237" s="322"/>
      <c r="E1237" s="324"/>
      <c r="F1237" s="322"/>
      <c r="G1237" s="322"/>
      <c r="H1237" s="322"/>
      <c r="I1237" s="325"/>
      <c r="J1237" s="325"/>
      <c r="K1237" s="308"/>
    </row>
    <row r="1238" spans="1:11">
      <c r="A1238" s="322"/>
      <c r="B1238" s="323"/>
      <c r="C1238" s="322"/>
      <c r="D1238" s="322"/>
      <c r="E1238" s="324"/>
      <c r="F1238" s="322"/>
      <c r="G1238" s="322"/>
      <c r="H1238" s="322"/>
      <c r="I1238" s="325"/>
      <c r="J1238" s="325"/>
      <c r="K1238" s="308"/>
    </row>
    <row r="1239" spans="1:11">
      <c r="A1239" s="322"/>
      <c r="B1239" s="323"/>
      <c r="C1239" s="322"/>
      <c r="D1239" s="322"/>
      <c r="E1239" s="324"/>
      <c r="F1239" s="322"/>
      <c r="G1239" s="322"/>
      <c r="H1239" s="322"/>
      <c r="I1239" s="325"/>
      <c r="J1239" s="325"/>
      <c r="K1239" s="308"/>
    </row>
    <row r="1240" spans="1:11">
      <c r="A1240" s="322"/>
      <c r="B1240" s="323"/>
      <c r="C1240" s="322"/>
      <c r="D1240" s="322"/>
      <c r="E1240" s="324"/>
      <c r="F1240" s="322"/>
      <c r="G1240" s="322"/>
      <c r="H1240" s="322"/>
      <c r="I1240" s="325"/>
      <c r="J1240" s="325"/>
      <c r="K1240" s="308"/>
    </row>
    <row r="1241" spans="1:11">
      <c r="A1241" s="322"/>
      <c r="B1241" s="323"/>
      <c r="C1241" s="322"/>
      <c r="D1241" s="322"/>
      <c r="E1241" s="324"/>
      <c r="F1241" s="322"/>
      <c r="G1241" s="322"/>
      <c r="H1241" s="322"/>
      <c r="I1241" s="325"/>
      <c r="J1241" s="325"/>
      <c r="K1241" s="308"/>
    </row>
    <row r="1242" spans="1:11">
      <c r="A1242" s="322"/>
      <c r="B1242" s="323"/>
      <c r="C1242" s="322"/>
      <c r="D1242" s="322"/>
      <c r="E1242" s="324"/>
      <c r="F1242" s="322"/>
      <c r="G1242" s="322"/>
      <c r="H1242" s="322"/>
      <c r="I1242" s="325"/>
      <c r="J1242" s="325"/>
      <c r="K1242" s="308"/>
    </row>
    <row r="1243" spans="1:11">
      <c r="A1243" s="322"/>
      <c r="B1243" s="323"/>
      <c r="C1243" s="322"/>
      <c r="D1243" s="322"/>
      <c r="E1243" s="324"/>
      <c r="F1243" s="322"/>
      <c r="G1243" s="322"/>
      <c r="H1243" s="326"/>
      <c r="I1243" s="325"/>
      <c r="J1243" s="325"/>
      <c r="K1243" s="308"/>
    </row>
    <row r="1244" spans="1:11">
      <c r="A1244" s="322"/>
      <c r="B1244" s="323"/>
      <c r="C1244" s="322"/>
      <c r="D1244" s="322"/>
      <c r="E1244" s="324"/>
      <c r="F1244" s="322"/>
      <c r="G1244" s="322"/>
      <c r="H1244" s="322"/>
      <c r="I1244" s="325"/>
      <c r="J1244" s="325"/>
      <c r="K1244" s="308"/>
    </row>
    <row r="1245" spans="1:11">
      <c r="A1245" s="322"/>
      <c r="B1245" s="323"/>
      <c r="C1245" s="322"/>
      <c r="D1245" s="322"/>
      <c r="E1245" s="324"/>
      <c r="F1245" s="322"/>
      <c r="G1245" s="322"/>
      <c r="H1245" s="322"/>
      <c r="I1245" s="325"/>
      <c r="J1245" s="325"/>
      <c r="K1245" s="308"/>
    </row>
    <row r="1246" spans="1:11">
      <c r="A1246" s="322"/>
      <c r="B1246" s="323"/>
      <c r="C1246" s="322"/>
      <c r="D1246" s="322"/>
      <c r="E1246" s="324"/>
      <c r="F1246" s="322"/>
      <c r="G1246" s="322"/>
      <c r="H1246" s="322"/>
      <c r="I1246" s="325"/>
      <c r="J1246" s="325"/>
      <c r="K1246" s="308"/>
    </row>
    <row r="1247" spans="1:11">
      <c r="A1247" s="322"/>
      <c r="B1247" s="323"/>
      <c r="C1247" s="322"/>
      <c r="D1247" s="322"/>
      <c r="E1247" s="324"/>
      <c r="F1247" s="322"/>
      <c r="G1247" s="322"/>
      <c r="H1247" s="322"/>
      <c r="I1247" s="325"/>
      <c r="J1247" s="325"/>
      <c r="K1247" s="308"/>
    </row>
    <row r="1248" spans="1:11">
      <c r="A1248" s="322"/>
      <c r="B1248" s="323"/>
      <c r="C1248" s="322"/>
      <c r="D1248" s="322"/>
      <c r="E1248" s="324"/>
      <c r="F1248" s="322"/>
      <c r="G1248" s="322"/>
      <c r="H1248" s="322"/>
      <c r="I1248" s="325"/>
      <c r="J1248" s="325"/>
      <c r="K1248" s="308"/>
    </row>
    <row r="1249" spans="1:11">
      <c r="A1249" s="322"/>
      <c r="B1249" s="323"/>
      <c r="C1249" s="322"/>
      <c r="D1249" s="322"/>
      <c r="E1249" s="324"/>
      <c r="F1249" s="322"/>
      <c r="G1249" s="322"/>
      <c r="H1249" s="322"/>
      <c r="I1249" s="325"/>
      <c r="J1249" s="325"/>
      <c r="K1249" s="308"/>
    </row>
    <row r="1250" spans="1:11">
      <c r="A1250" s="322"/>
      <c r="B1250" s="323"/>
      <c r="C1250" s="322"/>
      <c r="D1250" s="322"/>
      <c r="E1250" s="324"/>
      <c r="F1250" s="322"/>
      <c r="G1250" s="322"/>
      <c r="H1250" s="322"/>
      <c r="I1250" s="325"/>
      <c r="J1250" s="325"/>
      <c r="K1250" s="308"/>
    </row>
    <row r="1251" spans="1:11">
      <c r="A1251" s="322"/>
      <c r="B1251" s="323"/>
      <c r="C1251" s="322"/>
      <c r="D1251" s="322"/>
      <c r="E1251" s="324"/>
      <c r="F1251" s="322"/>
      <c r="G1251" s="322"/>
      <c r="H1251" s="322"/>
      <c r="I1251" s="325"/>
      <c r="J1251" s="325"/>
      <c r="K1251" s="308"/>
    </row>
    <row r="1252" spans="1:11">
      <c r="A1252" s="322"/>
      <c r="B1252" s="323"/>
      <c r="C1252" s="322"/>
      <c r="D1252" s="322"/>
      <c r="E1252" s="324"/>
      <c r="F1252" s="322"/>
      <c r="G1252" s="322"/>
      <c r="H1252" s="322"/>
      <c r="I1252" s="325"/>
      <c r="J1252" s="325"/>
      <c r="K1252" s="308"/>
    </row>
    <row r="1253" spans="1:11">
      <c r="A1253" s="322"/>
      <c r="B1253" s="323"/>
      <c r="C1253" s="322"/>
      <c r="D1253" s="322"/>
      <c r="E1253" s="324"/>
      <c r="F1253" s="322"/>
      <c r="G1253" s="322"/>
      <c r="H1253" s="322"/>
      <c r="I1253" s="325"/>
      <c r="J1253" s="325"/>
      <c r="K1253" s="308"/>
    </row>
    <row r="1254" spans="1:11">
      <c r="A1254" s="322"/>
      <c r="B1254" s="323"/>
      <c r="C1254" s="322"/>
      <c r="D1254" s="322"/>
      <c r="E1254" s="324"/>
      <c r="F1254" s="322"/>
      <c r="G1254" s="322"/>
      <c r="H1254" s="322"/>
      <c r="I1254" s="325"/>
      <c r="J1254" s="325"/>
      <c r="K1254" s="308"/>
    </row>
    <row r="1255" spans="1:11">
      <c r="A1255" s="322"/>
      <c r="B1255" s="323"/>
      <c r="C1255" s="322"/>
      <c r="D1255" s="322"/>
      <c r="E1255" s="324"/>
      <c r="F1255" s="322"/>
      <c r="G1255" s="322"/>
      <c r="H1255" s="322"/>
      <c r="I1255" s="325"/>
      <c r="J1255" s="325"/>
      <c r="K1255" s="308"/>
    </row>
    <row r="1256" spans="1:11">
      <c r="A1256" s="322"/>
      <c r="B1256" s="323"/>
      <c r="C1256" s="322"/>
      <c r="D1256" s="322"/>
      <c r="E1256" s="324"/>
      <c r="F1256" s="322"/>
      <c r="G1256" s="322"/>
      <c r="H1256" s="322"/>
      <c r="I1256" s="325"/>
      <c r="J1256" s="325"/>
      <c r="K1256" s="308"/>
    </row>
    <row r="1257" spans="1:11">
      <c r="A1257" s="322"/>
      <c r="B1257" s="323"/>
      <c r="C1257" s="322"/>
      <c r="D1257" s="322"/>
      <c r="E1257" s="324"/>
      <c r="F1257" s="322"/>
      <c r="G1257" s="322"/>
      <c r="H1257" s="322"/>
      <c r="I1257" s="325"/>
      <c r="J1257" s="325"/>
      <c r="K1257" s="308"/>
    </row>
    <row r="1258" spans="1:11">
      <c r="A1258" s="322"/>
      <c r="B1258" s="323"/>
      <c r="C1258" s="322"/>
      <c r="D1258" s="322"/>
      <c r="E1258" s="324"/>
      <c r="F1258" s="322"/>
      <c r="G1258" s="322"/>
      <c r="H1258" s="322"/>
      <c r="I1258" s="325"/>
      <c r="J1258" s="325"/>
      <c r="K1258" s="308"/>
    </row>
    <row r="1259" spans="1:11">
      <c r="A1259" s="322"/>
      <c r="B1259" s="323"/>
      <c r="C1259" s="322"/>
      <c r="D1259" s="322"/>
      <c r="E1259" s="324"/>
      <c r="F1259" s="322"/>
      <c r="G1259" s="322"/>
      <c r="H1259" s="322"/>
      <c r="I1259" s="325"/>
      <c r="J1259" s="325"/>
      <c r="K1259" s="308"/>
    </row>
    <row r="1260" spans="1:11">
      <c r="A1260" s="322"/>
      <c r="B1260" s="323"/>
      <c r="C1260" s="322"/>
      <c r="D1260" s="322"/>
      <c r="E1260" s="324"/>
      <c r="F1260" s="322"/>
      <c r="G1260" s="322"/>
      <c r="H1260" s="322"/>
      <c r="I1260" s="325"/>
      <c r="J1260" s="325"/>
      <c r="K1260" s="308"/>
    </row>
    <row r="1261" spans="1:11">
      <c r="A1261" s="322"/>
      <c r="B1261" s="323"/>
      <c r="C1261" s="322"/>
      <c r="D1261" s="322"/>
      <c r="E1261" s="324"/>
      <c r="F1261" s="322"/>
      <c r="G1261" s="322"/>
      <c r="H1261" s="322"/>
      <c r="I1261" s="325"/>
      <c r="J1261" s="325"/>
      <c r="K1261" s="308"/>
    </row>
    <row r="1262" spans="1:11">
      <c r="A1262" s="322"/>
      <c r="B1262" s="323"/>
      <c r="C1262" s="322"/>
      <c r="D1262" s="322"/>
      <c r="E1262" s="324"/>
      <c r="F1262" s="322"/>
      <c r="G1262" s="322"/>
      <c r="H1262" s="322"/>
      <c r="I1262" s="325"/>
      <c r="J1262" s="325"/>
      <c r="K1262" s="308"/>
    </row>
    <row r="1263" spans="1:11">
      <c r="A1263" s="322"/>
      <c r="B1263" s="323"/>
      <c r="C1263" s="322"/>
      <c r="D1263" s="322"/>
      <c r="E1263" s="324"/>
      <c r="F1263" s="322"/>
      <c r="G1263" s="322"/>
      <c r="H1263" s="322"/>
      <c r="I1263" s="325"/>
      <c r="J1263" s="325"/>
      <c r="K1263" s="308"/>
    </row>
    <row r="1264" spans="1:11">
      <c r="A1264" s="322"/>
      <c r="B1264" s="323"/>
      <c r="C1264" s="322"/>
      <c r="D1264" s="322"/>
      <c r="E1264" s="324"/>
      <c r="F1264" s="322"/>
      <c r="G1264" s="322"/>
      <c r="H1264" s="322"/>
      <c r="I1264" s="325"/>
      <c r="J1264" s="325"/>
      <c r="K1264" s="308"/>
    </row>
    <row r="1265" spans="1:11">
      <c r="A1265" s="322"/>
      <c r="B1265" s="323"/>
      <c r="C1265" s="322"/>
      <c r="D1265" s="322"/>
      <c r="E1265" s="324"/>
      <c r="F1265" s="322"/>
      <c r="G1265" s="322"/>
      <c r="H1265" s="322"/>
      <c r="I1265" s="325"/>
      <c r="J1265" s="325"/>
      <c r="K1265" s="308"/>
    </row>
    <row r="1266" spans="1:11">
      <c r="A1266" s="322"/>
      <c r="B1266" s="323"/>
      <c r="C1266" s="322"/>
      <c r="D1266" s="322"/>
      <c r="E1266" s="324"/>
      <c r="F1266" s="322"/>
      <c r="G1266" s="322"/>
      <c r="H1266" s="322"/>
      <c r="I1266" s="325"/>
      <c r="J1266" s="325"/>
      <c r="K1266" s="308"/>
    </row>
    <row r="1267" spans="1:11">
      <c r="A1267" s="322"/>
      <c r="B1267" s="323"/>
      <c r="C1267" s="322"/>
      <c r="D1267" s="322"/>
      <c r="E1267" s="324"/>
      <c r="F1267" s="322"/>
      <c r="G1267" s="322"/>
      <c r="H1267" s="322"/>
      <c r="I1267" s="325"/>
      <c r="J1267" s="325"/>
      <c r="K1267" s="308"/>
    </row>
    <row r="1268" spans="1:11">
      <c r="A1268" s="322"/>
      <c r="B1268" s="323"/>
      <c r="C1268" s="322"/>
      <c r="D1268" s="322"/>
      <c r="E1268" s="324"/>
      <c r="F1268" s="322"/>
      <c r="G1268" s="322"/>
      <c r="H1268" s="322"/>
      <c r="I1268" s="325"/>
      <c r="J1268" s="325"/>
      <c r="K1268" s="308"/>
    </row>
    <row r="1269" spans="1:11">
      <c r="A1269" s="322"/>
      <c r="B1269" s="323"/>
      <c r="C1269" s="322"/>
      <c r="D1269" s="322"/>
      <c r="E1269" s="324"/>
      <c r="F1269" s="322"/>
      <c r="G1269" s="322"/>
      <c r="H1269" s="322"/>
      <c r="I1269" s="325"/>
      <c r="J1269" s="325"/>
      <c r="K1269" s="308"/>
    </row>
    <row r="1270" spans="1:11">
      <c r="A1270" s="322"/>
      <c r="B1270" s="323"/>
      <c r="C1270" s="322"/>
      <c r="D1270" s="322"/>
      <c r="E1270" s="324"/>
      <c r="F1270" s="322"/>
      <c r="G1270" s="322"/>
      <c r="H1270" s="322"/>
      <c r="I1270" s="325"/>
      <c r="J1270" s="325"/>
      <c r="K1270" s="308"/>
    </row>
    <row r="1271" spans="1:11">
      <c r="A1271" s="322"/>
      <c r="B1271" s="323"/>
      <c r="C1271" s="322"/>
      <c r="D1271" s="322"/>
      <c r="E1271" s="324"/>
      <c r="F1271" s="322"/>
      <c r="G1271" s="322"/>
      <c r="H1271" s="322"/>
      <c r="I1271" s="325"/>
      <c r="J1271" s="325"/>
      <c r="K1271" s="308"/>
    </row>
    <row r="1272" spans="1:11">
      <c r="A1272" s="322"/>
      <c r="B1272" s="323"/>
      <c r="C1272" s="322"/>
      <c r="D1272" s="322"/>
      <c r="E1272" s="324"/>
      <c r="F1272" s="322"/>
      <c r="G1272" s="322"/>
      <c r="H1272" s="322"/>
      <c r="I1272" s="325"/>
      <c r="J1272" s="325"/>
      <c r="K1272" s="308"/>
    </row>
    <row r="1273" spans="1:11">
      <c r="A1273" s="322"/>
      <c r="B1273" s="323"/>
      <c r="C1273" s="322"/>
      <c r="D1273" s="322"/>
      <c r="E1273" s="324"/>
      <c r="F1273" s="322"/>
      <c r="G1273" s="322"/>
      <c r="H1273" s="322"/>
      <c r="I1273" s="325"/>
      <c r="J1273" s="325"/>
      <c r="K1273" s="308"/>
    </row>
    <row r="1274" spans="1:11">
      <c r="A1274" s="322"/>
      <c r="B1274" s="323"/>
      <c r="C1274" s="322"/>
      <c r="D1274" s="322"/>
      <c r="E1274" s="324"/>
      <c r="F1274" s="322"/>
      <c r="G1274" s="322"/>
      <c r="H1274" s="322"/>
      <c r="I1274" s="325"/>
      <c r="J1274" s="325"/>
      <c r="K1274" s="308"/>
    </row>
    <row r="1275" spans="1:11">
      <c r="A1275" s="322"/>
      <c r="B1275" s="323"/>
      <c r="C1275" s="322"/>
      <c r="D1275" s="322"/>
      <c r="E1275" s="324"/>
      <c r="F1275" s="322"/>
      <c r="G1275" s="322"/>
      <c r="H1275" s="322"/>
      <c r="I1275" s="325"/>
      <c r="J1275" s="325"/>
      <c r="K1275" s="308"/>
    </row>
    <row r="1276" spans="1:11">
      <c r="A1276" s="322"/>
      <c r="B1276" s="323"/>
      <c r="C1276" s="322"/>
      <c r="D1276" s="322"/>
      <c r="E1276" s="324"/>
      <c r="F1276" s="322"/>
      <c r="G1276" s="322"/>
      <c r="H1276" s="322"/>
      <c r="I1276" s="325"/>
      <c r="J1276" s="325"/>
      <c r="K1276" s="308"/>
    </row>
    <row r="1277" spans="1:11">
      <c r="A1277" s="322"/>
      <c r="B1277" s="323"/>
      <c r="C1277" s="322"/>
      <c r="D1277" s="322"/>
      <c r="E1277" s="324"/>
      <c r="F1277" s="322"/>
      <c r="G1277" s="322"/>
      <c r="H1277" s="322"/>
      <c r="I1277" s="325"/>
      <c r="J1277" s="325"/>
      <c r="K1277" s="308"/>
    </row>
    <row r="1278" spans="1:11">
      <c r="A1278" s="322"/>
      <c r="B1278" s="323"/>
      <c r="C1278" s="322"/>
      <c r="D1278" s="322"/>
      <c r="E1278" s="324"/>
      <c r="F1278" s="322"/>
      <c r="G1278" s="322"/>
      <c r="H1278" s="322"/>
      <c r="I1278" s="325"/>
      <c r="J1278" s="325"/>
      <c r="K1278" s="308"/>
    </row>
    <row r="1279" spans="1:11">
      <c r="A1279" s="322"/>
      <c r="B1279" s="323"/>
      <c r="C1279" s="322"/>
      <c r="D1279" s="322"/>
      <c r="E1279" s="324"/>
      <c r="F1279" s="322"/>
      <c r="G1279" s="322"/>
      <c r="H1279" s="322"/>
      <c r="I1279" s="325"/>
      <c r="J1279" s="325"/>
      <c r="K1279" s="308"/>
    </row>
    <row r="1280" spans="1:11">
      <c r="A1280" s="322"/>
      <c r="B1280" s="323"/>
      <c r="C1280" s="322"/>
      <c r="D1280" s="322"/>
      <c r="E1280" s="324"/>
      <c r="F1280" s="322"/>
      <c r="G1280" s="322"/>
      <c r="H1280" s="322"/>
      <c r="I1280" s="325"/>
      <c r="J1280" s="325"/>
      <c r="K1280" s="308"/>
    </row>
    <row r="1281" spans="1:11">
      <c r="A1281" s="322"/>
      <c r="B1281" s="323"/>
      <c r="C1281" s="322"/>
      <c r="D1281" s="322"/>
      <c r="E1281" s="324"/>
      <c r="F1281" s="322"/>
      <c r="G1281" s="322"/>
      <c r="H1281" s="322"/>
      <c r="I1281" s="325"/>
      <c r="J1281" s="325"/>
      <c r="K1281" s="308"/>
    </row>
    <row r="1282" spans="1:11">
      <c r="A1282" s="322"/>
      <c r="B1282" s="323"/>
      <c r="C1282" s="322"/>
      <c r="D1282" s="322"/>
      <c r="E1282" s="324"/>
      <c r="F1282" s="322"/>
      <c r="G1282" s="322"/>
      <c r="H1282" s="322"/>
      <c r="I1282" s="325"/>
      <c r="J1282" s="325"/>
      <c r="K1282" s="308"/>
    </row>
    <row r="1283" spans="1:11">
      <c r="A1283" s="322"/>
      <c r="B1283" s="323"/>
      <c r="C1283" s="322"/>
      <c r="D1283" s="322"/>
      <c r="E1283" s="324"/>
      <c r="F1283" s="322"/>
      <c r="G1283" s="322"/>
      <c r="H1283" s="322"/>
      <c r="I1283" s="325"/>
      <c r="J1283" s="325"/>
      <c r="K1283" s="308"/>
    </row>
    <row r="1284" spans="1:11">
      <c r="A1284" s="322"/>
      <c r="B1284" s="323"/>
      <c r="C1284" s="322"/>
      <c r="D1284" s="322"/>
      <c r="E1284" s="324"/>
      <c r="F1284" s="322"/>
      <c r="G1284" s="322"/>
      <c r="H1284" s="322"/>
      <c r="I1284" s="325"/>
      <c r="J1284" s="325"/>
      <c r="K1284" s="308"/>
    </row>
    <row r="1285" spans="1:11">
      <c r="A1285" s="322"/>
      <c r="B1285" s="323"/>
      <c r="C1285" s="322"/>
      <c r="D1285" s="322"/>
      <c r="E1285" s="324"/>
      <c r="F1285" s="322"/>
      <c r="G1285" s="322"/>
      <c r="H1285" s="322"/>
      <c r="I1285" s="325"/>
      <c r="J1285" s="325"/>
      <c r="K1285" s="308"/>
    </row>
    <row r="1286" spans="1:11">
      <c r="A1286" s="322"/>
      <c r="B1286" s="323"/>
      <c r="C1286" s="322"/>
      <c r="D1286" s="322"/>
      <c r="E1286" s="324"/>
      <c r="F1286" s="322"/>
      <c r="G1286" s="322"/>
      <c r="H1286" s="322"/>
      <c r="I1286" s="325"/>
      <c r="J1286" s="325"/>
      <c r="K1286" s="308"/>
    </row>
    <row r="1287" spans="1:11">
      <c r="A1287" s="322"/>
      <c r="B1287" s="323"/>
      <c r="C1287" s="322"/>
      <c r="D1287" s="322"/>
      <c r="E1287" s="324"/>
      <c r="F1287" s="322"/>
      <c r="G1287" s="322"/>
      <c r="H1287" s="322"/>
      <c r="I1287" s="325"/>
      <c r="J1287" s="325"/>
      <c r="K1287" s="308"/>
    </row>
    <row r="1288" spans="1:11">
      <c r="A1288" s="322"/>
      <c r="B1288" s="323"/>
      <c r="C1288" s="322"/>
      <c r="D1288" s="322"/>
      <c r="E1288" s="324"/>
      <c r="F1288" s="322"/>
      <c r="G1288" s="322"/>
      <c r="H1288" s="322"/>
      <c r="I1288" s="325"/>
      <c r="J1288" s="325"/>
      <c r="K1288" s="308"/>
    </row>
    <row r="1289" spans="1:11">
      <c r="A1289" s="322"/>
      <c r="B1289" s="323"/>
      <c r="C1289" s="322"/>
      <c r="D1289" s="322"/>
      <c r="E1289" s="324"/>
      <c r="F1289" s="322"/>
      <c r="G1289" s="322"/>
      <c r="H1289" s="322"/>
      <c r="I1289" s="325"/>
      <c r="J1289" s="325"/>
      <c r="K1289" s="308"/>
    </row>
    <row r="1290" spans="1:11">
      <c r="A1290" s="322"/>
      <c r="B1290" s="323"/>
      <c r="C1290" s="322"/>
      <c r="D1290" s="322"/>
      <c r="E1290" s="324"/>
      <c r="F1290" s="322"/>
      <c r="G1290" s="322"/>
      <c r="H1290" s="322"/>
      <c r="I1290" s="325"/>
      <c r="J1290" s="325"/>
      <c r="K1290" s="308"/>
    </row>
    <row r="1291" spans="1:11">
      <c r="A1291" s="322"/>
      <c r="B1291" s="323"/>
      <c r="C1291" s="322"/>
      <c r="D1291" s="322"/>
      <c r="E1291" s="324"/>
      <c r="F1291" s="322"/>
      <c r="G1291" s="322"/>
      <c r="H1291" s="322"/>
      <c r="I1291" s="325"/>
      <c r="J1291" s="325"/>
      <c r="K1291" s="308"/>
    </row>
    <row r="1292" spans="1:11">
      <c r="A1292" s="322"/>
      <c r="B1292" s="323"/>
      <c r="C1292" s="322"/>
      <c r="D1292" s="322"/>
      <c r="E1292" s="324"/>
      <c r="F1292" s="322"/>
      <c r="G1292" s="322"/>
      <c r="H1292" s="322"/>
      <c r="I1292" s="325"/>
      <c r="J1292" s="325"/>
      <c r="K1292" s="308"/>
    </row>
    <row r="1293" spans="1:11">
      <c r="A1293" s="322"/>
      <c r="B1293" s="323"/>
      <c r="C1293" s="322"/>
      <c r="D1293" s="322"/>
      <c r="E1293" s="324"/>
      <c r="F1293" s="322"/>
      <c r="G1293" s="322"/>
      <c r="H1293" s="322"/>
      <c r="I1293" s="325"/>
      <c r="J1293" s="325"/>
      <c r="K1293" s="308"/>
    </row>
    <row r="1294" spans="1:11">
      <c r="A1294" s="322"/>
      <c r="B1294" s="323"/>
      <c r="C1294" s="322"/>
      <c r="D1294" s="322"/>
      <c r="E1294" s="324"/>
      <c r="F1294" s="322"/>
      <c r="G1294" s="322"/>
      <c r="H1294" s="322"/>
      <c r="I1294" s="325"/>
      <c r="J1294" s="325"/>
      <c r="K1294" s="308"/>
    </row>
    <row r="1295" spans="1:11">
      <c r="A1295" s="322"/>
      <c r="B1295" s="323"/>
      <c r="C1295" s="322"/>
      <c r="D1295" s="322"/>
      <c r="E1295" s="324"/>
      <c r="F1295" s="322"/>
      <c r="G1295" s="322"/>
      <c r="H1295" s="326"/>
      <c r="I1295" s="308"/>
      <c r="J1295" s="325"/>
      <c r="K1295" s="308"/>
    </row>
    <row r="1296" spans="1:11">
      <c r="A1296" s="322"/>
      <c r="B1296" s="323"/>
      <c r="C1296" s="322"/>
      <c r="D1296" s="322"/>
      <c r="E1296" s="324"/>
      <c r="F1296" s="322"/>
      <c r="G1296" s="322"/>
      <c r="H1296" s="322"/>
      <c r="I1296" s="325"/>
      <c r="J1296" s="325"/>
      <c r="K1296" s="308"/>
    </row>
    <row r="1297" spans="1:11">
      <c r="A1297" s="322"/>
      <c r="B1297" s="323"/>
      <c r="C1297" s="322"/>
      <c r="D1297" s="322"/>
      <c r="E1297" s="324"/>
      <c r="F1297" s="322"/>
      <c r="G1297" s="322"/>
      <c r="H1297" s="322"/>
      <c r="I1297" s="325"/>
      <c r="J1297" s="325"/>
      <c r="K1297" s="308"/>
    </row>
    <row r="1298" spans="1:11">
      <c r="A1298" s="322"/>
      <c r="B1298" s="323"/>
      <c r="C1298" s="322"/>
      <c r="D1298" s="322"/>
      <c r="E1298" s="324"/>
      <c r="F1298" s="322"/>
      <c r="G1298" s="322"/>
      <c r="H1298" s="322"/>
      <c r="I1298" s="325"/>
      <c r="J1298" s="325"/>
      <c r="K1298" s="308"/>
    </row>
    <row r="1299" spans="1:11">
      <c r="A1299" s="322"/>
      <c r="B1299" s="323"/>
      <c r="C1299" s="322"/>
      <c r="D1299" s="322"/>
      <c r="E1299" s="324"/>
      <c r="F1299" s="322"/>
      <c r="G1299" s="322"/>
      <c r="H1299" s="322"/>
      <c r="I1299" s="325"/>
      <c r="J1299" s="325"/>
      <c r="K1299" s="308"/>
    </row>
    <row r="1300" spans="1:11">
      <c r="A1300" s="322"/>
      <c r="B1300" s="323"/>
      <c r="C1300" s="322"/>
      <c r="D1300" s="322"/>
      <c r="E1300" s="324"/>
      <c r="F1300" s="322"/>
      <c r="G1300" s="322"/>
      <c r="H1300" s="322"/>
      <c r="I1300" s="325"/>
      <c r="J1300" s="325"/>
      <c r="K1300" s="308"/>
    </row>
    <row r="1301" spans="1:11">
      <c r="A1301" s="322"/>
      <c r="B1301" s="323"/>
      <c r="C1301" s="322"/>
      <c r="D1301" s="322"/>
      <c r="E1301" s="324"/>
      <c r="F1301" s="322"/>
      <c r="G1301" s="322"/>
      <c r="H1301" s="322"/>
      <c r="I1301" s="325"/>
      <c r="J1301" s="325"/>
      <c r="K1301" s="308"/>
    </row>
    <row r="1302" spans="1:11">
      <c r="A1302" s="322"/>
      <c r="B1302" s="323"/>
      <c r="C1302" s="322"/>
      <c r="D1302" s="322"/>
      <c r="E1302" s="324"/>
      <c r="F1302" s="322"/>
      <c r="G1302" s="322"/>
      <c r="H1302" s="322"/>
      <c r="I1302" s="325"/>
      <c r="J1302" s="325"/>
      <c r="K1302" s="308"/>
    </row>
    <row r="1303" spans="1:11">
      <c r="A1303" s="322"/>
      <c r="B1303" s="323"/>
      <c r="C1303" s="322"/>
      <c r="D1303" s="322"/>
      <c r="E1303" s="324"/>
      <c r="F1303" s="322"/>
      <c r="G1303" s="322"/>
      <c r="H1303" s="322"/>
      <c r="I1303" s="325"/>
      <c r="J1303" s="325"/>
      <c r="K1303" s="308"/>
    </row>
    <row r="1304" spans="1:11">
      <c r="A1304" s="322"/>
      <c r="B1304" s="323"/>
      <c r="C1304" s="322"/>
      <c r="D1304" s="322"/>
      <c r="E1304" s="324"/>
      <c r="F1304" s="322"/>
      <c r="G1304" s="322"/>
      <c r="H1304" s="322"/>
      <c r="I1304" s="325"/>
      <c r="J1304" s="325"/>
      <c r="K1304" s="308"/>
    </row>
    <row r="1305" spans="1:11">
      <c r="A1305" s="322"/>
      <c r="B1305" s="323"/>
      <c r="C1305" s="322"/>
      <c r="D1305" s="322"/>
      <c r="E1305" s="324"/>
      <c r="F1305" s="322"/>
      <c r="G1305" s="322"/>
      <c r="H1305" s="322"/>
      <c r="I1305" s="325"/>
      <c r="J1305" s="325"/>
      <c r="K1305" s="308"/>
    </row>
    <row r="1306" spans="1:11">
      <c r="A1306" s="322"/>
      <c r="B1306" s="323"/>
      <c r="C1306" s="322"/>
      <c r="D1306" s="322"/>
      <c r="E1306" s="324"/>
      <c r="F1306" s="322"/>
      <c r="G1306" s="322"/>
      <c r="H1306" s="322"/>
      <c r="I1306" s="325"/>
      <c r="J1306" s="325"/>
      <c r="K1306" s="308"/>
    </row>
    <row r="1307" spans="1:11">
      <c r="A1307" s="322"/>
      <c r="B1307" s="323"/>
      <c r="C1307" s="322"/>
      <c r="D1307" s="322"/>
      <c r="E1307" s="324"/>
      <c r="F1307" s="322"/>
      <c r="G1307" s="322"/>
      <c r="H1307" s="322"/>
      <c r="I1307" s="325"/>
      <c r="J1307" s="325"/>
      <c r="K1307" s="308"/>
    </row>
    <row r="1308" spans="1:11">
      <c r="A1308" s="322"/>
      <c r="B1308" s="323"/>
      <c r="C1308" s="322"/>
      <c r="D1308" s="322"/>
      <c r="E1308" s="324"/>
      <c r="F1308" s="322"/>
      <c r="G1308" s="322"/>
      <c r="H1308" s="322"/>
      <c r="I1308" s="325"/>
      <c r="J1308" s="325"/>
      <c r="K1308" s="308"/>
    </row>
    <row r="1309" spans="1:11">
      <c r="A1309" s="322"/>
      <c r="B1309" s="323"/>
      <c r="C1309" s="322"/>
      <c r="D1309" s="322"/>
      <c r="E1309" s="324"/>
      <c r="F1309" s="322"/>
      <c r="G1309" s="322"/>
      <c r="H1309" s="322"/>
      <c r="I1309" s="325"/>
      <c r="J1309" s="325"/>
      <c r="K1309" s="308"/>
    </row>
    <row r="1310" spans="1:11">
      <c r="A1310" s="322"/>
      <c r="B1310" s="323"/>
      <c r="C1310" s="322"/>
      <c r="D1310" s="322"/>
      <c r="E1310" s="324"/>
      <c r="F1310" s="322"/>
      <c r="G1310" s="322"/>
      <c r="H1310" s="322"/>
      <c r="I1310" s="325"/>
      <c r="J1310" s="325"/>
      <c r="K1310" s="308"/>
    </row>
    <row r="1311" spans="1:11">
      <c r="A1311" s="322"/>
      <c r="B1311" s="323"/>
      <c r="C1311" s="322"/>
      <c r="D1311" s="322"/>
      <c r="E1311" s="324"/>
      <c r="F1311" s="322"/>
      <c r="G1311" s="322"/>
      <c r="H1311" s="322"/>
      <c r="I1311" s="325"/>
      <c r="J1311" s="325"/>
      <c r="K1311" s="308"/>
    </row>
    <row r="1312" spans="1:11">
      <c r="A1312" s="322"/>
      <c r="B1312" s="323"/>
      <c r="C1312" s="322"/>
      <c r="D1312" s="322"/>
      <c r="E1312" s="324"/>
      <c r="F1312" s="322"/>
      <c r="G1312" s="322"/>
      <c r="H1312" s="322"/>
      <c r="I1312" s="325"/>
      <c r="J1312" s="325"/>
      <c r="K1312" s="308"/>
    </row>
    <row r="1313" spans="1:11">
      <c r="A1313" s="322"/>
      <c r="B1313" s="323"/>
      <c r="C1313" s="322"/>
      <c r="D1313" s="322"/>
      <c r="E1313" s="324"/>
      <c r="F1313" s="322"/>
      <c r="G1313" s="322"/>
      <c r="H1313" s="322"/>
      <c r="I1313" s="325"/>
      <c r="J1313" s="325"/>
      <c r="K1313" s="308"/>
    </row>
    <row r="1314" spans="1:11">
      <c r="A1314" s="322"/>
      <c r="B1314" s="323"/>
      <c r="C1314" s="322"/>
      <c r="D1314" s="322"/>
      <c r="E1314" s="324"/>
      <c r="F1314" s="322"/>
      <c r="G1314" s="322"/>
      <c r="H1314" s="322"/>
      <c r="I1314" s="325"/>
      <c r="J1314" s="325"/>
      <c r="K1314" s="308"/>
    </row>
    <row r="1315" spans="1:11">
      <c r="A1315" s="322"/>
      <c r="B1315" s="323"/>
      <c r="C1315" s="322"/>
      <c r="D1315" s="322"/>
      <c r="E1315" s="324"/>
      <c r="F1315" s="322"/>
      <c r="G1315" s="322"/>
      <c r="H1315" s="322"/>
      <c r="I1315" s="325"/>
      <c r="J1315" s="325"/>
      <c r="K1315" s="308"/>
    </row>
    <row r="1316" spans="1:11">
      <c r="A1316" s="322"/>
      <c r="B1316" s="323"/>
      <c r="C1316" s="322"/>
      <c r="D1316" s="322"/>
      <c r="E1316" s="324"/>
      <c r="F1316" s="322"/>
      <c r="G1316" s="322"/>
      <c r="H1316" s="322"/>
      <c r="I1316" s="325"/>
      <c r="J1316" s="325"/>
      <c r="K1316" s="308"/>
    </row>
    <row r="1317" spans="1:11">
      <c r="A1317" s="322"/>
      <c r="B1317" s="323"/>
      <c r="C1317" s="322"/>
      <c r="D1317" s="322"/>
      <c r="E1317" s="324"/>
      <c r="F1317" s="322"/>
      <c r="G1317" s="322"/>
      <c r="H1317" s="322"/>
      <c r="I1317" s="325"/>
      <c r="J1317" s="325"/>
      <c r="K1317" s="308"/>
    </row>
    <row r="1318" spans="1:11">
      <c r="A1318" s="322"/>
      <c r="B1318" s="323"/>
      <c r="C1318" s="322"/>
      <c r="D1318" s="322"/>
      <c r="E1318" s="324"/>
      <c r="F1318" s="322"/>
      <c r="G1318" s="322"/>
      <c r="H1318" s="322"/>
      <c r="I1318" s="325"/>
      <c r="J1318" s="325"/>
      <c r="K1318" s="308"/>
    </row>
    <row r="1319" spans="1:11">
      <c r="A1319" s="322"/>
      <c r="B1319" s="323"/>
      <c r="C1319" s="322"/>
      <c r="D1319" s="322"/>
      <c r="E1319" s="324"/>
      <c r="F1319" s="322"/>
      <c r="G1319" s="322"/>
      <c r="H1319" s="322"/>
      <c r="I1319" s="325"/>
      <c r="J1319" s="325"/>
      <c r="K1319" s="308"/>
    </row>
    <row r="1320" spans="1:11">
      <c r="A1320" s="322"/>
      <c r="B1320" s="323"/>
      <c r="C1320" s="322"/>
      <c r="D1320" s="322"/>
      <c r="E1320" s="324"/>
      <c r="F1320" s="322"/>
      <c r="G1320" s="322"/>
      <c r="H1320" s="322"/>
      <c r="I1320" s="325"/>
      <c r="J1320" s="325"/>
      <c r="K1320" s="308"/>
    </row>
    <row r="1321" spans="1:11">
      <c r="A1321" s="322"/>
      <c r="B1321" s="323"/>
      <c r="C1321" s="322"/>
      <c r="D1321" s="322"/>
      <c r="E1321" s="324"/>
      <c r="F1321" s="322"/>
      <c r="G1321" s="322"/>
      <c r="H1321" s="322"/>
      <c r="I1321" s="325"/>
      <c r="J1321" s="325"/>
      <c r="K1321" s="308"/>
    </row>
    <row r="1322" spans="1:11">
      <c r="A1322" s="322"/>
      <c r="B1322" s="323"/>
      <c r="C1322" s="322"/>
      <c r="D1322" s="322"/>
      <c r="E1322" s="324"/>
      <c r="F1322" s="322"/>
      <c r="G1322" s="322"/>
      <c r="H1322" s="322"/>
      <c r="I1322" s="325"/>
      <c r="J1322" s="325"/>
      <c r="K1322" s="308"/>
    </row>
    <row r="1323" spans="1:11">
      <c r="A1323" s="322"/>
      <c r="B1323" s="323"/>
      <c r="C1323" s="322"/>
      <c r="D1323" s="322"/>
      <c r="E1323" s="324"/>
      <c r="F1323" s="322"/>
      <c r="G1323" s="322"/>
      <c r="H1323" s="322"/>
      <c r="I1323" s="325"/>
      <c r="J1323" s="325"/>
      <c r="K1323" s="308"/>
    </row>
    <row r="1324" spans="1:11">
      <c r="A1324" s="322"/>
      <c r="B1324" s="323"/>
      <c r="C1324" s="322"/>
      <c r="D1324" s="322"/>
      <c r="E1324" s="324"/>
      <c r="F1324" s="322"/>
      <c r="G1324" s="322"/>
      <c r="H1324" s="322"/>
      <c r="I1324" s="325"/>
      <c r="J1324" s="325"/>
      <c r="K1324" s="308"/>
    </row>
    <row r="1325" spans="1:11">
      <c r="A1325" s="322"/>
      <c r="B1325" s="323"/>
      <c r="C1325" s="322"/>
      <c r="D1325" s="322"/>
      <c r="E1325" s="324"/>
      <c r="F1325" s="322"/>
      <c r="G1325" s="322"/>
      <c r="H1325" s="322"/>
      <c r="I1325" s="325"/>
      <c r="J1325" s="325"/>
      <c r="K1325" s="308"/>
    </row>
    <row r="1326" spans="1:11">
      <c r="A1326" s="322"/>
      <c r="B1326" s="323"/>
      <c r="C1326" s="322"/>
      <c r="D1326" s="322"/>
      <c r="E1326" s="324"/>
      <c r="F1326" s="322"/>
      <c r="G1326" s="322"/>
      <c r="H1326" s="326"/>
      <c r="I1326" s="325"/>
      <c r="J1326" s="325"/>
      <c r="K1326" s="308"/>
    </row>
    <row r="1327" spans="1:11">
      <c r="A1327" s="322"/>
      <c r="B1327" s="323"/>
      <c r="C1327" s="322"/>
      <c r="D1327" s="322"/>
      <c r="E1327" s="324"/>
      <c r="F1327" s="322"/>
      <c r="G1327" s="322"/>
      <c r="H1327" s="322"/>
      <c r="I1327" s="325"/>
      <c r="J1327" s="325"/>
      <c r="K1327" s="308"/>
    </row>
    <row r="1328" spans="1:11">
      <c r="A1328" s="322"/>
      <c r="B1328" s="323"/>
      <c r="C1328" s="322"/>
      <c r="D1328" s="322"/>
      <c r="E1328" s="324"/>
      <c r="F1328" s="322"/>
      <c r="G1328" s="322"/>
      <c r="H1328" s="322"/>
      <c r="I1328" s="325"/>
      <c r="J1328" s="325"/>
      <c r="K1328" s="308"/>
    </row>
    <row r="1329" spans="1:11">
      <c r="A1329" s="322"/>
      <c r="B1329" s="323"/>
      <c r="C1329" s="322"/>
      <c r="D1329" s="322"/>
      <c r="E1329" s="324"/>
      <c r="F1329" s="322"/>
      <c r="G1329" s="322"/>
      <c r="H1329" s="322"/>
      <c r="I1329" s="325"/>
      <c r="J1329" s="325"/>
      <c r="K1329" s="308"/>
    </row>
    <row r="1330" spans="1:11">
      <c r="A1330" s="322"/>
      <c r="B1330" s="323"/>
      <c r="C1330" s="322"/>
      <c r="D1330" s="322"/>
      <c r="E1330" s="324"/>
      <c r="F1330" s="322"/>
      <c r="G1330" s="322"/>
      <c r="H1330" s="322"/>
      <c r="I1330" s="325"/>
      <c r="J1330" s="325"/>
      <c r="K1330" s="308"/>
    </row>
    <row r="1331" spans="1:11">
      <c r="A1331" s="322"/>
      <c r="B1331" s="323"/>
      <c r="C1331" s="322"/>
      <c r="D1331" s="322"/>
      <c r="E1331" s="324"/>
      <c r="F1331" s="322"/>
      <c r="G1331" s="322"/>
      <c r="H1331" s="322"/>
      <c r="I1331" s="325"/>
      <c r="J1331" s="325"/>
      <c r="K1331" s="308"/>
    </row>
    <row r="1332" spans="1:11">
      <c r="A1332" s="322"/>
      <c r="B1332" s="323"/>
      <c r="C1332" s="322"/>
      <c r="D1332" s="322"/>
      <c r="E1332" s="324"/>
      <c r="F1332" s="322"/>
      <c r="G1332" s="322"/>
      <c r="H1332" s="322"/>
      <c r="I1332" s="325"/>
      <c r="J1332" s="325"/>
      <c r="K1332" s="308"/>
    </row>
    <row r="1333" spans="1:11">
      <c r="A1333" s="322"/>
      <c r="B1333" s="323"/>
      <c r="C1333" s="322"/>
      <c r="D1333" s="322"/>
      <c r="E1333" s="324"/>
      <c r="F1333" s="322"/>
      <c r="G1333" s="322"/>
      <c r="H1333" s="322"/>
      <c r="I1333" s="325"/>
      <c r="J1333" s="325"/>
      <c r="K1333" s="308"/>
    </row>
    <row r="1334" spans="1:11">
      <c r="A1334" s="322"/>
      <c r="B1334" s="323"/>
      <c r="C1334" s="322"/>
      <c r="D1334" s="322"/>
      <c r="E1334" s="324"/>
      <c r="F1334" s="322"/>
      <c r="G1334" s="322"/>
      <c r="H1334" s="322"/>
      <c r="I1334" s="325"/>
      <c r="J1334" s="325"/>
      <c r="K1334" s="308"/>
    </row>
    <row r="1335" spans="1:11">
      <c r="A1335" s="322"/>
      <c r="B1335" s="323"/>
      <c r="C1335" s="322"/>
      <c r="D1335" s="322"/>
      <c r="E1335" s="324"/>
      <c r="F1335" s="322"/>
      <c r="G1335" s="322"/>
      <c r="H1335" s="322"/>
      <c r="I1335" s="325"/>
      <c r="J1335" s="325"/>
      <c r="K1335" s="308"/>
    </row>
    <row r="1336" spans="1:11">
      <c r="A1336" s="322"/>
      <c r="B1336" s="323"/>
      <c r="C1336" s="322"/>
      <c r="D1336" s="322"/>
      <c r="E1336" s="324"/>
      <c r="F1336" s="322"/>
      <c r="G1336" s="322"/>
      <c r="H1336" s="322"/>
      <c r="I1336" s="325"/>
      <c r="J1336" s="325"/>
      <c r="K1336" s="308"/>
    </row>
    <row r="1337" spans="1:11">
      <c r="A1337" s="322"/>
      <c r="B1337" s="323"/>
      <c r="C1337" s="322"/>
      <c r="D1337" s="322"/>
      <c r="E1337" s="324"/>
      <c r="F1337" s="322"/>
      <c r="G1337" s="322"/>
      <c r="H1337" s="322"/>
      <c r="I1337" s="325"/>
      <c r="J1337" s="325"/>
      <c r="K1337" s="308"/>
    </row>
    <row r="1338" spans="1:11">
      <c r="A1338" s="322"/>
      <c r="B1338" s="323"/>
      <c r="C1338" s="322"/>
      <c r="D1338" s="322"/>
      <c r="E1338" s="324"/>
      <c r="F1338" s="322"/>
      <c r="G1338" s="322"/>
      <c r="H1338" s="322"/>
      <c r="I1338" s="325"/>
      <c r="J1338" s="325"/>
      <c r="K1338" s="308"/>
    </row>
    <row r="1339" spans="1:11">
      <c r="A1339" s="322"/>
      <c r="B1339" s="323"/>
      <c r="C1339" s="322"/>
      <c r="D1339" s="322"/>
      <c r="E1339" s="324"/>
      <c r="F1339" s="322"/>
      <c r="G1339" s="322"/>
      <c r="H1339" s="322"/>
      <c r="I1339" s="325"/>
      <c r="J1339" s="325"/>
      <c r="K1339" s="308"/>
    </row>
    <row r="1340" spans="1:11">
      <c r="A1340" s="322"/>
      <c r="B1340" s="323"/>
      <c r="C1340" s="322"/>
      <c r="D1340" s="322"/>
      <c r="E1340" s="324"/>
      <c r="F1340" s="322"/>
      <c r="G1340" s="322"/>
      <c r="H1340" s="322"/>
      <c r="I1340" s="325"/>
      <c r="J1340" s="325"/>
      <c r="K1340" s="308"/>
    </row>
    <row r="1341" spans="1:11">
      <c r="A1341" s="322"/>
      <c r="B1341" s="323"/>
      <c r="C1341" s="322"/>
      <c r="D1341" s="322"/>
      <c r="E1341" s="324"/>
      <c r="F1341" s="322"/>
      <c r="G1341" s="322"/>
      <c r="H1341" s="322"/>
      <c r="I1341" s="325"/>
      <c r="J1341" s="325"/>
      <c r="K1341" s="308"/>
    </row>
    <row r="1342" spans="1:11">
      <c r="A1342" s="322"/>
      <c r="B1342" s="323"/>
      <c r="C1342" s="322"/>
      <c r="D1342" s="322"/>
      <c r="E1342" s="324"/>
      <c r="F1342" s="322"/>
      <c r="G1342" s="322"/>
      <c r="H1342" s="322"/>
      <c r="I1342" s="325"/>
      <c r="J1342" s="325"/>
      <c r="K1342" s="308"/>
    </row>
    <row r="1343" spans="1:11">
      <c r="A1343" s="322"/>
      <c r="B1343" s="323"/>
      <c r="C1343" s="322"/>
      <c r="D1343" s="322"/>
      <c r="E1343" s="324"/>
      <c r="F1343" s="322"/>
      <c r="G1343" s="322"/>
      <c r="H1343" s="322"/>
      <c r="I1343" s="325"/>
      <c r="J1343" s="325"/>
      <c r="K1343" s="308"/>
    </row>
    <row r="1344" spans="1:11">
      <c r="A1344" s="322"/>
      <c r="B1344" s="323"/>
      <c r="C1344" s="322"/>
      <c r="D1344" s="322"/>
      <c r="E1344" s="324"/>
      <c r="F1344" s="322"/>
      <c r="G1344" s="322"/>
      <c r="H1344" s="322"/>
      <c r="I1344" s="325"/>
      <c r="J1344" s="325"/>
      <c r="K1344" s="308"/>
    </row>
    <row r="1345" spans="1:11">
      <c r="A1345" s="322"/>
      <c r="B1345" s="323"/>
      <c r="C1345" s="322"/>
      <c r="D1345" s="322"/>
      <c r="E1345" s="324"/>
      <c r="F1345" s="322"/>
      <c r="G1345" s="322"/>
      <c r="H1345" s="322"/>
      <c r="I1345" s="325"/>
      <c r="J1345" s="325"/>
      <c r="K1345" s="308"/>
    </row>
    <row r="1346" spans="1:11">
      <c r="A1346" s="322"/>
      <c r="B1346" s="323"/>
      <c r="C1346" s="322"/>
      <c r="D1346" s="322"/>
      <c r="E1346" s="324"/>
      <c r="F1346" s="322"/>
      <c r="G1346" s="322"/>
      <c r="H1346" s="322"/>
      <c r="I1346" s="325"/>
      <c r="J1346" s="325"/>
      <c r="K1346" s="308"/>
    </row>
    <row r="1347" spans="1:11">
      <c r="A1347" s="322"/>
      <c r="B1347" s="323"/>
      <c r="C1347" s="322"/>
      <c r="D1347" s="322"/>
      <c r="E1347" s="324"/>
      <c r="F1347" s="322"/>
      <c r="G1347" s="322"/>
      <c r="H1347" s="322"/>
      <c r="I1347" s="325"/>
      <c r="J1347" s="325"/>
      <c r="K1347" s="308"/>
    </row>
    <row r="1348" spans="1:11">
      <c r="A1348" s="322"/>
      <c r="B1348" s="323"/>
      <c r="C1348" s="322"/>
      <c r="D1348" s="322"/>
      <c r="E1348" s="324"/>
      <c r="F1348" s="322"/>
      <c r="G1348" s="322"/>
      <c r="H1348" s="322"/>
      <c r="I1348" s="325"/>
      <c r="J1348" s="325"/>
      <c r="K1348" s="308"/>
    </row>
    <row r="1349" spans="1:11">
      <c r="A1349" s="322"/>
      <c r="B1349" s="323"/>
      <c r="C1349" s="322"/>
      <c r="D1349" s="322"/>
      <c r="E1349" s="324"/>
      <c r="F1349" s="322"/>
      <c r="G1349" s="322"/>
      <c r="H1349" s="322"/>
      <c r="I1349" s="325"/>
      <c r="J1349" s="325"/>
      <c r="K1349" s="308"/>
    </row>
    <row r="1350" spans="1:11">
      <c r="A1350" s="322"/>
      <c r="B1350" s="323"/>
      <c r="C1350" s="322"/>
      <c r="D1350" s="322"/>
      <c r="E1350" s="324"/>
      <c r="F1350" s="322"/>
      <c r="G1350" s="322"/>
      <c r="H1350" s="322"/>
      <c r="I1350" s="325"/>
      <c r="J1350" s="325"/>
      <c r="K1350" s="308"/>
    </row>
    <row r="1351" spans="1:11">
      <c r="A1351" s="322"/>
      <c r="B1351" s="323"/>
      <c r="C1351" s="322"/>
      <c r="D1351" s="322"/>
      <c r="E1351" s="324"/>
      <c r="F1351" s="322"/>
      <c r="G1351" s="322"/>
      <c r="H1351" s="322"/>
      <c r="I1351" s="325"/>
      <c r="J1351" s="325"/>
      <c r="K1351" s="308"/>
    </row>
    <row r="1352" spans="1:11">
      <c r="A1352" s="322"/>
      <c r="B1352" s="323"/>
      <c r="C1352" s="322"/>
      <c r="D1352" s="322"/>
      <c r="E1352" s="324"/>
      <c r="F1352" s="322"/>
      <c r="G1352" s="322"/>
      <c r="H1352" s="322"/>
      <c r="I1352" s="325"/>
      <c r="J1352" s="325"/>
      <c r="K1352" s="308"/>
    </row>
    <row r="1353" spans="1:11">
      <c r="A1353" s="322"/>
      <c r="B1353" s="323"/>
      <c r="C1353" s="322"/>
      <c r="D1353" s="322"/>
      <c r="E1353" s="324"/>
      <c r="F1353" s="322"/>
      <c r="G1353" s="322"/>
      <c r="H1353" s="322"/>
      <c r="I1353" s="325"/>
      <c r="J1353" s="325"/>
      <c r="K1353" s="308"/>
    </row>
    <row r="1354" spans="1:11">
      <c r="A1354" s="322"/>
      <c r="B1354" s="323"/>
      <c r="C1354" s="322"/>
      <c r="D1354" s="322"/>
      <c r="E1354" s="324"/>
      <c r="F1354" s="322"/>
      <c r="G1354" s="322"/>
      <c r="H1354" s="322"/>
      <c r="I1354" s="325"/>
      <c r="J1354" s="325"/>
      <c r="K1354" s="308"/>
    </row>
    <row r="1355" spans="1:11">
      <c r="A1355" s="322"/>
      <c r="B1355" s="323"/>
      <c r="C1355" s="322"/>
      <c r="D1355" s="322"/>
      <c r="E1355" s="324"/>
      <c r="F1355" s="322"/>
      <c r="G1355" s="322"/>
      <c r="H1355" s="322"/>
      <c r="I1355" s="325"/>
      <c r="J1355" s="325"/>
      <c r="K1355" s="308"/>
    </row>
    <row r="1356" spans="1:11">
      <c r="A1356" s="322"/>
      <c r="B1356" s="323"/>
      <c r="C1356" s="322"/>
      <c r="D1356" s="322"/>
      <c r="E1356" s="324"/>
      <c r="F1356" s="322"/>
      <c r="G1356" s="322"/>
      <c r="H1356" s="322"/>
      <c r="I1356" s="325"/>
      <c r="J1356" s="325"/>
      <c r="K1356" s="308"/>
    </row>
    <row r="1357" spans="1:11">
      <c r="A1357" s="322"/>
      <c r="B1357" s="323"/>
      <c r="C1357" s="322"/>
      <c r="D1357" s="322"/>
      <c r="E1357" s="324"/>
      <c r="F1357" s="322"/>
      <c r="G1357" s="322"/>
      <c r="H1357" s="322"/>
      <c r="I1357" s="325"/>
      <c r="J1357" s="325"/>
      <c r="K1357" s="308"/>
    </row>
    <row r="1358" spans="1:11">
      <c r="A1358" s="322"/>
      <c r="B1358" s="323"/>
      <c r="C1358" s="322"/>
      <c r="D1358" s="322"/>
      <c r="E1358" s="324"/>
      <c r="F1358" s="322"/>
      <c r="G1358" s="322"/>
      <c r="H1358" s="322"/>
      <c r="I1358" s="325"/>
      <c r="J1358" s="325"/>
      <c r="K1358" s="308"/>
    </row>
    <row r="1359" spans="1:11">
      <c r="A1359" s="322"/>
      <c r="B1359" s="323"/>
      <c r="C1359" s="322"/>
      <c r="D1359" s="322"/>
      <c r="E1359" s="324"/>
      <c r="F1359" s="322"/>
      <c r="G1359" s="322"/>
      <c r="H1359" s="322"/>
      <c r="I1359" s="325"/>
      <c r="J1359" s="325"/>
      <c r="K1359" s="308"/>
    </row>
    <row r="1360" spans="1:11">
      <c r="A1360" s="322"/>
      <c r="B1360" s="323"/>
      <c r="C1360" s="322"/>
      <c r="D1360" s="322"/>
      <c r="E1360" s="324"/>
      <c r="F1360" s="322"/>
      <c r="G1360" s="322"/>
      <c r="H1360" s="322"/>
      <c r="I1360" s="325"/>
      <c r="J1360" s="325"/>
      <c r="K1360" s="308"/>
    </row>
    <row r="1361" spans="1:11">
      <c r="A1361" s="322"/>
      <c r="B1361" s="323"/>
      <c r="C1361" s="322"/>
      <c r="D1361" s="322"/>
      <c r="E1361" s="324"/>
      <c r="F1361" s="322"/>
      <c r="G1361" s="322"/>
      <c r="H1361" s="322"/>
      <c r="I1361" s="325"/>
      <c r="J1361" s="325"/>
      <c r="K1361" s="308"/>
    </row>
    <row r="1362" spans="1:11">
      <c r="A1362" s="322"/>
      <c r="B1362" s="323"/>
      <c r="C1362" s="322"/>
      <c r="D1362" s="322"/>
      <c r="E1362" s="324"/>
      <c r="F1362" s="322"/>
      <c r="G1362" s="322"/>
      <c r="H1362" s="322"/>
      <c r="I1362" s="325"/>
      <c r="J1362" s="325"/>
      <c r="K1362" s="308"/>
    </row>
    <row r="1363" spans="1:11">
      <c r="A1363" s="322"/>
      <c r="B1363" s="323"/>
      <c r="C1363" s="322"/>
      <c r="D1363" s="322"/>
      <c r="E1363" s="324"/>
      <c r="F1363" s="322"/>
      <c r="G1363" s="322"/>
      <c r="H1363" s="326"/>
      <c r="I1363" s="325"/>
      <c r="J1363" s="325"/>
      <c r="K1363" s="308"/>
    </row>
    <row r="1364" spans="1:11">
      <c r="A1364" s="322"/>
      <c r="B1364" s="323"/>
      <c r="C1364" s="322"/>
      <c r="D1364" s="322"/>
      <c r="E1364" s="324"/>
      <c r="F1364" s="322"/>
      <c r="G1364" s="322"/>
      <c r="H1364" s="322"/>
      <c r="I1364" s="325"/>
      <c r="J1364" s="325"/>
      <c r="K1364" s="308"/>
    </row>
    <row r="1365" spans="1:11">
      <c r="A1365" s="322"/>
      <c r="B1365" s="323"/>
      <c r="C1365" s="322"/>
      <c r="D1365" s="322"/>
      <c r="E1365" s="324"/>
      <c r="F1365" s="322"/>
      <c r="G1365" s="322"/>
      <c r="H1365" s="326"/>
      <c r="I1365" s="325"/>
      <c r="J1365" s="325"/>
      <c r="K1365" s="308"/>
    </row>
    <row r="1366" spans="1:11">
      <c r="A1366" s="322"/>
      <c r="B1366" s="323"/>
      <c r="C1366" s="322"/>
      <c r="D1366" s="322"/>
      <c r="E1366" s="324"/>
      <c r="F1366" s="322"/>
      <c r="G1366" s="322"/>
      <c r="H1366" s="326"/>
      <c r="I1366" s="325"/>
      <c r="J1366" s="325"/>
      <c r="K1366" s="308"/>
    </row>
    <row r="1367" spans="1:11">
      <c r="A1367" s="322"/>
      <c r="B1367" s="323"/>
      <c r="C1367" s="322"/>
      <c r="D1367" s="322"/>
      <c r="E1367" s="324"/>
      <c r="F1367" s="322"/>
      <c r="G1367" s="322"/>
      <c r="H1367" s="322"/>
      <c r="I1367" s="325"/>
      <c r="J1367" s="325"/>
      <c r="K1367" s="308"/>
    </row>
    <row r="1368" spans="1:11">
      <c r="A1368" s="322"/>
      <c r="B1368" s="323"/>
      <c r="C1368" s="322"/>
      <c r="D1368" s="322"/>
      <c r="E1368" s="324"/>
      <c r="F1368" s="322"/>
      <c r="G1368" s="322"/>
      <c r="H1368" s="322"/>
      <c r="I1368" s="308"/>
      <c r="J1368" s="325"/>
      <c r="K1368" s="308"/>
    </row>
    <row r="1369" spans="1:11">
      <c r="A1369" s="322"/>
      <c r="B1369" s="323"/>
      <c r="C1369" s="322"/>
      <c r="D1369" s="322"/>
      <c r="E1369" s="324"/>
      <c r="F1369" s="322"/>
      <c r="G1369" s="322"/>
      <c r="H1369" s="322"/>
      <c r="I1369" s="325"/>
      <c r="J1369" s="325"/>
      <c r="K1369" s="308"/>
    </row>
    <row r="1370" spans="1:11">
      <c r="A1370" s="322"/>
      <c r="B1370" s="323"/>
      <c r="C1370" s="322"/>
      <c r="D1370" s="322"/>
      <c r="E1370" s="324"/>
      <c r="F1370" s="322"/>
      <c r="G1370" s="322"/>
      <c r="H1370" s="322"/>
      <c r="I1370" s="325"/>
      <c r="J1370" s="325"/>
      <c r="K1370" s="308"/>
    </row>
    <row r="1371" spans="1:11">
      <c r="A1371" s="322"/>
      <c r="B1371" s="323"/>
      <c r="C1371" s="322"/>
      <c r="D1371" s="322"/>
      <c r="E1371" s="324"/>
      <c r="F1371" s="322"/>
      <c r="G1371" s="322"/>
      <c r="H1371" s="322"/>
      <c r="I1371" s="325"/>
      <c r="J1371" s="325"/>
      <c r="K1371" s="308"/>
    </row>
    <row r="1372" spans="1:11">
      <c r="A1372" s="322"/>
      <c r="B1372" s="323"/>
      <c r="C1372" s="322"/>
      <c r="D1372" s="322"/>
      <c r="E1372" s="324"/>
      <c r="F1372" s="322"/>
      <c r="G1372" s="322"/>
      <c r="H1372" s="322"/>
      <c r="I1372" s="325"/>
      <c r="J1372" s="325"/>
      <c r="K1372" s="308"/>
    </row>
    <row r="1373" spans="1:11">
      <c r="A1373" s="322"/>
      <c r="B1373" s="323"/>
      <c r="C1373" s="322"/>
      <c r="D1373" s="322"/>
      <c r="E1373" s="324"/>
      <c r="F1373" s="322"/>
      <c r="G1373" s="322"/>
      <c r="H1373" s="322"/>
      <c r="I1373" s="325"/>
      <c r="J1373" s="325"/>
      <c r="K1373" s="308"/>
    </row>
    <row r="1374" spans="1:11">
      <c r="A1374" s="322"/>
      <c r="B1374" s="323"/>
      <c r="C1374" s="322"/>
      <c r="D1374" s="322"/>
      <c r="E1374" s="324"/>
      <c r="F1374" s="322"/>
      <c r="G1374" s="322"/>
      <c r="H1374" s="322"/>
      <c r="I1374" s="325"/>
      <c r="J1374" s="325"/>
      <c r="K1374" s="308"/>
    </row>
    <row r="1375" spans="1:11">
      <c r="A1375" s="322"/>
      <c r="B1375" s="323"/>
      <c r="C1375" s="322"/>
      <c r="D1375" s="322"/>
      <c r="E1375" s="324"/>
      <c r="F1375" s="322"/>
      <c r="G1375" s="322"/>
      <c r="H1375" s="322"/>
      <c r="I1375" s="325"/>
      <c r="J1375" s="325"/>
      <c r="K1375" s="308"/>
    </row>
    <row r="1376" spans="1:11">
      <c r="A1376" s="322"/>
      <c r="B1376" s="323"/>
      <c r="C1376" s="322"/>
      <c r="D1376" s="322"/>
      <c r="E1376" s="324"/>
      <c r="F1376" s="322"/>
      <c r="G1376" s="322"/>
      <c r="H1376" s="322"/>
      <c r="I1376" s="325"/>
      <c r="J1376" s="325"/>
      <c r="K1376" s="308"/>
    </row>
    <row r="1377" spans="1:11">
      <c r="A1377" s="322"/>
      <c r="B1377" s="323"/>
      <c r="C1377" s="322"/>
      <c r="D1377" s="322"/>
      <c r="E1377" s="324"/>
      <c r="F1377" s="322"/>
      <c r="G1377" s="322"/>
      <c r="H1377" s="322"/>
      <c r="I1377" s="325"/>
      <c r="J1377" s="325"/>
      <c r="K1377" s="308"/>
    </row>
    <row r="1378" spans="1:11">
      <c r="A1378" s="322"/>
      <c r="B1378" s="323"/>
      <c r="C1378" s="322"/>
      <c r="D1378" s="322"/>
      <c r="E1378" s="324"/>
      <c r="F1378" s="322"/>
      <c r="G1378" s="322"/>
      <c r="H1378" s="322"/>
      <c r="I1378" s="325"/>
      <c r="J1378" s="325"/>
      <c r="K1378" s="308"/>
    </row>
    <row r="1379" spans="1:11">
      <c r="A1379" s="322"/>
      <c r="B1379" s="323"/>
      <c r="C1379" s="322"/>
      <c r="D1379" s="322"/>
      <c r="E1379" s="324"/>
      <c r="F1379" s="322"/>
      <c r="G1379" s="322"/>
      <c r="H1379" s="322"/>
      <c r="I1379" s="325"/>
      <c r="J1379" s="325"/>
      <c r="K1379" s="308"/>
    </row>
    <row r="1380" spans="1:11">
      <c r="A1380" s="322"/>
      <c r="B1380" s="323"/>
      <c r="C1380" s="322"/>
      <c r="D1380" s="322"/>
      <c r="E1380" s="324"/>
      <c r="F1380" s="322"/>
      <c r="G1380" s="322"/>
      <c r="H1380" s="322"/>
      <c r="I1380" s="325"/>
      <c r="J1380" s="325"/>
      <c r="K1380" s="308"/>
    </row>
    <row r="1381" spans="1:11">
      <c r="A1381" s="322"/>
      <c r="B1381" s="323"/>
      <c r="C1381" s="322"/>
      <c r="D1381" s="322"/>
      <c r="E1381" s="324"/>
      <c r="F1381" s="322"/>
      <c r="G1381" s="322"/>
      <c r="H1381" s="322"/>
      <c r="I1381" s="325"/>
      <c r="J1381" s="325"/>
      <c r="K1381" s="308"/>
    </row>
    <row r="1382" spans="1:11">
      <c r="A1382" s="322"/>
      <c r="B1382" s="323"/>
      <c r="C1382" s="322"/>
      <c r="D1382" s="322"/>
      <c r="E1382" s="324"/>
      <c r="F1382" s="322"/>
      <c r="G1382" s="322"/>
      <c r="H1382" s="322"/>
      <c r="I1382" s="325"/>
      <c r="J1382" s="325"/>
      <c r="K1382" s="308"/>
    </row>
    <row r="1383" spans="1:11">
      <c r="A1383" s="322"/>
      <c r="B1383" s="323"/>
      <c r="C1383" s="322"/>
      <c r="D1383" s="322"/>
      <c r="E1383" s="324"/>
      <c r="F1383" s="322"/>
      <c r="G1383" s="322"/>
      <c r="H1383" s="322"/>
      <c r="I1383" s="325"/>
      <c r="J1383" s="325"/>
      <c r="K1383" s="308"/>
    </row>
    <row r="1384" spans="1:11">
      <c r="A1384" s="322"/>
      <c r="B1384" s="323"/>
      <c r="C1384" s="322"/>
      <c r="D1384" s="322"/>
      <c r="E1384" s="324"/>
      <c r="F1384" s="322"/>
      <c r="G1384" s="322"/>
      <c r="H1384" s="322"/>
      <c r="I1384" s="325"/>
      <c r="J1384" s="325"/>
      <c r="K1384" s="308"/>
    </row>
    <row r="1385" spans="1:11">
      <c r="A1385" s="322"/>
      <c r="B1385" s="323"/>
      <c r="C1385" s="322"/>
      <c r="D1385" s="322"/>
      <c r="E1385" s="324"/>
      <c r="F1385" s="322"/>
      <c r="G1385" s="322"/>
      <c r="H1385" s="322"/>
      <c r="I1385" s="325"/>
      <c r="J1385" s="325"/>
      <c r="K1385" s="308"/>
    </row>
    <row r="1386" spans="1:11">
      <c r="A1386" s="322"/>
      <c r="B1386" s="323"/>
      <c r="C1386" s="322"/>
      <c r="D1386" s="322"/>
      <c r="E1386" s="324"/>
      <c r="F1386" s="322"/>
      <c r="G1386" s="322"/>
      <c r="H1386" s="322"/>
      <c r="I1386" s="325"/>
      <c r="J1386" s="325"/>
      <c r="K1386" s="308"/>
    </row>
    <row r="1387" spans="1:11">
      <c r="A1387" s="322"/>
      <c r="B1387" s="323"/>
      <c r="C1387" s="322"/>
      <c r="D1387" s="322"/>
      <c r="E1387" s="324"/>
      <c r="F1387" s="322"/>
      <c r="G1387" s="322"/>
      <c r="H1387" s="322"/>
      <c r="I1387" s="325"/>
      <c r="J1387" s="325"/>
      <c r="K1387" s="308"/>
    </row>
    <row r="1388" spans="1:11">
      <c r="A1388" s="322"/>
      <c r="B1388" s="323"/>
      <c r="C1388" s="322"/>
      <c r="D1388" s="322"/>
      <c r="E1388" s="324"/>
      <c r="F1388" s="322"/>
      <c r="G1388" s="322"/>
      <c r="H1388" s="322"/>
      <c r="I1388" s="325"/>
      <c r="J1388" s="325"/>
      <c r="K1388" s="308"/>
    </row>
    <row r="1389" spans="1:11">
      <c r="A1389" s="322"/>
      <c r="B1389" s="323"/>
      <c r="C1389" s="322"/>
      <c r="D1389" s="322"/>
      <c r="E1389" s="324"/>
      <c r="F1389" s="322"/>
      <c r="G1389" s="322"/>
      <c r="H1389" s="322"/>
      <c r="I1389" s="325"/>
      <c r="J1389" s="325"/>
      <c r="K1389" s="308"/>
    </row>
    <row r="1390" spans="1:11">
      <c r="A1390" s="322"/>
      <c r="B1390" s="323"/>
      <c r="C1390" s="322"/>
      <c r="D1390" s="322"/>
      <c r="E1390" s="324"/>
      <c r="F1390" s="322"/>
      <c r="G1390" s="322"/>
      <c r="H1390" s="322"/>
      <c r="I1390" s="325"/>
      <c r="J1390" s="325"/>
      <c r="K1390" s="308"/>
    </row>
    <row r="1391" spans="1:11">
      <c r="A1391" s="322"/>
      <c r="B1391" s="323"/>
      <c r="C1391" s="322"/>
      <c r="D1391" s="322"/>
      <c r="E1391" s="324"/>
      <c r="F1391" s="322"/>
      <c r="G1391" s="322"/>
      <c r="H1391" s="322"/>
      <c r="I1391" s="325"/>
      <c r="J1391" s="325"/>
      <c r="K1391" s="308"/>
    </row>
    <row r="1392" spans="1:11">
      <c r="A1392" s="322"/>
      <c r="B1392" s="323"/>
      <c r="C1392" s="322"/>
      <c r="D1392" s="322"/>
      <c r="E1392" s="324"/>
      <c r="F1392" s="322"/>
      <c r="G1392" s="322"/>
      <c r="H1392" s="322"/>
      <c r="I1392" s="325"/>
      <c r="J1392" s="325"/>
      <c r="K1392" s="308"/>
    </row>
    <row r="1393" spans="1:11">
      <c r="A1393" s="322"/>
      <c r="B1393" s="323"/>
      <c r="C1393" s="322"/>
      <c r="D1393" s="322"/>
      <c r="E1393" s="324"/>
      <c r="F1393" s="322"/>
      <c r="G1393" s="322"/>
      <c r="H1393" s="322"/>
      <c r="I1393" s="325"/>
      <c r="J1393" s="325"/>
      <c r="K1393" s="308"/>
    </row>
    <row r="1394" spans="1:11">
      <c r="A1394" s="322"/>
      <c r="B1394" s="323"/>
      <c r="C1394" s="322"/>
      <c r="D1394" s="322"/>
      <c r="E1394" s="324"/>
      <c r="F1394" s="322"/>
      <c r="G1394" s="322"/>
      <c r="H1394" s="322"/>
      <c r="I1394" s="325"/>
      <c r="J1394" s="325"/>
      <c r="K1394" s="308"/>
    </row>
    <row r="1395" spans="1:11">
      <c r="A1395" s="322"/>
      <c r="B1395" s="323"/>
      <c r="C1395" s="322"/>
      <c r="D1395" s="322"/>
      <c r="E1395" s="324"/>
      <c r="F1395" s="322"/>
      <c r="G1395" s="322"/>
      <c r="H1395" s="322"/>
      <c r="I1395" s="325"/>
      <c r="J1395" s="325"/>
      <c r="K1395" s="308"/>
    </row>
    <row r="1396" spans="1:11">
      <c r="A1396" s="322"/>
      <c r="B1396" s="323"/>
      <c r="C1396" s="322"/>
      <c r="D1396" s="322"/>
      <c r="E1396" s="324"/>
      <c r="F1396" s="322"/>
      <c r="G1396" s="322"/>
      <c r="H1396" s="326"/>
      <c r="I1396" s="325"/>
      <c r="J1396" s="325"/>
      <c r="K1396" s="308"/>
    </row>
    <row r="1397" spans="1:11">
      <c r="A1397" s="322"/>
      <c r="B1397" s="323"/>
      <c r="C1397" s="322"/>
      <c r="D1397" s="322"/>
      <c r="E1397" s="324"/>
      <c r="F1397" s="322"/>
      <c r="G1397" s="322"/>
      <c r="H1397" s="322"/>
      <c r="I1397" s="325"/>
      <c r="J1397" s="325"/>
      <c r="K1397" s="308"/>
    </row>
    <row r="1398" spans="1:11">
      <c r="A1398" s="322"/>
      <c r="B1398" s="323"/>
      <c r="C1398" s="322"/>
      <c r="D1398" s="322"/>
      <c r="E1398" s="324"/>
      <c r="F1398" s="322"/>
      <c r="G1398" s="322"/>
      <c r="H1398" s="322"/>
      <c r="I1398" s="325"/>
      <c r="J1398" s="325"/>
      <c r="K1398" s="308"/>
    </row>
    <row r="1399" spans="1:11">
      <c r="A1399" s="322"/>
      <c r="B1399" s="323"/>
      <c r="C1399" s="322"/>
      <c r="D1399" s="322"/>
      <c r="E1399" s="324"/>
      <c r="F1399" s="322"/>
      <c r="G1399" s="322"/>
      <c r="H1399" s="322"/>
      <c r="I1399" s="325"/>
      <c r="J1399" s="325"/>
      <c r="K1399" s="308"/>
    </row>
    <row r="1400" spans="1:11">
      <c r="A1400" s="322"/>
      <c r="B1400" s="323"/>
      <c r="C1400" s="322"/>
      <c r="D1400" s="322"/>
      <c r="E1400" s="324"/>
      <c r="F1400" s="322"/>
      <c r="G1400" s="322"/>
      <c r="H1400" s="322"/>
      <c r="I1400" s="325"/>
      <c r="J1400" s="325"/>
      <c r="K1400" s="308"/>
    </row>
    <row r="1401" spans="1:11">
      <c r="A1401" s="322"/>
      <c r="B1401" s="323"/>
      <c r="C1401" s="322"/>
      <c r="D1401" s="322"/>
      <c r="E1401" s="324"/>
      <c r="F1401" s="322"/>
      <c r="G1401" s="322"/>
      <c r="H1401" s="322"/>
      <c r="I1401" s="325"/>
      <c r="J1401" s="325"/>
      <c r="K1401" s="308"/>
    </row>
    <row r="1402" spans="1:11">
      <c r="A1402" s="322"/>
      <c r="B1402" s="323"/>
      <c r="C1402" s="322"/>
      <c r="D1402" s="322"/>
      <c r="E1402" s="324"/>
      <c r="F1402" s="322"/>
      <c r="G1402" s="322"/>
      <c r="H1402" s="322"/>
      <c r="I1402" s="308"/>
      <c r="J1402" s="325"/>
      <c r="K1402" s="308"/>
    </row>
    <row r="1403" spans="1:11">
      <c r="A1403" s="322"/>
      <c r="B1403" s="323"/>
      <c r="C1403" s="322"/>
      <c r="D1403" s="322"/>
      <c r="E1403" s="324"/>
      <c r="F1403" s="322"/>
      <c r="G1403" s="322"/>
      <c r="H1403" s="322"/>
      <c r="I1403" s="325"/>
      <c r="J1403" s="325"/>
      <c r="K1403" s="308"/>
    </row>
    <row r="1404" spans="1:11">
      <c r="A1404" s="322"/>
      <c r="B1404" s="323"/>
      <c r="C1404" s="322"/>
      <c r="D1404" s="322"/>
      <c r="E1404" s="324"/>
      <c r="F1404" s="322"/>
      <c r="G1404" s="322"/>
      <c r="H1404" s="322"/>
      <c r="I1404" s="325"/>
      <c r="J1404" s="325"/>
      <c r="K1404" s="308"/>
    </row>
    <row r="1405" spans="1:11">
      <c r="A1405" s="322"/>
      <c r="B1405" s="323"/>
      <c r="C1405" s="322"/>
      <c r="D1405" s="322"/>
      <c r="E1405" s="324"/>
      <c r="F1405" s="322"/>
      <c r="G1405" s="322"/>
      <c r="H1405" s="322"/>
      <c r="I1405" s="325"/>
      <c r="J1405" s="325"/>
      <c r="K1405" s="308"/>
    </row>
    <row r="1406" spans="1:11">
      <c r="A1406" s="322"/>
      <c r="B1406" s="323"/>
      <c r="C1406" s="322"/>
      <c r="D1406" s="322"/>
      <c r="E1406" s="324"/>
      <c r="F1406" s="322"/>
      <c r="G1406" s="322"/>
      <c r="H1406" s="322"/>
      <c r="I1406" s="325"/>
      <c r="J1406" s="325"/>
      <c r="K1406" s="308"/>
    </row>
    <row r="1407" spans="1:11">
      <c r="A1407" s="322"/>
      <c r="B1407" s="323"/>
      <c r="C1407" s="322"/>
      <c r="D1407" s="322"/>
      <c r="E1407" s="324"/>
      <c r="F1407" s="322"/>
      <c r="G1407" s="322"/>
      <c r="H1407" s="322"/>
      <c r="I1407" s="325"/>
      <c r="J1407" s="325"/>
      <c r="K1407" s="308"/>
    </row>
    <row r="1408" spans="1:11">
      <c r="A1408" s="322"/>
      <c r="B1408" s="323"/>
      <c r="C1408" s="322"/>
      <c r="D1408" s="322"/>
      <c r="E1408" s="324"/>
      <c r="F1408" s="322"/>
      <c r="G1408" s="322"/>
      <c r="H1408" s="322"/>
      <c r="I1408" s="325"/>
      <c r="J1408" s="325"/>
      <c r="K1408" s="308"/>
    </row>
    <row r="1409" spans="1:11">
      <c r="A1409" s="322"/>
      <c r="B1409" s="323"/>
      <c r="C1409" s="322"/>
      <c r="D1409" s="322"/>
      <c r="E1409" s="324"/>
      <c r="F1409" s="322"/>
      <c r="G1409" s="322"/>
      <c r="H1409" s="322"/>
      <c r="I1409" s="325"/>
      <c r="J1409" s="325"/>
      <c r="K1409" s="308"/>
    </row>
    <row r="1410" spans="1:11">
      <c r="A1410" s="322"/>
      <c r="B1410" s="323"/>
      <c r="C1410" s="322"/>
      <c r="D1410" s="322"/>
      <c r="E1410" s="324"/>
      <c r="F1410" s="322"/>
      <c r="G1410" s="322"/>
      <c r="H1410" s="322"/>
      <c r="I1410" s="308"/>
      <c r="J1410" s="325"/>
      <c r="K1410" s="308"/>
    </row>
    <row r="1411" spans="1:11">
      <c r="A1411" s="322"/>
      <c r="B1411" s="323"/>
      <c r="C1411" s="322"/>
      <c r="D1411" s="322"/>
      <c r="E1411" s="324"/>
      <c r="F1411" s="322"/>
      <c r="G1411" s="322"/>
      <c r="H1411" s="322"/>
      <c r="I1411" s="325"/>
      <c r="J1411" s="325"/>
      <c r="K1411" s="308"/>
    </row>
    <row r="1412" spans="1:11">
      <c r="A1412" s="322"/>
      <c r="B1412" s="323"/>
      <c r="C1412" s="322"/>
      <c r="D1412" s="322"/>
      <c r="E1412" s="324"/>
      <c r="F1412" s="322"/>
      <c r="G1412" s="322"/>
      <c r="H1412" s="322"/>
      <c r="I1412" s="325"/>
      <c r="J1412" s="325"/>
      <c r="K1412" s="308"/>
    </row>
    <row r="1413" spans="1:11">
      <c r="A1413" s="322"/>
      <c r="B1413" s="323"/>
      <c r="C1413" s="322"/>
      <c r="D1413" s="322"/>
      <c r="E1413" s="324"/>
      <c r="F1413" s="322"/>
      <c r="G1413" s="322"/>
      <c r="H1413" s="322"/>
      <c r="I1413" s="325"/>
      <c r="J1413" s="325"/>
      <c r="K1413" s="308"/>
    </row>
    <row r="1414" spans="1:11">
      <c r="A1414" s="322"/>
      <c r="B1414" s="323"/>
      <c r="C1414" s="322"/>
      <c r="D1414" s="322"/>
      <c r="E1414" s="324"/>
      <c r="F1414" s="322"/>
      <c r="G1414" s="322"/>
      <c r="H1414" s="322"/>
      <c r="I1414" s="325"/>
      <c r="J1414" s="325"/>
      <c r="K1414" s="308"/>
    </row>
    <row r="1415" spans="1:11">
      <c r="A1415" s="322"/>
      <c r="B1415" s="323"/>
      <c r="C1415" s="322"/>
      <c r="D1415" s="322"/>
      <c r="E1415" s="324"/>
      <c r="F1415" s="322"/>
      <c r="G1415" s="322"/>
      <c r="H1415" s="322"/>
      <c r="I1415" s="325"/>
      <c r="J1415" s="325"/>
      <c r="K1415" s="308"/>
    </row>
    <row r="1416" spans="1:11">
      <c r="A1416" s="322"/>
      <c r="B1416" s="323"/>
      <c r="C1416" s="322"/>
      <c r="D1416" s="322"/>
      <c r="E1416" s="324"/>
      <c r="F1416" s="322"/>
      <c r="G1416" s="322"/>
      <c r="H1416" s="322"/>
      <c r="I1416" s="325"/>
      <c r="J1416" s="325"/>
      <c r="K1416" s="308"/>
    </row>
    <row r="1417" spans="1:11">
      <c r="A1417" s="322"/>
      <c r="B1417" s="323"/>
      <c r="C1417" s="322"/>
      <c r="D1417" s="322"/>
      <c r="E1417" s="324"/>
      <c r="F1417" s="322"/>
      <c r="G1417" s="322"/>
      <c r="H1417" s="322"/>
      <c r="I1417" s="325"/>
      <c r="J1417" s="325"/>
      <c r="K1417" s="308"/>
    </row>
    <row r="1418" spans="1:11">
      <c r="A1418" s="322"/>
      <c r="B1418" s="323"/>
      <c r="C1418" s="322"/>
      <c r="D1418" s="322"/>
      <c r="E1418" s="324"/>
      <c r="F1418" s="322"/>
      <c r="G1418" s="322"/>
      <c r="H1418" s="322"/>
      <c r="I1418" s="325"/>
      <c r="J1418" s="325"/>
      <c r="K1418" s="308"/>
    </row>
    <row r="1419" spans="1:11">
      <c r="A1419" s="322"/>
      <c r="B1419" s="323"/>
      <c r="C1419" s="322"/>
      <c r="D1419" s="322"/>
      <c r="E1419" s="324"/>
      <c r="F1419" s="322"/>
      <c r="G1419" s="322"/>
      <c r="H1419" s="322"/>
      <c r="I1419" s="325"/>
      <c r="J1419" s="325"/>
      <c r="K1419" s="308"/>
    </row>
    <row r="1420" spans="1:11">
      <c r="A1420" s="322"/>
      <c r="B1420" s="323"/>
      <c r="C1420" s="322"/>
      <c r="D1420" s="322"/>
      <c r="E1420" s="324"/>
      <c r="F1420" s="322"/>
      <c r="G1420" s="322"/>
      <c r="H1420" s="322"/>
      <c r="I1420" s="325"/>
      <c r="J1420" s="325"/>
      <c r="K1420" s="308"/>
    </row>
    <row r="1421" spans="1:11">
      <c r="A1421" s="322"/>
      <c r="B1421" s="323"/>
      <c r="C1421" s="322"/>
      <c r="D1421" s="322"/>
      <c r="E1421" s="324"/>
      <c r="F1421" s="322"/>
      <c r="G1421" s="322"/>
      <c r="H1421" s="322"/>
      <c r="I1421" s="325"/>
      <c r="J1421" s="325"/>
      <c r="K1421" s="308"/>
    </row>
    <row r="1422" spans="1:11">
      <c r="A1422" s="322"/>
      <c r="B1422" s="323"/>
      <c r="C1422" s="322"/>
      <c r="D1422" s="322"/>
      <c r="E1422" s="324"/>
      <c r="F1422" s="322"/>
      <c r="G1422" s="322"/>
      <c r="H1422" s="322"/>
      <c r="I1422" s="325"/>
      <c r="J1422" s="325"/>
      <c r="K1422" s="308"/>
    </row>
    <row r="1423" spans="1:11">
      <c r="A1423" s="322"/>
      <c r="B1423" s="323"/>
      <c r="C1423" s="322"/>
      <c r="D1423" s="322"/>
      <c r="E1423" s="324"/>
      <c r="F1423" s="322"/>
      <c r="G1423" s="322"/>
      <c r="H1423" s="322"/>
      <c r="I1423" s="325"/>
      <c r="J1423" s="325"/>
      <c r="K1423" s="308"/>
    </row>
    <row r="1424" spans="1:11">
      <c r="A1424" s="322"/>
      <c r="B1424" s="323"/>
      <c r="C1424" s="322"/>
      <c r="D1424" s="322"/>
      <c r="E1424" s="324"/>
      <c r="F1424" s="322"/>
      <c r="G1424" s="322"/>
      <c r="H1424" s="322"/>
      <c r="I1424" s="325"/>
      <c r="J1424" s="325"/>
      <c r="K1424" s="308"/>
    </row>
    <row r="1425" spans="1:11">
      <c r="A1425" s="322"/>
      <c r="B1425" s="323"/>
      <c r="C1425" s="322"/>
      <c r="D1425" s="322"/>
      <c r="E1425" s="324"/>
      <c r="F1425" s="322"/>
      <c r="G1425" s="322"/>
      <c r="H1425" s="322"/>
      <c r="I1425" s="325"/>
      <c r="J1425" s="325"/>
      <c r="K1425" s="308"/>
    </row>
    <row r="1426" spans="1:11">
      <c r="A1426" s="322"/>
      <c r="B1426" s="323"/>
      <c r="C1426" s="322"/>
      <c r="D1426" s="322"/>
      <c r="E1426" s="324"/>
      <c r="F1426" s="322"/>
      <c r="G1426" s="322"/>
      <c r="H1426" s="322"/>
      <c r="I1426" s="325"/>
      <c r="J1426" s="325"/>
      <c r="K1426" s="308"/>
    </row>
    <row r="1427" spans="1:11">
      <c r="A1427" s="322"/>
      <c r="B1427" s="323"/>
      <c r="C1427" s="322"/>
      <c r="D1427" s="322"/>
      <c r="E1427" s="324"/>
      <c r="F1427" s="322"/>
      <c r="G1427" s="322"/>
      <c r="H1427" s="322"/>
      <c r="I1427" s="325"/>
      <c r="J1427" s="325"/>
      <c r="K1427" s="308"/>
    </row>
    <row r="1428" spans="1:11">
      <c r="A1428" s="322"/>
      <c r="B1428" s="323"/>
      <c r="C1428" s="322"/>
      <c r="D1428" s="322"/>
      <c r="E1428" s="324"/>
      <c r="F1428" s="322"/>
      <c r="G1428" s="322"/>
      <c r="H1428" s="322"/>
      <c r="I1428" s="325"/>
      <c r="J1428" s="325"/>
      <c r="K1428" s="308"/>
    </row>
    <row r="1429" spans="1:11">
      <c r="A1429" s="322"/>
      <c r="B1429" s="323"/>
      <c r="C1429" s="322"/>
      <c r="D1429" s="322"/>
      <c r="E1429" s="324"/>
      <c r="F1429" s="322"/>
      <c r="G1429" s="322"/>
      <c r="H1429" s="322"/>
      <c r="I1429" s="325"/>
      <c r="J1429" s="325"/>
      <c r="K1429" s="308"/>
    </row>
    <row r="1430" spans="1:11">
      <c r="A1430" s="322"/>
      <c r="B1430" s="323"/>
      <c r="C1430" s="322"/>
      <c r="D1430" s="322"/>
      <c r="E1430" s="324"/>
      <c r="F1430" s="322"/>
      <c r="G1430" s="322"/>
      <c r="H1430" s="326"/>
      <c r="I1430" s="325"/>
      <c r="J1430" s="325"/>
      <c r="K1430" s="308"/>
    </row>
    <row r="1431" spans="1:11">
      <c r="A1431" s="322"/>
      <c r="B1431" s="323"/>
      <c r="C1431" s="322"/>
      <c r="D1431" s="322"/>
      <c r="E1431" s="324"/>
      <c r="F1431" s="322"/>
      <c r="G1431" s="322"/>
      <c r="H1431" s="322"/>
      <c r="I1431" s="325"/>
      <c r="J1431" s="325"/>
      <c r="K1431" s="308"/>
    </row>
    <row r="1432" spans="1:11">
      <c r="A1432" s="322"/>
      <c r="B1432" s="323"/>
      <c r="C1432" s="322"/>
      <c r="D1432" s="322"/>
      <c r="E1432" s="324"/>
      <c r="F1432" s="322"/>
      <c r="G1432" s="322"/>
      <c r="H1432" s="322"/>
      <c r="I1432" s="325"/>
      <c r="J1432" s="325"/>
      <c r="K1432" s="308"/>
    </row>
    <row r="1433" spans="1:11">
      <c r="A1433" s="322"/>
      <c r="B1433" s="323"/>
      <c r="C1433" s="322"/>
      <c r="D1433" s="322"/>
      <c r="E1433" s="324"/>
      <c r="F1433" s="322"/>
      <c r="G1433" s="322"/>
      <c r="H1433" s="322"/>
      <c r="I1433" s="325"/>
      <c r="J1433" s="325"/>
      <c r="K1433" s="308"/>
    </row>
    <row r="1434" spans="1:11">
      <c r="A1434" s="322"/>
      <c r="B1434" s="323"/>
      <c r="C1434" s="322"/>
      <c r="D1434" s="322"/>
      <c r="E1434" s="324"/>
      <c r="F1434" s="322"/>
      <c r="G1434" s="322"/>
      <c r="H1434" s="322"/>
      <c r="I1434" s="325"/>
      <c r="J1434" s="325"/>
      <c r="K1434" s="308"/>
    </row>
    <row r="1435" spans="1:11">
      <c r="A1435" s="322"/>
      <c r="B1435" s="323"/>
      <c r="C1435" s="322"/>
      <c r="D1435" s="322"/>
      <c r="E1435" s="324"/>
      <c r="F1435" s="322"/>
      <c r="G1435" s="322"/>
      <c r="H1435" s="322"/>
      <c r="I1435" s="325"/>
      <c r="J1435" s="325"/>
      <c r="K1435" s="308"/>
    </row>
    <row r="1436" spans="1:11">
      <c r="A1436" s="322"/>
      <c r="B1436" s="323"/>
      <c r="C1436" s="322"/>
      <c r="D1436" s="322"/>
      <c r="E1436" s="324"/>
      <c r="F1436" s="322"/>
      <c r="G1436" s="322"/>
      <c r="H1436" s="322"/>
      <c r="I1436" s="308"/>
      <c r="J1436" s="325"/>
      <c r="K1436" s="308"/>
    </row>
    <row r="1437" spans="1:11">
      <c r="A1437" s="322"/>
      <c r="B1437" s="323"/>
      <c r="C1437" s="322"/>
      <c r="D1437" s="322"/>
      <c r="E1437" s="324"/>
      <c r="F1437" s="322"/>
      <c r="G1437" s="322"/>
      <c r="H1437" s="322"/>
      <c r="I1437" s="325"/>
      <c r="J1437" s="325"/>
      <c r="K1437" s="308"/>
    </row>
    <row r="1438" spans="1:11">
      <c r="A1438" s="322"/>
      <c r="B1438" s="323"/>
      <c r="C1438" s="322"/>
      <c r="D1438" s="322"/>
      <c r="E1438" s="324"/>
      <c r="F1438" s="322"/>
      <c r="G1438" s="322"/>
      <c r="H1438" s="322"/>
      <c r="I1438" s="325"/>
      <c r="J1438" s="325"/>
      <c r="K1438" s="308"/>
    </row>
    <row r="1439" spans="1:11">
      <c r="A1439" s="322"/>
      <c r="B1439" s="323"/>
      <c r="C1439" s="322"/>
      <c r="D1439" s="322"/>
      <c r="E1439" s="324"/>
      <c r="F1439" s="322"/>
      <c r="G1439" s="322"/>
      <c r="H1439" s="322"/>
      <c r="I1439" s="325"/>
      <c r="J1439" s="325"/>
      <c r="K1439" s="308"/>
    </row>
    <row r="1440" spans="1:11">
      <c r="A1440" s="322"/>
      <c r="B1440" s="323"/>
      <c r="C1440" s="322"/>
      <c r="D1440" s="322"/>
      <c r="E1440" s="324"/>
      <c r="F1440" s="322"/>
      <c r="G1440" s="322"/>
      <c r="H1440" s="322"/>
      <c r="I1440" s="325"/>
      <c r="J1440" s="325"/>
      <c r="K1440" s="308"/>
    </row>
    <row r="1441" spans="1:11">
      <c r="A1441" s="322"/>
      <c r="B1441" s="323"/>
      <c r="C1441" s="322"/>
      <c r="D1441" s="322"/>
      <c r="E1441" s="324"/>
      <c r="F1441" s="322"/>
      <c r="G1441" s="322"/>
      <c r="H1441" s="322"/>
      <c r="I1441" s="325"/>
      <c r="J1441" s="325"/>
      <c r="K1441" s="308"/>
    </row>
    <row r="1442" spans="1:11">
      <c r="A1442" s="322"/>
      <c r="B1442" s="323"/>
      <c r="C1442" s="322"/>
      <c r="D1442" s="322"/>
      <c r="E1442" s="324"/>
      <c r="F1442" s="322"/>
      <c r="G1442" s="322"/>
      <c r="H1442" s="322"/>
      <c r="I1442" s="325"/>
      <c r="J1442" s="325"/>
      <c r="K1442" s="308"/>
    </row>
    <row r="1443" spans="1:11">
      <c r="A1443" s="322"/>
      <c r="B1443" s="323"/>
      <c r="C1443" s="322"/>
      <c r="D1443" s="322"/>
      <c r="E1443" s="324"/>
      <c r="F1443" s="322"/>
      <c r="G1443" s="322"/>
      <c r="H1443" s="322"/>
      <c r="I1443" s="325"/>
      <c r="J1443" s="325"/>
      <c r="K1443" s="308"/>
    </row>
    <row r="1444" spans="1:11">
      <c r="A1444" s="322"/>
      <c r="B1444" s="323"/>
      <c r="C1444" s="322"/>
      <c r="D1444" s="322"/>
      <c r="E1444" s="324"/>
      <c r="F1444" s="322"/>
      <c r="G1444" s="322"/>
      <c r="H1444" s="322"/>
      <c r="I1444" s="325"/>
      <c r="J1444" s="325"/>
      <c r="K1444" s="308"/>
    </row>
    <row r="1445" spans="1:11">
      <c r="A1445" s="322"/>
      <c r="B1445" s="323"/>
      <c r="C1445" s="322"/>
      <c r="D1445" s="322"/>
      <c r="E1445" s="324"/>
      <c r="F1445" s="322"/>
      <c r="G1445" s="322"/>
      <c r="H1445" s="322"/>
      <c r="I1445" s="325"/>
      <c r="J1445" s="325"/>
      <c r="K1445" s="308"/>
    </row>
    <row r="1446" spans="1:11">
      <c r="A1446" s="322"/>
      <c r="B1446" s="323"/>
      <c r="C1446" s="322"/>
      <c r="D1446" s="322"/>
      <c r="E1446" s="324"/>
      <c r="F1446" s="322"/>
      <c r="G1446" s="322"/>
      <c r="H1446" s="322"/>
      <c r="I1446" s="325"/>
      <c r="J1446" s="325"/>
      <c r="K1446" s="308"/>
    </row>
    <row r="1447" spans="1:11">
      <c r="A1447" s="322"/>
      <c r="B1447" s="323"/>
      <c r="C1447" s="322"/>
      <c r="D1447" s="322"/>
      <c r="E1447" s="324"/>
      <c r="F1447" s="322"/>
      <c r="G1447" s="322"/>
      <c r="H1447" s="322"/>
      <c r="I1447" s="325"/>
      <c r="J1447" s="325"/>
      <c r="K1447" s="308"/>
    </row>
    <row r="1448" spans="1:11">
      <c r="A1448" s="322"/>
      <c r="B1448" s="323"/>
      <c r="C1448" s="322"/>
      <c r="D1448" s="322"/>
      <c r="E1448" s="324"/>
      <c r="F1448" s="322"/>
      <c r="G1448" s="322"/>
      <c r="H1448" s="322"/>
      <c r="I1448" s="325"/>
      <c r="J1448" s="325"/>
      <c r="K1448" s="308"/>
    </row>
    <row r="1449" spans="1:11">
      <c r="A1449" s="322"/>
      <c r="B1449" s="323"/>
      <c r="C1449" s="322"/>
      <c r="D1449" s="322"/>
      <c r="E1449" s="324"/>
      <c r="F1449" s="322"/>
      <c r="G1449" s="322"/>
      <c r="H1449" s="322"/>
      <c r="I1449" s="325"/>
      <c r="J1449" s="325"/>
      <c r="K1449" s="308"/>
    </row>
    <row r="1450" spans="1:11">
      <c r="A1450" s="322"/>
      <c r="B1450" s="323"/>
      <c r="C1450" s="322"/>
      <c r="D1450" s="322"/>
      <c r="E1450" s="324"/>
      <c r="F1450" s="322"/>
      <c r="G1450" s="322"/>
      <c r="H1450" s="322"/>
      <c r="I1450" s="325"/>
      <c r="J1450" s="325"/>
      <c r="K1450" s="308"/>
    </row>
    <row r="1451" spans="1:11">
      <c r="A1451" s="322"/>
      <c r="B1451" s="323"/>
      <c r="C1451" s="322"/>
      <c r="D1451" s="322"/>
      <c r="E1451" s="324"/>
      <c r="F1451" s="322"/>
      <c r="G1451" s="322"/>
      <c r="H1451" s="322"/>
      <c r="I1451" s="325"/>
      <c r="J1451" s="325"/>
      <c r="K1451" s="308"/>
    </row>
    <row r="1452" spans="1:11">
      <c r="A1452" s="322"/>
      <c r="B1452" s="323"/>
      <c r="C1452" s="322"/>
      <c r="D1452" s="322"/>
      <c r="E1452" s="324"/>
      <c r="F1452" s="322"/>
      <c r="G1452" s="322"/>
      <c r="H1452" s="322"/>
      <c r="I1452" s="325"/>
      <c r="J1452" s="325"/>
      <c r="K1452" s="308"/>
    </row>
    <row r="1453" spans="1:11">
      <c r="A1453" s="322"/>
      <c r="B1453" s="323"/>
      <c r="C1453" s="322"/>
      <c r="D1453" s="322"/>
      <c r="E1453" s="324"/>
      <c r="F1453" s="322"/>
      <c r="G1453" s="322"/>
      <c r="H1453" s="322"/>
      <c r="I1453" s="325"/>
      <c r="J1453" s="325"/>
      <c r="K1453" s="308"/>
    </row>
    <row r="1454" spans="1:11">
      <c r="A1454" s="322"/>
      <c r="B1454" s="323"/>
      <c r="C1454" s="322"/>
      <c r="D1454" s="322"/>
      <c r="E1454" s="324"/>
      <c r="F1454" s="322"/>
      <c r="G1454" s="322"/>
      <c r="H1454" s="322"/>
      <c r="I1454" s="325"/>
      <c r="J1454" s="325"/>
      <c r="K1454" s="308"/>
    </row>
    <row r="1455" spans="1:11">
      <c r="A1455" s="322"/>
      <c r="B1455" s="323"/>
      <c r="C1455" s="322"/>
      <c r="D1455" s="322"/>
      <c r="E1455" s="324"/>
      <c r="F1455" s="322"/>
      <c r="G1455" s="322"/>
      <c r="H1455" s="322"/>
      <c r="I1455" s="325"/>
      <c r="J1455" s="325"/>
      <c r="K1455" s="308"/>
    </row>
    <row r="1456" spans="1:11">
      <c r="A1456" s="322"/>
      <c r="B1456" s="323"/>
      <c r="C1456" s="322"/>
      <c r="D1456" s="322"/>
      <c r="E1456" s="324"/>
      <c r="F1456" s="322"/>
      <c r="G1456" s="322"/>
      <c r="H1456" s="322"/>
      <c r="I1456" s="325"/>
      <c r="J1456" s="325"/>
      <c r="K1456" s="308"/>
    </row>
    <row r="1457" spans="1:11">
      <c r="A1457" s="322"/>
      <c r="B1457" s="323"/>
      <c r="C1457" s="322"/>
      <c r="D1457" s="322"/>
      <c r="E1457" s="324"/>
      <c r="F1457" s="322"/>
      <c r="G1457" s="322"/>
      <c r="H1457" s="322"/>
      <c r="I1457" s="325"/>
      <c r="J1457" s="325"/>
      <c r="K1457" s="308"/>
    </row>
    <row r="1458" spans="1:11">
      <c r="A1458" s="322"/>
      <c r="B1458" s="323"/>
      <c r="C1458" s="322"/>
      <c r="D1458" s="322"/>
      <c r="E1458" s="324"/>
      <c r="F1458" s="322"/>
      <c r="G1458" s="322"/>
      <c r="H1458" s="322"/>
      <c r="I1458" s="325"/>
      <c r="J1458" s="325"/>
      <c r="K1458" s="308"/>
    </row>
    <row r="1459" spans="1:11">
      <c r="A1459" s="322"/>
      <c r="B1459" s="323"/>
      <c r="C1459" s="322"/>
      <c r="D1459" s="322"/>
      <c r="E1459" s="324"/>
      <c r="F1459" s="322"/>
      <c r="G1459" s="322"/>
      <c r="H1459" s="322"/>
      <c r="I1459" s="325"/>
      <c r="J1459" s="325"/>
      <c r="K1459" s="308"/>
    </row>
    <row r="1460" spans="1:11">
      <c r="A1460" s="322"/>
      <c r="B1460" s="323"/>
      <c r="C1460" s="322"/>
      <c r="D1460" s="322"/>
      <c r="E1460" s="324"/>
      <c r="F1460" s="322"/>
      <c r="G1460" s="322"/>
      <c r="H1460" s="322"/>
      <c r="I1460" s="325"/>
      <c r="J1460" s="325"/>
      <c r="K1460" s="308"/>
    </row>
    <row r="1461" spans="1:11">
      <c r="A1461" s="322"/>
      <c r="B1461" s="323"/>
      <c r="C1461" s="322"/>
      <c r="D1461" s="322"/>
      <c r="E1461" s="324"/>
      <c r="F1461" s="322"/>
      <c r="G1461" s="322"/>
      <c r="H1461" s="322"/>
      <c r="I1461" s="325"/>
      <c r="J1461" s="325"/>
      <c r="K1461" s="308"/>
    </row>
    <row r="1462" spans="1:11">
      <c r="A1462" s="322"/>
      <c r="B1462" s="323"/>
      <c r="C1462" s="322"/>
      <c r="D1462" s="322"/>
      <c r="E1462" s="324"/>
      <c r="F1462" s="322"/>
      <c r="G1462" s="322"/>
      <c r="H1462" s="326"/>
      <c r="I1462" s="325"/>
      <c r="J1462" s="325"/>
      <c r="K1462" s="308"/>
    </row>
    <row r="1463" spans="1:11">
      <c r="A1463" s="322"/>
      <c r="B1463" s="323"/>
      <c r="C1463" s="322"/>
      <c r="D1463" s="322"/>
      <c r="E1463" s="324"/>
      <c r="F1463" s="322"/>
      <c r="G1463" s="322"/>
      <c r="H1463" s="322"/>
      <c r="I1463" s="325"/>
      <c r="J1463" s="325"/>
      <c r="K1463" s="308"/>
    </row>
    <row r="1464" spans="1:11">
      <c r="A1464" s="322"/>
      <c r="B1464" s="323"/>
      <c r="C1464" s="322"/>
      <c r="D1464" s="322"/>
      <c r="E1464" s="324"/>
      <c r="F1464" s="322"/>
      <c r="G1464" s="322"/>
      <c r="H1464" s="322"/>
      <c r="I1464" s="325"/>
      <c r="J1464" s="325"/>
      <c r="K1464" s="308"/>
    </row>
    <row r="1465" spans="1:11">
      <c r="A1465" s="322"/>
      <c r="B1465" s="323"/>
      <c r="C1465" s="322"/>
      <c r="D1465" s="322"/>
      <c r="E1465" s="324"/>
      <c r="F1465" s="322"/>
      <c r="G1465" s="322"/>
      <c r="H1465" s="322"/>
      <c r="I1465" s="325"/>
      <c r="J1465" s="325"/>
      <c r="K1465" s="308"/>
    </row>
    <row r="1466" spans="1:11">
      <c r="A1466" s="322"/>
      <c r="B1466" s="323"/>
      <c r="C1466" s="322"/>
      <c r="D1466" s="322"/>
      <c r="E1466" s="324"/>
      <c r="F1466" s="322"/>
      <c r="G1466" s="322"/>
      <c r="H1466" s="322"/>
      <c r="I1466" s="308"/>
      <c r="J1466" s="325"/>
      <c r="K1466" s="308"/>
    </row>
    <row r="1467" spans="1:11">
      <c r="A1467" s="322"/>
      <c r="B1467" s="323"/>
      <c r="C1467" s="322"/>
      <c r="D1467" s="322"/>
      <c r="E1467" s="324"/>
      <c r="F1467" s="322"/>
      <c r="G1467" s="322"/>
      <c r="H1467" s="322"/>
      <c r="I1467" s="325"/>
      <c r="J1467" s="325"/>
      <c r="K1467" s="308"/>
    </row>
    <row r="1468" spans="1:11">
      <c r="A1468" s="322"/>
      <c r="B1468" s="323"/>
      <c r="C1468" s="322"/>
      <c r="D1468" s="322"/>
      <c r="E1468" s="324"/>
      <c r="F1468" s="322"/>
      <c r="G1468" s="322"/>
      <c r="H1468" s="322"/>
      <c r="I1468" s="325"/>
      <c r="J1468" s="325"/>
      <c r="K1468" s="308"/>
    </row>
    <row r="1469" spans="1:11">
      <c r="A1469" s="322"/>
      <c r="B1469" s="323"/>
      <c r="C1469" s="322"/>
      <c r="D1469" s="322"/>
      <c r="E1469" s="324"/>
      <c r="F1469" s="322"/>
      <c r="G1469" s="322"/>
      <c r="H1469" s="322"/>
      <c r="I1469" s="325"/>
      <c r="J1469" s="325"/>
      <c r="K1469" s="308"/>
    </row>
    <row r="1470" spans="1:11">
      <c r="A1470" s="322"/>
      <c r="B1470" s="323"/>
      <c r="C1470" s="322"/>
      <c r="D1470" s="322"/>
      <c r="E1470" s="324"/>
      <c r="F1470" s="322"/>
      <c r="G1470" s="322"/>
      <c r="H1470" s="322"/>
      <c r="I1470" s="325"/>
      <c r="J1470" s="325"/>
      <c r="K1470" s="308"/>
    </row>
    <row r="1471" spans="1:11">
      <c r="A1471" s="322"/>
      <c r="B1471" s="323"/>
      <c r="C1471" s="322"/>
      <c r="D1471" s="322"/>
      <c r="E1471" s="324"/>
      <c r="F1471" s="322"/>
      <c r="G1471" s="322"/>
      <c r="H1471" s="322"/>
      <c r="I1471" s="325"/>
      <c r="J1471" s="325"/>
      <c r="K1471" s="308"/>
    </row>
    <row r="1472" spans="1:11">
      <c r="A1472" s="322"/>
      <c r="B1472" s="323"/>
      <c r="C1472" s="322"/>
      <c r="D1472" s="322"/>
      <c r="E1472" s="324"/>
      <c r="F1472" s="322"/>
      <c r="G1472" s="322"/>
      <c r="H1472" s="322"/>
      <c r="I1472" s="325"/>
      <c r="J1472" s="325"/>
      <c r="K1472" s="308"/>
    </row>
    <row r="1473" spans="1:11">
      <c r="A1473" s="322"/>
      <c r="B1473" s="323"/>
      <c r="C1473" s="322"/>
      <c r="D1473" s="322"/>
      <c r="E1473" s="324"/>
      <c r="F1473" s="322"/>
      <c r="G1473" s="322"/>
      <c r="H1473" s="322"/>
      <c r="I1473" s="325"/>
      <c r="J1473" s="325"/>
      <c r="K1473" s="308"/>
    </row>
    <row r="1474" spans="1:11">
      <c r="A1474" s="322"/>
      <c r="B1474" s="323"/>
      <c r="C1474" s="322"/>
      <c r="D1474" s="322"/>
      <c r="E1474" s="324"/>
      <c r="F1474" s="322"/>
      <c r="G1474" s="322"/>
      <c r="H1474" s="322"/>
      <c r="I1474" s="325"/>
      <c r="J1474" s="325"/>
      <c r="K1474" s="308"/>
    </row>
    <row r="1475" spans="1:11">
      <c r="A1475" s="322"/>
      <c r="B1475" s="323"/>
      <c r="C1475" s="322"/>
      <c r="D1475" s="322"/>
      <c r="E1475" s="324"/>
      <c r="F1475" s="322"/>
      <c r="G1475" s="322"/>
      <c r="H1475" s="322"/>
      <c r="I1475" s="325"/>
      <c r="J1475" s="325"/>
      <c r="K1475" s="308"/>
    </row>
    <row r="1476" spans="1:11">
      <c r="A1476" s="322"/>
      <c r="B1476" s="323"/>
      <c r="C1476" s="322"/>
      <c r="D1476" s="322"/>
      <c r="E1476" s="324"/>
      <c r="F1476" s="322"/>
      <c r="G1476" s="322"/>
      <c r="H1476" s="322"/>
      <c r="I1476" s="325"/>
      <c r="J1476" s="325"/>
      <c r="K1476" s="308"/>
    </row>
    <row r="1477" spans="1:11">
      <c r="A1477" s="322"/>
      <c r="B1477" s="323"/>
      <c r="C1477" s="322"/>
      <c r="D1477" s="322"/>
      <c r="E1477" s="324"/>
      <c r="F1477" s="322"/>
      <c r="G1477" s="322"/>
      <c r="H1477" s="322"/>
      <c r="I1477" s="325"/>
      <c r="J1477" s="325"/>
      <c r="K1477" s="308"/>
    </row>
    <row r="1478" spans="1:11">
      <c r="A1478" s="322"/>
      <c r="B1478" s="323"/>
      <c r="C1478" s="322"/>
      <c r="D1478" s="322"/>
      <c r="E1478" s="324"/>
      <c r="F1478" s="322"/>
      <c r="G1478" s="322"/>
      <c r="H1478" s="322"/>
      <c r="I1478" s="325"/>
      <c r="J1478" s="325"/>
      <c r="K1478" s="308"/>
    </row>
    <row r="1479" spans="1:11">
      <c r="A1479" s="322"/>
      <c r="B1479" s="323"/>
      <c r="C1479" s="322"/>
      <c r="D1479" s="322"/>
      <c r="E1479" s="324"/>
      <c r="F1479" s="322"/>
      <c r="G1479" s="322"/>
      <c r="H1479" s="322"/>
      <c r="I1479" s="325"/>
      <c r="J1479" s="325"/>
      <c r="K1479" s="308"/>
    </row>
    <row r="1480" spans="1:11">
      <c r="A1480" s="322"/>
      <c r="B1480" s="323"/>
      <c r="C1480" s="322"/>
      <c r="D1480" s="322"/>
      <c r="E1480" s="324"/>
      <c r="F1480" s="322"/>
      <c r="G1480" s="322"/>
      <c r="H1480" s="322"/>
      <c r="I1480" s="325"/>
      <c r="J1480" s="325"/>
      <c r="K1480" s="308"/>
    </row>
    <row r="1481" spans="1:11">
      <c r="A1481" s="322"/>
      <c r="B1481" s="323"/>
      <c r="C1481" s="322"/>
      <c r="D1481" s="322"/>
      <c r="E1481" s="324"/>
      <c r="F1481" s="322"/>
      <c r="G1481" s="322"/>
      <c r="H1481" s="326"/>
      <c r="I1481" s="325"/>
      <c r="J1481" s="325"/>
      <c r="K1481" s="308"/>
    </row>
    <row r="1482" spans="1:11">
      <c r="A1482" s="322"/>
      <c r="B1482" s="323"/>
      <c r="C1482" s="322"/>
      <c r="D1482" s="322"/>
      <c r="E1482" s="324"/>
      <c r="F1482" s="322"/>
      <c r="G1482" s="322"/>
      <c r="H1482" s="322"/>
      <c r="I1482" s="325"/>
      <c r="J1482" s="325"/>
      <c r="K1482" s="308"/>
    </row>
    <row r="1483" spans="1:11">
      <c r="A1483" s="322"/>
      <c r="B1483" s="323"/>
      <c r="C1483" s="322"/>
      <c r="D1483" s="322"/>
      <c r="E1483" s="324"/>
      <c r="F1483" s="322"/>
      <c r="G1483" s="322"/>
      <c r="H1483" s="322"/>
      <c r="I1483" s="325"/>
      <c r="J1483" s="325"/>
      <c r="K1483" s="308"/>
    </row>
    <row r="1484" spans="1:11">
      <c r="A1484" s="322"/>
      <c r="B1484" s="323"/>
      <c r="C1484" s="322"/>
      <c r="D1484" s="322"/>
      <c r="E1484" s="324"/>
      <c r="F1484" s="322"/>
      <c r="G1484" s="322"/>
      <c r="H1484" s="322"/>
      <c r="I1484" s="325"/>
      <c r="J1484" s="325"/>
      <c r="K1484" s="308"/>
    </row>
    <row r="1485" spans="1:11">
      <c r="A1485" s="322"/>
      <c r="B1485" s="323"/>
      <c r="C1485" s="322"/>
      <c r="D1485" s="322"/>
      <c r="E1485" s="324"/>
      <c r="F1485" s="322"/>
      <c r="G1485" s="322"/>
      <c r="H1485" s="322"/>
      <c r="I1485" s="325"/>
      <c r="J1485" s="325"/>
      <c r="K1485" s="308"/>
    </row>
    <row r="1486" spans="1:11">
      <c r="A1486" s="322"/>
      <c r="B1486" s="323"/>
      <c r="C1486" s="322"/>
      <c r="D1486" s="322"/>
      <c r="E1486" s="324"/>
      <c r="F1486" s="322"/>
      <c r="G1486" s="322"/>
      <c r="H1486" s="322"/>
      <c r="I1486" s="325"/>
      <c r="J1486" s="325"/>
      <c r="K1486" s="308"/>
    </row>
    <row r="1487" spans="1:11">
      <c r="A1487" s="322"/>
      <c r="B1487" s="323"/>
      <c r="C1487" s="322"/>
      <c r="D1487" s="322"/>
      <c r="E1487" s="324"/>
      <c r="F1487" s="322"/>
      <c r="G1487" s="322"/>
      <c r="H1487" s="322"/>
      <c r="I1487" s="325"/>
      <c r="J1487" s="325"/>
      <c r="K1487" s="308"/>
    </row>
    <row r="1488" spans="1:11">
      <c r="A1488" s="322"/>
      <c r="B1488" s="323"/>
      <c r="C1488" s="322"/>
      <c r="D1488" s="322"/>
      <c r="E1488" s="324"/>
      <c r="F1488" s="322"/>
      <c r="G1488" s="322"/>
      <c r="H1488" s="322"/>
      <c r="I1488" s="325"/>
      <c r="J1488" s="325"/>
      <c r="K1488" s="308"/>
    </row>
    <row r="1489" spans="1:11">
      <c r="A1489" s="322"/>
      <c r="B1489" s="323"/>
      <c r="C1489" s="322"/>
      <c r="D1489" s="322"/>
      <c r="E1489" s="324"/>
      <c r="F1489" s="322"/>
      <c r="G1489" s="322"/>
      <c r="H1489" s="322"/>
      <c r="I1489" s="325"/>
      <c r="J1489" s="325"/>
      <c r="K1489" s="308"/>
    </row>
    <row r="1490" spans="1:11">
      <c r="A1490" s="322"/>
      <c r="B1490" s="323"/>
      <c r="C1490" s="322"/>
      <c r="D1490" s="322"/>
      <c r="E1490" s="324"/>
      <c r="F1490" s="322"/>
      <c r="G1490" s="322"/>
      <c r="H1490" s="322"/>
      <c r="I1490" s="325"/>
      <c r="J1490" s="325"/>
      <c r="K1490" s="308"/>
    </row>
    <row r="1491" spans="1:11">
      <c r="A1491" s="322"/>
      <c r="B1491" s="323"/>
      <c r="C1491" s="322"/>
      <c r="D1491" s="322"/>
      <c r="E1491" s="324"/>
      <c r="F1491" s="322"/>
      <c r="G1491" s="322"/>
      <c r="H1491" s="322"/>
      <c r="I1491" s="325"/>
      <c r="J1491" s="325"/>
      <c r="K1491" s="308"/>
    </row>
    <row r="1492" spans="1:11">
      <c r="A1492" s="322"/>
      <c r="B1492" s="323"/>
      <c r="C1492" s="322"/>
      <c r="D1492" s="322"/>
      <c r="E1492" s="324"/>
      <c r="F1492" s="322"/>
      <c r="G1492" s="322"/>
      <c r="H1492" s="322"/>
      <c r="I1492" s="325"/>
      <c r="J1492" s="325"/>
      <c r="K1492" s="308"/>
    </row>
    <row r="1493" spans="1:11">
      <c r="A1493" s="322"/>
      <c r="B1493" s="323"/>
      <c r="C1493" s="322"/>
      <c r="D1493" s="322"/>
      <c r="E1493" s="324"/>
      <c r="F1493" s="322"/>
      <c r="G1493" s="322"/>
      <c r="H1493" s="322"/>
      <c r="I1493" s="325"/>
      <c r="J1493" s="325"/>
      <c r="K1493" s="308"/>
    </row>
    <row r="1494" spans="1:11">
      <c r="A1494" s="322"/>
      <c r="B1494" s="323"/>
      <c r="C1494" s="322"/>
      <c r="D1494" s="322"/>
      <c r="E1494" s="324"/>
      <c r="F1494" s="322"/>
      <c r="G1494" s="322"/>
      <c r="H1494" s="322"/>
      <c r="I1494" s="325"/>
      <c r="J1494" s="325"/>
      <c r="K1494" s="308"/>
    </row>
    <row r="1495" spans="1:11">
      <c r="A1495" s="322"/>
      <c r="B1495" s="323"/>
      <c r="C1495" s="322"/>
      <c r="D1495" s="322"/>
      <c r="E1495" s="324"/>
      <c r="F1495" s="322"/>
      <c r="G1495" s="322"/>
      <c r="H1495" s="322"/>
      <c r="I1495" s="325"/>
      <c r="J1495" s="325"/>
      <c r="K1495" s="308"/>
    </row>
    <row r="1496" spans="1:11">
      <c r="A1496" s="322"/>
      <c r="B1496" s="323"/>
      <c r="C1496" s="322"/>
      <c r="D1496" s="322"/>
      <c r="E1496" s="324"/>
      <c r="F1496" s="322"/>
      <c r="G1496" s="322"/>
      <c r="H1496" s="322"/>
      <c r="I1496" s="325"/>
      <c r="J1496" s="325"/>
      <c r="K1496" s="308"/>
    </row>
    <row r="1497" spans="1:11">
      <c r="A1497" s="322"/>
      <c r="B1497" s="323"/>
      <c r="C1497" s="322"/>
      <c r="D1497" s="322"/>
      <c r="E1497" s="324"/>
      <c r="F1497" s="322"/>
      <c r="G1497" s="322"/>
      <c r="H1497" s="322"/>
      <c r="I1497" s="308"/>
      <c r="J1497" s="325"/>
      <c r="K1497" s="308"/>
    </row>
    <row r="1498" spans="1:11">
      <c r="A1498" s="322"/>
      <c r="B1498" s="323"/>
      <c r="C1498" s="322"/>
      <c r="D1498" s="322"/>
      <c r="E1498" s="324"/>
      <c r="F1498" s="322"/>
      <c r="G1498" s="322"/>
      <c r="H1498" s="322"/>
      <c r="I1498" s="325"/>
      <c r="J1498" s="325"/>
      <c r="K1498" s="308"/>
    </row>
    <row r="1499" spans="1:11">
      <c r="A1499" s="322"/>
      <c r="B1499" s="323"/>
      <c r="C1499" s="322"/>
      <c r="D1499" s="322"/>
      <c r="E1499" s="324"/>
      <c r="F1499" s="322"/>
      <c r="G1499" s="322"/>
      <c r="H1499" s="322"/>
      <c r="I1499" s="325"/>
      <c r="J1499" s="325"/>
      <c r="K1499" s="308"/>
    </row>
    <row r="1500" spans="1:11">
      <c r="A1500" s="322"/>
      <c r="B1500" s="323"/>
      <c r="C1500" s="322"/>
      <c r="D1500" s="322"/>
      <c r="E1500" s="324"/>
      <c r="F1500" s="322"/>
      <c r="G1500" s="322"/>
      <c r="H1500" s="326"/>
      <c r="I1500" s="325"/>
      <c r="J1500" s="325"/>
      <c r="K1500" s="308"/>
    </row>
    <row r="1501" spans="1:11">
      <c r="A1501" s="322"/>
      <c r="B1501" s="323"/>
      <c r="C1501" s="322"/>
      <c r="D1501" s="322"/>
      <c r="E1501" s="324"/>
      <c r="F1501" s="322"/>
      <c r="G1501" s="322"/>
      <c r="H1501" s="322"/>
      <c r="I1501" s="325"/>
      <c r="J1501" s="325"/>
      <c r="K1501" s="308"/>
    </row>
    <row r="1502" spans="1:11">
      <c r="A1502" s="322"/>
      <c r="B1502" s="323"/>
      <c r="C1502" s="322"/>
      <c r="D1502" s="322"/>
      <c r="E1502" s="324"/>
      <c r="F1502" s="322"/>
      <c r="G1502" s="322"/>
      <c r="H1502" s="322"/>
      <c r="I1502" s="325"/>
      <c r="J1502" s="325"/>
      <c r="K1502" s="308"/>
    </row>
    <row r="1503" spans="1:11">
      <c r="A1503" s="322"/>
      <c r="B1503" s="323"/>
      <c r="C1503" s="322"/>
      <c r="D1503" s="322"/>
      <c r="E1503" s="324"/>
      <c r="F1503" s="322"/>
      <c r="G1503" s="322"/>
      <c r="H1503" s="322"/>
      <c r="I1503" s="325"/>
      <c r="J1503" s="325"/>
      <c r="K1503" s="308"/>
    </row>
    <row r="1504" spans="1:11">
      <c r="A1504" s="322"/>
      <c r="B1504" s="323"/>
      <c r="C1504" s="322"/>
      <c r="D1504" s="322"/>
      <c r="E1504" s="324"/>
      <c r="F1504" s="322"/>
      <c r="G1504" s="322"/>
      <c r="H1504" s="322"/>
      <c r="I1504" s="325"/>
      <c r="J1504" s="325"/>
      <c r="K1504" s="308"/>
    </row>
    <row r="1505" spans="1:11">
      <c r="A1505" s="322"/>
      <c r="B1505" s="323"/>
      <c r="C1505" s="322"/>
      <c r="D1505" s="322"/>
      <c r="E1505" s="324"/>
      <c r="F1505" s="322"/>
      <c r="G1505" s="322"/>
      <c r="H1505" s="322"/>
      <c r="I1505" s="325"/>
      <c r="J1505" s="325"/>
      <c r="K1505" s="308"/>
    </row>
    <row r="1506" spans="1:11">
      <c r="A1506" s="322"/>
      <c r="B1506" s="323"/>
      <c r="C1506" s="322"/>
      <c r="D1506" s="322"/>
      <c r="E1506" s="324"/>
      <c r="F1506" s="322"/>
      <c r="G1506" s="322"/>
      <c r="H1506" s="322"/>
      <c r="I1506" s="325"/>
      <c r="J1506" s="325"/>
      <c r="K1506" s="308"/>
    </row>
    <row r="1507" spans="1:11">
      <c r="A1507" s="322"/>
      <c r="B1507" s="323"/>
      <c r="C1507" s="322"/>
      <c r="D1507" s="322"/>
      <c r="E1507" s="324"/>
      <c r="F1507" s="322"/>
      <c r="G1507" s="322"/>
      <c r="H1507" s="322"/>
      <c r="I1507" s="325"/>
      <c r="J1507" s="325"/>
      <c r="K1507" s="308"/>
    </row>
    <row r="1508" spans="1:11">
      <c r="A1508" s="322"/>
      <c r="B1508" s="323"/>
      <c r="C1508" s="322"/>
      <c r="D1508" s="322"/>
      <c r="E1508" s="324"/>
      <c r="F1508" s="322"/>
      <c r="G1508" s="322"/>
      <c r="H1508" s="322"/>
      <c r="I1508" s="325"/>
      <c r="J1508" s="325"/>
      <c r="K1508" s="308"/>
    </row>
    <row r="1509" spans="1:11">
      <c r="A1509" s="322"/>
      <c r="B1509" s="323"/>
      <c r="C1509" s="322"/>
      <c r="D1509" s="322"/>
      <c r="E1509" s="324"/>
      <c r="F1509" s="322"/>
      <c r="G1509" s="322"/>
      <c r="H1509" s="322"/>
      <c r="I1509" s="325"/>
      <c r="J1509" s="325"/>
      <c r="K1509" s="308"/>
    </row>
    <row r="1510" spans="1:11">
      <c r="A1510" s="322"/>
      <c r="B1510" s="323"/>
      <c r="C1510" s="322"/>
      <c r="D1510" s="322"/>
      <c r="E1510" s="324"/>
      <c r="F1510" s="322"/>
      <c r="G1510" s="322"/>
      <c r="H1510" s="322"/>
      <c r="I1510" s="325"/>
      <c r="J1510" s="325"/>
      <c r="K1510" s="308"/>
    </row>
    <row r="1511" spans="1:11">
      <c r="A1511" s="322"/>
      <c r="B1511" s="323"/>
      <c r="C1511" s="322"/>
      <c r="D1511" s="322"/>
      <c r="E1511" s="324"/>
      <c r="F1511" s="322"/>
      <c r="G1511" s="322"/>
      <c r="H1511" s="326"/>
      <c r="I1511" s="325"/>
      <c r="J1511" s="325"/>
      <c r="K1511" s="308"/>
    </row>
    <row r="1512" spans="1:11">
      <c r="A1512" s="322"/>
      <c r="B1512" s="323"/>
      <c r="C1512" s="322"/>
      <c r="D1512" s="322"/>
      <c r="E1512" s="324"/>
      <c r="F1512" s="322"/>
      <c r="G1512" s="322"/>
      <c r="H1512" s="322"/>
      <c r="I1512" s="325"/>
      <c r="J1512" s="325"/>
      <c r="K1512" s="308"/>
    </row>
    <row r="1513" spans="1:11">
      <c r="A1513" s="322"/>
      <c r="B1513" s="323"/>
      <c r="C1513" s="322"/>
      <c r="D1513" s="322"/>
      <c r="E1513" s="324"/>
      <c r="F1513" s="322"/>
      <c r="G1513" s="322"/>
      <c r="H1513" s="322"/>
      <c r="I1513" s="325"/>
      <c r="J1513" s="325"/>
      <c r="K1513" s="308"/>
    </row>
    <row r="1514" spans="1:11">
      <c r="A1514" s="322"/>
      <c r="B1514" s="323"/>
      <c r="C1514" s="322"/>
      <c r="D1514" s="322"/>
      <c r="E1514" s="324"/>
      <c r="F1514" s="322"/>
      <c r="G1514" s="322"/>
      <c r="H1514" s="322"/>
      <c r="I1514" s="325"/>
      <c r="J1514" s="325"/>
      <c r="K1514" s="308"/>
    </row>
    <row r="1515" spans="1:11">
      <c r="A1515" s="322"/>
      <c r="B1515" s="323"/>
      <c r="C1515" s="322"/>
      <c r="D1515" s="322"/>
      <c r="E1515" s="324"/>
      <c r="F1515" s="322"/>
      <c r="G1515" s="322"/>
      <c r="H1515" s="322"/>
      <c r="I1515" s="325"/>
      <c r="J1515" s="325"/>
      <c r="K1515" s="308"/>
    </row>
    <row r="1516" spans="1:11">
      <c r="A1516" s="322"/>
      <c r="B1516" s="323"/>
      <c r="C1516" s="322"/>
      <c r="D1516" s="322"/>
      <c r="E1516" s="324"/>
      <c r="F1516" s="322"/>
      <c r="G1516" s="322"/>
      <c r="H1516" s="322"/>
      <c r="I1516" s="325"/>
      <c r="J1516" s="325"/>
      <c r="K1516" s="308"/>
    </row>
    <row r="1517" spans="1:11">
      <c r="A1517" s="322"/>
      <c r="B1517" s="323"/>
      <c r="C1517" s="322"/>
      <c r="D1517" s="322"/>
      <c r="E1517" s="324"/>
      <c r="F1517" s="322"/>
      <c r="G1517" s="322"/>
      <c r="H1517" s="322"/>
      <c r="I1517" s="325"/>
      <c r="J1517" s="325"/>
      <c r="K1517" s="308"/>
    </row>
    <row r="1518" spans="1:11">
      <c r="A1518" s="322"/>
      <c r="B1518" s="323"/>
      <c r="C1518" s="322"/>
      <c r="D1518" s="322"/>
      <c r="E1518" s="324"/>
      <c r="F1518" s="322"/>
      <c r="G1518" s="322"/>
      <c r="H1518" s="322"/>
      <c r="I1518" s="325"/>
      <c r="J1518" s="325"/>
      <c r="K1518" s="308"/>
    </row>
    <row r="1519" spans="1:11">
      <c r="A1519" s="322"/>
      <c r="B1519" s="323"/>
      <c r="C1519" s="322"/>
      <c r="D1519" s="322"/>
      <c r="E1519" s="324"/>
      <c r="F1519" s="322"/>
      <c r="G1519" s="322"/>
      <c r="H1519" s="322"/>
      <c r="I1519" s="325"/>
      <c r="J1519" s="325"/>
      <c r="K1519" s="308"/>
    </row>
    <row r="1520" spans="1:11">
      <c r="A1520" s="322"/>
      <c r="B1520" s="323"/>
      <c r="C1520" s="322"/>
      <c r="D1520" s="322"/>
      <c r="E1520" s="324"/>
      <c r="F1520" s="322"/>
      <c r="G1520" s="322"/>
      <c r="H1520" s="322"/>
      <c r="I1520" s="325"/>
      <c r="J1520" s="325"/>
      <c r="K1520" s="308"/>
    </row>
    <row r="1521" spans="1:11">
      <c r="A1521" s="322"/>
      <c r="B1521" s="323"/>
      <c r="C1521" s="322"/>
      <c r="D1521" s="322"/>
      <c r="E1521" s="324"/>
      <c r="F1521" s="322"/>
      <c r="G1521" s="322"/>
      <c r="H1521" s="322"/>
      <c r="I1521" s="325"/>
      <c r="J1521" s="325"/>
      <c r="K1521" s="308"/>
    </row>
    <row r="1522" spans="1:11">
      <c r="A1522" s="322"/>
      <c r="B1522" s="323"/>
      <c r="C1522" s="322"/>
      <c r="D1522" s="322"/>
      <c r="E1522" s="324"/>
      <c r="F1522" s="322"/>
      <c r="G1522" s="322"/>
      <c r="H1522" s="322"/>
      <c r="I1522" s="325"/>
      <c r="J1522" s="325"/>
      <c r="K1522" s="308"/>
    </row>
    <row r="1523" spans="1:11">
      <c r="A1523" s="322"/>
      <c r="B1523" s="323"/>
      <c r="C1523" s="322"/>
      <c r="D1523" s="322"/>
      <c r="E1523" s="324"/>
      <c r="F1523" s="322"/>
      <c r="G1523" s="322"/>
      <c r="H1523" s="322"/>
      <c r="I1523" s="325"/>
      <c r="J1523" s="325"/>
      <c r="K1523" s="308"/>
    </row>
    <row r="1524" spans="1:11">
      <c r="A1524" s="322"/>
      <c r="B1524" s="323"/>
      <c r="C1524" s="322"/>
      <c r="D1524" s="322"/>
      <c r="E1524" s="324"/>
      <c r="F1524" s="322"/>
      <c r="G1524" s="322"/>
      <c r="H1524" s="322"/>
      <c r="I1524" s="325"/>
      <c r="J1524" s="325"/>
      <c r="K1524" s="308"/>
    </row>
    <row r="1525" spans="1:11">
      <c r="A1525" s="322"/>
      <c r="B1525" s="323"/>
      <c r="C1525" s="322"/>
      <c r="D1525" s="322"/>
      <c r="E1525" s="324"/>
      <c r="F1525" s="322"/>
      <c r="G1525" s="322"/>
      <c r="H1525" s="322"/>
      <c r="I1525" s="325"/>
      <c r="J1525" s="325"/>
      <c r="K1525" s="308"/>
    </row>
    <row r="1526" spans="1:11">
      <c r="A1526" s="322"/>
      <c r="B1526" s="323"/>
      <c r="C1526" s="322"/>
      <c r="D1526" s="322"/>
      <c r="E1526" s="324"/>
      <c r="F1526" s="322"/>
      <c r="G1526" s="322"/>
      <c r="H1526" s="322"/>
      <c r="I1526" s="325"/>
      <c r="J1526" s="325"/>
      <c r="K1526" s="308"/>
    </row>
    <row r="1527" spans="1:11">
      <c r="A1527" s="322"/>
      <c r="B1527" s="323"/>
      <c r="C1527" s="322"/>
      <c r="D1527" s="322"/>
      <c r="E1527" s="324"/>
      <c r="F1527" s="322"/>
      <c r="G1527" s="322"/>
      <c r="H1527" s="322"/>
      <c r="I1527" s="325"/>
      <c r="J1527" s="325"/>
      <c r="K1527" s="308"/>
    </row>
    <row r="1528" spans="1:11">
      <c r="A1528" s="322"/>
      <c r="B1528" s="323"/>
      <c r="C1528" s="322"/>
      <c r="D1528" s="322"/>
      <c r="E1528" s="324"/>
      <c r="F1528" s="322"/>
      <c r="G1528" s="322"/>
      <c r="H1528" s="322"/>
      <c r="I1528" s="325"/>
      <c r="J1528" s="325"/>
      <c r="K1528" s="308"/>
    </row>
    <row r="1529" spans="1:11">
      <c r="A1529" s="322"/>
      <c r="B1529" s="323"/>
      <c r="C1529" s="322"/>
      <c r="D1529" s="322"/>
      <c r="E1529" s="324"/>
      <c r="F1529" s="322"/>
      <c r="G1529" s="322"/>
      <c r="H1529" s="322"/>
      <c r="I1529" s="325"/>
      <c r="J1529" s="325"/>
      <c r="K1529" s="308"/>
    </row>
    <row r="1530" spans="1:11">
      <c r="A1530" s="322"/>
      <c r="B1530" s="323"/>
      <c r="C1530" s="322"/>
      <c r="D1530" s="322"/>
      <c r="E1530" s="324"/>
      <c r="F1530" s="322"/>
      <c r="G1530" s="322"/>
      <c r="H1530" s="322"/>
      <c r="I1530" s="325"/>
      <c r="J1530" s="325"/>
      <c r="K1530" s="308"/>
    </row>
    <row r="1531" spans="1:11">
      <c r="A1531" s="322"/>
      <c r="B1531" s="323"/>
      <c r="C1531" s="322"/>
      <c r="D1531" s="322"/>
      <c r="E1531" s="324"/>
      <c r="F1531" s="322"/>
      <c r="G1531" s="322"/>
      <c r="H1531" s="326"/>
      <c r="I1531" s="325"/>
      <c r="J1531" s="325"/>
      <c r="K1531" s="308"/>
    </row>
    <row r="1532" spans="1:11">
      <c r="A1532" s="322"/>
      <c r="B1532" s="323"/>
      <c r="C1532" s="322"/>
      <c r="D1532" s="322"/>
      <c r="E1532" s="324"/>
      <c r="F1532" s="322"/>
      <c r="G1532" s="322"/>
      <c r="H1532" s="322"/>
      <c r="I1532" s="325"/>
      <c r="J1532" s="325"/>
      <c r="K1532" s="308"/>
    </row>
    <row r="1533" spans="1:11">
      <c r="A1533" s="322"/>
      <c r="B1533" s="323"/>
      <c r="C1533" s="322"/>
      <c r="D1533" s="322"/>
      <c r="E1533" s="324"/>
      <c r="F1533" s="322"/>
      <c r="G1533" s="322"/>
      <c r="H1533" s="322"/>
      <c r="I1533" s="325"/>
      <c r="J1533" s="325"/>
      <c r="K1533" s="308"/>
    </row>
    <row r="1534" spans="1:11">
      <c r="A1534" s="322"/>
      <c r="B1534" s="323"/>
      <c r="C1534" s="322"/>
      <c r="D1534" s="322"/>
      <c r="E1534" s="324"/>
      <c r="F1534" s="322"/>
      <c r="G1534" s="322"/>
      <c r="H1534" s="322"/>
      <c r="I1534" s="325"/>
      <c r="J1534" s="325"/>
      <c r="K1534" s="308"/>
    </row>
    <row r="1535" spans="1:11">
      <c r="A1535" s="322"/>
      <c r="B1535" s="323"/>
      <c r="C1535" s="322"/>
      <c r="D1535" s="322"/>
      <c r="E1535" s="324"/>
      <c r="F1535" s="322"/>
      <c r="G1535" s="322"/>
      <c r="H1535" s="322"/>
      <c r="I1535" s="325"/>
      <c r="J1535" s="325"/>
      <c r="K1535" s="308"/>
    </row>
    <row r="1536" spans="1:11">
      <c r="A1536" s="322"/>
      <c r="B1536" s="323"/>
      <c r="C1536" s="322"/>
      <c r="D1536" s="322"/>
      <c r="E1536" s="324"/>
      <c r="F1536" s="322"/>
      <c r="G1536" s="322"/>
      <c r="H1536" s="322"/>
      <c r="I1536" s="325"/>
      <c r="J1536" s="325"/>
      <c r="K1536" s="308"/>
    </row>
    <row r="1537" spans="1:11">
      <c r="A1537" s="322"/>
      <c r="B1537" s="323"/>
      <c r="C1537" s="322"/>
      <c r="D1537" s="322"/>
      <c r="E1537" s="324"/>
      <c r="F1537" s="322"/>
      <c r="G1537" s="322"/>
      <c r="H1537" s="322"/>
      <c r="I1537" s="325"/>
      <c r="J1537" s="325"/>
      <c r="K1537" s="308"/>
    </row>
    <row r="1538" spans="1:11">
      <c r="A1538" s="322"/>
      <c r="B1538" s="323"/>
      <c r="C1538" s="322"/>
      <c r="D1538" s="322"/>
      <c r="E1538" s="324"/>
      <c r="F1538" s="322"/>
      <c r="G1538" s="322"/>
      <c r="H1538" s="322"/>
      <c r="I1538" s="325"/>
      <c r="J1538" s="325"/>
      <c r="K1538" s="308"/>
    </row>
    <row r="1539" spans="1:11">
      <c r="A1539" s="322"/>
      <c r="B1539" s="323"/>
      <c r="C1539" s="322"/>
      <c r="D1539" s="322"/>
      <c r="E1539" s="324"/>
      <c r="F1539" s="322"/>
      <c r="G1539" s="322"/>
      <c r="H1539" s="322"/>
      <c r="I1539" s="325"/>
      <c r="J1539" s="325"/>
      <c r="K1539" s="308"/>
    </row>
    <row r="1540" spans="1:11">
      <c r="A1540" s="322"/>
      <c r="B1540" s="323"/>
      <c r="C1540" s="322"/>
      <c r="D1540" s="322"/>
      <c r="E1540" s="324"/>
      <c r="F1540" s="322"/>
      <c r="G1540" s="322"/>
      <c r="H1540" s="326"/>
      <c r="I1540" s="325"/>
      <c r="J1540" s="325"/>
      <c r="K1540" s="308"/>
    </row>
    <row r="1541" spans="1:11">
      <c r="A1541" s="322"/>
      <c r="B1541" s="323"/>
      <c r="C1541" s="322"/>
      <c r="D1541" s="322"/>
      <c r="E1541" s="324"/>
      <c r="F1541" s="322"/>
      <c r="G1541" s="322"/>
      <c r="H1541" s="322"/>
      <c r="I1541" s="325"/>
      <c r="J1541" s="325"/>
      <c r="K1541" s="308"/>
    </row>
    <row r="1542" spans="1:11">
      <c r="A1542" s="322"/>
      <c r="B1542" s="323"/>
      <c r="C1542" s="322"/>
      <c r="D1542" s="322"/>
      <c r="E1542" s="324"/>
      <c r="F1542" s="322"/>
      <c r="G1542" s="322"/>
      <c r="H1542" s="322"/>
      <c r="I1542" s="325"/>
      <c r="J1542" s="325"/>
      <c r="K1542" s="308"/>
    </row>
    <row r="1543" spans="1:11">
      <c r="A1543" s="322"/>
      <c r="B1543" s="323"/>
      <c r="C1543" s="322"/>
      <c r="D1543" s="322"/>
      <c r="E1543" s="324"/>
      <c r="F1543" s="322"/>
      <c r="G1543" s="322"/>
      <c r="H1543" s="322"/>
      <c r="I1543" s="325"/>
      <c r="J1543" s="325"/>
      <c r="K1543" s="308"/>
    </row>
    <row r="1544" spans="1:11">
      <c r="A1544" s="322"/>
      <c r="B1544" s="323"/>
      <c r="C1544" s="322"/>
      <c r="D1544" s="322"/>
      <c r="E1544" s="324"/>
      <c r="F1544" s="322"/>
      <c r="G1544" s="322"/>
      <c r="H1544" s="322"/>
      <c r="I1544" s="325"/>
      <c r="J1544" s="325"/>
      <c r="K1544" s="308"/>
    </row>
    <row r="1545" spans="1:11">
      <c r="A1545" s="322"/>
      <c r="B1545" s="323"/>
      <c r="C1545" s="322"/>
      <c r="D1545" s="322"/>
      <c r="E1545" s="324"/>
      <c r="F1545" s="322"/>
      <c r="G1545" s="322"/>
      <c r="H1545" s="322"/>
      <c r="I1545" s="325"/>
      <c r="J1545" s="325"/>
      <c r="K1545" s="308"/>
    </row>
    <row r="1546" spans="1:11">
      <c r="A1546" s="322"/>
      <c r="B1546" s="323"/>
      <c r="C1546" s="322"/>
      <c r="D1546" s="322"/>
      <c r="E1546" s="324"/>
      <c r="F1546" s="322"/>
      <c r="G1546" s="322"/>
      <c r="H1546" s="322"/>
      <c r="I1546" s="325"/>
      <c r="J1546" s="325"/>
      <c r="K1546" s="308"/>
    </row>
    <row r="1547" spans="1:11">
      <c r="A1547" s="322"/>
      <c r="B1547" s="323"/>
      <c r="C1547" s="322"/>
      <c r="D1547" s="322"/>
      <c r="E1547" s="324"/>
      <c r="F1547" s="322"/>
      <c r="G1547" s="322"/>
      <c r="H1547" s="322"/>
      <c r="I1547" s="325"/>
      <c r="J1547" s="325"/>
      <c r="K1547" s="308"/>
    </row>
    <row r="1548" spans="1:11">
      <c r="A1548" s="322"/>
      <c r="B1548" s="323"/>
      <c r="C1548" s="322"/>
      <c r="D1548" s="322"/>
      <c r="E1548" s="324"/>
      <c r="F1548" s="322"/>
      <c r="G1548" s="322"/>
      <c r="H1548" s="322"/>
      <c r="I1548" s="325"/>
      <c r="J1548" s="325"/>
      <c r="K1548" s="308"/>
    </row>
    <row r="1549" spans="1:11">
      <c r="A1549" s="322"/>
      <c r="B1549" s="323"/>
      <c r="C1549" s="322"/>
      <c r="D1549" s="322"/>
      <c r="E1549" s="324"/>
      <c r="F1549" s="322"/>
      <c r="G1549" s="322"/>
      <c r="H1549" s="322"/>
      <c r="I1549" s="325"/>
      <c r="J1549" s="325"/>
      <c r="K1549" s="308"/>
    </row>
    <row r="1550" spans="1:11">
      <c r="A1550" s="322"/>
      <c r="B1550" s="323"/>
      <c r="C1550" s="322"/>
      <c r="D1550" s="322"/>
      <c r="E1550" s="322"/>
      <c r="F1550" s="322"/>
      <c r="G1550" s="322"/>
      <c r="H1550" s="322"/>
      <c r="I1550" s="325"/>
      <c r="J1550" s="325"/>
      <c r="K1550" s="308"/>
    </row>
    <row r="1551" spans="1:11">
      <c r="A1551" s="322"/>
      <c r="B1551" s="323"/>
      <c r="C1551" s="322"/>
      <c r="D1551" s="322"/>
      <c r="E1551" s="324"/>
      <c r="F1551" s="322"/>
      <c r="G1551" s="322"/>
      <c r="H1551" s="322"/>
      <c r="I1551" s="325"/>
      <c r="J1551" s="325"/>
      <c r="K1551" s="308"/>
    </row>
    <row r="1552" spans="1:11">
      <c r="A1552" s="322"/>
      <c r="B1552" s="323"/>
      <c r="C1552" s="322"/>
      <c r="D1552" s="322"/>
      <c r="E1552" s="324"/>
      <c r="F1552" s="322"/>
      <c r="G1552" s="322"/>
      <c r="H1552" s="322"/>
      <c r="I1552" s="325"/>
      <c r="J1552" s="325"/>
      <c r="K1552" s="308"/>
    </row>
    <row r="1553" spans="1:11">
      <c r="A1553" s="322"/>
      <c r="B1553" s="323"/>
      <c r="C1553" s="322"/>
      <c r="D1553" s="322"/>
      <c r="E1553" s="324"/>
      <c r="F1553" s="322"/>
      <c r="G1553" s="322"/>
      <c r="H1553" s="322"/>
      <c r="I1553" s="325"/>
      <c r="J1553" s="325"/>
      <c r="K1553" s="308"/>
    </row>
    <row r="1554" spans="1:11">
      <c r="A1554" s="322"/>
      <c r="B1554" s="323"/>
      <c r="C1554" s="322"/>
      <c r="D1554" s="322"/>
      <c r="E1554" s="324"/>
      <c r="F1554" s="322"/>
      <c r="G1554" s="322"/>
      <c r="H1554" s="322"/>
      <c r="I1554" s="325"/>
      <c r="J1554" s="325"/>
      <c r="K1554" s="308"/>
    </row>
    <row r="1555" spans="1:11">
      <c r="A1555" s="322"/>
      <c r="B1555" s="323"/>
      <c r="C1555" s="322"/>
      <c r="D1555" s="322"/>
      <c r="E1555" s="324"/>
      <c r="F1555" s="322"/>
      <c r="G1555" s="322"/>
      <c r="H1555" s="322"/>
      <c r="I1555" s="325"/>
      <c r="J1555" s="325"/>
      <c r="K1555" s="308"/>
    </row>
    <row r="1556" spans="1:11">
      <c r="A1556" s="322"/>
      <c r="B1556" s="323"/>
      <c r="C1556" s="322"/>
      <c r="D1556" s="322"/>
      <c r="E1556" s="324"/>
      <c r="F1556" s="322"/>
      <c r="G1556" s="322"/>
      <c r="H1556" s="322"/>
      <c r="I1556" s="325"/>
      <c r="J1556" s="325"/>
      <c r="K1556" s="308"/>
    </row>
    <row r="1557" spans="1:11">
      <c r="A1557" s="322"/>
      <c r="B1557" s="323"/>
      <c r="C1557" s="322"/>
      <c r="D1557" s="322"/>
      <c r="E1557" s="324"/>
      <c r="F1557" s="322"/>
      <c r="G1557" s="322"/>
      <c r="H1557" s="322"/>
      <c r="I1557" s="325"/>
      <c r="J1557" s="325"/>
      <c r="K1557" s="308"/>
    </row>
    <row r="1558" spans="1:11">
      <c r="A1558" s="322"/>
      <c r="B1558" s="323"/>
      <c r="C1558" s="322"/>
      <c r="D1558" s="322"/>
      <c r="E1558" s="324"/>
      <c r="F1558" s="322"/>
      <c r="G1558" s="322"/>
      <c r="H1558" s="322"/>
      <c r="I1558" s="325"/>
      <c r="J1558" s="325"/>
      <c r="K1558" s="308"/>
    </row>
    <row r="1559" spans="1:11">
      <c r="A1559" s="322"/>
      <c r="B1559" s="323"/>
      <c r="C1559" s="322"/>
      <c r="D1559" s="322"/>
      <c r="E1559" s="324"/>
      <c r="F1559" s="322"/>
      <c r="G1559" s="322"/>
      <c r="H1559" s="322"/>
      <c r="I1559" s="325"/>
      <c r="J1559" s="325"/>
      <c r="K1559" s="308"/>
    </row>
    <row r="1560" spans="1:11">
      <c r="A1560" s="322"/>
      <c r="B1560" s="323"/>
      <c r="C1560" s="322"/>
      <c r="D1560" s="322"/>
      <c r="E1560" s="324"/>
      <c r="F1560" s="322"/>
      <c r="G1560" s="322"/>
      <c r="H1560" s="322"/>
      <c r="I1560" s="325"/>
      <c r="J1560" s="325"/>
      <c r="K1560" s="308"/>
    </row>
    <row r="1561" spans="1:11">
      <c r="A1561" s="322"/>
      <c r="B1561" s="323"/>
      <c r="C1561" s="322"/>
      <c r="D1561" s="322"/>
      <c r="E1561" s="324"/>
      <c r="F1561" s="322"/>
      <c r="G1561" s="322"/>
      <c r="H1561" s="322"/>
      <c r="I1561" s="325"/>
      <c r="J1561" s="325"/>
      <c r="K1561" s="308"/>
    </row>
    <row r="1562" spans="1:11">
      <c r="A1562" s="322"/>
      <c r="B1562" s="323"/>
      <c r="C1562" s="322"/>
      <c r="D1562" s="322"/>
      <c r="E1562" s="324"/>
      <c r="F1562" s="322"/>
      <c r="G1562" s="322"/>
      <c r="H1562" s="322"/>
      <c r="I1562" s="325"/>
      <c r="J1562" s="325"/>
      <c r="K1562" s="308"/>
    </row>
    <row r="1563" spans="1:11">
      <c r="A1563" s="322"/>
      <c r="B1563" s="323"/>
      <c r="C1563" s="322"/>
      <c r="D1563" s="322"/>
      <c r="E1563" s="324"/>
      <c r="F1563" s="322"/>
      <c r="G1563" s="322"/>
      <c r="H1563" s="322"/>
      <c r="I1563" s="325"/>
      <c r="J1563" s="325"/>
      <c r="K1563" s="308"/>
    </row>
    <row r="1564" spans="1:11">
      <c r="A1564" s="322"/>
      <c r="B1564" s="323"/>
      <c r="C1564" s="322"/>
      <c r="D1564" s="322"/>
      <c r="E1564" s="324"/>
      <c r="F1564" s="322"/>
      <c r="G1564" s="322"/>
      <c r="H1564" s="322"/>
      <c r="I1564" s="325"/>
      <c r="J1564" s="325"/>
      <c r="K1564" s="308"/>
    </row>
    <row r="1565" spans="1:11">
      <c r="A1565" s="322"/>
      <c r="B1565" s="323"/>
      <c r="C1565" s="322"/>
      <c r="D1565" s="322"/>
      <c r="E1565" s="324"/>
      <c r="F1565" s="322"/>
      <c r="G1565" s="322"/>
      <c r="H1565" s="322"/>
      <c r="I1565" s="325"/>
      <c r="J1565" s="325"/>
      <c r="K1565" s="308"/>
    </row>
    <row r="1566" spans="1:11">
      <c r="A1566" s="322"/>
      <c r="B1566" s="323"/>
      <c r="C1566" s="322"/>
      <c r="D1566" s="322"/>
      <c r="E1566" s="324"/>
      <c r="F1566" s="322"/>
      <c r="G1566" s="322"/>
      <c r="H1566" s="322"/>
      <c r="I1566" s="325"/>
      <c r="J1566" s="325"/>
      <c r="K1566" s="308"/>
    </row>
    <row r="1567" spans="1:11">
      <c r="A1567" s="322"/>
      <c r="B1567" s="323"/>
      <c r="C1567" s="322"/>
      <c r="D1567" s="322"/>
      <c r="E1567" s="324"/>
      <c r="F1567" s="322"/>
      <c r="G1567" s="322"/>
      <c r="H1567" s="322"/>
      <c r="I1567" s="325"/>
      <c r="J1567" s="325"/>
      <c r="K1567" s="308"/>
    </row>
    <row r="1568" spans="1:11">
      <c r="A1568" s="322"/>
      <c r="B1568" s="323"/>
      <c r="C1568" s="322"/>
      <c r="D1568" s="322"/>
      <c r="E1568" s="324"/>
      <c r="F1568" s="322"/>
      <c r="G1568" s="322"/>
      <c r="H1568" s="322"/>
      <c r="I1568" s="325"/>
      <c r="J1568" s="325"/>
      <c r="K1568" s="308"/>
    </row>
    <row r="1569" spans="1:11">
      <c r="A1569" s="322"/>
      <c r="B1569" s="323"/>
      <c r="C1569" s="322"/>
      <c r="D1569" s="322"/>
      <c r="E1569" s="324"/>
      <c r="F1569" s="322"/>
      <c r="G1569" s="322"/>
      <c r="H1569" s="322"/>
      <c r="I1569" s="325"/>
      <c r="J1569" s="325"/>
      <c r="K1569" s="308"/>
    </row>
    <row r="1570" spans="1:11">
      <c r="A1570" s="322"/>
      <c r="B1570" s="323"/>
      <c r="C1570" s="322"/>
      <c r="D1570" s="322"/>
      <c r="E1570" s="324"/>
      <c r="F1570" s="322"/>
      <c r="G1570" s="322"/>
      <c r="H1570" s="322"/>
      <c r="I1570" s="325"/>
      <c r="J1570" s="325"/>
      <c r="K1570" s="308"/>
    </row>
    <row r="1571" spans="1:11">
      <c r="A1571" s="322"/>
      <c r="B1571" s="323"/>
      <c r="C1571" s="322"/>
      <c r="D1571" s="322"/>
      <c r="E1571" s="324"/>
      <c r="F1571" s="322"/>
      <c r="G1571" s="322"/>
      <c r="H1571" s="322"/>
      <c r="I1571" s="325"/>
      <c r="J1571" s="325"/>
      <c r="K1571" s="308"/>
    </row>
    <row r="1572" spans="1:11">
      <c r="A1572" s="322"/>
      <c r="B1572" s="323"/>
      <c r="C1572" s="322"/>
      <c r="D1572" s="322"/>
      <c r="E1572" s="324"/>
      <c r="F1572" s="322"/>
      <c r="G1572" s="322"/>
      <c r="H1572" s="322"/>
      <c r="I1572" s="325"/>
      <c r="J1572" s="325"/>
      <c r="K1572" s="308"/>
    </row>
    <row r="1573" spans="1:11">
      <c r="A1573" s="322"/>
      <c r="B1573" s="323"/>
      <c r="C1573" s="322"/>
      <c r="D1573" s="322"/>
      <c r="E1573" s="324"/>
      <c r="F1573" s="322"/>
      <c r="G1573" s="322"/>
      <c r="H1573" s="322"/>
      <c r="I1573" s="308"/>
      <c r="J1573" s="325"/>
      <c r="K1573" s="308"/>
    </row>
    <row r="1574" spans="1:11">
      <c r="A1574" s="322"/>
      <c r="B1574" s="323"/>
      <c r="C1574" s="322"/>
      <c r="D1574" s="322"/>
      <c r="E1574" s="324"/>
      <c r="F1574" s="322"/>
      <c r="G1574" s="322"/>
      <c r="H1574" s="322"/>
      <c r="I1574" s="325"/>
      <c r="J1574" s="325"/>
      <c r="K1574" s="308"/>
    </row>
    <row r="1575" spans="1:11">
      <c r="A1575" s="322"/>
      <c r="B1575" s="323"/>
      <c r="C1575" s="322"/>
      <c r="D1575" s="322"/>
      <c r="E1575" s="324"/>
      <c r="F1575" s="322"/>
      <c r="G1575" s="322"/>
      <c r="H1575" s="326"/>
      <c r="I1575" s="308"/>
      <c r="J1575" s="325"/>
      <c r="K1575" s="308"/>
    </row>
    <row r="1576" spans="1:11">
      <c r="A1576" s="322"/>
      <c r="B1576" s="323"/>
      <c r="C1576" s="322"/>
      <c r="D1576" s="322"/>
      <c r="E1576" s="324"/>
      <c r="F1576" s="322"/>
      <c r="G1576" s="322"/>
      <c r="H1576" s="322"/>
      <c r="I1576" s="325"/>
      <c r="J1576" s="325"/>
      <c r="K1576" s="308"/>
    </row>
    <row r="1577" spans="1:11">
      <c r="A1577" s="322"/>
      <c r="B1577" s="323"/>
      <c r="C1577" s="322"/>
      <c r="D1577" s="322"/>
      <c r="E1577" s="324"/>
      <c r="F1577" s="322"/>
      <c r="G1577" s="322"/>
      <c r="H1577" s="322"/>
      <c r="I1577" s="325"/>
      <c r="J1577" s="325"/>
      <c r="K1577" s="308"/>
    </row>
    <row r="1578" spans="1:11">
      <c r="A1578" s="322"/>
      <c r="B1578" s="323"/>
      <c r="C1578" s="322"/>
      <c r="D1578" s="322"/>
      <c r="E1578" s="324"/>
      <c r="F1578" s="322"/>
      <c r="G1578" s="322"/>
      <c r="H1578" s="322"/>
      <c r="I1578" s="325"/>
      <c r="J1578" s="325"/>
      <c r="K1578" s="308"/>
    </row>
    <row r="1579" spans="1:11">
      <c r="A1579" s="322"/>
      <c r="B1579" s="323"/>
      <c r="C1579" s="322"/>
      <c r="D1579" s="322"/>
      <c r="E1579" s="324"/>
      <c r="F1579" s="322"/>
      <c r="G1579" s="322"/>
      <c r="H1579" s="322"/>
      <c r="I1579" s="325"/>
      <c r="J1579" s="325"/>
      <c r="K1579" s="308"/>
    </row>
    <row r="1580" spans="1:11">
      <c r="A1580" s="322"/>
      <c r="B1580" s="323"/>
      <c r="C1580" s="322"/>
      <c r="D1580" s="322"/>
      <c r="E1580" s="324"/>
      <c r="F1580" s="322"/>
      <c r="G1580" s="322"/>
      <c r="H1580" s="322"/>
      <c r="I1580" s="325"/>
      <c r="J1580" s="325"/>
      <c r="K1580" s="308"/>
    </row>
    <row r="1581" spans="1:11">
      <c r="A1581" s="322"/>
      <c r="B1581" s="323"/>
      <c r="C1581" s="322"/>
      <c r="D1581" s="322"/>
      <c r="E1581" s="324"/>
      <c r="F1581" s="322"/>
      <c r="G1581" s="322"/>
      <c r="H1581" s="322"/>
      <c r="I1581" s="325"/>
      <c r="J1581" s="325"/>
      <c r="K1581" s="308"/>
    </row>
    <row r="1582" spans="1:11">
      <c r="A1582" s="322"/>
      <c r="B1582" s="323"/>
      <c r="C1582" s="322"/>
      <c r="D1582" s="322"/>
      <c r="E1582" s="324"/>
      <c r="F1582" s="322"/>
      <c r="G1582" s="322"/>
      <c r="H1582" s="322"/>
      <c r="I1582" s="325"/>
      <c r="J1582" s="325"/>
      <c r="K1582" s="308"/>
    </row>
    <row r="1583" spans="1:11">
      <c r="A1583" s="322"/>
      <c r="B1583" s="323"/>
      <c r="C1583" s="322"/>
      <c r="D1583" s="322"/>
      <c r="E1583" s="324"/>
      <c r="F1583" s="322"/>
      <c r="G1583" s="322"/>
      <c r="H1583" s="322"/>
      <c r="I1583" s="325"/>
      <c r="J1583" s="325"/>
      <c r="K1583" s="308"/>
    </row>
    <row r="1584" spans="1:11">
      <c r="A1584" s="322"/>
      <c r="B1584" s="323"/>
      <c r="C1584" s="322"/>
      <c r="D1584" s="322"/>
      <c r="E1584" s="324"/>
      <c r="F1584" s="322"/>
      <c r="G1584" s="322"/>
      <c r="H1584" s="322"/>
      <c r="I1584" s="325"/>
      <c r="J1584" s="325"/>
      <c r="K1584" s="308"/>
    </row>
    <row r="1585" spans="1:11">
      <c r="A1585" s="322"/>
      <c r="B1585" s="323"/>
      <c r="C1585" s="322"/>
      <c r="D1585" s="322"/>
      <c r="E1585" s="324"/>
      <c r="F1585" s="322"/>
      <c r="G1585" s="322"/>
      <c r="H1585" s="322"/>
      <c r="I1585" s="325"/>
      <c r="J1585" s="325"/>
      <c r="K1585" s="308"/>
    </row>
    <row r="1586" spans="1:11">
      <c r="A1586" s="322"/>
      <c r="B1586" s="323"/>
      <c r="C1586" s="322"/>
      <c r="D1586" s="322"/>
      <c r="E1586" s="324"/>
      <c r="F1586" s="322"/>
      <c r="G1586" s="322"/>
      <c r="H1586" s="322"/>
      <c r="I1586" s="325"/>
      <c r="J1586" s="325"/>
      <c r="K1586" s="308"/>
    </row>
    <row r="1587" spans="1:11">
      <c r="A1587" s="322"/>
      <c r="B1587" s="323"/>
      <c r="C1587" s="322"/>
      <c r="D1587" s="322"/>
      <c r="E1587" s="324"/>
      <c r="F1587" s="322"/>
      <c r="G1587" s="322"/>
      <c r="H1587" s="322"/>
      <c r="I1587" s="325"/>
      <c r="J1587" s="325"/>
      <c r="K1587" s="308"/>
    </row>
    <row r="1588" spans="1:11">
      <c r="A1588" s="322"/>
      <c r="B1588" s="323"/>
      <c r="C1588" s="322"/>
      <c r="D1588" s="322"/>
      <c r="E1588" s="324"/>
      <c r="F1588" s="322"/>
      <c r="G1588" s="322"/>
      <c r="H1588" s="322"/>
      <c r="I1588" s="325"/>
      <c r="J1588" s="325"/>
      <c r="K1588" s="308"/>
    </row>
    <row r="1589" spans="1:11">
      <c r="A1589" s="322"/>
      <c r="B1589" s="323"/>
      <c r="C1589" s="322"/>
      <c r="D1589" s="322"/>
      <c r="E1589" s="324"/>
      <c r="F1589" s="322"/>
      <c r="G1589" s="322"/>
      <c r="H1589" s="322"/>
      <c r="I1589" s="325"/>
      <c r="J1589" s="325"/>
      <c r="K1589" s="308"/>
    </row>
    <row r="1590" spans="1:11">
      <c r="A1590" s="322"/>
      <c r="B1590" s="323"/>
      <c r="C1590" s="322"/>
      <c r="D1590" s="322"/>
      <c r="E1590" s="324"/>
      <c r="F1590" s="322"/>
      <c r="G1590" s="322"/>
      <c r="H1590" s="322"/>
      <c r="I1590" s="325"/>
      <c r="J1590" s="325"/>
      <c r="K1590" s="308"/>
    </row>
    <row r="1591" spans="1:11">
      <c r="A1591" s="322"/>
      <c r="B1591" s="323"/>
      <c r="C1591" s="322"/>
      <c r="D1591" s="322"/>
      <c r="E1591" s="324"/>
      <c r="F1591" s="322"/>
      <c r="G1591" s="322"/>
      <c r="H1591" s="322"/>
      <c r="I1591" s="325"/>
      <c r="J1591" s="325"/>
      <c r="K1591" s="308"/>
    </row>
    <row r="1592" spans="1:11">
      <c r="A1592" s="322"/>
      <c r="B1592" s="323"/>
      <c r="C1592" s="322"/>
      <c r="D1592" s="322"/>
      <c r="E1592" s="324"/>
      <c r="F1592" s="322"/>
      <c r="G1592" s="322"/>
      <c r="H1592" s="322"/>
      <c r="I1592" s="325"/>
      <c r="J1592" s="325"/>
      <c r="K1592" s="308"/>
    </row>
    <row r="1593" spans="1:11">
      <c r="A1593" s="322"/>
      <c r="B1593" s="323"/>
      <c r="C1593" s="322"/>
      <c r="D1593" s="322"/>
      <c r="E1593" s="324"/>
      <c r="F1593" s="322"/>
      <c r="G1593" s="322"/>
      <c r="H1593" s="322"/>
      <c r="I1593" s="325"/>
      <c r="J1593" s="325"/>
      <c r="K1593" s="308"/>
    </row>
    <row r="1594" spans="1:11">
      <c r="A1594" s="322"/>
      <c r="B1594" s="323"/>
      <c r="C1594" s="322"/>
      <c r="D1594" s="322"/>
      <c r="E1594" s="324"/>
      <c r="F1594" s="322"/>
      <c r="G1594" s="322"/>
      <c r="H1594" s="322"/>
      <c r="I1594" s="325"/>
      <c r="J1594" s="325"/>
      <c r="K1594" s="308"/>
    </row>
    <row r="1595" spans="1:11">
      <c r="A1595" s="322"/>
      <c r="B1595" s="323"/>
      <c r="C1595" s="322"/>
      <c r="D1595" s="322"/>
      <c r="E1595" s="324"/>
      <c r="F1595" s="322"/>
      <c r="G1595" s="322"/>
      <c r="H1595" s="322"/>
      <c r="I1595" s="325"/>
      <c r="J1595" s="325"/>
      <c r="K1595" s="308"/>
    </row>
    <row r="1596" spans="1:11">
      <c r="A1596" s="322"/>
      <c r="B1596" s="323"/>
      <c r="C1596" s="322"/>
      <c r="D1596" s="322"/>
      <c r="E1596" s="324"/>
      <c r="F1596" s="322"/>
      <c r="G1596" s="322"/>
      <c r="H1596" s="322"/>
      <c r="I1596" s="325"/>
      <c r="J1596" s="325"/>
      <c r="K1596" s="308"/>
    </row>
    <row r="1597" spans="1:11">
      <c r="A1597" s="322"/>
      <c r="B1597" s="323"/>
      <c r="C1597" s="322"/>
      <c r="D1597" s="322"/>
      <c r="E1597" s="324"/>
      <c r="F1597" s="322"/>
      <c r="G1597" s="322"/>
      <c r="H1597" s="322"/>
      <c r="I1597" s="325"/>
      <c r="J1597" s="325"/>
      <c r="K1597" s="308"/>
    </row>
    <row r="1598" spans="1:11">
      <c r="A1598" s="322"/>
      <c r="B1598" s="323"/>
      <c r="C1598" s="322"/>
      <c r="D1598" s="322"/>
      <c r="E1598" s="324"/>
      <c r="F1598" s="322"/>
      <c r="G1598" s="322"/>
      <c r="H1598" s="322"/>
      <c r="I1598" s="325"/>
      <c r="J1598" s="325"/>
      <c r="K1598" s="308"/>
    </row>
    <row r="1599" spans="1:11">
      <c r="A1599" s="322"/>
      <c r="B1599" s="323"/>
      <c r="C1599" s="322"/>
      <c r="D1599" s="322"/>
      <c r="E1599" s="324"/>
      <c r="F1599" s="322"/>
      <c r="G1599" s="322"/>
      <c r="H1599" s="322"/>
      <c r="I1599" s="325"/>
      <c r="J1599" s="325"/>
      <c r="K1599" s="308"/>
    </row>
    <row r="1600" spans="1:11">
      <c r="A1600" s="322"/>
      <c r="B1600" s="323"/>
      <c r="C1600" s="322"/>
      <c r="D1600" s="322"/>
      <c r="E1600" s="324"/>
      <c r="F1600" s="322"/>
      <c r="G1600" s="322"/>
      <c r="H1600" s="322"/>
      <c r="I1600" s="325"/>
      <c r="J1600" s="325"/>
      <c r="K1600" s="308"/>
    </row>
    <row r="1601" spans="1:11">
      <c r="A1601" s="322"/>
      <c r="B1601" s="323"/>
      <c r="C1601" s="322"/>
      <c r="D1601" s="322"/>
      <c r="E1601" s="324"/>
      <c r="F1601" s="322"/>
      <c r="G1601" s="322"/>
      <c r="H1601" s="322"/>
      <c r="I1601" s="325"/>
      <c r="J1601" s="325"/>
      <c r="K1601" s="308"/>
    </row>
    <row r="1602" spans="1:11">
      <c r="A1602" s="322"/>
      <c r="B1602" s="323"/>
      <c r="C1602" s="322"/>
      <c r="D1602" s="322"/>
      <c r="E1602" s="324"/>
      <c r="F1602" s="322"/>
      <c r="G1602" s="322"/>
      <c r="H1602" s="322"/>
      <c r="I1602" s="325"/>
      <c r="J1602" s="325"/>
      <c r="K1602" s="308"/>
    </row>
    <row r="1603" spans="1:11">
      <c r="A1603" s="322"/>
      <c r="B1603" s="323"/>
      <c r="C1603" s="322"/>
      <c r="D1603" s="322"/>
      <c r="E1603" s="324"/>
      <c r="F1603" s="322"/>
      <c r="G1603" s="322"/>
      <c r="H1603" s="322"/>
      <c r="I1603" s="325"/>
      <c r="J1603" s="325"/>
      <c r="K1603" s="308"/>
    </row>
    <row r="1604" spans="1:11">
      <c r="A1604" s="322"/>
      <c r="B1604" s="323"/>
      <c r="C1604" s="322"/>
      <c r="D1604" s="322"/>
      <c r="E1604" s="324"/>
      <c r="F1604" s="322"/>
      <c r="G1604" s="322"/>
      <c r="H1604" s="322"/>
      <c r="I1604" s="325"/>
      <c r="J1604" s="325"/>
      <c r="K1604" s="308"/>
    </row>
    <row r="1605" spans="1:11">
      <c r="A1605" s="322"/>
      <c r="B1605" s="323"/>
      <c r="C1605" s="322"/>
      <c r="D1605" s="322"/>
      <c r="E1605" s="324"/>
      <c r="F1605" s="322"/>
      <c r="G1605" s="322"/>
      <c r="H1605" s="322"/>
      <c r="I1605" s="325"/>
      <c r="J1605" s="325"/>
      <c r="K1605" s="308"/>
    </row>
    <row r="1606" spans="1:11">
      <c r="A1606" s="322"/>
      <c r="B1606" s="323"/>
      <c r="C1606" s="322"/>
      <c r="D1606" s="322"/>
      <c r="E1606" s="324"/>
      <c r="F1606" s="322"/>
      <c r="G1606" s="322"/>
      <c r="H1606" s="322"/>
      <c r="I1606" s="325"/>
      <c r="J1606" s="325"/>
      <c r="K1606" s="308"/>
    </row>
    <row r="1607" spans="1:11">
      <c r="A1607" s="322"/>
      <c r="B1607" s="323"/>
      <c r="C1607" s="322"/>
      <c r="D1607" s="322"/>
      <c r="E1607" s="324"/>
      <c r="F1607" s="322"/>
      <c r="G1607" s="322"/>
      <c r="H1607" s="322"/>
      <c r="I1607" s="325"/>
      <c r="J1607" s="325"/>
      <c r="K1607" s="308"/>
    </row>
    <row r="1608" spans="1:11">
      <c r="A1608" s="322"/>
      <c r="B1608" s="323"/>
      <c r="C1608" s="322"/>
      <c r="D1608" s="322"/>
      <c r="E1608" s="324"/>
      <c r="F1608" s="322"/>
      <c r="G1608" s="322"/>
      <c r="H1608" s="322"/>
      <c r="I1608" s="325"/>
      <c r="J1608" s="325"/>
      <c r="K1608" s="308"/>
    </row>
    <row r="1609" spans="1:11">
      <c r="A1609" s="322"/>
      <c r="B1609" s="323"/>
      <c r="C1609" s="322"/>
      <c r="D1609" s="322"/>
      <c r="E1609" s="324"/>
      <c r="F1609" s="322"/>
      <c r="G1609" s="322"/>
      <c r="H1609" s="326"/>
      <c r="I1609" s="308"/>
      <c r="J1609" s="325"/>
      <c r="K1609" s="308"/>
    </row>
    <row r="1610" spans="1:11">
      <c r="A1610" s="322"/>
      <c r="B1610" s="323"/>
      <c r="C1610" s="322"/>
      <c r="D1610" s="322"/>
      <c r="E1610" s="324"/>
      <c r="F1610" s="322"/>
      <c r="G1610" s="322"/>
      <c r="H1610" s="322"/>
      <c r="I1610" s="325"/>
      <c r="J1610" s="325"/>
      <c r="K1610" s="308"/>
    </row>
    <row r="1611" spans="1:11">
      <c r="A1611" s="322"/>
      <c r="B1611" s="323"/>
      <c r="C1611" s="322"/>
      <c r="D1611" s="322"/>
      <c r="E1611" s="324"/>
      <c r="F1611" s="322"/>
      <c r="G1611" s="322"/>
      <c r="H1611" s="322"/>
      <c r="I1611" s="325"/>
      <c r="J1611" s="325"/>
      <c r="K1611" s="308"/>
    </row>
    <row r="1612" spans="1:11">
      <c r="A1612" s="322"/>
      <c r="B1612" s="323"/>
      <c r="C1612" s="322"/>
      <c r="D1612" s="322"/>
      <c r="E1612" s="324"/>
      <c r="F1612" s="322"/>
      <c r="G1612" s="322"/>
      <c r="H1612" s="322"/>
      <c r="I1612" s="325"/>
      <c r="J1612" s="325"/>
      <c r="K1612" s="308"/>
    </row>
    <row r="1613" spans="1:11">
      <c r="A1613" s="322"/>
      <c r="B1613" s="323"/>
      <c r="C1613" s="322"/>
      <c r="D1613" s="322"/>
      <c r="E1613" s="324"/>
      <c r="F1613" s="322"/>
      <c r="G1613" s="322"/>
      <c r="H1613" s="322"/>
      <c r="I1613" s="308"/>
      <c r="J1613" s="325"/>
      <c r="K1613" s="308"/>
    </row>
    <row r="1614" spans="1:11">
      <c r="A1614" s="322"/>
      <c r="B1614" s="323"/>
      <c r="C1614" s="322"/>
      <c r="D1614" s="322"/>
      <c r="E1614" s="324"/>
      <c r="F1614" s="322"/>
      <c r="G1614" s="322"/>
      <c r="H1614" s="322"/>
      <c r="I1614" s="325"/>
      <c r="J1614" s="325"/>
      <c r="K1614" s="308"/>
    </row>
    <row r="1615" spans="1:11">
      <c r="A1615" s="322"/>
      <c r="B1615" s="323"/>
      <c r="C1615" s="322"/>
      <c r="D1615" s="322"/>
      <c r="E1615" s="324"/>
      <c r="F1615" s="322"/>
      <c r="G1615" s="322"/>
      <c r="H1615" s="322"/>
      <c r="I1615" s="325"/>
      <c r="J1615" s="325"/>
      <c r="K1615" s="308"/>
    </row>
    <row r="1616" spans="1:11">
      <c r="A1616" s="322"/>
      <c r="B1616" s="323"/>
      <c r="C1616" s="322"/>
      <c r="D1616" s="322"/>
      <c r="E1616" s="324"/>
      <c r="F1616" s="322"/>
      <c r="G1616" s="322"/>
      <c r="H1616" s="322"/>
      <c r="I1616" s="325"/>
      <c r="J1616" s="325"/>
      <c r="K1616" s="308"/>
    </row>
    <row r="1617" spans="1:11">
      <c r="A1617" s="322"/>
      <c r="B1617" s="323"/>
      <c r="C1617" s="322"/>
      <c r="D1617" s="322"/>
      <c r="E1617" s="324"/>
      <c r="F1617" s="322"/>
      <c r="G1617" s="322"/>
      <c r="H1617" s="322"/>
      <c r="I1617" s="325"/>
      <c r="J1617" s="325"/>
      <c r="K1617" s="308"/>
    </row>
    <row r="1618" spans="1:11">
      <c r="A1618" s="322"/>
      <c r="B1618" s="323"/>
      <c r="C1618" s="322"/>
      <c r="D1618" s="322"/>
      <c r="E1618" s="324"/>
      <c r="F1618" s="322"/>
      <c r="G1618" s="322"/>
      <c r="H1618" s="322"/>
      <c r="I1618" s="325"/>
      <c r="J1618" s="325"/>
      <c r="K1618" s="308"/>
    </row>
    <row r="1619" spans="1:11">
      <c r="A1619" s="322"/>
      <c r="B1619" s="323"/>
      <c r="C1619" s="322"/>
      <c r="D1619" s="322"/>
      <c r="E1619" s="324"/>
      <c r="F1619" s="322"/>
      <c r="G1619" s="322"/>
      <c r="H1619" s="322"/>
      <c r="I1619" s="325"/>
      <c r="J1619" s="325"/>
      <c r="K1619" s="308"/>
    </row>
    <row r="1620" spans="1:11">
      <c r="A1620" s="322"/>
      <c r="B1620" s="323"/>
      <c r="C1620" s="322"/>
      <c r="D1620" s="322"/>
      <c r="E1620" s="324"/>
      <c r="F1620" s="322"/>
      <c r="G1620" s="322"/>
      <c r="H1620" s="322"/>
      <c r="I1620" s="325"/>
      <c r="J1620" s="325"/>
      <c r="K1620" s="308"/>
    </row>
    <row r="1621" spans="1:11">
      <c r="A1621" s="322"/>
      <c r="B1621" s="323"/>
      <c r="C1621" s="322"/>
      <c r="D1621" s="322"/>
      <c r="E1621" s="324"/>
      <c r="F1621" s="322"/>
      <c r="G1621" s="322"/>
      <c r="H1621" s="326"/>
      <c r="I1621" s="325"/>
      <c r="J1621" s="325"/>
      <c r="K1621" s="308"/>
    </row>
    <row r="1622" spans="1:11">
      <c r="A1622" s="322"/>
      <c r="B1622" s="323"/>
      <c r="C1622" s="322"/>
      <c r="D1622" s="322"/>
      <c r="E1622" s="324"/>
      <c r="F1622" s="322"/>
      <c r="G1622" s="322"/>
      <c r="H1622" s="322"/>
      <c r="I1622" s="325"/>
      <c r="J1622" s="325"/>
      <c r="K1622" s="308"/>
    </row>
    <row r="1623" spans="1:11">
      <c r="A1623" s="322"/>
      <c r="B1623" s="323"/>
      <c r="C1623" s="322"/>
      <c r="D1623" s="322"/>
      <c r="E1623" s="324"/>
      <c r="F1623" s="322"/>
      <c r="G1623" s="322"/>
      <c r="H1623" s="322"/>
      <c r="I1623" s="325"/>
      <c r="J1623" s="325"/>
      <c r="K1623" s="308"/>
    </row>
    <row r="1624" spans="1:11">
      <c r="A1624" s="322"/>
      <c r="B1624" s="323"/>
      <c r="C1624" s="322"/>
      <c r="D1624" s="322"/>
      <c r="E1624" s="324"/>
      <c r="F1624" s="322"/>
      <c r="G1624" s="322"/>
      <c r="H1624" s="322"/>
      <c r="I1624" s="325"/>
      <c r="J1624" s="325"/>
      <c r="K1624" s="308"/>
    </row>
    <row r="1625" spans="1:11">
      <c r="A1625" s="322"/>
      <c r="B1625" s="323"/>
      <c r="C1625" s="322"/>
      <c r="D1625" s="322"/>
      <c r="E1625" s="324"/>
      <c r="F1625" s="322"/>
      <c r="G1625" s="322"/>
      <c r="H1625" s="322"/>
      <c r="I1625" s="325"/>
      <c r="J1625" s="325"/>
      <c r="K1625" s="308"/>
    </row>
    <row r="1626" spans="1:11">
      <c r="A1626" s="322"/>
      <c r="B1626" s="323"/>
      <c r="C1626" s="322"/>
      <c r="D1626" s="322"/>
      <c r="E1626" s="324"/>
      <c r="F1626" s="322"/>
      <c r="G1626" s="322"/>
      <c r="H1626" s="322"/>
      <c r="I1626" s="325"/>
      <c r="J1626" s="325"/>
      <c r="K1626" s="308"/>
    </row>
    <row r="1627" spans="1:11">
      <c r="A1627" s="322"/>
      <c r="B1627" s="323"/>
      <c r="C1627" s="322"/>
      <c r="D1627" s="322"/>
      <c r="E1627" s="324"/>
      <c r="F1627" s="322"/>
      <c r="G1627" s="322"/>
      <c r="H1627" s="322"/>
      <c r="I1627" s="325"/>
      <c r="J1627" s="325"/>
      <c r="K1627" s="308"/>
    </row>
    <row r="1628" spans="1:11">
      <c r="A1628" s="322"/>
      <c r="B1628" s="323"/>
      <c r="C1628" s="322"/>
      <c r="D1628" s="322"/>
      <c r="E1628" s="324"/>
      <c r="F1628" s="322"/>
      <c r="G1628" s="322"/>
      <c r="H1628" s="322"/>
      <c r="I1628" s="325"/>
      <c r="J1628" s="325"/>
      <c r="K1628" s="308"/>
    </row>
    <row r="1629" spans="1:11">
      <c r="A1629" s="322"/>
      <c r="B1629" s="323"/>
      <c r="C1629" s="322"/>
      <c r="D1629" s="322"/>
      <c r="E1629" s="324"/>
      <c r="F1629" s="322"/>
      <c r="G1629" s="322"/>
      <c r="H1629" s="322"/>
      <c r="I1629" s="325"/>
      <c r="J1629" s="325"/>
      <c r="K1629" s="308"/>
    </row>
    <row r="1630" spans="1:11">
      <c r="A1630" s="322"/>
      <c r="B1630" s="323"/>
      <c r="C1630" s="322"/>
      <c r="D1630" s="322"/>
      <c r="E1630" s="324"/>
      <c r="F1630" s="322"/>
      <c r="G1630" s="322"/>
      <c r="H1630" s="322"/>
      <c r="I1630" s="325"/>
      <c r="J1630" s="325"/>
      <c r="K1630" s="308"/>
    </row>
    <row r="1631" spans="1:11">
      <c r="A1631" s="322"/>
      <c r="B1631" s="323"/>
      <c r="C1631" s="322"/>
      <c r="D1631" s="322"/>
      <c r="E1631" s="324"/>
      <c r="F1631" s="322"/>
      <c r="G1631" s="322"/>
      <c r="H1631" s="322"/>
      <c r="I1631" s="325"/>
      <c r="J1631" s="325"/>
      <c r="K1631" s="308"/>
    </row>
    <row r="1632" spans="1:11">
      <c r="A1632" s="322"/>
      <c r="B1632" s="323"/>
      <c r="C1632" s="322"/>
      <c r="D1632" s="322"/>
      <c r="E1632" s="324"/>
      <c r="F1632" s="322"/>
      <c r="G1632" s="322"/>
      <c r="H1632" s="322"/>
      <c r="I1632" s="325"/>
      <c r="J1632" s="325"/>
      <c r="K1632" s="308"/>
    </row>
    <row r="1633" spans="1:11">
      <c r="A1633" s="322"/>
      <c r="B1633" s="323"/>
      <c r="C1633" s="322"/>
      <c r="D1633" s="322"/>
      <c r="E1633" s="324"/>
      <c r="F1633" s="322"/>
      <c r="G1633" s="322"/>
      <c r="H1633" s="322"/>
      <c r="I1633" s="325"/>
      <c r="J1633" s="325"/>
      <c r="K1633" s="308"/>
    </row>
    <row r="1634" spans="1:11">
      <c r="A1634" s="322"/>
      <c r="B1634" s="323"/>
      <c r="C1634" s="322"/>
      <c r="D1634" s="322"/>
      <c r="E1634" s="324"/>
      <c r="F1634" s="322"/>
      <c r="G1634" s="322"/>
      <c r="H1634" s="322"/>
      <c r="I1634" s="325"/>
      <c r="J1634" s="325"/>
      <c r="K1634" s="308"/>
    </row>
    <row r="1635" spans="1:11">
      <c r="A1635" s="322"/>
      <c r="B1635" s="323"/>
      <c r="C1635" s="322"/>
      <c r="D1635" s="322"/>
      <c r="E1635" s="324"/>
      <c r="F1635" s="322"/>
      <c r="G1635" s="322"/>
      <c r="H1635" s="322"/>
      <c r="I1635" s="325"/>
      <c r="J1635" s="325"/>
      <c r="K1635" s="308"/>
    </row>
    <row r="1636" spans="1:11">
      <c r="A1636" s="322"/>
      <c r="B1636" s="323"/>
      <c r="C1636" s="322"/>
      <c r="D1636" s="322"/>
      <c r="E1636" s="324"/>
      <c r="F1636" s="322"/>
      <c r="G1636" s="322"/>
      <c r="H1636" s="322"/>
      <c r="I1636" s="325"/>
      <c r="J1636" s="325"/>
      <c r="K1636" s="308"/>
    </row>
    <row r="1637" spans="1:11">
      <c r="A1637" s="322"/>
      <c r="B1637" s="323"/>
      <c r="C1637" s="322"/>
      <c r="D1637" s="322"/>
      <c r="E1637" s="324"/>
      <c r="F1637" s="322"/>
      <c r="G1637" s="322"/>
      <c r="H1637" s="326"/>
      <c r="I1637" s="325"/>
      <c r="J1637" s="325"/>
      <c r="K1637" s="308"/>
    </row>
    <row r="1638" spans="1:11">
      <c r="A1638" s="322"/>
      <c r="B1638" s="323"/>
      <c r="C1638" s="322"/>
      <c r="D1638" s="322"/>
      <c r="E1638" s="324"/>
      <c r="F1638" s="322"/>
      <c r="G1638" s="322"/>
      <c r="H1638" s="322"/>
      <c r="I1638" s="325"/>
      <c r="J1638" s="325"/>
      <c r="K1638" s="308"/>
    </row>
    <row r="1639" spans="1:11">
      <c r="A1639" s="322"/>
      <c r="B1639" s="323"/>
      <c r="C1639" s="322"/>
      <c r="D1639" s="322"/>
      <c r="E1639" s="324"/>
      <c r="F1639" s="322"/>
      <c r="G1639" s="322"/>
      <c r="H1639" s="322"/>
      <c r="I1639" s="325"/>
      <c r="J1639" s="325"/>
      <c r="K1639" s="308"/>
    </row>
    <row r="1640" spans="1:11">
      <c r="A1640" s="322"/>
      <c r="B1640" s="323"/>
      <c r="C1640" s="322"/>
      <c r="D1640" s="322"/>
      <c r="E1640" s="324"/>
      <c r="F1640" s="322"/>
      <c r="G1640" s="322"/>
      <c r="H1640" s="322"/>
      <c r="I1640" s="325"/>
      <c r="J1640" s="325"/>
      <c r="K1640" s="308"/>
    </row>
    <row r="1641" spans="1:11">
      <c r="A1641" s="322"/>
      <c r="B1641" s="323"/>
      <c r="C1641" s="322"/>
      <c r="D1641" s="322"/>
      <c r="E1641" s="324"/>
      <c r="F1641" s="322"/>
      <c r="G1641" s="322"/>
      <c r="H1641" s="322"/>
      <c r="I1641" s="325"/>
      <c r="J1641" s="325"/>
      <c r="K1641" s="308"/>
    </row>
    <row r="1642" spans="1:11">
      <c r="A1642" s="322"/>
      <c r="B1642" s="323"/>
      <c r="C1642" s="322"/>
      <c r="D1642" s="322"/>
      <c r="E1642" s="324"/>
      <c r="F1642" s="322"/>
      <c r="G1642" s="322"/>
      <c r="H1642" s="322"/>
      <c r="I1642" s="325"/>
      <c r="J1642" s="325"/>
      <c r="K1642" s="308"/>
    </row>
    <row r="1643" spans="1:11">
      <c r="A1643" s="322"/>
      <c r="B1643" s="323"/>
      <c r="C1643" s="322"/>
      <c r="D1643" s="322"/>
      <c r="E1643" s="324"/>
      <c r="F1643" s="322"/>
      <c r="G1643" s="322"/>
      <c r="H1643" s="326"/>
      <c r="I1643" s="308"/>
      <c r="J1643" s="325"/>
      <c r="K1643" s="308"/>
    </row>
    <row r="1644" spans="1:11">
      <c r="A1644" s="322"/>
      <c r="B1644" s="323"/>
      <c r="C1644" s="322"/>
      <c r="D1644" s="322"/>
      <c r="E1644" s="324"/>
      <c r="F1644" s="322"/>
      <c r="G1644" s="322"/>
      <c r="H1644" s="322"/>
      <c r="I1644" s="325"/>
      <c r="J1644" s="325"/>
      <c r="K1644" s="308"/>
    </row>
    <row r="1645" spans="1:11">
      <c r="A1645" s="322"/>
      <c r="B1645" s="323"/>
      <c r="C1645" s="322"/>
      <c r="D1645" s="322"/>
      <c r="E1645" s="324"/>
      <c r="F1645" s="322"/>
      <c r="G1645" s="322"/>
      <c r="H1645" s="322"/>
      <c r="I1645" s="325"/>
      <c r="J1645" s="325"/>
      <c r="K1645" s="308"/>
    </row>
    <row r="1646" spans="1:11">
      <c r="A1646" s="322"/>
      <c r="B1646" s="323"/>
      <c r="C1646" s="322"/>
      <c r="D1646" s="322"/>
      <c r="E1646" s="324"/>
      <c r="F1646" s="322"/>
      <c r="G1646" s="322"/>
      <c r="H1646" s="322"/>
      <c r="I1646" s="325"/>
      <c r="J1646" s="325"/>
      <c r="K1646" s="308"/>
    </row>
    <row r="1647" spans="1:11">
      <c r="A1647" s="322"/>
      <c r="B1647" s="323"/>
      <c r="C1647" s="322"/>
      <c r="D1647" s="322"/>
      <c r="E1647" s="324"/>
      <c r="F1647" s="322"/>
      <c r="G1647" s="322"/>
      <c r="H1647" s="322"/>
      <c r="I1647" s="325"/>
      <c r="J1647" s="325"/>
      <c r="K1647" s="308"/>
    </row>
    <row r="1648" spans="1:11">
      <c r="A1648" s="322"/>
      <c r="B1648" s="323"/>
      <c r="C1648" s="322"/>
      <c r="D1648" s="322"/>
      <c r="E1648" s="324"/>
      <c r="F1648" s="322"/>
      <c r="G1648" s="322"/>
      <c r="H1648" s="322"/>
      <c r="I1648" s="325"/>
      <c r="J1648" s="325"/>
      <c r="K1648" s="308"/>
    </row>
    <row r="1649" spans="1:11">
      <c r="A1649" s="322"/>
      <c r="B1649" s="323"/>
      <c r="C1649" s="322"/>
      <c r="D1649" s="322"/>
      <c r="E1649" s="324"/>
      <c r="F1649" s="322"/>
      <c r="G1649" s="322"/>
      <c r="H1649" s="322"/>
      <c r="I1649" s="308"/>
      <c r="J1649" s="325"/>
      <c r="K1649" s="308"/>
    </row>
    <row r="1650" spans="1:11">
      <c r="A1650" s="322"/>
      <c r="B1650" s="323"/>
      <c r="C1650" s="322"/>
      <c r="D1650" s="322"/>
      <c r="E1650" s="324"/>
      <c r="F1650" s="322"/>
      <c r="G1650" s="322"/>
      <c r="H1650" s="322"/>
      <c r="I1650" s="325"/>
      <c r="J1650" s="325"/>
      <c r="K1650" s="308"/>
    </row>
    <row r="1651" spans="1:11">
      <c r="A1651" s="322"/>
      <c r="B1651" s="323"/>
      <c r="C1651" s="322"/>
      <c r="D1651" s="322"/>
      <c r="E1651" s="324"/>
      <c r="F1651" s="322"/>
      <c r="G1651" s="322"/>
      <c r="H1651" s="322"/>
      <c r="I1651" s="325"/>
      <c r="J1651" s="325"/>
      <c r="K1651" s="308"/>
    </row>
    <row r="1652" spans="1:11">
      <c r="A1652" s="322"/>
      <c r="B1652" s="323"/>
      <c r="C1652" s="322"/>
      <c r="D1652" s="322"/>
      <c r="E1652" s="324"/>
      <c r="F1652" s="322"/>
      <c r="G1652" s="322"/>
      <c r="H1652" s="322"/>
      <c r="I1652" s="325"/>
      <c r="J1652" s="325"/>
      <c r="K1652" s="308"/>
    </row>
    <row r="1653" spans="1:11">
      <c r="A1653" s="322"/>
      <c r="B1653" s="323"/>
      <c r="C1653" s="322"/>
      <c r="D1653" s="322"/>
      <c r="E1653" s="324"/>
      <c r="F1653" s="322"/>
      <c r="G1653" s="322"/>
      <c r="H1653" s="322"/>
      <c r="I1653" s="325"/>
      <c r="J1653" s="325"/>
      <c r="K1653" s="308"/>
    </row>
    <row r="1654" spans="1:11">
      <c r="A1654" s="322"/>
      <c r="B1654" s="323"/>
      <c r="C1654" s="322"/>
      <c r="D1654" s="322"/>
      <c r="E1654" s="324"/>
      <c r="F1654" s="322"/>
      <c r="G1654" s="322"/>
      <c r="H1654" s="322"/>
      <c r="I1654" s="325"/>
      <c r="J1654" s="325"/>
      <c r="K1654" s="308"/>
    </row>
    <row r="1655" spans="1:11">
      <c r="A1655" s="322"/>
      <c r="B1655" s="323"/>
      <c r="C1655" s="322"/>
      <c r="D1655" s="322"/>
      <c r="E1655" s="324"/>
      <c r="F1655" s="322"/>
      <c r="G1655" s="322"/>
      <c r="H1655" s="322"/>
      <c r="I1655" s="325"/>
      <c r="J1655" s="325"/>
      <c r="K1655" s="308"/>
    </row>
    <row r="1656" spans="1:11">
      <c r="A1656" s="322"/>
      <c r="B1656" s="323"/>
      <c r="C1656" s="322"/>
      <c r="D1656" s="322"/>
      <c r="E1656" s="324"/>
      <c r="F1656" s="322"/>
      <c r="G1656" s="322"/>
      <c r="H1656" s="322"/>
      <c r="I1656" s="325"/>
      <c r="J1656" s="325"/>
      <c r="K1656" s="308"/>
    </row>
    <row r="1657" spans="1:11">
      <c r="A1657" s="322"/>
      <c r="B1657" s="323"/>
      <c r="C1657" s="322"/>
      <c r="D1657" s="322"/>
      <c r="E1657" s="324"/>
      <c r="F1657" s="322"/>
      <c r="G1657" s="322"/>
      <c r="H1657" s="322"/>
      <c r="I1657" s="325"/>
      <c r="J1657" s="325"/>
      <c r="K1657" s="308"/>
    </row>
    <row r="1658" spans="1:11">
      <c r="A1658" s="322"/>
      <c r="B1658" s="323"/>
      <c r="C1658" s="322"/>
      <c r="D1658" s="322"/>
      <c r="E1658" s="324"/>
      <c r="F1658" s="322"/>
      <c r="G1658" s="322"/>
      <c r="H1658" s="322"/>
      <c r="I1658" s="325"/>
      <c r="J1658" s="325"/>
      <c r="K1658" s="308"/>
    </row>
    <row r="1659" spans="1:11">
      <c r="A1659" s="322"/>
      <c r="B1659" s="323"/>
      <c r="C1659" s="322"/>
      <c r="D1659" s="322"/>
      <c r="E1659" s="324"/>
      <c r="F1659" s="322"/>
      <c r="G1659" s="322"/>
      <c r="H1659" s="322"/>
      <c r="I1659" s="325"/>
      <c r="J1659" s="325"/>
      <c r="K1659" s="308"/>
    </row>
    <row r="1660" spans="1:11">
      <c r="A1660" s="322"/>
      <c r="B1660" s="323"/>
      <c r="C1660" s="322"/>
      <c r="D1660" s="322"/>
      <c r="E1660" s="324"/>
      <c r="F1660" s="322"/>
      <c r="G1660" s="322"/>
      <c r="H1660" s="322"/>
      <c r="I1660" s="325"/>
      <c r="J1660" s="325"/>
      <c r="K1660" s="308"/>
    </row>
    <row r="1661" spans="1:11">
      <c r="A1661" s="322"/>
      <c r="B1661" s="323"/>
      <c r="C1661" s="322"/>
      <c r="D1661" s="322"/>
      <c r="E1661" s="324"/>
      <c r="F1661" s="322"/>
      <c r="G1661" s="322"/>
      <c r="H1661" s="322"/>
      <c r="I1661" s="325"/>
      <c r="J1661" s="325"/>
      <c r="K1661" s="308"/>
    </row>
    <row r="1662" spans="1:11">
      <c r="A1662" s="322"/>
      <c r="B1662" s="323"/>
      <c r="C1662" s="322"/>
      <c r="D1662" s="322"/>
      <c r="E1662" s="324"/>
      <c r="F1662" s="322"/>
      <c r="G1662" s="322"/>
      <c r="H1662" s="322"/>
      <c r="I1662" s="325"/>
      <c r="J1662" s="325"/>
      <c r="K1662" s="308"/>
    </row>
    <row r="1663" spans="1:11">
      <c r="A1663" s="322"/>
      <c r="B1663" s="323"/>
      <c r="C1663" s="322"/>
      <c r="D1663" s="322"/>
      <c r="E1663" s="324"/>
      <c r="F1663" s="322"/>
      <c r="G1663" s="322"/>
      <c r="H1663" s="322"/>
      <c r="I1663" s="325"/>
      <c r="J1663" s="325"/>
      <c r="K1663" s="308"/>
    </row>
    <row r="1664" spans="1:11">
      <c r="A1664" s="322"/>
      <c r="B1664" s="323"/>
      <c r="C1664" s="322"/>
      <c r="D1664" s="322"/>
      <c r="E1664" s="324"/>
      <c r="F1664" s="322"/>
      <c r="G1664" s="322"/>
      <c r="H1664" s="322"/>
      <c r="I1664" s="325"/>
      <c r="J1664" s="325"/>
      <c r="K1664" s="308"/>
    </row>
    <row r="1665" spans="1:11">
      <c r="A1665" s="322"/>
      <c r="B1665" s="323"/>
      <c r="C1665" s="322"/>
      <c r="D1665" s="322"/>
      <c r="E1665" s="324"/>
      <c r="F1665" s="322"/>
      <c r="G1665" s="322"/>
      <c r="H1665" s="322"/>
      <c r="I1665" s="325"/>
      <c r="J1665" s="325"/>
      <c r="K1665" s="308"/>
    </row>
    <row r="1666" spans="1:11">
      <c r="A1666" s="322"/>
      <c r="B1666" s="323"/>
      <c r="C1666" s="322"/>
      <c r="D1666" s="322"/>
      <c r="E1666" s="324"/>
      <c r="F1666" s="322"/>
      <c r="G1666" s="322"/>
      <c r="H1666" s="322"/>
      <c r="I1666" s="325"/>
      <c r="J1666" s="325"/>
      <c r="K1666" s="308"/>
    </row>
    <row r="1667" spans="1:11">
      <c r="A1667" s="322"/>
      <c r="B1667" s="323"/>
      <c r="C1667" s="322"/>
      <c r="D1667" s="322"/>
      <c r="E1667" s="324"/>
      <c r="F1667" s="322"/>
      <c r="G1667" s="322"/>
      <c r="H1667" s="322"/>
      <c r="I1667" s="325"/>
      <c r="J1667" s="325"/>
      <c r="K1667" s="308"/>
    </row>
    <row r="1668" spans="1:11">
      <c r="A1668" s="322"/>
      <c r="B1668" s="323"/>
      <c r="C1668" s="322"/>
      <c r="D1668" s="322"/>
      <c r="E1668" s="324"/>
      <c r="F1668" s="322"/>
      <c r="G1668" s="322"/>
      <c r="H1668" s="322"/>
      <c r="I1668" s="325"/>
      <c r="J1668" s="325"/>
      <c r="K1668" s="308"/>
    </row>
    <row r="1669" spans="1:11">
      <c r="A1669" s="322"/>
      <c r="B1669" s="323"/>
      <c r="C1669" s="322"/>
      <c r="D1669" s="322"/>
      <c r="E1669" s="324"/>
      <c r="F1669" s="322"/>
      <c r="G1669" s="322"/>
      <c r="H1669" s="322"/>
      <c r="I1669" s="325"/>
      <c r="J1669" s="325"/>
      <c r="K1669" s="308"/>
    </row>
    <row r="1670" spans="1:11">
      <c r="A1670" s="322"/>
      <c r="B1670" s="323"/>
      <c r="C1670" s="322"/>
      <c r="D1670" s="322"/>
      <c r="E1670" s="324"/>
      <c r="F1670" s="322"/>
      <c r="G1670" s="322"/>
      <c r="H1670" s="326"/>
      <c r="I1670" s="325"/>
      <c r="J1670" s="325"/>
      <c r="K1670" s="308"/>
    </row>
    <row r="1671" spans="1:11">
      <c r="A1671" s="322"/>
      <c r="B1671" s="323"/>
      <c r="C1671" s="322"/>
      <c r="D1671" s="322"/>
      <c r="E1671" s="324"/>
      <c r="F1671" s="322"/>
      <c r="G1671" s="322"/>
      <c r="H1671" s="322"/>
      <c r="I1671" s="325"/>
      <c r="J1671" s="325"/>
      <c r="K1671" s="308"/>
    </row>
    <row r="1672" spans="1:11">
      <c r="A1672" s="322"/>
      <c r="B1672" s="323"/>
      <c r="C1672" s="322"/>
      <c r="D1672" s="322"/>
      <c r="E1672" s="324"/>
      <c r="F1672" s="322"/>
      <c r="G1672" s="322"/>
      <c r="H1672" s="322"/>
      <c r="I1672" s="325"/>
      <c r="J1672" s="325"/>
      <c r="K1672" s="308"/>
    </row>
    <row r="1673" spans="1:11">
      <c r="A1673" s="322"/>
      <c r="B1673" s="323"/>
      <c r="C1673" s="322"/>
      <c r="D1673" s="322"/>
      <c r="E1673" s="324"/>
      <c r="F1673" s="322"/>
      <c r="G1673" s="322"/>
      <c r="H1673" s="322"/>
      <c r="I1673" s="325"/>
      <c r="J1673" s="325"/>
      <c r="K1673" s="308"/>
    </row>
    <row r="1674" spans="1:11">
      <c r="A1674" s="322"/>
      <c r="B1674" s="323"/>
      <c r="C1674" s="322"/>
      <c r="D1674" s="322"/>
      <c r="E1674" s="324"/>
      <c r="F1674" s="322"/>
      <c r="G1674" s="322"/>
      <c r="H1674" s="322"/>
      <c r="I1674" s="325"/>
      <c r="J1674" s="325"/>
      <c r="K1674" s="308"/>
    </row>
    <row r="1675" spans="1:11">
      <c r="A1675" s="322"/>
      <c r="B1675" s="323"/>
      <c r="C1675" s="322"/>
      <c r="D1675" s="322"/>
      <c r="E1675" s="324"/>
      <c r="F1675" s="322"/>
      <c r="G1675" s="322"/>
      <c r="H1675" s="322"/>
      <c r="I1675" s="325"/>
      <c r="J1675" s="325"/>
      <c r="K1675" s="308"/>
    </row>
    <row r="1676" spans="1:11">
      <c r="A1676" s="322"/>
      <c r="B1676" s="323"/>
      <c r="C1676" s="322"/>
      <c r="D1676" s="322"/>
      <c r="E1676" s="324"/>
      <c r="F1676" s="322"/>
      <c r="G1676" s="322"/>
      <c r="H1676" s="322"/>
      <c r="I1676" s="325"/>
      <c r="J1676" s="325"/>
      <c r="K1676" s="308"/>
    </row>
    <row r="1677" spans="1:11">
      <c r="A1677" s="322"/>
      <c r="B1677" s="323"/>
      <c r="C1677" s="322"/>
      <c r="D1677" s="322"/>
      <c r="E1677" s="324"/>
      <c r="F1677" s="322"/>
      <c r="G1677" s="322"/>
      <c r="H1677" s="322"/>
      <c r="I1677" s="325"/>
      <c r="J1677" s="325"/>
      <c r="K1677" s="308"/>
    </row>
    <row r="1678" spans="1:11">
      <c r="A1678" s="322"/>
      <c r="B1678" s="323"/>
      <c r="C1678" s="322"/>
      <c r="D1678" s="322"/>
      <c r="E1678" s="324"/>
      <c r="F1678" s="322"/>
      <c r="G1678" s="322"/>
      <c r="H1678" s="322"/>
      <c r="I1678" s="325"/>
      <c r="J1678" s="325"/>
      <c r="K1678" s="308"/>
    </row>
    <row r="1679" spans="1:11">
      <c r="A1679" s="322"/>
      <c r="B1679" s="323"/>
      <c r="C1679" s="322"/>
      <c r="D1679" s="322"/>
      <c r="E1679" s="324"/>
      <c r="F1679" s="322"/>
      <c r="G1679" s="322"/>
      <c r="H1679" s="322"/>
      <c r="I1679" s="325"/>
      <c r="J1679" s="325"/>
      <c r="K1679" s="308"/>
    </row>
    <row r="1680" spans="1:11">
      <c r="A1680" s="322"/>
      <c r="B1680" s="323"/>
      <c r="C1680" s="322"/>
      <c r="D1680" s="322"/>
      <c r="E1680" s="324"/>
      <c r="F1680" s="322"/>
      <c r="G1680" s="322"/>
      <c r="H1680" s="322"/>
      <c r="I1680" s="325"/>
      <c r="J1680" s="325"/>
      <c r="K1680" s="308"/>
    </row>
    <row r="1681" spans="1:11">
      <c r="A1681" s="322"/>
      <c r="B1681" s="323"/>
      <c r="C1681" s="322"/>
      <c r="D1681" s="322"/>
      <c r="E1681" s="324"/>
      <c r="F1681" s="322"/>
      <c r="G1681" s="322"/>
      <c r="H1681" s="322"/>
      <c r="I1681" s="325"/>
      <c r="J1681" s="325"/>
      <c r="K1681" s="308"/>
    </row>
    <row r="1682" spans="1:11">
      <c r="A1682" s="322"/>
      <c r="B1682" s="323"/>
      <c r="C1682" s="322"/>
      <c r="D1682" s="322"/>
      <c r="E1682" s="324"/>
      <c r="F1682" s="322"/>
      <c r="G1682" s="322"/>
      <c r="H1682" s="322"/>
      <c r="I1682" s="325"/>
      <c r="J1682" s="325"/>
      <c r="K1682" s="308"/>
    </row>
    <row r="1683" spans="1:11">
      <c r="A1683" s="322"/>
      <c r="B1683" s="323"/>
      <c r="C1683" s="322"/>
      <c r="D1683" s="322"/>
      <c r="E1683" s="324"/>
      <c r="F1683" s="322"/>
      <c r="G1683" s="322"/>
      <c r="H1683" s="322"/>
      <c r="I1683" s="325"/>
      <c r="J1683" s="325"/>
      <c r="K1683" s="308"/>
    </row>
    <row r="1684" spans="1:11">
      <c r="A1684" s="322"/>
      <c r="B1684" s="323"/>
      <c r="C1684" s="322"/>
      <c r="D1684" s="322"/>
      <c r="E1684" s="324"/>
      <c r="F1684" s="322"/>
      <c r="G1684" s="322"/>
      <c r="H1684" s="322"/>
      <c r="I1684" s="325"/>
      <c r="J1684" s="325"/>
      <c r="K1684" s="308"/>
    </row>
    <row r="1685" spans="1:11">
      <c r="A1685" s="322"/>
      <c r="B1685" s="323"/>
      <c r="C1685" s="322"/>
      <c r="D1685" s="322"/>
      <c r="E1685" s="324"/>
      <c r="F1685" s="322"/>
      <c r="G1685" s="322"/>
      <c r="H1685" s="326"/>
      <c r="I1685" s="325"/>
      <c r="J1685" s="325"/>
      <c r="K1685" s="308"/>
    </row>
    <row r="1686" spans="1:11">
      <c r="A1686" s="322"/>
      <c r="B1686" s="323"/>
      <c r="C1686" s="322"/>
      <c r="D1686" s="322"/>
      <c r="E1686" s="324"/>
      <c r="F1686" s="322"/>
      <c r="G1686" s="322"/>
      <c r="H1686" s="322"/>
      <c r="I1686" s="325"/>
      <c r="J1686" s="325"/>
      <c r="K1686" s="308"/>
    </row>
    <row r="1687" spans="1:11">
      <c r="A1687" s="322"/>
      <c r="B1687" s="323"/>
      <c r="C1687" s="322"/>
      <c r="D1687" s="322"/>
      <c r="E1687" s="324"/>
      <c r="F1687" s="322"/>
      <c r="G1687" s="322"/>
      <c r="H1687" s="322"/>
      <c r="I1687" s="308"/>
      <c r="J1687" s="325"/>
      <c r="K1687" s="308"/>
    </row>
    <row r="1688" spans="1:11">
      <c r="A1688" s="322"/>
      <c r="B1688" s="323"/>
      <c r="C1688" s="322"/>
      <c r="D1688" s="322"/>
      <c r="E1688" s="324"/>
      <c r="F1688" s="322"/>
      <c r="G1688" s="322"/>
      <c r="H1688" s="322"/>
      <c r="I1688" s="325"/>
      <c r="J1688" s="325"/>
      <c r="K1688" s="308"/>
    </row>
    <row r="1689" spans="1:11">
      <c r="A1689" s="322"/>
      <c r="B1689" s="323"/>
      <c r="C1689" s="322"/>
      <c r="D1689" s="322"/>
      <c r="E1689" s="324"/>
      <c r="F1689" s="322"/>
      <c r="G1689" s="322"/>
      <c r="H1689" s="322"/>
      <c r="I1689" s="325"/>
      <c r="J1689" s="325"/>
      <c r="K1689" s="308"/>
    </row>
    <row r="1690" spans="1:11">
      <c r="A1690" s="322"/>
      <c r="B1690" s="323"/>
      <c r="C1690" s="322"/>
      <c r="D1690" s="322"/>
      <c r="E1690" s="324"/>
      <c r="F1690" s="322"/>
      <c r="G1690" s="322"/>
      <c r="H1690" s="322"/>
      <c r="I1690" s="325"/>
      <c r="J1690" s="325"/>
      <c r="K1690" s="308"/>
    </row>
    <row r="1691" spans="1:11">
      <c r="A1691" s="322"/>
      <c r="B1691" s="323"/>
      <c r="C1691" s="322"/>
      <c r="D1691" s="322"/>
      <c r="E1691" s="324"/>
      <c r="F1691" s="322"/>
      <c r="G1691" s="322"/>
      <c r="H1691" s="322"/>
      <c r="I1691" s="325"/>
      <c r="J1691" s="325"/>
      <c r="K1691" s="308"/>
    </row>
    <row r="1692" spans="1:11">
      <c r="A1692" s="322"/>
      <c r="B1692" s="323"/>
      <c r="C1692" s="322"/>
      <c r="D1692" s="322"/>
      <c r="E1692" s="324"/>
      <c r="F1692" s="322"/>
      <c r="G1692" s="322"/>
      <c r="H1692" s="326"/>
      <c r="I1692" s="325"/>
      <c r="J1692" s="325"/>
      <c r="K1692" s="308"/>
    </row>
    <row r="1693" spans="1:11">
      <c r="A1693" s="322"/>
      <c r="B1693" s="323"/>
      <c r="C1693" s="322"/>
      <c r="D1693" s="322"/>
      <c r="E1693" s="324"/>
      <c r="F1693" s="322"/>
      <c r="G1693" s="322"/>
      <c r="H1693" s="322"/>
      <c r="I1693" s="325"/>
      <c r="J1693" s="325"/>
      <c r="K1693" s="308"/>
    </row>
    <row r="1694" spans="1:11">
      <c r="A1694" s="322"/>
      <c r="B1694" s="323"/>
      <c r="C1694" s="322"/>
      <c r="D1694" s="322"/>
      <c r="E1694" s="324"/>
      <c r="F1694" s="322"/>
      <c r="G1694" s="322"/>
      <c r="H1694" s="322"/>
      <c r="I1694" s="325"/>
      <c r="J1694" s="325"/>
      <c r="K1694" s="308"/>
    </row>
    <row r="1695" spans="1:11">
      <c r="A1695" s="322"/>
      <c r="B1695" s="323"/>
      <c r="C1695" s="322"/>
      <c r="D1695" s="322"/>
      <c r="E1695" s="324"/>
      <c r="F1695" s="322"/>
      <c r="G1695" s="322"/>
      <c r="H1695" s="322"/>
      <c r="I1695" s="325"/>
      <c r="J1695" s="325"/>
      <c r="K1695" s="308"/>
    </row>
    <row r="1696" spans="1:11">
      <c r="A1696" s="322"/>
      <c r="B1696" s="323"/>
      <c r="C1696" s="322"/>
      <c r="D1696" s="322"/>
      <c r="E1696" s="324"/>
      <c r="F1696" s="322"/>
      <c r="G1696" s="322"/>
      <c r="H1696" s="322"/>
      <c r="I1696" s="325"/>
      <c r="J1696" s="325"/>
      <c r="K1696" s="308"/>
    </row>
    <row r="1697" spans="1:11">
      <c r="A1697" s="322"/>
      <c r="B1697" s="323"/>
      <c r="C1697" s="322"/>
      <c r="D1697" s="322"/>
      <c r="E1697" s="324"/>
      <c r="F1697" s="322"/>
      <c r="G1697" s="322"/>
      <c r="H1697" s="322"/>
      <c r="I1697" s="325"/>
      <c r="J1697" s="325"/>
      <c r="K1697" s="308"/>
    </row>
    <row r="1698" spans="1:11">
      <c r="A1698" s="322"/>
      <c r="B1698" s="323"/>
      <c r="C1698" s="322"/>
      <c r="D1698" s="322"/>
      <c r="E1698" s="324"/>
      <c r="F1698" s="322"/>
      <c r="G1698" s="322"/>
      <c r="H1698" s="322"/>
      <c r="I1698" s="325"/>
      <c r="J1698" s="325"/>
      <c r="K1698" s="308"/>
    </row>
    <row r="1699" spans="1:11">
      <c r="A1699" s="322"/>
      <c r="B1699" s="323"/>
      <c r="C1699" s="322"/>
      <c r="D1699" s="322"/>
      <c r="E1699" s="324"/>
      <c r="F1699" s="322"/>
      <c r="G1699" s="322"/>
      <c r="H1699" s="322"/>
      <c r="I1699" s="325"/>
      <c r="J1699" s="325"/>
      <c r="K1699" s="308"/>
    </row>
    <row r="1700" spans="1:11">
      <c r="A1700" s="322"/>
      <c r="B1700" s="323"/>
      <c r="C1700" s="322"/>
      <c r="D1700" s="322"/>
      <c r="E1700" s="324"/>
      <c r="F1700" s="322"/>
      <c r="G1700" s="322"/>
      <c r="H1700" s="322"/>
      <c r="I1700" s="325"/>
      <c r="J1700" s="325"/>
      <c r="K1700" s="308"/>
    </row>
    <row r="1701" spans="1:11">
      <c r="A1701" s="322"/>
      <c r="B1701" s="323"/>
      <c r="C1701" s="322"/>
      <c r="D1701" s="322"/>
      <c r="E1701" s="324"/>
      <c r="F1701" s="322"/>
      <c r="G1701" s="322"/>
      <c r="H1701" s="322"/>
      <c r="I1701" s="325"/>
      <c r="J1701" s="325"/>
      <c r="K1701" s="308"/>
    </row>
    <row r="1702" spans="1:11">
      <c r="A1702" s="322"/>
      <c r="B1702" s="323"/>
      <c r="C1702" s="322"/>
      <c r="D1702" s="322"/>
      <c r="E1702" s="324"/>
      <c r="F1702" s="322"/>
      <c r="G1702" s="322"/>
      <c r="H1702" s="322"/>
      <c r="I1702" s="325"/>
      <c r="J1702" s="325"/>
      <c r="K1702" s="308"/>
    </row>
    <row r="1703" spans="1:11">
      <c r="A1703" s="322"/>
      <c r="B1703" s="323"/>
      <c r="C1703" s="322"/>
      <c r="D1703" s="322"/>
      <c r="E1703" s="324"/>
      <c r="F1703" s="322"/>
      <c r="G1703" s="322"/>
      <c r="H1703" s="322"/>
      <c r="I1703" s="325"/>
      <c r="J1703" s="325"/>
      <c r="K1703" s="308"/>
    </row>
    <row r="1704" spans="1:11">
      <c r="A1704" s="322"/>
      <c r="B1704" s="323"/>
      <c r="C1704" s="322"/>
      <c r="D1704" s="322"/>
      <c r="E1704" s="324"/>
      <c r="F1704" s="322"/>
      <c r="G1704" s="322"/>
      <c r="H1704" s="322"/>
      <c r="I1704" s="325"/>
      <c r="J1704" s="325"/>
      <c r="K1704" s="308"/>
    </row>
    <row r="1705" spans="1:11">
      <c r="A1705" s="322"/>
      <c r="B1705" s="323"/>
      <c r="C1705" s="322"/>
      <c r="D1705" s="322"/>
      <c r="E1705" s="324"/>
      <c r="F1705" s="322"/>
      <c r="G1705" s="322"/>
      <c r="H1705" s="322"/>
      <c r="I1705" s="325"/>
      <c r="J1705" s="325"/>
      <c r="K1705" s="308"/>
    </row>
    <row r="1706" spans="1:11">
      <c r="A1706" s="322"/>
      <c r="B1706" s="323"/>
      <c r="C1706" s="322"/>
      <c r="D1706" s="322"/>
      <c r="E1706" s="324"/>
      <c r="F1706" s="322"/>
      <c r="G1706" s="322"/>
      <c r="H1706" s="322"/>
      <c r="I1706" s="325"/>
      <c r="J1706" s="325"/>
      <c r="K1706" s="308"/>
    </row>
    <row r="1707" spans="1:11">
      <c r="A1707" s="322"/>
      <c r="B1707" s="323"/>
      <c r="C1707" s="322"/>
      <c r="D1707" s="322"/>
      <c r="E1707" s="324"/>
      <c r="F1707" s="322"/>
      <c r="G1707" s="322"/>
      <c r="H1707" s="322"/>
      <c r="I1707" s="325"/>
      <c r="J1707" s="325"/>
      <c r="K1707" s="308"/>
    </row>
    <row r="1708" spans="1:11">
      <c r="A1708" s="322"/>
      <c r="B1708" s="323"/>
      <c r="C1708" s="322"/>
      <c r="D1708" s="322"/>
      <c r="E1708" s="324"/>
      <c r="F1708" s="322"/>
      <c r="G1708" s="322"/>
      <c r="H1708" s="322"/>
      <c r="I1708" s="325"/>
      <c r="J1708" s="325"/>
      <c r="K1708" s="308"/>
    </row>
    <row r="1709" spans="1:11">
      <c r="A1709" s="322"/>
      <c r="B1709" s="323"/>
      <c r="C1709" s="322"/>
      <c r="D1709" s="322"/>
      <c r="E1709" s="324"/>
      <c r="F1709" s="322"/>
      <c r="G1709" s="322"/>
      <c r="H1709" s="322"/>
      <c r="I1709" s="325"/>
      <c r="J1709" s="325"/>
      <c r="K1709" s="308"/>
    </row>
    <row r="1710" spans="1:11">
      <c r="A1710" s="322"/>
      <c r="B1710" s="323"/>
      <c r="C1710" s="322"/>
      <c r="D1710" s="322"/>
      <c r="E1710" s="324"/>
      <c r="F1710" s="322"/>
      <c r="G1710" s="322"/>
      <c r="H1710" s="322"/>
      <c r="I1710" s="325"/>
      <c r="J1710" s="325"/>
      <c r="K1710" s="308"/>
    </row>
    <row r="1711" spans="1:11">
      <c r="A1711" s="322"/>
      <c r="B1711" s="323"/>
      <c r="C1711" s="322"/>
      <c r="D1711" s="322"/>
      <c r="E1711" s="324"/>
      <c r="F1711" s="322"/>
      <c r="G1711" s="322"/>
      <c r="H1711" s="322"/>
      <c r="I1711" s="325"/>
      <c r="J1711" s="325"/>
      <c r="K1711" s="308"/>
    </row>
    <row r="1712" spans="1:11">
      <c r="A1712" s="322"/>
      <c r="B1712" s="323"/>
      <c r="C1712" s="322"/>
      <c r="D1712" s="322"/>
      <c r="E1712" s="324"/>
      <c r="F1712" s="322"/>
      <c r="G1712" s="322"/>
      <c r="H1712" s="322"/>
      <c r="I1712" s="325"/>
      <c r="J1712" s="325"/>
      <c r="K1712" s="308"/>
    </row>
    <row r="1713" spans="1:11">
      <c r="A1713" s="322"/>
      <c r="B1713" s="323"/>
      <c r="C1713" s="322"/>
      <c r="D1713" s="322"/>
      <c r="E1713" s="324"/>
      <c r="F1713" s="322"/>
      <c r="G1713" s="322"/>
      <c r="H1713" s="322"/>
      <c r="I1713" s="325"/>
      <c r="J1713" s="325"/>
      <c r="K1713" s="308"/>
    </row>
    <row r="1714" spans="1:11">
      <c r="A1714" s="322"/>
      <c r="B1714" s="323"/>
      <c r="C1714" s="322"/>
      <c r="D1714" s="322"/>
      <c r="E1714" s="324"/>
      <c r="F1714" s="322"/>
      <c r="G1714" s="322"/>
      <c r="H1714" s="322"/>
      <c r="I1714" s="325"/>
      <c r="J1714" s="325"/>
      <c r="K1714" s="308"/>
    </row>
    <row r="1715" spans="1:11">
      <c r="A1715" s="322"/>
      <c r="B1715" s="323"/>
      <c r="C1715" s="322"/>
      <c r="D1715" s="322"/>
      <c r="E1715" s="324"/>
      <c r="F1715" s="322"/>
      <c r="G1715" s="322"/>
      <c r="H1715" s="322"/>
      <c r="I1715" s="325"/>
      <c r="J1715" s="325"/>
      <c r="K1715" s="308"/>
    </row>
    <row r="1716" spans="1:11">
      <c r="A1716" s="322"/>
      <c r="B1716" s="323"/>
      <c r="C1716" s="322"/>
      <c r="D1716" s="322"/>
      <c r="E1716" s="324"/>
      <c r="F1716" s="322"/>
      <c r="G1716" s="322"/>
      <c r="H1716" s="322"/>
      <c r="I1716" s="325"/>
      <c r="J1716" s="325"/>
      <c r="K1716" s="308"/>
    </row>
    <row r="1717" spans="1:11">
      <c r="A1717" s="322"/>
      <c r="B1717" s="323"/>
      <c r="C1717" s="322"/>
      <c r="D1717" s="322"/>
      <c r="E1717" s="324"/>
      <c r="F1717" s="322"/>
      <c r="G1717" s="322"/>
      <c r="H1717" s="322"/>
      <c r="I1717" s="325"/>
      <c r="J1717" s="325"/>
      <c r="K1717" s="308"/>
    </row>
    <row r="1718" spans="1:11">
      <c r="A1718" s="322"/>
      <c r="B1718" s="323"/>
      <c r="C1718" s="322"/>
      <c r="D1718" s="322"/>
      <c r="E1718" s="324"/>
      <c r="F1718" s="322"/>
      <c r="G1718" s="322"/>
      <c r="H1718" s="322"/>
      <c r="I1718" s="325"/>
      <c r="J1718" s="325"/>
      <c r="K1718" s="308"/>
    </row>
    <row r="1719" spans="1:11">
      <c r="A1719" s="322"/>
      <c r="B1719" s="323"/>
      <c r="C1719" s="322"/>
      <c r="D1719" s="322"/>
      <c r="E1719" s="324"/>
      <c r="F1719" s="322"/>
      <c r="G1719" s="322"/>
      <c r="H1719" s="322"/>
      <c r="I1719" s="325"/>
      <c r="J1719" s="325"/>
      <c r="K1719" s="308"/>
    </row>
    <row r="1720" spans="1:11">
      <c r="A1720" s="322"/>
      <c r="B1720" s="323"/>
      <c r="C1720" s="322"/>
      <c r="D1720" s="322"/>
      <c r="E1720" s="324"/>
      <c r="F1720" s="322"/>
      <c r="G1720" s="322"/>
      <c r="H1720" s="322"/>
      <c r="I1720" s="325"/>
      <c r="J1720" s="325"/>
      <c r="K1720" s="308"/>
    </row>
    <row r="1721" spans="1:11">
      <c r="A1721" s="322"/>
      <c r="B1721" s="323"/>
      <c r="C1721" s="322"/>
      <c r="D1721" s="322"/>
      <c r="E1721" s="324"/>
      <c r="F1721" s="322"/>
      <c r="G1721" s="322"/>
      <c r="H1721" s="326"/>
      <c r="I1721" s="327"/>
      <c r="J1721" s="325"/>
      <c r="K1721" s="308"/>
    </row>
    <row r="1722" spans="1:11">
      <c r="A1722" s="322"/>
      <c r="B1722" s="323"/>
      <c r="C1722" s="322"/>
      <c r="D1722" s="322"/>
      <c r="E1722" s="324"/>
      <c r="F1722" s="322"/>
      <c r="G1722" s="322"/>
      <c r="H1722" s="322"/>
      <c r="I1722" s="325"/>
      <c r="J1722" s="325"/>
      <c r="K1722" s="308"/>
    </row>
    <row r="1723" spans="1:11">
      <c r="A1723" s="322"/>
      <c r="B1723" s="323"/>
      <c r="C1723" s="322"/>
      <c r="D1723" s="322"/>
      <c r="E1723" s="324"/>
      <c r="F1723" s="322"/>
      <c r="G1723" s="322"/>
      <c r="H1723" s="322"/>
      <c r="I1723" s="325"/>
      <c r="J1723" s="325"/>
      <c r="K1723" s="308"/>
    </row>
    <row r="1724" spans="1:11">
      <c r="A1724" s="322"/>
      <c r="B1724" s="323"/>
      <c r="C1724" s="322"/>
      <c r="D1724" s="322"/>
      <c r="E1724" s="324"/>
      <c r="F1724" s="322"/>
      <c r="G1724" s="322"/>
      <c r="H1724" s="322"/>
      <c r="I1724" s="325"/>
      <c r="J1724" s="325"/>
      <c r="K1724" s="308"/>
    </row>
    <row r="1725" spans="1:11">
      <c r="A1725" s="322"/>
      <c r="B1725" s="323"/>
      <c r="C1725" s="322"/>
      <c r="D1725" s="322"/>
      <c r="E1725" s="324"/>
      <c r="F1725" s="322"/>
      <c r="G1725" s="322"/>
      <c r="H1725" s="322"/>
      <c r="I1725" s="325"/>
      <c r="J1725" s="325"/>
      <c r="K1725" s="308"/>
    </row>
    <row r="1726" spans="1:11">
      <c r="A1726" s="322"/>
      <c r="B1726" s="323"/>
      <c r="C1726" s="322"/>
      <c r="D1726" s="322"/>
      <c r="E1726" s="324"/>
      <c r="F1726" s="322"/>
      <c r="G1726" s="322"/>
      <c r="H1726" s="322"/>
      <c r="I1726" s="308"/>
      <c r="J1726" s="325"/>
      <c r="K1726" s="308"/>
    </row>
    <row r="1727" spans="1:11">
      <c r="A1727" s="322"/>
      <c r="B1727" s="323"/>
      <c r="C1727" s="322"/>
      <c r="D1727" s="322"/>
      <c r="E1727" s="324"/>
      <c r="F1727" s="322"/>
      <c r="G1727" s="322"/>
      <c r="H1727" s="322"/>
      <c r="I1727" s="325"/>
      <c r="J1727" s="325"/>
      <c r="K1727" s="308"/>
    </row>
    <row r="1728" spans="1:11">
      <c r="A1728" s="322"/>
      <c r="B1728" s="323"/>
      <c r="C1728" s="322"/>
      <c r="D1728" s="322"/>
      <c r="E1728" s="324"/>
      <c r="F1728" s="322"/>
      <c r="G1728" s="322"/>
      <c r="H1728" s="322"/>
      <c r="I1728" s="325"/>
      <c r="J1728" s="325"/>
      <c r="K1728" s="308"/>
    </row>
    <row r="1729" spans="1:11">
      <c r="A1729" s="322"/>
      <c r="B1729" s="323"/>
      <c r="C1729" s="322"/>
      <c r="D1729" s="322"/>
      <c r="E1729" s="324"/>
      <c r="F1729" s="322"/>
      <c r="G1729" s="322"/>
      <c r="H1729" s="322"/>
      <c r="I1729" s="325"/>
      <c r="J1729" s="325"/>
      <c r="K1729" s="308"/>
    </row>
    <row r="1730" spans="1:11">
      <c r="A1730" s="322"/>
      <c r="B1730" s="323"/>
      <c r="C1730" s="322"/>
      <c r="D1730" s="322"/>
      <c r="E1730" s="324"/>
      <c r="F1730" s="322"/>
      <c r="G1730" s="322"/>
      <c r="H1730" s="322"/>
      <c r="I1730" s="325"/>
      <c r="J1730" s="325"/>
      <c r="K1730" s="308"/>
    </row>
    <row r="1731" spans="1:11">
      <c r="A1731" s="322"/>
      <c r="B1731" s="323"/>
      <c r="C1731" s="322"/>
      <c r="D1731" s="322"/>
      <c r="E1731" s="324"/>
      <c r="F1731" s="322"/>
      <c r="G1731" s="322"/>
      <c r="H1731" s="322"/>
      <c r="I1731" s="325"/>
      <c r="J1731" s="325"/>
      <c r="K1731" s="308"/>
    </row>
    <row r="1732" spans="1:11">
      <c r="A1732" s="322"/>
      <c r="B1732" s="323"/>
      <c r="C1732" s="322"/>
      <c r="D1732" s="322"/>
      <c r="E1732" s="324"/>
      <c r="F1732" s="322"/>
      <c r="G1732" s="322"/>
      <c r="H1732" s="322"/>
      <c r="I1732" s="325"/>
      <c r="J1732" s="325"/>
      <c r="K1732" s="308"/>
    </row>
    <row r="1733" spans="1:11">
      <c r="A1733" s="322"/>
      <c r="B1733" s="323"/>
      <c r="C1733" s="322"/>
      <c r="D1733" s="322"/>
      <c r="E1733" s="324"/>
      <c r="F1733" s="322"/>
      <c r="G1733" s="322"/>
      <c r="H1733" s="322"/>
      <c r="I1733" s="325"/>
      <c r="J1733" s="325"/>
      <c r="K1733" s="308"/>
    </row>
    <row r="1734" spans="1:11">
      <c r="A1734" s="322"/>
      <c r="B1734" s="323"/>
      <c r="C1734" s="322"/>
      <c r="D1734" s="322"/>
      <c r="E1734" s="324"/>
      <c r="F1734" s="322"/>
      <c r="G1734" s="322"/>
      <c r="H1734" s="322"/>
      <c r="I1734" s="325"/>
      <c r="J1734" s="325"/>
      <c r="K1734" s="308"/>
    </row>
    <row r="1735" spans="1:11">
      <c r="A1735" s="322"/>
      <c r="B1735" s="323"/>
      <c r="C1735" s="322"/>
      <c r="D1735" s="322"/>
      <c r="E1735" s="324"/>
      <c r="F1735" s="322"/>
      <c r="G1735" s="322"/>
      <c r="H1735" s="322"/>
      <c r="I1735" s="325"/>
      <c r="J1735" s="325"/>
      <c r="K1735" s="308"/>
    </row>
    <row r="1736" spans="1:11">
      <c r="A1736" s="322"/>
      <c r="B1736" s="323"/>
      <c r="C1736" s="322"/>
      <c r="D1736" s="322"/>
      <c r="E1736" s="324"/>
      <c r="F1736" s="322"/>
      <c r="G1736" s="322"/>
      <c r="H1736" s="322"/>
      <c r="I1736" s="325"/>
      <c r="J1736" s="325"/>
      <c r="K1736" s="308"/>
    </row>
    <row r="1737" spans="1:11">
      <c r="A1737" s="322"/>
      <c r="B1737" s="323"/>
      <c r="C1737" s="322"/>
      <c r="D1737" s="322"/>
      <c r="E1737" s="324"/>
      <c r="F1737" s="322"/>
      <c r="G1737" s="322"/>
      <c r="H1737" s="322"/>
      <c r="I1737" s="325"/>
      <c r="J1737" s="325"/>
      <c r="K1737" s="308"/>
    </row>
    <row r="1738" spans="1:11">
      <c r="A1738" s="322"/>
      <c r="B1738" s="323"/>
      <c r="C1738" s="322"/>
      <c r="D1738" s="322"/>
      <c r="E1738" s="324"/>
      <c r="F1738" s="322"/>
      <c r="G1738" s="322"/>
      <c r="H1738" s="322"/>
      <c r="I1738" s="325"/>
      <c r="J1738" s="325"/>
      <c r="K1738" s="308"/>
    </row>
    <row r="1739" spans="1:11">
      <c r="A1739" s="322"/>
      <c r="B1739" s="323"/>
      <c r="C1739" s="322"/>
      <c r="D1739" s="322"/>
      <c r="E1739" s="324"/>
      <c r="F1739" s="322"/>
      <c r="G1739" s="322"/>
      <c r="H1739" s="322"/>
      <c r="I1739" s="325"/>
      <c r="J1739" s="325"/>
      <c r="K1739" s="308"/>
    </row>
    <row r="1740" spans="1:11">
      <c r="A1740" s="322"/>
      <c r="B1740" s="323"/>
      <c r="C1740" s="322"/>
      <c r="D1740" s="322"/>
      <c r="E1740" s="324"/>
      <c r="F1740" s="322"/>
      <c r="G1740" s="322"/>
      <c r="H1740" s="322"/>
      <c r="I1740" s="325"/>
      <c r="J1740" s="325"/>
      <c r="K1740" s="308"/>
    </row>
    <row r="1741" spans="1:11">
      <c r="A1741" s="322"/>
      <c r="B1741" s="323"/>
      <c r="C1741" s="322"/>
      <c r="D1741" s="322"/>
      <c r="E1741" s="324"/>
      <c r="F1741" s="322"/>
      <c r="G1741" s="322"/>
      <c r="H1741" s="322"/>
      <c r="I1741" s="325"/>
      <c r="J1741" s="325"/>
      <c r="K1741" s="308"/>
    </row>
    <row r="1742" spans="1:11">
      <c r="A1742" s="322"/>
      <c r="B1742" s="323"/>
      <c r="C1742" s="322"/>
      <c r="D1742" s="322"/>
      <c r="E1742" s="324"/>
      <c r="F1742" s="322"/>
      <c r="G1742" s="322"/>
      <c r="H1742" s="322"/>
      <c r="I1742" s="325"/>
      <c r="J1742" s="325"/>
      <c r="K1742" s="308"/>
    </row>
    <row r="1743" spans="1:11">
      <c r="A1743" s="322"/>
      <c r="B1743" s="323"/>
      <c r="C1743" s="322"/>
      <c r="D1743" s="322"/>
      <c r="E1743" s="324"/>
      <c r="F1743" s="322"/>
      <c r="G1743" s="322"/>
      <c r="H1743" s="322"/>
      <c r="I1743" s="325"/>
      <c r="J1743" s="325"/>
      <c r="K1743" s="308"/>
    </row>
    <row r="1744" spans="1:11">
      <c r="A1744" s="322"/>
      <c r="B1744" s="323"/>
      <c r="C1744" s="322"/>
      <c r="D1744" s="322"/>
      <c r="E1744" s="324"/>
      <c r="F1744" s="322"/>
      <c r="G1744" s="322"/>
      <c r="H1744" s="322"/>
      <c r="I1744" s="325"/>
      <c r="J1744" s="325"/>
      <c r="K1744" s="308"/>
    </row>
    <row r="1745" spans="1:11">
      <c r="A1745" s="322"/>
      <c r="B1745" s="323"/>
      <c r="C1745" s="322"/>
      <c r="D1745" s="322"/>
      <c r="E1745" s="324"/>
      <c r="F1745" s="322"/>
      <c r="G1745" s="322"/>
      <c r="H1745" s="322"/>
      <c r="I1745" s="325"/>
      <c r="J1745" s="325"/>
      <c r="K1745" s="308"/>
    </row>
    <row r="1746" spans="1:11">
      <c r="A1746" s="322"/>
      <c r="B1746" s="323"/>
      <c r="C1746" s="322"/>
      <c r="D1746" s="322"/>
      <c r="E1746" s="324"/>
      <c r="F1746" s="322"/>
      <c r="G1746" s="322"/>
      <c r="H1746" s="322"/>
      <c r="I1746" s="325"/>
      <c r="J1746" s="325"/>
      <c r="K1746" s="308"/>
    </row>
    <row r="1747" spans="1:11">
      <c r="A1747" s="322"/>
      <c r="B1747" s="323"/>
      <c r="C1747" s="322"/>
      <c r="D1747" s="322"/>
      <c r="E1747" s="324"/>
      <c r="F1747" s="322"/>
      <c r="G1747" s="322"/>
      <c r="H1747" s="322"/>
      <c r="I1747" s="325"/>
      <c r="J1747" s="325"/>
      <c r="K1747" s="308"/>
    </row>
    <row r="1748" spans="1:11">
      <c r="A1748" s="322"/>
      <c r="B1748" s="323"/>
      <c r="C1748" s="322"/>
      <c r="D1748" s="322"/>
      <c r="E1748" s="324"/>
      <c r="F1748" s="322"/>
      <c r="G1748" s="322"/>
      <c r="H1748" s="322"/>
      <c r="I1748" s="325"/>
      <c r="J1748" s="325"/>
      <c r="K1748" s="308"/>
    </row>
    <row r="1749" spans="1:11">
      <c r="A1749" s="322"/>
      <c r="B1749" s="323"/>
      <c r="C1749" s="322"/>
      <c r="D1749" s="322"/>
      <c r="E1749" s="324"/>
      <c r="F1749" s="322"/>
      <c r="G1749" s="322"/>
      <c r="H1749" s="326"/>
      <c r="I1749" s="325"/>
      <c r="J1749" s="325"/>
      <c r="K1749" s="308"/>
    </row>
    <row r="1750" spans="1:11">
      <c r="A1750" s="322"/>
      <c r="B1750" s="323"/>
      <c r="C1750" s="322"/>
      <c r="D1750" s="322"/>
      <c r="E1750" s="324"/>
      <c r="F1750" s="322"/>
      <c r="G1750" s="322"/>
      <c r="H1750" s="322"/>
      <c r="I1750" s="325"/>
      <c r="J1750" s="325"/>
      <c r="K1750" s="308"/>
    </row>
    <row r="1751" spans="1:11">
      <c r="A1751" s="322"/>
      <c r="B1751" s="323"/>
      <c r="C1751" s="322"/>
      <c r="D1751" s="322"/>
      <c r="E1751" s="324"/>
      <c r="F1751" s="322"/>
      <c r="G1751" s="322"/>
      <c r="H1751" s="322"/>
      <c r="I1751" s="325"/>
      <c r="J1751" s="325"/>
      <c r="K1751" s="308"/>
    </row>
    <row r="1752" spans="1:11">
      <c r="A1752" s="322"/>
      <c r="B1752" s="323"/>
      <c r="C1752" s="322"/>
      <c r="D1752" s="322"/>
      <c r="E1752" s="324"/>
      <c r="F1752" s="322"/>
      <c r="G1752" s="322"/>
      <c r="H1752" s="322"/>
      <c r="I1752" s="325"/>
      <c r="J1752" s="325"/>
      <c r="K1752" s="308"/>
    </row>
    <row r="1753" spans="1:11">
      <c r="A1753" s="322"/>
      <c r="B1753" s="323"/>
      <c r="C1753" s="322"/>
      <c r="D1753" s="322"/>
      <c r="E1753" s="324"/>
      <c r="F1753" s="322"/>
      <c r="G1753" s="322"/>
      <c r="H1753" s="322"/>
      <c r="I1753" s="325"/>
      <c r="J1753" s="325"/>
      <c r="K1753" s="308"/>
    </row>
    <row r="1754" spans="1:11">
      <c r="A1754" s="322"/>
      <c r="B1754" s="323"/>
      <c r="C1754" s="322"/>
      <c r="D1754" s="322"/>
      <c r="E1754" s="324"/>
      <c r="F1754" s="322"/>
      <c r="G1754" s="322"/>
      <c r="H1754" s="322"/>
      <c r="I1754" s="325"/>
      <c r="J1754" s="325"/>
      <c r="K1754" s="308"/>
    </row>
    <row r="1755" spans="1:11">
      <c r="A1755" s="322"/>
      <c r="B1755" s="323"/>
      <c r="C1755" s="322"/>
      <c r="D1755" s="322"/>
      <c r="E1755" s="324"/>
      <c r="F1755" s="322"/>
      <c r="G1755" s="322"/>
      <c r="H1755" s="322"/>
      <c r="I1755" s="325"/>
      <c r="J1755" s="325"/>
      <c r="K1755" s="308"/>
    </row>
    <row r="1756" spans="1:11">
      <c r="A1756" s="322"/>
      <c r="B1756" s="323"/>
      <c r="C1756" s="322"/>
      <c r="D1756" s="322"/>
      <c r="E1756" s="324"/>
      <c r="F1756" s="322"/>
      <c r="G1756" s="322"/>
      <c r="H1756" s="322"/>
      <c r="I1756" s="325"/>
      <c r="J1756" s="325"/>
      <c r="K1756" s="308"/>
    </row>
    <row r="1757" spans="1:11">
      <c r="A1757" s="322"/>
      <c r="B1757" s="323"/>
      <c r="C1757" s="322"/>
      <c r="D1757" s="322"/>
      <c r="E1757" s="324"/>
      <c r="F1757" s="322"/>
      <c r="G1757" s="322"/>
      <c r="H1757" s="322"/>
      <c r="I1757" s="325"/>
      <c r="J1757" s="325"/>
      <c r="K1757" s="308"/>
    </row>
    <row r="1758" spans="1:11">
      <c r="A1758" s="322"/>
      <c r="B1758" s="323"/>
      <c r="C1758" s="322"/>
      <c r="D1758" s="322"/>
      <c r="E1758" s="324"/>
      <c r="F1758" s="322"/>
      <c r="G1758" s="322"/>
      <c r="H1758" s="322"/>
      <c r="I1758" s="325"/>
      <c r="J1758" s="325"/>
      <c r="K1758" s="308"/>
    </row>
    <row r="1759" spans="1:11">
      <c r="A1759" s="322"/>
      <c r="B1759" s="323"/>
      <c r="C1759" s="322"/>
      <c r="D1759" s="322"/>
      <c r="E1759" s="324"/>
      <c r="F1759" s="322"/>
      <c r="G1759" s="322"/>
      <c r="H1759" s="322"/>
      <c r="I1759" s="325"/>
      <c r="J1759" s="325"/>
      <c r="K1759" s="308"/>
    </row>
    <row r="1760" spans="1:11">
      <c r="A1760" s="322"/>
      <c r="B1760" s="323"/>
      <c r="C1760" s="322"/>
      <c r="D1760" s="322"/>
      <c r="E1760" s="324"/>
      <c r="F1760" s="322"/>
      <c r="G1760" s="322"/>
      <c r="H1760" s="322"/>
      <c r="I1760" s="325"/>
      <c r="J1760" s="325"/>
      <c r="K1760" s="308"/>
    </row>
    <row r="1761" spans="1:11">
      <c r="A1761" s="322"/>
      <c r="B1761" s="323"/>
      <c r="C1761" s="322"/>
      <c r="D1761" s="322"/>
      <c r="E1761" s="324"/>
      <c r="F1761" s="322"/>
      <c r="G1761" s="322"/>
      <c r="H1761" s="322"/>
      <c r="I1761" s="325"/>
      <c r="J1761" s="325"/>
      <c r="K1761" s="308"/>
    </row>
    <row r="1762" spans="1:11">
      <c r="A1762" s="322"/>
      <c r="B1762" s="323"/>
      <c r="C1762" s="322"/>
      <c r="D1762" s="322"/>
      <c r="E1762" s="324"/>
      <c r="F1762" s="322"/>
      <c r="G1762" s="322"/>
      <c r="H1762" s="322"/>
      <c r="I1762" s="325"/>
      <c r="J1762" s="325"/>
      <c r="K1762" s="308"/>
    </row>
    <row r="1763" spans="1:11">
      <c r="A1763" s="322"/>
      <c r="B1763" s="323"/>
      <c r="C1763" s="322"/>
      <c r="D1763" s="322"/>
      <c r="E1763" s="324"/>
      <c r="F1763" s="322"/>
      <c r="G1763" s="322"/>
      <c r="H1763" s="322"/>
      <c r="I1763" s="325"/>
      <c r="J1763" s="325"/>
      <c r="K1763" s="308"/>
    </row>
    <row r="1764" spans="1:11">
      <c r="A1764" s="322"/>
      <c r="B1764" s="323"/>
      <c r="C1764" s="322"/>
      <c r="D1764" s="322"/>
      <c r="E1764" s="324"/>
      <c r="F1764" s="322"/>
      <c r="G1764" s="322"/>
      <c r="H1764" s="322"/>
      <c r="I1764" s="325"/>
      <c r="J1764" s="325"/>
      <c r="K1764" s="308"/>
    </row>
    <row r="1765" spans="1:11">
      <c r="A1765" s="322"/>
      <c r="B1765" s="323"/>
      <c r="C1765" s="322"/>
      <c r="D1765" s="322"/>
      <c r="E1765" s="324"/>
      <c r="F1765" s="322"/>
      <c r="G1765" s="322"/>
      <c r="H1765" s="322"/>
      <c r="I1765" s="325"/>
      <c r="J1765" s="325"/>
      <c r="K1765" s="308"/>
    </row>
    <row r="1766" spans="1:11">
      <c r="A1766" s="322"/>
      <c r="B1766" s="323"/>
      <c r="C1766" s="322"/>
      <c r="D1766" s="322"/>
      <c r="E1766" s="324"/>
      <c r="F1766" s="322"/>
      <c r="G1766" s="322"/>
      <c r="H1766" s="322"/>
      <c r="I1766" s="325"/>
      <c r="J1766" s="325"/>
      <c r="K1766" s="308"/>
    </row>
    <row r="1767" spans="1:11">
      <c r="A1767" s="322"/>
      <c r="B1767" s="323"/>
      <c r="C1767" s="322"/>
      <c r="D1767" s="322"/>
      <c r="E1767" s="324"/>
      <c r="F1767" s="322"/>
      <c r="G1767" s="322"/>
      <c r="H1767" s="322"/>
      <c r="I1767" s="325"/>
      <c r="J1767" s="325"/>
      <c r="K1767" s="308"/>
    </row>
    <row r="1768" spans="1:11">
      <c r="A1768" s="322"/>
      <c r="B1768" s="323"/>
      <c r="C1768" s="322"/>
      <c r="D1768" s="322"/>
      <c r="E1768" s="324"/>
      <c r="F1768" s="322"/>
      <c r="G1768" s="322"/>
      <c r="H1768" s="322"/>
      <c r="I1768" s="325"/>
      <c r="J1768" s="325"/>
      <c r="K1768" s="308"/>
    </row>
    <row r="1769" spans="1:11">
      <c r="A1769" s="322"/>
      <c r="B1769" s="323"/>
      <c r="C1769" s="322"/>
      <c r="D1769" s="322"/>
      <c r="E1769" s="324"/>
      <c r="F1769" s="322"/>
      <c r="G1769" s="322"/>
      <c r="H1769" s="322"/>
      <c r="I1769" s="325"/>
      <c r="J1769" s="325"/>
      <c r="K1769" s="308"/>
    </row>
    <row r="1770" spans="1:11">
      <c r="A1770" s="322"/>
      <c r="B1770" s="323"/>
      <c r="C1770" s="322"/>
      <c r="D1770" s="322"/>
      <c r="E1770" s="324"/>
      <c r="F1770" s="322"/>
      <c r="G1770" s="322"/>
      <c r="H1770" s="322"/>
      <c r="I1770" s="325"/>
      <c r="J1770" s="325"/>
      <c r="K1770" s="308"/>
    </row>
    <row r="1771" spans="1:11">
      <c r="A1771" s="322"/>
      <c r="B1771" s="323"/>
      <c r="C1771" s="322"/>
      <c r="D1771" s="322"/>
      <c r="E1771" s="324"/>
      <c r="F1771" s="322"/>
      <c r="G1771" s="322"/>
      <c r="H1771" s="322"/>
      <c r="I1771" s="325"/>
      <c r="J1771" s="325"/>
      <c r="K1771" s="308"/>
    </row>
    <row r="1772" spans="1:11">
      <c r="A1772" s="322"/>
      <c r="B1772" s="323"/>
      <c r="C1772" s="322"/>
      <c r="D1772" s="322"/>
      <c r="E1772" s="324"/>
      <c r="F1772" s="322"/>
      <c r="G1772" s="322"/>
      <c r="H1772" s="322"/>
      <c r="I1772" s="325"/>
      <c r="J1772" s="325"/>
      <c r="K1772" s="308"/>
    </row>
    <row r="1773" spans="1:11">
      <c r="A1773" s="322"/>
      <c r="B1773" s="323"/>
      <c r="C1773" s="322"/>
      <c r="D1773" s="322"/>
      <c r="E1773" s="324"/>
      <c r="F1773" s="322"/>
      <c r="G1773" s="322"/>
      <c r="H1773" s="322"/>
      <c r="I1773" s="325"/>
      <c r="J1773" s="325"/>
      <c r="K1773" s="308"/>
    </row>
    <row r="1774" spans="1:11">
      <c r="A1774" s="322"/>
      <c r="B1774" s="323"/>
      <c r="C1774" s="322"/>
      <c r="D1774" s="322"/>
      <c r="E1774" s="324"/>
      <c r="F1774" s="322"/>
      <c r="G1774" s="322"/>
      <c r="H1774" s="322"/>
      <c r="I1774" s="325"/>
      <c r="J1774" s="325"/>
      <c r="K1774" s="308"/>
    </row>
    <row r="1775" spans="1:11">
      <c r="A1775" s="322"/>
      <c r="B1775" s="323"/>
      <c r="C1775" s="322"/>
      <c r="D1775" s="322"/>
      <c r="E1775" s="324"/>
      <c r="F1775" s="322"/>
      <c r="G1775" s="322"/>
      <c r="H1775" s="326"/>
      <c r="I1775" s="325"/>
      <c r="J1775" s="325"/>
      <c r="K1775" s="308"/>
    </row>
    <row r="1776" spans="1:11">
      <c r="A1776" s="322"/>
      <c r="B1776" s="323"/>
      <c r="C1776" s="322"/>
      <c r="D1776" s="322"/>
      <c r="E1776" s="324"/>
      <c r="F1776" s="322"/>
      <c r="G1776" s="322"/>
      <c r="H1776" s="322"/>
      <c r="I1776" s="325"/>
      <c r="J1776" s="325"/>
      <c r="K1776" s="308"/>
    </row>
    <row r="1777" spans="1:11">
      <c r="A1777" s="322"/>
      <c r="B1777" s="323"/>
      <c r="C1777" s="322"/>
      <c r="D1777" s="322"/>
      <c r="E1777" s="324"/>
      <c r="F1777" s="322"/>
      <c r="G1777" s="322"/>
      <c r="H1777" s="322"/>
      <c r="I1777" s="325"/>
      <c r="J1777" s="325"/>
      <c r="K1777" s="308"/>
    </row>
    <row r="1778" spans="1:11">
      <c r="A1778" s="322"/>
      <c r="B1778" s="323"/>
      <c r="C1778" s="322"/>
      <c r="D1778" s="322"/>
      <c r="E1778" s="324"/>
      <c r="F1778" s="322"/>
      <c r="G1778" s="322"/>
      <c r="H1778" s="322"/>
      <c r="I1778" s="325"/>
      <c r="J1778" s="325"/>
      <c r="K1778" s="308"/>
    </row>
    <row r="1779" spans="1:11">
      <c r="A1779" s="322"/>
      <c r="B1779" s="323"/>
      <c r="C1779" s="322"/>
      <c r="D1779" s="322"/>
      <c r="E1779" s="324"/>
      <c r="F1779" s="322"/>
      <c r="G1779" s="322"/>
      <c r="H1779" s="322"/>
      <c r="I1779" s="325"/>
      <c r="J1779" s="325"/>
      <c r="K1779" s="308"/>
    </row>
    <row r="1780" spans="1:11">
      <c r="A1780" s="322"/>
      <c r="B1780" s="323"/>
      <c r="C1780" s="322"/>
      <c r="D1780" s="322"/>
      <c r="E1780" s="324"/>
      <c r="F1780" s="322"/>
      <c r="G1780" s="322"/>
      <c r="H1780" s="322"/>
      <c r="I1780" s="325"/>
      <c r="J1780" s="325"/>
      <c r="K1780" s="308"/>
    </row>
    <row r="1781" spans="1:11">
      <c r="A1781" s="322"/>
      <c r="B1781" s="323"/>
      <c r="C1781" s="322"/>
      <c r="D1781" s="322"/>
      <c r="E1781" s="324"/>
      <c r="F1781" s="322"/>
      <c r="G1781" s="322"/>
      <c r="H1781" s="322"/>
      <c r="I1781" s="325"/>
      <c r="J1781" s="325"/>
      <c r="K1781" s="308"/>
    </row>
    <row r="1782" spans="1:11">
      <c r="A1782" s="322"/>
      <c r="B1782" s="323"/>
      <c r="C1782" s="322"/>
      <c r="D1782" s="322"/>
      <c r="E1782" s="324"/>
      <c r="F1782" s="322"/>
      <c r="G1782" s="322"/>
      <c r="H1782" s="322"/>
      <c r="I1782" s="325"/>
      <c r="J1782" s="325"/>
      <c r="K1782" s="308"/>
    </row>
    <row r="1783" spans="1:11">
      <c r="A1783" s="322"/>
      <c r="B1783" s="323"/>
      <c r="C1783" s="322"/>
      <c r="D1783" s="322"/>
      <c r="E1783" s="324"/>
      <c r="F1783" s="322"/>
      <c r="G1783" s="322"/>
      <c r="H1783" s="322"/>
      <c r="I1783" s="325"/>
      <c r="J1783" s="325"/>
      <c r="K1783" s="308"/>
    </row>
    <row r="1784" spans="1:11">
      <c r="A1784" s="322"/>
      <c r="B1784" s="323"/>
      <c r="C1784" s="322"/>
      <c r="D1784" s="322"/>
      <c r="E1784" s="324"/>
      <c r="F1784" s="322"/>
      <c r="G1784" s="322"/>
      <c r="H1784" s="322"/>
      <c r="I1784" s="325"/>
      <c r="J1784" s="325"/>
      <c r="K1784" s="308"/>
    </row>
    <row r="1785" spans="1:11">
      <c r="A1785" s="322"/>
      <c r="B1785" s="323"/>
      <c r="C1785" s="322"/>
      <c r="D1785" s="322"/>
      <c r="E1785" s="324"/>
      <c r="F1785" s="322"/>
      <c r="G1785" s="322"/>
      <c r="H1785" s="322"/>
      <c r="I1785" s="325"/>
      <c r="J1785" s="325"/>
      <c r="K1785" s="308"/>
    </row>
    <row r="1786" spans="1:11">
      <c r="A1786" s="322"/>
      <c r="B1786" s="323"/>
      <c r="C1786" s="322"/>
      <c r="D1786" s="322"/>
      <c r="E1786" s="324"/>
      <c r="F1786" s="322"/>
      <c r="G1786" s="322"/>
      <c r="H1786" s="322"/>
      <c r="I1786" s="325"/>
      <c r="J1786" s="325"/>
      <c r="K1786" s="308"/>
    </row>
    <row r="1787" spans="1:11">
      <c r="A1787" s="322"/>
      <c r="B1787" s="323"/>
      <c r="C1787" s="322"/>
      <c r="D1787" s="322"/>
      <c r="E1787" s="324"/>
      <c r="F1787" s="322"/>
      <c r="G1787" s="322"/>
      <c r="H1787" s="322"/>
      <c r="I1787" s="325"/>
      <c r="J1787" s="325"/>
      <c r="K1787" s="308"/>
    </row>
    <row r="1788" spans="1:11">
      <c r="A1788" s="322"/>
      <c r="B1788" s="323"/>
      <c r="C1788" s="322"/>
      <c r="D1788" s="322"/>
      <c r="E1788" s="324"/>
      <c r="F1788" s="322"/>
      <c r="G1788" s="322"/>
      <c r="H1788" s="322"/>
      <c r="I1788" s="325"/>
      <c r="J1788" s="325"/>
      <c r="K1788" s="308"/>
    </row>
    <row r="1789" spans="1:11">
      <c r="A1789" s="322"/>
      <c r="B1789" s="323"/>
      <c r="C1789" s="322"/>
      <c r="D1789" s="322"/>
      <c r="E1789" s="324"/>
      <c r="F1789" s="322"/>
      <c r="G1789" s="322"/>
      <c r="H1789" s="322"/>
      <c r="I1789" s="325"/>
      <c r="J1789" s="325"/>
      <c r="K1789" s="308"/>
    </row>
    <row r="1790" spans="1:11">
      <c r="A1790" s="322"/>
      <c r="B1790" s="323"/>
      <c r="C1790" s="322"/>
      <c r="D1790" s="322"/>
      <c r="E1790" s="324"/>
      <c r="F1790" s="322"/>
      <c r="G1790" s="322"/>
      <c r="H1790" s="322"/>
      <c r="I1790" s="325"/>
      <c r="J1790" s="325"/>
      <c r="K1790" s="308"/>
    </row>
    <row r="1791" spans="1:11">
      <c r="A1791" s="322"/>
      <c r="B1791" s="323"/>
      <c r="C1791" s="322"/>
      <c r="D1791" s="322"/>
      <c r="E1791" s="324"/>
      <c r="F1791" s="322"/>
      <c r="G1791" s="322"/>
      <c r="H1791" s="322"/>
      <c r="I1791" s="325"/>
      <c r="J1791" s="325"/>
      <c r="K1791" s="308"/>
    </row>
    <row r="1792" spans="1:11">
      <c r="A1792" s="322"/>
      <c r="B1792" s="323"/>
      <c r="C1792" s="322"/>
      <c r="D1792" s="322"/>
      <c r="E1792" s="324"/>
      <c r="F1792" s="322"/>
      <c r="G1792" s="322"/>
      <c r="H1792" s="322"/>
      <c r="I1792" s="325"/>
      <c r="J1792" s="325"/>
      <c r="K1792" s="308"/>
    </row>
    <row r="1793" spans="1:11">
      <c r="A1793" s="322"/>
      <c r="B1793" s="323"/>
      <c r="C1793" s="322"/>
      <c r="D1793" s="322"/>
      <c r="E1793" s="324"/>
      <c r="F1793" s="322"/>
      <c r="G1793" s="322"/>
      <c r="H1793" s="322"/>
      <c r="I1793" s="325"/>
      <c r="J1793" s="325"/>
      <c r="K1793" s="308"/>
    </row>
    <row r="1794" spans="1:11">
      <c r="A1794" s="322"/>
      <c r="B1794" s="323"/>
      <c r="C1794" s="322"/>
      <c r="D1794" s="322"/>
      <c r="E1794" s="324"/>
      <c r="F1794" s="322"/>
      <c r="G1794" s="322"/>
      <c r="H1794" s="322"/>
      <c r="I1794" s="325"/>
      <c r="J1794" s="325"/>
      <c r="K1794" s="308"/>
    </row>
    <row r="1795" spans="1:11">
      <c r="A1795" s="322"/>
      <c r="B1795" s="323"/>
      <c r="C1795" s="322"/>
      <c r="D1795" s="322"/>
      <c r="E1795" s="324"/>
      <c r="F1795" s="322"/>
      <c r="G1795" s="322"/>
      <c r="H1795" s="322"/>
      <c r="I1795" s="325"/>
      <c r="J1795" s="325"/>
      <c r="K1795" s="308"/>
    </row>
    <row r="1796" spans="1:11">
      <c r="A1796" s="322"/>
      <c r="B1796" s="323"/>
      <c r="C1796" s="322"/>
      <c r="D1796" s="322"/>
      <c r="E1796" s="324"/>
      <c r="F1796" s="322"/>
      <c r="G1796" s="322"/>
      <c r="H1796" s="322"/>
      <c r="I1796" s="325"/>
      <c r="J1796" s="325"/>
      <c r="K1796" s="308"/>
    </row>
    <row r="1797" spans="1:11">
      <c r="A1797" s="322"/>
      <c r="B1797" s="323"/>
      <c r="C1797" s="322"/>
      <c r="D1797" s="322"/>
      <c r="E1797" s="324"/>
      <c r="F1797" s="322"/>
      <c r="G1797" s="322"/>
      <c r="H1797" s="322"/>
      <c r="I1797" s="325"/>
      <c r="J1797" s="325"/>
      <c r="K1797" s="308"/>
    </row>
    <row r="1798" spans="1:11">
      <c r="A1798" s="322"/>
      <c r="B1798" s="323"/>
      <c r="C1798" s="322"/>
      <c r="D1798" s="322"/>
      <c r="E1798" s="324"/>
      <c r="F1798" s="322"/>
      <c r="G1798" s="322"/>
      <c r="H1798" s="322"/>
      <c r="I1798" s="325"/>
      <c r="J1798" s="325"/>
      <c r="K1798" s="308"/>
    </row>
    <row r="1799" spans="1:11">
      <c r="A1799" s="322"/>
      <c r="B1799" s="323"/>
      <c r="C1799" s="322"/>
      <c r="D1799" s="322"/>
      <c r="E1799" s="324"/>
      <c r="F1799" s="322"/>
      <c r="G1799" s="322"/>
      <c r="H1799" s="322"/>
      <c r="I1799" s="325"/>
      <c r="J1799" s="325"/>
      <c r="K1799" s="308"/>
    </row>
    <row r="1800" spans="1:11">
      <c r="A1800" s="322"/>
      <c r="B1800" s="323"/>
      <c r="C1800" s="322"/>
      <c r="D1800" s="322"/>
      <c r="E1800" s="324"/>
      <c r="F1800" s="322"/>
      <c r="G1800" s="322"/>
      <c r="H1800" s="322"/>
      <c r="I1800" s="325"/>
      <c r="J1800" s="325"/>
      <c r="K1800" s="308"/>
    </row>
    <row r="1801" spans="1:11">
      <c r="A1801" s="322"/>
      <c r="B1801" s="323"/>
      <c r="C1801" s="322"/>
      <c r="D1801" s="322"/>
      <c r="E1801" s="324"/>
      <c r="F1801" s="322"/>
      <c r="G1801" s="322"/>
      <c r="H1801" s="322"/>
      <c r="I1801" s="325"/>
      <c r="J1801" s="325"/>
      <c r="K1801" s="308"/>
    </row>
    <row r="1802" spans="1:11">
      <c r="A1802" s="322"/>
      <c r="B1802" s="323"/>
      <c r="C1802" s="322"/>
      <c r="D1802" s="322"/>
      <c r="E1802" s="324"/>
      <c r="F1802" s="322"/>
      <c r="G1802" s="322"/>
      <c r="H1802" s="322"/>
      <c r="I1802" s="325"/>
      <c r="J1802" s="325"/>
      <c r="K1802" s="308"/>
    </row>
    <row r="1803" spans="1:11">
      <c r="A1803" s="322"/>
      <c r="B1803" s="323"/>
      <c r="C1803" s="322"/>
      <c r="D1803" s="322"/>
      <c r="E1803" s="324"/>
      <c r="F1803" s="322"/>
      <c r="G1803" s="322"/>
      <c r="H1803" s="322"/>
      <c r="I1803" s="325"/>
      <c r="J1803" s="325"/>
      <c r="K1803" s="308"/>
    </row>
    <row r="1804" spans="1:11">
      <c r="A1804" s="322"/>
      <c r="B1804" s="323"/>
      <c r="C1804" s="322"/>
      <c r="D1804" s="322"/>
      <c r="E1804" s="324"/>
      <c r="F1804" s="322"/>
      <c r="G1804" s="322"/>
      <c r="H1804" s="322"/>
      <c r="I1804" s="325"/>
      <c r="J1804" s="325"/>
      <c r="K1804" s="308"/>
    </row>
    <row r="1805" spans="1:11">
      <c r="A1805" s="322"/>
      <c r="B1805" s="323"/>
      <c r="C1805" s="322"/>
      <c r="D1805" s="322"/>
      <c r="E1805" s="324"/>
      <c r="F1805" s="322"/>
      <c r="G1805" s="322"/>
      <c r="H1805" s="322"/>
      <c r="I1805" s="325"/>
      <c r="J1805" s="325"/>
      <c r="K1805" s="308"/>
    </row>
    <row r="1806" spans="1:11">
      <c r="A1806" s="322"/>
      <c r="B1806" s="323"/>
      <c r="C1806" s="322"/>
      <c r="D1806" s="322"/>
      <c r="E1806" s="324"/>
      <c r="F1806" s="322"/>
      <c r="G1806" s="322"/>
      <c r="H1806" s="322"/>
      <c r="I1806" s="325"/>
      <c r="J1806" s="325"/>
      <c r="K1806" s="308"/>
    </row>
    <row r="1807" spans="1:11">
      <c r="A1807" s="322"/>
      <c r="B1807" s="323"/>
      <c r="C1807" s="322"/>
      <c r="D1807" s="322"/>
      <c r="E1807" s="324"/>
      <c r="F1807" s="322"/>
      <c r="G1807" s="322"/>
      <c r="H1807" s="322"/>
      <c r="I1807" s="325"/>
      <c r="J1807" s="325"/>
      <c r="K1807" s="308"/>
    </row>
    <row r="1808" spans="1:11">
      <c r="A1808" s="322"/>
      <c r="B1808" s="323"/>
      <c r="C1808" s="322"/>
      <c r="D1808" s="322"/>
      <c r="E1808" s="324"/>
      <c r="F1808" s="322"/>
      <c r="G1808" s="322"/>
      <c r="H1808" s="322"/>
      <c r="I1808" s="325"/>
      <c r="J1808" s="325"/>
      <c r="K1808" s="308"/>
    </row>
    <row r="1809" spans="1:11">
      <c r="A1809" s="322"/>
      <c r="B1809" s="323"/>
      <c r="C1809" s="322"/>
      <c r="D1809" s="322"/>
      <c r="E1809" s="324"/>
      <c r="F1809" s="322"/>
      <c r="G1809" s="322"/>
      <c r="H1809" s="322"/>
      <c r="I1809" s="325"/>
      <c r="J1809" s="325"/>
      <c r="K1809" s="308"/>
    </row>
    <row r="1810" spans="1:11">
      <c r="A1810" s="322"/>
      <c r="B1810" s="323"/>
      <c r="C1810" s="322"/>
      <c r="D1810" s="322"/>
      <c r="E1810" s="324"/>
      <c r="F1810" s="322"/>
      <c r="G1810" s="322"/>
      <c r="H1810" s="322"/>
      <c r="I1810" s="325"/>
      <c r="J1810" s="325"/>
      <c r="K1810" s="308"/>
    </row>
    <row r="1811" spans="1:11">
      <c r="A1811" s="322"/>
      <c r="B1811" s="323"/>
      <c r="C1811" s="322"/>
      <c r="D1811" s="322"/>
      <c r="E1811" s="324"/>
      <c r="F1811" s="322"/>
      <c r="G1811" s="322"/>
      <c r="H1811" s="322"/>
      <c r="I1811" s="325"/>
      <c r="J1811" s="325"/>
      <c r="K1811" s="308"/>
    </row>
    <row r="1812" spans="1:11">
      <c r="A1812" s="322"/>
      <c r="B1812" s="323"/>
      <c r="C1812" s="322"/>
      <c r="D1812" s="322"/>
      <c r="E1812" s="324"/>
      <c r="F1812" s="322"/>
      <c r="G1812" s="322"/>
      <c r="H1812" s="322"/>
      <c r="I1812" s="325"/>
      <c r="J1812" s="325"/>
      <c r="K1812" s="308"/>
    </row>
    <row r="1813" spans="1:11">
      <c r="A1813" s="322"/>
      <c r="B1813" s="323"/>
      <c r="C1813" s="322"/>
      <c r="D1813" s="322"/>
      <c r="E1813" s="324"/>
      <c r="F1813" s="322"/>
      <c r="G1813" s="322"/>
      <c r="H1813" s="322"/>
      <c r="I1813" s="325"/>
      <c r="J1813" s="325"/>
      <c r="K1813" s="308"/>
    </row>
    <row r="1814" spans="1:11">
      <c r="A1814" s="322"/>
      <c r="B1814" s="323"/>
      <c r="C1814" s="322"/>
      <c r="D1814" s="322"/>
      <c r="E1814" s="324"/>
      <c r="F1814" s="322"/>
      <c r="G1814" s="322"/>
      <c r="H1814" s="322"/>
      <c r="I1814" s="325"/>
      <c r="J1814" s="325"/>
      <c r="K1814" s="308"/>
    </row>
    <row r="1815" spans="1:11">
      <c r="A1815" s="322"/>
      <c r="B1815" s="323"/>
      <c r="C1815" s="322"/>
      <c r="D1815" s="322"/>
      <c r="E1815" s="324"/>
      <c r="F1815" s="322"/>
      <c r="G1815" s="322"/>
      <c r="H1815" s="322"/>
      <c r="I1815" s="325"/>
      <c r="J1815" s="325"/>
      <c r="K1815" s="308"/>
    </row>
    <row r="1816" spans="1:11">
      <c r="A1816" s="322"/>
      <c r="B1816" s="323"/>
      <c r="C1816" s="322"/>
      <c r="D1816" s="322"/>
      <c r="E1816" s="324"/>
      <c r="F1816" s="322"/>
      <c r="G1816" s="322"/>
      <c r="H1816" s="322"/>
      <c r="I1816" s="325"/>
      <c r="J1816" s="325"/>
      <c r="K1816" s="308"/>
    </row>
    <row r="1817" spans="1:11">
      <c r="A1817" s="322"/>
      <c r="B1817" s="323"/>
      <c r="C1817" s="322"/>
      <c r="D1817" s="322"/>
      <c r="E1817" s="324"/>
      <c r="F1817" s="322"/>
      <c r="G1817" s="322"/>
      <c r="H1817" s="322"/>
      <c r="I1817" s="325"/>
      <c r="J1817" s="325"/>
      <c r="K1817" s="308"/>
    </row>
    <row r="1818" spans="1:11">
      <c r="A1818" s="322"/>
      <c r="B1818" s="323"/>
      <c r="C1818" s="322"/>
      <c r="D1818" s="322"/>
      <c r="E1818" s="324"/>
      <c r="F1818" s="322"/>
      <c r="G1818" s="322"/>
      <c r="H1818" s="322"/>
      <c r="I1818" s="325"/>
      <c r="J1818" s="325"/>
      <c r="K1818" s="308"/>
    </row>
    <row r="1819" spans="1:11">
      <c r="A1819" s="322"/>
      <c r="B1819" s="323"/>
      <c r="C1819" s="322"/>
      <c r="D1819" s="322"/>
      <c r="E1819" s="324"/>
      <c r="F1819" s="322"/>
      <c r="G1819" s="322"/>
      <c r="H1819" s="322"/>
      <c r="I1819" s="325"/>
      <c r="J1819" s="325"/>
      <c r="K1819" s="308"/>
    </row>
    <row r="1820" spans="1:11">
      <c r="A1820" s="322"/>
      <c r="B1820" s="323"/>
      <c r="C1820" s="322"/>
      <c r="D1820" s="322"/>
      <c r="E1820" s="324"/>
      <c r="F1820" s="322"/>
      <c r="G1820" s="322"/>
      <c r="H1820" s="322"/>
      <c r="I1820" s="325"/>
      <c r="J1820" s="325"/>
      <c r="K1820" s="308"/>
    </row>
    <row r="1821" spans="1:11">
      <c r="A1821" s="322"/>
      <c r="B1821" s="323"/>
      <c r="C1821" s="322"/>
      <c r="D1821" s="322"/>
      <c r="E1821" s="324"/>
      <c r="F1821" s="322"/>
      <c r="G1821" s="322"/>
      <c r="H1821" s="322"/>
      <c r="I1821" s="325"/>
      <c r="J1821" s="325"/>
      <c r="K1821" s="308"/>
    </row>
    <row r="1822" spans="1:11">
      <c r="A1822" s="322"/>
      <c r="B1822" s="323"/>
      <c r="C1822" s="322"/>
      <c r="D1822" s="322"/>
      <c r="E1822" s="324"/>
      <c r="F1822" s="322"/>
      <c r="G1822" s="322"/>
      <c r="H1822" s="322"/>
      <c r="I1822" s="325"/>
      <c r="J1822" s="325"/>
      <c r="K1822" s="308"/>
    </row>
    <row r="1823" spans="1:11">
      <c r="A1823" s="322"/>
      <c r="B1823" s="323"/>
      <c r="C1823" s="322"/>
      <c r="D1823" s="322"/>
      <c r="E1823" s="324"/>
      <c r="F1823" s="322"/>
      <c r="G1823" s="322"/>
      <c r="H1823" s="322"/>
      <c r="I1823" s="325"/>
      <c r="J1823" s="325"/>
      <c r="K1823" s="308"/>
    </row>
    <row r="1824" spans="1:11">
      <c r="A1824" s="322"/>
      <c r="B1824" s="323"/>
      <c r="C1824" s="322"/>
      <c r="D1824" s="322"/>
      <c r="E1824" s="324"/>
      <c r="F1824" s="322"/>
      <c r="G1824" s="322"/>
      <c r="H1824" s="322"/>
      <c r="I1824" s="325"/>
      <c r="J1824" s="325"/>
      <c r="K1824" s="308"/>
    </row>
    <row r="1825" spans="1:11">
      <c r="A1825" s="322"/>
      <c r="B1825" s="323"/>
      <c r="C1825" s="322"/>
      <c r="D1825" s="322"/>
      <c r="E1825" s="324"/>
      <c r="F1825" s="322"/>
      <c r="G1825" s="322"/>
      <c r="H1825" s="322"/>
      <c r="I1825" s="325"/>
      <c r="J1825" s="325"/>
      <c r="K1825" s="308"/>
    </row>
    <row r="1826" spans="1:11">
      <c r="A1826" s="322"/>
      <c r="B1826" s="323"/>
      <c r="C1826" s="322"/>
      <c r="D1826" s="322"/>
      <c r="E1826" s="324"/>
      <c r="F1826" s="322"/>
      <c r="G1826" s="322"/>
      <c r="H1826" s="322"/>
      <c r="I1826" s="325"/>
      <c r="J1826" s="325"/>
      <c r="K1826" s="308"/>
    </row>
    <row r="1827" spans="1:11">
      <c r="A1827" s="322"/>
      <c r="B1827" s="323"/>
      <c r="C1827" s="322"/>
      <c r="D1827" s="322"/>
      <c r="E1827" s="324"/>
      <c r="F1827" s="322"/>
      <c r="G1827" s="322"/>
      <c r="H1827" s="322"/>
      <c r="I1827" s="325"/>
      <c r="J1827" s="325"/>
      <c r="K1827" s="308"/>
    </row>
    <row r="1828" spans="1:11">
      <c r="A1828" s="322"/>
      <c r="B1828" s="323"/>
      <c r="C1828" s="322"/>
      <c r="D1828" s="322"/>
      <c r="E1828" s="324"/>
      <c r="F1828" s="322"/>
      <c r="G1828" s="322"/>
      <c r="H1828" s="322"/>
      <c r="I1828" s="325"/>
      <c r="J1828" s="325"/>
      <c r="K1828" s="308"/>
    </row>
    <row r="1829" spans="1:11">
      <c r="A1829" s="322"/>
      <c r="B1829" s="323"/>
      <c r="C1829" s="322"/>
      <c r="D1829" s="322"/>
      <c r="E1829" s="324"/>
      <c r="F1829" s="322"/>
      <c r="G1829" s="322"/>
      <c r="H1829" s="322"/>
      <c r="I1829" s="325"/>
      <c r="J1829" s="325"/>
      <c r="K1829" s="308"/>
    </row>
    <row r="1830" spans="1:11">
      <c r="A1830" s="322"/>
      <c r="B1830" s="323"/>
      <c r="C1830" s="322"/>
      <c r="D1830" s="322"/>
      <c r="E1830" s="324"/>
      <c r="F1830" s="322"/>
      <c r="G1830" s="322"/>
      <c r="H1830" s="322"/>
      <c r="I1830" s="325"/>
      <c r="J1830" s="325"/>
      <c r="K1830" s="308"/>
    </row>
    <row r="1831" spans="1:11">
      <c r="A1831" s="322"/>
      <c r="B1831" s="323"/>
      <c r="C1831" s="322"/>
      <c r="D1831" s="322"/>
      <c r="E1831" s="324"/>
      <c r="F1831" s="322"/>
      <c r="G1831" s="322"/>
      <c r="H1831" s="322"/>
      <c r="I1831" s="325"/>
      <c r="J1831" s="325"/>
      <c r="K1831" s="308"/>
    </row>
    <row r="1832" spans="1:11">
      <c r="A1832" s="322"/>
      <c r="B1832" s="323"/>
      <c r="C1832" s="322"/>
      <c r="D1832" s="322"/>
      <c r="E1832" s="324"/>
      <c r="F1832" s="322"/>
      <c r="G1832" s="322"/>
      <c r="H1832" s="322"/>
      <c r="I1832" s="325"/>
      <c r="J1832" s="325"/>
      <c r="K1832" s="308"/>
    </row>
    <row r="1833" spans="1:11">
      <c r="A1833" s="322"/>
      <c r="B1833" s="323"/>
      <c r="C1833" s="322"/>
      <c r="D1833" s="322"/>
      <c r="E1833" s="324"/>
      <c r="F1833" s="322"/>
      <c r="G1833" s="322"/>
      <c r="H1833" s="326"/>
      <c r="I1833" s="327"/>
      <c r="J1833" s="325"/>
      <c r="K1833" s="308"/>
    </row>
    <row r="1834" spans="1:11">
      <c r="A1834" s="322"/>
      <c r="B1834" s="323"/>
      <c r="C1834" s="322"/>
      <c r="D1834" s="322"/>
      <c r="E1834" s="324"/>
      <c r="F1834" s="322"/>
      <c r="G1834" s="322"/>
      <c r="H1834" s="322"/>
      <c r="I1834" s="325"/>
      <c r="J1834" s="325"/>
      <c r="K1834" s="308"/>
    </row>
    <row r="1835" spans="1:11">
      <c r="A1835" s="322"/>
      <c r="B1835" s="323"/>
      <c r="C1835" s="322"/>
      <c r="D1835" s="322"/>
      <c r="E1835" s="324"/>
      <c r="F1835" s="322"/>
      <c r="G1835" s="322"/>
      <c r="H1835" s="322"/>
      <c r="I1835" s="325"/>
      <c r="J1835" s="325"/>
      <c r="K1835" s="308"/>
    </row>
    <row r="1836" spans="1:11">
      <c r="A1836" s="322"/>
      <c r="B1836" s="323"/>
      <c r="C1836" s="322"/>
      <c r="D1836" s="322"/>
      <c r="E1836" s="324"/>
      <c r="F1836" s="322"/>
      <c r="G1836" s="322"/>
      <c r="H1836" s="322"/>
      <c r="I1836" s="325"/>
      <c r="J1836" s="325"/>
      <c r="K1836" s="308"/>
    </row>
    <row r="1837" spans="1:11">
      <c r="A1837" s="322"/>
      <c r="B1837" s="323"/>
      <c r="C1837" s="322"/>
      <c r="D1837" s="322"/>
      <c r="E1837" s="324"/>
      <c r="F1837" s="322"/>
      <c r="G1837" s="322"/>
      <c r="H1837" s="322"/>
      <c r="I1837" s="325"/>
      <c r="J1837" s="325"/>
      <c r="K1837" s="308"/>
    </row>
    <row r="1838" spans="1:11">
      <c r="A1838" s="322"/>
      <c r="B1838" s="323"/>
      <c r="C1838" s="322"/>
      <c r="D1838" s="322"/>
      <c r="E1838" s="324"/>
      <c r="F1838" s="322"/>
      <c r="G1838" s="322"/>
      <c r="H1838" s="322"/>
      <c r="I1838" s="325"/>
      <c r="J1838" s="325"/>
      <c r="K1838" s="308"/>
    </row>
    <row r="1839" spans="1:11">
      <c r="A1839" s="322"/>
      <c r="B1839" s="323"/>
      <c r="C1839" s="322"/>
      <c r="D1839" s="322"/>
      <c r="E1839" s="324"/>
      <c r="F1839" s="322"/>
      <c r="G1839" s="322"/>
      <c r="H1839" s="322"/>
      <c r="I1839" s="325"/>
      <c r="J1839" s="325"/>
      <c r="K1839" s="308"/>
    </row>
    <row r="1840" spans="1:11">
      <c r="A1840" s="322"/>
      <c r="B1840" s="323"/>
      <c r="C1840" s="322"/>
      <c r="D1840" s="322"/>
      <c r="E1840" s="324"/>
      <c r="F1840" s="322"/>
      <c r="G1840" s="322"/>
      <c r="H1840" s="322"/>
      <c r="I1840" s="325"/>
      <c r="J1840" s="325"/>
      <c r="K1840" s="308"/>
    </row>
    <row r="1841" spans="1:11">
      <c r="A1841" s="322"/>
      <c r="B1841" s="323"/>
      <c r="C1841" s="322"/>
      <c r="D1841" s="322"/>
      <c r="E1841" s="324"/>
      <c r="F1841" s="322"/>
      <c r="G1841" s="322"/>
      <c r="H1841" s="322"/>
      <c r="I1841" s="325"/>
      <c r="J1841" s="325"/>
      <c r="K1841" s="308"/>
    </row>
    <row r="1842" spans="1:11">
      <c r="A1842" s="322"/>
      <c r="B1842" s="323"/>
      <c r="C1842" s="322"/>
      <c r="D1842" s="322"/>
      <c r="E1842" s="324"/>
      <c r="F1842" s="322"/>
      <c r="G1842" s="322"/>
      <c r="H1842" s="322"/>
      <c r="I1842" s="325"/>
      <c r="J1842" s="325"/>
      <c r="K1842" s="308"/>
    </row>
    <row r="1843" spans="1:11">
      <c r="A1843" s="322"/>
      <c r="B1843" s="323"/>
      <c r="C1843" s="322"/>
      <c r="D1843" s="322"/>
      <c r="E1843" s="324"/>
      <c r="F1843" s="322"/>
      <c r="G1843" s="322"/>
      <c r="H1843" s="322"/>
      <c r="I1843" s="325"/>
      <c r="J1843" s="325"/>
      <c r="K1843" s="308"/>
    </row>
    <row r="1844" spans="1:11">
      <c r="A1844" s="322"/>
      <c r="B1844" s="323"/>
      <c r="C1844" s="322"/>
      <c r="D1844" s="322"/>
      <c r="E1844" s="324"/>
      <c r="F1844" s="322"/>
      <c r="G1844" s="322"/>
      <c r="H1844" s="322"/>
      <c r="I1844" s="325"/>
      <c r="J1844" s="325"/>
      <c r="K1844" s="308"/>
    </row>
    <row r="1845" spans="1:11">
      <c r="A1845" s="322"/>
      <c r="B1845" s="323"/>
      <c r="C1845" s="322"/>
      <c r="D1845" s="322"/>
      <c r="E1845" s="324"/>
      <c r="F1845" s="322"/>
      <c r="G1845" s="322"/>
      <c r="H1845" s="322"/>
      <c r="I1845" s="325"/>
      <c r="J1845" s="325"/>
      <c r="K1845" s="308"/>
    </row>
    <row r="1846" spans="1:11">
      <c r="A1846" s="322"/>
      <c r="B1846" s="323"/>
      <c r="C1846" s="322"/>
      <c r="D1846" s="322"/>
      <c r="E1846" s="324"/>
      <c r="F1846" s="322"/>
      <c r="G1846" s="322"/>
      <c r="H1846" s="322"/>
      <c r="I1846" s="325"/>
      <c r="J1846" s="325"/>
      <c r="K1846" s="308"/>
    </row>
    <row r="1847" spans="1:11">
      <c r="A1847" s="322"/>
      <c r="B1847" s="323"/>
      <c r="C1847" s="322"/>
      <c r="D1847" s="322"/>
      <c r="E1847" s="324"/>
      <c r="F1847" s="322"/>
      <c r="G1847" s="322"/>
      <c r="H1847" s="322"/>
      <c r="I1847" s="325"/>
      <c r="J1847" s="325"/>
      <c r="K1847" s="308"/>
    </row>
    <row r="1848" spans="1:11">
      <c r="A1848" s="322"/>
      <c r="B1848" s="323"/>
      <c r="C1848" s="322"/>
      <c r="D1848" s="322"/>
      <c r="E1848" s="324"/>
      <c r="F1848" s="322"/>
      <c r="G1848" s="322"/>
      <c r="H1848" s="322"/>
      <c r="I1848" s="325"/>
      <c r="J1848" s="325"/>
      <c r="K1848" s="308"/>
    </row>
    <row r="1849" spans="1:11">
      <c r="A1849" s="322"/>
      <c r="B1849" s="323"/>
      <c r="C1849" s="322"/>
      <c r="D1849" s="322"/>
      <c r="E1849" s="324"/>
      <c r="F1849" s="322"/>
      <c r="G1849" s="322"/>
      <c r="H1849" s="322"/>
      <c r="I1849" s="325"/>
      <c r="J1849" s="325"/>
      <c r="K1849" s="308"/>
    </row>
    <row r="1850" spans="1:11">
      <c r="A1850" s="322"/>
      <c r="B1850" s="323"/>
      <c r="C1850" s="322"/>
      <c r="D1850" s="322"/>
      <c r="E1850" s="324"/>
      <c r="F1850" s="322"/>
      <c r="G1850" s="322"/>
      <c r="H1850" s="322"/>
      <c r="I1850" s="325"/>
      <c r="J1850" s="325"/>
      <c r="K1850" s="308"/>
    </row>
    <row r="1851" spans="1:11">
      <c r="A1851" s="322"/>
      <c r="B1851" s="323"/>
      <c r="C1851" s="322"/>
      <c r="D1851" s="322"/>
      <c r="E1851" s="324"/>
      <c r="F1851" s="322"/>
      <c r="G1851" s="322"/>
      <c r="H1851" s="322"/>
      <c r="I1851" s="325"/>
      <c r="J1851" s="325"/>
      <c r="K1851" s="308"/>
    </row>
    <row r="1852" spans="1:11">
      <c r="A1852" s="322"/>
      <c r="B1852" s="323"/>
      <c r="C1852" s="322"/>
      <c r="D1852" s="322"/>
      <c r="E1852" s="324"/>
      <c r="F1852" s="322"/>
      <c r="G1852" s="322"/>
      <c r="H1852" s="322"/>
      <c r="I1852" s="325"/>
      <c r="J1852" s="325"/>
      <c r="K1852" s="308"/>
    </row>
    <row r="1853" spans="1:11">
      <c r="A1853" s="322"/>
      <c r="B1853" s="323"/>
      <c r="C1853" s="322"/>
      <c r="D1853" s="322"/>
      <c r="E1853" s="324"/>
      <c r="F1853" s="322"/>
      <c r="G1853" s="322"/>
      <c r="H1853" s="322"/>
      <c r="I1853" s="325"/>
      <c r="J1853" s="325"/>
      <c r="K1853" s="308"/>
    </row>
    <row r="1854" spans="1:11">
      <c r="A1854" s="322"/>
      <c r="B1854" s="323"/>
      <c r="C1854" s="322"/>
      <c r="D1854" s="322"/>
      <c r="E1854" s="324"/>
      <c r="F1854" s="322"/>
      <c r="G1854" s="322"/>
      <c r="H1854" s="322"/>
      <c r="I1854" s="325"/>
      <c r="J1854" s="325"/>
      <c r="K1854" s="308"/>
    </row>
    <row r="1855" spans="1:11">
      <c r="A1855" s="322"/>
      <c r="B1855" s="323"/>
      <c r="C1855" s="322"/>
      <c r="D1855" s="322"/>
      <c r="E1855" s="324"/>
      <c r="F1855" s="322"/>
      <c r="G1855" s="322"/>
      <c r="H1855" s="322"/>
      <c r="I1855" s="325"/>
      <c r="J1855" s="325"/>
      <c r="K1855" s="308"/>
    </row>
    <row r="1856" spans="1:11">
      <c r="A1856" s="322"/>
      <c r="B1856" s="323"/>
      <c r="C1856" s="322"/>
      <c r="D1856" s="322"/>
      <c r="E1856" s="324"/>
      <c r="F1856" s="322"/>
      <c r="G1856" s="322"/>
      <c r="H1856" s="322"/>
      <c r="I1856" s="325"/>
      <c r="J1856" s="325"/>
      <c r="K1856" s="308"/>
    </row>
    <row r="1857" spans="1:11">
      <c r="A1857" s="322"/>
      <c r="B1857" s="323"/>
      <c r="C1857" s="322"/>
      <c r="D1857" s="322"/>
      <c r="E1857" s="324"/>
      <c r="F1857" s="322"/>
      <c r="G1857" s="322"/>
      <c r="H1857" s="322"/>
      <c r="I1857" s="325"/>
      <c r="J1857" s="325"/>
      <c r="K1857" s="308"/>
    </row>
    <row r="1858" spans="1:11">
      <c r="A1858" s="322"/>
      <c r="B1858" s="323"/>
      <c r="C1858" s="322"/>
      <c r="D1858" s="322"/>
      <c r="E1858" s="324"/>
      <c r="F1858" s="322"/>
      <c r="G1858" s="322"/>
      <c r="H1858" s="322"/>
      <c r="I1858" s="325"/>
      <c r="J1858" s="325"/>
      <c r="K1858" s="308"/>
    </row>
    <row r="1859" spans="1:11">
      <c r="A1859" s="322"/>
      <c r="B1859" s="323"/>
      <c r="C1859" s="322"/>
      <c r="D1859" s="322"/>
      <c r="E1859" s="324"/>
      <c r="F1859" s="322"/>
      <c r="G1859" s="322"/>
      <c r="H1859" s="322"/>
      <c r="I1859" s="325"/>
      <c r="J1859" s="325"/>
      <c r="K1859" s="308"/>
    </row>
    <row r="1860" spans="1:11">
      <c r="A1860" s="322"/>
      <c r="B1860" s="323"/>
      <c r="C1860" s="322"/>
      <c r="D1860" s="322"/>
      <c r="E1860" s="324"/>
      <c r="F1860" s="322"/>
      <c r="G1860" s="322"/>
      <c r="H1860" s="322"/>
      <c r="I1860" s="325"/>
      <c r="J1860" s="325"/>
      <c r="K1860" s="308"/>
    </row>
    <row r="1861" spans="1:11">
      <c r="A1861" s="322"/>
      <c r="B1861" s="323"/>
      <c r="C1861" s="322"/>
      <c r="D1861" s="322"/>
      <c r="E1861" s="324"/>
      <c r="F1861" s="322"/>
      <c r="G1861" s="322"/>
      <c r="H1861" s="322"/>
      <c r="I1861" s="325"/>
      <c r="J1861" s="325"/>
      <c r="K1861" s="308"/>
    </row>
    <row r="1862" spans="1:11">
      <c r="A1862" s="322"/>
      <c r="B1862" s="323"/>
      <c r="C1862" s="322"/>
      <c r="D1862" s="322"/>
      <c r="E1862" s="324"/>
      <c r="F1862" s="322"/>
      <c r="G1862" s="322"/>
      <c r="H1862" s="322"/>
      <c r="I1862" s="325"/>
      <c r="J1862" s="325"/>
      <c r="K1862" s="308"/>
    </row>
    <row r="1863" spans="1:11">
      <c r="A1863" s="322"/>
      <c r="B1863" s="323"/>
      <c r="C1863" s="322"/>
      <c r="D1863" s="322"/>
      <c r="E1863" s="324"/>
      <c r="F1863" s="322"/>
      <c r="G1863" s="322"/>
      <c r="H1863" s="322"/>
      <c r="I1863" s="325"/>
      <c r="J1863" s="325"/>
      <c r="K1863" s="308"/>
    </row>
    <row r="1864" spans="1:11">
      <c r="A1864" s="322"/>
      <c r="B1864" s="323"/>
      <c r="C1864" s="322"/>
      <c r="D1864" s="322"/>
      <c r="E1864" s="324"/>
      <c r="F1864" s="322"/>
      <c r="G1864" s="322"/>
      <c r="H1864" s="322"/>
      <c r="I1864" s="325"/>
      <c r="J1864" s="325"/>
      <c r="K1864" s="308"/>
    </row>
    <row r="1865" spans="1:11">
      <c r="A1865" s="322"/>
      <c r="B1865" s="323"/>
      <c r="C1865" s="322"/>
      <c r="D1865" s="322"/>
      <c r="E1865" s="324"/>
      <c r="F1865" s="322"/>
      <c r="G1865" s="322"/>
      <c r="H1865" s="322"/>
      <c r="I1865" s="325"/>
      <c r="J1865" s="325"/>
      <c r="K1865" s="308"/>
    </row>
    <row r="1866" spans="1:11">
      <c r="A1866" s="322"/>
      <c r="B1866" s="323"/>
      <c r="C1866" s="322"/>
      <c r="D1866" s="322"/>
      <c r="E1866" s="324"/>
      <c r="F1866" s="322"/>
      <c r="G1866" s="322"/>
      <c r="H1866" s="322"/>
      <c r="I1866" s="325"/>
      <c r="J1866" s="325"/>
      <c r="K1866" s="308"/>
    </row>
    <row r="1867" spans="1:11">
      <c r="A1867" s="322"/>
      <c r="B1867" s="323"/>
      <c r="C1867" s="322"/>
      <c r="D1867" s="322"/>
      <c r="E1867" s="324"/>
      <c r="F1867" s="322"/>
      <c r="G1867" s="322"/>
      <c r="H1867" s="322"/>
      <c r="I1867" s="325"/>
      <c r="J1867" s="325"/>
      <c r="K1867" s="308"/>
    </row>
    <row r="1868" spans="1:11">
      <c r="A1868" s="322"/>
      <c r="B1868" s="323"/>
      <c r="C1868" s="322"/>
      <c r="D1868" s="322"/>
      <c r="E1868" s="324"/>
      <c r="F1868" s="322"/>
      <c r="G1868" s="322"/>
      <c r="H1868" s="322"/>
      <c r="I1868" s="325"/>
      <c r="J1868" s="325"/>
      <c r="K1868" s="308"/>
    </row>
    <row r="1869" spans="1:11">
      <c r="A1869" s="322"/>
      <c r="B1869" s="323"/>
      <c r="C1869" s="322"/>
      <c r="D1869" s="322"/>
      <c r="E1869" s="324"/>
      <c r="F1869" s="322"/>
      <c r="G1869" s="322"/>
      <c r="H1869" s="322"/>
      <c r="I1869" s="325"/>
      <c r="J1869" s="325"/>
      <c r="K1869" s="308"/>
    </row>
    <row r="1870" spans="1:11">
      <c r="A1870" s="322"/>
      <c r="B1870" s="323"/>
      <c r="C1870" s="322"/>
      <c r="D1870" s="322"/>
      <c r="E1870" s="324"/>
      <c r="F1870" s="322"/>
      <c r="G1870" s="322"/>
      <c r="H1870" s="322"/>
      <c r="I1870" s="325"/>
      <c r="J1870" s="325"/>
      <c r="K1870" s="308"/>
    </row>
    <row r="1871" spans="1:11">
      <c r="A1871" s="322"/>
      <c r="B1871" s="323"/>
      <c r="C1871" s="322"/>
      <c r="D1871" s="322"/>
      <c r="E1871" s="324"/>
      <c r="F1871" s="322"/>
      <c r="G1871" s="322"/>
      <c r="H1871" s="322"/>
      <c r="I1871" s="325"/>
      <c r="J1871" s="325"/>
      <c r="K1871" s="308"/>
    </row>
    <row r="1872" spans="1:11">
      <c r="A1872" s="322"/>
      <c r="B1872" s="323"/>
      <c r="C1872" s="322"/>
      <c r="D1872" s="322"/>
      <c r="E1872" s="324"/>
      <c r="F1872" s="322"/>
      <c r="G1872" s="322"/>
      <c r="H1872" s="322"/>
      <c r="I1872" s="325"/>
      <c r="J1872" s="325"/>
      <c r="K1872" s="308"/>
    </row>
    <row r="1873" spans="1:11">
      <c r="A1873" s="322"/>
      <c r="B1873" s="323"/>
      <c r="C1873" s="322"/>
      <c r="D1873" s="322"/>
      <c r="E1873" s="324"/>
      <c r="F1873" s="322"/>
      <c r="G1873" s="322"/>
      <c r="H1873" s="322"/>
      <c r="I1873" s="325"/>
      <c r="J1873" s="325"/>
      <c r="K1873" s="308"/>
    </row>
    <row r="1874" spans="1:11">
      <c r="A1874" s="322"/>
      <c r="B1874" s="323"/>
      <c r="C1874" s="322"/>
      <c r="D1874" s="322"/>
      <c r="E1874" s="324"/>
      <c r="F1874" s="322"/>
      <c r="G1874" s="322"/>
      <c r="H1874" s="322"/>
      <c r="I1874" s="325"/>
      <c r="J1874" s="325"/>
      <c r="K1874" s="308"/>
    </row>
    <row r="1875" spans="1:11">
      <c r="A1875" s="322"/>
      <c r="B1875" s="323"/>
      <c r="C1875" s="322"/>
      <c r="D1875" s="322"/>
      <c r="E1875" s="324"/>
      <c r="F1875" s="322"/>
      <c r="G1875" s="322"/>
      <c r="H1875" s="322"/>
      <c r="I1875" s="325"/>
      <c r="J1875" s="325"/>
      <c r="K1875" s="308"/>
    </row>
    <row r="1876" spans="1:11">
      <c r="A1876" s="322"/>
      <c r="B1876" s="323"/>
      <c r="C1876" s="322"/>
      <c r="D1876" s="322"/>
      <c r="E1876" s="324"/>
      <c r="F1876" s="322"/>
      <c r="G1876" s="322"/>
      <c r="H1876" s="322"/>
      <c r="I1876" s="325"/>
      <c r="J1876" s="325"/>
      <c r="K1876" s="308"/>
    </row>
    <row r="1877" spans="1:11">
      <c r="A1877" s="322"/>
      <c r="B1877" s="323"/>
      <c r="C1877" s="322"/>
      <c r="D1877" s="322"/>
      <c r="E1877" s="324"/>
      <c r="F1877" s="322"/>
      <c r="G1877" s="322"/>
      <c r="H1877" s="322"/>
      <c r="I1877" s="325"/>
      <c r="J1877" s="325"/>
      <c r="K1877" s="308"/>
    </row>
    <row r="1878" spans="1:11">
      <c r="A1878" s="322"/>
      <c r="B1878" s="323"/>
      <c r="C1878" s="322"/>
      <c r="D1878" s="322"/>
      <c r="E1878" s="324"/>
      <c r="F1878" s="322"/>
      <c r="G1878" s="322"/>
      <c r="H1878" s="322"/>
      <c r="I1878" s="325"/>
      <c r="J1878" s="325"/>
      <c r="K1878" s="308"/>
    </row>
    <row r="1879" spans="1:11">
      <c r="A1879" s="322"/>
      <c r="B1879" s="323"/>
      <c r="C1879" s="322"/>
      <c r="D1879" s="322"/>
      <c r="E1879" s="324"/>
      <c r="F1879" s="322"/>
      <c r="G1879" s="322"/>
      <c r="H1879" s="322"/>
      <c r="I1879" s="325"/>
      <c r="J1879" s="325"/>
      <c r="K1879" s="308"/>
    </row>
    <row r="1880" spans="1:11">
      <c r="A1880" s="322"/>
      <c r="B1880" s="323"/>
      <c r="C1880" s="322"/>
      <c r="D1880" s="322"/>
      <c r="E1880" s="324"/>
      <c r="F1880" s="322"/>
      <c r="G1880" s="322"/>
      <c r="H1880" s="322"/>
      <c r="I1880" s="325"/>
      <c r="J1880" s="325"/>
      <c r="K1880" s="308"/>
    </row>
    <row r="1881" spans="1:11">
      <c r="A1881" s="322"/>
      <c r="B1881" s="323"/>
      <c r="C1881" s="322"/>
      <c r="D1881" s="322"/>
      <c r="E1881" s="324"/>
      <c r="F1881" s="322"/>
      <c r="G1881" s="322"/>
      <c r="H1881" s="322"/>
      <c r="I1881" s="325"/>
      <c r="J1881" s="325"/>
      <c r="K1881" s="308"/>
    </row>
    <row r="1882" spans="1:11">
      <c r="A1882" s="322"/>
      <c r="B1882" s="323"/>
      <c r="C1882" s="322"/>
      <c r="D1882" s="322"/>
      <c r="E1882" s="324"/>
      <c r="F1882" s="322"/>
      <c r="G1882" s="322"/>
      <c r="H1882" s="326"/>
      <c r="I1882" s="327"/>
      <c r="J1882" s="325"/>
      <c r="K1882" s="308"/>
    </row>
    <row r="1883" spans="1:11">
      <c r="A1883" s="322"/>
      <c r="B1883" s="323"/>
      <c r="C1883" s="322"/>
      <c r="D1883" s="322"/>
      <c r="E1883" s="324"/>
      <c r="F1883" s="322"/>
      <c r="G1883" s="322"/>
      <c r="H1883" s="322"/>
      <c r="I1883" s="325"/>
      <c r="J1883" s="325"/>
      <c r="K1883" s="308"/>
    </row>
    <row r="1884" spans="1:11">
      <c r="A1884" s="322"/>
      <c r="B1884" s="323"/>
      <c r="C1884" s="322"/>
      <c r="D1884" s="322"/>
      <c r="E1884" s="324"/>
      <c r="F1884" s="322"/>
      <c r="G1884" s="322"/>
      <c r="H1884" s="322"/>
      <c r="I1884" s="325"/>
      <c r="J1884" s="325"/>
      <c r="K1884" s="308"/>
    </row>
    <row r="1885" spans="1:11">
      <c r="A1885" s="322"/>
      <c r="B1885" s="323"/>
      <c r="C1885" s="322"/>
      <c r="D1885" s="322"/>
      <c r="E1885" s="324"/>
      <c r="F1885" s="322"/>
      <c r="G1885" s="322"/>
      <c r="H1885" s="322"/>
      <c r="I1885" s="325"/>
      <c r="J1885" s="325"/>
      <c r="K1885" s="308"/>
    </row>
    <row r="1886" spans="1:11">
      <c r="A1886" s="322"/>
      <c r="B1886" s="323"/>
      <c r="C1886" s="322"/>
      <c r="D1886" s="322"/>
      <c r="E1886" s="324"/>
      <c r="F1886" s="322"/>
      <c r="G1886" s="322"/>
      <c r="H1886" s="322"/>
      <c r="I1886" s="325"/>
      <c r="J1886" s="325"/>
      <c r="K1886" s="308"/>
    </row>
    <row r="1887" spans="1:11">
      <c r="A1887" s="322"/>
      <c r="B1887" s="323"/>
      <c r="C1887" s="322"/>
      <c r="D1887" s="322"/>
      <c r="E1887" s="324"/>
      <c r="F1887" s="322"/>
      <c r="G1887" s="322"/>
      <c r="H1887" s="322"/>
      <c r="I1887" s="325"/>
      <c r="J1887" s="325"/>
      <c r="K1887" s="308"/>
    </row>
  </sheetData>
  <autoFilter ref="A4:K1887" xr:uid="{61DCFA73-5BD1-425B-9C48-4AB6E9F99E0D}"/>
  <phoneticPr fontId="27"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426F1EB-004A-4360-9909-AFDC5B39705E}">
          <x14:formula1>
            <xm:f>'Menus déroulants'!$A$44:$A$51</xm:f>
          </x14:formula1>
          <xm:sqref>F5:F255</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94511-C6E0-40A4-A72A-E20A34F3C3D2}">
  <sheetPr codeName="Sheet38">
    <tabColor theme="9" tint="0.39997558519241921"/>
  </sheetPr>
  <dimension ref="A1:E929"/>
  <sheetViews>
    <sheetView topLeftCell="A14" workbookViewId="0">
      <selection activeCell="A415" sqref="A415:C417"/>
    </sheetView>
  </sheetViews>
  <sheetFormatPr defaultColWidth="11.5703125" defaultRowHeight="15"/>
  <cols>
    <col min="1" max="1" width="15.140625" style="303" bestFit="1" customWidth="1"/>
    <col min="2" max="2" width="20" style="332" bestFit="1" customWidth="1"/>
    <col min="3" max="4" width="11.5703125" style="303"/>
    <col min="5" max="5" width="23.5703125" style="303" customWidth="1"/>
    <col min="6" max="16384" width="11.5703125" style="303"/>
  </cols>
  <sheetData>
    <row r="1" spans="1:5" ht="21">
      <c r="A1" s="311" t="s">
        <v>1838</v>
      </c>
      <c r="E1" s="412" t="s">
        <v>1839</v>
      </c>
    </row>
    <row r="2" spans="1:5" ht="21">
      <c r="E2" s="311"/>
    </row>
    <row r="3" spans="1:5" ht="21">
      <c r="A3" s="333" t="s">
        <v>1819</v>
      </c>
      <c r="E3" s="311"/>
    </row>
    <row r="4" spans="1:5">
      <c r="A4" s="333"/>
    </row>
    <row r="5" spans="1:5">
      <c r="A5" s="232" t="s">
        <v>1416</v>
      </c>
      <c r="B5" t="s">
        <v>114</v>
      </c>
    </row>
    <row r="6" spans="1:5" ht="21">
      <c r="A6" s="311"/>
    </row>
    <row r="7" spans="1:5">
      <c r="A7" s="232" t="s">
        <v>2418</v>
      </c>
      <c r="B7" t="s">
        <v>1840</v>
      </c>
      <c r="C7"/>
    </row>
    <row r="8" spans="1:5">
      <c r="A8" s="233" t="s">
        <v>1425</v>
      </c>
      <c r="B8" s="756">
        <v>91.4</v>
      </c>
      <c r="C8"/>
    </row>
    <row r="9" spans="1:5">
      <c r="A9" s="233" t="s">
        <v>1434</v>
      </c>
      <c r="B9" s="756">
        <v>208.25</v>
      </c>
      <c r="C9"/>
    </row>
    <row r="10" spans="1:5">
      <c r="A10" s="233" t="s">
        <v>1476</v>
      </c>
      <c r="B10" s="756">
        <v>90.5</v>
      </c>
      <c r="C10"/>
    </row>
    <row r="11" spans="1:5">
      <c r="A11" s="233" t="s">
        <v>1480</v>
      </c>
      <c r="B11" s="756">
        <v>273.19</v>
      </c>
      <c r="C11"/>
    </row>
    <row r="12" spans="1:5">
      <c r="A12" s="233" t="s">
        <v>1483</v>
      </c>
      <c r="B12" s="756">
        <v>5.1420000000000003</v>
      </c>
      <c r="C12"/>
    </row>
    <row r="13" spans="1:5">
      <c r="A13" s="233" t="s">
        <v>1486</v>
      </c>
      <c r="B13" s="756">
        <v>68</v>
      </c>
      <c r="C13"/>
    </row>
    <row r="14" spans="1:5">
      <c r="A14" s="233" t="s">
        <v>1488</v>
      </c>
      <c r="B14" s="756">
        <v>142.4</v>
      </c>
      <c r="C14"/>
    </row>
    <row r="15" spans="1:5">
      <c r="A15" s="233" t="s">
        <v>1490</v>
      </c>
      <c r="B15" s="756">
        <v>187.5</v>
      </c>
      <c r="C15"/>
    </row>
    <row r="16" spans="1:5">
      <c r="A16" s="233" t="s">
        <v>1492</v>
      </c>
      <c r="B16" s="756">
        <v>199.5</v>
      </c>
      <c r="C16"/>
    </row>
    <row r="17" spans="1:3">
      <c r="A17" s="233" t="s">
        <v>1496</v>
      </c>
      <c r="B17" s="756">
        <v>125.9</v>
      </c>
      <c r="C17"/>
    </row>
    <row r="18" spans="1:3">
      <c r="A18" s="233" t="s">
        <v>1499</v>
      </c>
      <c r="B18" s="756">
        <v>70</v>
      </c>
      <c r="C18"/>
    </row>
    <row r="19" spans="1:3">
      <c r="A19" s="233" t="s">
        <v>1503</v>
      </c>
      <c r="B19" s="756">
        <v>82</v>
      </c>
      <c r="C19"/>
    </row>
    <row r="20" spans="1:3">
      <c r="A20" s="233" t="s">
        <v>1441</v>
      </c>
      <c r="B20" s="756">
        <v>71.540000000000006</v>
      </c>
      <c r="C20"/>
    </row>
    <row r="21" spans="1:3">
      <c r="A21" s="233" t="s">
        <v>1446</v>
      </c>
      <c r="B21" s="756">
        <v>307</v>
      </c>
      <c r="C21"/>
    </row>
    <row r="22" spans="1:3">
      <c r="A22" s="233" t="s">
        <v>1448</v>
      </c>
      <c r="B22" s="756">
        <v>84.75</v>
      </c>
      <c r="C22"/>
    </row>
    <row r="23" spans="1:3">
      <c r="A23" s="233" t="s">
        <v>1454</v>
      </c>
      <c r="B23" s="756">
        <v>229.1</v>
      </c>
      <c r="C23"/>
    </row>
    <row r="24" spans="1:3">
      <c r="A24" s="233" t="s">
        <v>1458</v>
      </c>
      <c r="B24" s="756">
        <v>27</v>
      </c>
      <c r="C24"/>
    </row>
    <row r="25" spans="1:3">
      <c r="A25" s="233" t="s">
        <v>1462</v>
      </c>
      <c r="B25" s="756">
        <v>92.75</v>
      </c>
    </row>
    <row r="26" spans="1:3">
      <c r="A26" s="233" t="s">
        <v>1467</v>
      </c>
      <c r="B26" s="756">
        <v>259.5</v>
      </c>
    </row>
    <row r="27" spans="1:3">
      <c r="A27" s="233" t="s">
        <v>1473</v>
      </c>
      <c r="B27" s="756">
        <v>211</v>
      </c>
    </row>
    <row r="28" spans="1:3">
      <c r="A28" s="233" t="s">
        <v>1504</v>
      </c>
      <c r="B28" s="756">
        <v>468.5</v>
      </c>
    </row>
    <row r="29" spans="1:3">
      <c r="A29" s="233" t="s">
        <v>1508</v>
      </c>
      <c r="B29" s="756">
        <v>129</v>
      </c>
    </row>
    <row r="30" spans="1:3">
      <c r="A30" s="233" t="s">
        <v>1510</v>
      </c>
      <c r="B30" s="756">
        <v>123.76</v>
      </c>
    </row>
    <row r="31" spans="1:3">
      <c r="A31" s="233" t="s">
        <v>1513</v>
      </c>
      <c r="B31" s="756">
        <v>752</v>
      </c>
    </row>
    <row r="32" spans="1:3">
      <c r="A32" s="233" t="s">
        <v>1515</v>
      </c>
      <c r="B32" s="756">
        <v>183.8</v>
      </c>
    </row>
    <row r="33" spans="1:2">
      <c r="A33" s="233" t="s">
        <v>1518</v>
      </c>
      <c r="B33" s="756">
        <v>96</v>
      </c>
    </row>
    <row r="34" spans="1:2">
      <c r="A34" s="233" t="s">
        <v>1521</v>
      </c>
      <c r="B34" s="756">
        <v>303.8</v>
      </c>
    </row>
    <row r="35" spans="1:2">
      <c r="A35" s="233" t="s">
        <v>1522</v>
      </c>
      <c r="B35" s="756">
        <v>38.5</v>
      </c>
    </row>
    <row r="36" spans="1:2">
      <c r="A36" s="233" t="s">
        <v>1525</v>
      </c>
      <c r="B36" s="756">
        <v>700</v>
      </c>
    </row>
    <row r="37" spans="1:2">
      <c r="A37" s="233" t="s">
        <v>1528</v>
      </c>
      <c r="B37" s="756">
        <v>49.5</v>
      </c>
    </row>
    <row r="38" spans="1:2">
      <c r="A38" s="233" t="s">
        <v>1531</v>
      </c>
      <c r="B38" s="756">
        <v>60</v>
      </c>
    </row>
    <row r="39" spans="1:2">
      <c r="A39" s="233" t="s">
        <v>1535</v>
      </c>
      <c r="B39" s="756">
        <v>99.96</v>
      </c>
    </row>
    <row r="40" spans="1:2">
      <c r="A40" s="233" t="s">
        <v>1537</v>
      </c>
      <c r="B40" s="756">
        <v>105</v>
      </c>
    </row>
    <row r="41" spans="1:2">
      <c r="A41" s="233" t="s">
        <v>1539</v>
      </c>
      <c r="B41" s="756">
        <v>83.25</v>
      </c>
    </row>
    <row r="42" spans="1:2">
      <c r="A42" s="233" t="s">
        <v>1542</v>
      </c>
      <c r="B42" s="756">
        <v>323</v>
      </c>
    </row>
    <row r="43" spans="1:2">
      <c r="A43" s="233" t="s">
        <v>1546</v>
      </c>
      <c r="B43" s="756">
        <v>78.7</v>
      </c>
    </row>
    <row r="44" spans="1:2">
      <c r="A44" s="233" t="s">
        <v>1549</v>
      </c>
      <c r="B44" s="756">
        <v>47.3</v>
      </c>
    </row>
    <row r="45" spans="1:2">
      <c r="A45" s="233" t="s">
        <v>1552</v>
      </c>
      <c r="B45" s="756">
        <v>70</v>
      </c>
    </row>
    <row r="46" spans="1:2">
      <c r="A46" s="233" t="s">
        <v>1553</v>
      </c>
      <c r="B46" s="756">
        <v>47.75</v>
      </c>
    </row>
    <row r="47" spans="1:2">
      <c r="A47" s="233" t="s">
        <v>1554</v>
      </c>
      <c r="B47" s="756">
        <v>192</v>
      </c>
    </row>
    <row r="48" spans="1:2">
      <c r="A48" s="233" t="s">
        <v>1555</v>
      </c>
      <c r="B48" s="756">
        <v>244.69</v>
      </c>
    </row>
    <row r="49" spans="1:2">
      <c r="A49" s="233" t="s">
        <v>1559</v>
      </c>
      <c r="B49" s="756">
        <v>522.70000000000005</v>
      </c>
    </row>
    <row r="50" spans="1:2">
      <c r="A50" s="233" t="s">
        <v>1561</v>
      </c>
      <c r="B50" s="756">
        <v>80.14</v>
      </c>
    </row>
    <row r="51" spans="1:2">
      <c r="A51" s="233" t="s">
        <v>1563</v>
      </c>
      <c r="B51" s="756">
        <v>70</v>
      </c>
    </row>
    <row r="52" spans="1:2">
      <c r="A52" s="233" t="s">
        <v>1566</v>
      </c>
      <c r="B52" s="756">
        <v>192.9</v>
      </c>
    </row>
    <row r="53" spans="1:2">
      <c r="A53" s="233" t="s">
        <v>1567</v>
      </c>
      <c r="B53" s="756">
        <v>210</v>
      </c>
    </row>
    <row r="54" spans="1:2">
      <c r="A54" s="233" t="s">
        <v>1569</v>
      </c>
      <c r="B54" s="756">
        <v>33.75</v>
      </c>
    </row>
    <row r="55" spans="1:2">
      <c r="A55" s="233" t="s">
        <v>1571</v>
      </c>
      <c r="B55" s="756">
        <v>121</v>
      </c>
    </row>
    <row r="56" spans="1:2">
      <c r="A56" s="233" t="s">
        <v>1573</v>
      </c>
      <c r="B56" s="756">
        <v>79.8</v>
      </c>
    </row>
    <row r="57" spans="1:2">
      <c r="A57" s="233" t="s">
        <v>1575</v>
      </c>
      <c r="B57" s="756">
        <v>191.2</v>
      </c>
    </row>
    <row r="58" spans="1:2">
      <c r="A58" s="233" t="s">
        <v>1577</v>
      </c>
      <c r="B58" s="756">
        <v>96.75</v>
      </c>
    </row>
    <row r="59" spans="1:2">
      <c r="A59" s="233" t="s">
        <v>1578</v>
      </c>
      <c r="B59" s="756">
        <v>356</v>
      </c>
    </row>
    <row r="60" spans="1:2">
      <c r="A60" s="233" t="s">
        <v>1581</v>
      </c>
      <c r="B60" s="756">
        <v>42.79</v>
      </c>
    </row>
    <row r="61" spans="1:2">
      <c r="A61" s="233" t="s">
        <v>1583</v>
      </c>
      <c r="B61" s="756">
        <v>74.5</v>
      </c>
    </row>
    <row r="62" spans="1:2">
      <c r="A62" s="233" t="s">
        <v>1584</v>
      </c>
      <c r="B62" s="756">
        <v>102.3</v>
      </c>
    </row>
    <row r="63" spans="1:2">
      <c r="A63" s="233" t="s">
        <v>1585</v>
      </c>
      <c r="B63" s="756">
        <v>77</v>
      </c>
    </row>
    <row r="64" spans="1:2">
      <c r="A64" s="233" t="s">
        <v>1586</v>
      </c>
      <c r="B64" s="756">
        <v>153.18</v>
      </c>
    </row>
    <row r="65" spans="1:2">
      <c r="A65" s="233" t="s">
        <v>1589</v>
      </c>
      <c r="B65" s="756">
        <v>363.3</v>
      </c>
    </row>
    <row r="66" spans="1:2">
      <c r="A66" s="233" t="s">
        <v>1592</v>
      </c>
      <c r="B66" s="756">
        <v>109</v>
      </c>
    </row>
    <row r="67" spans="1:2">
      <c r="A67" s="233" t="s">
        <v>1594</v>
      </c>
      <c r="B67" s="756">
        <v>100.22</v>
      </c>
    </row>
    <row r="68" spans="1:2">
      <c r="A68" s="233" t="s">
        <v>1596</v>
      </c>
      <c r="B68" s="756">
        <v>67.88</v>
      </c>
    </row>
    <row r="69" spans="1:2">
      <c r="A69" s="233" t="s">
        <v>1599</v>
      </c>
      <c r="B69" s="756">
        <v>74.5</v>
      </c>
    </row>
    <row r="70" spans="1:2">
      <c r="A70" s="233" t="s">
        <v>1601</v>
      </c>
      <c r="B70" s="756">
        <v>101.37</v>
      </c>
    </row>
    <row r="71" spans="1:2">
      <c r="A71" s="233" t="s">
        <v>1602</v>
      </c>
      <c r="B71" s="756">
        <v>105.19</v>
      </c>
    </row>
    <row r="72" spans="1:2">
      <c r="A72" s="233" t="s">
        <v>1604</v>
      </c>
      <c r="B72" s="756">
        <v>222</v>
      </c>
    </row>
    <row r="73" spans="1:2">
      <c r="A73" s="233" t="s">
        <v>1606</v>
      </c>
      <c r="B73" s="756">
        <v>107</v>
      </c>
    </row>
    <row r="74" spans="1:2">
      <c r="A74" s="233" t="s">
        <v>1608</v>
      </c>
      <c r="B74" s="756">
        <v>142.55000000000001</v>
      </c>
    </row>
    <row r="75" spans="1:2">
      <c r="A75" s="233" t="s">
        <v>1610</v>
      </c>
      <c r="B75" s="756">
        <v>50.78</v>
      </c>
    </row>
    <row r="76" spans="1:2">
      <c r="A76" s="233" t="s">
        <v>1613</v>
      </c>
      <c r="B76" s="756">
        <v>425</v>
      </c>
    </row>
    <row r="77" spans="1:2">
      <c r="A77" s="233" t="s">
        <v>1615</v>
      </c>
      <c r="B77" s="756">
        <v>120.93</v>
      </c>
    </row>
    <row r="78" spans="1:2">
      <c r="A78" s="233" t="s">
        <v>1617</v>
      </c>
      <c r="B78" s="756">
        <v>70</v>
      </c>
    </row>
    <row r="79" spans="1:2">
      <c r="A79" s="233" t="s">
        <v>1618</v>
      </c>
      <c r="B79" s="756">
        <v>45.85</v>
      </c>
    </row>
    <row r="80" spans="1:2">
      <c r="A80" s="233" t="s">
        <v>1619</v>
      </c>
      <c r="B80" s="756">
        <v>37.9</v>
      </c>
    </row>
    <row r="81" spans="1:2">
      <c r="A81" s="233" t="s">
        <v>1621</v>
      </c>
      <c r="B81" s="756">
        <v>120.5</v>
      </c>
    </row>
    <row r="82" spans="1:2">
      <c r="A82" s="233" t="s">
        <v>1623</v>
      </c>
      <c r="B82" s="756">
        <v>146.94999999999999</v>
      </c>
    </row>
    <row r="83" spans="1:2">
      <c r="A83" s="233" t="s">
        <v>1626</v>
      </c>
      <c r="B83" s="756">
        <v>36</v>
      </c>
    </row>
    <row r="84" spans="1:2">
      <c r="A84" s="233" t="s">
        <v>1628</v>
      </c>
      <c r="B84" s="756">
        <v>4.3</v>
      </c>
    </row>
    <row r="85" spans="1:2">
      <c r="A85" s="233" t="s">
        <v>1629</v>
      </c>
      <c r="B85" s="756">
        <v>39.4</v>
      </c>
    </row>
    <row r="86" spans="1:2">
      <c r="A86" s="233" t="s">
        <v>1631</v>
      </c>
      <c r="B86" s="756">
        <v>596.36</v>
      </c>
    </row>
    <row r="87" spans="1:2">
      <c r="A87" s="233" t="s">
        <v>1634</v>
      </c>
      <c r="B87" s="756">
        <v>98.5</v>
      </c>
    </row>
    <row r="88" spans="1:2">
      <c r="A88" s="233" t="s">
        <v>1636</v>
      </c>
      <c r="B88" s="756">
        <v>158.15</v>
      </c>
    </row>
    <row r="89" spans="1:2">
      <c r="A89" s="233" t="s">
        <v>1638</v>
      </c>
      <c r="B89" s="756">
        <v>146.9</v>
      </c>
    </row>
    <row r="90" spans="1:2">
      <c r="A90" s="233" t="s">
        <v>1639</v>
      </c>
      <c r="B90" s="756">
        <v>35.299999999999997</v>
      </c>
    </row>
    <row r="91" spans="1:2">
      <c r="A91" s="233" t="s">
        <v>1641</v>
      </c>
      <c r="B91" s="756">
        <v>132</v>
      </c>
    </row>
    <row r="92" spans="1:2">
      <c r="A92" s="233" t="s">
        <v>1643</v>
      </c>
      <c r="B92" s="756">
        <v>16</v>
      </c>
    </row>
    <row r="93" spans="1:2">
      <c r="A93" s="233" t="s">
        <v>1645</v>
      </c>
      <c r="B93" s="756">
        <v>58.28</v>
      </c>
    </row>
    <row r="94" spans="1:2">
      <c r="A94" s="233" t="s">
        <v>1647</v>
      </c>
      <c r="B94" s="756">
        <v>161.80000000000001</v>
      </c>
    </row>
    <row r="95" spans="1:2">
      <c r="A95" s="233" t="s">
        <v>1650</v>
      </c>
      <c r="B95" s="756">
        <v>99.2</v>
      </c>
    </row>
    <row r="96" spans="1:2">
      <c r="A96" s="233" t="s">
        <v>1652</v>
      </c>
      <c r="B96" s="756">
        <v>50.88</v>
      </c>
    </row>
    <row r="97" spans="1:2">
      <c r="A97" s="233" t="s">
        <v>1653</v>
      </c>
      <c r="B97" s="756">
        <v>153.56</v>
      </c>
    </row>
    <row r="98" spans="1:2">
      <c r="A98" s="233" t="s">
        <v>1656</v>
      </c>
      <c r="B98" s="756">
        <v>61.6</v>
      </c>
    </row>
    <row r="99" spans="1:2">
      <c r="A99" s="233" t="s">
        <v>1657</v>
      </c>
      <c r="B99" s="756">
        <v>70</v>
      </c>
    </row>
    <row r="100" spans="1:2">
      <c r="A100" s="233" t="s">
        <v>1659</v>
      </c>
      <c r="B100" s="756">
        <v>92.6</v>
      </c>
    </row>
    <row r="101" spans="1:2">
      <c r="A101" s="233" t="s">
        <v>1660</v>
      </c>
      <c r="B101" s="756">
        <v>242.2</v>
      </c>
    </row>
    <row r="102" spans="1:2">
      <c r="A102" s="233" t="s">
        <v>1661</v>
      </c>
      <c r="B102" s="756">
        <v>168.85</v>
      </c>
    </row>
    <row r="103" spans="1:2">
      <c r="A103" s="233" t="s">
        <v>1664</v>
      </c>
      <c r="B103" s="756">
        <v>103.6</v>
      </c>
    </row>
    <row r="104" spans="1:2">
      <c r="A104" s="233" t="s">
        <v>1668</v>
      </c>
      <c r="B104" s="756">
        <v>125</v>
      </c>
    </row>
    <row r="105" spans="1:2">
      <c r="A105" s="233" t="s">
        <v>1669</v>
      </c>
      <c r="B105" s="756">
        <v>107</v>
      </c>
    </row>
    <row r="106" spans="1:2">
      <c r="A106" s="233" t="s">
        <v>1671</v>
      </c>
      <c r="B106" s="756">
        <v>104.75</v>
      </c>
    </row>
    <row r="107" spans="1:2">
      <c r="A107" s="233" t="s">
        <v>1674</v>
      </c>
      <c r="B107" s="756">
        <v>299</v>
      </c>
    </row>
    <row r="108" spans="1:2">
      <c r="A108" s="233" t="s">
        <v>1677</v>
      </c>
      <c r="B108" s="756">
        <v>53.3</v>
      </c>
    </row>
    <row r="109" spans="1:2">
      <c r="A109" s="233" t="s">
        <v>1680</v>
      </c>
      <c r="B109" s="756">
        <v>41</v>
      </c>
    </row>
    <row r="110" spans="1:2">
      <c r="A110" s="233" t="s">
        <v>1681</v>
      </c>
      <c r="B110" s="756">
        <v>61</v>
      </c>
    </row>
    <row r="111" spans="1:2">
      <c r="A111" s="233" t="s">
        <v>1682</v>
      </c>
      <c r="B111" s="756">
        <v>26.2</v>
      </c>
    </row>
    <row r="112" spans="1:2">
      <c r="A112" s="233" t="s">
        <v>1684</v>
      </c>
      <c r="B112" s="756">
        <v>92.65</v>
      </c>
    </row>
    <row r="113" spans="1:2">
      <c r="A113" s="233" t="s">
        <v>1685</v>
      </c>
      <c r="B113" s="756">
        <v>142.80000000000001</v>
      </c>
    </row>
    <row r="114" spans="1:2">
      <c r="A114" s="233" t="s">
        <v>1686</v>
      </c>
      <c r="B114" s="756">
        <v>23.4</v>
      </c>
    </row>
    <row r="115" spans="1:2">
      <c r="A115" s="233" t="s">
        <v>1687</v>
      </c>
      <c r="B115" s="756">
        <v>31.37</v>
      </c>
    </row>
    <row r="116" spans="1:2">
      <c r="A116" s="233" t="s">
        <v>1689</v>
      </c>
      <c r="B116" s="756">
        <v>81</v>
      </c>
    </row>
    <row r="117" spans="1:2">
      <c r="A117" s="233" t="s">
        <v>1691</v>
      </c>
      <c r="B117" s="756">
        <v>233.2</v>
      </c>
    </row>
    <row r="118" spans="1:2">
      <c r="A118" s="233" t="s">
        <v>1692</v>
      </c>
      <c r="B118" s="756">
        <v>130</v>
      </c>
    </row>
    <row r="119" spans="1:2">
      <c r="A119" s="233" t="s">
        <v>1695</v>
      </c>
      <c r="B119" s="756">
        <v>82.25</v>
      </c>
    </row>
    <row r="120" spans="1:2">
      <c r="A120" s="233" t="s">
        <v>1698</v>
      </c>
      <c r="B120" s="756">
        <v>630.5</v>
      </c>
    </row>
    <row r="121" spans="1:2">
      <c r="A121" s="233" t="s">
        <v>1699</v>
      </c>
      <c r="B121" s="756">
        <v>70.819999999999993</v>
      </c>
    </row>
    <row r="122" spans="1:2">
      <c r="A122" s="233" t="s">
        <v>1700</v>
      </c>
      <c r="B122" s="756">
        <v>101.6</v>
      </c>
    </row>
    <row r="123" spans="1:2">
      <c r="A123" s="233" t="s">
        <v>1701</v>
      </c>
      <c r="B123" s="756">
        <v>115</v>
      </c>
    </row>
    <row r="124" spans="1:2">
      <c r="A124" s="233" t="s">
        <v>1704</v>
      </c>
      <c r="B124" s="756">
        <v>168.75</v>
      </c>
    </row>
    <row r="125" spans="1:2">
      <c r="A125" s="233" t="s">
        <v>1706</v>
      </c>
      <c r="B125" s="756">
        <v>305</v>
      </c>
    </row>
    <row r="126" spans="1:2">
      <c r="A126" s="233" t="s">
        <v>1708</v>
      </c>
      <c r="B126" s="756">
        <v>63.7</v>
      </c>
    </row>
    <row r="127" spans="1:2">
      <c r="A127" s="233" t="s">
        <v>1710</v>
      </c>
      <c r="B127" s="756">
        <v>106</v>
      </c>
    </row>
    <row r="128" spans="1:2">
      <c r="A128" s="233" t="s">
        <v>1712</v>
      </c>
      <c r="B128" s="756">
        <v>133.5</v>
      </c>
    </row>
    <row r="129" spans="1:2">
      <c r="A129" s="233" t="s">
        <v>1715</v>
      </c>
      <c r="B129" s="756">
        <v>407.78</v>
      </c>
    </row>
    <row r="130" spans="1:2">
      <c r="A130" s="233" t="s">
        <v>1717</v>
      </c>
      <c r="B130" s="756">
        <v>129.18</v>
      </c>
    </row>
    <row r="131" spans="1:2">
      <c r="A131" s="233" t="s">
        <v>1720</v>
      </c>
      <c r="B131" s="756">
        <v>276</v>
      </c>
    </row>
    <row r="132" spans="1:2">
      <c r="A132" s="233" t="s">
        <v>1721</v>
      </c>
      <c r="B132" s="756">
        <v>30</v>
      </c>
    </row>
    <row r="133" spans="1:2">
      <c r="A133" s="233" t="s">
        <v>1723</v>
      </c>
      <c r="B133" s="756">
        <v>68.459999999999994</v>
      </c>
    </row>
    <row r="134" spans="1:2">
      <c r="A134" s="233" t="s">
        <v>1724</v>
      </c>
      <c r="B134" s="756">
        <v>87.5</v>
      </c>
    </row>
    <row r="135" spans="1:2">
      <c r="A135" s="233" t="s">
        <v>1725</v>
      </c>
      <c r="B135" s="756">
        <v>670</v>
      </c>
    </row>
    <row r="136" spans="1:2">
      <c r="A136" s="233" t="s">
        <v>1727</v>
      </c>
      <c r="B136" s="756">
        <v>475</v>
      </c>
    </row>
    <row r="137" spans="1:2">
      <c r="A137" s="233" t="s">
        <v>1730</v>
      </c>
      <c r="B137" s="756">
        <v>242.7</v>
      </c>
    </row>
    <row r="138" spans="1:2">
      <c r="A138" s="233" t="s">
        <v>1731</v>
      </c>
      <c r="B138" s="756">
        <v>66.099999999999994</v>
      </c>
    </row>
    <row r="139" spans="1:2">
      <c r="A139" s="233" t="s">
        <v>1732</v>
      </c>
      <c r="B139" s="756">
        <v>53</v>
      </c>
    </row>
    <row r="140" spans="1:2">
      <c r="A140" s="233" t="s">
        <v>1733</v>
      </c>
      <c r="B140" s="756">
        <v>85</v>
      </c>
    </row>
    <row r="141" spans="1:2">
      <c r="A141" s="233" t="s">
        <v>1734</v>
      </c>
      <c r="B141" s="756">
        <v>220</v>
      </c>
    </row>
    <row r="142" spans="1:2">
      <c r="A142" s="233" t="s">
        <v>1735</v>
      </c>
      <c r="B142" s="756">
        <v>44</v>
      </c>
    </row>
    <row r="143" spans="1:2">
      <c r="A143" s="233" t="s">
        <v>1736</v>
      </c>
      <c r="B143" s="756">
        <v>101</v>
      </c>
    </row>
    <row r="144" spans="1:2">
      <c r="A144" s="233" t="s">
        <v>1739</v>
      </c>
      <c r="B144" s="756">
        <v>32</v>
      </c>
    </row>
    <row r="145" spans="1:2">
      <c r="A145" s="233" t="s">
        <v>1741</v>
      </c>
      <c r="B145" s="756">
        <v>150.93</v>
      </c>
    </row>
    <row r="146" spans="1:2">
      <c r="A146" s="233" t="s">
        <v>1743</v>
      </c>
      <c r="B146" s="756">
        <v>100.7</v>
      </c>
    </row>
    <row r="147" spans="1:2">
      <c r="A147" s="233" t="s">
        <v>1744</v>
      </c>
      <c r="B147" s="756">
        <v>80.319999999999993</v>
      </c>
    </row>
    <row r="148" spans="1:2">
      <c r="A148" s="233" t="s">
        <v>1745</v>
      </c>
      <c r="B148" s="756">
        <v>118</v>
      </c>
    </row>
    <row r="149" spans="1:2">
      <c r="A149" s="233" t="s">
        <v>1746</v>
      </c>
      <c r="B149" s="756">
        <v>87.5</v>
      </c>
    </row>
    <row r="150" spans="1:2">
      <c r="A150" s="233" t="s">
        <v>1747</v>
      </c>
      <c r="B150" s="756">
        <v>111.7</v>
      </c>
    </row>
    <row r="151" spans="1:2">
      <c r="A151" s="233" t="s">
        <v>1748</v>
      </c>
      <c r="B151" s="756">
        <v>43.9</v>
      </c>
    </row>
    <row r="152" spans="1:2">
      <c r="A152" s="233" t="s">
        <v>1751</v>
      </c>
      <c r="B152" s="756">
        <v>171.7</v>
      </c>
    </row>
    <row r="153" spans="1:2">
      <c r="A153" s="233" t="s">
        <v>1753</v>
      </c>
      <c r="B153" s="756">
        <v>75</v>
      </c>
    </row>
    <row r="154" spans="1:2">
      <c r="A154" s="233" t="s">
        <v>1754</v>
      </c>
      <c r="B154" s="756">
        <v>35.630000000000003</v>
      </c>
    </row>
    <row r="155" spans="1:2">
      <c r="A155" s="233" t="s">
        <v>1755</v>
      </c>
      <c r="B155" s="756">
        <v>77</v>
      </c>
    </row>
    <row r="156" spans="1:2">
      <c r="A156" s="233" t="s">
        <v>1756</v>
      </c>
      <c r="B156" s="756">
        <v>360</v>
      </c>
    </row>
    <row r="157" spans="1:2">
      <c r="A157" s="233" t="s">
        <v>1758</v>
      </c>
      <c r="B157" s="756">
        <v>84.1</v>
      </c>
    </row>
    <row r="158" spans="1:2">
      <c r="A158" s="233" t="s">
        <v>1759</v>
      </c>
      <c r="B158" s="756">
        <v>26.44</v>
      </c>
    </row>
    <row r="159" spans="1:2">
      <c r="A159" s="233" t="s">
        <v>1760</v>
      </c>
      <c r="B159" s="756">
        <v>305</v>
      </c>
    </row>
    <row r="160" spans="1:2">
      <c r="A160" s="233" t="s">
        <v>1761</v>
      </c>
      <c r="B160" s="756">
        <v>31.65</v>
      </c>
    </row>
    <row r="161" spans="1:2">
      <c r="A161" s="233" t="s">
        <v>1763</v>
      </c>
      <c r="B161" s="756">
        <v>105</v>
      </c>
    </row>
    <row r="162" spans="1:2">
      <c r="A162" s="233" t="s">
        <v>1764</v>
      </c>
      <c r="B162" s="756">
        <v>238</v>
      </c>
    </row>
    <row r="163" spans="1:2">
      <c r="A163" s="233" t="s">
        <v>1765</v>
      </c>
      <c r="B163" s="756">
        <v>104.5</v>
      </c>
    </row>
    <row r="164" spans="1:2">
      <c r="A164" s="233" t="s">
        <v>1768</v>
      </c>
      <c r="B164" s="756">
        <v>961.9</v>
      </c>
    </row>
    <row r="165" spans="1:2">
      <c r="A165" s="233" t="s">
        <v>1770</v>
      </c>
      <c r="B165" s="756">
        <v>129.4</v>
      </c>
    </row>
    <row r="166" spans="1:2">
      <c r="A166" s="233" t="s">
        <v>1771</v>
      </c>
      <c r="B166" s="756">
        <v>58.5</v>
      </c>
    </row>
    <row r="167" spans="1:2">
      <c r="A167" s="233" t="s">
        <v>1772</v>
      </c>
      <c r="B167" s="756">
        <v>12</v>
      </c>
    </row>
    <row r="168" spans="1:2">
      <c r="A168" s="233" t="s">
        <v>1774</v>
      </c>
      <c r="B168" s="756">
        <v>93.1</v>
      </c>
    </row>
    <row r="169" spans="1:2">
      <c r="A169" s="233" t="s">
        <v>1776</v>
      </c>
      <c r="B169" s="756">
        <v>87.5</v>
      </c>
    </row>
    <row r="170" spans="1:2">
      <c r="A170" s="233" t="s">
        <v>1779</v>
      </c>
      <c r="B170" s="756">
        <v>232.07999999999998</v>
      </c>
    </row>
    <row r="171" spans="1:2">
      <c r="A171" s="233" t="s">
        <v>1781</v>
      </c>
      <c r="B171" s="756">
        <v>197.2</v>
      </c>
    </row>
    <row r="172" spans="1:2">
      <c r="A172" s="233" t="s">
        <v>1782</v>
      </c>
      <c r="B172" s="756">
        <v>54.1</v>
      </c>
    </row>
    <row r="173" spans="1:2">
      <c r="A173" s="233" t="s">
        <v>1783</v>
      </c>
      <c r="B173" s="756">
        <v>152.1</v>
      </c>
    </row>
    <row r="174" spans="1:2">
      <c r="A174" s="233" t="s">
        <v>1789</v>
      </c>
      <c r="B174" s="756">
        <v>60.57</v>
      </c>
    </row>
    <row r="175" spans="1:2">
      <c r="A175" s="233" t="s">
        <v>1790</v>
      </c>
      <c r="B175" s="756">
        <v>124</v>
      </c>
    </row>
    <row r="176" spans="1:2">
      <c r="A176" s="233" t="s">
        <v>1792</v>
      </c>
      <c r="B176" s="756">
        <v>91.84</v>
      </c>
    </row>
    <row r="177" spans="1:2">
      <c r="A177" s="233" t="s">
        <v>3125</v>
      </c>
      <c r="B177" s="756">
        <v>278.7</v>
      </c>
    </row>
    <row r="178" spans="1:2">
      <c r="A178" s="233" t="s">
        <v>3126</v>
      </c>
      <c r="B178" s="756">
        <v>21.6</v>
      </c>
    </row>
    <row r="179" spans="1:2">
      <c r="A179" s="233" t="s">
        <v>3127</v>
      </c>
      <c r="B179" s="756">
        <v>104</v>
      </c>
    </row>
    <row r="180" spans="1:2">
      <c r="A180" s="233" t="s">
        <v>3128</v>
      </c>
      <c r="B180" s="756">
        <v>143.5</v>
      </c>
    </row>
    <row r="181" spans="1:2">
      <c r="A181" s="233" t="s">
        <v>3129</v>
      </c>
      <c r="B181" s="756">
        <v>268.5</v>
      </c>
    </row>
    <row r="182" spans="1:2">
      <c r="A182" s="233" t="s">
        <v>3130</v>
      </c>
      <c r="B182" s="756">
        <v>85.43</v>
      </c>
    </row>
    <row r="183" spans="1:2">
      <c r="A183" s="233" t="s">
        <v>3131</v>
      </c>
      <c r="B183" s="756">
        <v>47.44</v>
      </c>
    </row>
    <row r="184" spans="1:2">
      <c r="A184" s="233" t="s">
        <v>3132</v>
      </c>
      <c r="B184" s="756">
        <v>61.17</v>
      </c>
    </row>
    <row r="185" spans="1:2">
      <c r="A185" s="233" t="s">
        <v>3133</v>
      </c>
      <c r="B185" s="756">
        <v>47.05</v>
      </c>
    </row>
    <row r="186" spans="1:2">
      <c r="A186" s="233" t="s">
        <v>3134</v>
      </c>
      <c r="B186" s="756">
        <v>87.5</v>
      </c>
    </row>
    <row r="187" spans="1:2">
      <c r="A187" s="233" t="s">
        <v>3135</v>
      </c>
      <c r="B187" s="756">
        <v>36</v>
      </c>
    </row>
    <row r="188" spans="1:2">
      <c r="A188" s="233" t="s">
        <v>3136</v>
      </c>
      <c r="B188" s="756">
        <v>936.45</v>
      </c>
    </row>
    <row r="189" spans="1:2">
      <c r="A189" s="233" t="s">
        <v>3137</v>
      </c>
      <c r="B189" s="756">
        <v>105.65</v>
      </c>
    </row>
    <row r="190" spans="1:2">
      <c r="A190" s="233" t="s">
        <v>3138</v>
      </c>
      <c r="B190" s="756">
        <v>44.4</v>
      </c>
    </row>
    <row r="191" spans="1:2">
      <c r="A191" s="233" t="s">
        <v>3139</v>
      </c>
      <c r="B191" s="756">
        <v>15</v>
      </c>
    </row>
    <row r="192" spans="1:2">
      <c r="A192" s="233" t="s">
        <v>3140</v>
      </c>
      <c r="B192" s="756">
        <v>117.1</v>
      </c>
    </row>
    <row r="193" spans="1:2">
      <c r="A193" s="233" t="s">
        <v>3141</v>
      </c>
      <c r="B193" s="756">
        <v>67.75</v>
      </c>
    </row>
    <row r="194" spans="1:2">
      <c r="A194" s="233" t="s">
        <v>3142</v>
      </c>
      <c r="B194" s="756">
        <v>164</v>
      </c>
    </row>
    <row r="195" spans="1:2">
      <c r="A195" s="233" t="s">
        <v>3144</v>
      </c>
      <c r="B195" s="756">
        <v>153.20999999999998</v>
      </c>
    </row>
    <row r="196" spans="1:2">
      <c r="A196" s="233" t="s">
        <v>3145</v>
      </c>
      <c r="B196" s="756">
        <v>153.6</v>
      </c>
    </row>
    <row r="197" spans="1:2">
      <c r="A197" s="233" t="s">
        <v>3146</v>
      </c>
      <c r="B197" s="756">
        <v>61</v>
      </c>
    </row>
    <row r="198" spans="1:2">
      <c r="A198" s="233" t="s">
        <v>3147</v>
      </c>
      <c r="B198" s="756">
        <v>116.6</v>
      </c>
    </row>
    <row r="199" spans="1:2">
      <c r="A199" s="233" t="s">
        <v>3148</v>
      </c>
      <c r="B199" s="756">
        <v>86</v>
      </c>
    </row>
    <row r="200" spans="1:2">
      <c r="A200" s="233" t="s">
        <v>3149</v>
      </c>
      <c r="B200" s="756">
        <v>118.14</v>
      </c>
    </row>
    <row r="201" spans="1:2">
      <c r="A201" s="233" t="s">
        <v>3150</v>
      </c>
      <c r="B201" s="756">
        <v>77.5</v>
      </c>
    </row>
    <row r="202" spans="1:2">
      <c r="A202" s="233" t="s">
        <v>3151</v>
      </c>
      <c r="B202" s="756">
        <v>140</v>
      </c>
    </row>
    <row r="203" spans="1:2">
      <c r="A203" s="233" t="s">
        <v>3152</v>
      </c>
      <c r="B203" s="756">
        <v>87.5</v>
      </c>
    </row>
    <row r="204" spans="1:2">
      <c r="A204" s="233" t="s">
        <v>3154</v>
      </c>
      <c r="B204" s="756">
        <v>51.65</v>
      </c>
    </row>
    <row r="205" spans="1:2">
      <c r="A205" s="233" t="s">
        <v>3156</v>
      </c>
      <c r="B205" s="756">
        <v>59.5</v>
      </c>
    </row>
    <row r="206" spans="1:2">
      <c r="A206" s="233" t="s">
        <v>3157</v>
      </c>
      <c r="B206" s="756">
        <v>166.54000000000002</v>
      </c>
    </row>
    <row r="207" spans="1:2">
      <c r="A207" s="233" t="s">
        <v>3159</v>
      </c>
      <c r="B207" s="756">
        <v>72.099999999999994</v>
      </c>
    </row>
    <row r="208" spans="1:2">
      <c r="A208" s="233" t="s">
        <v>3161</v>
      </c>
      <c r="B208" s="756">
        <v>19.2</v>
      </c>
    </row>
    <row r="209" spans="1:2">
      <c r="A209" s="233" t="s">
        <v>3162</v>
      </c>
      <c r="B209" s="756">
        <v>40.65</v>
      </c>
    </row>
    <row r="210" spans="1:2">
      <c r="A210" s="233" t="s">
        <v>3164</v>
      </c>
      <c r="B210" s="756">
        <v>64.3</v>
      </c>
    </row>
    <row r="211" spans="1:2">
      <c r="A211" s="233" t="s">
        <v>3165</v>
      </c>
      <c r="B211" s="756">
        <v>113</v>
      </c>
    </row>
    <row r="212" spans="1:2">
      <c r="A212" s="233" t="s">
        <v>3168</v>
      </c>
      <c r="B212" s="756">
        <v>187.37</v>
      </c>
    </row>
    <row r="213" spans="1:2">
      <c r="A213" s="233" t="s">
        <v>3170</v>
      </c>
      <c r="B213" s="756">
        <v>338.75</v>
      </c>
    </row>
    <row r="214" spans="1:2">
      <c r="A214" s="233" t="s">
        <v>3172</v>
      </c>
      <c r="B214" s="756">
        <v>141</v>
      </c>
    </row>
    <row r="215" spans="1:2">
      <c r="A215" s="233" t="s">
        <v>3173</v>
      </c>
      <c r="B215" s="756">
        <v>123</v>
      </c>
    </row>
    <row r="216" spans="1:2">
      <c r="A216" s="233" t="s">
        <v>3175</v>
      </c>
      <c r="B216" s="756">
        <v>72.84</v>
      </c>
    </row>
    <row r="217" spans="1:2">
      <c r="A217" s="233" t="s">
        <v>3176</v>
      </c>
      <c r="B217" s="756">
        <v>389</v>
      </c>
    </row>
    <row r="218" spans="1:2">
      <c r="A218" s="233" t="s">
        <v>3179</v>
      </c>
      <c r="B218" s="756">
        <v>71.849999999999994</v>
      </c>
    </row>
    <row r="219" spans="1:2">
      <c r="A219" s="233" t="s">
        <v>3180</v>
      </c>
      <c r="B219" s="756">
        <v>76.48</v>
      </c>
    </row>
    <row r="220" spans="1:2">
      <c r="A220" s="233" t="s">
        <v>3182</v>
      </c>
      <c r="B220" s="756">
        <v>148.6</v>
      </c>
    </row>
    <row r="221" spans="1:2">
      <c r="A221" s="233" t="s">
        <v>3185</v>
      </c>
      <c r="B221" s="756">
        <v>136.34</v>
      </c>
    </row>
    <row r="222" spans="1:2">
      <c r="A222" s="233" t="s">
        <v>3187</v>
      </c>
      <c r="B222" s="756">
        <v>84.38</v>
      </c>
    </row>
    <row r="223" spans="1:2">
      <c r="A223" s="233" t="s">
        <v>3188</v>
      </c>
      <c r="B223" s="756">
        <v>87.5</v>
      </c>
    </row>
    <row r="224" spans="1:2">
      <c r="A224" s="233" t="s">
        <v>3189</v>
      </c>
      <c r="B224" s="756">
        <v>84.8</v>
      </c>
    </row>
    <row r="225" spans="1:2">
      <c r="A225" s="233" t="s">
        <v>3190</v>
      </c>
      <c r="B225" s="756">
        <v>509.4</v>
      </c>
    </row>
    <row r="226" spans="1:2">
      <c r="A226" s="233" t="s">
        <v>3191</v>
      </c>
      <c r="B226" s="756">
        <v>146.25</v>
      </c>
    </row>
    <row r="227" spans="1:2">
      <c r="A227" s="233" t="s">
        <v>3193</v>
      </c>
      <c r="B227" s="756">
        <v>113.9</v>
      </c>
    </row>
    <row r="228" spans="1:2">
      <c r="A228" s="233" t="s">
        <v>3194</v>
      </c>
      <c r="B228" s="756">
        <v>20</v>
      </c>
    </row>
    <row r="229" spans="1:2">
      <c r="A229" s="233" t="s">
        <v>3195</v>
      </c>
      <c r="B229" s="756">
        <v>53.75</v>
      </c>
    </row>
    <row r="230" spans="1:2">
      <c r="A230" s="233" t="s">
        <v>3197</v>
      </c>
      <c r="B230" s="756">
        <v>144.80000000000001</v>
      </c>
    </row>
    <row r="231" spans="1:2">
      <c r="A231" s="233" t="s">
        <v>3198</v>
      </c>
      <c r="B231" s="756">
        <v>87.6</v>
      </c>
    </row>
    <row r="232" spans="1:2">
      <c r="A232" s="233" t="s">
        <v>3202</v>
      </c>
      <c r="B232" s="756">
        <v>205</v>
      </c>
    </row>
    <row r="233" spans="1:2">
      <c r="A233" s="233" t="s">
        <v>3204</v>
      </c>
      <c r="B233" s="756">
        <v>344.4</v>
      </c>
    </row>
    <row r="234" spans="1:2">
      <c r="A234" s="233" t="s">
        <v>3225</v>
      </c>
      <c r="B234" s="756">
        <v>78.5</v>
      </c>
    </row>
    <row r="235" spans="1:2">
      <c r="A235" s="233" t="s">
        <v>3226</v>
      </c>
      <c r="B235" s="756">
        <v>64</v>
      </c>
    </row>
    <row r="236" spans="1:2">
      <c r="A236" s="233" t="s">
        <v>3227</v>
      </c>
      <c r="B236" s="756">
        <v>211.4</v>
      </c>
    </row>
    <row r="237" spans="1:2">
      <c r="A237" s="233" t="s">
        <v>3229</v>
      </c>
      <c r="B237" s="756">
        <v>134.65</v>
      </c>
    </row>
    <row r="238" spans="1:2">
      <c r="A238" s="233" t="s">
        <v>3230</v>
      </c>
      <c r="B238" s="756">
        <v>166.98</v>
      </c>
    </row>
    <row r="239" spans="1:2">
      <c r="A239" s="233" t="s">
        <v>3231</v>
      </c>
      <c r="B239" s="756">
        <v>62.1</v>
      </c>
    </row>
    <row r="240" spans="1:2">
      <c r="A240" s="233" t="s">
        <v>3232</v>
      </c>
      <c r="B240" s="756">
        <v>60</v>
      </c>
    </row>
    <row r="241" spans="1:2">
      <c r="A241" s="233" t="s">
        <v>3233</v>
      </c>
      <c r="B241" s="756">
        <v>96.3</v>
      </c>
    </row>
    <row r="242" spans="1:2">
      <c r="A242" s="233" t="s">
        <v>3234</v>
      </c>
      <c r="B242" s="756">
        <v>53.88</v>
      </c>
    </row>
    <row r="243" spans="1:2">
      <c r="A243" s="233" t="s">
        <v>3235</v>
      </c>
      <c r="B243" s="756">
        <v>708.8</v>
      </c>
    </row>
    <row r="244" spans="1:2">
      <c r="A244" s="233" t="s">
        <v>3236</v>
      </c>
      <c r="B244" s="756">
        <v>106</v>
      </c>
    </row>
    <row r="245" spans="1:2">
      <c r="A245" s="233" t="s">
        <v>3237</v>
      </c>
      <c r="B245" s="756">
        <v>75.400000000000006</v>
      </c>
    </row>
    <row r="246" spans="1:2">
      <c r="A246" s="233" t="s">
        <v>3238</v>
      </c>
      <c r="B246" s="756">
        <v>26</v>
      </c>
    </row>
    <row r="247" spans="1:2">
      <c r="A247" s="233" t="s">
        <v>3240</v>
      </c>
      <c r="B247" s="756">
        <v>109.55000000000001</v>
      </c>
    </row>
    <row r="248" spans="1:2">
      <c r="A248" s="233" t="s">
        <v>3242</v>
      </c>
      <c r="B248" s="756">
        <v>159.9</v>
      </c>
    </row>
    <row r="249" spans="1:2">
      <c r="A249" s="233" t="s">
        <v>3244</v>
      </c>
      <c r="B249" s="756">
        <v>0</v>
      </c>
    </row>
    <row r="250" spans="1:2">
      <c r="A250" s="233" t="s">
        <v>2414</v>
      </c>
      <c r="B250" s="756">
        <v>35133.412000000011</v>
      </c>
    </row>
    <row r="251" spans="1:2">
      <c r="A251"/>
      <c r="B251" s="241"/>
    </row>
    <row r="252" spans="1:2">
      <c r="A252"/>
      <c r="B252" s="241"/>
    </row>
    <row r="253" spans="1:2">
      <c r="A253"/>
      <c r="B253" s="241"/>
    </row>
    <row r="254" spans="1:2">
      <c r="A254"/>
      <c r="B254" s="241"/>
    </row>
    <row r="255" spans="1:2">
      <c r="A255"/>
      <c r="B255" s="241"/>
    </row>
    <row r="256" spans="1:2">
      <c r="A256"/>
      <c r="B256" s="241"/>
    </row>
    <row r="257" spans="1:2">
      <c r="A257"/>
      <c r="B257" s="241"/>
    </row>
    <row r="258" spans="1:2">
      <c r="A258"/>
      <c r="B258" s="241"/>
    </row>
    <row r="259" spans="1:2">
      <c r="A259"/>
      <c r="B259" s="241"/>
    </row>
    <row r="260" spans="1:2">
      <c r="A260"/>
      <c r="B260" s="241"/>
    </row>
    <row r="261" spans="1:2">
      <c r="A261"/>
      <c r="B261" s="241"/>
    </row>
    <row r="262" spans="1:2">
      <c r="A262"/>
      <c r="B262" s="241"/>
    </row>
    <row r="263" spans="1:2">
      <c r="A263"/>
      <c r="B263" s="241"/>
    </row>
    <row r="264" spans="1:2">
      <c r="A264"/>
      <c r="B264" s="241"/>
    </row>
    <row r="265" spans="1:2">
      <c r="A265"/>
      <c r="B265" s="241"/>
    </row>
    <row r="266" spans="1:2">
      <c r="A266"/>
      <c r="B266" s="241"/>
    </row>
    <row r="267" spans="1:2">
      <c r="A267"/>
      <c r="B267" s="241"/>
    </row>
    <row r="268" spans="1:2">
      <c r="A268"/>
      <c r="B268" s="241"/>
    </row>
    <row r="269" spans="1:2">
      <c r="A269"/>
      <c r="B269" s="241"/>
    </row>
    <row r="270" spans="1:2">
      <c r="A270"/>
      <c r="B270" s="241"/>
    </row>
    <row r="271" spans="1:2">
      <c r="A271"/>
      <c r="B271" s="241"/>
    </row>
    <row r="272" spans="1:2">
      <c r="A272"/>
      <c r="B272" s="241"/>
    </row>
    <row r="273" spans="1:2">
      <c r="A273"/>
      <c r="B273" s="241"/>
    </row>
    <row r="274" spans="1:2">
      <c r="A274"/>
      <c r="B274" s="241"/>
    </row>
    <row r="275" spans="1:2">
      <c r="A275"/>
      <c r="B275" s="241"/>
    </row>
    <row r="276" spans="1:2">
      <c r="A276"/>
      <c r="B276" s="241"/>
    </row>
    <row r="277" spans="1:2">
      <c r="A277"/>
      <c r="B277" s="241"/>
    </row>
    <row r="278" spans="1:2">
      <c r="A278"/>
      <c r="B278" s="241"/>
    </row>
    <row r="279" spans="1:2">
      <c r="A279"/>
      <c r="B279" s="241"/>
    </row>
    <row r="280" spans="1:2">
      <c r="A280"/>
      <c r="B280" s="241"/>
    </row>
    <row r="281" spans="1:2">
      <c r="A281"/>
      <c r="B281" s="241"/>
    </row>
    <row r="282" spans="1:2">
      <c r="A282"/>
      <c r="B282" s="241"/>
    </row>
    <row r="283" spans="1:2">
      <c r="A283"/>
      <c r="B283" s="241"/>
    </row>
    <row r="284" spans="1:2">
      <c r="A284"/>
      <c r="B284" s="241"/>
    </row>
    <row r="285" spans="1:2">
      <c r="A285"/>
      <c r="B285" s="241"/>
    </row>
    <row r="286" spans="1:2">
      <c r="A286"/>
      <c r="B286" s="241"/>
    </row>
    <row r="287" spans="1:2">
      <c r="A287"/>
      <c r="B287" s="241"/>
    </row>
    <row r="288" spans="1:2">
      <c r="A288"/>
      <c r="B288" s="241"/>
    </row>
    <row r="289" spans="1:2">
      <c r="A289"/>
      <c r="B289" s="241"/>
    </row>
    <row r="290" spans="1:2">
      <c r="A290"/>
      <c r="B290" s="241"/>
    </row>
    <row r="291" spans="1:2">
      <c r="A291"/>
      <c r="B291" s="241"/>
    </row>
    <row r="292" spans="1:2">
      <c r="A292"/>
      <c r="B292" s="241"/>
    </row>
    <row r="293" spans="1:2">
      <c r="A293"/>
      <c r="B293" s="241"/>
    </row>
    <row r="294" spans="1:2">
      <c r="A294"/>
      <c r="B294" s="241"/>
    </row>
    <row r="295" spans="1:2">
      <c r="A295"/>
      <c r="B295" s="241"/>
    </row>
    <row r="296" spans="1:2">
      <c r="A296"/>
      <c r="B296" s="241"/>
    </row>
    <row r="297" spans="1:2">
      <c r="A297"/>
      <c r="B297" s="241"/>
    </row>
    <row r="298" spans="1:2">
      <c r="A298"/>
      <c r="B298" s="241"/>
    </row>
    <row r="299" spans="1:2">
      <c r="A299"/>
      <c r="B299" s="241"/>
    </row>
    <row r="300" spans="1:2">
      <c r="A300"/>
      <c r="B300" s="241"/>
    </row>
    <row r="301" spans="1:2">
      <c r="A301"/>
      <c r="B301" s="241"/>
    </row>
    <row r="302" spans="1:2">
      <c r="A302"/>
      <c r="B302" s="241"/>
    </row>
    <row r="303" spans="1:2">
      <c r="A303"/>
      <c r="B303" s="241"/>
    </row>
    <row r="304" spans="1:2">
      <c r="A304"/>
      <c r="B304" s="241"/>
    </row>
    <row r="305" spans="1:2">
      <c r="A305"/>
      <c r="B305" s="241"/>
    </row>
    <row r="306" spans="1:2">
      <c r="A306"/>
      <c r="B306" s="241"/>
    </row>
    <row r="307" spans="1:2">
      <c r="A307"/>
      <c r="B307" s="241"/>
    </row>
    <row r="308" spans="1:2">
      <c r="A308"/>
      <c r="B308" s="241"/>
    </row>
    <row r="309" spans="1:2">
      <c r="A309"/>
      <c r="B309" s="241"/>
    </row>
    <row r="310" spans="1:2">
      <c r="A310"/>
      <c r="B310" s="241"/>
    </row>
    <row r="311" spans="1:2">
      <c r="A311"/>
      <c r="B311" s="241"/>
    </row>
    <row r="312" spans="1:2">
      <c r="A312"/>
      <c r="B312" s="241"/>
    </row>
    <row r="313" spans="1:2">
      <c r="A313"/>
      <c r="B313" s="241"/>
    </row>
    <row r="314" spans="1:2">
      <c r="A314"/>
      <c r="B314" s="241"/>
    </row>
    <row r="315" spans="1:2">
      <c r="A315"/>
      <c r="B315" s="241"/>
    </row>
    <row r="316" spans="1:2">
      <c r="A316"/>
      <c r="B316" s="241"/>
    </row>
    <row r="317" spans="1:2">
      <c r="A317"/>
      <c r="B317" s="241"/>
    </row>
    <row r="318" spans="1:2">
      <c r="A318"/>
      <c r="B318" s="241"/>
    </row>
    <row r="319" spans="1:2">
      <c r="A319"/>
      <c r="B319" s="241"/>
    </row>
    <row r="320" spans="1:2">
      <c r="A320"/>
      <c r="B320" s="241"/>
    </row>
    <row r="321" spans="1:2">
      <c r="A321"/>
      <c r="B321" s="241"/>
    </row>
    <row r="322" spans="1:2">
      <c r="A322"/>
      <c r="B322" s="241"/>
    </row>
    <row r="323" spans="1:2">
      <c r="A323"/>
      <c r="B323" s="241"/>
    </row>
    <row r="324" spans="1:2">
      <c r="A324"/>
      <c r="B324" s="241"/>
    </row>
    <row r="325" spans="1:2">
      <c r="A325"/>
      <c r="B325" s="241"/>
    </row>
    <row r="326" spans="1:2">
      <c r="A326"/>
      <c r="B326" s="241"/>
    </row>
    <row r="327" spans="1:2">
      <c r="A327"/>
      <c r="B327" s="241"/>
    </row>
    <row r="328" spans="1:2">
      <c r="A328"/>
      <c r="B328" s="241"/>
    </row>
    <row r="329" spans="1:2">
      <c r="A329"/>
      <c r="B329" s="241"/>
    </row>
    <row r="330" spans="1:2">
      <c r="A330"/>
      <c r="B330" s="241"/>
    </row>
    <row r="331" spans="1:2">
      <c r="A331"/>
      <c r="B331" s="241"/>
    </row>
    <row r="332" spans="1:2">
      <c r="A332"/>
      <c r="B332" s="241"/>
    </row>
    <row r="333" spans="1:2">
      <c r="A333"/>
      <c r="B333" s="241"/>
    </row>
    <row r="334" spans="1:2">
      <c r="A334"/>
      <c r="B334" s="241"/>
    </row>
    <row r="335" spans="1:2">
      <c r="A335"/>
      <c r="B335" s="241"/>
    </row>
    <row r="336" spans="1:2">
      <c r="A336"/>
      <c r="B336" s="241"/>
    </row>
    <row r="337" spans="1:2">
      <c r="A337"/>
      <c r="B337" s="241"/>
    </row>
    <row r="338" spans="1:2">
      <c r="A338"/>
      <c r="B338" s="241"/>
    </row>
    <row r="339" spans="1:2">
      <c r="A339"/>
      <c r="B339" s="241"/>
    </row>
    <row r="340" spans="1:2">
      <c r="A340"/>
      <c r="B340" s="241"/>
    </row>
    <row r="341" spans="1:2">
      <c r="A341"/>
      <c r="B341" s="241"/>
    </row>
    <row r="342" spans="1:2">
      <c r="A342"/>
      <c r="B342" s="241"/>
    </row>
    <row r="343" spans="1:2">
      <c r="A343"/>
      <c r="B343" s="241"/>
    </row>
    <row r="344" spans="1:2">
      <c r="A344"/>
      <c r="B344" s="241"/>
    </row>
    <row r="345" spans="1:2">
      <c r="A345"/>
      <c r="B345" s="241"/>
    </row>
    <row r="346" spans="1:2">
      <c r="A346"/>
      <c r="B346" s="241"/>
    </row>
    <row r="347" spans="1:2">
      <c r="A347"/>
      <c r="B347" s="241"/>
    </row>
    <row r="348" spans="1:2">
      <c r="A348"/>
      <c r="B348" s="241"/>
    </row>
    <row r="349" spans="1:2">
      <c r="A349"/>
      <c r="B349" s="241"/>
    </row>
    <row r="350" spans="1:2">
      <c r="A350"/>
      <c r="B350" s="241"/>
    </row>
    <row r="351" spans="1:2">
      <c r="A351"/>
      <c r="B351" s="241"/>
    </row>
    <row r="352" spans="1:2">
      <c r="A352"/>
      <c r="B352" s="241"/>
    </row>
    <row r="353" spans="1:2">
      <c r="A353"/>
      <c r="B353" s="241"/>
    </row>
    <row r="354" spans="1:2">
      <c r="A354"/>
      <c r="B354" s="241"/>
    </row>
    <row r="355" spans="1:2">
      <c r="A355"/>
      <c r="B355" s="241"/>
    </row>
    <row r="356" spans="1:2">
      <c r="A356"/>
      <c r="B356" s="241"/>
    </row>
    <row r="357" spans="1:2">
      <c r="A357"/>
      <c r="B357" s="241"/>
    </row>
    <row r="358" spans="1:2">
      <c r="A358"/>
      <c r="B358" s="241"/>
    </row>
    <row r="359" spans="1:2">
      <c r="A359"/>
      <c r="B359" s="241"/>
    </row>
    <row r="360" spans="1:2">
      <c r="A360"/>
      <c r="B360" s="241"/>
    </row>
    <row r="361" spans="1:2">
      <c r="A361"/>
      <c r="B361" s="241"/>
    </row>
    <row r="362" spans="1:2">
      <c r="A362"/>
      <c r="B362" s="241"/>
    </row>
    <row r="363" spans="1:2">
      <c r="A363"/>
      <c r="B363" s="241"/>
    </row>
    <row r="364" spans="1:2">
      <c r="A364"/>
      <c r="B364" s="241"/>
    </row>
    <row r="365" spans="1:2">
      <c r="A365"/>
      <c r="B365" s="241"/>
    </row>
    <row r="366" spans="1:2">
      <c r="A366"/>
      <c r="B366" s="241"/>
    </row>
    <row r="367" spans="1:2">
      <c r="A367"/>
      <c r="B367" s="241"/>
    </row>
    <row r="368" spans="1:2">
      <c r="A368"/>
      <c r="B368" s="241"/>
    </row>
    <row r="369" spans="1:2">
      <c r="A369"/>
      <c r="B369" s="241"/>
    </row>
    <row r="370" spans="1:2">
      <c r="A370"/>
      <c r="B370" s="241"/>
    </row>
    <row r="371" spans="1:2">
      <c r="A371"/>
      <c r="B371" s="241"/>
    </row>
    <row r="372" spans="1:2">
      <c r="A372"/>
      <c r="B372" s="241"/>
    </row>
    <row r="373" spans="1:2">
      <c r="A373"/>
      <c r="B373" s="241"/>
    </row>
    <row r="374" spans="1:2">
      <c r="A374"/>
      <c r="B374" s="241"/>
    </row>
    <row r="375" spans="1:2">
      <c r="A375"/>
      <c r="B375" s="241"/>
    </row>
    <row r="376" spans="1:2">
      <c r="A376"/>
      <c r="B376" s="241"/>
    </row>
    <row r="377" spans="1:2">
      <c r="A377"/>
      <c r="B377" s="241"/>
    </row>
    <row r="378" spans="1:2">
      <c r="A378"/>
      <c r="B378" s="241"/>
    </row>
    <row r="379" spans="1:2">
      <c r="A379"/>
      <c r="B379" s="241"/>
    </row>
    <row r="380" spans="1:2">
      <c r="A380"/>
      <c r="B380" s="241"/>
    </row>
    <row r="381" spans="1:2">
      <c r="A381"/>
      <c r="B381" s="241"/>
    </row>
    <row r="382" spans="1:2">
      <c r="A382"/>
      <c r="B382" s="241"/>
    </row>
    <row r="383" spans="1:2">
      <c r="A383"/>
      <c r="B383" s="241"/>
    </row>
    <row r="384" spans="1:2">
      <c r="A384"/>
      <c r="B384" s="241"/>
    </row>
    <row r="385" spans="1:2">
      <c r="A385"/>
      <c r="B385" s="241"/>
    </row>
    <row r="386" spans="1:2">
      <c r="A386"/>
      <c r="B386" s="241"/>
    </row>
    <row r="387" spans="1:2">
      <c r="A387"/>
      <c r="B387" s="241"/>
    </row>
    <row r="388" spans="1:2">
      <c r="A388"/>
      <c r="B388" s="241"/>
    </row>
    <row r="389" spans="1:2">
      <c r="A389"/>
      <c r="B389" s="241"/>
    </row>
    <row r="390" spans="1:2">
      <c r="A390"/>
      <c r="B390" s="241"/>
    </row>
    <row r="391" spans="1:2">
      <c r="A391"/>
      <c r="B391" s="241"/>
    </row>
    <row r="392" spans="1:2">
      <c r="A392"/>
      <c r="B392" s="241"/>
    </row>
    <row r="393" spans="1:2">
      <c r="A393"/>
      <c r="B393" s="241"/>
    </row>
    <row r="394" spans="1:2">
      <c r="A394"/>
      <c r="B394" s="241"/>
    </row>
    <row r="395" spans="1:2">
      <c r="A395"/>
      <c r="B395" s="241"/>
    </row>
    <row r="396" spans="1:2">
      <c r="A396"/>
      <c r="B396" s="241"/>
    </row>
    <row r="397" spans="1:2">
      <c r="A397"/>
      <c r="B397" s="241"/>
    </row>
    <row r="398" spans="1:2">
      <c r="A398"/>
      <c r="B398" s="241"/>
    </row>
    <row r="399" spans="1:2">
      <c r="A399"/>
      <c r="B399" s="241"/>
    </row>
    <row r="400" spans="1:2">
      <c r="A400"/>
      <c r="B400" s="241"/>
    </row>
    <row r="401" spans="1:2">
      <c r="A401"/>
      <c r="B401" s="241"/>
    </row>
    <row r="402" spans="1:2">
      <c r="A402"/>
      <c r="B402" s="241"/>
    </row>
    <row r="403" spans="1:2">
      <c r="A403"/>
      <c r="B403" s="241"/>
    </row>
    <row r="404" spans="1:2">
      <c r="A404"/>
      <c r="B404" s="241"/>
    </row>
    <row r="405" spans="1:2">
      <c r="A405"/>
      <c r="B405" s="241"/>
    </row>
    <row r="406" spans="1:2">
      <c r="A406"/>
      <c r="B406" s="241"/>
    </row>
    <row r="407" spans="1:2">
      <c r="A407"/>
      <c r="B407" s="241"/>
    </row>
    <row r="408" spans="1:2">
      <c r="A408"/>
      <c r="B408" s="241"/>
    </row>
    <row r="409" spans="1:2">
      <c r="A409"/>
      <c r="B409" s="241"/>
    </row>
    <row r="410" spans="1:2">
      <c r="A410"/>
      <c r="B410" s="241"/>
    </row>
    <row r="411" spans="1:2">
      <c r="A411"/>
      <c r="B411" s="241"/>
    </row>
    <row r="412" spans="1:2">
      <c r="A412"/>
      <c r="B412" s="241"/>
    </row>
    <row r="413" spans="1:2">
      <c r="A413"/>
      <c r="B413" s="241"/>
    </row>
    <row r="414" spans="1:2">
      <c r="A414"/>
      <c r="B414" s="241"/>
    </row>
    <row r="415" spans="1:2">
      <c r="A415"/>
      <c r="B415" s="241"/>
    </row>
    <row r="416" spans="1:2">
      <c r="A416"/>
      <c r="B416" s="241"/>
    </row>
    <row r="417" spans="1:2">
      <c r="A417"/>
      <c r="B417" s="241"/>
    </row>
    <row r="418" spans="1:2">
      <c r="A418"/>
      <c r="B418" s="241"/>
    </row>
    <row r="419" spans="1:2">
      <c r="A419"/>
      <c r="B419" s="241"/>
    </row>
    <row r="420" spans="1:2">
      <c r="A420"/>
      <c r="B420" s="241"/>
    </row>
    <row r="421" spans="1:2">
      <c r="A421"/>
      <c r="B421" s="241"/>
    </row>
    <row r="422" spans="1:2">
      <c r="A422"/>
      <c r="B422" s="241"/>
    </row>
    <row r="423" spans="1:2">
      <c r="A423"/>
      <c r="B423" s="241"/>
    </row>
    <row r="424" spans="1:2">
      <c r="A424"/>
      <c r="B424" s="241"/>
    </row>
    <row r="425" spans="1:2">
      <c r="A425"/>
      <c r="B425" s="241"/>
    </row>
    <row r="426" spans="1:2">
      <c r="A426"/>
      <c r="B426" s="241"/>
    </row>
    <row r="427" spans="1:2">
      <c r="A427"/>
      <c r="B427" s="241"/>
    </row>
    <row r="428" spans="1:2">
      <c r="A428"/>
      <c r="B428" s="241"/>
    </row>
    <row r="429" spans="1:2">
      <c r="A429"/>
      <c r="B429" s="241"/>
    </row>
    <row r="430" spans="1:2">
      <c r="A430"/>
      <c r="B430" s="241"/>
    </row>
    <row r="431" spans="1:2">
      <c r="A431"/>
      <c r="B431" s="241"/>
    </row>
    <row r="432" spans="1:2">
      <c r="A432"/>
      <c r="B432" s="241"/>
    </row>
    <row r="433" spans="1:2">
      <c r="A433"/>
      <c r="B433" s="241"/>
    </row>
    <row r="434" spans="1:2">
      <c r="A434"/>
      <c r="B434" s="241"/>
    </row>
    <row r="435" spans="1:2">
      <c r="A435"/>
      <c r="B435" s="241"/>
    </row>
    <row r="436" spans="1:2">
      <c r="A436"/>
      <c r="B436" s="241"/>
    </row>
    <row r="437" spans="1:2">
      <c r="A437"/>
      <c r="B437" s="241"/>
    </row>
    <row r="438" spans="1:2">
      <c r="A438"/>
      <c r="B438" s="241"/>
    </row>
    <row r="439" spans="1:2">
      <c r="A439"/>
      <c r="B439" s="241"/>
    </row>
    <row r="440" spans="1:2">
      <c r="A440"/>
      <c r="B440" s="241"/>
    </row>
    <row r="441" spans="1:2">
      <c r="A441"/>
      <c r="B441" s="241"/>
    </row>
    <row r="442" spans="1:2">
      <c r="A442"/>
      <c r="B442" s="241"/>
    </row>
    <row r="443" spans="1:2">
      <c r="A443"/>
      <c r="B443" s="241"/>
    </row>
    <row r="444" spans="1:2">
      <c r="A444"/>
      <c r="B444" s="241"/>
    </row>
    <row r="445" spans="1:2">
      <c r="A445"/>
      <c r="B445" s="241"/>
    </row>
    <row r="446" spans="1:2">
      <c r="A446"/>
      <c r="B446" s="241"/>
    </row>
    <row r="447" spans="1:2">
      <c r="A447"/>
      <c r="B447" s="241"/>
    </row>
    <row r="448" spans="1:2">
      <c r="A448"/>
      <c r="B448" s="241"/>
    </row>
    <row r="449" spans="1:2">
      <c r="A449"/>
      <c r="B449" s="241"/>
    </row>
    <row r="450" spans="1:2">
      <c r="A450"/>
      <c r="B450" s="241"/>
    </row>
    <row r="451" spans="1:2">
      <c r="A451"/>
      <c r="B451" s="241"/>
    </row>
    <row r="452" spans="1:2">
      <c r="A452"/>
      <c r="B452" s="241"/>
    </row>
    <row r="453" spans="1:2">
      <c r="A453"/>
      <c r="B453" s="241"/>
    </row>
    <row r="454" spans="1:2">
      <c r="A454"/>
      <c r="B454" s="241"/>
    </row>
    <row r="455" spans="1:2">
      <c r="A455"/>
      <c r="B455" s="241"/>
    </row>
    <row r="456" spans="1:2">
      <c r="A456"/>
      <c r="B456" s="241"/>
    </row>
    <row r="457" spans="1:2">
      <c r="A457"/>
      <c r="B457" s="241"/>
    </row>
    <row r="458" spans="1:2">
      <c r="A458"/>
      <c r="B458" s="241"/>
    </row>
    <row r="459" spans="1:2">
      <c r="A459"/>
      <c r="B459" s="241"/>
    </row>
    <row r="460" spans="1:2">
      <c r="A460"/>
      <c r="B460" s="241"/>
    </row>
    <row r="461" spans="1:2">
      <c r="A461"/>
      <c r="B461" s="241"/>
    </row>
    <row r="462" spans="1:2">
      <c r="A462"/>
      <c r="B462" s="241"/>
    </row>
    <row r="463" spans="1:2">
      <c r="A463"/>
      <c r="B463" s="241"/>
    </row>
    <row r="464" spans="1:2">
      <c r="A464"/>
      <c r="B464" s="241"/>
    </row>
    <row r="465" spans="1:2">
      <c r="A465"/>
      <c r="B465" s="241"/>
    </row>
    <row r="466" spans="1:2">
      <c r="A466"/>
      <c r="B466" s="241"/>
    </row>
    <row r="467" spans="1:2">
      <c r="A467"/>
      <c r="B467" s="241"/>
    </row>
    <row r="468" spans="1:2">
      <c r="A468"/>
      <c r="B468" s="241"/>
    </row>
    <row r="469" spans="1:2">
      <c r="A469"/>
      <c r="B469" s="241"/>
    </row>
    <row r="470" spans="1:2">
      <c r="A470"/>
      <c r="B470" s="241"/>
    </row>
    <row r="471" spans="1:2">
      <c r="A471"/>
      <c r="B471" s="241"/>
    </row>
    <row r="472" spans="1:2">
      <c r="A472"/>
      <c r="B472" s="241"/>
    </row>
    <row r="473" spans="1:2">
      <c r="A473"/>
      <c r="B473" s="241"/>
    </row>
    <row r="474" spans="1:2">
      <c r="A474"/>
      <c r="B474" s="241"/>
    </row>
    <row r="475" spans="1:2">
      <c r="A475"/>
      <c r="B475" s="241"/>
    </row>
    <row r="476" spans="1:2">
      <c r="A476"/>
      <c r="B476" s="241"/>
    </row>
    <row r="477" spans="1:2">
      <c r="A477"/>
      <c r="B477" s="241"/>
    </row>
    <row r="478" spans="1:2">
      <c r="A478"/>
      <c r="B478" s="241"/>
    </row>
    <row r="479" spans="1:2">
      <c r="A479"/>
      <c r="B479" s="241"/>
    </row>
    <row r="480" spans="1:2">
      <c r="A480"/>
      <c r="B480" s="241"/>
    </row>
    <row r="481" spans="1:2">
      <c r="A481"/>
      <c r="B481" s="241"/>
    </row>
    <row r="482" spans="1:2">
      <c r="A482"/>
      <c r="B482" s="241"/>
    </row>
    <row r="483" spans="1:2">
      <c r="A483"/>
      <c r="B483" s="241"/>
    </row>
    <row r="484" spans="1:2">
      <c r="A484"/>
      <c r="B484" s="241"/>
    </row>
    <row r="485" spans="1:2">
      <c r="A485"/>
      <c r="B485" s="241"/>
    </row>
    <row r="486" spans="1:2">
      <c r="A486"/>
      <c r="B486" s="241"/>
    </row>
    <row r="487" spans="1:2">
      <c r="A487"/>
      <c r="B487" s="241"/>
    </row>
    <row r="488" spans="1:2">
      <c r="A488"/>
      <c r="B488" s="241"/>
    </row>
    <row r="489" spans="1:2">
      <c r="A489"/>
      <c r="B489" s="241"/>
    </row>
    <row r="490" spans="1:2">
      <c r="A490"/>
      <c r="B490" s="241"/>
    </row>
    <row r="491" spans="1:2">
      <c r="A491"/>
      <c r="B491" s="241"/>
    </row>
    <row r="492" spans="1:2">
      <c r="A492"/>
      <c r="B492" s="241"/>
    </row>
    <row r="493" spans="1:2">
      <c r="A493"/>
      <c r="B493" s="241"/>
    </row>
    <row r="494" spans="1:2">
      <c r="A494"/>
      <c r="B494" s="241"/>
    </row>
    <row r="495" spans="1:2">
      <c r="A495"/>
      <c r="B495" s="241"/>
    </row>
    <row r="496" spans="1:2">
      <c r="A496"/>
      <c r="B496" s="241"/>
    </row>
    <row r="497" spans="1:2">
      <c r="A497"/>
      <c r="B497" s="241"/>
    </row>
    <row r="498" spans="1:2">
      <c r="A498"/>
      <c r="B498" s="241"/>
    </row>
    <row r="499" spans="1:2">
      <c r="A499"/>
      <c r="B499" s="241"/>
    </row>
    <row r="500" spans="1:2">
      <c r="A500"/>
      <c r="B500" s="241"/>
    </row>
    <row r="501" spans="1:2">
      <c r="A501"/>
      <c r="B501" s="241"/>
    </row>
    <row r="502" spans="1:2">
      <c r="A502"/>
      <c r="B502" s="241"/>
    </row>
    <row r="503" spans="1:2">
      <c r="A503"/>
      <c r="B503" s="241"/>
    </row>
    <row r="504" spans="1:2">
      <c r="A504"/>
      <c r="B504" s="241"/>
    </row>
    <row r="505" spans="1:2">
      <c r="A505"/>
      <c r="B505" s="241"/>
    </row>
    <row r="506" spans="1:2">
      <c r="A506"/>
      <c r="B506" s="241"/>
    </row>
    <row r="507" spans="1:2">
      <c r="A507"/>
      <c r="B507" s="241"/>
    </row>
    <row r="508" spans="1:2">
      <c r="A508"/>
      <c r="B508" s="241"/>
    </row>
    <row r="509" spans="1:2">
      <c r="A509"/>
      <c r="B509" s="241"/>
    </row>
    <row r="510" spans="1:2">
      <c r="A510"/>
      <c r="B510" s="241"/>
    </row>
    <row r="511" spans="1:2">
      <c r="A511"/>
      <c r="B511" s="241"/>
    </row>
    <row r="512" spans="1:2">
      <c r="A512"/>
      <c r="B512" s="241"/>
    </row>
    <row r="513" spans="1:2">
      <c r="A513"/>
      <c r="B513" s="241"/>
    </row>
    <row r="514" spans="1:2">
      <c r="A514"/>
      <c r="B514" s="241"/>
    </row>
    <row r="515" spans="1:2">
      <c r="A515"/>
      <c r="B515" s="241"/>
    </row>
    <row r="516" spans="1:2">
      <c r="A516"/>
      <c r="B516" s="241"/>
    </row>
    <row r="517" spans="1:2">
      <c r="A517"/>
      <c r="B517" s="241"/>
    </row>
    <row r="518" spans="1:2">
      <c r="A518"/>
      <c r="B518" s="241"/>
    </row>
    <row r="519" spans="1:2">
      <c r="A519"/>
      <c r="B519" s="241"/>
    </row>
    <row r="520" spans="1:2">
      <c r="A520"/>
      <c r="B520" s="241"/>
    </row>
    <row r="521" spans="1:2">
      <c r="A521"/>
      <c r="B521" s="241"/>
    </row>
    <row r="522" spans="1:2">
      <c r="A522"/>
      <c r="B522" s="241"/>
    </row>
    <row r="523" spans="1:2">
      <c r="A523"/>
      <c r="B523" s="241"/>
    </row>
    <row r="524" spans="1:2">
      <c r="A524"/>
      <c r="B524" s="241"/>
    </row>
    <row r="525" spans="1:2">
      <c r="A525"/>
      <c r="B525" s="241"/>
    </row>
    <row r="526" spans="1:2">
      <c r="A526"/>
      <c r="B526" s="241"/>
    </row>
    <row r="527" spans="1:2">
      <c r="A527"/>
      <c r="B527" s="241"/>
    </row>
    <row r="528" spans="1:2">
      <c r="A528"/>
      <c r="B528" s="241"/>
    </row>
    <row r="529" spans="1:2">
      <c r="A529"/>
      <c r="B529" s="241"/>
    </row>
    <row r="530" spans="1:2">
      <c r="A530"/>
      <c r="B530" s="241"/>
    </row>
    <row r="531" spans="1:2">
      <c r="A531"/>
      <c r="B531" s="241"/>
    </row>
    <row r="532" spans="1:2">
      <c r="A532"/>
      <c r="B532" s="241"/>
    </row>
    <row r="533" spans="1:2">
      <c r="A533"/>
      <c r="B533" s="241"/>
    </row>
    <row r="534" spans="1:2">
      <c r="A534"/>
      <c r="B534" s="241"/>
    </row>
    <row r="535" spans="1:2">
      <c r="A535"/>
      <c r="B535" s="241"/>
    </row>
    <row r="536" spans="1:2">
      <c r="A536"/>
      <c r="B536" s="241"/>
    </row>
    <row r="537" spans="1:2">
      <c r="A537"/>
      <c r="B537" s="241"/>
    </row>
    <row r="538" spans="1:2">
      <c r="A538"/>
      <c r="B538" s="241"/>
    </row>
    <row r="539" spans="1:2">
      <c r="A539"/>
      <c r="B539" s="241"/>
    </row>
    <row r="540" spans="1:2">
      <c r="A540"/>
      <c r="B540" s="241"/>
    </row>
    <row r="541" spans="1:2">
      <c r="A541"/>
      <c r="B541" s="241"/>
    </row>
    <row r="542" spans="1:2">
      <c r="A542"/>
      <c r="B542" s="241"/>
    </row>
    <row r="543" spans="1:2">
      <c r="A543"/>
      <c r="B543" s="241"/>
    </row>
    <row r="544" spans="1:2">
      <c r="A544"/>
      <c r="B544" s="241"/>
    </row>
    <row r="545" spans="1:2">
      <c r="A545"/>
      <c r="B545" s="241"/>
    </row>
    <row r="546" spans="1:2">
      <c r="A546"/>
      <c r="B546" s="241"/>
    </row>
    <row r="547" spans="1:2">
      <c r="A547"/>
      <c r="B547" s="241"/>
    </row>
    <row r="548" spans="1:2">
      <c r="A548"/>
      <c r="B548" s="241"/>
    </row>
    <row r="549" spans="1:2">
      <c r="A549"/>
      <c r="B549" s="241"/>
    </row>
    <row r="550" spans="1:2">
      <c r="A550"/>
      <c r="B550" s="241"/>
    </row>
    <row r="551" spans="1:2">
      <c r="A551"/>
      <c r="B551" s="241"/>
    </row>
    <row r="552" spans="1:2">
      <c r="A552"/>
      <c r="B552" s="241"/>
    </row>
    <row r="553" spans="1:2">
      <c r="A553"/>
      <c r="B553" s="241"/>
    </row>
    <row r="554" spans="1:2">
      <c r="A554"/>
      <c r="B554" s="241"/>
    </row>
    <row r="555" spans="1:2">
      <c r="A555"/>
      <c r="B555" s="241"/>
    </row>
    <row r="556" spans="1:2">
      <c r="A556"/>
      <c r="B556" s="241"/>
    </row>
    <row r="557" spans="1:2">
      <c r="A557"/>
      <c r="B557" s="241"/>
    </row>
    <row r="558" spans="1:2">
      <c r="A558"/>
      <c r="B558" s="241"/>
    </row>
    <row r="559" spans="1:2">
      <c r="A559"/>
      <c r="B559" s="241"/>
    </row>
    <row r="560" spans="1:2">
      <c r="A560"/>
      <c r="B560" s="241"/>
    </row>
    <row r="561" spans="1:2">
      <c r="A561"/>
      <c r="B561" s="241"/>
    </row>
    <row r="562" spans="1:2">
      <c r="A562"/>
      <c r="B562" s="241"/>
    </row>
    <row r="563" spans="1:2">
      <c r="A563"/>
      <c r="B563" s="241"/>
    </row>
    <row r="564" spans="1:2">
      <c r="A564"/>
      <c r="B564" s="241"/>
    </row>
    <row r="565" spans="1:2">
      <c r="A565"/>
      <c r="B565" s="241"/>
    </row>
    <row r="566" spans="1:2">
      <c r="A566"/>
      <c r="B566" s="241"/>
    </row>
    <row r="567" spans="1:2">
      <c r="A567"/>
      <c r="B567" s="241"/>
    </row>
    <row r="568" spans="1:2">
      <c r="A568"/>
      <c r="B568" s="241"/>
    </row>
    <row r="569" spans="1:2">
      <c r="A569"/>
      <c r="B569" s="241"/>
    </row>
    <row r="570" spans="1:2">
      <c r="A570"/>
      <c r="B570" s="241"/>
    </row>
    <row r="571" spans="1:2">
      <c r="A571"/>
      <c r="B571" s="241"/>
    </row>
    <row r="572" spans="1:2">
      <c r="A572"/>
      <c r="B572" s="241"/>
    </row>
    <row r="573" spans="1:2">
      <c r="A573"/>
      <c r="B573" s="241"/>
    </row>
    <row r="574" spans="1:2">
      <c r="A574"/>
      <c r="B574" s="241"/>
    </row>
    <row r="575" spans="1:2">
      <c r="A575"/>
      <c r="B575" s="241"/>
    </row>
    <row r="576" spans="1:2">
      <c r="A576"/>
      <c r="B576" s="241"/>
    </row>
    <row r="577" spans="1:2">
      <c r="A577"/>
      <c r="B577" s="241"/>
    </row>
    <row r="578" spans="1:2">
      <c r="A578"/>
      <c r="B578" s="241"/>
    </row>
    <row r="579" spans="1:2">
      <c r="A579"/>
      <c r="B579" s="241"/>
    </row>
    <row r="580" spans="1:2">
      <c r="A580"/>
      <c r="B580" s="241"/>
    </row>
    <row r="581" spans="1:2">
      <c r="A581"/>
      <c r="B581" s="241"/>
    </row>
    <row r="582" spans="1:2">
      <c r="A582"/>
      <c r="B582" s="241"/>
    </row>
    <row r="583" spans="1:2">
      <c r="A583"/>
      <c r="B583" s="241"/>
    </row>
    <row r="584" spans="1:2">
      <c r="A584"/>
      <c r="B584" s="241"/>
    </row>
    <row r="585" spans="1:2">
      <c r="A585"/>
      <c r="B585" s="241"/>
    </row>
    <row r="586" spans="1:2">
      <c r="A586"/>
      <c r="B586" s="241"/>
    </row>
    <row r="587" spans="1:2">
      <c r="A587"/>
      <c r="B587" s="241"/>
    </row>
    <row r="588" spans="1:2">
      <c r="A588"/>
      <c r="B588" s="241"/>
    </row>
    <row r="589" spans="1:2">
      <c r="A589"/>
      <c r="B589" s="241"/>
    </row>
    <row r="590" spans="1:2">
      <c r="A590"/>
      <c r="B590" s="241"/>
    </row>
    <row r="591" spans="1:2">
      <c r="A591"/>
      <c r="B591" s="241"/>
    </row>
    <row r="592" spans="1:2">
      <c r="A592"/>
      <c r="B592" s="241"/>
    </row>
    <row r="593" spans="1:2">
      <c r="A593"/>
      <c r="B593" s="241"/>
    </row>
    <row r="594" spans="1:2">
      <c r="A594"/>
      <c r="B594" s="241"/>
    </row>
    <row r="595" spans="1:2">
      <c r="A595"/>
      <c r="B595" s="241"/>
    </row>
    <row r="596" spans="1:2">
      <c r="A596"/>
      <c r="B596" s="241"/>
    </row>
    <row r="597" spans="1:2">
      <c r="A597"/>
      <c r="B597" s="241"/>
    </row>
    <row r="598" spans="1:2">
      <c r="A598"/>
      <c r="B598" s="241"/>
    </row>
    <row r="599" spans="1:2">
      <c r="A599"/>
      <c r="B599" s="241"/>
    </row>
    <row r="600" spans="1:2">
      <c r="A600"/>
      <c r="B600" s="241"/>
    </row>
    <row r="601" spans="1:2">
      <c r="A601"/>
      <c r="B601" s="241"/>
    </row>
    <row r="602" spans="1:2">
      <c r="A602"/>
      <c r="B602" s="241"/>
    </row>
    <row r="603" spans="1:2">
      <c r="A603"/>
      <c r="B603" s="241"/>
    </row>
    <row r="604" spans="1:2">
      <c r="A604"/>
      <c r="B604" s="241"/>
    </row>
    <row r="605" spans="1:2">
      <c r="A605"/>
      <c r="B605" s="241"/>
    </row>
    <row r="606" spans="1:2">
      <c r="A606"/>
      <c r="B606" s="241"/>
    </row>
    <row r="607" spans="1:2">
      <c r="A607"/>
      <c r="B607" s="241"/>
    </row>
    <row r="608" spans="1:2">
      <c r="A608"/>
      <c r="B608" s="241"/>
    </row>
    <row r="609" spans="1:2">
      <c r="A609"/>
      <c r="B609" s="241"/>
    </row>
    <row r="610" spans="1:2">
      <c r="A610"/>
      <c r="B610" s="241"/>
    </row>
    <row r="611" spans="1:2">
      <c r="A611"/>
      <c r="B611" s="241"/>
    </row>
    <row r="612" spans="1:2">
      <c r="A612"/>
      <c r="B612" s="241"/>
    </row>
    <row r="613" spans="1:2">
      <c r="A613"/>
      <c r="B613" s="241"/>
    </row>
    <row r="614" spans="1:2">
      <c r="A614"/>
      <c r="B614" s="241"/>
    </row>
    <row r="615" spans="1:2">
      <c r="A615"/>
      <c r="B615" s="241"/>
    </row>
    <row r="616" spans="1:2">
      <c r="A616"/>
      <c r="B616" s="241"/>
    </row>
    <row r="617" spans="1:2">
      <c r="A617"/>
      <c r="B617" s="241"/>
    </row>
    <row r="618" spans="1:2">
      <c r="A618"/>
      <c r="B618" s="241"/>
    </row>
    <row r="619" spans="1:2">
      <c r="A619"/>
      <c r="B619" s="241"/>
    </row>
    <row r="620" spans="1:2">
      <c r="A620"/>
      <c r="B620" s="241"/>
    </row>
    <row r="621" spans="1:2">
      <c r="A621"/>
      <c r="B621" s="241"/>
    </row>
    <row r="622" spans="1:2">
      <c r="A622"/>
      <c r="B622" s="241"/>
    </row>
    <row r="623" spans="1:2">
      <c r="A623"/>
      <c r="B623" s="241"/>
    </row>
    <row r="624" spans="1:2">
      <c r="A624"/>
      <c r="B624" s="241"/>
    </row>
    <row r="625" spans="1:2">
      <c r="A625"/>
      <c r="B625" s="241"/>
    </row>
    <row r="626" spans="1:2">
      <c r="A626"/>
      <c r="B626" s="241"/>
    </row>
    <row r="627" spans="1:2">
      <c r="A627"/>
      <c r="B627" s="241"/>
    </row>
    <row r="628" spans="1:2">
      <c r="A628"/>
      <c r="B628" s="241"/>
    </row>
    <row r="629" spans="1:2">
      <c r="A629"/>
      <c r="B629" s="241"/>
    </row>
    <row r="630" spans="1:2">
      <c r="A630"/>
      <c r="B630" s="241"/>
    </row>
    <row r="631" spans="1:2">
      <c r="A631"/>
      <c r="B631" s="241"/>
    </row>
    <row r="632" spans="1:2">
      <c r="A632"/>
      <c r="B632" s="241"/>
    </row>
    <row r="633" spans="1:2">
      <c r="A633"/>
      <c r="B633" s="241"/>
    </row>
    <row r="634" spans="1:2">
      <c r="A634"/>
      <c r="B634" s="241"/>
    </row>
    <row r="635" spans="1:2">
      <c r="A635"/>
      <c r="B635" s="241"/>
    </row>
    <row r="636" spans="1:2">
      <c r="A636"/>
      <c r="B636" s="241"/>
    </row>
    <row r="637" spans="1:2">
      <c r="A637"/>
      <c r="B637" s="241"/>
    </row>
    <row r="638" spans="1:2">
      <c r="A638"/>
      <c r="B638" s="241"/>
    </row>
    <row r="639" spans="1:2">
      <c r="A639"/>
      <c r="B639" s="241"/>
    </row>
    <row r="640" spans="1:2">
      <c r="A640"/>
      <c r="B640" s="241"/>
    </row>
    <row r="641" spans="1:2">
      <c r="A641"/>
      <c r="B641" s="241"/>
    </row>
    <row r="642" spans="1:2">
      <c r="A642"/>
      <c r="B642" s="241"/>
    </row>
    <row r="643" spans="1:2">
      <c r="A643"/>
      <c r="B643" s="241"/>
    </row>
    <row r="644" spans="1:2">
      <c r="A644"/>
      <c r="B644" s="241"/>
    </row>
    <row r="645" spans="1:2">
      <c r="A645"/>
      <c r="B645" s="241"/>
    </row>
    <row r="646" spans="1:2">
      <c r="A646"/>
      <c r="B646" s="241"/>
    </row>
    <row r="647" spans="1:2">
      <c r="A647"/>
      <c r="B647" s="241"/>
    </row>
    <row r="648" spans="1:2">
      <c r="A648"/>
      <c r="B648" s="241"/>
    </row>
    <row r="649" spans="1:2">
      <c r="A649"/>
      <c r="B649" s="241"/>
    </row>
    <row r="650" spans="1:2">
      <c r="A650"/>
      <c r="B650" s="241"/>
    </row>
    <row r="651" spans="1:2">
      <c r="A651"/>
      <c r="B651" s="241"/>
    </row>
    <row r="652" spans="1:2">
      <c r="A652"/>
      <c r="B652" s="241"/>
    </row>
    <row r="653" spans="1:2">
      <c r="A653"/>
      <c r="B653" s="241"/>
    </row>
    <row r="654" spans="1:2">
      <c r="A654"/>
      <c r="B654" s="241"/>
    </row>
    <row r="655" spans="1:2">
      <c r="A655"/>
      <c r="B655" s="241"/>
    </row>
    <row r="656" spans="1:2">
      <c r="A656"/>
      <c r="B656" s="241"/>
    </row>
    <row r="657" spans="1:2">
      <c r="A657"/>
      <c r="B657" s="241"/>
    </row>
    <row r="658" spans="1:2">
      <c r="A658"/>
      <c r="B658" s="241"/>
    </row>
    <row r="659" spans="1:2">
      <c r="A659"/>
      <c r="B659" s="241"/>
    </row>
    <row r="660" spans="1:2">
      <c r="A660"/>
      <c r="B660" s="241"/>
    </row>
    <row r="661" spans="1:2">
      <c r="A661"/>
      <c r="B661" s="241"/>
    </row>
    <row r="662" spans="1:2">
      <c r="A662"/>
      <c r="B662" s="241"/>
    </row>
    <row r="663" spans="1:2">
      <c r="A663"/>
      <c r="B663" s="241"/>
    </row>
    <row r="664" spans="1:2">
      <c r="A664"/>
      <c r="B664" s="241"/>
    </row>
    <row r="665" spans="1:2">
      <c r="A665"/>
      <c r="B665" s="241"/>
    </row>
    <row r="666" spans="1:2">
      <c r="A666"/>
      <c r="B666" s="241"/>
    </row>
    <row r="667" spans="1:2">
      <c r="A667"/>
      <c r="B667" s="241"/>
    </row>
    <row r="668" spans="1:2">
      <c r="A668"/>
      <c r="B668" s="241"/>
    </row>
    <row r="669" spans="1:2">
      <c r="A669"/>
      <c r="B669" s="241"/>
    </row>
    <row r="670" spans="1:2">
      <c r="A670"/>
      <c r="B670" s="241"/>
    </row>
    <row r="671" spans="1:2">
      <c r="A671"/>
      <c r="B671" s="241"/>
    </row>
    <row r="672" spans="1:2">
      <c r="A672"/>
      <c r="B672" s="241"/>
    </row>
    <row r="673" spans="1:2">
      <c r="A673"/>
      <c r="B673" s="241"/>
    </row>
    <row r="674" spans="1:2">
      <c r="A674"/>
      <c r="B674" s="241"/>
    </row>
    <row r="675" spans="1:2">
      <c r="A675"/>
      <c r="B675" s="241"/>
    </row>
    <row r="676" spans="1:2">
      <c r="A676"/>
      <c r="B676" s="241"/>
    </row>
    <row r="677" spans="1:2">
      <c r="A677"/>
      <c r="B677" s="241"/>
    </row>
    <row r="678" spans="1:2">
      <c r="A678"/>
      <c r="B678" s="241"/>
    </row>
    <row r="679" spans="1:2">
      <c r="A679"/>
      <c r="B679" s="241"/>
    </row>
    <row r="680" spans="1:2">
      <c r="A680"/>
      <c r="B680" s="241"/>
    </row>
    <row r="681" spans="1:2">
      <c r="A681"/>
      <c r="B681" s="241"/>
    </row>
    <row r="682" spans="1:2">
      <c r="A682"/>
      <c r="B682" s="241"/>
    </row>
    <row r="683" spans="1:2">
      <c r="A683"/>
      <c r="B683" s="241"/>
    </row>
    <row r="684" spans="1:2">
      <c r="A684"/>
      <c r="B684" s="241"/>
    </row>
    <row r="685" spans="1:2">
      <c r="A685"/>
      <c r="B685" s="241"/>
    </row>
    <row r="686" spans="1:2">
      <c r="A686"/>
      <c r="B686" s="241"/>
    </row>
    <row r="687" spans="1:2">
      <c r="A687"/>
      <c r="B687" s="241"/>
    </row>
    <row r="688" spans="1:2">
      <c r="A688"/>
      <c r="B688" s="241"/>
    </row>
    <row r="689" spans="1:2">
      <c r="A689"/>
      <c r="B689" s="241"/>
    </row>
    <row r="690" spans="1:2">
      <c r="A690"/>
      <c r="B690" s="241"/>
    </row>
    <row r="691" spans="1:2">
      <c r="A691"/>
      <c r="B691" s="241"/>
    </row>
    <row r="692" spans="1:2">
      <c r="A692"/>
      <c r="B692" s="241"/>
    </row>
    <row r="693" spans="1:2">
      <c r="A693"/>
      <c r="B693" s="241"/>
    </row>
    <row r="694" spans="1:2">
      <c r="A694"/>
      <c r="B694" s="241"/>
    </row>
    <row r="695" spans="1:2">
      <c r="A695"/>
      <c r="B695" s="241"/>
    </row>
    <row r="696" spans="1:2">
      <c r="A696"/>
      <c r="B696" s="241"/>
    </row>
    <row r="697" spans="1:2">
      <c r="A697"/>
      <c r="B697" s="241"/>
    </row>
    <row r="698" spans="1:2">
      <c r="A698"/>
      <c r="B698" s="241"/>
    </row>
    <row r="699" spans="1:2">
      <c r="A699"/>
      <c r="B699" s="241"/>
    </row>
    <row r="700" spans="1:2">
      <c r="A700"/>
      <c r="B700" s="241"/>
    </row>
    <row r="701" spans="1:2">
      <c r="A701"/>
      <c r="B701" s="241"/>
    </row>
    <row r="702" spans="1:2">
      <c r="A702"/>
      <c r="B702" s="241"/>
    </row>
    <row r="703" spans="1:2">
      <c r="A703"/>
      <c r="B703" s="241"/>
    </row>
    <row r="704" spans="1:2">
      <c r="A704"/>
      <c r="B704" s="241"/>
    </row>
    <row r="705" spans="1:2">
      <c r="A705"/>
      <c r="B705" s="241"/>
    </row>
    <row r="706" spans="1:2">
      <c r="A706"/>
      <c r="B706" s="241"/>
    </row>
    <row r="707" spans="1:2">
      <c r="A707"/>
      <c r="B707" s="241"/>
    </row>
    <row r="708" spans="1:2">
      <c r="A708"/>
      <c r="B708" s="241"/>
    </row>
    <row r="709" spans="1:2">
      <c r="A709"/>
      <c r="B709" s="241"/>
    </row>
    <row r="710" spans="1:2">
      <c r="A710"/>
      <c r="B710" s="241"/>
    </row>
    <row r="711" spans="1:2">
      <c r="A711"/>
      <c r="B711" s="241"/>
    </row>
    <row r="712" spans="1:2">
      <c r="A712"/>
      <c r="B712" s="241"/>
    </row>
    <row r="713" spans="1:2">
      <c r="A713"/>
      <c r="B713" s="241"/>
    </row>
    <row r="714" spans="1:2">
      <c r="A714"/>
      <c r="B714" s="241"/>
    </row>
    <row r="715" spans="1:2">
      <c r="A715"/>
      <c r="B715" s="241"/>
    </row>
    <row r="716" spans="1:2">
      <c r="A716"/>
      <c r="B716" s="241"/>
    </row>
    <row r="717" spans="1:2">
      <c r="A717"/>
      <c r="B717" s="241"/>
    </row>
    <row r="718" spans="1:2">
      <c r="A718"/>
      <c r="B718" s="241"/>
    </row>
    <row r="719" spans="1:2">
      <c r="A719"/>
      <c r="B719" s="241"/>
    </row>
    <row r="720" spans="1:2">
      <c r="A720"/>
      <c r="B720" s="241"/>
    </row>
    <row r="721" spans="1:2">
      <c r="A721"/>
      <c r="B721" s="241"/>
    </row>
    <row r="722" spans="1:2">
      <c r="A722"/>
      <c r="B722" s="241"/>
    </row>
    <row r="723" spans="1:2">
      <c r="A723"/>
      <c r="B723" s="241"/>
    </row>
    <row r="724" spans="1:2">
      <c r="A724"/>
      <c r="B724" s="241"/>
    </row>
    <row r="725" spans="1:2">
      <c r="A725"/>
      <c r="B725" s="241"/>
    </row>
    <row r="726" spans="1:2">
      <c r="A726"/>
      <c r="B726" s="241"/>
    </row>
    <row r="727" spans="1:2">
      <c r="A727"/>
      <c r="B727" s="241"/>
    </row>
    <row r="728" spans="1:2">
      <c r="A728"/>
      <c r="B728" s="241"/>
    </row>
    <row r="729" spans="1:2">
      <c r="A729"/>
      <c r="B729" s="241"/>
    </row>
    <row r="730" spans="1:2">
      <c r="A730"/>
      <c r="B730" s="241"/>
    </row>
    <row r="731" spans="1:2">
      <c r="A731"/>
      <c r="B731" s="241"/>
    </row>
    <row r="732" spans="1:2">
      <c r="A732"/>
      <c r="B732" s="241"/>
    </row>
    <row r="733" spans="1:2">
      <c r="A733"/>
      <c r="B733" s="241"/>
    </row>
    <row r="734" spans="1:2">
      <c r="A734"/>
      <c r="B734" s="241"/>
    </row>
    <row r="735" spans="1:2">
      <c r="A735"/>
      <c r="B735" s="241"/>
    </row>
    <row r="736" spans="1:2">
      <c r="A736"/>
      <c r="B736" s="241"/>
    </row>
    <row r="737" spans="1:2">
      <c r="A737"/>
      <c r="B737" s="241"/>
    </row>
    <row r="738" spans="1:2">
      <c r="A738"/>
      <c r="B738" s="241"/>
    </row>
    <row r="739" spans="1:2">
      <c r="A739"/>
      <c r="B739" s="241"/>
    </row>
    <row r="740" spans="1:2">
      <c r="A740"/>
      <c r="B740" s="241"/>
    </row>
    <row r="741" spans="1:2">
      <c r="A741"/>
      <c r="B741" s="241"/>
    </row>
    <row r="742" spans="1:2">
      <c r="A742"/>
      <c r="B742" s="241"/>
    </row>
    <row r="743" spans="1:2">
      <c r="A743"/>
      <c r="B743" s="241"/>
    </row>
    <row r="744" spans="1:2">
      <c r="A744"/>
      <c r="B744" s="241"/>
    </row>
    <row r="745" spans="1:2">
      <c r="A745"/>
      <c r="B745" s="241"/>
    </row>
    <row r="746" spans="1:2">
      <c r="A746"/>
      <c r="B746" s="241"/>
    </row>
    <row r="747" spans="1:2">
      <c r="A747"/>
      <c r="B747" s="241"/>
    </row>
    <row r="748" spans="1:2">
      <c r="A748"/>
      <c r="B748" s="241"/>
    </row>
    <row r="749" spans="1:2">
      <c r="A749"/>
      <c r="B749" s="241"/>
    </row>
    <row r="750" spans="1:2">
      <c r="A750"/>
      <c r="B750" s="241"/>
    </row>
    <row r="751" spans="1:2">
      <c r="A751"/>
      <c r="B751" s="241"/>
    </row>
    <row r="752" spans="1:2">
      <c r="A752"/>
      <c r="B752" s="241"/>
    </row>
    <row r="753" spans="1:2">
      <c r="A753"/>
      <c r="B753" s="241"/>
    </row>
    <row r="754" spans="1:2">
      <c r="A754"/>
      <c r="B754" s="241"/>
    </row>
    <row r="755" spans="1:2">
      <c r="A755"/>
      <c r="B755" s="241"/>
    </row>
    <row r="756" spans="1:2">
      <c r="A756"/>
      <c r="B756" s="241"/>
    </row>
    <row r="757" spans="1:2">
      <c r="A757"/>
      <c r="B757" s="241"/>
    </row>
    <row r="758" spans="1:2">
      <c r="A758"/>
      <c r="B758" s="241"/>
    </row>
    <row r="759" spans="1:2">
      <c r="A759"/>
      <c r="B759" s="241"/>
    </row>
    <row r="760" spans="1:2">
      <c r="A760"/>
      <c r="B760" s="241"/>
    </row>
    <row r="761" spans="1:2">
      <c r="A761"/>
      <c r="B761" s="241"/>
    </row>
    <row r="762" spans="1:2">
      <c r="A762"/>
      <c r="B762" s="241"/>
    </row>
    <row r="763" spans="1:2">
      <c r="A763"/>
      <c r="B763" s="241"/>
    </row>
    <row r="764" spans="1:2">
      <c r="A764"/>
      <c r="B764" s="241"/>
    </row>
    <row r="765" spans="1:2">
      <c r="A765"/>
      <c r="B765" s="241"/>
    </row>
    <row r="766" spans="1:2">
      <c r="A766"/>
      <c r="B766" s="241"/>
    </row>
    <row r="767" spans="1:2">
      <c r="A767"/>
      <c r="B767" s="241"/>
    </row>
    <row r="768" spans="1:2">
      <c r="A768"/>
      <c r="B768" s="241"/>
    </row>
    <row r="769" spans="1:2">
      <c r="A769"/>
      <c r="B769" s="241"/>
    </row>
    <row r="770" spans="1:2">
      <c r="A770"/>
      <c r="B770" s="241"/>
    </row>
    <row r="771" spans="1:2">
      <c r="A771"/>
      <c r="B771" s="241"/>
    </row>
    <row r="772" spans="1:2">
      <c r="A772"/>
      <c r="B772" s="241"/>
    </row>
    <row r="773" spans="1:2">
      <c r="A773"/>
      <c r="B773" s="241"/>
    </row>
    <row r="774" spans="1:2">
      <c r="A774"/>
      <c r="B774" s="241"/>
    </row>
    <row r="775" spans="1:2">
      <c r="A775"/>
      <c r="B775" s="241"/>
    </row>
    <row r="776" spans="1:2">
      <c r="A776"/>
      <c r="B776" s="241"/>
    </row>
    <row r="777" spans="1:2">
      <c r="A777"/>
      <c r="B777" s="241"/>
    </row>
    <row r="778" spans="1:2">
      <c r="A778"/>
      <c r="B778" s="241"/>
    </row>
    <row r="779" spans="1:2">
      <c r="A779"/>
      <c r="B779" s="241"/>
    </row>
    <row r="780" spans="1:2">
      <c r="A780"/>
      <c r="B780" s="241"/>
    </row>
    <row r="781" spans="1:2">
      <c r="A781"/>
      <c r="B781" s="241"/>
    </row>
    <row r="782" spans="1:2">
      <c r="A782"/>
      <c r="B782" s="241"/>
    </row>
    <row r="783" spans="1:2">
      <c r="A783"/>
      <c r="B783" s="241"/>
    </row>
    <row r="784" spans="1:2">
      <c r="A784"/>
      <c r="B784" s="241"/>
    </row>
    <row r="785" spans="1:2">
      <c r="A785"/>
      <c r="B785" s="241"/>
    </row>
    <row r="786" spans="1:2">
      <c r="A786"/>
      <c r="B786" s="241"/>
    </row>
    <row r="787" spans="1:2">
      <c r="A787"/>
      <c r="B787" s="241"/>
    </row>
    <row r="788" spans="1:2">
      <c r="A788"/>
      <c r="B788" s="241"/>
    </row>
    <row r="789" spans="1:2">
      <c r="A789"/>
      <c r="B789" s="241"/>
    </row>
    <row r="790" spans="1:2">
      <c r="A790"/>
      <c r="B790" s="241"/>
    </row>
    <row r="791" spans="1:2">
      <c r="A791"/>
      <c r="B791" s="241"/>
    </row>
    <row r="792" spans="1:2">
      <c r="A792"/>
      <c r="B792" s="241"/>
    </row>
    <row r="793" spans="1:2">
      <c r="A793"/>
      <c r="B793" s="241"/>
    </row>
    <row r="794" spans="1:2">
      <c r="A794"/>
      <c r="B794" s="241"/>
    </row>
    <row r="795" spans="1:2">
      <c r="A795"/>
      <c r="B795" s="241"/>
    </row>
    <row r="796" spans="1:2">
      <c r="A796"/>
      <c r="B796" s="241"/>
    </row>
    <row r="797" spans="1:2">
      <c r="A797"/>
      <c r="B797" s="241"/>
    </row>
    <row r="798" spans="1:2">
      <c r="A798"/>
      <c r="B798" s="241"/>
    </row>
    <row r="799" spans="1:2">
      <c r="A799"/>
      <c r="B799" s="241"/>
    </row>
    <row r="800" spans="1:2">
      <c r="A800"/>
      <c r="B800" s="241"/>
    </row>
    <row r="801" spans="1:2">
      <c r="A801"/>
      <c r="B801" s="241"/>
    </row>
    <row r="802" spans="1:2">
      <c r="A802"/>
      <c r="B802" s="241"/>
    </row>
    <row r="803" spans="1:2">
      <c r="A803"/>
      <c r="B803" s="241"/>
    </row>
    <row r="804" spans="1:2">
      <c r="A804"/>
      <c r="B804" s="241"/>
    </row>
    <row r="805" spans="1:2">
      <c r="A805"/>
      <c r="B805" s="241"/>
    </row>
    <row r="806" spans="1:2">
      <c r="A806"/>
      <c r="B806" s="241"/>
    </row>
    <row r="807" spans="1:2">
      <c r="A807"/>
      <c r="B807" s="241"/>
    </row>
    <row r="808" spans="1:2">
      <c r="A808"/>
      <c r="B808" s="241"/>
    </row>
    <row r="809" spans="1:2">
      <c r="A809"/>
      <c r="B809" s="241"/>
    </row>
    <row r="810" spans="1:2">
      <c r="A810"/>
      <c r="B810" s="241"/>
    </row>
    <row r="811" spans="1:2">
      <c r="A811"/>
      <c r="B811" s="241"/>
    </row>
    <row r="812" spans="1:2">
      <c r="A812"/>
      <c r="B812" s="241"/>
    </row>
    <row r="813" spans="1:2">
      <c r="A813"/>
      <c r="B813" s="241"/>
    </row>
    <row r="814" spans="1:2">
      <c r="A814"/>
      <c r="B814" s="241"/>
    </row>
    <row r="815" spans="1:2">
      <c r="A815"/>
      <c r="B815" s="241"/>
    </row>
    <row r="816" spans="1:2">
      <c r="A816"/>
      <c r="B816" s="241"/>
    </row>
    <row r="817" spans="1:2">
      <c r="A817"/>
      <c r="B817" s="241"/>
    </row>
    <row r="818" spans="1:2">
      <c r="A818"/>
      <c r="B818" s="241"/>
    </row>
    <row r="819" spans="1:2">
      <c r="A819"/>
      <c r="B819" s="241"/>
    </row>
    <row r="820" spans="1:2">
      <c r="A820"/>
      <c r="B820" s="241"/>
    </row>
    <row r="821" spans="1:2">
      <c r="A821"/>
      <c r="B821" s="241"/>
    </row>
    <row r="822" spans="1:2">
      <c r="A822"/>
      <c r="B822" s="241"/>
    </row>
    <row r="823" spans="1:2">
      <c r="A823"/>
      <c r="B823" s="241"/>
    </row>
    <row r="824" spans="1:2">
      <c r="A824"/>
      <c r="B824" s="241"/>
    </row>
    <row r="825" spans="1:2">
      <c r="A825"/>
      <c r="B825" s="241"/>
    </row>
    <row r="826" spans="1:2">
      <c r="A826"/>
      <c r="B826" s="241"/>
    </row>
    <row r="827" spans="1:2">
      <c r="A827"/>
      <c r="B827" s="241"/>
    </row>
    <row r="828" spans="1:2">
      <c r="A828"/>
      <c r="B828" s="241"/>
    </row>
    <row r="829" spans="1:2">
      <c r="A829"/>
      <c r="B829" s="241"/>
    </row>
    <row r="830" spans="1:2">
      <c r="A830"/>
      <c r="B830" s="241"/>
    </row>
    <row r="831" spans="1:2">
      <c r="A831"/>
      <c r="B831" s="241"/>
    </row>
    <row r="832" spans="1:2">
      <c r="A832"/>
      <c r="B832" s="241"/>
    </row>
    <row r="833" spans="1:2">
      <c r="A833"/>
      <c r="B833" s="241"/>
    </row>
    <row r="834" spans="1:2">
      <c r="A834"/>
      <c r="B834" s="241"/>
    </row>
    <row r="835" spans="1:2">
      <c r="A835"/>
      <c r="B835" s="241"/>
    </row>
    <row r="836" spans="1:2">
      <c r="A836"/>
      <c r="B836" s="241"/>
    </row>
    <row r="837" spans="1:2">
      <c r="A837"/>
      <c r="B837" s="241"/>
    </row>
    <row r="838" spans="1:2">
      <c r="A838"/>
      <c r="B838" s="241"/>
    </row>
    <row r="839" spans="1:2">
      <c r="A839"/>
      <c r="B839" s="241"/>
    </row>
    <row r="840" spans="1:2">
      <c r="A840"/>
      <c r="B840" s="241"/>
    </row>
    <row r="841" spans="1:2">
      <c r="A841"/>
      <c r="B841" s="241"/>
    </row>
    <row r="842" spans="1:2">
      <c r="A842"/>
      <c r="B842" s="241"/>
    </row>
    <row r="843" spans="1:2">
      <c r="A843"/>
      <c r="B843" s="241"/>
    </row>
    <row r="844" spans="1:2">
      <c r="A844"/>
      <c r="B844" s="241"/>
    </row>
    <row r="845" spans="1:2">
      <c r="A845"/>
      <c r="B845" s="241"/>
    </row>
    <row r="846" spans="1:2">
      <c r="A846"/>
      <c r="B846" s="241"/>
    </row>
    <row r="847" spans="1:2">
      <c r="A847"/>
      <c r="B847" s="241"/>
    </row>
    <row r="848" spans="1:2">
      <c r="A848"/>
      <c r="B848" s="241"/>
    </row>
    <row r="849" spans="1:2">
      <c r="A849"/>
      <c r="B849" s="241"/>
    </row>
    <row r="850" spans="1:2">
      <c r="A850"/>
      <c r="B850" s="241"/>
    </row>
    <row r="851" spans="1:2">
      <c r="A851"/>
      <c r="B851" s="241"/>
    </row>
    <row r="852" spans="1:2">
      <c r="A852"/>
      <c r="B852" s="241"/>
    </row>
    <row r="853" spans="1:2">
      <c r="A853"/>
      <c r="B853" s="241"/>
    </row>
    <row r="854" spans="1:2">
      <c r="A854"/>
      <c r="B854" s="241"/>
    </row>
    <row r="855" spans="1:2">
      <c r="A855"/>
      <c r="B855" s="241"/>
    </row>
    <row r="856" spans="1:2">
      <c r="A856"/>
      <c r="B856" s="241"/>
    </row>
    <row r="857" spans="1:2">
      <c r="A857"/>
      <c r="B857" s="241"/>
    </row>
    <row r="858" spans="1:2">
      <c r="A858"/>
      <c r="B858" s="241"/>
    </row>
    <row r="859" spans="1:2">
      <c r="A859"/>
      <c r="B859" s="241"/>
    </row>
    <row r="860" spans="1:2">
      <c r="A860"/>
      <c r="B860" s="241"/>
    </row>
    <row r="861" spans="1:2">
      <c r="A861"/>
      <c r="B861" s="241"/>
    </row>
    <row r="862" spans="1:2">
      <c r="A862"/>
      <c r="B862" s="241"/>
    </row>
    <row r="863" spans="1:2">
      <c r="A863"/>
      <c r="B863" s="241"/>
    </row>
    <row r="864" spans="1:2">
      <c r="A864"/>
      <c r="B864" s="241"/>
    </row>
    <row r="865" spans="1:2">
      <c r="A865"/>
      <c r="B865" s="241"/>
    </row>
    <row r="866" spans="1:2">
      <c r="A866"/>
      <c r="B866" s="241"/>
    </row>
    <row r="867" spans="1:2">
      <c r="A867"/>
      <c r="B867" s="241"/>
    </row>
    <row r="868" spans="1:2">
      <c r="A868"/>
      <c r="B868" s="241"/>
    </row>
    <row r="869" spans="1:2">
      <c r="A869"/>
      <c r="B869" s="241"/>
    </row>
    <row r="870" spans="1:2">
      <c r="A870"/>
      <c r="B870" s="241"/>
    </row>
    <row r="871" spans="1:2">
      <c r="A871"/>
      <c r="B871" s="241"/>
    </row>
    <row r="872" spans="1:2">
      <c r="A872"/>
      <c r="B872" s="241"/>
    </row>
    <row r="873" spans="1:2">
      <c r="A873"/>
      <c r="B873" s="241"/>
    </row>
    <row r="874" spans="1:2">
      <c r="A874"/>
      <c r="B874" s="241"/>
    </row>
    <row r="875" spans="1:2">
      <c r="A875"/>
      <c r="B875" s="241"/>
    </row>
    <row r="876" spans="1:2">
      <c r="A876"/>
      <c r="B876" s="241"/>
    </row>
    <row r="877" spans="1:2">
      <c r="A877"/>
      <c r="B877" s="241"/>
    </row>
    <row r="878" spans="1:2">
      <c r="A878"/>
      <c r="B878" s="241"/>
    </row>
    <row r="879" spans="1:2">
      <c r="A879"/>
      <c r="B879" s="241"/>
    </row>
    <row r="880" spans="1:2">
      <c r="A880"/>
      <c r="B880" s="241"/>
    </row>
    <row r="881" spans="1:2">
      <c r="A881"/>
      <c r="B881" s="241"/>
    </row>
    <row r="882" spans="1:2">
      <c r="A882"/>
      <c r="B882" s="241"/>
    </row>
    <row r="883" spans="1:2">
      <c r="A883"/>
      <c r="B883" s="241"/>
    </row>
    <row r="884" spans="1:2">
      <c r="A884"/>
      <c r="B884" s="241"/>
    </row>
    <row r="885" spans="1:2">
      <c r="A885"/>
      <c r="B885" s="241"/>
    </row>
    <row r="886" spans="1:2">
      <c r="A886"/>
      <c r="B886" s="241"/>
    </row>
    <row r="887" spans="1:2">
      <c r="A887"/>
      <c r="B887" s="241"/>
    </row>
    <row r="888" spans="1:2">
      <c r="A888"/>
      <c r="B888" s="241"/>
    </row>
    <row r="889" spans="1:2">
      <c r="A889"/>
      <c r="B889" s="241"/>
    </row>
    <row r="890" spans="1:2">
      <c r="A890"/>
      <c r="B890" s="241"/>
    </row>
    <row r="891" spans="1:2">
      <c r="A891"/>
      <c r="B891" s="241"/>
    </row>
    <row r="892" spans="1:2">
      <c r="A892"/>
      <c r="B892" s="241"/>
    </row>
    <row r="893" spans="1:2">
      <c r="A893"/>
      <c r="B893" s="241"/>
    </row>
    <row r="894" spans="1:2">
      <c r="A894"/>
      <c r="B894" s="241"/>
    </row>
    <row r="895" spans="1:2">
      <c r="A895"/>
      <c r="B895" s="241"/>
    </row>
    <row r="896" spans="1:2">
      <c r="A896"/>
      <c r="B896" s="241"/>
    </row>
    <row r="897" spans="1:2">
      <c r="A897"/>
      <c r="B897" s="241"/>
    </row>
    <row r="898" spans="1:2">
      <c r="A898"/>
      <c r="B898" s="241"/>
    </row>
    <row r="899" spans="1:2">
      <c r="A899"/>
      <c r="B899" s="241"/>
    </row>
    <row r="900" spans="1:2">
      <c r="A900"/>
      <c r="B900" s="241"/>
    </row>
    <row r="901" spans="1:2">
      <c r="A901"/>
      <c r="B901" s="241"/>
    </row>
    <row r="902" spans="1:2">
      <c r="A902"/>
      <c r="B902" s="241"/>
    </row>
    <row r="903" spans="1:2">
      <c r="A903"/>
      <c r="B903" s="241"/>
    </row>
    <row r="904" spans="1:2">
      <c r="A904"/>
      <c r="B904" s="241"/>
    </row>
    <row r="905" spans="1:2">
      <c r="A905"/>
      <c r="B905" s="241"/>
    </row>
    <row r="906" spans="1:2">
      <c r="A906"/>
      <c r="B906" s="241"/>
    </row>
    <row r="907" spans="1:2">
      <c r="A907"/>
      <c r="B907" s="241"/>
    </row>
    <row r="908" spans="1:2">
      <c r="A908"/>
      <c r="B908" s="241"/>
    </row>
    <row r="909" spans="1:2">
      <c r="A909"/>
      <c r="B909" s="241"/>
    </row>
    <row r="910" spans="1:2">
      <c r="A910"/>
      <c r="B910" s="241"/>
    </row>
    <row r="911" spans="1:2">
      <c r="A911"/>
      <c r="B911" s="241"/>
    </row>
    <row r="912" spans="1:2">
      <c r="A912"/>
      <c r="B912" s="241"/>
    </row>
    <row r="913" spans="1:2">
      <c r="A913"/>
      <c r="B913" s="241"/>
    </row>
    <row r="914" spans="1:2">
      <c r="A914"/>
      <c r="B914" s="241"/>
    </row>
    <row r="915" spans="1:2">
      <c r="A915"/>
      <c r="B915" s="241"/>
    </row>
    <row r="916" spans="1:2">
      <c r="A916"/>
      <c r="B916" s="241"/>
    </row>
    <row r="917" spans="1:2">
      <c r="A917"/>
      <c r="B917" s="241"/>
    </row>
    <row r="918" spans="1:2">
      <c r="A918"/>
      <c r="B918" s="241"/>
    </row>
    <row r="919" spans="1:2">
      <c r="A919"/>
      <c r="B919" s="241"/>
    </row>
    <row r="920" spans="1:2">
      <c r="A920"/>
      <c r="B920" s="241"/>
    </row>
    <row r="921" spans="1:2">
      <c r="A921"/>
      <c r="B921" s="241"/>
    </row>
    <row r="922" spans="1:2">
      <c r="A922"/>
      <c r="B922" s="241"/>
    </row>
    <row r="923" spans="1:2">
      <c r="A923"/>
      <c r="B923" s="241"/>
    </row>
    <row r="924" spans="1:2">
      <c r="A924"/>
      <c r="B924" s="241"/>
    </row>
    <row r="925" spans="1:2">
      <c r="A925"/>
      <c r="B925" s="241"/>
    </row>
    <row r="926" spans="1:2">
      <c r="A926"/>
      <c r="B926" s="241"/>
    </row>
    <row r="927" spans="1:2">
      <c r="A927"/>
      <c r="B927" s="241"/>
    </row>
    <row r="928" spans="1:2">
      <c r="A928"/>
      <c r="B928" s="241"/>
    </row>
    <row r="929" spans="1:2">
      <c r="A929"/>
      <c r="B929" s="24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CC15D-098B-458C-89CC-B6A7E9ED1D99}">
  <sheetPr codeName="Sheet39">
    <tabColor theme="9" tint="0.39997558519241921"/>
  </sheetPr>
  <dimension ref="A1:N381"/>
  <sheetViews>
    <sheetView topLeftCell="A96" workbookViewId="0">
      <selection activeCell="A415" sqref="A415:C417"/>
    </sheetView>
  </sheetViews>
  <sheetFormatPr defaultColWidth="8.85546875" defaultRowHeight="15"/>
  <cols>
    <col min="1" max="1" width="31.42578125" style="303" bestFit="1" customWidth="1"/>
    <col min="2" max="5" width="7.7109375" style="303" bestFit="1" customWidth="1"/>
    <col min="6" max="6" width="11.28515625" style="303" bestFit="1" customWidth="1"/>
    <col min="7" max="13" width="10.28515625" style="303" bestFit="1" customWidth="1"/>
    <col min="14" max="17" width="11.85546875" style="303" bestFit="1" customWidth="1"/>
    <col min="18" max="16384" width="8.85546875" style="303"/>
  </cols>
  <sheetData>
    <row r="1" spans="1:14" ht="29.45" customHeight="1">
      <c r="A1" s="302" t="s">
        <v>1841</v>
      </c>
    </row>
    <row r="2" spans="1:14" ht="16.899999999999999" customHeight="1">
      <c r="A2" s="333" t="s">
        <v>1819</v>
      </c>
    </row>
    <row r="3" spans="1:14">
      <c r="A3" s="1055" t="s">
        <v>1816</v>
      </c>
      <c r="B3" s="1055"/>
      <c r="C3" s="1055"/>
    </row>
    <row r="5" spans="1:14" s="306" customFormat="1" ht="22.9" customHeight="1">
      <c r="A5" s="304"/>
      <c r="B5" s="305" t="s">
        <v>1842</v>
      </c>
      <c r="C5" s="305" t="s">
        <v>1843</v>
      </c>
    </row>
    <row r="6" spans="1:14">
      <c r="A6" s="307" t="s">
        <v>1832</v>
      </c>
      <c r="B6" s="307">
        <v>9</v>
      </c>
      <c r="C6" s="307">
        <v>383</v>
      </c>
    </row>
    <row r="7" spans="1:14">
      <c r="A7" s="308" t="s">
        <v>1831</v>
      </c>
      <c r="B7" s="308">
        <v>360</v>
      </c>
      <c r="C7" s="308">
        <v>1499</v>
      </c>
    </row>
    <row r="8" spans="1:14">
      <c r="A8" s="309" t="s">
        <v>1844</v>
      </c>
      <c r="B8" s="309">
        <f>SUM(B6:B7)</f>
        <v>369</v>
      </c>
      <c r="C8" s="309">
        <f>SUM(C6:C7)</f>
        <v>1882</v>
      </c>
    </row>
    <row r="9" spans="1:14">
      <c r="A9" s="310"/>
      <c r="B9" s="310"/>
      <c r="C9" s="310"/>
    </row>
    <row r="10" spans="1:14">
      <c r="A10" s="232" t="s">
        <v>1824</v>
      </c>
      <c r="B10" t="s">
        <v>2419</v>
      </c>
    </row>
    <row r="12" spans="1:14">
      <c r="A12" s="232" t="s">
        <v>1845</v>
      </c>
      <c r="B12" s="232" t="s">
        <v>1398</v>
      </c>
      <c r="C12"/>
      <c r="D12"/>
      <c r="E12"/>
      <c r="F12"/>
      <c r="G12"/>
      <c r="H12"/>
      <c r="I12"/>
      <c r="J12"/>
      <c r="K12"/>
      <c r="L12"/>
      <c r="M12"/>
      <c r="N12"/>
    </row>
    <row r="13" spans="1:14">
      <c r="A13" s="232" t="s">
        <v>1821</v>
      </c>
      <c r="B13" t="s">
        <v>1830</v>
      </c>
      <c r="C13" t="s">
        <v>1834</v>
      </c>
      <c r="D13" t="s">
        <v>1837</v>
      </c>
      <c r="E13" t="s">
        <v>2416</v>
      </c>
      <c r="F13" t="s">
        <v>2414</v>
      </c>
      <c r="G13"/>
      <c r="H13"/>
      <c r="I13"/>
      <c r="J13"/>
      <c r="K13"/>
      <c r="L13"/>
      <c r="M13"/>
      <c r="N13"/>
    </row>
    <row r="14" spans="1:14">
      <c r="A14" t="s">
        <v>1511</v>
      </c>
      <c r="B14" s="756">
        <v>1</v>
      </c>
      <c r="C14" s="756">
        <v>1</v>
      </c>
      <c r="D14" s="756"/>
      <c r="E14" s="756"/>
      <c r="F14" s="756">
        <v>2</v>
      </c>
      <c r="G14"/>
      <c r="H14"/>
      <c r="I14"/>
      <c r="J14"/>
      <c r="K14"/>
      <c r="L14"/>
      <c r="M14"/>
      <c r="N14"/>
    </row>
    <row r="15" spans="1:14">
      <c r="A15" t="s">
        <v>1625</v>
      </c>
      <c r="B15" s="756">
        <v>1</v>
      </c>
      <c r="C15" s="756"/>
      <c r="D15" s="756"/>
      <c r="E15" s="756"/>
      <c r="F15" s="756">
        <v>1</v>
      </c>
      <c r="G15"/>
      <c r="H15"/>
      <c r="I15"/>
      <c r="J15"/>
      <c r="K15"/>
      <c r="L15"/>
      <c r="M15"/>
      <c r="N15"/>
    </row>
    <row r="16" spans="1:14">
      <c r="A16" t="s">
        <v>1662</v>
      </c>
      <c r="B16" s="756"/>
      <c r="C16" s="756">
        <v>1</v>
      </c>
      <c r="D16" s="756"/>
      <c r="E16" s="756"/>
      <c r="F16" s="756">
        <v>1</v>
      </c>
      <c r="G16"/>
      <c r="H16"/>
      <c r="I16"/>
      <c r="J16"/>
      <c r="K16"/>
      <c r="L16"/>
      <c r="M16"/>
      <c r="N16"/>
    </row>
    <row r="17" spans="1:14">
      <c r="A17" t="s">
        <v>1697</v>
      </c>
      <c r="B17" s="756"/>
      <c r="C17" s="756">
        <v>1</v>
      </c>
      <c r="D17" s="756"/>
      <c r="E17" s="756"/>
      <c r="F17" s="756">
        <v>1</v>
      </c>
      <c r="G17"/>
      <c r="H17"/>
      <c r="I17"/>
      <c r="J17"/>
      <c r="K17"/>
      <c r="L17"/>
      <c r="M17"/>
      <c r="N17"/>
    </row>
    <row r="18" spans="1:14">
      <c r="A18" t="s">
        <v>1556</v>
      </c>
      <c r="B18" s="756">
        <v>1</v>
      </c>
      <c r="C18" s="756"/>
      <c r="D18" s="756"/>
      <c r="E18" s="756"/>
      <c r="F18" s="756">
        <v>1</v>
      </c>
      <c r="G18"/>
      <c r="H18"/>
      <c r="I18"/>
      <c r="J18"/>
      <c r="K18"/>
      <c r="L18"/>
      <c r="M18"/>
      <c r="N18"/>
    </row>
    <row r="19" spans="1:14">
      <c r="A19" t="s">
        <v>1624</v>
      </c>
      <c r="B19" s="756">
        <v>1</v>
      </c>
      <c r="C19" s="756"/>
      <c r="D19" s="756"/>
      <c r="E19" s="756"/>
      <c r="F19" s="756">
        <v>1</v>
      </c>
      <c r="G19"/>
      <c r="H19"/>
      <c r="I19"/>
      <c r="J19"/>
      <c r="K19"/>
      <c r="L19"/>
      <c r="M19"/>
      <c r="N19"/>
    </row>
    <row r="20" spans="1:14">
      <c r="A20" t="s">
        <v>1651</v>
      </c>
      <c r="B20" s="756"/>
      <c r="C20" s="756">
        <v>2</v>
      </c>
      <c r="D20" s="756"/>
      <c r="E20" s="756"/>
      <c r="F20" s="756">
        <v>2</v>
      </c>
      <c r="G20"/>
      <c r="H20"/>
      <c r="I20"/>
      <c r="J20"/>
      <c r="K20"/>
      <c r="L20"/>
      <c r="M20"/>
      <c r="N20"/>
    </row>
    <row r="21" spans="1:14">
      <c r="A21" t="s">
        <v>1718</v>
      </c>
      <c r="B21" s="756"/>
      <c r="C21" s="756">
        <v>1</v>
      </c>
      <c r="D21" s="756"/>
      <c r="E21" s="756"/>
      <c r="F21" s="756">
        <v>1</v>
      </c>
      <c r="G21"/>
      <c r="H21"/>
      <c r="I21"/>
      <c r="J21"/>
      <c r="K21"/>
      <c r="L21"/>
      <c r="M21"/>
      <c r="N21"/>
    </row>
    <row r="22" spans="1:14">
      <c r="A22" t="s">
        <v>1591</v>
      </c>
      <c r="B22" s="756">
        <v>1</v>
      </c>
      <c r="C22" s="756"/>
      <c r="D22" s="756"/>
      <c r="E22" s="756"/>
      <c r="F22" s="756">
        <v>1</v>
      </c>
      <c r="G22"/>
      <c r="H22"/>
      <c r="I22"/>
      <c r="J22"/>
      <c r="K22"/>
      <c r="L22"/>
      <c r="M22"/>
      <c r="N22"/>
    </row>
    <row r="23" spans="1:14">
      <c r="A23" t="s">
        <v>1654</v>
      </c>
      <c r="B23" s="756"/>
      <c r="C23" s="756">
        <v>1</v>
      </c>
      <c r="D23" s="756"/>
      <c r="E23" s="756"/>
      <c r="F23" s="756">
        <v>1</v>
      </c>
      <c r="G23"/>
      <c r="H23"/>
      <c r="I23"/>
      <c r="J23"/>
      <c r="K23"/>
      <c r="L23"/>
      <c r="M23"/>
      <c r="N23"/>
    </row>
    <row r="24" spans="1:14">
      <c r="A24" t="s">
        <v>1642</v>
      </c>
      <c r="B24" s="756"/>
      <c r="C24" s="756">
        <v>1</v>
      </c>
      <c r="D24" s="756"/>
      <c r="E24" s="756"/>
      <c r="F24" s="756">
        <v>1</v>
      </c>
      <c r="G24"/>
      <c r="H24"/>
      <c r="I24"/>
      <c r="J24"/>
      <c r="K24"/>
      <c r="L24"/>
      <c r="M24"/>
      <c r="N24"/>
    </row>
    <row r="25" spans="1:14">
      <c r="A25" t="s">
        <v>1605</v>
      </c>
      <c r="B25" s="756">
        <v>1</v>
      </c>
      <c r="C25" s="756"/>
      <c r="D25" s="756"/>
      <c r="E25" s="756"/>
      <c r="F25" s="756">
        <v>1</v>
      </c>
      <c r="G25"/>
      <c r="H25"/>
      <c r="I25"/>
      <c r="J25"/>
      <c r="K25"/>
      <c r="L25"/>
      <c r="M25"/>
      <c r="N25"/>
    </row>
    <row r="26" spans="1:14">
      <c r="A26" t="s">
        <v>1722</v>
      </c>
      <c r="B26" s="756"/>
      <c r="C26" s="756">
        <v>1</v>
      </c>
      <c r="D26" s="756"/>
      <c r="E26" s="756"/>
      <c r="F26" s="756">
        <v>1</v>
      </c>
      <c r="G26"/>
      <c r="H26"/>
      <c r="I26"/>
      <c r="J26"/>
      <c r="K26"/>
      <c r="L26"/>
      <c r="M26"/>
      <c r="N26"/>
    </row>
    <row r="27" spans="1:14">
      <c r="A27" t="s">
        <v>1719</v>
      </c>
      <c r="B27" s="756"/>
      <c r="C27" s="756">
        <v>1</v>
      </c>
      <c r="D27" s="756"/>
      <c r="E27" s="756"/>
      <c r="F27" s="756">
        <v>1</v>
      </c>
      <c r="G27"/>
      <c r="H27"/>
      <c r="I27"/>
      <c r="J27"/>
      <c r="K27"/>
      <c r="L27"/>
      <c r="M27"/>
      <c r="N27"/>
    </row>
    <row r="28" spans="1:14">
      <c r="A28" t="s">
        <v>1572</v>
      </c>
      <c r="B28" s="756">
        <v>1</v>
      </c>
      <c r="C28" s="756"/>
      <c r="D28" s="756"/>
      <c r="E28" s="756"/>
      <c r="F28" s="756">
        <v>1</v>
      </c>
      <c r="G28"/>
      <c r="H28"/>
      <c r="I28"/>
      <c r="J28"/>
      <c r="K28"/>
      <c r="L28"/>
      <c r="M28"/>
      <c r="N28"/>
    </row>
    <row r="29" spans="1:14">
      <c r="A29" t="s">
        <v>1711</v>
      </c>
      <c r="B29" s="756"/>
      <c r="C29" s="756">
        <v>1</v>
      </c>
      <c r="D29" s="756"/>
      <c r="E29" s="756"/>
      <c r="F29" s="756">
        <v>1</v>
      </c>
      <c r="G29"/>
      <c r="H29"/>
      <c r="I29"/>
      <c r="J29"/>
      <c r="K29"/>
      <c r="L29"/>
      <c r="M29"/>
      <c r="N29"/>
    </row>
    <row r="30" spans="1:14">
      <c r="A30" t="s">
        <v>1534</v>
      </c>
      <c r="B30" s="756">
        <v>1</v>
      </c>
      <c r="C30" s="756"/>
      <c r="D30" s="756"/>
      <c r="E30" s="756"/>
      <c r="F30" s="756">
        <v>1</v>
      </c>
      <c r="G30"/>
      <c r="H30"/>
      <c r="I30"/>
      <c r="J30"/>
      <c r="K30"/>
      <c r="L30"/>
      <c r="M30"/>
      <c r="N30"/>
    </row>
    <row r="31" spans="1:14">
      <c r="A31" t="s">
        <v>1738</v>
      </c>
      <c r="B31" s="756"/>
      <c r="C31" s="756">
        <v>1</v>
      </c>
      <c r="D31" s="756"/>
      <c r="E31" s="756"/>
      <c r="F31" s="756">
        <v>1</v>
      </c>
      <c r="G31"/>
      <c r="H31"/>
      <c r="I31"/>
      <c r="J31"/>
      <c r="K31"/>
      <c r="L31"/>
      <c r="M31"/>
      <c r="N31"/>
    </row>
    <row r="32" spans="1:14">
      <c r="A32" t="s">
        <v>1614</v>
      </c>
      <c r="B32" s="756">
        <v>1</v>
      </c>
      <c r="C32" s="756"/>
      <c r="D32" s="756"/>
      <c r="E32" s="756"/>
      <c r="F32" s="756">
        <v>1</v>
      </c>
      <c r="G32"/>
      <c r="H32"/>
      <c r="I32"/>
      <c r="J32"/>
      <c r="K32"/>
      <c r="L32"/>
      <c r="M32"/>
      <c r="N32"/>
    </row>
    <row r="33" spans="1:14">
      <c r="A33" t="s">
        <v>1540</v>
      </c>
      <c r="B33" s="756">
        <v>1</v>
      </c>
      <c r="C33" s="756"/>
      <c r="D33" s="756"/>
      <c r="E33" s="756"/>
      <c r="F33" s="756">
        <v>1</v>
      </c>
      <c r="G33"/>
      <c r="H33"/>
      <c r="I33"/>
      <c r="J33"/>
      <c r="K33"/>
      <c r="L33"/>
      <c r="M33"/>
      <c r="N33"/>
    </row>
    <row r="34" spans="1:14">
      <c r="A34" t="s">
        <v>1547</v>
      </c>
      <c r="B34" s="756">
        <v>1</v>
      </c>
      <c r="C34" s="756"/>
      <c r="D34" s="756"/>
      <c r="E34" s="756"/>
      <c r="F34" s="756">
        <v>1</v>
      </c>
      <c r="G34"/>
      <c r="H34"/>
      <c r="I34"/>
      <c r="J34"/>
      <c r="K34"/>
      <c r="L34"/>
      <c r="M34"/>
      <c r="N34"/>
    </row>
    <row r="35" spans="1:14">
      <c r="A35" s="758" t="s">
        <v>1478</v>
      </c>
      <c r="B35" s="756">
        <v>2</v>
      </c>
      <c r="C35" s="756"/>
      <c r="D35" s="756"/>
      <c r="E35" s="756"/>
      <c r="F35" s="756">
        <v>2</v>
      </c>
      <c r="G35"/>
      <c r="H35"/>
      <c r="I35"/>
      <c r="J35"/>
      <c r="K35"/>
      <c r="L35"/>
      <c r="M35"/>
      <c r="N35"/>
    </row>
    <row r="36" spans="1:14">
      <c r="A36" t="s">
        <v>1658</v>
      </c>
      <c r="B36" s="756"/>
      <c r="C36" s="756">
        <v>6</v>
      </c>
      <c r="D36" s="756">
        <v>1</v>
      </c>
      <c r="E36" s="756"/>
      <c r="F36" s="756">
        <v>7</v>
      </c>
      <c r="G36"/>
      <c r="H36"/>
      <c r="I36"/>
      <c r="J36"/>
      <c r="K36"/>
      <c r="L36"/>
      <c r="M36"/>
      <c r="N36"/>
    </row>
    <row r="37" spans="1:14">
      <c r="A37" t="s">
        <v>1595</v>
      </c>
      <c r="B37" s="756">
        <v>1</v>
      </c>
      <c r="C37" s="756">
        <v>2</v>
      </c>
      <c r="D37" s="756">
        <v>1</v>
      </c>
      <c r="E37" s="756"/>
      <c r="F37" s="756">
        <v>4</v>
      </c>
      <c r="G37"/>
      <c r="H37"/>
      <c r="I37"/>
      <c r="J37"/>
      <c r="K37"/>
      <c r="L37"/>
      <c r="M37"/>
      <c r="N37"/>
    </row>
    <row r="38" spans="1:14">
      <c r="A38" t="s">
        <v>1665</v>
      </c>
      <c r="B38" s="756"/>
      <c r="C38" s="756">
        <v>1</v>
      </c>
      <c r="D38" s="756"/>
      <c r="E38" s="756"/>
      <c r="F38" s="756">
        <v>1</v>
      </c>
      <c r="G38"/>
      <c r="H38"/>
      <c r="I38"/>
      <c r="J38"/>
      <c r="K38"/>
      <c r="L38"/>
      <c r="M38"/>
      <c r="N38"/>
    </row>
    <row r="39" spans="1:14">
      <c r="A39" t="s">
        <v>1635</v>
      </c>
      <c r="B39" s="756"/>
      <c r="C39" s="756">
        <v>2</v>
      </c>
      <c r="D39" s="756">
        <v>1</v>
      </c>
      <c r="E39" s="756"/>
      <c r="F39" s="756">
        <v>3</v>
      </c>
      <c r="G39"/>
      <c r="H39"/>
      <c r="I39"/>
      <c r="J39"/>
      <c r="K39"/>
      <c r="L39"/>
      <c r="M39"/>
      <c r="N39"/>
    </row>
    <row r="40" spans="1:14">
      <c r="A40" t="s">
        <v>1464</v>
      </c>
      <c r="B40" s="756">
        <v>1</v>
      </c>
      <c r="C40" s="756"/>
      <c r="D40" s="756"/>
      <c r="E40" s="756"/>
      <c r="F40" s="756">
        <v>1</v>
      </c>
      <c r="G40"/>
      <c r="H40"/>
      <c r="I40"/>
      <c r="J40"/>
      <c r="K40"/>
      <c r="L40"/>
      <c r="M40"/>
      <c r="N40"/>
    </row>
    <row r="41" spans="1:14">
      <c r="A41" t="s">
        <v>1463</v>
      </c>
      <c r="B41" s="756">
        <v>1</v>
      </c>
      <c r="C41" s="756"/>
      <c r="D41" s="756"/>
      <c r="E41" s="756"/>
      <c r="F41" s="756">
        <v>1</v>
      </c>
      <c r="G41"/>
      <c r="H41"/>
      <c r="I41"/>
      <c r="J41"/>
      <c r="K41"/>
      <c r="L41"/>
      <c r="M41"/>
      <c r="N41"/>
    </row>
    <row r="42" spans="1:14">
      <c r="A42" t="s">
        <v>1456</v>
      </c>
      <c r="B42" s="756">
        <v>1</v>
      </c>
      <c r="C42" s="756">
        <v>1</v>
      </c>
      <c r="D42" s="756"/>
      <c r="E42" s="756"/>
      <c r="F42" s="756">
        <v>2</v>
      </c>
      <c r="G42"/>
      <c r="H42"/>
      <c r="I42"/>
      <c r="J42"/>
      <c r="K42"/>
      <c r="L42"/>
      <c r="M42"/>
      <c r="N42"/>
    </row>
    <row r="43" spans="1:14">
      <c r="A43" t="s">
        <v>1622</v>
      </c>
      <c r="B43" s="756">
        <v>1</v>
      </c>
      <c r="C43" s="756"/>
      <c r="D43" s="756"/>
      <c r="E43" s="756"/>
      <c r="F43" s="756">
        <v>1</v>
      </c>
      <c r="G43"/>
      <c r="H43"/>
      <c r="I43"/>
      <c r="J43"/>
      <c r="K43"/>
      <c r="L43"/>
      <c r="M43"/>
      <c r="N43"/>
    </row>
    <row r="44" spans="1:14">
      <c r="A44" t="s">
        <v>1640</v>
      </c>
      <c r="B44" s="756"/>
      <c r="C44" s="756">
        <v>3</v>
      </c>
      <c r="D44" s="756"/>
      <c r="E44" s="756"/>
      <c r="F44" s="756">
        <v>3</v>
      </c>
      <c r="G44"/>
      <c r="H44"/>
      <c r="I44"/>
      <c r="J44"/>
      <c r="K44"/>
      <c r="L44"/>
      <c r="M44"/>
      <c r="N44"/>
    </row>
    <row r="45" spans="1:14">
      <c r="A45" t="s">
        <v>1500</v>
      </c>
      <c r="B45" s="756">
        <v>1</v>
      </c>
      <c r="C45" s="756"/>
      <c r="D45" s="756"/>
      <c r="E45" s="756"/>
      <c r="F45" s="756">
        <v>1</v>
      </c>
      <c r="G45"/>
      <c r="H45"/>
      <c r="I45"/>
      <c r="J45"/>
      <c r="K45"/>
      <c r="L45"/>
      <c r="M45"/>
      <c r="N45"/>
    </row>
    <row r="46" spans="1:14">
      <c r="A46" t="s">
        <v>1494</v>
      </c>
      <c r="B46" s="756">
        <v>2</v>
      </c>
      <c r="C46" s="756"/>
      <c r="D46" s="756"/>
      <c r="E46" s="756"/>
      <c r="F46" s="756">
        <v>2</v>
      </c>
      <c r="G46"/>
      <c r="H46"/>
      <c r="I46"/>
      <c r="J46"/>
      <c r="K46"/>
      <c r="L46"/>
      <c r="M46"/>
      <c r="N46"/>
    </row>
    <row r="47" spans="1:14">
      <c r="A47" t="s">
        <v>1705</v>
      </c>
      <c r="B47" s="756"/>
      <c r="C47" s="756">
        <v>2</v>
      </c>
      <c r="D47" s="756">
        <v>1</v>
      </c>
      <c r="E47" s="756"/>
      <c r="F47" s="756">
        <v>3</v>
      </c>
      <c r="G47"/>
      <c r="H47"/>
      <c r="I47"/>
      <c r="J47"/>
      <c r="K47"/>
      <c r="L47"/>
      <c r="M47"/>
      <c r="N47"/>
    </row>
    <row r="48" spans="1:14">
      <c r="A48" t="s">
        <v>1536</v>
      </c>
      <c r="B48" s="756">
        <v>2</v>
      </c>
      <c r="C48" s="756"/>
      <c r="D48" s="756"/>
      <c r="E48" s="756"/>
      <c r="F48" s="756">
        <v>2</v>
      </c>
      <c r="G48"/>
      <c r="H48"/>
      <c r="I48"/>
      <c r="J48"/>
      <c r="K48"/>
      <c r="L48"/>
      <c r="M48"/>
      <c r="N48"/>
    </row>
    <row r="49" spans="1:14">
      <c r="A49" t="s">
        <v>1570</v>
      </c>
      <c r="B49" s="756">
        <v>3</v>
      </c>
      <c r="C49" s="756">
        <v>3</v>
      </c>
      <c r="D49" s="756"/>
      <c r="E49" s="756"/>
      <c r="F49" s="756">
        <v>6</v>
      </c>
      <c r="G49"/>
      <c r="H49"/>
      <c r="I49"/>
      <c r="J49"/>
      <c r="K49"/>
      <c r="L49"/>
      <c r="M49"/>
      <c r="N49"/>
    </row>
    <row r="50" spans="1:14">
      <c r="A50" t="s">
        <v>1551</v>
      </c>
      <c r="B50" s="756">
        <v>2</v>
      </c>
      <c r="C50" s="756"/>
      <c r="D50" s="756"/>
      <c r="E50" s="756"/>
      <c r="F50" s="756">
        <v>2</v>
      </c>
      <c r="G50"/>
      <c r="H50"/>
      <c r="I50"/>
      <c r="J50"/>
      <c r="K50"/>
      <c r="L50"/>
      <c r="M50"/>
      <c r="N50"/>
    </row>
    <row r="51" spans="1:14">
      <c r="A51" t="s">
        <v>1489</v>
      </c>
      <c r="B51" s="756">
        <v>6</v>
      </c>
      <c r="C51" s="756">
        <v>9</v>
      </c>
      <c r="D51" s="756"/>
      <c r="E51" s="756"/>
      <c r="F51" s="756">
        <v>15</v>
      </c>
      <c r="G51"/>
      <c r="H51"/>
      <c r="I51"/>
      <c r="J51"/>
      <c r="K51"/>
      <c r="L51"/>
      <c r="M51"/>
      <c r="N51"/>
    </row>
    <row r="52" spans="1:14">
      <c r="A52" t="s">
        <v>1560</v>
      </c>
      <c r="B52" s="756">
        <v>3</v>
      </c>
      <c r="C52" s="756">
        <v>1</v>
      </c>
      <c r="D52" s="756"/>
      <c r="E52" s="756"/>
      <c r="F52" s="756">
        <v>4</v>
      </c>
      <c r="G52"/>
      <c r="H52"/>
      <c r="I52"/>
      <c r="J52"/>
      <c r="K52"/>
      <c r="L52"/>
      <c r="M52"/>
      <c r="N52"/>
    </row>
    <row r="53" spans="1:14">
      <c r="A53" t="s">
        <v>1726</v>
      </c>
      <c r="B53" s="756"/>
      <c r="C53" s="756">
        <v>4</v>
      </c>
      <c r="D53" s="756"/>
      <c r="E53" s="756"/>
      <c r="F53" s="756">
        <v>4</v>
      </c>
      <c r="G53"/>
      <c r="H53"/>
      <c r="I53"/>
      <c r="J53"/>
      <c r="K53"/>
      <c r="L53"/>
      <c r="M53"/>
      <c r="N53"/>
    </row>
    <row r="54" spans="1:14">
      <c r="A54" t="s">
        <v>1742</v>
      </c>
      <c r="B54" s="756"/>
      <c r="C54" s="756">
        <v>1</v>
      </c>
      <c r="D54" s="756"/>
      <c r="E54" s="756"/>
      <c r="F54" s="756">
        <v>1</v>
      </c>
      <c r="G54"/>
      <c r="H54"/>
      <c r="I54"/>
      <c r="J54"/>
      <c r="K54"/>
      <c r="L54"/>
      <c r="M54"/>
      <c r="N54"/>
    </row>
    <row r="55" spans="1:14">
      <c r="A55" t="s">
        <v>1449</v>
      </c>
      <c r="B55" s="756">
        <v>3</v>
      </c>
      <c r="C55" s="756">
        <v>1</v>
      </c>
      <c r="D55" s="756"/>
      <c r="E55" s="756"/>
      <c r="F55" s="756">
        <v>4</v>
      </c>
      <c r="G55"/>
      <c r="H55"/>
      <c r="I55"/>
      <c r="J55"/>
      <c r="K55"/>
      <c r="L55"/>
      <c r="M55"/>
      <c r="N55"/>
    </row>
    <row r="56" spans="1:14">
      <c r="A56" t="s">
        <v>1676</v>
      </c>
      <c r="B56" s="756"/>
      <c r="C56" s="756">
        <v>7</v>
      </c>
      <c r="D56" s="756"/>
      <c r="E56" s="756"/>
      <c r="F56" s="756">
        <v>7</v>
      </c>
      <c r="G56"/>
      <c r="H56"/>
      <c r="I56"/>
      <c r="J56"/>
      <c r="K56"/>
      <c r="L56"/>
      <c r="M56"/>
      <c r="N56"/>
    </row>
    <row r="57" spans="1:14">
      <c r="A57" t="s">
        <v>1683</v>
      </c>
      <c r="B57" s="756"/>
      <c r="C57" s="756">
        <v>3</v>
      </c>
      <c r="D57" s="756">
        <v>1</v>
      </c>
      <c r="E57" s="756"/>
      <c r="F57" s="756">
        <v>4</v>
      </c>
      <c r="G57"/>
      <c r="H57"/>
      <c r="I57"/>
      <c r="J57"/>
      <c r="K57"/>
      <c r="L57"/>
      <c r="M57"/>
      <c r="N57"/>
    </row>
    <row r="58" spans="1:14">
      <c r="A58" t="s">
        <v>1562</v>
      </c>
      <c r="B58" s="756">
        <v>1</v>
      </c>
      <c r="C58" s="756"/>
      <c r="D58" s="756"/>
      <c r="E58" s="756"/>
      <c r="F58" s="756">
        <v>1</v>
      </c>
      <c r="G58"/>
      <c r="H58"/>
      <c r="I58"/>
      <c r="J58"/>
      <c r="K58"/>
      <c r="L58"/>
      <c r="M58"/>
      <c r="N58"/>
    </row>
    <row r="59" spans="1:14">
      <c r="A59" t="s">
        <v>1491</v>
      </c>
      <c r="B59" s="756">
        <v>3</v>
      </c>
      <c r="C59" s="756"/>
      <c r="D59" s="756"/>
      <c r="E59" s="756"/>
      <c r="F59" s="756">
        <v>3</v>
      </c>
      <c r="G59"/>
      <c r="H59"/>
      <c r="I59"/>
      <c r="J59"/>
      <c r="K59"/>
      <c r="L59"/>
      <c r="M59"/>
      <c r="N59"/>
    </row>
    <row r="60" spans="1:14">
      <c r="A60" t="s">
        <v>1533</v>
      </c>
      <c r="B60" s="756">
        <v>3</v>
      </c>
      <c r="C60" s="756">
        <v>3</v>
      </c>
      <c r="D60" s="756">
        <v>1</v>
      </c>
      <c r="E60" s="756"/>
      <c r="F60" s="756">
        <v>7</v>
      </c>
      <c r="G60"/>
      <c r="H60"/>
      <c r="I60"/>
      <c r="J60"/>
      <c r="K60"/>
      <c r="L60"/>
      <c r="M60"/>
      <c r="N60"/>
    </row>
    <row r="61" spans="1:14">
      <c r="A61" t="s">
        <v>1524</v>
      </c>
      <c r="B61" s="756">
        <v>7</v>
      </c>
      <c r="C61" s="756"/>
      <c r="D61" s="756"/>
      <c r="E61" s="756"/>
      <c r="F61" s="756">
        <v>7</v>
      </c>
      <c r="G61"/>
      <c r="H61"/>
      <c r="I61"/>
      <c r="J61"/>
      <c r="K61"/>
      <c r="L61"/>
      <c r="M61"/>
      <c r="N61"/>
    </row>
    <row r="62" spans="1:14">
      <c r="A62" t="s">
        <v>1694</v>
      </c>
      <c r="B62" s="756"/>
      <c r="C62" s="756">
        <v>1</v>
      </c>
      <c r="D62" s="756"/>
      <c r="E62" s="756"/>
      <c r="F62" s="756">
        <v>1</v>
      </c>
      <c r="G62"/>
      <c r="H62"/>
      <c r="I62"/>
      <c r="J62"/>
      <c r="K62"/>
      <c r="L62"/>
      <c r="M62"/>
      <c r="N62"/>
    </row>
    <row r="63" spans="1:14">
      <c r="A63" t="s">
        <v>1505</v>
      </c>
      <c r="B63" s="756">
        <v>2</v>
      </c>
      <c r="C63" s="756"/>
      <c r="D63" s="756"/>
      <c r="E63" s="756"/>
      <c r="F63" s="756">
        <v>2</v>
      </c>
      <c r="G63"/>
      <c r="H63"/>
      <c r="I63"/>
      <c r="J63"/>
      <c r="K63"/>
      <c r="L63"/>
      <c r="M63"/>
      <c r="N63"/>
    </row>
    <row r="64" spans="1:14">
      <c r="A64" t="s">
        <v>1529</v>
      </c>
      <c r="B64" s="756">
        <v>5</v>
      </c>
      <c r="C64" s="756">
        <v>5</v>
      </c>
      <c r="D64" s="756"/>
      <c r="E64" s="756"/>
      <c r="F64" s="756">
        <v>10</v>
      </c>
      <c r="G64"/>
      <c r="H64"/>
      <c r="I64"/>
      <c r="J64"/>
      <c r="K64"/>
      <c r="L64"/>
      <c r="M64"/>
      <c r="N64"/>
    </row>
    <row r="65" spans="1:14">
      <c r="A65" t="s">
        <v>1737</v>
      </c>
      <c r="B65" s="756"/>
      <c r="C65" s="756">
        <v>3</v>
      </c>
      <c r="D65" s="756"/>
      <c r="E65" s="756"/>
      <c r="F65" s="756">
        <v>3</v>
      </c>
      <c r="G65"/>
      <c r="H65"/>
      <c r="I65"/>
      <c r="J65"/>
      <c r="K65"/>
      <c r="L65"/>
      <c r="M65"/>
      <c r="N65"/>
    </row>
    <row r="66" spans="1:14">
      <c r="A66" t="s">
        <v>1564</v>
      </c>
      <c r="B66" s="756">
        <v>1</v>
      </c>
      <c r="C66" s="756">
        <v>1</v>
      </c>
      <c r="D66" s="756">
        <v>1</v>
      </c>
      <c r="E66" s="756"/>
      <c r="F66" s="756">
        <v>3</v>
      </c>
      <c r="G66"/>
      <c r="H66"/>
      <c r="I66"/>
      <c r="J66"/>
      <c r="K66"/>
      <c r="L66"/>
      <c r="M66"/>
      <c r="N66"/>
    </row>
    <row r="67" spans="1:14">
      <c r="A67" t="s">
        <v>1497</v>
      </c>
      <c r="B67" s="756">
        <v>1</v>
      </c>
      <c r="C67" s="756"/>
      <c r="D67" s="756"/>
      <c r="E67" s="756"/>
      <c r="F67" s="756">
        <v>1</v>
      </c>
      <c r="G67"/>
      <c r="H67"/>
      <c r="I67"/>
      <c r="J67"/>
      <c r="K67"/>
      <c r="L67"/>
      <c r="M67"/>
      <c r="N67"/>
    </row>
    <row r="68" spans="1:14">
      <c r="A68" t="s">
        <v>1532</v>
      </c>
      <c r="B68" s="756">
        <v>1</v>
      </c>
      <c r="C68" s="756">
        <v>1</v>
      </c>
      <c r="D68" s="756">
        <v>1</v>
      </c>
      <c r="E68" s="756"/>
      <c r="F68" s="756">
        <v>3</v>
      </c>
      <c r="G68"/>
      <c r="H68"/>
      <c r="I68"/>
      <c r="J68"/>
      <c r="K68"/>
      <c r="L68"/>
      <c r="M68"/>
      <c r="N68"/>
    </row>
    <row r="69" spans="1:14">
      <c r="A69" t="s">
        <v>1471</v>
      </c>
      <c r="B69" s="756">
        <v>3</v>
      </c>
      <c r="C69" s="756">
        <v>3</v>
      </c>
      <c r="D69" s="756"/>
      <c r="E69" s="756"/>
      <c r="F69" s="756">
        <v>6</v>
      </c>
      <c r="G69"/>
      <c r="H69"/>
      <c r="I69"/>
      <c r="J69"/>
      <c r="K69"/>
      <c r="L69"/>
      <c r="M69"/>
      <c r="N69"/>
    </row>
    <row r="70" spans="1:14">
      <c r="A70" t="s">
        <v>1506</v>
      </c>
      <c r="B70" s="756">
        <v>4</v>
      </c>
      <c r="C70" s="756"/>
      <c r="D70" s="756"/>
      <c r="E70" s="756"/>
      <c r="F70" s="756">
        <v>4</v>
      </c>
      <c r="G70"/>
      <c r="H70"/>
      <c r="I70"/>
      <c r="J70"/>
      <c r="K70"/>
      <c r="L70"/>
      <c r="M70"/>
      <c r="N70"/>
    </row>
    <row r="71" spans="1:14">
      <c r="A71" t="s">
        <v>1766</v>
      </c>
      <c r="B71" s="756"/>
      <c r="C71" s="756"/>
      <c r="D71" s="756">
        <v>1</v>
      </c>
      <c r="E71" s="756"/>
      <c r="F71" s="756">
        <v>1</v>
      </c>
      <c r="G71"/>
      <c r="H71"/>
      <c r="I71"/>
      <c r="J71"/>
      <c r="K71"/>
      <c r="L71"/>
      <c r="M71"/>
      <c r="N71"/>
    </row>
    <row r="72" spans="1:14">
      <c r="A72" t="s">
        <v>1702</v>
      </c>
      <c r="B72" s="756"/>
      <c r="C72" s="756">
        <v>2</v>
      </c>
      <c r="D72" s="756"/>
      <c r="E72" s="756"/>
      <c r="F72" s="756">
        <v>2</v>
      </c>
      <c r="G72"/>
      <c r="H72"/>
      <c r="I72"/>
      <c r="J72"/>
      <c r="K72"/>
      <c r="L72"/>
      <c r="M72"/>
      <c r="N72"/>
    </row>
    <row r="73" spans="1:14">
      <c r="A73" t="s">
        <v>1630</v>
      </c>
      <c r="B73" s="756">
        <v>1</v>
      </c>
      <c r="C73" s="756"/>
      <c r="D73" s="756"/>
      <c r="E73" s="756"/>
      <c r="F73" s="756">
        <v>1</v>
      </c>
      <c r="G73"/>
      <c r="H73"/>
      <c r="I73"/>
      <c r="J73"/>
      <c r="K73"/>
      <c r="L73"/>
      <c r="M73"/>
      <c r="N73"/>
    </row>
    <row r="74" spans="1:14">
      <c r="A74" t="s">
        <v>1548</v>
      </c>
      <c r="B74" s="756">
        <v>1</v>
      </c>
      <c r="C74" s="756"/>
      <c r="D74" s="756"/>
      <c r="E74" s="756"/>
      <c r="F74" s="756">
        <v>1</v>
      </c>
      <c r="G74"/>
      <c r="H74"/>
      <c r="I74"/>
      <c r="J74"/>
      <c r="K74"/>
      <c r="L74"/>
      <c r="M74"/>
      <c r="N74"/>
    </row>
    <row r="75" spans="1:14">
      <c r="A75" t="s">
        <v>1611</v>
      </c>
      <c r="B75" s="756">
        <v>2</v>
      </c>
      <c r="C75" s="756">
        <v>1</v>
      </c>
      <c r="D75" s="756"/>
      <c r="E75" s="756"/>
      <c r="F75" s="756">
        <v>3</v>
      </c>
      <c r="G75"/>
      <c r="H75"/>
      <c r="I75"/>
      <c r="J75"/>
      <c r="K75"/>
      <c r="L75"/>
      <c r="M75"/>
      <c r="N75"/>
    </row>
    <row r="76" spans="1:14">
      <c r="A76" t="s">
        <v>1678</v>
      </c>
      <c r="B76" s="756"/>
      <c r="C76" s="756">
        <v>3</v>
      </c>
      <c r="D76" s="756"/>
      <c r="E76" s="756"/>
      <c r="F76" s="756">
        <v>3</v>
      </c>
      <c r="G76"/>
      <c r="H76"/>
      <c r="I76"/>
      <c r="J76"/>
      <c r="K76"/>
      <c r="L76"/>
      <c r="M76"/>
      <c r="N76"/>
    </row>
    <row r="77" spans="1:14">
      <c r="A77" t="s">
        <v>1459</v>
      </c>
      <c r="B77" s="756">
        <v>1</v>
      </c>
      <c r="C77" s="756"/>
      <c r="D77" s="756"/>
      <c r="E77" s="756"/>
      <c r="F77" s="756">
        <v>1</v>
      </c>
      <c r="G77"/>
      <c r="H77"/>
      <c r="I77"/>
      <c r="J77"/>
      <c r="K77"/>
      <c r="L77"/>
      <c r="M77"/>
      <c r="N77"/>
    </row>
    <row r="78" spans="1:14">
      <c r="A78" t="s">
        <v>1716</v>
      </c>
      <c r="B78" s="756"/>
      <c r="C78" s="756">
        <v>1</v>
      </c>
      <c r="D78" s="756"/>
      <c r="E78" s="756"/>
      <c r="F78" s="756">
        <v>1</v>
      </c>
      <c r="G78"/>
      <c r="H78"/>
      <c r="I78"/>
      <c r="J78"/>
      <c r="K78"/>
      <c r="L78"/>
      <c r="M78"/>
      <c r="N78"/>
    </row>
    <row r="79" spans="1:14">
      <c r="A79" t="s">
        <v>1587</v>
      </c>
      <c r="B79" s="756">
        <v>1</v>
      </c>
      <c r="C79" s="756"/>
      <c r="D79" s="756"/>
      <c r="E79" s="756"/>
      <c r="F79" s="756">
        <v>1</v>
      </c>
      <c r="G79"/>
      <c r="H79"/>
      <c r="I79"/>
      <c r="J79"/>
      <c r="K79"/>
      <c r="L79"/>
      <c r="M79"/>
      <c r="N79"/>
    </row>
    <row r="80" spans="1:14">
      <c r="A80" t="s">
        <v>1612</v>
      </c>
      <c r="B80" s="756">
        <v>4</v>
      </c>
      <c r="C80" s="756">
        <v>17</v>
      </c>
      <c r="D80" s="756"/>
      <c r="E80" s="756"/>
      <c r="F80" s="756">
        <v>21</v>
      </c>
      <c r="G80"/>
      <c r="H80"/>
      <c r="I80"/>
      <c r="J80"/>
      <c r="K80"/>
      <c r="L80"/>
      <c r="M80"/>
      <c r="N80"/>
    </row>
    <row r="81" spans="1:14">
      <c r="A81" t="s">
        <v>1607</v>
      </c>
      <c r="B81" s="756">
        <v>1</v>
      </c>
      <c r="C81" s="756">
        <v>2</v>
      </c>
      <c r="D81" s="756"/>
      <c r="E81" s="756"/>
      <c r="F81" s="756">
        <v>3</v>
      </c>
      <c r="G81"/>
      <c r="H81"/>
      <c r="I81"/>
      <c r="J81"/>
      <c r="K81"/>
      <c r="L81"/>
      <c r="M81"/>
      <c r="N81"/>
    </row>
    <row r="82" spans="1:14">
      <c r="A82" t="s">
        <v>1750</v>
      </c>
      <c r="B82" s="756"/>
      <c r="C82" s="756">
        <v>1</v>
      </c>
      <c r="D82" s="756"/>
      <c r="E82" s="756"/>
      <c r="F82" s="756">
        <v>1</v>
      </c>
      <c r="G82"/>
      <c r="H82"/>
      <c r="I82"/>
      <c r="J82"/>
      <c r="K82"/>
      <c r="L82"/>
      <c r="M82"/>
      <c r="N82"/>
    </row>
    <row r="83" spans="1:14">
      <c r="A83" t="s">
        <v>1693</v>
      </c>
      <c r="B83" s="756"/>
      <c r="C83" s="756">
        <v>1</v>
      </c>
      <c r="D83" s="756"/>
      <c r="E83" s="756"/>
      <c r="F83" s="756">
        <v>1</v>
      </c>
      <c r="G83"/>
      <c r="H83"/>
      <c r="I83"/>
      <c r="J83"/>
      <c r="K83"/>
      <c r="L83"/>
      <c r="M83"/>
      <c r="N83"/>
    </row>
    <row r="84" spans="1:14">
      <c r="A84" t="s">
        <v>1752</v>
      </c>
      <c r="B84" s="756"/>
      <c r="C84" s="756">
        <v>1</v>
      </c>
      <c r="D84" s="756"/>
      <c r="E84" s="756"/>
      <c r="F84" s="756">
        <v>1</v>
      </c>
      <c r="G84"/>
      <c r="H84"/>
      <c r="I84"/>
      <c r="J84"/>
      <c r="K84"/>
      <c r="L84"/>
      <c r="M84"/>
      <c r="N84"/>
    </row>
    <row r="85" spans="1:14">
      <c r="A85" t="s">
        <v>1603</v>
      </c>
      <c r="B85" s="756">
        <v>1</v>
      </c>
      <c r="C85" s="756"/>
      <c r="D85" s="756"/>
      <c r="E85" s="756"/>
      <c r="F85" s="756">
        <v>1</v>
      </c>
      <c r="G85"/>
      <c r="H85"/>
      <c r="I85"/>
      <c r="J85"/>
      <c r="K85"/>
      <c r="L85"/>
      <c r="M85"/>
      <c r="N85"/>
    </row>
    <row r="86" spans="1:14">
      <c r="A86" t="s">
        <v>1713</v>
      </c>
      <c r="B86" s="756"/>
      <c r="C86" s="756">
        <v>1</v>
      </c>
      <c r="D86" s="756"/>
      <c r="E86" s="756"/>
      <c r="F86" s="756">
        <v>1</v>
      </c>
      <c r="G86"/>
      <c r="H86"/>
      <c r="I86"/>
      <c r="J86"/>
      <c r="K86"/>
      <c r="L86"/>
      <c r="M86"/>
      <c r="N86"/>
    </row>
    <row r="87" spans="1:14">
      <c r="A87" t="s">
        <v>1767</v>
      </c>
      <c r="B87" s="756"/>
      <c r="C87" s="756"/>
      <c r="D87" s="756">
        <v>1</v>
      </c>
      <c r="E87" s="756"/>
      <c r="F87" s="756">
        <v>1</v>
      </c>
      <c r="G87"/>
      <c r="H87"/>
      <c r="I87"/>
      <c r="J87"/>
      <c r="K87"/>
      <c r="L87"/>
      <c r="M87"/>
      <c r="N87"/>
    </row>
    <row r="88" spans="1:14">
      <c r="A88" t="s">
        <v>1675</v>
      </c>
      <c r="B88" s="756"/>
      <c r="C88" s="756">
        <v>1</v>
      </c>
      <c r="D88" s="756"/>
      <c r="E88" s="756"/>
      <c r="F88" s="756">
        <v>1</v>
      </c>
      <c r="G88"/>
      <c r="H88"/>
      <c r="I88"/>
      <c r="J88"/>
      <c r="K88"/>
      <c r="L88"/>
      <c r="M88"/>
      <c r="N88"/>
    </row>
    <row r="89" spans="1:14">
      <c r="A89" t="s">
        <v>1520</v>
      </c>
      <c r="B89" s="756">
        <v>2</v>
      </c>
      <c r="C89" s="756">
        <v>2</v>
      </c>
      <c r="D89" s="756">
        <v>1</v>
      </c>
      <c r="E89" s="756"/>
      <c r="F89" s="756">
        <v>5</v>
      </c>
      <c r="G89"/>
      <c r="H89"/>
      <c r="I89"/>
      <c r="J89"/>
      <c r="K89"/>
      <c r="L89"/>
      <c r="M89"/>
      <c r="N89"/>
    </row>
    <row r="90" spans="1:14">
      <c r="A90" t="s">
        <v>1455</v>
      </c>
      <c r="B90" s="756">
        <v>6</v>
      </c>
      <c r="C90" s="756">
        <v>3</v>
      </c>
      <c r="D90" s="756"/>
      <c r="E90" s="756"/>
      <c r="F90" s="756">
        <v>9</v>
      </c>
      <c r="G90"/>
      <c r="H90"/>
      <c r="I90"/>
      <c r="J90"/>
      <c r="K90"/>
      <c r="L90"/>
      <c r="M90"/>
      <c r="N90"/>
    </row>
    <row r="91" spans="1:14">
      <c r="A91" t="s">
        <v>1793</v>
      </c>
      <c r="B91" s="756"/>
      <c r="C91" s="756">
        <v>1</v>
      </c>
      <c r="D91" s="756"/>
      <c r="E91" s="756"/>
      <c r="F91" s="756">
        <v>1</v>
      </c>
      <c r="G91"/>
      <c r="H91"/>
      <c r="I91"/>
      <c r="J91"/>
      <c r="K91"/>
      <c r="L91"/>
      <c r="M91"/>
      <c r="N91"/>
    </row>
    <row r="92" spans="1:14">
      <c r="A92" t="s">
        <v>1468</v>
      </c>
      <c r="B92" s="756">
        <v>1</v>
      </c>
      <c r="C92" s="756"/>
      <c r="D92" s="756"/>
      <c r="E92" s="756"/>
      <c r="F92" s="756">
        <v>1</v>
      </c>
      <c r="G92"/>
      <c r="H92"/>
      <c r="I92"/>
      <c r="J92"/>
      <c r="K92"/>
      <c r="L92"/>
      <c r="M92"/>
      <c r="N92"/>
    </row>
    <row r="93" spans="1:14">
      <c r="A93" t="s">
        <v>1688</v>
      </c>
      <c r="B93" s="756"/>
      <c r="C93" s="756">
        <v>1</v>
      </c>
      <c r="D93" s="756"/>
      <c r="E93" s="756"/>
      <c r="F93" s="756">
        <v>1</v>
      </c>
      <c r="G93"/>
      <c r="H93"/>
      <c r="I93"/>
      <c r="J93"/>
      <c r="K93"/>
      <c r="L93"/>
      <c r="M93"/>
      <c r="N93"/>
    </row>
    <row r="94" spans="1:14">
      <c r="A94" t="s">
        <v>1527</v>
      </c>
      <c r="B94" s="756">
        <v>1</v>
      </c>
      <c r="C94" s="756"/>
      <c r="D94" s="756">
        <v>1</v>
      </c>
      <c r="E94" s="756"/>
      <c r="F94" s="756">
        <v>2</v>
      </c>
      <c r="G94"/>
      <c r="H94"/>
      <c r="I94"/>
      <c r="J94"/>
      <c r="K94"/>
      <c r="L94"/>
      <c r="M94"/>
      <c r="N94"/>
    </row>
    <row r="95" spans="1:14">
      <c r="A95" t="s">
        <v>1593</v>
      </c>
      <c r="B95" s="756">
        <v>2</v>
      </c>
      <c r="C95" s="756">
        <v>2</v>
      </c>
      <c r="D95" s="756"/>
      <c r="E95" s="756"/>
      <c r="F95" s="756">
        <v>4</v>
      </c>
      <c r="G95"/>
      <c r="H95"/>
      <c r="I95"/>
      <c r="J95"/>
      <c r="K95"/>
      <c r="L95"/>
      <c r="M95"/>
      <c r="N95"/>
    </row>
    <row r="96" spans="1:14">
      <c r="A96" t="s">
        <v>1679</v>
      </c>
      <c r="B96" s="756"/>
      <c r="C96" s="756">
        <v>1</v>
      </c>
      <c r="D96" s="756"/>
      <c r="E96" s="756"/>
      <c r="F96" s="756">
        <v>1</v>
      </c>
      <c r="G96"/>
      <c r="H96"/>
      <c r="I96"/>
      <c r="J96"/>
      <c r="K96"/>
      <c r="L96"/>
      <c r="M96"/>
      <c r="N96"/>
    </row>
    <row r="97" spans="1:14">
      <c r="A97" t="s">
        <v>1568</v>
      </c>
      <c r="B97" s="756">
        <v>1</v>
      </c>
      <c r="C97" s="756">
        <v>1</v>
      </c>
      <c r="D97" s="756">
        <v>1</v>
      </c>
      <c r="E97" s="756"/>
      <c r="F97" s="756">
        <v>3</v>
      </c>
      <c r="G97"/>
      <c r="H97"/>
      <c r="I97"/>
      <c r="J97"/>
      <c r="K97"/>
      <c r="L97"/>
      <c r="M97"/>
      <c r="N97"/>
    </row>
    <row r="98" spans="1:14">
      <c r="A98" t="s">
        <v>1498</v>
      </c>
      <c r="B98" s="756">
        <v>1</v>
      </c>
      <c r="C98" s="756"/>
      <c r="D98" s="756"/>
      <c r="E98" s="756"/>
      <c r="F98" s="756">
        <v>1</v>
      </c>
      <c r="G98"/>
      <c r="H98"/>
      <c r="I98"/>
      <c r="J98"/>
      <c r="K98"/>
      <c r="L98"/>
      <c r="M98"/>
      <c r="N98"/>
    </row>
    <row r="99" spans="1:14">
      <c r="A99" t="s">
        <v>1523</v>
      </c>
      <c r="B99" s="756">
        <v>3</v>
      </c>
      <c r="C99" s="756">
        <v>2</v>
      </c>
      <c r="D99" s="756">
        <v>1</v>
      </c>
      <c r="E99" s="756"/>
      <c r="F99" s="756">
        <v>6</v>
      </c>
      <c r="G99"/>
      <c r="H99"/>
      <c r="I99"/>
      <c r="J99"/>
      <c r="K99"/>
      <c r="L99"/>
      <c r="M99"/>
      <c r="N99"/>
    </row>
    <row r="100" spans="1:14">
      <c r="A100" t="s">
        <v>1649</v>
      </c>
      <c r="B100" s="756"/>
      <c r="C100" s="756">
        <v>3</v>
      </c>
      <c r="D100" s="756"/>
      <c r="E100" s="756"/>
      <c r="F100" s="756">
        <v>3</v>
      </c>
      <c r="G100"/>
      <c r="H100"/>
      <c r="I100"/>
      <c r="J100"/>
      <c r="K100"/>
      <c r="L100"/>
      <c r="M100"/>
      <c r="N100"/>
    </row>
    <row r="101" spans="1:14">
      <c r="A101" s="758" t="s">
        <v>1460</v>
      </c>
      <c r="B101" s="759">
        <v>2</v>
      </c>
      <c r="C101" s="759"/>
      <c r="D101" s="759"/>
      <c r="E101" s="759"/>
      <c r="F101" s="759">
        <v>2</v>
      </c>
      <c r="G101"/>
      <c r="H101"/>
      <c r="I101"/>
      <c r="J101"/>
      <c r="K101"/>
      <c r="L101"/>
      <c r="M101"/>
      <c r="N101"/>
    </row>
    <row r="102" spans="1:14">
      <c r="A102" t="s">
        <v>1690</v>
      </c>
      <c r="B102" s="756"/>
      <c r="C102" s="756">
        <v>3</v>
      </c>
      <c r="D102" s="756"/>
      <c r="E102" s="756"/>
      <c r="F102" s="756">
        <v>3</v>
      </c>
      <c r="G102"/>
      <c r="H102"/>
      <c r="I102"/>
      <c r="J102"/>
      <c r="K102"/>
      <c r="L102"/>
      <c r="M102"/>
      <c r="N102"/>
    </row>
    <row r="103" spans="1:14">
      <c r="A103" t="s">
        <v>1598</v>
      </c>
      <c r="B103" s="756">
        <v>1</v>
      </c>
      <c r="C103" s="756"/>
      <c r="D103" s="756"/>
      <c r="E103" s="756"/>
      <c r="F103" s="756">
        <v>1</v>
      </c>
      <c r="G103"/>
      <c r="H103"/>
      <c r="I103"/>
      <c r="J103"/>
      <c r="K103"/>
      <c r="L103"/>
      <c r="M103"/>
      <c r="N103"/>
    </row>
    <row r="104" spans="1:14">
      <c r="A104" t="s">
        <v>1574</v>
      </c>
      <c r="B104" s="756">
        <v>1</v>
      </c>
      <c r="C104" s="756">
        <v>1</v>
      </c>
      <c r="D104" s="756"/>
      <c r="E104" s="756"/>
      <c r="F104" s="756">
        <v>2</v>
      </c>
      <c r="G104"/>
      <c r="H104"/>
      <c r="I104"/>
      <c r="J104"/>
      <c r="K104"/>
      <c r="L104"/>
      <c r="M104"/>
      <c r="N104"/>
    </row>
    <row r="105" spans="1:14">
      <c r="A105" s="758" t="s">
        <v>1600</v>
      </c>
      <c r="B105" s="759">
        <v>1</v>
      </c>
      <c r="C105" s="759">
        <v>1</v>
      </c>
      <c r="D105" s="759"/>
      <c r="E105" s="759"/>
      <c r="F105" s="759">
        <v>2</v>
      </c>
      <c r="G105"/>
      <c r="H105"/>
      <c r="I105"/>
      <c r="J105"/>
      <c r="K105"/>
      <c r="L105"/>
      <c r="M105"/>
      <c r="N105"/>
    </row>
    <row r="106" spans="1:14">
      <c r="A106" t="s">
        <v>1543</v>
      </c>
      <c r="B106" s="756">
        <v>1</v>
      </c>
      <c r="C106" s="756"/>
      <c r="D106" s="756"/>
      <c r="E106" s="756"/>
      <c r="F106" s="756">
        <v>1</v>
      </c>
      <c r="G106"/>
      <c r="H106"/>
      <c r="I106"/>
      <c r="J106"/>
      <c r="K106"/>
      <c r="L106"/>
      <c r="M106"/>
      <c r="N106"/>
    </row>
    <row r="107" spans="1:14">
      <c r="A107" t="s">
        <v>1616</v>
      </c>
      <c r="B107" s="756">
        <v>1</v>
      </c>
      <c r="C107" s="756"/>
      <c r="D107" s="756"/>
      <c r="E107" s="756"/>
      <c r="F107" s="756">
        <v>1</v>
      </c>
      <c r="G107"/>
      <c r="H107"/>
      <c r="I107"/>
      <c r="J107"/>
      <c r="K107"/>
      <c r="L107"/>
      <c r="M107"/>
      <c r="N107"/>
    </row>
    <row r="108" spans="1:14">
      <c r="A108" t="s">
        <v>1757</v>
      </c>
      <c r="B108" s="756"/>
      <c r="C108" s="756"/>
      <c r="D108" s="756">
        <v>1</v>
      </c>
      <c r="E108" s="756"/>
      <c r="F108" s="756">
        <v>1</v>
      </c>
      <c r="G108"/>
      <c r="H108"/>
      <c r="I108"/>
      <c r="J108"/>
      <c r="K108"/>
      <c r="L108"/>
      <c r="M108"/>
      <c r="N108"/>
    </row>
    <row r="109" spans="1:14">
      <c r="A109" t="s">
        <v>1545</v>
      </c>
      <c r="B109" s="756">
        <v>3</v>
      </c>
      <c r="C109" s="756">
        <v>2</v>
      </c>
      <c r="D109" s="756"/>
      <c r="E109" s="756"/>
      <c r="F109" s="756">
        <v>5</v>
      </c>
      <c r="G109"/>
      <c r="H109"/>
      <c r="I109"/>
      <c r="J109"/>
      <c r="K109"/>
      <c r="L109"/>
      <c r="M109"/>
      <c r="N109"/>
    </row>
    <row r="110" spans="1:14">
      <c r="A110" t="s">
        <v>1442</v>
      </c>
      <c r="B110" s="756">
        <v>2</v>
      </c>
      <c r="C110" s="756">
        <v>1</v>
      </c>
      <c r="D110" s="756"/>
      <c r="E110" s="756"/>
      <c r="F110" s="756">
        <v>3</v>
      </c>
      <c r="G110"/>
      <c r="H110"/>
      <c r="I110"/>
      <c r="J110"/>
      <c r="K110"/>
      <c r="L110"/>
      <c r="M110"/>
      <c r="N110"/>
    </row>
    <row r="111" spans="1:14">
      <c r="A111" t="s">
        <v>1538</v>
      </c>
      <c r="B111" s="756">
        <v>1</v>
      </c>
      <c r="C111" s="756"/>
      <c r="D111" s="756"/>
      <c r="E111" s="756"/>
      <c r="F111" s="756">
        <v>1</v>
      </c>
      <c r="G111"/>
      <c r="H111"/>
      <c r="I111"/>
      <c r="J111"/>
      <c r="K111"/>
      <c r="L111"/>
      <c r="M111"/>
      <c r="N111"/>
    </row>
    <row r="112" spans="1:14">
      <c r="A112" t="s">
        <v>1673</v>
      </c>
      <c r="B112" s="756"/>
      <c r="C112" s="756">
        <v>1</v>
      </c>
      <c r="D112" s="756"/>
      <c r="E112" s="756"/>
      <c r="F112" s="756">
        <v>1</v>
      </c>
      <c r="G112"/>
      <c r="H112"/>
      <c r="I112"/>
      <c r="J112"/>
      <c r="K112"/>
      <c r="L112"/>
      <c r="M112"/>
      <c r="N112"/>
    </row>
    <row r="113" spans="1:14">
      <c r="A113" t="s">
        <v>1514</v>
      </c>
      <c r="B113" s="756">
        <v>1</v>
      </c>
      <c r="C113" s="756"/>
      <c r="D113" s="756"/>
      <c r="E113" s="756"/>
      <c r="F113" s="756">
        <v>1</v>
      </c>
      <c r="G113"/>
      <c r="H113"/>
      <c r="I113"/>
      <c r="J113"/>
      <c r="K113"/>
      <c r="L113"/>
      <c r="M113"/>
      <c r="N113"/>
    </row>
    <row r="114" spans="1:14">
      <c r="A114" t="s">
        <v>1590</v>
      </c>
      <c r="B114" s="756">
        <v>2</v>
      </c>
      <c r="C114" s="756"/>
      <c r="D114" s="756"/>
      <c r="E114" s="756"/>
      <c r="F114" s="756">
        <v>2</v>
      </c>
      <c r="G114"/>
      <c r="H114"/>
      <c r="I114"/>
      <c r="J114"/>
      <c r="K114"/>
      <c r="L114"/>
      <c r="M114"/>
      <c r="N114"/>
    </row>
    <row r="115" spans="1:14">
      <c r="A115" s="758" t="s">
        <v>1666</v>
      </c>
      <c r="B115" s="756"/>
      <c r="C115" s="756">
        <v>2</v>
      </c>
      <c r="D115" s="756"/>
      <c r="E115" s="756"/>
      <c r="F115" s="756">
        <v>2</v>
      </c>
      <c r="G115"/>
      <c r="H115"/>
      <c r="I115"/>
      <c r="J115"/>
      <c r="K115"/>
      <c r="L115"/>
      <c r="M115"/>
      <c r="N115"/>
    </row>
    <row r="116" spans="1:14">
      <c r="A116" t="s">
        <v>1648</v>
      </c>
      <c r="B116" s="756"/>
      <c r="C116" s="756">
        <v>2</v>
      </c>
      <c r="D116" s="756"/>
      <c r="E116" s="756"/>
      <c r="F116" s="756">
        <v>2</v>
      </c>
      <c r="G116"/>
      <c r="H116"/>
      <c r="I116"/>
      <c r="J116"/>
      <c r="K116"/>
      <c r="L116"/>
      <c r="M116"/>
      <c r="N116"/>
    </row>
    <row r="117" spans="1:14">
      <c r="A117" t="s">
        <v>1487</v>
      </c>
      <c r="B117" s="756">
        <v>7</v>
      </c>
      <c r="C117" s="756">
        <v>1</v>
      </c>
      <c r="D117" s="756"/>
      <c r="E117" s="756"/>
      <c r="F117" s="756">
        <v>8</v>
      </c>
      <c r="G117"/>
      <c r="H117"/>
      <c r="I117"/>
      <c r="J117"/>
      <c r="K117"/>
      <c r="L117"/>
      <c r="M117"/>
      <c r="N117"/>
    </row>
    <row r="118" spans="1:14">
      <c r="A118" t="s">
        <v>1436</v>
      </c>
      <c r="B118" s="756">
        <v>5</v>
      </c>
      <c r="C118" s="756">
        <v>2</v>
      </c>
      <c r="D118" s="756">
        <v>1</v>
      </c>
      <c r="E118" s="756"/>
      <c r="F118" s="756">
        <v>8</v>
      </c>
      <c r="G118"/>
      <c r="H118"/>
      <c r="I118"/>
      <c r="J118"/>
      <c r="K118"/>
      <c r="L118"/>
      <c r="M118"/>
      <c r="N118"/>
    </row>
    <row r="119" spans="1:14">
      <c r="A119" s="758" t="s">
        <v>1443</v>
      </c>
      <c r="B119" s="756">
        <v>2</v>
      </c>
      <c r="C119" s="756"/>
      <c r="D119" s="756"/>
      <c r="E119" s="756"/>
      <c r="F119" s="756">
        <v>2</v>
      </c>
      <c r="G119"/>
      <c r="H119"/>
      <c r="I119"/>
      <c r="J119"/>
      <c r="K119"/>
      <c r="L119"/>
      <c r="M119"/>
      <c r="N119"/>
    </row>
    <row r="120" spans="1:14">
      <c r="A120" t="s">
        <v>1672</v>
      </c>
      <c r="B120" s="756"/>
      <c r="C120" s="756">
        <v>1</v>
      </c>
      <c r="D120" s="756">
        <v>1</v>
      </c>
      <c r="E120" s="756"/>
      <c r="F120" s="756">
        <v>2</v>
      </c>
      <c r="G120"/>
      <c r="H120"/>
      <c r="I120"/>
      <c r="J120"/>
      <c r="K120"/>
      <c r="L120"/>
      <c r="M120"/>
      <c r="N120"/>
    </row>
    <row r="121" spans="1:14">
      <c r="A121" t="s">
        <v>1530</v>
      </c>
      <c r="B121" s="756">
        <v>2</v>
      </c>
      <c r="C121" s="756"/>
      <c r="D121" s="756"/>
      <c r="E121" s="756"/>
      <c r="F121" s="756">
        <v>2</v>
      </c>
      <c r="G121"/>
      <c r="H121"/>
      <c r="I121"/>
      <c r="J121"/>
      <c r="K121"/>
      <c r="L121"/>
      <c r="M121"/>
      <c r="N121"/>
    </row>
    <row r="122" spans="1:14">
      <c r="A122" t="s">
        <v>1762</v>
      </c>
      <c r="B122" s="756"/>
      <c r="C122" s="756"/>
      <c r="D122" s="756">
        <v>1</v>
      </c>
      <c r="E122" s="756"/>
      <c r="F122" s="756">
        <v>1</v>
      </c>
      <c r="G122"/>
      <c r="H122"/>
      <c r="I122"/>
      <c r="J122"/>
      <c r="K122"/>
      <c r="L122"/>
      <c r="M122"/>
      <c r="N122"/>
    </row>
    <row r="123" spans="1:14">
      <c r="A123" t="s">
        <v>1579</v>
      </c>
      <c r="B123" s="756">
        <v>1</v>
      </c>
      <c r="C123" s="756"/>
      <c r="D123" s="756"/>
      <c r="E123" s="756"/>
      <c r="F123" s="756">
        <v>1</v>
      </c>
      <c r="G123"/>
      <c r="H123"/>
      <c r="I123"/>
      <c r="J123"/>
      <c r="K123"/>
      <c r="L123"/>
      <c r="M123"/>
      <c r="N123"/>
    </row>
    <row r="124" spans="1:14">
      <c r="A124" t="s">
        <v>1670</v>
      </c>
      <c r="B124" s="756"/>
      <c r="C124" s="756">
        <v>1</v>
      </c>
      <c r="D124" s="756"/>
      <c r="E124" s="756"/>
      <c r="F124" s="756">
        <v>1</v>
      </c>
      <c r="G124"/>
      <c r="H124"/>
      <c r="I124"/>
      <c r="J124"/>
      <c r="K124"/>
      <c r="L124"/>
      <c r="M124"/>
      <c r="N124"/>
    </row>
    <row r="125" spans="1:14">
      <c r="A125" t="s">
        <v>1509</v>
      </c>
      <c r="B125" s="756">
        <v>3</v>
      </c>
      <c r="C125" s="756">
        <v>3</v>
      </c>
      <c r="D125" s="756"/>
      <c r="E125" s="756"/>
      <c r="F125" s="756">
        <v>6</v>
      </c>
      <c r="G125"/>
      <c r="H125"/>
      <c r="I125"/>
      <c r="J125"/>
      <c r="K125"/>
      <c r="L125"/>
      <c r="M125"/>
      <c r="N125"/>
    </row>
    <row r="126" spans="1:14">
      <c r="A126" t="s">
        <v>1470</v>
      </c>
      <c r="B126" s="756">
        <v>1</v>
      </c>
      <c r="C126" s="756"/>
      <c r="D126" s="756"/>
      <c r="E126" s="756"/>
      <c r="F126" s="756">
        <v>1</v>
      </c>
      <c r="G126"/>
      <c r="H126"/>
      <c r="I126"/>
      <c r="J126"/>
      <c r="K126"/>
      <c r="L126"/>
      <c r="M126"/>
      <c r="N126"/>
    </row>
    <row r="127" spans="1:14">
      <c r="A127" t="s">
        <v>1597</v>
      </c>
      <c r="B127" s="756">
        <v>1</v>
      </c>
      <c r="C127" s="756">
        <v>1</v>
      </c>
      <c r="D127" s="756"/>
      <c r="E127" s="756"/>
      <c r="F127" s="756">
        <v>2</v>
      </c>
      <c r="G127"/>
      <c r="H127"/>
      <c r="I127"/>
      <c r="J127"/>
      <c r="K127"/>
      <c r="L127"/>
      <c r="M127"/>
      <c r="N127"/>
    </row>
    <row r="128" spans="1:14">
      <c r="A128" s="758" t="s">
        <v>1526</v>
      </c>
      <c r="B128" s="756">
        <v>3</v>
      </c>
      <c r="C128" s="756">
        <v>7</v>
      </c>
      <c r="D128" s="756"/>
      <c r="E128" s="756"/>
      <c r="F128" s="756">
        <v>10</v>
      </c>
      <c r="G128"/>
      <c r="H128"/>
      <c r="I128"/>
      <c r="J128"/>
      <c r="K128"/>
      <c r="L128"/>
      <c r="M128"/>
      <c r="N128"/>
    </row>
    <row r="129" spans="1:14">
      <c r="A129" t="s">
        <v>1437</v>
      </c>
      <c r="B129" s="756">
        <v>2</v>
      </c>
      <c r="C129" s="756"/>
      <c r="D129" s="756"/>
      <c r="E129" s="756"/>
      <c r="F129" s="756">
        <v>2</v>
      </c>
      <c r="G129"/>
      <c r="H129"/>
      <c r="I129"/>
      <c r="J129"/>
      <c r="K129"/>
      <c r="L129"/>
      <c r="M129"/>
      <c r="N129"/>
    </row>
    <row r="130" spans="1:14">
      <c r="A130" t="s">
        <v>1519</v>
      </c>
      <c r="B130" s="756">
        <v>2</v>
      </c>
      <c r="C130" s="756">
        <v>1</v>
      </c>
      <c r="D130" s="756"/>
      <c r="E130" s="756"/>
      <c r="F130" s="756">
        <v>3</v>
      </c>
      <c r="G130"/>
      <c r="H130"/>
      <c r="I130"/>
      <c r="J130"/>
      <c r="K130"/>
      <c r="L130"/>
      <c r="M130"/>
      <c r="N130"/>
    </row>
    <row r="131" spans="1:14">
      <c r="A131" t="s">
        <v>1714</v>
      </c>
      <c r="B131" s="756"/>
      <c r="C131" s="756">
        <v>1</v>
      </c>
      <c r="D131" s="756"/>
      <c r="E131" s="756"/>
      <c r="F131" s="756">
        <v>1</v>
      </c>
      <c r="G131"/>
      <c r="H131"/>
      <c r="I131"/>
      <c r="J131"/>
      <c r="K131"/>
      <c r="L131"/>
      <c r="M131"/>
      <c r="N131"/>
    </row>
    <row r="132" spans="1:14">
      <c r="A132" t="s">
        <v>1484</v>
      </c>
      <c r="B132" s="756">
        <v>1</v>
      </c>
      <c r="C132" s="756">
        <v>1</v>
      </c>
      <c r="D132" s="756"/>
      <c r="E132" s="756"/>
      <c r="F132" s="756">
        <v>2</v>
      </c>
      <c r="G132"/>
      <c r="H132"/>
      <c r="I132"/>
      <c r="J132"/>
      <c r="K132"/>
      <c r="L132"/>
      <c r="M132"/>
      <c r="N132"/>
    </row>
    <row r="133" spans="1:14">
      <c r="A133" t="s">
        <v>1609</v>
      </c>
      <c r="B133" s="756">
        <v>1</v>
      </c>
      <c r="C133" s="756">
        <v>4</v>
      </c>
      <c r="D133" s="756"/>
      <c r="E133" s="756"/>
      <c r="F133" s="756">
        <v>5</v>
      </c>
      <c r="G133"/>
      <c r="H133"/>
      <c r="I133"/>
      <c r="J133"/>
      <c r="K133"/>
      <c r="L133"/>
      <c r="M133"/>
      <c r="N133"/>
    </row>
    <row r="134" spans="1:14">
      <c r="A134" t="s">
        <v>1450</v>
      </c>
      <c r="B134" s="756">
        <v>1</v>
      </c>
      <c r="C134" s="756"/>
      <c r="D134" s="756"/>
      <c r="E134" s="756"/>
      <c r="F134" s="756">
        <v>1</v>
      </c>
      <c r="G134"/>
      <c r="H134"/>
      <c r="I134"/>
      <c r="J134"/>
      <c r="K134"/>
      <c r="L134"/>
      <c r="M134"/>
      <c r="N134"/>
    </row>
    <row r="135" spans="1:14">
      <c r="A135" t="s">
        <v>1477</v>
      </c>
      <c r="B135" s="756">
        <v>11</v>
      </c>
      <c r="C135" s="756">
        <v>13</v>
      </c>
      <c r="D135" s="756">
        <v>2</v>
      </c>
      <c r="E135" s="756"/>
      <c r="F135" s="756">
        <v>26</v>
      </c>
      <c r="G135"/>
      <c r="H135"/>
      <c r="I135"/>
      <c r="J135"/>
      <c r="K135"/>
      <c r="L135"/>
      <c r="M135"/>
      <c r="N135"/>
    </row>
    <row r="136" spans="1:14">
      <c r="A136" t="s">
        <v>1512</v>
      </c>
      <c r="B136" s="756">
        <v>2</v>
      </c>
      <c r="C136" s="756"/>
      <c r="D136" s="756">
        <v>1</v>
      </c>
      <c r="E136" s="756"/>
      <c r="F136" s="756">
        <v>3</v>
      </c>
      <c r="G136"/>
      <c r="H136"/>
      <c r="I136"/>
      <c r="J136"/>
      <c r="K136"/>
      <c r="L136"/>
      <c r="M136"/>
      <c r="N136"/>
    </row>
    <row r="137" spans="1:14">
      <c r="A137" t="s">
        <v>1469</v>
      </c>
      <c r="B137" s="756">
        <v>1</v>
      </c>
      <c r="C137" s="756"/>
      <c r="D137" s="756"/>
      <c r="E137" s="756"/>
      <c r="F137" s="756">
        <v>1</v>
      </c>
      <c r="G137"/>
      <c r="H137"/>
      <c r="I137"/>
      <c r="J137"/>
      <c r="K137"/>
      <c r="L137"/>
      <c r="M137"/>
      <c r="N137"/>
    </row>
    <row r="138" spans="1:14">
      <c r="A138" t="s">
        <v>1479</v>
      </c>
      <c r="B138" s="756">
        <v>3</v>
      </c>
      <c r="C138" s="756"/>
      <c r="D138" s="756"/>
      <c r="E138" s="756"/>
      <c r="F138" s="756">
        <v>3</v>
      </c>
      <c r="G138"/>
      <c r="H138"/>
      <c r="I138"/>
      <c r="J138"/>
      <c r="K138"/>
      <c r="L138"/>
      <c r="M138"/>
      <c r="N138"/>
    </row>
    <row r="139" spans="1:14">
      <c r="A139" t="s">
        <v>1580</v>
      </c>
      <c r="B139" s="756">
        <v>1</v>
      </c>
      <c r="C139" s="756"/>
      <c r="D139" s="756"/>
      <c r="E139" s="756"/>
      <c r="F139" s="756">
        <v>1</v>
      </c>
      <c r="G139"/>
      <c r="H139"/>
      <c r="I139"/>
      <c r="J139"/>
      <c r="K139"/>
      <c r="L139"/>
      <c r="M139"/>
      <c r="N139"/>
    </row>
    <row r="140" spans="1:14">
      <c r="A140" t="s">
        <v>1474</v>
      </c>
      <c r="B140" s="756">
        <v>1</v>
      </c>
      <c r="C140" s="756"/>
      <c r="D140" s="756"/>
      <c r="E140" s="756"/>
      <c r="F140" s="756">
        <v>1</v>
      </c>
      <c r="G140"/>
      <c r="H140"/>
      <c r="I140"/>
      <c r="J140"/>
      <c r="K140"/>
      <c r="L140"/>
      <c r="M140"/>
      <c r="N140"/>
    </row>
    <row r="141" spans="1:14">
      <c r="A141" t="s">
        <v>1493</v>
      </c>
      <c r="B141" s="756">
        <v>2</v>
      </c>
      <c r="C141" s="756">
        <v>3</v>
      </c>
      <c r="D141" s="756"/>
      <c r="E141" s="756"/>
      <c r="F141" s="756">
        <v>5</v>
      </c>
      <c r="G141"/>
      <c r="H141"/>
      <c r="I141"/>
      <c r="J141"/>
      <c r="K141"/>
      <c r="L141"/>
      <c r="M141"/>
      <c r="N141"/>
    </row>
    <row r="142" spans="1:14">
      <c r="A142" t="s">
        <v>1447</v>
      </c>
      <c r="B142" s="756">
        <v>2</v>
      </c>
      <c r="C142" s="756"/>
      <c r="D142" s="756"/>
      <c r="E142" s="756"/>
      <c r="F142" s="756">
        <v>2</v>
      </c>
      <c r="G142"/>
      <c r="H142"/>
      <c r="I142"/>
      <c r="J142"/>
      <c r="K142"/>
      <c r="L142"/>
      <c r="M142"/>
      <c r="N142"/>
    </row>
    <row r="143" spans="1:14">
      <c r="A143" t="s">
        <v>1435</v>
      </c>
      <c r="B143" s="756">
        <v>17</v>
      </c>
      <c r="C143" s="756">
        <v>13</v>
      </c>
      <c r="D143" s="756">
        <v>1</v>
      </c>
      <c r="E143" s="756"/>
      <c r="F143" s="756">
        <v>31</v>
      </c>
      <c r="G143"/>
      <c r="H143"/>
      <c r="I143"/>
      <c r="J143"/>
      <c r="K143"/>
      <c r="L143"/>
      <c r="M143"/>
      <c r="N143"/>
    </row>
    <row r="144" spans="1:14">
      <c r="A144" t="s">
        <v>1740</v>
      </c>
      <c r="B144" s="756"/>
      <c r="C144" s="756">
        <v>1</v>
      </c>
      <c r="D144" s="756"/>
      <c r="E144" s="756"/>
      <c r="F144" s="756">
        <v>1</v>
      </c>
      <c r="G144"/>
      <c r="H144"/>
      <c r="I144"/>
      <c r="J144"/>
      <c r="K144"/>
      <c r="L144"/>
      <c r="M144"/>
      <c r="N144"/>
    </row>
    <row r="145" spans="1:14">
      <c r="A145" t="s">
        <v>1749</v>
      </c>
      <c r="B145" s="756"/>
      <c r="C145" s="756">
        <v>1</v>
      </c>
      <c r="D145" s="756"/>
      <c r="E145" s="756"/>
      <c r="F145" s="756">
        <v>1</v>
      </c>
      <c r="G145"/>
      <c r="H145"/>
      <c r="I145"/>
      <c r="J145"/>
      <c r="K145"/>
      <c r="L145"/>
      <c r="M145"/>
      <c r="N145"/>
    </row>
    <row r="146" spans="1:14">
      <c r="A146" t="s">
        <v>1501</v>
      </c>
      <c r="B146" s="756">
        <v>3</v>
      </c>
      <c r="C146" s="756">
        <v>1</v>
      </c>
      <c r="D146" s="756"/>
      <c r="E146" s="756"/>
      <c r="F146" s="756">
        <v>4</v>
      </c>
      <c r="G146"/>
      <c r="H146"/>
      <c r="I146"/>
      <c r="J146"/>
      <c r="K146"/>
      <c r="L146"/>
      <c r="M146"/>
      <c r="N146"/>
    </row>
    <row r="147" spans="1:14">
      <c r="A147" t="s">
        <v>1502</v>
      </c>
      <c r="B147" s="756">
        <v>3</v>
      </c>
      <c r="C147" s="756">
        <v>2</v>
      </c>
      <c r="D147" s="756"/>
      <c r="E147" s="756"/>
      <c r="F147" s="756">
        <v>5</v>
      </c>
      <c r="G147"/>
      <c r="H147"/>
      <c r="I147"/>
      <c r="J147"/>
      <c r="K147"/>
      <c r="L147"/>
      <c r="M147"/>
      <c r="N147"/>
    </row>
    <row r="148" spans="1:14">
      <c r="A148" t="s">
        <v>1516</v>
      </c>
      <c r="B148" s="756">
        <v>3</v>
      </c>
      <c r="C148" s="756"/>
      <c r="D148" s="756"/>
      <c r="E148" s="756"/>
      <c r="F148" s="756">
        <v>3</v>
      </c>
      <c r="G148"/>
      <c r="H148"/>
      <c r="I148"/>
      <c r="J148"/>
      <c r="K148"/>
      <c r="L148"/>
      <c r="M148"/>
      <c r="N148"/>
    </row>
    <row r="149" spans="1:14">
      <c r="A149" t="s">
        <v>1728</v>
      </c>
      <c r="B149" s="756"/>
      <c r="C149" s="756">
        <v>1</v>
      </c>
      <c r="D149" s="756"/>
      <c r="E149" s="756"/>
      <c r="F149" s="756">
        <v>1</v>
      </c>
      <c r="G149"/>
      <c r="H149"/>
      <c r="I149"/>
      <c r="J149"/>
      <c r="K149"/>
      <c r="L149"/>
      <c r="M149"/>
      <c r="N149"/>
    </row>
    <row r="150" spans="1:14">
      <c r="A150" t="s">
        <v>1633</v>
      </c>
      <c r="B150" s="756"/>
      <c r="C150" s="756">
        <v>1</v>
      </c>
      <c r="D150" s="756"/>
      <c r="E150" s="756"/>
      <c r="F150" s="756">
        <v>1</v>
      </c>
      <c r="G150"/>
      <c r="H150"/>
      <c r="I150"/>
      <c r="J150"/>
      <c r="K150"/>
      <c r="L150"/>
      <c r="M150"/>
      <c r="N150"/>
    </row>
    <row r="151" spans="1:14">
      <c r="A151" t="s">
        <v>2416</v>
      </c>
      <c r="B151" s="756"/>
      <c r="C151" s="756"/>
      <c r="D151" s="756"/>
      <c r="E151" s="756"/>
      <c r="F151" s="756"/>
      <c r="G151"/>
      <c r="H151"/>
      <c r="I151"/>
      <c r="J151"/>
      <c r="K151"/>
      <c r="L151"/>
      <c r="M151"/>
      <c r="N151"/>
    </row>
    <row r="152" spans="1:14">
      <c r="A152" t="s">
        <v>2414</v>
      </c>
      <c r="B152" s="756">
        <v>197</v>
      </c>
      <c r="C152" s="756">
        <v>194</v>
      </c>
      <c r="D152" s="756">
        <v>22</v>
      </c>
      <c r="E152" s="756"/>
      <c r="F152" s="756">
        <v>413</v>
      </c>
      <c r="G152"/>
      <c r="H152"/>
      <c r="I152"/>
      <c r="J152"/>
      <c r="K152"/>
      <c r="L152"/>
      <c r="M152"/>
      <c r="N152"/>
    </row>
    <row r="153" spans="1:14">
      <c r="A153"/>
      <c r="B153"/>
      <c r="C153"/>
      <c r="D153"/>
      <c r="E153"/>
      <c r="F153"/>
      <c r="G153"/>
      <c r="H153"/>
      <c r="I153"/>
      <c r="J153"/>
      <c r="K153"/>
      <c r="L153"/>
      <c r="M153"/>
      <c r="N153"/>
    </row>
    <row r="154" spans="1:14">
      <c r="A154"/>
      <c r="B154"/>
      <c r="C154"/>
      <c r="D154"/>
      <c r="E154"/>
      <c r="F154"/>
      <c r="G154"/>
      <c r="H154"/>
      <c r="I154"/>
      <c r="J154"/>
      <c r="K154"/>
      <c r="L154"/>
      <c r="M154"/>
      <c r="N154"/>
    </row>
    <row r="155" spans="1:14">
      <c r="A155"/>
      <c r="B155"/>
      <c r="C155"/>
      <c r="D155"/>
      <c r="E155"/>
      <c r="F155"/>
      <c r="G155"/>
      <c r="H155"/>
      <c r="I155"/>
      <c r="J155"/>
      <c r="K155"/>
      <c r="L155"/>
      <c r="M155"/>
      <c r="N155"/>
    </row>
    <row r="156" spans="1:14">
      <c r="A156"/>
      <c r="B156"/>
      <c r="C156"/>
      <c r="D156"/>
      <c r="E156"/>
      <c r="F156"/>
      <c r="G156"/>
      <c r="H156"/>
      <c r="I156"/>
      <c r="J156"/>
      <c r="K156"/>
      <c r="L156"/>
      <c r="M156"/>
      <c r="N156"/>
    </row>
    <row r="157" spans="1:14">
      <c r="A157"/>
      <c r="B157"/>
      <c r="C157"/>
      <c r="D157"/>
      <c r="E157"/>
      <c r="F157"/>
      <c r="G157"/>
      <c r="H157"/>
      <c r="I157"/>
      <c r="J157"/>
      <c r="K157"/>
      <c r="L157"/>
      <c r="M157"/>
      <c r="N157"/>
    </row>
    <row r="158" spans="1:14">
      <c r="A158"/>
      <c r="B158"/>
      <c r="C158"/>
      <c r="D158"/>
      <c r="E158"/>
      <c r="F158"/>
      <c r="G158"/>
      <c r="H158"/>
      <c r="I158"/>
      <c r="J158"/>
      <c r="K158"/>
      <c r="L158"/>
      <c r="M158"/>
      <c r="N158"/>
    </row>
    <row r="159" spans="1:14">
      <c r="A159"/>
      <c r="B159"/>
      <c r="C159"/>
      <c r="D159"/>
      <c r="E159"/>
      <c r="F159"/>
      <c r="G159"/>
      <c r="H159"/>
      <c r="I159"/>
      <c r="J159"/>
      <c r="K159"/>
      <c r="L159"/>
      <c r="M159"/>
      <c r="N159"/>
    </row>
    <row r="160" spans="1:14">
      <c r="A160"/>
      <c r="B160"/>
      <c r="C160"/>
      <c r="D160"/>
      <c r="E160"/>
      <c r="F160"/>
      <c r="G160"/>
      <c r="H160"/>
      <c r="I160"/>
      <c r="J160"/>
      <c r="K160"/>
      <c r="L160"/>
      <c r="M160"/>
      <c r="N160"/>
    </row>
    <row r="161" spans="1:14">
      <c r="A161"/>
      <c r="B161"/>
      <c r="C161"/>
      <c r="D161"/>
      <c r="E161"/>
      <c r="F161"/>
      <c r="G161"/>
      <c r="H161"/>
      <c r="I161"/>
      <c r="J161"/>
      <c r="K161"/>
      <c r="L161"/>
      <c r="M161"/>
      <c r="N161"/>
    </row>
    <row r="162" spans="1:14">
      <c r="A162"/>
      <c r="B162"/>
      <c r="C162"/>
      <c r="D162"/>
      <c r="E162"/>
      <c r="F162"/>
      <c r="G162"/>
      <c r="H162"/>
      <c r="I162"/>
      <c r="J162"/>
      <c r="K162"/>
      <c r="L162"/>
      <c r="M162"/>
      <c r="N162"/>
    </row>
    <row r="163" spans="1:14">
      <c r="A163"/>
      <c r="B163"/>
      <c r="C163"/>
      <c r="D163"/>
      <c r="E163"/>
      <c r="F163"/>
      <c r="G163"/>
      <c r="H163"/>
      <c r="I163"/>
      <c r="J163"/>
      <c r="K163"/>
      <c r="L163"/>
      <c r="M163"/>
      <c r="N163"/>
    </row>
    <row r="164" spans="1:14">
      <c r="A164"/>
      <c r="B164"/>
      <c r="C164"/>
      <c r="D164"/>
      <c r="E164"/>
      <c r="F164"/>
      <c r="G164"/>
      <c r="H164"/>
      <c r="I164"/>
      <c r="J164"/>
      <c r="K164"/>
      <c r="L164"/>
      <c r="M164"/>
      <c r="N164"/>
    </row>
    <row r="165" spans="1:14">
      <c r="A165"/>
      <c r="B165"/>
      <c r="C165"/>
      <c r="D165"/>
      <c r="E165"/>
      <c r="F165"/>
      <c r="G165"/>
      <c r="H165"/>
      <c r="I165"/>
      <c r="J165"/>
      <c r="K165"/>
      <c r="L165"/>
      <c r="M165"/>
      <c r="N165"/>
    </row>
    <row r="166" spans="1:14">
      <c r="A166"/>
      <c r="B166"/>
      <c r="C166"/>
      <c r="D166"/>
      <c r="E166"/>
      <c r="F166"/>
      <c r="G166"/>
      <c r="H166"/>
      <c r="I166"/>
      <c r="J166"/>
      <c r="K166"/>
      <c r="L166"/>
      <c r="M166"/>
      <c r="N166"/>
    </row>
    <row r="167" spans="1:14">
      <c r="A167"/>
      <c r="B167"/>
      <c r="C167"/>
      <c r="D167"/>
      <c r="E167"/>
      <c r="F167"/>
      <c r="G167"/>
      <c r="H167"/>
      <c r="I167"/>
      <c r="J167"/>
      <c r="K167"/>
      <c r="L167"/>
      <c r="M167"/>
      <c r="N167"/>
    </row>
    <row r="168" spans="1:14">
      <c r="A168"/>
      <c r="B168"/>
      <c r="C168"/>
      <c r="D168"/>
      <c r="E168"/>
      <c r="F168"/>
      <c r="G168"/>
      <c r="H168"/>
      <c r="I168"/>
      <c r="J168"/>
      <c r="K168"/>
      <c r="L168"/>
      <c r="M168"/>
      <c r="N168"/>
    </row>
    <row r="169" spans="1:14">
      <c r="A169"/>
      <c r="B169"/>
      <c r="C169"/>
      <c r="D169"/>
      <c r="E169"/>
      <c r="F169"/>
      <c r="G169"/>
      <c r="H169"/>
      <c r="I169"/>
      <c r="J169"/>
      <c r="K169"/>
      <c r="L169"/>
      <c r="M169"/>
      <c r="N169"/>
    </row>
    <row r="170" spans="1:14">
      <c r="A170"/>
      <c r="B170"/>
      <c r="C170"/>
      <c r="D170"/>
      <c r="E170"/>
      <c r="F170"/>
      <c r="G170"/>
      <c r="H170"/>
      <c r="I170"/>
      <c r="J170"/>
      <c r="K170"/>
      <c r="L170"/>
      <c r="M170"/>
      <c r="N170"/>
    </row>
    <row r="171" spans="1:14">
      <c r="A171"/>
      <c r="B171"/>
      <c r="C171"/>
      <c r="D171"/>
      <c r="E171"/>
      <c r="F171"/>
      <c r="G171"/>
      <c r="H171"/>
      <c r="I171"/>
      <c r="J171"/>
      <c r="K171"/>
      <c r="L171"/>
      <c r="M171"/>
      <c r="N171"/>
    </row>
    <row r="172" spans="1:14">
      <c r="A172"/>
      <c r="B172"/>
      <c r="C172"/>
      <c r="D172"/>
      <c r="E172"/>
      <c r="F172"/>
      <c r="G172"/>
      <c r="H172"/>
      <c r="I172"/>
      <c r="J172"/>
      <c r="K172"/>
      <c r="L172"/>
      <c r="M172"/>
      <c r="N172"/>
    </row>
    <row r="173" spans="1:14">
      <c r="A173"/>
      <c r="B173"/>
      <c r="C173"/>
      <c r="D173"/>
      <c r="E173"/>
      <c r="F173"/>
      <c r="G173"/>
      <c r="H173"/>
      <c r="I173"/>
      <c r="J173"/>
      <c r="K173"/>
      <c r="L173"/>
      <c r="M173"/>
      <c r="N173"/>
    </row>
    <row r="174" spans="1:14">
      <c r="A174"/>
      <c r="B174"/>
      <c r="C174"/>
      <c r="D174"/>
      <c r="E174"/>
      <c r="F174"/>
      <c r="G174"/>
      <c r="H174"/>
      <c r="I174"/>
      <c r="J174"/>
      <c r="K174"/>
      <c r="L174"/>
      <c r="M174"/>
      <c r="N174"/>
    </row>
    <row r="175" spans="1:14">
      <c r="A175"/>
      <c r="B175"/>
      <c r="C175"/>
      <c r="D175"/>
      <c r="E175"/>
      <c r="F175"/>
      <c r="G175"/>
      <c r="H175"/>
      <c r="I175"/>
      <c r="J175"/>
      <c r="K175"/>
      <c r="L175"/>
      <c r="M175"/>
      <c r="N175"/>
    </row>
    <row r="176" spans="1:14">
      <c r="A176"/>
      <c r="B176"/>
      <c r="C176"/>
      <c r="D176"/>
      <c r="E176"/>
      <c r="F176"/>
      <c r="G176"/>
      <c r="H176"/>
      <c r="I176"/>
      <c r="J176"/>
      <c r="K176"/>
      <c r="L176"/>
      <c r="M176"/>
      <c r="N176"/>
    </row>
    <row r="177" spans="1:14">
      <c r="A177"/>
      <c r="B177"/>
      <c r="C177"/>
      <c r="D177"/>
      <c r="E177"/>
      <c r="F177"/>
      <c r="G177"/>
      <c r="H177"/>
      <c r="I177"/>
      <c r="J177"/>
      <c r="K177"/>
      <c r="L177"/>
      <c r="M177"/>
      <c r="N177"/>
    </row>
    <row r="178" spans="1:14">
      <c r="A178"/>
      <c r="B178"/>
      <c r="C178"/>
      <c r="D178"/>
      <c r="E178"/>
      <c r="F178"/>
      <c r="G178"/>
      <c r="H178"/>
      <c r="I178"/>
      <c r="J178"/>
      <c r="K178"/>
      <c r="L178"/>
      <c r="M178"/>
      <c r="N178"/>
    </row>
    <row r="179" spans="1:14">
      <c r="A179"/>
      <c r="B179"/>
      <c r="C179"/>
      <c r="D179"/>
      <c r="E179"/>
      <c r="F179"/>
      <c r="G179"/>
      <c r="H179"/>
      <c r="I179"/>
      <c r="J179"/>
      <c r="K179"/>
      <c r="L179"/>
      <c r="M179"/>
      <c r="N179"/>
    </row>
    <row r="180" spans="1:14">
      <c r="A180"/>
      <c r="B180"/>
      <c r="C180"/>
      <c r="D180"/>
      <c r="E180"/>
      <c r="F180"/>
      <c r="G180"/>
      <c r="H180"/>
      <c r="I180"/>
      <c r="J180"/>
      <c r="K180"/>
      <c r="L180"/>
      <c r="M180"/>
      <c r="N180"/>
    </row>
    <row r="181" spans="1:14">
      <c r="A181"/>
      <c r="B181"/>
      <c r="C181"/>
      <c r="D181"/>
      <c r="E181"/>
      <c r="F181"/>
      <c r="G181"/>
      <c r="H181"/>
      <c r="I181"/>
      <c r="J181"/>
      <c r="K181"/>
      <c r="L181"/>
      <c r="M181"/>
      <c r="N181"/>
    </row>
    <row r="182" spans="1:14">
      <c r="A182"/>
      <c r="B182"/>
      <c r="C182"/>
      <c r="D182"/>
      <c r="E182"/>
      <c r="F182"/>
      <c r="G182"/>
      <c r="H182"/>
      <c r="I182"/>
      <c r="J182"/>
      <c r="K182"/>
      <c r="L182"/>
      <c r="M182"/>
      <c r="N182"/>
    </row>
    <row r="183" spans="1:14">
      <c r="A183"/>
      <c r="B183"/>
      <c r="C183"/>
      <c r="D183"/>
      <c r="E183"/>
      <c r="F183"/>
      <c r="G183"/>
      <c r="H183"/>
      <c r="I183"/>
      <c r="J183"/>
      <c r="K183"/>
      <c r="L183"/>
      <c r="M183"/>
      <c r="N183"/>
    </row>
    <row r="184" spans="1:14">
      <c r="A184"/>
      <c r="B184"/>
      <c r="C184"/>
      <c r="D184"/>
      <c r="E184"/>
      <c r="F184"/>
      <c r="G184"/>
      <c r="H184"/>
      <c r="I184"/>
      <c r="J184"/>
      <c r="K184"/>
      <c r="L184"/>
      <c r="M184"/>
      <c r="N184"/>
    </row>
    <row r="185" spans="1:14">
      <c r="A185"/>
      <c r="B185"/>
      <c r="C185"/>
      <c r="D185"/>
      <c r="E185"/>
      <c r="F185"/>
      <c r="G185"/>
      <c r="H185"/>
      <c r="I185"/>
      <c r="J185"/>
      <c r="K185"/>
      <c r="L185"/>
      <c r="M185"/>
      <c r="N185"/>
    </row>
    <row r="186" spans="1:14">
      <c r="A186"/>
      <c r="B186"/>
      <c r="C186"/>
      <c r="D186"/>
      <c r="E186"/>
      <c r="F186"/>
      <c r="G186"/>
      <c r="H186"/>
      <c r="I186"/>
      <c r="J186"/>
      <c r="K186"/>
      <c r="L186"/>
      <c r="M186"/>
      <c r="N186"/>
    </row>
    <row r="187" spans="1:14">
      <c r="A187"/>
      <c r="B187"/>
      <c r="C187"/>
      <c r="D187"/>
      <c r="E187"/>
      <c r="F187"/>
      <c r="G187"/>
      <c r="H187"/>
      <c r="I187"/>
      <c r="J187"/>
      <c r="K187"/>
      <c r="L187"/>
      <c r="M187"/>
      <c r="N187"/>
    </row>
    <row r="188" spans="1:14">
      <c r="A188"/>
      <c r="B188"/>
      <c r="C188"/>
      <c r="D188"/>
      <c r="E188"/>
      <c r="F188"/>
      <c r="G188"/>
      <c r="H188"/>
      <c r="I188"/>
      <c r="J188"/>
      <c r="K188"/>
      <c r="L188"/>
      <c r="M188"/>
      <c r="N188"/>
    </row>
    <row r="189" spans="1:14">
      <c r="A189"/>
      <c r="B189"/>
      <c r="C189"/>
      <c r="D189"/>
      <c r="E189"/>
      <c r="F189"/>
      <c r="G189"/>
      <c r="H189"/>
      <c r="I189"/>
      <c r="J189"/>
      <c r="K189"/>
      <c r="L189"/>
      <c r="M189"/>
      <c r="N189"/>
    </row>
    <row r="190" spans="1:14">
      <c r="A190"/>
      <c r="B190"/>
      <c r="C190"/>
      <c r="D190"/>
      <c r="E190"/>
      <c r="F190"/>
      <c r="G190"/>
      <c r="H190"/>
      <c r="I190"/>
      <c r="J190"/>
      <c r="K190"/>
      <c r="L190"/>
      <c r="M190"/>
      <c r="N190"/>
    </row>
    <row r="191" spans="1:14">
      <c r="A191"/>
      <c r="B191"/>
      <c r="C191"/>
      <c r="D191"/>
      <c r="E191"/>
      <c r="F191"/>
      <c r="G191"/>
      <c r="H191"/>
      <c r="I191"/>
      <c r="J191"/>
      <c r="K191"/>
      <c r="L191"/>
      <c r="M191"/>
      <c r="N191"/>
    </row>
    <row r="192" spans="1:14">
      <c r="A192"/>
      <c r="B192"/>
      <c r="C192"/>
      <c r="D192"/>
      <c r="E192"/>
      <c r="F192"/>
      <c r="G192"/>
      <c r="H192"/>
      <c r="I192"/>
      <c r="J192"/>
      <c r="K192"/>
      <c r="L192"/>
      <c r="M192"/>
      <c r="N192"/>
    </row>
    <row r="193" spans="1:14">
      <c r="A193"/>
      <c r="B193"/>
      <c r="C193"/>
      <c r="D193"/>
      <c r="E193"/>
      <c r="F193"/>
      <c r="G193"/>
      <c r="H193"/>
      <c r="I193"/>
      <c r="J193"/>
      <c r="K193"/>
      <c r="L193"/>
      <c r="M193"/>
      <c r="N193"/>
    </row>
    <row r="194" spans="1:14">
      <c r="A194"/>
      <c r="B194"/>
      <c r="C194"/>
      <c r="D194"/>
      <c r="E194"/>
      <c r="F194"/>
      <c r="G194"/>
      <c r="H194"/>
      <c r="I194"/>
      <c r="J194"/>
      <c r="K194"/>
      <c r="L194"/>
      <c r="M194"/>
      <c r="N194"/>
    </row>
    <row r="195" spans="1:14">
      <c r="A195"/>
      <c r="B195"/>
      <c r="C195"/>
      <c r="D195"/>
      <c r="E195"/>
      <c r="F195"/>
      <c r="G195"/>
      <c r="H195"/>
      <c r="I195"/>
      <c r="J195"/>
      <c r="K195"/>
      <c r="L195"/>
      <c r="M195"/>
      <c r="N195"/>
    </row>
    <row r="196" spans="1:14">
      <c r="A196"/>
      <c r="B196"/>
      <c r="C196"/>
      <c r="D196"/>
      <c r="E196"/>
      <c r="F196"/>
      <c r="G196"/>
      <c r="H196"/>
      <c r="I196"/>
      <c r="J196"/>
      <c r="K196"/>
      <c r="L196"/>
      <c r="M196"/>
      <c r="N196"/>
    </row>
    <row r="197" spans="1:14">
      <c r="A197"/>
      <c r="B197"/>
      <c r="C197"/>
      <c r="D197"/>
      <c r="E197"/>
      <c r="F197"/>
      <c r="G197"/>
      <c r="H197"/>
      <c r="I197"/>
      <c r="J197"/>
      <c r="K197"/>
      <c r="L197"/>
      <c r="M197"/>
      <c r="N197"/>
    </row>
    <row r="198" spans="1:14">
      <c r="A198"/>
      <c r="B198"/>
      <c r="C198"/>
      <c r="D198"/>
      <c r="E198"/>
      <c r="F198"/>
      <c r="G198"/>
      <c r="H198"/>
      <c r="I198"/>
      <c r="J198"/>
      <c r="K198"/>
      <c r="L198"/>
      <c r="M198"/>
      <c r="N198"/>
    </row>
    <row r="199" spans="1:14">
      <c r="A199"/>
      <c r="B199"/>
      <c r="C199"/>
      <c r="D199"/>
      <c r="E199"/>
      <c r="F199"/>
      <c r="G199"/>
      <c r="H199"/>
      <c r="I199"/>
      <c r="J199"/>
      <c r="K199"/>
      <c r="L199"/>
      <c r="M199"/>
      <c r="N199"/>
    </row>
    <row r="200" spans="1:14">
      <c r="A200"/>
      <c r="B200"/>
      <c r="C200"/>
      <c r="D200"/>
      <c r="E200"/>
      <c r="F200"/>
      <c r="G200"/>
      <c r="H200"/>
      <c r="I200"/>
      <c r="J200"/>
      <c r="K200"/>
      <c r="L200"/>
      <c r="M200"/>
      <c r="N200"/>
    </row>
    <row r="201" spans="1:14">
      <c r="A201"/>
      <c r="B201"/>
      <c r="C201"/>
      <c r="D201"/>
      <c r="E201"/>
      <c r="F201"/>
      <c r="G201"/>
      <c r="H201"/>
      <c r="I201"/>
      <c r="J201"/>
      <c r="K201"/>
      <c r="L201"/>
      <c r="M201"/>
      <c r="N201"/>
    </row>
    <row r="202" spans="1:14">
      <c r="A202"/>
      <c r="B202"/>
      <c r="C202"/>
      <c r="D202"/>
      <c r="E202"/>
      <c r="F202"/>
      <c r="G202"/>
      <c r="H202"/>
      <c r="I202"/>
      <c r="J202"/>
      <c r="K202"/>
      <c r="L202"/>
      <c r="M202"/>
      <c r="N202"/>
    </row>
    <row r="203" spans="1:14">
      <c r="A203"/>
      <c r="B203"/>
      <c r="C203"/>
      <c r="D203"/>
      <c r="E203"/>
      <c r="F203"/>
      <c r="G203"/>
      <c r="H203"/>
      <c r="I203"/>
      <c r="J203"/>
      <c r="K203"/>
      <c r="L203"/>
      <c r="M203"/>
      <c r="N203"/>
    </row>
    <row r="204" spans="1:14">
      <c r="A204"/>
      <c r="B204"/>
      <c r="C204"/>
      <c r="D204"/>
      <c r="E204"/>
      <c r="F204"/>
      <c r="G204"/>
      <c r="H204"/>
      <c r="I204"/>
      <c r="J204"/>
      <c r="K204"/>
      <c r="L204"/>
      <c r="M204"/>
      <c r="N204"/>
    </row>
    <row r="205" spans="1:14">
      <c r="A205"/>
      <c r="B205"/>
      <c r="C205"/>
      <c r="D205"/>
      <c r="E205"/>
      <c r="F205"/>
      <c r="G205"/>
      <c r="H205"/>
      <c r="I205"/>
      <c r="J205"/>
      <c r="K205"/>
      <c r="L205"/>
      <c r="M205"/>
      <c r="N205"/>
    </row>
    <row r="206" spans="1:14">
      <c r="A206"/>
      <c r="B206"/>
      <c r="C206"/>
      <c r="D206"/>
      <c r="E206"/>
      <c r="F206"/>
      <c r="G206"/>
      <c r="H206"/>
      <c r="I206"/>
      <c r="J206"/>
      <c r="K206"/>
      <c r="L206"/>
      <c r="M206"/>
      <c r="N206"/>
    </row>
    <row r="207" spans="1:14">
      <c r="A207"/>
      <c r="B207"/>
      <c r="C207"/>
      <c r="D207"/>
      <c r="E207"/>
      <c r="F207"/>
      <c r="G207"/>
      <c r="H207"/>
      <c r="I207"/>
      <c r="J207"/>
      <c r="K207"/>
      <c r="L207"/>
      <c r="M207"/>
      <c r="N207"/>
    </row>
    <row r="208" spans="1:14">
      <c r="A208"/>
      <c r="B208"/>
      <c r="C208"/>
      <c r="D208"/>
      <c r="E208"/>
      <c r="F208"/>
      <c r="G208"/>
      <c r="H208"/>
      <c r="I208"/>
      <c r="J208"/>
      <c r="K208"/>
      <c r="L208"/>
      <c r="M208"/>
      <c r="N208"/>
    </row>
    <row r="209" spans="1:14">
      <c r="A209"/>
      <c r="B209"/>
      <c r="C209"/>
      <c r="D209"/>
      <c r="E209"/>
      <c r="F209"/>
      <c r="G209"/>
      <c r="H209"/>
      <c r="I209"/>
      <c r="J209"/>
      <c r="K209"/>
      <c r="L209"/>
      <c r="M209"/>
      <c r="N209"/>
    </row>
    <row r="210" spans="1:14">
      <c r="A210"/>
      <c r="B210"/>
      <c r="C210"/>
      <c r="D210"/>
      <c r="E210"/>
      <c r="F210"/>
      <c r="G210"/>
      <c r="H210"/>
      <c r="I210"/>
      <c r="J210"/>
      <c r="K210"/>
      <c r="L210"/>
      <c r="M210"/>
      <c r="N210"/>
    </row>
    <row r="211" spans="1:14">
      <c r="A211"/>
      <c r="B211"/>
      <c r="C211"/>
      <c r="D211"/>
      <c r="E211"/>
      <c r="F211"/>
      <c r="G211"/>
      <c r="H211"/>
      <c r="I211"/>
      <c r="J211"/>
      <c r="K211"/>
      <c r="L211"/>
      <c r="M211"/>
      <c r="N211"/>
    </row>
    <row r="212" spans="1:14">
      <c r="A212"/>
      <c r="B212"/>
      <c r="C212"/>
      <c r="D212"/>
      <c r="E212"/>
      <c r="F212"/>
      <c r="G212"/>
      <c r="H212"/>
      <c r="I212"/>
      <c r="J212"/>
      <c r="K212"/>
      <c r="L212"/>
      <c r="M212"/>
      <c r="N212"/>
    </row>
    <row r="213" spans="1:14">
      <c r="A213"/>
      <c r="B213"/>
      <c r="C213"/>
      <c r="D213"/>
      <c r="E213"/>
      <c r="F213"/>
      <c r="G213"/>
      <c r="H213"/>
      <c r="I213"/>
      <c r="J213"/>
      <c r="K213"/>
      <c r="L213"/>
      <c r="M213"/>
      <c r="N213"/>
    </row>
    <row r="214" spans="1:14">
      <c r="A214"/>
      <c r="B214"/>
      <c r="C214"/>
      <c r="D214"/>
      <c r="E214"/>
      <c r="F214"/>
      <c r="G214"/>
      <c r="H214"/>
      <c r="I214"/>
      <c r="J214"/>
      <c r="K214"/>
      <c r="L214"/>
      <c r="M214"/>
      <c r="N214"/>
    </row>
    <row r="215" spans="1:14">
      <c r="A215"/>
      <c r="B215"/>
      <c r="C215"/>
      <c r="D215"/>
      <c r="E215"/>
      <c r="F215"/>
      <c r="G215"/>
      <c r="H215"/>
      <c r="I215"/>
      <c r="J215"/>
      <c r="K215"/>
      <c r="L215"/>
      <c r="M215"/>
      <c r="N215"/>
    </row>
    <row r="216" spans="1:14">
      <c r="A216"/>
      <c r="B216"/>
      <c r="C216"/>
      <c r="D216"/>
      <c r="E216"/>
      <c r="F216"/>
      <c r="G216"/>
      <c r="H216"/>
      <c r="I216"/>
      <c r="J216"/>
      <c r="K216"/>
      <c r="L216"/>
      <c r="M216"/>
      <c r="N216"/>
    </row>
    <row r="217" spans="1:14">
      <c r="A217"/>
      <c r="B217"/>
      <c r="C217"/>
      <c r="D217"/>
      <c r="E217"/>
      <c r="F217"/>
      <c r="G217"/>
      <c r="H217"/>
      <c r="I217"/>
      <c r="J217"/>
      <c r="K217"/>
      <c r="L217"/>
      <c r="M217"/>
      <c r="N217"/>
    </row>
    <row r="218" spans="1:14">
      <c r="A218"/>
      <c r="B218"/>
      <c r="C218"/>
      <c r="D218"/>
      <c r="E218"/>
      <c r="F218"/>
      <c r="G218"/>
      <c r="H218"/>
      <c r="I218"/>
      <c r="J218"/>
      <c r="K218"/>
      <c r="L218"/>
      <c r="M218"/>
      <c r="N218"/>
    </row>
    <row r="219" spans="1:14">
      <c r="A219"/>
      <c r="B219"/>
      <c r="C219"/>
      <c r="D219"/>
      <c r="E219"/>
      <c r="F219"/>
      <c r="G219"/>
      <c r="H219"/>
      <c r="I219"/>
      <c r="J219"/>
      <c r="K219"/>
      <c r="L219"/>
      <c r="M219"/>
      <c r="N219"/>
    </row>
    <row r="220" spans="1:14">
      <c r="A220"/>
      <c r="B220"/>
      <c r="C220"/>
      <c r="D220"/>
      <c r="E220"/>
      <c r="F220"/>
      <c r="G220"/>
      <c r="H220"/>
      <c r="I220"/>
      <c r="J220"/>
      <c r="K220"/>
      <c r="L220"/>
      <c r="M220"/>
      <c r="N220"/>
    </row>
    <row r="221" spans="1:14">
      <c r="A221"/>
      <c r="B221"/>
      <c r="C221"/>
      <c r="D221"/>
      <c r="E221"/>
      <c r="F221"/>
      <c r="G221"/>
      <c r="H221"/>
      <c r="I221"/>
      <c r="J221"/>
      <c r="K221"/>
      <c r="L221"/>
      <c r="M221"/>
      <c r="N221"/>
    </row>
    <row r="222" spans="1:14">
      <c r="A222"/>
      <c r="B222"/>
      <c r="C222"/>
      <c r="D222"/>
      <c r="E222"/>
      <c r="F222"/>
      <c r="G222"/>
      <c r="H222"/>
      <c r="I222"/>
      <c r="J222"/>
      <c r="K222"/>
      <c r="L222"/>
      <c r="M222"/>
      <c r="N222"/>
    </row>
    <row r="223" spans="1:14">
      <c r="A223"/>
      <c r="B223"/>
      <c r="C223"/>
      <c r="D223"/>
      <c r="E223"/>
      <c r="F223"/>
      <c r="G223"/>
      <c r="H223"/>
      <c r="I223"/>
      <c r="J223"/>
      <c r="K223"/>
      <c r="L223"/>
      <c r="M223"/>
      <c r="N223"/>
    </row>
    <row r="224" spans="1:14">
      <c r="A224"/>
      <c r="B224"/>
      <c r="C224"/>
      <c r="D224"/>
      <c r="E224"/>
      <c r="F224"/>
      <c r="G224"/>
      <c r="H224"/>
      <c r="I224"/>
      <c r="J224"/>
      <c r="K224"/>
      <c r="L224"/>
      <c r="M224"/>
      <c r="N224"/>
    </row>
    <row r="225" spans="1:14">
      <c r="A225"/>
      <c r="B225"/>
      <c r="C225"/>
      <c r="D225"/>
      <c r="E225"/>
      <c r="F225"/>
      <c r="G225"/>
      <c r="H225"/>
      <c r="I225"/>
      <c r="J225"/>
      <c r="K225"/>
      <c r="L225"/>
      <c r="M225"/>
      <c r="N225"/>
    </row>
    <row r="226" spans="1:14">
      <c r="A226"/>
      <c r="B226"/>
      <c r="C226"/>
      <c r="D226"/>
      <c r="E226"/>
      <c r="F226"/>
      <c r="G226"/>
      <c r="H226"/>
      <c r="I226"/>
      <c r="J226"/>
      <c r="K226"/>
      <c r="L226"/>
      <c r="M226"/>
      <c r="N226"/>
    </row>
    <row r="227" spans="1:14">
      <c r="A227"/>
      <c r="B227"/>
      <c r="C227"/>
      <c r="D227"/>
      <c r="E227"/>
      <c r="F227"/>
      <c r="G227"/>
      <c r="H227"/>
      <c r="I227"/>
      <c r="J227"/>
      <c r="K227"/>
      <c r="L227"/>
      <c r="M227"/>
      <c r="N227"/>
    </row>
    <row r="228" spans="1:14">
      <c r="A228"/>
      <c r="B228"/>
      <c r="C228"/>
      <c r="D228"/>
      <c r="E228"/>
      <c r="F228"/>
      <c r="G228"/>
      <c r="H228"/>
      <c r="I228"/>
      <c r="J228"/>
      <c r="K228"/>
      <c r="L228"/>
      <c r="M228"/>
      <c r="N228"/>
    </row>
    <row r="229" spans="1:14">
      <c r="A229"/>
      <c r="B229"/>
      <c r="C229"/>
      <c r="D229"/>
      <c r="E229"/>
      <c r="F229"/>
      <c r="G229"/>
      <c r="H229"/>
      <c r="I229"/>
      <c r="J229"/>
      <c r="K229"/>
      <c r="L229"/>
      <c r="M229"/>
      <c r="N229"/>
    </row>
    <row r="230" spans="1:14">
      <c r="A230"/>
      <c r="B230"/>
      <c r="C230"/>
      <c r="D230"/>
      <c r="E230"/>
      <c r="F230"/>
      <c r="G230"/>
      <c r="H230"/>
      <c r="I230"/>
      <c r="J230"/>
      <c r="K230"/>
      <c r="L230"/>
      <c r="M230"/>
      <c r="N230"/>
    </row>
    <row r="231" spans="1:14">
      <c r="A231"/>
      <c r="B231"/>
      <c r="C231"/>
      <c r="D231"/>
      <c r="E231"/>
      <c r="F231"/>
      <c r="G231"/>
      <c r="H231"/>
      <c r="I231"/>
      <c r="J231"/>
      <c r="K231"/>
      <c r="L231"/>
      <c r="M231"/>
      <c r="N231"/>
    </row>
    <row r="232" spans="1:14">
      <c r="A232"/>
      <c r="B232"/>
      <c r="C232"/>
      <c r="D232"/>
      <c r="E232"/>
      <c r="F232"/>
      <c r="G232"/>
      <c r="H232"/>
      <c r="I232"/>
      <c r="J232"/>
      <c r="K232"/>
      <c r="L232"/>
      <c r="M232"/>
      <c r="N232"/>
    </row>
    <row r="233" spans="1:14">
      <c r="A233"/>
      <c r="B233"/>
      <c r="C233"/>
      <c r="D233"/>
      <c r="E233"/>
      <c r="F233"/>
      <c r="G233"/>
      <c r="H233"/>
      <c r="I233"/>
      <c r="J233"/>
      <c r="K233"/>
      <c r="L233"/>
      <c r="M233"/>
      <c r="N233"/>
    </row>
    <row r="234" spans="1:14">
      <c r="A234"/>
      <c r="B234"/>
      <c r="C234"/>
      <c r="D234"/>
      <c r="E234"/>
      <c r="F234"/>
      <c r="G234"/>
      <c r="H234"/>
      <c r="I234"/>
      <c r="J234"/>
      <c r="K234"/>
      <c r="L234"/>
      <c r="M234"/>
      <c r="N234"/>
    </row>
    <row r="235" spans="1:14">
      <c r="A235"/>
      <c r="B235"/>
      <c r="C235"/>
      <c r="D235"/>
      <c r="E235"/>
      <c r="F235"/>
      <c r="G235"/>
      <c r="H235"/>
      <c r="I235"/>
      <c r="J235"/>
      <c r="K235"/>
      <c r="L235"/>
      <c r="M235"/>
      <c r="N235"/>
    </row>
    <row r="236" spans="1:14">
      <c r="A236"/>
      <c r="B236"/>
      <c r="C236"/>
      <c r="D236"/>
      <c r="E236"/>
      <c r="F236"/>
      <c r="G236"/>
      <c r="H236"/>
      <c r="I236"/>
      <c r="J236"/>
      <c r="K236"/>
      <c r="L236"/>
      <c r="M236"/>
      <c r="N236"/>
    </row>
    <row r="237" spans="1:14">
      <c r="A237"/>
      <c r="B237"/>
      <c r="C237"/>
      <c r="D237"/>
      <c r="E237"/>
      <c r="F237"/>
      <c r="G237"/>
      <c r="H237"/>
      <c r="I237"/>
      <c r="J237"/>
      <c r="K237"/>
      <c r="L237"/>
      <c r="M237"/>
      <c r="N237"/>
    </row>
    <row r="238" spans="1:14">
      <c r="A238"/>
      <c r="B238"/>
      <c r="C238"/>
      <c r="D238"/>
      <c r="E238"/>
      <c r="F238"/>
      <c r="G238"/>
      <c r="H238"/>
      <c r="I238"/>
      <c r="J238"/>
      <c r="K238"/>
      <c r="L238"/>
      <c r="M238"/>
      <c r="N238"/>
    </row>
    <row r="239" spans="1:14">
      <c r="A239"/>
      <c r="B239"/>
      <c r="C239"/>
      <c r="D239"/>
      <c r="E239"/>
      <c r="F239"/>
      <c r="G239"/>
      <c r="H239"/>
      <c r="I239"/>
      <c r="J239"/>
      <c r="K239"/>
      <c r="L239"/>
      <c r="M239"/>
      <c r="N239"/>
    </row>
    <row r="240" spans="1:14">
      <c r="A240"/>
      <c r="B240"/>
      <c r="C240"/>
      <c r="D240"/>
      <c r="E240"/>
      <c r="F240"/>
      <c r="G240"/>
      <c r="H240"/>
      <c r="I240"/>
      <c r="J240"/>
      <c r="K240"/>
      <c r="L240"/>
      <c r="M240"/>
      <c r="N240"/>
    </row>
    <row r="241" spans="1:14">
      <c r="A241"/>
      <c r="B241"/>
      <c r="C241"/>
      <c r="D241"/>
      <c r="E241"/>
      <c r="F241"/>
      <c r="G241"/>
      <c r="H241"/>
      <c r="I241"/>
      <c r="J241"/>
      <c r="K241"/>
      <c r="L241"/>
      <c r="M241"/>
      <c r="N241"/>
    </row>
    <row r="242" spans="1:14">
      <c r="A242"/>
      <c r="B242"/>
      <c r="C242"/>
      <c r="D242"/>
      <c r="E242"/>
      <c r="F242"/>
      <c r="G242"/>
      <c r="H242"/>
      <c r="I242"/>
      <c r="J242"/>
      <c r="K242"/>
      <c r="L242"/>
      <c r="M242"/>
      <c r="N242"/>
    </row>
    <row r="243" spans="1:14">
      <c r="A243"/>
      <c r="B243"/>
      <c r="C243"/>
      <c r="D243"/>
      <c r="E243"/>
      <c r="F243"/>
      <c r="G243"/>
      <c r="H243"/>
      <c r="I243"/>
      <c r="J243"/>
      <c r="K243"/>
      <c r="L243"/>
      <c r="M243"/>
      <c r="N243"/>
    </row>
    <row r="244" spans="1:14">
      <c r="A244"/>
      <c r="B244"/>
      <c r="C244"/>
      <c r="D244"/>
      <c r="E244"/>
      <c r="F244"/>
      <c r="G244"/>
      <c r="H244"/>
      <c r="I244"/>
      <c r="J244"/>
      <c r="K244"/>
      <c r="L244"/>
      <c r="M244"/>
      <c r="N244"/>
    </row>
    <row r="245" spans="1:14">
      <c r="A245"/>
      <c r="B245"/>
      <c r="C245"/>
      <c r="D245"/>
      <c r="E245"/>
      <c r="F245"/>
      <c r="G245"/>
      <c r="H245"/>
      <c r="I245"/>
      <c r="J245"/>
      <c r="K245"/>
      <c r="L245"/>
      <c r="M245"/>
      <c r="N245"/>
    </row>
    <row r="246" spans="1:14">
      <c r="A246"/>
      <c r="B246"/>
      <c r="C246"/>
      <c r="D246"/>
      <c r="E246"/>
      <c r="F246"/>
      <c r="G246"/>
      <c r="H246"/>
      <c r="I246"/>
      <c r="J246"/>
      <c r="K246"/>
      <c r="L246"/>
      <c r="M246"/>
      <c r="N246"/>
    </row>
    <row r="247" spans="1:14">
      <c r="A247"/>
      <c r="B247"/>
      <c r="C247"/>
      <c r="D247"/>
      <c r="E247"/>
      <c r="F247"/>
      <c r="G247"/>
      <c r="H247"/>
      <c r="I247"/>
      <c r="J247"/>
      <c r="K247"/>
      <c r="L247"/>
      <c r="M247"/>
      <c r="N247"/>
    </row>
    <row r="248" spans="1:14">
      <c r="A248"/>
      <c r="B248"/>
      <c r="C248"/>
      <c r="D248"/>
      <c r="E248"/>
      <c r="F248"/>
      <c r="G248"/>
      <c r="H248"/>
      <c r="I248"/>
      <c r="J248"/>
      <c r="K248"/>
      <c r="L248"/>
      <c r="M248"/>
      <c r="N248"/>
    </row>
    <row r="249" spans="1:14">
      <c r="A249"/>
      <c r="B249"/>
      <c r="C249"/>
      <c r="D249"/>
      <c r="E249"/>
      <c r="F249"/>
      <c r="G249"/>
      <c r="H249"/>
      <c r="I249"/>
      <c r="J249"/>
      <c r="K249"/>
      <c r="L249"/>
      <c r="M249"/>
      <c r="N249"/>
    </row>
    <row r="250" spans="1:14">
      <c r="A250"/>
      <c r="B250"/>
      <c r="C250"/>
      <c r="D250"/>
      <c r="E250"/>
      <c r="F250"/>
      <c r="G250"/>
      <c r="H250"/>
      <c r="I250"/>
      <c r="J250"/>
      <c r="K250"/>
      <c r="L250"/>
      <c r="M250"/>
      <c r="N250"/>
    </row>
    <row r="251" spans="1:14">
      <c r="A251"/>
      <c r="B251"/>
      <c r="C251"/>
      <c r="D251"/>
      <c r="E251"/>
      <c r="F251"/>
      <c r="G251"/>
      <c r="H251"/>
      <c r="I251"/>
      <c r="J251"/>
      <c r="K251"/>
      <c r="L251"/>
      <c r="M251"/>
      <c r="N251"/>
    </row>
    <row r="252" spans="1:14">
      <c r="A252"/>
      <c r="B252"/>
      <c r="C252"/>
      <c r="D252"/>
      <c r="E252"/>
      <c r="F252"/>
      <c r="G252"/>
      <c r="H252"/>
      <c r="I252"/>
      <c r="J252"/>
      <c r="K252"/>
      <c r="L252"/>
      <c r="M252"/>
      <c r="N252"/>
    </row>
    <row r="253" spans="1:14">
      <c r="A253"/>
      <c r="B253"/>
      <c r="C253"/>
      <c r="D253"/>
      <c r="E253"/>
      <c r="F253"/>
      <c r="G253"/>
      <c r="H253"/>
      <c r="I253"/>
      <c r="J253"/>
      <c r="K253"/>
      <c r="L253"/>
      <c r="M253"/>
      <c r="N253"/>
    </row>
    <row r="254" spans="1:14">
      <c r="A254"/>
      <c r="B254"/>
      <c r="C254"/>
      <c r="D254"/>
      <c r="E254"/>
      <c r="F254"/>
      <c r="G254"/>
      <c r="H254"/>
      <c r="I254"/>
      <c r="J254"/>
      <c r="K254"/>
      <c r="L254"/>
      <c r="M254"/>
      <c r="N254"/>
    </row>
    <row r="255" spans="1:14">
      <c r="A255"/>
      <c r="B255"/>
      <c r="C255"/>
      <c r="D255"/>
      <c r="E255"/>
      <c r="F255"/>
      <c r="G255"/>
      <c r="H255"/>
      <c r="I255"/>
      <c r="J255"/>
      <c r="K255"/>
      <c r="L255"/>
      <c r="M255"/>
      <c r="N255"/>
    </row>
    <row r="256" spans="1:14">
      <c r="A256"/>
      <c r="B256"/>
      <c r="C256"/>
      <c r="D256"/>
      <c r="E256"/>
      <c r="F256"/>
      <c r="G256"/>
      <c r="H256"/>
      <c r="I256"/>
      <c r="J256"/>
      <c r="K256"/>
      <c r="L256"/>
      <c r="M256"/>
      <c r="N256"/>
    </row>
    <row r="257" spans="1:14">
      <c r="A257"/>
      <c r="B257"/>
      <c r="C257"/>
      <c r="D257"/>
      <c r="E257"/>
      <c r="F257"/>
      <c r="G257"/>
      <c r="H257"/>
      <c r="I257"/>
      <c r="J257"/>
      <c r="K257"/>
      <c r="L257"/>
      <c r="M257"/>
      <c r="N257"/>
    </row>
    <row r="258" spans="1:14">
      <c r="A258"/>
      <c r="B258"/>
      <c r="C258"/>
      <c r="D258"/>
      <c r="E258"/>
      <c r="F258"/>
      <c r="G258"/>
      <c r="H258"/>
      <c r="I258"/>
      <c r="J258"/>
      <c r="K258"/>
      <c r="L258"/>
      <c r="M258"/>
      <c r="N258"/>
    </row>
    <row r="259" spans="1:14">
      <c r="A259"/>
      <c r="B259"/>
      <c r="C259"/>
      <c r="D259"/>
      <c r="E259"/>
      <c r="F259"/>
      <c r="G259"/>
      <c r="H259"/>
      <c r="I259"/>
      <c r="J259"/>
      <c r="K259"/>
      <c r="L259"/>
      <c r="M259"/>
      <c r="N259"/>
    </row>
    <row r="260" spans="1:14">
      <c r="A260"/>
      <c r="B260"/>
      <c r="C260"/>
      <c r="D260"/>
      <c r="E260"/>
      <c r="F260"/>
      <c r="G260"/>
      <c r="H260"/>
      <c r="I260"/>
      <c r="J260"/>
      <c r="K260"/>
      <c r="L260"/>
      <c r="M260"/>
      <c r="N260"/>
    </row>
    <row r="261" spans="1:14">
      <c r="A261"/>
      <c r="B261"/>
      <c r="C261"/>
      <c r="D261"/>
      <c r="E261"/>
      <c r="F261"/>
      <c r="G261"/>
      <c r="H261"/>
      <c r="I261"/>
      <c r="J261"/>
      <c r="K261"/>
      <c r="L261"/>
      <c r="M261"/>
      <c r="N261"/>
    </row>
    <row r="262" spans="1:14">
      <c r="A262"/>
      <c r="B262"/>
      <c r="C262"/>
      <c r="D262"/>
      <c r="E262"/>
      <c r="F262"/>
      <c r="G262"/>
      <c r="H262"/>
      <c r="I262"/>
      <c r="J262"/>
      <c r="K262"/>
      <c r="L262"/>
      <c r="M262"/>
      <c r="N262"/>
    </row>
    <row r="263" spans="1:14">
      <c r="A263"/>
      <c r="B263"/>
      <c r="C263"/>
      <c r="D263"/>
      <c r="E263"/>
      <c r="F263"/>
      <c r="G263"/>
      <c r="H263"/>
      <c r="I263"/>
      <c r="J263"/>
      <c r="K263"/>
      <c r="L263"/>
      <c r="M263"/>
      <c r="N263"/>
    </row>
    <row r="264" spans="1:14">
      <c r="A264"/>
      <c r="B264"/>
      <c r="C264"/>
      <c r="D264"/>
      <c r="E264"/>
      <c r="F264"/>
      <c r="G264"/>
      <c r="H264"/>
      <c r="I264"/>
      <c r="J264"/>
      <c r="K264"/>
      <c r="L264"/>
      <c r="M264"/>
      <c r="N264"/>
    </row>
    <row r="265" spans="1:14">
      <c r="A265"/>
      <c r="B265"/>
      <c r="C265"/>
      <c r="D265"/>
      <c r="E265"/>
      <c r="F265"/>
      <c r="G265"/>
      <c r="H265"/>
      <c r="I265"/>
      <c r="J265"/>
      <c r="K265"/>
      <c r="L265"/>
      <c r="M265"/>
      <c r="N265"/>
    </row>
    <row r="266" spans="1:14">
      <c r="A266"/>
      <c r="B266"/>
      <c r="C266"/>
      <c r="D266"/>
      <c r="E266"/>
      <c r="F266"/>
      <c r="G266"/>
      <c r="H266"/>
      <c r="I266"/>
      <c r="J266"/>
      <c r="K266"/>
      <c r="L266"/>
      <c r="M266"/>
      <c r="N266"/>
    </row>
    <row r="267" spans="1:14">
      <c r="A267"/>
      <c r="B267"/>
      <c r="C267"/>
      <c r="D267"/>
      <c r="E267"/>
      <c r="F267"/>
      <c r="G267"/>
      <c r="H267"/>
      <c r="I267"/>
      <c r="J267"/>
      <c r="K267"/>
      <c r="L267"/>
      <c r="M267"/>
      <c r="N267"/>
    </row>
    <row r="268" spans="1:14">
      <c r="A268"/>
      <c r="B268"/>
      <c r="C268"/>
      <c r="D268"/>
      <c r="E268"/>
      <c r="F268"/>
      <c r="G268"/>
      <c r="H268"/>
      <c r="I268"/>
      <c r="J268"/>
      <c r="K268"/>
      <c r="L268"/>
      <c r="M268"/>
      <c r="N268"/>
    </row>
    <row r="269" spans="1:14">
      <c r="A269"/>
      <c r="B269"/>
      <c r="C269"/>
      <c r="D269"/>
      <c r="E269"/>
      <c r="F269"/>
      <c r="G269"/>
      <c r="H269"/>
      <c r="I269"/>
      <c r="J269"/>
      <c r="K269"/>
      <c r="L269"/>
      <c r="M269"/>
      <c r="N269"/>
    </row>
    <row r="270" spans="1:14">
      <c r="A270"/>
      <c r="B270"/>
      <c r="C270"/>
      <c r="D270"/>
      <c r="E270"/>
      <c r="F270"/>
      <c r="G270"/>
      <c r="H270"/>
      <c r="I270"/>
      <c r="J270"/>
      <c r="K270"/>
      <c r="L270"/>
      <c r="M270"/>
      <c r="N270"/>
    </row>
    <row r="271" spans="1:14">
      <c r="A271"/>
      <c r="B271"/>
      <c r="C271"/>
      <c r="D271"/>
      <c r="E271"/>
      <c r="F271"/>
      <c r="G271"/>
      <c r="H271"/>
      <c r="I271"/>
      <c r="J271"/>
      <c r="K271"/>
      <c r="L271"/>
      <c r="M271"/>
      <c r="N271"/>
    </row>
    <row r="272" spans="1:14">
      <c r="A272"/>
      <c r="B272"/>
      <c r="C272"/>
      <c r="D272"/>
      <c r="E272"/>
      <c r="F272"/>
      <c r="G272"/>
      <c r="H272"/>
      <c r="I272"/>
      <c r="J272"/>
      <c r="K272"/>
      <c r="L272"/>
      <c r="M272"/>
      <c r="N272"/>
    </row>
    <row r="273" spans="1:14">
      <c r="A273"/>
      <c r="B273"/>
      <c r="C273"/>
      <c r="D273"/>
      <c r="E273"/>
      <c r="F273"/>
      <c r="G273"/>
      <c r="H273"/>
      <c r="I273"/>
      <c r="J273"/>
      <c r="K273"/>
      <c r="L273"/>
      <c r="M273"/>
      <c r="N273"/>
    </row>
    <row r="274" spans="1:14">
      <c r="A274"/>
      <c r="B274"/>
      <c r="C274"/>
      <c r="D274"/>
      <c r="E274"/>
      <c r="F274"/>
      <c r="G274"/>
      <c r="H274"/>
      <c r="I274"/>
      <c r="J274"/>
      <c r="K274"/>
      <c r="L274"/>
      <c r="M274"/>
      <c r="N274"/>
    </row>
    <row r="275" spans="1:14">
      <c r="A275"/>
      <c r="B275"/>
      <c r="C275"/>
      <c r="D275"/>
      <c r="E275"/>
      <c r="F275"/>
      <c r="G275"/>
      <c r="H275"/>
      <c r="I275"/>
      <c r="J275"/>
      <c r="K275"/>
      <c r="L275"/>
      <c r="M275"/>
      <c r="N275"/>
    </row>
    <row r="276" spans="1:14">
      <c r="A276"/>
      <c r="B276"/>
      <c r="C276"/>
      <c r="D276"/>
      <c r="E276"/>
      <c r="F276"/>
      <c r="G276"/>
      <c r="H276"/>
      <c r="I276"/>
      <c r="J276"/>
      <c r="K276"/>
      <c r="L276"/>
      <c r="M276"/>
      <c r="N276"/>
    </row>
    <row r="277" spans="1:14">
      <c r="A277"/>
      <c r="B277"/>
      <c r="C277"/>
      <c r="D277"/>
      <c r="E277"/>
      <c r="F277"/>
      <c r="G277"/>
      <c r="H277"/>
      <c r="I277"/>
      <c r="J277"/>
      <c r="K277"/>
      <c r="L277"/>
      <c r="M277"/>
      <c r="N277"/>
    </row>
    <row r="278" spans="1:14">
      <c r="A278"/>
      <c r="B278"/>
      <c r="C278"/>
      <c r="D278"/>
      <c r="E278"/>
      <c r="F278"/>
      <c r="G278"/>
      <c r="H278"/>
      <c r="I278"/>
      <c r="J278"/>
      <c r="K278"/>
      <c r="L278"/>
      <c r="M278"/>
      <c r="N278"/>
    </row>
    <row r="279" spans="1:14">
      <c r="A279"/>
      <c r="B279"/>
      <c r="C279"/>
      <c r="D279"/>
      <c r="E279"/>
      <c r="F279"/>
      <c r="G279"/>
      <c r="H279"/>
      <c r="I279"/>
      <c r="J279"/>
      <c r="K279"/>
      <c r="L279"/>
      <c r="M279"/>
      <c r="N279"/>
    </row>
    <row r="280" spans="1:14">
      <c r="A280"/>
      <c r="B280"/>
      <c r="C280"/>
      <c r="D280"/>
      <c r="E280"/>
      <c r="F280"/>
      <c r="G280"/>
      <c r="H280"/>
      <c r="I280"/>
      <c r="J280"/>
      <c r="K280"/>
      <c r="L280"/>
      <c r="M280"/>
      <c r="N280"/>
    </row>
    <row r="281" spans="1:14">
      <c r="A281"/>
      <c r="B281"/>
      <c r="C281"/>
      <c r="D281"/>
      <c r="E281"/>
      <c r="F281"/>
      <c r="G281"/>
      <c r="H281"/>
      <c r="I281"/>
      <c r="J281"/>
      <c r="K281"/>
      <c r="L281"/>
      <c r="M281"/>
      <c r="N281"/>
    </row>
    <row r="282" spans="1:14">
      <c r="A282"/>
      <c r="B282"/>
      <c r="C282"/>
      <c r="D282"/>
      <c r="E282"/>
      <c r="F282"/>
      <c r="G282"/>
      <c r="H282"/>
      <c r="I282"/>
      <c r="J282"/>
      <c r="K282"/>
      <c r="L282"/>
      <c r="M282"/>
      <c r="N282"/>
    </row>
    <row r="283" spans="1:14">
      <c r="A283"/>
      <c r="B283"/>
      <c r="C283"/>
      <c r="D283"/>
      <c r="E283"/>
      <c r="F283"/>
      <c r="G283"/>
      <c r="H283"/>
      <c r="I283"/>
      <c r="J283"/>
      <c r="K283"/>
      <c r="L283"/>
      <c r="M283"/>
      <c r="N283"/>
    </row>
    <row r="284" spans="1:14">
      <c r="A284"/>
      <c r="B284"/>
      <c r="C284"/>
      <c r="D284"/>
      <c r="E284"/>
      <c r="F284"/>
      <c r="G284"/>
      <c r="H284"/>
      <c r="I284"/>
      <c r="J284"/>
      <c r="K284"/>
      <c r="L284"/>
      <c r="M284"/>
      <c r="N284"/>
    </row>
    <row r="285" spans="1:14">
      <c r="A285"/>
      <c r="B285"/>
      <c r="C285"/>
      <c r="D285"/>
      <c r="E285"/>
      <c r="F285"/>
      <c r="G285"/>
      <c r="H285"/>
      <c r="I285"/>
      <c r="J285"/>
      <c r="K285"/>
      <c r="L285"/>
      <c r="M285"/>
      <c r="N285"/>
    </row>
    <row r="286" spans="1:14">
      <c r="A286"/>
      <c r="B286"/>
      <c r="C286"/>
      <c r="D286"/>
      <c r="E286"/>
      <c r="F286"/>
      <c r="G286"/>
      <c r="H286"/>
      <c r="I286"/>
      <c r="J286"/>
      <c r="K286"/>
      <c r="L286"/>
      <c r="M286"/>
      <c r="N286"/>
    </row>
    <row r="287" spans="1:14">
      <c r="A287"/>
      <c r="B287"/>
      <c r="C287"/>
      <c r="D287"/>
      <c r="E287"/>
      <c r="F287"/>
      <c r="G287"/>
      <c r="H287"/>
      <c r="I287"/>
      <c r="J287"/>
      <c r="K287"/>
      <c r="L287"/>
      <c r="M287"/>
      <c r="N287"/>
    </row>
    <row r="288" spans="1:14">
      <c r="A288"/>
      <c r="B288"/>
      <c r="C288"/>
      <c r="D288"/>
      <c r="E288"/>
      <c r="F288"/>
      <c r="G288"/>
      <c r="H288"/>
      <c r="I288"/>
      <c r="J288"/>
      <c r="K288"/>
      <c r="L288"/>
      <c r="M288"/>
      <c r="N288"/>
    </row>
    <row r="289" spans="1:14">
      <c r="A289"/>
      <c r="B289"/>
      <c r="C289"/>
      <c r="D289"/>
      <c r="E289"/>
      <c r="F289"/>
      <c r="G289"/>
      <c r="H289"/>
      <c r="I289"/>
      <c r="J289"/>
      <c r="K289"/>
      <c r="L289"/>
      <c r="M289"/>
      <c r="N289"/>
    </row>
    <row r="290" spans="1:14">
      <c r="A290"/>
      <c r="B290"/>
      <c r="C290"/>
      <c r="D290"/>
      <c r="E290"/>
      <c r="F290"/>
      <c r="G290"/>
      <c r="H290"/>
      <c r="I290"/>
      <c r="J290"/>
      <c r="K290"/>
      <c r="L290"/>
      <c r="M290"/>
      <c r="N290"/>
    </row>
    <row r="291" spans="1:14">
      <c r="A291"/>
      <c r="B291"/>
      <c r="C291"/>
      <c r="D291"/>
      <c r="E291"/>
      <c r="F291"/>
      <c r="G291"/>
      <c r="H291"/>
      <c r="I291"/>
      <c r="J291"/>
      <c r="K291"/>
      <c r="L291"/>
      <c r="M291"/>
      <c r="N291"/>
    </row>
    <row r="292" spans="1:14">
      <c r="A292"/>
      <c r="B292"/>
      <c r="C292"/>
      <c r="D292"/>
      <c r="E292"/>
      <c r="F292"/>
      <c r="G292"/>
      <c r="H292"/>
      <c r="I292"/>
      <c r="J292"/>
      <c r="K292"/>
      <c r="L292"/>
      <c r="M292"/>
      <c r="N292"/>
    </row>
    <row r="293" spans="1:14">
      <c r="A293"/>
      <c r="B293"/>
      <c r="C293"/>
      <c r="D293"/>
      <c r="E293"/>
      <c r="F293"/>
      <c r="G293"/>
      <c r="H293"/>
      <c r="I293"/>
      <c r="J293"/>
      <c r="K293"/>
      <c r="L293"/>
      <c r="M293"/>
      <c r="N293"/>
    </row>
    <row r="294" spans="1:14">
      <c r="A294"/>
      <c r="B294"/>
      <c r="C294"/>
      <c r="D294"/>
      <c r="E294"/>
      <c r="F294"/>
      <c r="G294"/>
      <c r="H294"/>
      <c r="I294"/>
      <c r="J294"/>
      <c r="K294"/>
      <c r="L294"/>
      <c r="M294"/>
      <c r="N294"/>
    </row>
    <row r="295" spans="1:14">
      <c r="A295"/>
      <c r="B295"/>
      <c r="C295"/>
      <c r="D295"/>
      <c r="E295"/>
      <c r="F295"/>
      <c r="G295"/>
      <c r="H295"/>
      <c r="I295"/>
      <c r="J295"/>
      <c r="K295"/>
      <c r="L295"/>
      <c r="M295"/>
      <c r="N295"/>
    </row>
    <row r="296" spans="1:14">
      <c r="A296"/>
      <c r="B296"/>
      <c r="C296"/>
      <c r="D296"/>
      <c r="E296"/>
      <c r="F296"/>
      <c r="G296"/>
      <c r="H296"/>
      <c r="I296"/>
      <c r="J296"/>
      <c r="K296"/>
      <c r="L296"/>
      <c r="M296"/>
      <c r="N296"/>
    </row>
    <row r="297" spans="1:14">
      <c r="A297"/>
      <c r="B297"/>
      <c r="C297"/>
      <c r="D297"/>
      <c r="E297"/>
      <c r="F297"/>
      <c r="G297"/>
      <c r="H297"/>
      <c r="I297"/>
      <c r="J297"/>
      <c r="K297"/>
      <c r="L297"/>
      <c r="M297"/>
      <c r="N297"/>
    </row>
    <row r="298" spans="1:14">
      <c r="A298"/>
      <c r="B298"/>
      <c r="C298"/>
      <c r="D298"/>
      <c r="E298"/>
      <c r="F298"/>
      <c r="G298"/>
      <c r="H298"/>
      <c r="I298"/>
      <c r="J298"/>
      <c r="K298"/>
      <c r="L298"/>
      <c r="M298"/>
      <c r="N298"/>
    </row>
    <row r="299" spans="1:14">
      <c r="A299"/>
      <c r="B299"/>
      <c r="C299"/>
      <c r="D299"/>
      <c r="E299"/>
      <c r="F299"/>
      <c r="G299"/>
      <c r="H299"/>
      <c r="I299"/>
      <c r="J299"/>
      <c r="K299"/>
      <c r="L299"/>
      <c r="M299"/>
      <c r="N299"/>
    </row>
    <row r="300" spans="1:14">
      <c r="A300"/>
      <c r="B300"/>
      <c r="C300"/>
      <c r="D300"/>
      <c r="E300"/>
      <c r="F300"/>
      <c r="G300"/>
      <c r="H300"/>
      <c r="I300"/>
      <c r="J300"/>
      <c r="K300"/>
      <c r="L300"/>
      <c r="M300"/>
      <c r="N300"/>
    </row>
    <row r="301" spans="1:14">
      <c r="A301"/>
      <c r="B301"/>
      <c r="C301"/>
      <c r="D301"/>
      <c r="E301"/>
      <c r="F301"/>
      <c r="G301"/>
      <c r="H301"/>
      <c r="I301"/>
      <c r="J301"/>
      <c r="K301"/>
      <c r="L301"/>
      <c r="M301"/>
      <c r="N301"/>
    </row>
    <row r="302" spans="1:14">
      <c r="A302"/>
      <c r="B302"/>
      <c r="C302"/>
      <c r="D302"/>
      <c r="E302"/>
      <c r="F302"/>
      <c r="G302"/>
      <c r="H302"/>
      <c r="I302"/>
      <c r="J302"/>
      <c r="K302"/>
      <c r="L302"/>
      <c r="M302"/>
      <c r="N302"/>
    </row>
    <row r="303" spans="1:14">
      <c r="A303"/>
      <c r="B303"/>
      <c r="C303"/>
      <c r="D303"/>
      <c r="E303"/>
      <c r="F303"/>
      <c r="G303"/>
      <c r="H303"/>
      <c r="I303"/>
      <c r="J303"/>
      <c r="K303"/>
      <c r="L303"/>
      <c r="M303"/>
      <c r="N303"/>
    </row>
    <row r="304" spans="1:14">
      <c r="A304"/>
      <c r="B304"/>
      <c r="C304"/>
      <c r="D304"/>
      <c r="E304"/>
      <c r="F304"/>
      <c r="G304"/>
      <c r="H304"/>
      <c r="I304"/>
      <c r="J304"/>
      <c r="K304"/>
      <c r="L304"/>
      <c r="M304"/>
      <c r="N304"/>
    </row>
    <row r="305" spans="1:14">
      <c r="A305"/>
      <c r="B305"/>
      <c r="C305"/>
      <c r="D305"/>
      <c r="E305"/>
      <c r="F305"/>
      <c r="G305"/>
      <c r="H305"/>
      <c r="I305"/>
      <c r="J305"/>
      <c r="K305"/>
      <c r="L305"/>
      <c r="M305"/>
      <c r="N305"/>
    </row>
    <row r="306" spans="1:14">
      <c r="A306"/>
      <c r="B306"/>
      <c r="C306"/>
      <c r="D306"/>
      <c r="E306"/>
      <c r="F306"/>
      <c r="G306"/>
      <c r="H306"/>
      <c r="I306"/>
      <c r="J306"/>
      <c r="K306"/>
      <c r="L306"/>
      <c r="M306"/>
      <c r="N306"/>
    </row>
    <row r="307" spans="1:14">
      <c r="A307"/>
      <c r="B307"/>
      <c r="C307"/>
      <c r="D307"/>
      <c r="E307"/>
      <c r="F307"/>
      <c r="G307"/>
      <c r="H307"/>
      <c r="I307"/>
      <c r="J307"/>
      <c r="K307"/>
      <c r="L307"/>
      <c r="M307"/>
      <c r="N307"/>
    </row>
    <row r="308" spans="1:14">
      <c r="A308"/>
      <c r="B308"/>
      <c r="C308"/>
      <c r="D308"/>
      <c r="E308"/>
      <c r="F308"/>
      <c r="G308"/>
      <c r="H308"/>
      <c r="I308"/>
      <c r="J308"/>
      <c r="K308"/>
      <c r="L308"/>
      <c r="M308"/>
      <c r="N308"/>
    </row>
    <row r="309" spans="1:14">
      <c r="A309"/>
      <c r="B309"/>
      <c r="C309"/>
      <c r="D309"/>
      <c r="E309"/>
      <c r="F309"/>
      <c r="G309"/>
      <c r="H309"/>
      <c r="I309"/>
      <c r="J309"/>
      <c r="K309"/>
      <c r="L309"/>
      <c r="M309"/>
      <c r="N309"/>
    </row>
    <row r="310" spans="1:14">
      <c r="A310"/>
      <c r="B310"/>
      <c r="C310"/>
      <c r="D310"/>
      <c r="E310"/>
      <c r="F310"/>
      <c r="G310"/>
      <c r="H310"/>
      <c r="I310"/>
      <c r="J310"/>
      <c r="K310"/>
      <c r="L310"/>
      <c r="M310"/>
      <c r="N310"/>
    </row>
    <row r="311" spans="1:14">
      <c r="A311"/>
      <c r="B311"/>
      <c r="C311"/>
      <c r="D311"/>
      <c r="E311"/>
      <c r="F311"/>
      <c r="G311"/>
      <c r="H311"/>
      <c r="I311"/>
      <c r="J311"/>
      <c r="K311"/>
      <c r="L311"/>
      <c r="M311"/>
      <c r="N311"/>
    </row>
    <row r="312" spans="1:14">
      <c r="A312"/>
      <c r="B312"/>
      <c r="C312"/>
      <c r="D312"/>
      <c r="E312"/>
      <c r="F312"/>
      <c r="G312"/>
      <c r="H312"/>
      <c r="I312"/>
      <c r="J312"/>
      <c r="K312"/>
      <c r="L312"/>
      <c r="M312"/>
      <c r="N312"/>
    </row>
    <row r="313" spans="1:14">
      <c r="A313"/>
      <c r="B313"/>
      <c r="C313"/>
      <c r="D313"/>
      <c r="E313"/>
      <c r="F313"/>
      <c r="G313"/>
      <c r="H313"/>
      <c r="I313"/>
      <c r="J313"/>
      <c r="K313"/>
      <c r="L313"/>
      <c r="M313"/>
      <c r="N313"/>
    </row>
    <row r="314" spans="1:14">
      <c r="A314"/>
      <c r="B314"/>
      <c r="C314"/>
      <c r="D314"/>
      <c r="E314"/>
      <c r="F314"/>
      <c r="G314"/>
      <c r="H314"/>
      <c r="I314"/>
      <c r="J314"/>
      <c r="K314"/>
      <c r="L314"/>
      <c r="M314"/>
      <c r="N314"/>
    </row>
    <row r="315" spans="1:14">
      <c r="A315"/>
      <c r="B315"/>
      <c r="C315"/>
      <c r="D315"/>
      <c r="E315"/>
      <c r="F315"/>
      <c r="G315"/>
      <c r="H315"/>
      <c r="I315"/>
      <c r="J315"/>
      <c r="K315"/>
      <c r="L315"/>
      <c r="M315"/>
      <c r="N315"/>
    </row>
    <row r="316" spans="1:14">
      <c r="A316"/>
      <c r="B316"/>
      <c r="C316"/>
      <c r="D316"/>
      <c r="E316"/>
      <c r="F316"/>
      <c r="G316"/>
      <c r="H316"/>
      <c r="I316"/>
      <c r="J316"/>
      <c r="K316"/>
      <c r="L316"/>
      <c r="M316"/>
      <c r="N316"/>
    </row>
    <row r="317" spans="1:14">
      <c r="A317"/>
      <c r="B317"/>
      <c r="C317"/>
      <c r="D317"/>
      <c r="E317"/>
      <c r="F317"/>
      <c r="G317"/>
      <c r="H317"/>
      <c r="I317"/>
      <c r="J317"/>
      <c r="K317"/>
      <c r="L317"/>
      <c r="M317"/>
      <c r="N317"/>
    </row>
    <row r="318" spans="1:14">
      <c r="A318"/>
      <c r="B318"/>
      <c r="C318"/>
      <c r="D318"/>
      <c r="E318"/>
      <c r="F318"/>
      <c r="G318"/>
      <c r="H318"/>
      <c r="I318"/>
      <c r="J318"/>
      <c r="K318"/>
      <c r="L318"/>
      <c r="M318"/>
      <c r="N318"/>
    </row>
    <row r="319" spans="1:14">
      <c r="A319"/>
      <c r="B319"/>
      <c r="C319"/>
      <c r="D319"/>
      <c r="E319"/>
      <c r="F319"/>
      <c r="G319"/>
      <c r="H319"/>
      <c r="I319"/>
      <c r="J319"/>
      <c r="K319"/>
      <c r="L319"/>
      <c r="M319"/>
      <c r="N319"/>
    </row>
    <row r="320" spans="1:14">
      <c r="A320"/>
      <c r="B320"/>
      <c r="C320"/>
      <c r="D320"/>
      <c r="E320"/>
      <c r="F320"/>
      <c r="G320"/>
      <c r="H320"/>
      <c r="I320"/>
      <c r="J320"/>
      <c r="K320"/>
      <c r="L320"/>
      <c r="M320"/>
      <c r="N320"/>
    </row>
    <row r="321" spans="1:14">
      <c r="A321"/>
      <c r="B321"/>
      <c r="C321"/>
      <c r="D321"/>
      <c r="E321"/>
      <c r="F321"/>
      <c r="G321"/>
      <c r="H321"/>
      <c r="I321"/>
      <c r="J321"/>
      <c r="K321"/>
      <c r="L321"/>
      <c r="M321"/>
      <c r="N321"/>
    </row>
    <row r="322" spans="1:14">
      <c r="A322"/>
      <c r="B322"/>
      <c r="C322"/>
      <c r="D322"/>
      <c r="E322"/>
      <c r="F322"/>
      <c r="G322"/>
      <c r="H322"/>
      <c r="I322"/>
      <c r="J322"/>
      <c r="K322"/>
      <c r="L322"/>
      <c r="M322"/>
      <c r="N322"/>
    </row>
    <row r="323" spans="1:14">
      <c r="A323"/>
      <c r="B323"/>
      <c r="C323"/>
      <c r="D323"/>
      <c r="E323"/>
      <c r="F323"/>
      <c r="G323"/>
      <c r="H323"/>
      <c r="I323"/>
      <c r="J323"/>
      <c r="K323"/>
      <c r="L323"/>
      <c r="M323"/>
      <c r="N323"/>
    </row>
    <row r="324" spans="1:14">
      <c r="A324"/>
      <c r="B324"/>
      <c r="C324"/>
      <c r="D324"/>
      <c r="E324"/>
      <c r="F324"/>
      <c r="G324"/>
      <c r="H324"/>
      <c r="I324"/>
      <c r="J324"/>
      <c r="K324"/>
      <c r="L324"/>
      <c r="M324"/>
      <c r="N324"/>
    </row>
    <row r="325" spans="1:14">
      <c r="A325"/>
      <c r="B325"/>
      <c r="C325"/>
      <c r="D325"/>
      <c r="E325"/>
      <c r="F325"/>
      <c r="G325"/>
      <c r="H325"/>
      <c r="I325"/>
      <c r="J325"/>
      <c r="K325"/>
      <c r="L325"/>
      <c r="M325"/>
      <c r="N325"/>
    </row>
    <row r="326" spans="1:14">
      <c r="A326"/>
      <c r="B326"/>
      <c r="C326"/>
      <c r="D326"/>
      <c r="E326"/>
      <c r="F326"/>
      <c r="G326"/>
      <c r="H326"/>
      <c r="I326"/>
      <c r="J326"/>
      <c r="K326"/>
      <c r="L326"/>
      <c r="M326"/>
      <c r="N326"/>
    </row>
    <row r="327" spans="1:14">
      <c r="A327"/>
      <c r="B327"/>
      <c r="C327"/>
      <c r="D327"/>
      <c r="E327"/>
      <c r="F327"/>
      <c r="G327"/>
      <c r="H327"/>
      <c r="I327"/>
      <c r="J327"/>
      <c r="K327"/>
      <c r="L327"/>
      <c r="M327"/>
      <c r="N327"/>
    </row>
    <row r="328" spans="1:14">
      <c r="A328"/>
      <c r="B328"/>
      <c r="C328"/>
      <c r="D328"/>
      <c r="E328"/>
      <c r="F328"/>
      <c r="G328"/>
      <c r="H328"/>
      <c r="I328"/>
      <c r="J328"/>
      <c r="K328"/>
      <c r="L328"/>
      <c r="M328"/>
      <c r="N328"/>
    </row>
    <row r="329" spans="1:14">
      <c r="A329"/>
      <c r="B329"/>
      <c r="C329"/>
      <c r="D329"/>
      <c r="E329"/>
      <c r="F329"/>
      <c r="G329"/>
      <c r="H329"/>
      <c r="I329"/>
      <c r="J329"/>
      <c r="K329"/>
      <c r="L329"/>
      <c r="M329"/>
      <c r="N329"/>
    </row>
    <row r="330" spans="1:14">
      <c r="A330"/>
      <c r="B330"/>
      <c r="C330"/>
      <c r="D330"/>
      <c r="E330"/>
      <c r="F330"/>
      <c r="G330"/>
      <c r="H330"/>
      <c r="I330"/>
      <c r="J330"/>
      <c r="K330"/>
      <c r="L330"/>
      <c r="M330"/>
      <c r="N330"/>
    </row>
    <row r="331" spans="1:14">
      <c r="A331"/>
      <c r="B331"/>
      <c r="C331"/>
      <c r="D331"/>
      <c r="E331"/>
      <c r="F331"/>
      <c r="G331"/>
      <c r="H331"/>
      <c r="I331"/>
      <c r="J331"/>
      <c r="K331"/>
      <c r="L331"/>
      <c r="M331"/>
      <c r="N331"/>
    </row>
    <row r="332" spans="1:14">
      <c r="A332"/>
      <c r="B332"/>
      <c r="C332"/>
      <c r="D332"/>
      <c r="E332"/>
      <c r="F332"/>
      <c r="G332"/>
      <c r="H332"/>
      <c r="I332"/>
      <c r="J332"/>
      <c r="K332"/>
      <c r="L332"/>
      <c r="M332"/>
      <c r="N332"/>
    </row>
    <row r="333" spans="1:14">
      <c r="A333"/>
      <c r="B333"/>
      <c r="C333"/>
      <c r="D333"/>
      <c r="E333"/>
      <c r="F333"/>
      <c r="G333"/>
      <c r="H333"/>
      <c r="I333"/>
      <c r="J333"/>
      <c r="K333"/>
      <c r="L333"/>
      <c r="M333"/>
      <c r="N333"/>
    </row>
    <row r="334" spans="1:14">
      <c r="A334"/>
      <c r="B334"/>
      <c r="C334"/>
      <c r="D334"/>
      <c r="E334"/>
      <c r="F334"/>
      <c r="G334"/>
      <c r="H334"/>
      <c r="I334"/>
      <c r="J334"/>
      <c r="K334"/>
      <c r="L334"/>
      <c r="M334"/>
      <c r="N334"/>
    </row>
    <row r="335" spans="1:14">
      <c r="A335"/>
      <c r="B335"/>
      <c r="C335"/>
      <c r="D335"/>
      <c r="E335"/>
      <c r="F335"/>
      <c r="G335"/>
      <c r="H335"/>
      <c r="I335"/>
      <c r="J335"/>
      <c r="K335"/>
      <c r="L335"/>
      <c r="M335"/>
      <c r="N335"/>
    </row>
    <row r="336" spans="1:14">
      <c r="A336"/>
      <c r="B336"/>
      <c r="C336"/>
      <c r="D336"/>
      <c r="E336"/>
      <c r="F336"/>
      <c r="G336"/>
      <c r="H336"/>
      <c r="I336"/>
      <c r="J336"/>
      <c r="K336"/>
      <c r="L336"/>
      <c r="M336"/>
      <c r="N336"/>
    </row>
    <row r="337" spans="1:14">
      <c r="A337"/>
      <c r="B337"/>
      <c r="C337"/>
      <c r="D337"/>
      <c r="E337"/>
      <c r="F337"/>
      <c r="G337"/>
      <c r="H337"/>
      <c r="I337"/>
      <c r="J337"/>
      <c r="K337"/>
      <c r="L337"/>
      <c r="M337"/>
      <c r="N337"/>
    </row>
    <row r="338" spans="1:14">
      <c r="A338"/>
      <c r="B338"/>
      <c r="C338"/>
      <c r="D338"/>
      <c r="E338"/>
      <c r="F338"/>
      <c r="G338"/>
      <c r="H338"/>
      <c r="I338"/>
      <c r="J338"/>
      <c r="K338"/>
      <c r="L338"/>
      <c r="M338"/>
      <c r="N338"/>
    </row>
    <row r="339" spans="1:14">
      <c r="A339"/>
      <c r="B339"/>
      <c r="C339"/>
      <c r="D339"/>
      <c r="E339"/>
      <c r="F339"/>
      <c r="G339"/>
      <c r="H339"/>
      <c r="I339"/>
      <c r="J339"/>
      <c r="K339"/>
      <c r="L339"/>
      <c r="M339"/>
      <c r="N339"/>
    </row>
    <row r="340" spans="1:14">
      <c r="A340"/>
      <c r="B340"/>
      <c r="C340"/>
      <c r="D340"/>
      <c r="E340"/>
      <c r="F340"/>
      <c r="G340"/>
      <c r="H340"/>
      <c r="I340"/>
      <c r="J340"/>
      <c r="K340"/>
      <c r="L340"/>
      <c r="M340"/>
      <c r="N340"/>
    </row>
    <row r="341" spans="1:14">
      <c r="A341"/>
      <c r="B341"/>
      <c r="C341"/>
      <c r="D341"/>
      <c r="E341"/>
      <c r="F341"/>
      <c r="G341"/>
      <c r="H341"/>
      <c r="I341"/>
      <c r="J341"/>
      <c r="K341"/>
      <c r="L341"/>
      <c r="M341"/>
      <c r="N341"/>
    </row>
    <row r="342" spans="1:14">
      <c r="A342"/>
      <c r="B342"/>
      <c r="C342"/>
      <c r="D342"/>
      <c r="E342"/>
      <c r="F342"/>
      <c r="G342"/>
      <c r="H342"/>
      <c r="I342"/>
      <c r="J342"/>
      <c r="K342"/>
      <c r="L342"/>
      <c r="M342"/>
      <c r="N342"/>
    </row>
    <row r="343" spans="1:14">
      <c r="A343"/>
      <c r="B343"/>
      <c r="C343"/>
      <c r="D343"/>
      <c r="E343"/>
      <c r="F343"/>
      <c r="G343"/>
      <c r="H343"/>
      <c r="I343"/>
      <c r="J343"/>
      <c r="K343"/>
      <c r="L343"/>
      <c r="M343"/>
      <c r="N343"/>
    </row>
    <row r="344" spans="1:14">
      <c r="A344"/>
      <c r="B344"/>
      <c r="C344"/>
      <c r="D344"/>
      <c r="E344"/>
      <c r="F344"/>
      <c r="G344"/>
      <c r="H344"/>
      <c r="I344"/>
      <c r="J344"/>
      <c r="K344"/>
      <c r="L344"/>
      <c r="M344"/>
      <c r="N344"/>
    </row>
    <row r="345" spans="1:14">
      <c r="A345"/>
      <c r="B345"/>
      <c r="C345"/>
      <c r="D345"/>
      <c r="E345"/>
      <c r="F345"/>
      <c r="G345"/>
      <c r="H345"/>
      <c r="I345"/>
      <c r="J345"/>
      <c r="K345"/>
      <c r="L345"/>
      <c r="M345"/>
      <c r="N345"/>
    </row>
    <row r="346" spans="1:14">
      <c r="A346"/>
      <c r="B346"/>
      <c r="C346"/>
      <c r="D346"/>
      <c r="E346"/>
      <c r="F346"/>
      <c r="G346"/>
      <c r="H346"/>
      <c r="I346"/>
      <c r="J346"/>
      <c r="K346"/>
      <c r="L346"/>
      <c r="M346"/>
      <c r="N346"/>
    </row>
    <row r="347" spans="1:14">
      <c r="A347"/>
      <c r="B347"/>
      <c r="C347"/>
      <c r="D347"/>
      <c r="E347"/>
      <c r="F347"/>
      <c r="G347"/>
      <c r="H347"/>
      <c r="I347"/>
      <c r="J347"/>
      <c r="K347"/>
      <c r="L347"/>
      <c r="M347"/>
      <c r="N347"/>
    </row>
    <row r="348" spans="1:14">
      <c r="A348"/>
      <c r="B348"/>
      <c r="C348"/>
      <c r="D348"/>
      <c r="E348"/>
      <c r="F348"/>
      <c r="G348"/>
      <c r="H348"/>
      <c r="I348"/>
      <c r="J348"/>
      <c r="K348"/>
      <c r="L348"/>
      <c r="M348"/>
      <c r="N348"/>
    </row>
    <row r="349" spans="1:14">
      <c r="A349"/>
      <c r="B349"/>
      <c r="C349"/>
      <c r="D349"/>
      <c r="E349"/>
      <c r="F349"/>
      <c r="G349"/>
      <c r="H349"/>
      <c r="I349"/>
      <c r="J349"/>
      <c r="K349"/>
      <c r="L349"/>
      <c r="M349"/>
      <c r="N349"/>
    </row>
    <row r="350" spans="1:14">
      <c r="A350"/>
      <c r="B350"/>
      <c r="C350"/>
      <c r="D350"/>
      <c r="E350"/>
      <c r="F350"/>
      <c r="G350"/>
      <c r="H350"/>
      <c r="I350"/>
      <c r="J350"/>
      <c r="K350"/>
      <c r="L350"/>
      <c r="M350"/>
      <c r="N350"/>
    </row>
    <row r="351" spans="1:14">
      <c r="A351"/>
      <c r="B351"/>
      <c r="C351"/>
      <c r="D351"/>
      <c r="E351"/>
      <c r="F351"/>
      <c r="G351"/>
      <c r="H351"/>
      <c r="I351"/>
      <c r="J351"/>
      <c r="K351"/>
      <c r="L351"/>
      <c r="M351"/>
      <c r="N351"/>
    </row>
    <row r="352" spans="1:14">
      <c r="A352"/>
      <c r="B352"/>
      <c r="C352"/>
      <c r="D352"/>
      <c r="E352"/>
      <c r="F352"/>
      <c r="G352"/>
      <c r="H352"/>
      <c r="I352"/>
      <c r="J352"/>
      <c r="K352"/>
      <c r="L352"/>
      <c r="M352"/>
      <c r="N352"/>
    </row>
    <row r="353" spans="1:14">
      <c r="A353"/>
      <c r="B353"/>
      <c r="C353"/>
      <c r="D353"/>
      <c r="E353"/>
      <c r="F353"/>
      <c r="G353"/>
      <c r="H353"/>
      <c r="I353"/>
      <c r="J353"/>
      <c r="K353"/>
      <c r="L353"/>
      <c r="M353"/>
      <c r="N353"/>
    </row>
    <row r="354" spans="1:14">
      <c r="A354"/>
      <c r="B354"/>
      <c r="C354"/>
      <c r="D354"/>
      <c r="E354"/>
      <c r="F354"/>
      <c r="G354"/>
      <c r="H354"/>
      <c r="I354"/>
      <c r="J354"/>
      <c r="K354"/>
      <c r="L354"/>
      <c r="M354"/>
      <c r="N354"/>
    </row>
    <row r="355" spans="1:14">
      <c r="A355"/>
      <c r="B355"/>
      <c r="C355"/>
      <c r="D355"/>
      <c r="E355"/>
      <c r="F355"/>
      <c r="G355"/>
      <c r="H355"/>
      <c r="I355"/>
      <c r="J355"/>
      <c r="K355"/>
      <c r="L355"/>
      <c r="M355"/>
      <c r="N355"/>
    </row>
    <row r="356" spans="1:14">
      <c r="A356"/>
      <c r="B356"/>
      <c r="C356"/>
      <c r="D356"/>
      <c r="E356"/>
      <c r="F356"/>
      <c r="G356"/>
      <c r="H356"/>
      <c r="I356"/>
      <c r="J356"/>
      <c r="K356"/>
      <c r="L356"/>
      <c r="M356"/>
      <c r="N356"/>
    </row>
    <row r="357" spans="1:14">
      <c r="A357"/>
      <c r="B357"/>
      <c r="C357"/>
      <c r="D357"/>
      <c r="E357"/>
      <c r="F357"/>
      <c r="G357"/>
      <c r="H357"/>
      <c r="I357"/>
      <c r="J357"/>
      <c r="K357"/>
      <c r="L357"/>
      <c r="M357"/>
      <c r="N357"/>
    </row>
    <row r="358" spans="1:14">
      <c r="A358"/>
      <c r="B358"/>
      <c r="C358"/>
      <c r="D358"/>
      <c r="E358"/>
      <c r="F358"/>
      <c r="G358"/>
      <c r="H358"/>
      <c r="I358"/>
      <c r="J358"/>
      <c r="K358"/>
      <c r="L358"/>
      <c r="M358"/>
      <c r="N358"/>
    </row>
    <row r="359" spans="1:14">
      <c r="A359"/>
      <c r="B359"/>
      <c r="C359"/>
      <c r="D359"/>
      <c r="E359"/>
      <c r="F359"/>
      <c r="G359"/>
      <c r="H359"/>
      <c r="I359"/>
      <c r="J359"/>
      <c r="K359"/>
      <c r="L359"/>
      <c r="M359"/>
      <c r="N359"/>
    </row>
    <row r="360" spans="1:14">
      <c r="A360"/>
      <c r="B360"/>
      <c r="C360"/>
      <c r="D360"/>
      <c r="E360"/>
      <c r="F360"/>
      <c r="G360"/>
      <c r="H360"/>
      <c r="I360"/>
      <c r="J360"/>
      <c r="K360"/>
      <c r="L360"/>
      <c r="M360"/>
      <c r="N360"/>
    </row>
    <row r="361" spans="1:14">
      <c r="A361"/>
      <c r="B361"/>
      <c r="C361"/>
      <c r="D361"/>
      <c r="E361"/>
      <c r="F361"/>
      <c r="G361"/>
      <c r="H361"/>
      <c r="I361"/>
      <c r="J361"/>
      <c r="K361"/>
      <c r="L361"/>
      <c r="M361"/>
      <c r="N361"/>
    </row>
    <row r="362" spans="1:14">
      <c r="A362"/>
      <c r="B362"/>
      <c r="C362"/>
      <c r="D362"/>
      <c r="E362"/>
      <c r="F362"/>
      <c r="G362"/>
      <c r="H362"/>
      <c r="I362"/>
      <c r="J362"/>
      <c r="K362"/>
      <c r="L362"/>
      <c r="M362"/>
      <c r="N362"/>
    </row>
    <row r="363" spans="1:14">
      <c r="A363"/>
      <c r="B363"/>
      <c r="C363"/>
      <c r="D363"/>
      <c r="E363"/>
      <c r="F363"/>
      <c r="G363"/>
      <c r="H363"/>
      <c r="I363"/>
      <c r="J363"/>
      <c r="K363"/>
      <c r="L363"/>
      <c r="M363"/>
      <c r="N363"/>
    </row>
    <row r="364" spans="1:14">
      <c r="A364"/>
      <c r="B364"/>
      <c r="C364"/>
      <c r="D364"/>
      <c r="E364"/>
      <c r="F364"/>
      <c r="G364"/>
      <c r="H364"/>
      <c r="I364"/>
      <c r="J364"/>
      <c r="K364"/>
      <c r="L364"/>
      <c r="M364"/>
      <c r="N364"/>
    </row>
    <row r="365" spans="1:14">
      <c r="A365"/>
      <c r="B365"/>
      <c r="C365"/>
      <c r="D365"/>
      <c r="E365"/>
      <c r="F365"/>
      <c r="G365"/>
      <c r="H365"/>
      <c r="I365"/>
      <c r="J365"/>
      <c r="K365"/>
      <c r="L365"/>
      <c r="M365"/>
      <c r="N365"/>
    </row>
    <row r="366" spans="1:14">
      <c r="A366"/>
      <c r="B366"/>
      <c r="C366"/>
      <c r="D366"/>
      <c r="E366"/>
      <c r="F366"/>
      <c r="G366"/>
      <c r="H366"/>
      <c r="I366"/>
      <c r="J366"/>
      <c r="K366"/>
      <c r="L366"/>
      <c r="M366"/>
      <c r="N366"/>
    </row>
    <row r="367" spans="1:14">
      <c r="A367"/>
      <c r="B367"/>
      <c r="C367"/>
      <c r="D367"/>
      <c r="E367"/>
      <c r="F367"/>
      <c r="G367"/>
      <c r="H367"/>
      <c r="I367"/>
      <c r="J367"/>
      <c r="K367"/>
      <c r="L367"/>
      <c r="M367"/>
      <c r="N367"/>
    </row>
    <row r="368" spans="1:14">
      <c r="A368"/>
      <c r="B368"/>
      <c r="C368"/>
      <c r="D368"/>
      <c r="E368"/>
      <c r="F368"/>
      <c r="G368"/>
      <c r="H368"/>
      <c r="I368"/>
      <c r="J368"/>
      <c r="K368"/>
      <c r="L368"/>
      <c r="M368"/>
      <c r="N368"/>
    </row>
    <row r="369" spans="1:14">
      <c r="A369"/>
      <c r="B369"/>
      <c r="C369"/>
      <c r="D369"/>
      <c r="E369"/>
      <c r="F369"/>
      <c r="G369"/>
      <c r="H369"/>
      <c r="I369"/>
      <c r="J369"/>
      <c r="K369"/>
      <c r="L369"/>
      <c r="M369"/>
      <c r="N369"/>
    </row>
    <row r="370" spans="1:14">
      <c r="A370"/>
      <c r="B370"/>
      <c r="C370"/>
      <c r="D370"/>
      <c r="E370"/>
      <c r="F370"/>
      <c r="G370"/>
      <c r="H370"/>
      <c r="I370"/>
      <c r="J370"/>
      <c r="K370"/>
      <c r="L370"/>
      <c r="M370"/>
      <c r="N370"/>
    </row>
    <row r="371" spans="1:14">
      <c r="A371"/>
      <c r="B371"/>
      <c r="C371"/>
      <c r="D371"/>
      <c r="E371"/>
      <c r="F371"/>
      <c r="G371"/>
      <c r="H371"/>
      <c r="I371"/>
      <c r="J371"/>
      <c r="K371"/>
      <c r="L371"/>
      <c r="M371"/>
      <c r="N371"/>
    </row>
    <row r="372" spans="1:14">
      <c r="A372"/>
      <c r="B372"/>
      <c r="C372"/>
      <c r="D372"/>
      <c r="E372"/>
      <c r="F372"/>
      <c r="G372"/>
      <c r="H372"/>
      <c r="I372"/>
      <c r="J372"/>
      <c r="K372"/>
      <c r="L372"/>
      <c r="M372"/>
      <c r="N372"/>
    </row>
    <row r="373" spans="1:14">
      <c r="A373"/>
      <c r="B373"/>
      <c r="C373"/>
      <c r="D373"/>
      <c r="E373"/>
      <c r="F373"/>
      <c r="G373"/>
      <c r="H373"/>
      <c r="I373"/>
      <c r="J373"/>
      <c r="K373"/>
      <c r="L373"/>
      <c r="M373"/>
      <c r="N373"/>
    </row>
    <row r="374" spans="1:14">
      <c r="A374"/>
      <c r="B374"/>
      <c r="C374"/>
      <c r="D374"/>
      <c r="E374"/>
      <c r="F374"/>
      <c r="G374"/>
      <c r="H374"/>
      <c r="I374"/>
      <c r="J374"/>
      <c r="K374"/>
      <c r="L374"/>
      <c r="M374"/>
      <c r="N374"/>
    </row>
    <row r="375" spans="1:14">
      <c r="A375"/>
      <c r="B375"/>
      <c r="C375"/>
      <c r="D375"/>
      <c r="E375"/>
      <c r="F375"/>
      <c r="G375"/>
      <c r="H375"/>
      <c r="I375"/>
      <c r="J375"/>
      <c r="K375"/>
      <c r="L375"/>
      <c r="M375"/>
      <c r="N375"/>
    </row>
    <row r="376" spans="1:14">
      <c r="A376"/>
      <c r="B376"/>
      <c r="C376"/>
      <c r="D376"/>
      <c r="E376"/>
      <c r="F376"/>
      <c r="G376"/>
      <c r="H376"/>
      <c r="I376"/>
      <c r="J376"/>
      <c r="K376"/>
      <c r="L376"/>
      <c r="M376"/>
      <c r="N376"/>
    </row>
    <row r="377" spans="1:14">
      <c r="A377"/>
      <c r="B377"/>
      <c r="C377"/>
      <c r="D377"/>
      <c r="E377"/>
      <c r="F377"/>
      <c r="G377"/>
      <c r="H377"/>
      <c r="I377"/>
      <c r="J377"/>
      <c r="K377"/>
      <c r="L377"/>
      <c r="M377"/>
      <c r="N377"/>
    </row>
    <row r="378" spans="1:14">
      <c r="A378"/>
      <c r="B378"/>
      <c r="C378"/>
      <c r="D378"/>
      <c r="E378"/>
      <c r="F378"/>
      <c r="G378"/>
      <c r="H378"/>
      <c r="I378"/>
      <c r="J378"/>
      <c r="K378"/>
      <c r="L378"/>
      <c r="M378"/>
      <c r="N378"/>
    </row>
    <row r="379" spans="1:14">
      <c r="A379"/>
      <c r="B379"/>
      <c r="C379"/>
      <c r="D379"/>
      <c r="E379"/>
      <c r="F379"/>
      <c r="G379"/>
      <c r="H379"/>
      <c r="I379"/>
      <c r="J379"/>
      <c r="K379"/>
      <c r="L379"/>
      <c r="M379"/>
      <c r="N379"/>
    </row>
    <row r="380" spans="1:14">
      <c r="A380"/>
      <c r="B380"/>
      <c r="C380"/>
      <c r="D380"/>
      <c r="E380"/>
      <c r="F380"/>
      <c r="G380"/>
      <c r="H380"/>
      <c r="I380"/>
      <c r="J380"/>
      <c r="K380"/>
      <c r="L380"/>
      <c r="M380"/>
      <c r="N380"/>
    </row>
    <row r="381" spans="1:14">
      <c r="A381"/>
      <c r="B381"/>
      <c r="C381"/>
      <c r="D381"/>
      <c r="E381"/>
      <c r="F381"/>
      <c r="G381"/>
      <c r="H381"/>
      <c r="I381"/>
      <c r="J381"/>
      <c r="K381"/>
      <c r="L381"/>
      <c r="M381"/>
      <c r="N381"/>
    </row>
  </sheetData>
  <mergeCells count="1">
    <mergeCell ref="A3:C3"/>
  </mergeCell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0"/>
  <dimension ref="A1:R1000"/>
  <sheetViews>
    <sheetView workbookViewId="0"/>
  </sheetViews>
  <sheetFormatPr defaultColWidth="14.42578125" defaultRowHeight="15" customHeight="1"/>
  <cols>
    <col min="1" max="4" width="10.85546875" customWidth="1"/>
    <col min="5" max="5" width="18.85546875" customWidth="1"/>
    <col min="6" max="6" width="25.42578125" customWidth="1"/>
    <col min="7" max="7" width="10.85546875" customWidth="1"/>
    <col min="8" max="8" width="18" customWidth="1"/>
    <col min="9" max="10" width="10.85546875" customWidth="1"/>
    <col min="11" max="11" width="32.42578125" customWidth="1"/>
    <col min="12" max="12" width="22.42578125" customWidth="1"/>
    <col min="13" max="15" width="10.85546875" customWidth="1"/>
    <col min="16" max="16" width="20.140625" customWidth="1"/>
    <col min="17" max="26" width="10.85546875" customWidth="1"/>
  </cols>
  <sheetData>
    <row r="1" spans="1:18" ht="14.25" customHeight="1">
      <c r="A1" s="51" t="s">
        <v>1846</v>
      </c>
      <c r="B1" s="51" t="s">
        <v>1398</v>
      </c>
      <c r="C1" s="51" t="s">
        <v>1399</v>
      </c>
      <c r="D1" s="52" t="s">
        <v>1402</v>
      </c>
      <c r="E1" s="52" t="s">
        <v>1403</v>
      </c>
      <c r="F1" s="53" t="s">
        <v>1847</v>
      </c>
      <c r="G1" s="52" t="s">
        <v>1410</v>
      </c>
      <c r="H1" s="54" t="s">
        <v>1848</v>
      </c>
      <c r="I1" s="55" t="s">
        <v>1849</v>
      </c>
      <c r="J1" s="55" t="s">
        <v>1850</v>
      </c>
      <c r="K1" s="56" t="s">
        <v>1851</v>
      </c>
      <c r="L1" s="56" t="s">
        <v>1852</v>
      </c>
      <c r="M1" s="54" t="s">
        <v>1086</v>
      </c>
      <c r="N1" s="54" t="s">
        <v>1086</v>
      </c>
      <c r="O1" s="54"/>
      <c r="P1" s="57" t="s">
        <v>1416</v>
      </c>
      <c r="Q1" s="57" t="s">
        <v>1417</v>
      </c>
      <c r="R1" s="204" t="s">
        <v>82</v>
      </c>
    </row>
    <row r="2" spans="1:18" ht="32.25" customHeight="1">
      <c r="A2" s="58" t="str">
        <f>IF(B2="","",2020)</f>
        <v/>
      </c>
      <c r="B2" s="59" t="str">
        <f>IF(D2="","",CHOOSE(MONTH(D2),"janvier","février","mars","avril","mai","juin","juillet","aout","septembre","octobre","novembre","décembre"))</f>
        <v/>
      </c>
      <c r="C2" s="58" t="str">
        <f>IF(D2="","",WEEKNUM(D2))</f>
        <v/>
      </c>
      <c r="D2" s="60"/>
      <c r="E2" s="60"/>
      <c r="F2" s="61"/>
      <c r="G2" s="21"/>
      <c r="H2" s="62" t="s">
        <v>1853</v>
      </c>
      <c r="I2" s="63" t="s">
        <v>1854</v>
      </c>
      <c r="J2" s="64"/>
      <c r="K2" s="65" t="s">
        <v>1855</v>
      </c>
      <c r="L2" s="66"/>
      <c r="M2" s="67" t="s">
        <v>1856</v>
      </c>
      <c r="N2" s="67" t="s">
        <v>1857</v>
      </c>
      <c r="O2" s="68" t="s">
        <v>1858</v>
      </c>
      <c r="P2" s="69"/>
      <c r="Q2" s="69"/>
    </row>
    <row r="3" spans="1:18" ht="14.25" customHeight="1">
      <c r="A3" s="70" t="s">
        <v>1859</v>
      </c>
      <c r="B3" s="205">
        <v>44139</v>
      </c>
      <c r="C3" s="206"/>
      <c r="D3" s="71" t="s">
        <v>1860</v>
      </c>
      <c r="E3" s="71" t="s">
        <v>1861</v>
      </c>
      <c r="F3" s="72">
        <v>44140</v>
      </c>
      <c r="G3" s="207"/>
      <c r="H3" s="208">
        <f t="shared" ref="H3:J3" si="0">SUBTOTAL(9,H4:H10000)</f>
        <v>0</v>
      </c>
      <c r="I3" s="208">
        <f t="shared" si="0"/>
        <v>0</v>
      </c>
      <c r="J3" s="208">
        <f t="shared" si="0"/>
        <v>40</v>
      </c>
      <c r="K3" s="208">
        <f t="shared" ref="K3:L3" si="1">SUBTOTAL(9,K5:K10000)</f>
        <v>0</v>
      </c>
      <c r="L3" s="208">
        <f t="shared" si="1"/>
        <v>0</v>
      </c>
      <c r="M3" s="73">
        <f>H3+I3</f>
        <v>0</v>
      </c>
      <c r="N3" s="74">
        <f>J3</f>
        <v>40</v>
      </c>
      <c r="O3" s="43">
        <f>M3-N3</f>
        <v>-40</v>
      </c>
    </row>
    <row r="4" spans="1:18" ht="14.25" customHeight="1">
      <c r="A4" s="58">
        <f t="shared" ref="A4:A258" si="2">IF(B4="","",2020)</f>
        <v>2020</v>
      </c>
      <c r="B4" s="59" t="str">
        <f t="shared" ref="B4:B258" si="3">IF(D4="","",CHOOSE(MONTH(D4),"janvier","février","mars","avril","mai","juin","juillet","aout","septembre","octobre","novembre","décembre"))</f>
        <v>janvier</v>
      </c>
      <c r="C4" s="58">
        <f t="shared" ref="C4:C258" si="4">IF(D4="","",WEEKNUM(D4))</f>
        <v>1</v>
      </c>
      <c r="D4" s="75">
        <v>43831</v>
      </c>
      <c r="F4" s="2" t="s">
        <v>976</v>
      </c>
      <c r="G4" s="2">
        <v>20</v>
      </c>
      <c r="J4" s="2">
        <v>20</v>
      </c>
      <c r="P4" s="76" t="e">
        <f t="shared" ref="P4:P258" si="5">IF(F4="","",VLOOKUP(F4,#REF!,2,FALSE))</f>
        <v>#REF!</v>
      </c>
      <c r="Q4" s="76" t="e">
        <f t="shared" ref="Q4:Q258" si="6">IF(F4="","",VLOOKUP(F4,#REF!,3,FALSE))</f>
        <v>#REF!</v>
      </c>
      <c r="R4" s="76" t="e">
        <f t="shared" ref="R4:R258" si="7">IF(F4="","",VLOOKUP(F4,#REF!,10,FALSE))</f>
        <v>#REF!</v>
      </c>
    </row>
    <row r="5" spans="1:18" ht="14.25" customHeight="1">
      <c r="A5" s="58">
        <f t="shared" si="2"/>
        <v>2020</v>
      </c>
      <c r="B5" s="59" t="str">
        <f t="shared" si="3"/>
        <v>janvier</v>
      </c>
      <c r="C5" s="58">
        <f t="shared" si="4"/>
        <v>1</v>
      </c>
      <c r="D5" s="75">
        <v>43831</v>
      </c>
      <c r="F5" s="2" t="s">
        <v>976</v>
      </c>
      <c r="G5" s="2">
        <v>20</v>
      </c>
      <c r="J5" s="2">
        <v>20</v>
      </c>
      <c r="P5" s="76" t="e">
        <f t="shared" si="5"/>
        <v>#REF!</v>
      </c>
      <c r="Q5" s="76" t="e">
        <f t="shared" si="6"/>
        <v>#REF!</v>
      </c>
      <c r="R5" s="76" t="e">
        <f t="shared" si="7"/>
        <v>#REF!</v>
      </c>
    </row>
    <row r="6" spans="1:18" ht="14.25" customHeight="1">
      <c r="A6" s="58" t="str">
        <f t="shared" si="2"/>
        <v/>
      </c>
      <c r="B6" s="59" t="str">
        <f t="shared" si="3"/>
        <v/>
      </c>
      <c r="C6" s="58" t="str">
        <f t="shared" si="4"/>
        <v/>
      </c>
      <c r="H6" s="2"/>
      <c r="P6" s="76" t="str">
        <f t="shared" si="5"/>
        <v/>
      </c>
      <c r="Q6" s="76" t="str">
        <f t="shared" si="6"/>
        <v/>
      </c>
      <c r="R6" s="76" t="str">
        <f t="shared" si="7"/>
        <v/>
      </c>
    </row>
    <row r="7" spans="1:18" ht="14.25" customHeight="1">
      <c r="A7" s="58" t="str">
        <f t="shared" si="2"/>
        <v/>
      </c>
      <c r="B7" s="59" t="str">
        <f t="shared" si="3"/>
        <v/>
      </c>
      <c r="C7" s="58" t="str">
        <f t="shared" si="4"/>
        <v/>
      </c>
      <c r="H7" s="2"/>
      <c r="P7" s="76" t="str">
        <f t="shared" si="5"/>
        <v/>
      </c>
      <c r="Q7" s="76" t="str">
        <f t="shared" si="6"/>
        <v/>
      </c>
      <c r="R7" s="76" t="str">
        <f t="shared" si="7"/>
        <v/>
      </c>
    </row>
    <row r="8" spans="1:18" ht="14.25" customHeight="1">
      <c r="A8" s="58" t="str">
        <f t="shared" si="2"/>
        <v/>
      </c>
      <c r="B8" s="59" t="str">
        <f t="shared" si="3"/>
        <v/>
      </c>
      <c r="C8" s="58" t="str">
        <f t="shared" si="4"/>
        <v/>
      </c>
      <c r="P8" s="76" t="str">
        <f t="shared" si="5"/>
        <v/>
      </c>
      <c r="Q8" s="76" t="str">
        <f t="shared" si="6"/>
        <v/>
      </c>
      <c r="R8" s="76" t="str">
        <f t="shared" si="7"/>
        <v/>
      </c>
    </row>
    <row r="9" spans="1:18" ht="14.25" customHeight="1">
      <c r="A9" s="58" t="str">
        <f t="shared" si="2"/>
        <v/>
      </c>
      <c r="B9" s="59" t="str">
        <f t="shared" si="3"/>
        <v/>
      </c>
      <c r="C9" s="58" t="str">
        <f t="shared" si="4"/>
        <v/>
      </c>
      <c r="P9" s="76" t="str">
        <f t="shared" si="5"/>
        <v/>
      </c>
      <c r="Q9" s="76" t="str">
        <f t="shared" si="6"/>
        <v/>
      </c>
      <c r="R9" s="76" t="str">
        <f t="shared" si="7"/>
        <v/>
      </c>
    </row>
    <row r="10" spans="1:18" ht="14.25" customHeight="1">
      <c r="A10" s="58" t="str">
        <f t="shared" si="2"/>
        <v/>
      </c>
      <c r="B10" s="59" t="str">
        <f t="shared" si="3"/>
        <v/>
      </c>
      <c r="C10" s="58" t="str">
        <f t="shared" si="4"/>
        <v/>
      </c>
      <c r="P10" s="76" t="str">
        <f t="shared" si="5"/>
        <v/>
      </c>
      <c r="Q10" s="76" t="str">
        <f t="shared" si="6"/>
        <v/>
      </c>
      <c r="R10" s="76" t="str">
        <f t="shared" si="7"/>
        <v/>
      </c>
    </row>
    <row r="11" spans="1:18" ht="14.25" customHeight="1">
      <c r="A11" s="58" t="str">
        <f t="shared" si="2"/>
        <v/>
      </c>
      <c r="B11" s="59" t="str">
        <f t="shared" si="3"/>
        <v/>
      </c>
      <c r="C11" s="58" t="str">
        <f t="shared" si="4"/>
        <v/>
      </c>
      <c r="P11" s="76" t="str">
        <f t="shared" si="5"/>
        <v/>
      </c>
      <c r="Q11" s="76" t="str">
        <f t="shared" si="6"/>
        <v/>
      </c>
      <c r="R11" s="76" t="str">
        <f t="shared" si="7"/>
        <v/>
      </c>
    </row>
    <row r="12" spans="1:18" ht="14.25" customHeight="1">
      <c r="A12" s="58" t="str">
        <f t="shared" si="2"/>
        <v/>
      </c>
      <c r="B12" s="59" t="str">
        <f t="shared" si="3"/>
        <v/>
      </c>
      <c r="C12" s="58" t="str">
        <f t="shared" si="4"/>
        <v/>
      </c>
      <c r="P12" s="76" t="str">
        <f t="shared" si="5"/>
        <v/>
      </c>
      <c r="Q12" s="76" t="str">
        <f t="shared" si="6"/>
        <v/>
      </c>
      <c r="R12" s="76" t="str">
        <f t="shared" si="7"/>
        <v/>
      </c>
    </row>
    <row r="13" spans="1:18" ht="14.25" customHeight="1">
      <c r="A13" s="58" t="str">
        <f t="shared" si="2"/>
        <v/>
      </c>
      <c r="B13" s="59" t="str">
        <f t="shared" si="3"/>
        <v/>
      </c>
      <c r="C13" s="58" t="str">
        <f t="shared" si="4"/>
        <v/>
      </c>
      <c r="P13" s="76" t="str">
        <f t="shared" si="5"/>
        <v/>
      </c>
      <c r="Q13" s="76" t="str">
        <f t="shared" si="6"/>
        <v/>
      </c>
      <c r="R13" s="76" t="str">
        <f t="shared" si="7"/>
        <v/>
      </c>
    </row>
    <row r="14" spans="1:18" ht="14.25" customHeight="1">
      <c r="A14" s="58" t="str">
        <f t="shared" si="2"/>
        <v/>
      </c>
      <c r="B14" s="59" t="str">
        <f t="shared" si="3"/>
        <v/>
      </c>
      <c r="C14" s="58" t="str">
        <f t="shared" si="4"/>
        <v/>
      </c>
      <c r="P14" s="76" t="str">
        <f t="shared" si="5"/>
        <v/>
      </c>
      <c r="Q14" s="76" t="str">
        <f t="shared" si="6"/>
        <v/>
      </c>
      <c r="R14" s="76" t="str">
        <f t="shared" si="7"/>
        <v/>
      </c>
    </row>
    <row r="15" spans="1:18" ht="14.25" customHeight="1">
      <c r="A15" s="58" t="str">
        <f t="shared" si="2"/>
        <v/>
      </c>
      <c r="B15" s="59" t="str">
        <f t="shared" si="3"/>
        <v/>
      </c>
      <c r="C15" s="58" t="str">
        <f t="shared" si="4"/>
        <v/>
      </c>
      <c r="P15" s="76" t="str">
        <f t="shared" si="5"/>
        <v/>
      </c>
      <c r="Q15" s="76" t="str">
        <f t="shared" si="6"/>
        <v/>
      </c>
      <c r="R15" s="76" t="str">
        <f t="shared" si="7"/>
        <v/>
      </c>
    </row>
    <row r="16" spans="1:18" ht="14.25" customHeight="1">
      <c r="A16" s="58" t="str">
        <f t="shared" si="2"/>
        <v/>
      </c>
      <c r="B16" s="59" t="str">
        <f t="shared" si="3"/>
        <v/>
      </c>
      <c r="C16" s="58" t="str">
        <f t="shared" si="4"/>
        <v/>
      </c>
      <c r="P16" s="76" t="str">
        <f t="shared" si="5"/>
        <v/>
      </c>
      <c r="Q16" s="76" t="str">
        <f t="shared" si="6"/>
        <v/>
      </c>
      <c r="R16" s="76" t="str">
        <f t="shared" si="7"/>
        <v/>
      </c>
    </row>
    <row r="17" spans="1:18" ht="14.25" customHeight="1">
      <c r="A17" s="58" t="str">
        <f t="shared" si="2"/>
        <v/>
      </c>
      <c r="B17" s="59" t="str">
        <f t="shared" si="3"/>
        <v/>
      </c>
      <c r="C17" s="58" t="str">
        <f t="shared" si="4"/>
        <v/>
      </c>
      <c r="P17" s="76" t="str">
        <f t="shared" si="5"/>
        <v/>
      </c>
      <c r="Q17" s="76" t="str">
        <f t="shared" si="6"/>
        <v/>
      </c>
      <c r="R17" s="76" t="str">
        <f t="shared" si="7"/>
        <v/>
      </c>
    </row>
    <row r="18" spans="1:18" ht="14.25" customHeight="1">
      <c r="A18" s="58" t="str">
        <f t="shared" si="2"/>
        <v/>
      </c>
      <c r="B18" s="59" t="str">
        <f t="shared" si="3"/>
        <v/>
      </c>
      <c r="C18" s="58" t="str">
        <f t="shared" si="4"/>
        <v/>
      </c>
      <c r="P18" s="76" t="str">
        <f t="shared" si="5"/>
        <v/>
      </c>
      <c r="Q18" s="76" t="str">
        <f t="shared" si="6"/>
        <v/>
      </c>
      <c r="R18" s="76" t="str">
        <f t="shared" si="7"/>
        <v/>
      </c>
    </row>
    <row r="19" spans="1:18" ht="14.25" customHeight="1">
      <c r="A19" s="58" t="str">
        <f t="shared" si="2"/>
        <v/>
      </c>
      <c r="B19" s="59" t="str">
        <f t="shared" si="3"/>
        <v/>
      </c>
      <c r="C19" s="58" t="str">
        <f t="shared" si="4"/>
        <v/>
      </c>
      <c r="P19" s="76" t="str">
        <f t="shared" si="5"/>
        <v/>
      </c>
      <c r="Q19" s="76" t="str">
        <f t="shared" si="6"/>
        <v/>
      </c>
      <c r="R19" s="76" t="str">
        <f t="shared" si="7"/>
        <v/>
      </c>
    </row>
    <row r="20" spans="1:18" ht="14.25" customHeight="1">
      <c r="A20" s="58" t="str">
        <f t="shared" si="2"/>
        <v/>
      </c>
      <c r="B20" s="59" t="str">
        <f t="shared" si="3"/>
        <v/>
      </c>
      <c r="C20" s="58" t="str">
        <f t="shared" si="4"/>
        <v/>
      </c>
      <c r="P20" s="76" t="str">
        <f t="shared" si="5"/>
        <v/>
      </c>
      <c r="Q20" s="76" t="str">
        <f t="shared" si="6"/>
        <v/>
      </c>
      <c r="R20" s="76" t="str">
        <f t="shared" si="7"/>
        <v/>
      </c>
    </row>
    <row r="21" spans="1:18" ht="14.25" customHeight="1">
      <c r="A21" s="58" t="str">
        <f t="shared" si="2"/>
        <v/>
      </c>
      <c r="B21" s="59" t="str">
        <f t="shared" si="3"/>
        <v/>
      </c>
      <c r="C21" s="58" t="str">
        <f t="shared" si="4"/>
        <v/>
      </c>
      <c r="P21" s="76" t="str">
        <f t="shared" si="5"/>
        <v/>
      </c>
      <c r="Q21" s="76" t="str">
        <f t="shared" si="6"/>
        <v/>
      </c>
      <c r="R21" s="76" t="str">
        <f t="shared" si="7"/>
        <v/>
      </c>
    </row>
    <row r="22" spans="1:18" ht="14.25" customHeight="1">
      <c r="A22" s="58" t="str">
        <f t="shared" si="2"/>
        <v/>
      </c>
      <c r="B22" s="59" t="str">
        <f t="shared" si="3"/>
        <v/>
      </c>
      <c r="C22" s="58" t="str">
        <f t="shared" si="4"/>
        <v/>
      </c>
      <c r="P22" s="76" t="str">
        <f t="shared" si="5"/>
        <v/>
      </c>
      <c r="Q22" s="76" t="str">
        <f t="shared" si="6"/>
        <v/>
      </c>
      <c r="R22" s="76" t="str">
        <f t="shared" si="7"/>
        <v/>
      </c>
    </row>
    <row r="23" spans="1:18" ht="14.25" customHeight="1">
      <c r="A23" s="58" t="str">
        <f t="shared" si="2"/>
        <v/>
      </c>
      <c r="B23" s="59" t="str">
        <f t="shared" si="3"/>
        <v/>
      </c>
      <c r="C23" s="58" t="str">
        <f t="shared" si="4"/>
        <v/>
      </c>
      <c r="P23" s="76" t="str">
        <f t="shared" si="5"/>
        <v/>
      </c>
      <c r="Q23" s="76" t="str">
        <f t="shared" si="6"/>
        <v/>
      </c>
      <c r="R23" s="76" t="str">
        <f t="shared" si="7"/>
        <v/>
      </c>
    </row>
    <row r="24" spans="1:18" ht="14.25" customHeight="1">
      <c r="A24" s="58" t="str">
        <f t="shared" si="2"/>
        <v/>
      </c>
      <c r="B24" s="59" t="str">
        <f t="shared" si="3"/>
        <v/>
      </c>
      <c r="C24" s="58" t="str">
        <f t="shared" si="4"/>
        <v/>
      </c>
      <c r="P24" s="76" t="str">
        <f t="shared" si="5"/>
        <v/>
      </c>
      <c r="Q24" s="76" t="str">
        <f t="shared" si="6"/>
        <v/>
      </c>
      <c r="R24" s="76" t="str">
        <f t="shared" si="7"/>
        <v/>
      </c>
    </row>
    <row r="25" spans="1:18" ht="14.25" customHeight="1">
      <c r="A25" s="58" t="str">
        <f t="shared" si="2"/>
        <v/>
      </c>
      <c r="B25" s="59" t="str">
        <f t="shared" si="3"/>
        <v/>
      </c>
      <c r="C25" s="58" t="str">
        <f t="shared" si="4"/>
        <v/>
      </c>
      <c r="P25" s="76" t="str">
        <f t="shared" si="5"/>
        <v/>
      </c>
      <c r="Q25" s="76" t="str">
        <f t="shared" si="6"/>
        <v/>
      </c>
      <c r="R25" s="76" t="str">
        <f t="shared" si="7"/>
        <v/>
      </c>
    </row>
    <row r="26" spans="1:18" ht="14.25" customHeight="1">
      <c r="A26" s="58" t="str">
        <f t="shared" si="2"/>
        <v/>
      </c>
      <c r="B26" s="59" t="str">
        <f t="shared" si="3"/>
        <v/>
      </c>
      <c r="C26" s="58" t="str">
        <f t="shared" si="4"/>
        <v/>
      </c>
      <c r="P26" s="76" t="str">
        <f t="shared" si="5"/>
        <v/>
      </c>
      <c r="Q26" s="76" t="str">
        <f t="shared" si="6"/>
        <v/>
      </c>
      <c r="R26" s="76" t="str">
        <f t="shared" si="7"/>
        <v/>
      </c>
    </row>
    <row r="27" spans="1:18" ht="14.25" customHeight="1">
      <c r="A27" s="58" t="str">
        <f t="shared" si="2"/>
        <v/>
      </c>
      <c r="B27" s="59" t="str">
        <f t="shared" si="3"/>
        <v/>
      </c>
      <c r="C27" s="58" t="str">
        <f t="shared" si="4"/>
        <v/>
      </c>
      <c r="P27" s="76" t="str">
        <f t="shared" si="5"/>
        <v/>
      </c>
      <c r="Q27" s="76" t="str">
        <f t="shared" si="6"/>
        <v/>
      </c>
      <c r="R27" s="76" t="str">
        <f t="shared" si="7"/>
        <v/>
      </c>
    </row>
    <row r="28" spans="1:18" ht="14.25" customHeight="1">
      <c r="A28" s="58" t="str">
        <f t="shared" si="2"/>
        <v/>
      </c>
      <c r="B28" s="59" t="str">
        <f t="shared" si="3"/>
        <v/>
      </c>
      <c r="C28" s="58" t="str">
        <f t="shared" si="4"/>
        <v/>
      </c>
      <c r="P28" s="76" t="str">
        <f t="shared" si="5"/>
        <v/>
      </c>
      <c r="Q28" s="76" t="str">
        <f t="shared" si="6"/>
        <v/>
      </c>
      <c r="R28" s="76" t="str">
        <f t="shared" si="7"/>
        <v/>
      </c>
    </row>
    <row r="29" spans="1:18" ht="14.25" customHeight="1">
      <c r="A29" s="58" t="str">
        <f t="shared" si="2"/>
        <v/>
      </c>
      <c r="B29" s="59" t="str">
        <f t="shared" si="3"/>
        <v/>
      </c>
      <c r="C29" s="58" t="str">
        <f t="shared" si="4"/>
        <v/>
      </c>
      <c r="P29" s="76" t="str">
        <f t="shared" si="5"/>
        <v/>
      </c>
      <c r="Q29" s="76" t="str">
        <f t="shared" si="6"/>
        <v/>
      </c>
      <c r="R29" s="76" t="str">
        <f t="shared" si="7"/>
        <v/>
      </c>
    </row>
    <row r="30" spans="1:18" ht="14.25" customHeight="1">
      <c r="A30" s="58" t="str">
        <f t="shared" si="2"/>
        <v/>
      </c>
      <c r="B30" s="59" t="str">
        <f t="shared" si="3"/>
        <v/>
      </c>
      <c r="C30" s="58" t="str">
        <f t="shared" si="4"/>
        <v/>
      </c>
      <c r="P30" s="76" t="str">
        <f t="shared" si="5"/>
        <v/>
      </c>
      <c r="Q30" s="76" t="str">
        <f t="shared" si="6"/>
        <v/>
      </c>
      <c r="R30" s="76" t="str">
        <f t="shared" si="7"/>
        <v/>
      </c>
    </row>
    <row r="31" spans="1:18" ht="14.25" customHeight="1">
      <c r="A31" s="58" t="str">
        <f t="shared" si="2"/>
        <v/>
      </c>
      <c r="B31" s="59" t="str">
        <f t="shared" si="3"/>
        <v/>
      </c>
      <c r="C31" s="58" t="str">
        <f t="shared" si="4"/>
        <v/>
      </c>
      <c r="P31" s="76" t="str">
        <f t="shared" si="5"/>
        <v/>
      </c>
      <c r="Q31" s="76" t="str">
        <f t="shared" si="6"/>
        <v/>
      </c>
      <c r="R31" s="76" t="str">
        <f t="shared" si="7"/>
        <v/>
      </c>
    </row>
    <row r="32" spans="1:18" ht="14.25" customHeight="1">
      <c r="A32" s="58" t="str">
        <f t="shared" si="2"/>
        <v/>
      </c>
      <c r="B32" s="59" t="str">
        <f t="shared" si="3"/>
        <v/>
      </c>
      <c r="C32" s="58" t="str">
        <f t="shared" si="4"/>
        <v/>
      </c>
      <c r="P32" s="76" t="str">
        <f t="shared" si="5"/>
        <v/>
      </c>
      <c r="Q32" s="76" t="str">
        <f t="shared" si="6"/>
        <v/>
      </c>
      <c r="R32" s="76" t="str">
        <f t="shared" si="7"/>
        <v/>
      </c>
    </row>
    <row r="33" spans="1:18" ht="14.25" customHeight="1">
      <c r="A33" s="58" t="str">
        <f t="shared" si="2"/>
        <v/>
      </c>
      <c r="B33" s="59" t="str">
        <f t="shared" si="3"/>
        <v/>
      </c>
      <c r="C33" s="58" t="str">
        <f t="shared" si="4"/>
        <v/>
      </c>
      <c r="P33" s="76" t="str">
        <f t="shared" si="5"/>
        <v/>
      </c>
      <c r="Q33" s="76" t="str">
        <f t="shared" si="6"/>
        <v/>
      </c>
      <c r="R33" s="76" t="str">
        <f t="shared" si="7"/>
        <v/>
      </c>
    </row>
    <row r="34" spans="1:18" ht="14.25" customHeight="1">
      <c r="A34" s="58" t="str">
        <f t="shared" si="2"/>
        <v/>
      </c>
      <c r="B34" s="59" t="str">
        <f t="shared" si="3"/>
        <v/>
      </c>
      <c r="C34" s="58" t="str">
        <f t="shared" si="4"/>
        <v/>
      </c>
      <c r="P34" s="76" t="str">
        <f t="shared" si="5"/>
        <v/>
      </c>
      <c r="Q34" s="76" t="str">
        <f t="shared" si="6"/>
        <v/>
      </c>
      <c r="R34" s="76" t="str">
        <f t="shared" si="7"/>
        <v/>
      </c>
    </row>
    <row r="35" spans="1:18" ht="14.25" customHeight="1">
      <c r="A35" s="58" t="str">
        <f t="shared" si="2"/>
        <v/>
      </c>
      <c r="B35" s="59" t="str">
        <f t="shared" si="3"/>
        <v/>
      </c>
      <c r="C35" s="58" t="str">
        <f t="shared" si="4"/>
        <v/>
      </c>
      <c r="P35" s="76" t="str">
        <f t="shared" si="5"/>
        <v/>
      </c>
      <c r="Q35" s="76" t="str">
        <f t="shared" si="6"/>
        <v/>
      </c>
      <c r="R35" s="76" t="str">
        <f t="shared" si="7"/>
        <v/>
      </c>
    </row>
    <row r="36" spans="1:18" ht="14.25" customHeight="1">
      <c r="A36" s="58" t="str">
        <f t="shared" si="2"/>
        <v/>
      </c>
      <c r="B36" s="59" t="str">
        <f t="shared" si="3"/>
        <v/>
      </c>
      <c r="C36" s="58" t="str">
        <f t="shared" si="4"/>
        <v/>
      </c>
      <c r="P36" s="76" t="str">
        <f t="shared" si="5"/>
        <v/>
      </c>
      <c r="Q36" s="76" t="str">
        <f t="shared" si="6"/>
        <v/>
      </c>
      <c r="R36" s="76" t="str">
        <f t="shared" si="7"/>
        <v/>
      </c>
    </row>
    <row r="37" spans="1:18" ht="14.25" customHeight="1">
      <c r="A37" s="58" t="str">
        <f t="shared" si="2"/>
        <v/>
      </c>
      <c r="B37" s="59" t="str">
        <f t="shared" si="3"/>
        <v/>
      </c>
      <c r="C37" s="58" t="str">
        <f t="shared" si="4"/>
        <v/>
      </c>
      <c r="P37" s="76" t="str">
        <f t="shared" si="5"/>
        <v/>
      </c>
      <c r="Q37" s="76" t="str">
        <f t="shared" si="6"/>
        <v/>
      </c>
      <c r="R37" s="76" t="str">
        <f t="shared" si="7"/>
        <v/>
      </c>
    </row>
    <row r="38" spans="1:18" ht="14.25" customHeight="1">
      <c r="A38" s="58" t="str">
        <f t="shared" si="2"/>
        <v/>
      </c>
      <c r="B38" s="59" t="str">
        <f t="shared" si="3"/>
        <v/>
      </c>
      <c r="C38" s="58" t="str">
        <f t="shared" si="4"/>
        <v/>
      </c>
      <c r="P38" s="76" t="str">
        <f t="shared" si="5"/>
        <v/>
      </c>
      <c r="Q38" s="76" t="str">
        <f t="shared" si="6"/>
        <v/>
      </c>
      <c r="R38" s="76" t="str">
        <f t="shared" si="7"/>
        <v/>
      </c>
    </row>
    <row r="39" spans="1:18" ht="14.25" customHeight="1">
      <c r="A39" s="58" t="str">
        <f t="shared" si="2"/>
        <v/>
      </c>
      <c r="B39" s="59" t="str">
        <f t="shared" si="3"/>
        <v/>
      </c>
      <c r="C39" s="58" t="str">
        <f t="shared" si="4"/>
        <v/>
      </c>
      <c r="P39" s="76" t="str">
        <f t="shared" si="5"/>
        <v/>
      </c>
      <c r="Q39" s="76" t="str">
        <f t="shared" si="6"/>
        <v/>
      </c>
      <c r="R39" s="76" t="str">
        <f t="shared" si="7"/>
        <v/>
      </c>
    </row>
    <row r="40" spans="1:18" ht="14.25" customHeight="1">
      <c r="A40" s="58" t="str">
        <f t="shared" si="2"/>
        <v/>
      </c>
      <c r="B40" s="59" t="str">
        <f t="shared" si="3"/>
        <v/>
      </c>
      <c r="C40" s="58" t="str">
        <f t="shared" si="4"/>
        <v/>
      </c>
      <c r="P40" s="76" t="str">
        <f t="shared" si="5"/>
        <v/>
      </c>
      <c r="Q40" s="76" t="str">
        <f t="shared" si="6"/>
        <v/>
      </c>
      <c r="R40" s="76" t="str">
        <f t="shared" si="7"/>
        <v/>
      </c>
    </row>
    <row r="41" spans="1:18" ht="14.25" customHeight="1">
      <c r="A41" s="58" t="str">
        <f t="shared" si="2"/>
        <v/>
      </c>
      <c r="B41" s="59" t="str">
        <f t="shared" si="3"/>
        <v/>
      </c>
      <c r="C41" s="58" t="str">
        <f t="shared" si="4"/>
        <v/>
      </c>
      <c r="P41" s="76" t="str">
        <f t="shared" si="5"/>
        <v/>
      </c>
      <c r="Q41" s="76" t="str">
        <f t="shared" si="6"/>
        <v/>
      </c>
      <c r="R41" s="76" t="str">
        <f t="shared" si="7"/>
        <v/>
      </c>
    </row>
    <row r="42" spans="1:18" ht="14.25" customHeight="1">
      <c r="A42" s="58" t="str">
        <f t="shared" si="2"/>
        <v/>
      </c>
      <c r="B42" s="59" t="str">
        <f t="shared" si="3"/>
        <v/>
      </c>
      <c r="C42" s="58" t="str">
        <f t="shared" si="4"/>
        <v/>
      </c>
      <c r="P42" s="76" t="str">
        <f t="shared" si="5"/>
        <v/>
      </c>
      <c r="Q42" s="76" t="str">
        <f t="shared" si="6"/>
        <v/>
      </c>
      <c r="R42" s="76" t="str">
        <f t="shared" si="7"/>
        <v/>
      </c>
    </row>
    <row r="43" spans="1:18" ht="14.25" customHeight="1">
      <c r="A43" s="58" t="str">
        <f t="shared" si="2"/>
        <v/>
      </c>
      <c r="B43" s="59" t="str">
        <f t="shared" si="3"/>
        <v/>
      </c>
      <c r="C43" s="58" t="str">
        <f t="shared" si="4"/>
        <v/>
      </c>
      <c r="P43" s="76" t="str">
        <f t="shared" si="5"/>
        <v/>
      </c>
      <c r="Q43" s="76" t="str">
        <f t="shared" si="6"/>
        <v/>
      </c>
      <c r="R43" s="76" t="str">
        <f t="shared" si="7"/>
        <v/>
      </c>
    </row>
    <row r="44" spans="1:18" ht="14.25" customHeight="1">
      <c r="A44" s="58" t="str">
        <f t="shared" si="2"/>
        <v/>
      </c>
      <c r="B44" s="59" t="str">
        <f t="shared" si="3"/>
        <v/>
      </c>
      <c r="C44" s="58" t="str">
        <f t="shared" si="4"/>
        <v/>
      </c>
      <c r="P44" s="76" t="str">
        <f t="shared" si="5"/>
        <v/>
      </c>
      <c r="Q44" s="76" t="str">
        <f t="shared" si="6"/>
        <v/>
      </c>
      <c r="R44" s="76" t="str">
        <f t="shared" si="7"/>
        <v/>
      </c>
    </row>
    <row r="45" spans="1:18" ht="14.25" customHeight="1">
      <c r="A45" s="58" t="str">
        <f t="shared" si="2"/>
        <v/>
      </c>
      <c r="B45" s="59" t="str">
        <f t="shared" si="3"/>
        <v/>
      </c>
      <c r="C45" s="58" t="str">
        <f t="shared" si="4"/>
        <v/>
      </c>
      <c r="P45" s="76" t="str">
        <f t="shared" si="5"/>
        <v/>
      </c>
      <c r="Q45" s="76" t="str">
        <f t="shared" si="6"/>
        <v/>
      </c>
      <c r="R45" s="76" t="str">
        <f t="shared" si="7"/>
        <v/>
      </c>
    </row>
    <row r="46" spans="1:18" ht="14.25" customHeight="1">
      <c r="A46" s="58" t="str">
        <f t="shared" si="2"/>
        <v/>
      </c>
      <c r="B46" s="59" t="str">
        <f t="shared" si="3"/>
        <v/>
      </c>
      <c r="C46" s="58" t="str">
        <f t="shared" si="4"/>
        <v/>
      </c>
      <c r="P46" s="76" t="str">
        <f t="shared" si="5"/>
        <v/>
      </c>
      <c r="Q46" s="76" t="str">
        <f t="shared" si="6"/>
        <v/>
      </c>
      <c r="R46" s="76" t="str">
        <f t="shared" si="7"/>
        <v/>
      </c>
    </row>
    <row r="47" spans="1:18" ht="14.25" customHeight="1">
      <c r="A47" s="58" t="str">
        <f t="shared" si="2"/>
        <v/>
      </c>
      <c r="B47" s="59" t="str">
        <f t="shared" si="3"/>
        <v/>
      </c>
      <c r="C47" s="58" t="str">
        <f t="shared" si="4"/>
        <v/>
      </c>
      <c r="P47" s="76" t="str">
        <f t="shared" si="5"/>
        <v/>
      </c>
      <c r="Q47" s="76" t="str">
        <f t="shared" si="6"/>
        <v/>
      </c>
      <c r="R47" s="76" t="str">
        <f t="shared" si="7"/>
        <v/>
      </c>
    </row>
    <row r="48" spans="1:18" ht="14.25" customHeight="1">
      <c r="A48" s="58" t="str">
        <f t="shared" si="2"/>
        <v/>
      </c>
      <c r="B48" s="59" t="str">
        <f t="shared" si="3"/>
        <v/>
      </c>
      <c r="C48" s="58" t="str">
        <f t="shared" si="4"/>
        <v/>
      </c>
      <c r="P48" s="76" t="str">
        <f t="shared" si="5"/>
        <v/>
      </c>
      <c r="Q48" s="76" t="str">
        <f t="shared" si="6"/>
        <v/>
      </c>
      <c r="R48" s="76" t="str">
        <f t="shared" si="7"/>
        <v/>
      </c>
    </row>
    <row r="49" spans="1:18" ht="14.25" customHeight="1">
      <c r="A49" s="58" t="str">
        <f t="shared" si="2"/>
        <v/>
      </c>
      <c r="B49" s="59" t="str">
        <f t="shared" si="3"/>
        <v/>
      </c>
      <c r="C49" s="58" t="str">
        <f t="shared" si="4"/>
        <v/>
      </c>
      <c r="P49" s="76" t="str">
        <f t="shared" si="5"/>
        <v/>
      </c>
      <c r="Q49" s="76" t="str">
        <f t="shared" si="6"/>
        <v/>
      </c>
      <c r="R49" s="76" t="str">
        <f t="shared" si="7"/>
        <v/>
      </c>
    </row>
    <row r="50" spans="1:18" ht="14.25" customHeight="1">
      <c r="A50" s="58" t="str">
        <f t="shared" si="2"/>
        <v/>
      </c>
      <c r="B50" s="59" t="str">
        <f t="shared" si="3"/>
        <v/>
      </c>
      <c r="C50" s="58" t="str">
        <f t="shared" si="4"/>
        <v/>
      </c>
      <c r="P50" s="76" t="str">
        <f t="shared" si="5"/>
        <v/>
      </c>
      <c r="Q50" s="76" t="str">
        <f t="shared" si="6"/>
        <v/>
      </c>
      <c r="R50" s="76" t="str">
        <f t="shared" si="7"/>
        <v/>
      </c>
    </row>
    <row r="51" spans="1:18" ht="14.25" customHeight="1">
      <c r="A51" s="58" t="str">
        <f t="shared" si="2"/>
        <v/>
      </c>
      <c r="B51" s="59" t="str">
        <f t="shared" si="3"/>
        <v/>
      </c>
      <c r="C51" s="58" t="str">
        <f t="shared" si="4"/>
        <v/>
      </c>
      <c r="P51" s="76" t="str">
        <f t="shared" si="5"/>
        <v/>
      </c>
      <c r="Q51" s="76" t="str">
        <f t="shared" si="6"/>
        <v/>
      </c>
      <c r="R51" s="76" t="str">
        <f t="shared" si="7"/>
        <v/>
      </c>
    </row>
    <row r="52" spans="1:18" ht="14.25" customHeight="1">
      <c r="A52" s="58" t="str">
        <f t="shared" si="2"/>
        <v/>
      </c>
      <c r="B52" s="59" t="str">
        <f t="shared" si="3"/>
        <v/>
      </c>
      <c r="C52" s="58" t="str">
        <f t="shared" si="4"/>
        <v/>
      </c>
      <c r="P52" s="76" t="str">
        <f t="shared" si="5"/>
        <v/>
      </c>
      <c r="Q52" s="76" t="str">
        <f t="shared" si="6"/>
        <v/>
      </c>
      <c r="R52" s="76" t="str">
        <f t="shared" si="7"/>
        <v/>
      </c>
    </row>
    <row r="53" spans="1:18" ht="14.25" customHeight="1">
      <c r="A53" s="58" t="str">
        <f t="shared" si="2"/>
        <v/>
      </c>
      <c r="B53" s="59" t="str">
        <f t="shared" si="3"/>
        <v/>
      </c>
      <c r="C53" s="58" t="str">
        <f t="shared" si="4"/>
        <v/>
      </c>
      <c r="P53" s="76" t="str">
        <f t="shared" si="5"/>
        <v/>
      </c>
      <c r="Q53" s="76" t="str">
        <f t="shared" si="6"/>
        <v/>
      </c>
      <c r="R53" s="76" t="str">
        <f t="shared" si="7"/>
        <v/>
      </c>
    </row>
    <row r="54" spans="1:18" ht="14.25" customHeight="1">
      <c r="A54" s="58" t="str">
        <f t="shared" si="2"/>
        <v/>
      </c>
      <c r="B54" s="59" t="str">
        <f t="shared" si="3"/>
        <v/>
      </c>
      <c r="C54" s="58" t="str">
        <f t="shared" si="4"/>
        <v/>
      </c>
      <c r="P54" s="76" t="str">
        <f t="shared" si="5"/>
        <v/>
      </c>
      <c r="Q54" s="76" t="str">
        <f t="shared" si="6"/>
        <v/>
      </c>
      <c r="R54" s="76" t="str">
        <f t="shared" si="7"/>
        <v/>
      </c>
    </row>
    <row r="55" spans="1:18" ht="14.25" customHeight="1">
      <c r="A55" s="58" t="str">
        <f t="shared" si="2"/>
        <v/>
      </c>
      <c r="B55" s="59" t="str">
        <f t="shared" si="3"/>
        <v/>
      </c>
      <c r="C55" s="58" t="str">
        <f t="shared" si="4"/>
        <v/>
      </c>
      <c r="P55" s="76" t="str">
        <f t="shared" si="5"/>
        <v/>
      </c>
      <c r="Q55" s="76" t="str">
        <f t="shared" si="6"/>
        <v/>
      </c>
      <c r="R55" s="76" t="str">
        <f t="shared" si="7"/>
        <v/>
      </c>
    </row>
    <row r="56" spans="1:18" ht="14.25" customHeight="1">
      <c r="A56" s="58" t="str">
        <f t="shared" si="2"/>
        <v/>
      </c>
      <c r="B56" s="59" t="str">
        <f t="shared" si="3"/>
        <v/>
      </c>
      <c r="C56" s="58" t="str">
        <f t="shared" si="4"/>
        <v/>
      </c>
      <c r="P56" s="76" t="str">
        <f t="shared" si="5"/>
        <v/>
      </c>
      <c r="Q56" s="76" t="str">
        <f t="shared" si="6"/>
        <v/>
      </c>
      <c r="R56" s="76" t="str">
        <f t="shared" si="7"/>
        <v/>
      </c>
    </row>
    <row r="57" spans="1:18" ht="14.25" customHeight="1">
      <c r="A57" s="58" t="str">
        <f t="shared" si="2"/>
        <v/>
      </c>
      <c r="B57" s="59" t="str">
        <f t="shared" si="3"/>
        <v/>
      </c>
      <c r="C57" s="58" t="str">
        <f t="shared" si="4"/>
        <v/>
      </c>
      <c r="P57" s="76" t="str">
        <f t="shared" si="5"/>
        <v/>
      </c>
      <c r="Q57" s="76" t="str">
        <f t="shared" si="6"/>
        <v/>
      </c>
      <c r="R57" s="76" t="str">
        <f t="shared" si="7"/>
        <v/>
      </c>
    </row>
    <row r="58" spans="1:18" ht="14.25" customHeight="1">
      <c r="A58" s="58" t="str">
        <f t="shared" si="2"/>
        <v/>
      </c>
      <c r="B58" s="59" t="str">
        <f t="shared" si="3"/>
        <v/>
      </c>
      <c r="C58" s="58" t="str">
        <f t="shared" si="4"/>
        <v/>
      </c>
      <c r="P58" s="76" t="str">
        <f t="shared" si="5"/>
        <v/>
      </c>
      <c r="Q58" s="76" t="str">
        <f t="shared" si="6"/>
        <v/>
      </c>
      <c r="R58" s="76" t="str">
        <f t="shared" si="7"/>
        <v/>
      </c>
    </row>
    <row r="59" spans="1:18" ht="14.25" customHeight="1">
      <c r="A59" s="58" t="str">
        <f t="shared" si="2"/>
        <v/>
      </c>
      <c r="B59" s="59" t="str">
        <f t="shared" si="3"/>
        <v/>
      </c>
      <c r="C59" s="58" t="str">
        <f t="shared" si="4"/>
        <v/>
      </c>
      <c r="P59" s="76" t="str">
        <f t="shared" si="5"/>
        <v/>
      </c>
      <c r="Q59" s="76" t="str">
        <f t="shared" si="6"/>
        <v/>
      </c>
      <c r="R59" s="76" t="str">
        <f t="shared" si="7"/>
        <v/>
      </c>
    </row>
    <row r="60" spans="1:18" ht="14.25" customHeight="1">
      <c r="A60" s="58" t="str">
        <f t="shared" si="2"/>
        <v/>
      </c>
      <c r="B60" s="59" t="str">
        <f t="shared" si="3"/>
        <v/>
      </c>
      <c r="C60" s="58" t="str">
        <f t="shared" si="4"/>
        <v/>
      </c>
      <c r="P60" s="76" t="str">
        <f t="shared" si="5"/>
        <v/>
      </c>
      <c r="Q60" s="76" t="str">
        <f t="shared" si="6"/>
        <v/>
      </c>
      <c r="R60" s="76" t="str">
        <f t="shared" si="7"/>
        <v/>
      </c>
    </row>
    <row r="61" spans="1:18" ht="14.25" customHeight="1">
      <c r="A61" s="58" t="str">
        <f t="shared" si="2"/>
        <v/>
      </c>
      <c r="B61" s="59" t="str">
        <f t="shared" si="3"/>
        <v/>
      </c>
      <c r="C61" s="58" t="str">
        <f t="shared" si="4"/>
        <v/>
      </c>
      <c r="P61" s="76" t="str">
        <f t="shared" si="5"/>
        <v/>
      </c>
      <c r="Q61" s="76" t="str">
        <f t="shared" si="6"/>
        <v/>
      </c>
      <c r="R61" s="76" t="str">
        <f t="shared" si="7"/>
        <v/>
      </c>
    </row>
    <row r="62" spans="1:18" ht="14.25" customHeight="1">
      <c r="A62" s="58" t="str">
        <f t="shared" si="2"/>
        <v/>
      </c>
      <c r="B62" s="59" t="str">
        <f t="shared" si="3"/>
        <v/>
      </c>
      <c r="C62" s="58" t="str">
        <f t="shared" si="4"/>
        <v/>
      </c>
      <c r="P62" s="76" t="str">
        <f t="shared" si="5"/>
        <v/>
      </c>
      <c r="Q62" s="76" t="str">
        <f t="shared" si="6"/>
        <v/>
      </c>
      <c r="R62" s="76" t="str">
        <f t="shared" si="7"/>
        <v/>
      </c>
    </row>
    <row r="63" spans="1:18" ht="14.25" customHeight="1">
      <c r="A63" s="58" t="str">
        <f t="shared" si="2"/>
        <v/>
      </c>
      <c r="B63" s="59" t="str">
        <f t="shared" si="3"/>
        <v/>
      </c>
      <c r="C63" s="58" t="str">
        <f t="shared" si="4"/>
        <v/>
      </c>
      <c r="P63" s="76" t="str">
        <f t="shared" si="5"/>
        <v/>
      </c>
      <c r="Q63" s="76" t="str">
        <f t="shared" si="6"/>
        <v/>
      </c>
      <c r="R63" s="76" t="str">
        <f t="shared" si="7"/>
        <v/>
      </c>
    </row>
    <row r="64" spans="1:18" ht="14.25" customHeight="1">
      <c r="A64" s="58" t="str">
        <f t="shared" si="2"/>
        <v/>
      </c>
      <c r="B64" s="59" t="str">
        <f t="shared" si="3"/>
        <v/>
      </c>
      <c r="C64" s="58" t="str">
        <f t="shared" si="4"/>
        <v/>
      </c>
      <c r="P64" s="76" t="str">
        <f t="shared" si="5"/>
        <v/>
      </c>
      <c r="Q64" s="76" t="str">
        <f t="shared" si="6"/>
        <v/>
      </c>
      <c r="R64" s="76" t="str">
        <f t="shared" si="7"/>
        <v/>
      </c>
    </row>
    <row r="65" spans="1:18" ht="14.25" customHeight="1">
      <c r="A65" s="58" t="str">
        <f t="shared" si="2"/>
        <v/>
      </c>
      <c r="B65" s="59" t="str">
        <f t="shared" si="3"/>
        <v/>
      </c>
      <c r="C65" s="58" t="str">
        <f t="shared" si="4"/>
        <v/>
      </c>
      <c r="P65" s="76" t="str">
        <f t="shared" si="5"/>
        <v/>
      </c>
      <c r="Q65" s="76" t="str">
        <f t="shared" si="6"/>
        <v/>
      </c>
      <c r="R65" s="76" t="str">
        <f t="shared" si="7"/>
        <v/>
      </c>
    </row>
    <row r="66" spans="1:18" ht="14.25" customHeight="1">
      <c r="A66" s="58" t="str">
        <f t="shared" si="2"/>
        <v/>
      </c>
      <c r="B66" s="59" t="str">
        <f t="shared" si="3"/>
        <v/>
      </c>
      <c r="C66" s="58" t="str">
        <f t="shared" si="4"/>
        <v/>
      </c>
      <c r="P66" s="76" t="str">
        <f t="shared" si="5"/>
        <v/>
      </c>
      <c r="Q66" s="76" t="str">
        <f t="shared" si="6"/>
        <v/>
      </c>
      <c r="R66" s="76" t="str">
        <f t="shared" si="7"/>
        <v/>
      </c>
    </row>
    <row r="67" spans="1:18" ht="14.25" customHeight="1">
      <c r="A67" s="58" t="str">
        <f t="shared" si="2"/>
        <v/>
      </c>
      <c r="B67" s="59" t="str">
        <f t="shared" si="3"/>
        <v/>
      </c>
      <c r="C67" s="58" t="str">
        <f t="shared" si="4"/>
        <v/>
      </c>
      <c r="P67" s="76" t="str">
        <f t="shared" si="5"/>
        <v/>
      </c>
      <c r="Q67" s="76" t="str">
        <f t="shared" si="6"/>
        <v/>
      </c>
      <c r="R67" s="76" t="str">
        <f t="shared" si="7"/>
        <v/>
      </c>
    </row>
    <row r="68" spans="1:18" ht="14.25" customHeight="1">
      <c r="A68" s="58" t="str">
        <f t="shared" si="2"/>
        <v/>
      </c>
      <c r="B68" s="59" t="str">
        <f t="shared" si="3"/>
        <v/>
      </c>
      <c r="C68" s="58" t="str">
        <f t="shared" si="4"/>
        <v/>
      </c>
      <c r="P68" s="76" t="str">
        <f t="shared" si="5"/>
        <v/>
      </c>
      <c r="Q68" s="76" t="str">
        <f t="shared" si="6"/>
        <v/>
      </c>
      <c r="R68" s="76" t="str">
        <f t="shared" si="7"/>
        <v/>
      </c>
    </row>
    <row r="69" spans="1:18" ht="14.25" customHeight="1">
      <c r="A69" s="58" t="str">
        <f t="shared" si="2"/>
        <v/>
      </c>
      <c r="B69" s="59" t="str">
        <f t="shared" si="3"/>
        <v/>
      </c>
      <c r="C69" s="58" t="str">
        <f t="shared" si="4"/>
        <v/>
      </c>
      <c r="P69" s="76" t="str">
        <f t="shared" si="5"/>
        <v/>
      </c>
      <c r="Q69" s="76" t="str">
        <f t="shared" si="6"/>
        <v/>
      </c>
      <c r="R69" s="76" t="str">
        <f t="shared" si="7"/>
        <v/>
      </c>
    </row>
    <row r="70" spans="1:18" ht="14.25" customHeight="1">
      <c r="A70" s="58" t="str">
        <f t="shared" si="2"/>
        <v/>
      </c>
      <c r="B70" s="59" t="str">
        <f t="shared" si="3"/>
        <v/>
      </c>
      <c r="C70" s="58" t="str">
        <f t="shared" si="4"/>
        <v/>
      </c>
      <c r="P70" s="76" t="str">
        <f t="shared" si="5"/>
        <v/>
      </c>
      <c r="Q70" s="76" t="str">
        <f t="shared" si="6"/>
        <v/>
      </c>
      <c r="R70" s="76" t="str">
        <f t="shared" si="7"/>
        <v/>
      </c>
    </row>
    <row r="71" spans="1:18" ht="14.25" customHeight="1">
      <c r="A71" s="58" t="str">
        <f t="shared" si="2"/>
        <v/>
      </c>
      <c r="B71" s="59" t="str">
        <f t="shared" si="3"/>
        <v/>
      </c>
      <c r="C71" s="58" t="str">
        <f t="shared" si="4"/>
        <v/>
      </c>
      <c r="P71" s="76" t="str">
        <f t="shared" si="5"/>
        <v/>
      </c>
      <c r="Q71" s="76" t="str">
        <f t="shared" si="6"/>
        <v/>
      </c>
      <c r="R71" s="76" t="str">
        <f t="shared" si="7"/>
        <v/>
      </c>
    </row>
    <row r="72" spans="1:18" ht="14.25" customHeight="1">
      <c r="A72" s="58" t="str">
        <f t="shared" si="2"/>
        <v/>
      </c>
      <c r="B72" s="59" t="str">
        <f t="shared" si="3"/>
        <v/>
      </c>
      <c r="C72" s="58" t="str">
        <f t="shared" si="4"/>
        <v/>
      </c>
      <c r="P72" s="76" t="str">
        <f t="shared" si="5"/>
        <v/>
      </c>
      <c r="Q72" s="76" t="str">
        <f t="shared" si="6"/>
        <v/>
      </c>
      <c r="R72" s="76" t="str">
        <f t="shared" si="7"/>
        <v/>
      </c>
    </row>
    <row r="73" spans="1:18" ht="14.25" customHeight="1">
      <c r="A73" s="58" t="str">
        <f t="shared" si="2"/>
        <v/>
      </c>
      <c r="B73" s="59" t="str">
        <f t="shared" si="3"/>
        <v/>
      </c>
      <c r="C73" s="58" t="str">
        <f t="shared" si="4"/>
        <v/>
      </c>
      <c r="P73" s="76" t="str">
        <f t="shared" si="5"/>
        <v/>
      </c>
      <c r="Q73" s="76" t="str">
        <f t="shared" si="6"/>
        <v/>
      </c>
      <c r="R73" s="76" t="str">
        <f t="shared" si="7"/>
        <v/>
      </c>
    </row>
    <row r="74" spans="1:18" ht="14.25" customHeight="1">
      <c r="A74" s="58" t="str">
        <f t="shared" si="2"/>
        <v/>
      </c>
      <c r="B74" s="59" t="str">
        <f t="shared" si="3"/>
        <v/>
      </c>
      <c r="C74" s="58" t="str">
        <f t="shared" si="4"/>
        <v/>
      </c>
      <c r="P74" s="76" t="str">
        <f t="shared" si="5"/>
        <v/>
      </c>
      <c r="Q74" s="76" t="str">
        <f t="shared" si="6"/>
        <v/>
      </c>
      <c r="R74" s="76" t="str">
        <f t="shared" si="7"/>
        <v/>
      </c>
    </row>
    <row r="75" spans="1:18" ht="14.25" customHeight="1">
      <c r="A75" s="58" t="str">
        <f t="shared" si="2"/>
        <v/>
      </c>
      <c r="B75" s="59" t="str">
        <f t="shared" si="3"/>
        <v/>
      </c>
      <c r="C75" s="58" t="str">
        <f t="shared" si="4"/>
        <v/>
      </c>
      <c r="P75" s="76" t="str">
        <f t="shared" si="5"/>
        <v/>
      </c>
      <c r="Q75" s="76" t="str">
        <f t="shared" si="6"/>
        <v/>
      </c>
      <c r="R75" s="76" t="str">
        <f t="shared" si="7"/>
        <v/>
      </c>
    </row>
    <row r="76" spans="1:18" ht="14.25" customHeight="1">
      <c r="A76" s="58" t="str">
        <f t="shared" si="2"/>
        <v/>
      </c>
      <c r="B76" s="59" t="str">
        <f t="shared" si="3"/>
        <v/>
      </c>
      <c r="C76" s="58" t="str">
        <f t="shared" si="4"/>
        <v/>
      </c>
      <c r="P76" s="76" t="str">
        <f t="shared" si="5"/>
        <v/>
      </c>
      <c r="Q76" s="76" t="str">
        <f t="shared" si="6"/>
        <v/>
      </c>
      <c r="R76" s="76" t="str">
        <f t="shared" si="7"/>
        <v/>
      </c>
    </row>
    <row r="77" spans="1:18" ht="14.25" customHeight="1">
      <c r="A77" s="58" t="str">
        <f t="shared" si="2"/>
        <v/>
      </c>
      <c r="B77" s="59" t="str">
        <f t="shared" si="3"/>
        <v/>
      </c>
      <c r="C77" s="58" t="str">
        <f t="shared" si="4"/>
        <v/>
      </c>
      <c r="P77" s="76" t="str">
        <f t="shared" si="5"/>
        <v/>
      </c>
      <c r="Q77" s="76" t="str">
        <f t="shared" si="6"/>
        <v/>
      </c>
      <c r="R77" s="76" t="str">
        <f t="shared" si="7"/>
        <v/>
      </c>
    </row>
    <row r="78" spans="1:18" ht="14.25" customHeight="1">
      <c r="A78" s="58" t="str">
        <f t="shared" si="2"/>
        <v/>
      </c>
      <c r="B78" s="59" t="str">
        <f t="shared" si="3"/>
        <v/>
      </c>
      <c r="C78" s="58" t="str">
        <f t="shared" si="4"/>
        <v/>
      </c>
      <c r="P78" s="76" t="str">
        <f t="shared" si="5"/>
        <v/>
      </c>
      <c r="Q78" s="76" t="str">
        <f t="shared" si="6"/>
        <v/>
      </c>
      <c r="R78" s="76" t="str">
        <f t="shared" si="7"/>
        <v/>
      </c>
    </row>
    <row r="79" spans="1:18" ht="14.25" customHeight="1">
      <c r="A79" s="58" t="str">
        <f t="shared" si="2"/>
        <v/>
      </c>
      <c r="B79" s="59" t="str">
        <f t="shared" si="3"/>
        <v/>
      </c>
      <c r="C79" s="58" t="str">
        <f t="shared" si="4"/>
        <v/>
      </c>
      <c r="P79" s="76" t="str">
        <f t="shared" si="5"/>
        <v/>
      </c>
      <c r="Q79" s="76" t="str">
        <f t="shared" si="6"/>
        <v/>
      </c>
      <c r="R79" s="76" t="str">
        <f t="shared" si="7"/>
        <v/>
      </c>
    </row>
    <row r="80" spans="1:18" ht="14.25" customHeight="1">
      <c r="A80" s="58" t="str">
        <f t="shared" si="2"/>
        <v/>
      </c>
      <c r="B80" s="59" t="str">
        <f t="shared" si="3"/>
        <v/>
      </c>
      <c r="C80" s="58" t="str">
        <f t="shared" si="4"/>
        <v/>
      </c>
      <c r="P80" s="76" t="str">
        <f t="shared" si="5"/>
        <v/>
      </c>
      <c r="Q80" s="76" t="str">
        <f t="shared" si="6"/>
        <v/>
      </c>
      <c r="R80" s="76" t="str">
        <f t="shared" si="7"/>
        <v/>
      </c>
    </row>
    <row r="81" spans="1:18" ht="14.25" customHeight="1">
      <c r="A81" s="58" t="str">
        <f t="shared" si="2"/>
        <v/>
      </c>
      <c r="B81" s="59" t="str">
        <f t="shared" si="3"/>
        <v/>
      </c>
      <c r="C81" s="58" t="str">
        <f t="shared" si="4"/>
        <v/>
      </c>
      <c r="P81" s="76" t="str">
        <f t="shared" si="5"/>
        <v/>
      </c>
      <c r="Q81" s="76" t="str">
        <f t="shared" si="6"/>
        <v/>
      </c>
      <c r="R81" s="76" t="str">
        <f t="shared" si="7"/>
        <v/>
      </c>
    </row>
    <row r="82" spans="1:18" ht="14.25" customHeight="1">
      <c r="A82" s="58" t="str">
        <f t="shared" si="2"/>
        <v/>
      </c>
      <c r="B82" s="59" t="str">
        <f t="shared" si="3"/>
        <v/>
      </c>
      <c r="C82" s="58" t="str">
        <f t="shared" si="4"/>
        <v/>
      </c>
      <c r="P82" s="76" t="str">
        <f t="shared" si="5"/>
        <v/>
      </c>
      <c r="Q82" s="76" t="str">
        <f t="shared" si="6"/>
        <v/>
      </c>
      <c r="R82" s="76" t="str">
        <f t="shared" si="7"/>
        <v/>
      </c>
    </row>
    <row r="83" spans="1:18" ht="14.25" customHeight="1">
      <c r="A83" s="58" t="str">
        <f t="shared" si="2"/>
        <v/>
      </c>
      <c r="B83" s="59" t="str">
        <f t="shared" si="3"/>
        <v/>
      </c>
      <c r="C83" s="58" t="str">
        <f t="shared" si="4"/>
        <v/>
      </c>
      <c r="P83" s="76" t="str">
        <f t="shared" si="5"/>
        <v/>
      </c>
      <c r="Q83" s="76" t="str">
        <f t="shared" si="6"/>
        <v/>
      </c>
      <c r="R83" s="76" t="str">
        <f t="shared" si="7"/>
        <v/>
      </c>
    </row>
    <row r="84" spans="1:18" ht="14.25" customHeight="1">
      <c r="A84" s="58" t="str">
        <f t="shared" si="2"/>
        <v/>
      </c>
      <c r="B84" s="59" t="str">
        <f t="shared" si="3"/>
        <v/>
      </c>
      <c r="C84" s="58" t="str">
        <f t="shared" si="4"/>
        <v/>
      </c>
      <c r="P84" s="76" t="str">
        <f t="shared" si="5"/>
        <v/>
      </c>
      <c r="Q84" s="76" t="str">
        <f t="shared" si="6"/>
        <v/>
      </c>
      <c r="R84" s="76" t="str">
        <f t="shared" si="7"/>
        <v/>
      </c>
    </row>
    <row r="85" spans="1:18" ht="14.25" customHeight="1">
      <c r="A85" s="58" t="str">
        <f t="shared" si="2"/>
        <v/>
      </c>
      <c r="B85" s="59" t="str">
        <f t="shared" si="3"/>
        <v/>
      </c>
      <c r="C85" s="58" t="str">
        <f t="shared" si="4"/>
        <v/>
      </c>
      <c r="P85" s="76" t="str">
        <f t="shared" si="5"/>
        <v/>
      </c>
      <c r="Q85" s="76" t="str">
        <f t="shared" si="6"/>
        <v/>
      </c>
      <c r="R85" s="76" t="str">
        <f t="shared" si="7"/>
        <v/>
      </c>
    </row>
    <row r="86" spans="1:18" ht="14.25" customHeight="1">
      <c r="A86" s="58" t="str">
        <f t="shared" si="2"/>
        <v/>
      </c>
      <c r="B86" s="59" t="str">
        <f t="shared" si="3"/>
        <v/>
      </c>
      <c r="C86" s="58" t="str">
        <f t="shared" si="4"/>
        <v/>
      </c>
      <c r="P86" s="76" t="str">
        <f t="shared" si="5"/>
        <v/>
      </c>
      <c r="Q86" s="76" t="str">
        <f t="shared" si="6"/>
        <v/>
      </c>
      <c r="R86" s="76" t="str">
        <f t="shared" si="7"/>
        <v/>
      </c>
    </row>
    <row r="87" spans="1:18" ht="14.25" customHeight="1">
      <c r="A87" s="58" t="str">
        <f t="shared" si="2"/>
        <v/>
      </c>
      <c r="B87" s="59" t="str">
        <f t="shared" si="3"/>
        <v/>
      </c>
      <c r="C87" s="58" t="str">
        <f t="shared" si="4"/>
        <v/>
      </c>
      <c r="P87" s="76" t="str">
        <f t="shared" si="5"/>
        <v/>
      </c>
      <c r="Q87" s="76" t="str">
        <f t="shared" si="6"/>
        <v/>
      </c>
      <c r="R87" s="76" t="str">
        <f t="shared" si="7"/>
        <v/>
      </c>
    </row>
    <row r="88" spans="1:18" ht="14.25" customHeight="1">
      <c r="A88" s="58" t="str">
        <f t="shared" si="2"/>
        <v/>
      </c>
      <c r="B88" s="59" t="str">
        <f t="shared" si="3"/>
        <v/>
      </c>
      <c r="C88" s="58" t="str">
        <f t="shared" si="4"/>
        <v/>
      </c>
      <c r="P88" s="76" t="str">
        <f t="shared" si="5"/>
        <v/>
      </c>
      <c r="Q88" s="76" t="str">
        <f t="shared" si="6"/>
        <v/>
      </c>
      <c r="R88" s="76" t="str">
        <f t="shared" si="7"/>
        <v/>
      </c>
    </row>
    <row r="89" spans="1:18" ht="14.25" customHeight="1">
      <c r="A89" s="58" t="str">
        <f t="shared" si="2"/>
        <v/>
      </c>
      <c r="B89" s="59" t="str">
        <f t="shared" si="3"/>
        <v/>
      </c>
      <c r="C89" s="58" t="str">
        <f t="shared" si="4"/>
        <v/>
      </c>
      <c r="P89" s="76" t="str">
        <f t="shared" si="5"/>
        <v/>
      </c>
      <c r="Q89" s="76" t="str">
        <f t="shared" si="6"/>
        <v/>
      </c>
      <c r="R89" s="76" t="str">
        <f t="shared" si="7"/>
        <v/>
      </c>
    </row>
    <row r="90" spans="1:18" ht="14.25" customHeight="1">
      <c r="A90" s="58" t="str">
        <f t="shared" si="2"/>
        <v/>
      </c>
      <c r="B90" s="59" t="str">
        <f t="shared" si="3"/>
        <v/>
      </c>
      <c r="C90" s="58" t="str">
        <f t="shared" si="4"/>
        <v/>
      </c>
      <c r="P90" s="76" t="str">
        <f t="shared" si="5"/>
        <v/>
      </c>
      <c r="Q90" s="76" t="str">
        <f t="shared" si="6"/>
        <v/>
      </c>
      <c r="R90" s="76" t="str">
        <f t="shared" si="7"/>
        <v/>
      </c>
    </row>
    <row r="91" spans="1:18" ht="14.25" customHeight="1">
      <c r="A91" s="58" t="str">
        <f t="shared" si="2"/>
        <v/>
      </c>
      <c r="B91" s="59" t="str">
        <f t="shared" si="3"/>
        <v/>
      </c>
      <c r="C91" s="58" t="str">
        <f t="shared" si="4"/>
        <v/>
      </c>
      <c r="P91" s="76" t="str">
        <f t="shared" si="5"/>
        <v/>
      </c>
      <c r="Q91" s="76" t="str">
        <f t="shared" si="6"/>
        <v/>
      </c>
      <c r="R91" s="76" t="str">
        <f t="shared" si="7"/>
        <v/>
      </c>
    </row>
    <row r="92" spans="1:18" ht="14.25" customHeight="1">
      <c r="A92" s="58" t="str">
        <f t="shared" si="2"/>
        <v/>
      </c>
      <c r="B92" s="59" t="str">
        <f t="shared" si="3"/>
        <v/>
      </c>
      <c r="C92" s="58" t="str">
        <f t="shared" si="4"/>
        <v/>
      </c>
      <c r="P92" s="76" t="str">
        <f t="shared" si="5"/>
        <v/>
      </c>
      <c r="Q92" s="76" t="str">
        <f t="shared" si="6"/>
        <v/>
      </c>
      <c r="R92" s="76" t="str">
        <f t="shared" si="7"/>
        <v/>
      </c>
    </row>
    <row r="93" spans="1:18" ht="14.25" customHeight="1">
      <c r="A93" s="58" t="str">
        <f t="shared" si="2"/>
        <v/>
      </c>
      <c r="B93" s="59" t="str">
        <f t="shared" si="3"/>
        <v/>
      </c>
      <c r="C93" s="58" t="str">
        <f t="shared" si="4"/>
        <v/>
      </c>
      <c r="P93" s="76" t="str">
        <f t="shared" si="5"/>
        <v/>
      </c>
      <c r="Q93" s="76" t="str">
        <f t="shared" si="6"/>
        <v/>
      </c>
      <c r="R93" s="76" t="str">
        <f t="shared" si="7"/>
        <v/>
      </c>
    </row>
    <row r="94" spans="1:18" ht="14.25" customHeight="1">
      <c r="A94" s="58" t="str">
        <f t="shared" si="2"/>
        <v/>
      </c>
      <c r="B94" s="59" t="str">
        <f t="shared" si="3"/>
        <v/>
      </c>
      <c r="C94" s="58" t="str">
        <f t="shared" si="4"/>
        <v/>
      </c>
      <c r="P94" s="76" t="str">
        <f t="shared" si="5"/>
        <v/>
      </c>
      <c r="Q94" s="76" t="str">
        <f t="shared" si="6"/>
        <v/>
      </c>
      <c r="R94" s="76" t="str">
        <f t="shared" si="7"/>
        <v/>
      </c>
    </row>
    <row r="95" spans="1:18" ht="14.25" customHeight="1">
      <c r="A95" s="58" t="str">
        <f t="shared" si="2"/>
        <v/>
      </c>
      <c r="B95" s="59" t="str">
        <f t="shared" si="3"/>
        <v/>
      </c>
      <c r="C95" s="58" t="str">
        <f t="shared" si="4"/>
        <v/>
      </c>
      <c r="P95" s="76" t="str">
        <f t="shared" si="5"/>
        <v/>
      </c>
      <c r="Q95" s="76" t="str">
        <f t="shared" si="6"/>
        <v/>
      </c>
      <c r="R95" s="76" t="str">
        <f t="shared" si="7"/>
        <v/>
      </c>
    </row>
    <row r="96" spans="1:18" ht="14.25" customHeight="1">
      <c r="A96" s="58" t="str">
        <f t="shared" si="2"/>
        <v/>
      </c>
      <c r="B96" s="59" t="str">
        <f t="shared" si="3"/>
        <v/>
      </c>
      <c r="C96" s="58" t="str">
        <f t="shared" si="4"/>
        <v/>
      </c>
      <c r="P96" s="76" t="str">
        <f t="shared" si="5"/>
        <v/>
      </c>
      <c r="Q96" s="76" t="str">
        <f t="shared" si="6"/>
        <v/>
      </c>
      <c r="R96" s="76" t="str">
        <f t="shared" si="7"/>
        <v/>
      </c>
    </row>
    <row r="97" spans="1:18" ht="14.25" customHeight="1">
      <c r="A97" s="58" t="str">
        <f t="shared" si="2"/>
        <v/>
      </c>
      <c r="B97" s="59" t="str">
        <f t="shared" si="3"/>
        <v/>
      </c>
      <c r="C97" s="58" t="str">
        <f t="shared" si="4"/>
        <v/>
      </c>
      <c r="P97" s="76" t="str">
        <f t="shared" si="5"/>
        <v/>
      </c>
      <c r="Q97" s="76" t="str">
        <f t="shared" si="6"/>
        <v/>
      </c>
      <c r="R97" s="76" t="str">
        <f t="shared" si="7"/>
        <v/>
      </c>
    </row>
    <row r="98" spans="1:18" ht="14.25" customHeight="1">
      <c r="A98" s="58" t="str">
        <f t="shared" si="2"/>
        <v/>
      </c>
      <c r="B98" s="59" t="str">
        <f t="shared" si="3"/>
        <v/>
      </c>
      <c r="C98" s="58" t="str">
        <f t="shared" si="4"/>
        <v/>
      </c>
      <c r="P98" s="76" t="str">
        <f t="shared" si="5"/>
        <v/>
      </c>
      <c r="Q98" s="76" t="str">
        <f t="shared" si="6"/>
        <v/>
      </c>
      <c r="R98" s="76" t="str">
        <f t="shared" si="7"/>
        <v/>
      </c>
    </row>
    <row r="99" spans="1:18" ht="14.25" customHeight="1">
      <c r="A99" s="58" t="str">
        <f t="shared" si="2"/>
        <v/>
      </c>
      <c r="B99" s="59" t="str">
        <f t="shared" si="3"/>
        <v/>
      </c>
      <c r="C99" s="58" t="str">
        <f t="shared" si="4"/>
        <v/>
      </c>
      <c r="P99" s="76" t="str">
        <f t="shared" si="5"/>
        <v/>
      </c>
      <c r="Q99" s="76" t="str">
        <f t="shared" si="6"/>
        <v/>
      </c>
      <c r="R99" s="76" t="str">
        <f t="shared" si="7"/>
        <v/>
      </c>
    </row>
    <row r="100" spans="1:18" ht="14.25" customHeight="1">
      <c r="A100" s="58" t="str">
        <f t="shared" si="2"/>
        <v/>
      </c>
      <c r="B100" s="59" t="str">
        <f t="shared" si="3"/>
        <v/>
      </c>
      <c r="C100" s="58" t="str">
        <f t="shared" si="4"/>
        <v/>
      </c>
      <c r="P100" s="76" t="str">
        <f t="shared" si="5"/>
        <v/>
      </c>
      <c r="Q100" s="76" t="str">
        <f t="shared" si="6"/>
        <v/>
      </c>
      <c r="R100" s="76" t="str">
        <f t="shared" si="7"/>
        <v/>
      </c>
    </row>
    <row r="101" spans="1:18" ht="14.25" customHeight="1">
      <c r="A101" s="58" t="str">
        <f t="shared" si="2"/>
        <v/>
      </c>
      <c r="B101" s="59" t="str">
        <f t="shared" si="3"/>
        <v/>
      </c>
      <c r="C101" s="58" t="str">
        <f t="shared" si="4"/>
        <v/>
      </c>
      <c r="P101" s="76" t="str">
        <f t="shared" si="5"/>
        <v/>
      </c>
      <c r="Q101" s="76" t="str">
        <f t="shared" si="6"/>
        <v/>
      </c>
      <c r="R101" s="76" t="str">
        <f t="shared" si="7"/>
        <v/>
      </c>
    </row>
    <row r="102" spans="1:18" ht="14.25" customHeight="1">
      <c r="A102" s="58" t="str">
        <f t="shared" si="2"/>
        <v/>
      </c>
      <c r="B102" s="59" t="str">
        <f t="shared" si="3"/>
        <v/>
      </c>
      <c r="C102" s="58" t="str">
        <f t="shared" si="4"/>
        <v/>
      </c>
      <c r="P102" s="76" t="str">
        <f t="shared" si="5"/>
        <v/>
      </c>
      <c r="Q102" s="76" t="str">
        <f t="shared" si="6"/>
        <v/>
      </c>
      <c r="R102" s="76" t="str">
        <f t="shared" si="7"/>
        <v/>
      </c>
    </row>
    <row r="103" spans="1:18" ht="14.25" customHeight="1">
      <c r="A103" s="58" t="str">
        <f t="shared" si="2"/>
        <v/>
      </c>
      <c r="B103" s="59" t="str">
        <f t="shared" si="3"/>
        <v/>
      </c>
      <c r="C103" s="58" t="str">
        <f t="shared" si="4"/>
        <v/>
      </c>
      <c r="P103" s="76" t="str">
        <f t="shared" si="5"/>
        <v/>
      </c>
      <c r="Q103" s="76" t="str">
        <f t="shared" si="6"/>
        <v/>
      </c>
      <c r="R103" s="76" t="str">
        <f t="shared" si="7"/>
        <v/>
      </c>
    </row>
    <row r="104" spans="1:18" ht="14.25" customHeight="1">
      <c r="A104" s="58" t="str">
        <f t="shared" si="2"/>
        <v/>
      </c>
      <c r="B104" s="59" t="str">
        <f t="shared" si="3"/>
        <v/>
      </c>
      <c r="C104" s="58" t="str">
        <f t="shared" si="4"/>
        <v/>
      </c>
      <c r="P104" s="76" t="str">
        <f t="shared" si="5"/>
        <v/>
      </c>
      <c r="Q104" s="76" t="str">
        <f t="shared" si="6"/>
        <v/>
      </c>
      <c r="R104" s="76" t="str">
        <f t="shared" si="7"/>
        <v/>
      </c>
    </row>
    <row r="105" spans="1:18" ht="14.25" customHeight="1">
      <c r="A105" s="58" t="str">
        <f t="shared" si="2"/>
        <v/>
      </c>
      <c r="B105" s="59" t="str">
        <f t="shared" si="3"/>
        <v/>
      </c>
      <c r="C105" s="58" t="str">
        <f t="shared" si="4"/>
        <v/>
      </c>
      <c r="P105" s="76" t="str">
        <f t="shared" si="5"/>
        <v/>
      </c>
      <c r="Q105" s="76" t="str">
        <f t="shared" si="6"/>
        <v/>
      </c>
      <c r="R105" s="76" t="str">
        <f t="shared" si="7"/>
        <v/>
      </c>
    </row>
    <row r="106" spans="1:18" ht="14.25" customHeight="1">
      <c r="A106" s="58" t="str">
        <f t="shared" si="2"/>
        <v/>
      </c>
      <c r="B106" s="59" t="str">
        <f t="shared" si="3"/>
        <v/>
      </c>
      <c r="C106" s="58" t="str">
        <f t="shared" si="4"/>
        <v/>
      </c>
      <c r="P106" s="76" t="str">
        <f t="shared" si="5"/>
        <v/>
      </c>
      <c r="Q106" s="76" t="str">
        <f t="shared" si="6"/>
        <v/>
      </c>
      <c r="R106" s="76" t="str">
        <f t="shared" si="7"/>
        <v/>
      </c>
    </row>
    <row r="107" spans="1:18" ht="14.25" customHeight="1">
      <c r="A107" s="58" t="str">
        <f t="shared" si="2"/>
        <v/>
      </c>
      <c r="B107" s="59" t="str">
        <f t="shared" si="3"/>
        <v/>
      </c>
      <c r="C107" s="58" t="str">
        <f t="shared" si="4"/>
        <v/>
      </c>
      <c r="P107" s="76" t="str">
        <f t="shared" si="5"/>
        <v/>
      </c>
      <c r="Q107" s="76" t="str">
        <f t="shared" si="6"/>
        <v/>
      </c>
      <c r="R107" s="76" t="str">
        <f t="shared" si="7"/>
        <v/>
      </c>
    </row>
    <row r="108" spans="1:18" ht="14.25" customHeight="1">
      <c r="A108" s="58" t="str">
        <f t="shared" si="2"/>
        <v/>
      </c>
      <c r="B108" s="59" t="str">
        <f t="shared" si="3"/>
        <v/>
      </c>
      <c r="C108" s="58" t="str">
        <f t="shared" si="4"/>
        <v/>
      </c>
      <c r="P108" s="76" t="str">
        <f t="shared" si="5"/>
        <v/>
      </c>
      <c r="Q108" s="76" t="str">
        <f t="shared" si="6"/>
        <v/>
      </c>
      <c r="R108" s="76" t="str">
        <f t="shared" si="7"/>
        <v/>
      </c>
    </row>
    <row r="109" spans="1:18" ht="14.25" customHeight="1">
      <c r="A109" s="58" t="str">
        <f t="shared" si="2"/>
        <v/>
      </c>
      <c r="B109" s="59" t="str">
        <f t="shared" si="3"/>
        <v/>
      </c>
      <c r="C109" s="58" t="str">
        <f t="shared" si="4"/>
        <v/>
      </c>
      <c r="P109" s="76" t="str">
        <f t="shared" si="5"/>
        <v/>
      </c>
      <c r="Q109" s="76" t="str">
        <f t="shared" si="6"/>
        <v/>
      </c>
      <c r="R109" s="76" t="str">
        <f t="shared" si="7"/>
        <v/>
      </c>
    </row>
    <row r="110" spans="1:18" ht="14.25" customHeight="1">
      <c r="A110" s="58" t="str">
        <f t="shared" si="2"/>
        <v/>
      </c>
      <c r="B110" s="59" t="str">
        <f t="shared" si="3"/>
        <v/>
      </c>
      <c r="C110" s="58" t="str">
        <f t="shared" si="4"/>
        <v/>
      </c>
      <c r="P110" s="76" t="str">
        <f t="shared" si="5"/>
        <v/>
      </c>
      <c r="Q110" s="76" t="str">
        <f t="shared" si="6"/>
        <v/>
      </c>
      <c r="R110" s="76" t="str">
        <f t="shared" si="7"/>
        <v/>
      </c>
    </row>
    <row r="111" spans="1:18" ht="14.25" customHeight="1">
      <c r="A111" s="58" t="str">
        <f t="shared" si="2"/>
        <v/>
      </c>
      <c r="B111" s="59" t="str">
        <f t="shared" si="3"/>
        <v/>
      </c>
      <c r="C111" s="58" t="str">
        <f t="shared" si="4"/>
        <v/>
      </c>
      <c r="P111" s="76" t="str">
        <f t="shared" si="5"/>
        <v/>
      </c>
      <c r="Q111" s="76" t="str">
        <f t="shared" si="6"/>
        <v/>
      </c>
      <c r="R111" s="76" t="str">
        <f t="shared" si="7"/>
        <v/>
      </c>
    </row>
    <row r="112" spans="1:18" ht="14.25" customHeight="1">
      <c r="A112" s="58" t="str">
        <f t="shared" si="2"/>
        <v/>
      </c>
      <c r="B112" s="59" t="str">
        <f t="shared" si="3"/>
        <v/>
      </c>
      <c r="C112" s="58" t="str">
        <f t="shared" si="4"/>
        <v/>
      </c>
      <c r="P112" s="76" t="str">
        <f t="shared" si="5"/>
        <v/>
      </c>
      <c r="Q112" s="76" t="str">
        <f t="shared" si="6"/>
        <v/>
      </c>
      <c r="R112" s="76" t="str">
        <f t="shared" si="7"/>
        <v/>
      </c>
    </row>
    <row r="113" spans="1:18" ht="14.25" customHeight="1">
      <c r="A113" s="58" t="str">
        <f t="shared" si="2"/>
        <v/>
      </c>
      <c r="B113" s="59" t="str">
        <f t="shared" si="3"/>
        <v/>
      </c>
      <c r="C113" s="58" t="str">
        <f t="shared" si="4"/>
        <v/>
      </c>
      <c r="P113" s="76" t="str">
        <f t="shared" si="5"/>
        <v/>
      </c>
      <c r="Q113" s="76" t="str">
        <f t="shared" si="6"/>
        <v/>
      </c>
      <c r="R113" s="76" t="str">
        <f t="shared" si="7"/>
        <v/>
      </c>
    </row>
    <row r="114" spans="1:18" ht="14.25" customHeight="1">
      <c r="A114" s="58" t="str">
        <f t="shared" si="2"/>
        <v/>
      </c>
      <c r="B114" s="59" t="str">
        <f t="shared" si="3"/>
        <v/>
      </c>
      <c r="C114" s="58" t="str">
        <f t="shared" si="4"/>
        <v/>
      </c>
      <c r="P114" s="76" t="str">
        <f t="shared" si="5"/>
        <v/>
      </c>
      <c r="Q114" s="76" t="str">
        <f t="shared" si="6"/>
        <v/>
      </c>
      <c r="R114" s="76" t="str">
        <f t="shared" si="7"/>
        <v/>
      </c>
    </row>
    <row r="115" spans="1:18" ht="14.25" customHeight="1">
      <c r="A115" s="58" t="str">
        <f t="shared" si="2"/>
        <v/>
      </c>
      <c r="B115" s="59" t="str">
        <f t="shared" si="3"/>
        <v/>
      </c>
      <c r="C115" s="58" t="str">
        <f t="shared" si="4"/>
        <v/>
      </c>
      <c r="P115" s="76" t="str">
        <f t="shared" si="5"/>
        <v/>
      </c>
      <c r="Q115" s="76" t="str">
        <f t="shared" si="6"/>
        <v/>
      </c>
      <c r="R115" s="76" t="str">
        <f t="shared" si="7"/>
        <v/>
      </c>
    </row>
    <row r="116" spans="1:18" ht="14.25" customHeight="1">
      <c r="A116" s="58" t="str">
        <f t="shared" si="2"/>
        <v/>
      </c>
      <c r="B116" s="59" t="str">
        <f t="shared" si="3"/>
        <v/>
      </c>
      <c r="C116" s="58" t="str">
        <f t="shared" si="4"/>
        <v/>
      </c>
      <c r="P116" s="76" t="str">
        <f t="shared" si="5"/>
        <v/>
      </c>
      <c r="Q116" s="76" t="str">
        <f t="shared" si="6"/>
        <v/>
      </c>
      <c r="R116" s="76" t="str">
        <f t="shared" si="7"/>
        <v/>
      </c>
    </row>
    <row r="117" spans="1:18" ht="14.25" customHeight="1">
      <c r="A117" s="58" t="str">
        <f t="shared" si="2"/>
        <v/>
      </c>
      <c r="B117" s="59" t="str">
        <f t="shared" si="3"/>
        <v/>
      </c>
      <c r="C117" s="58" t="str">
        <f t="shared" si="4"/>
        <v/>
      </c>
      <c r="P117" s="76" t="str">
        <f t="shared" si="5"/>
        <v/>
      </c>
      <c r="Q117" s="76" t="str">
        <f t="shared" si="6"/>
        <v/>
      </c>
      <c r="R117" s="76" t="str">
        <f t="shared" si="7"/>
        <v/>
      </c>
    </row>
    <row r="118" spans="1:18" ht="14.25" customHeight="1">
      <c r="A118" s="58" t="str">
        <f t="shared" si="2"/>
        <v/>
      </c>
      <c r="B118" s="59" t="str">
        <f t="shared" si="3"/>
        <v/>
      </c>
      <c r="C118" s="58" t="str">
        <f t="shared" si="4"/>
        <v/>
      </c>
      <c r="P118" s="76" t="str">
        <f t="shared" si="5"/>
        <v/>
      </c>
      <c r="Q118" s="76" t="str">
        <f t="shared" si="6"/>
        <v/>
      </c>
      <c r="R118" s="76" t="str">
        <f t="shared" si="7"/>
        <v/>
      </c>
    </row>
    <row r="119" spans="1:18" ht="14.25" customHeight="1">
      <c r="A119" s="58" t="str">
        <f t="shared" si="2"/>
        <v/>
      </c>
      <c r="B119" s="59" t="str">
        <f t="shared" si="3"/>
        <v/>
      </c>
      <c r="C119" s="58" t="str">
        <f t="shared" si="4"/>
        <v/>
      </c>
      <c r="P119" s="76" t="str">
        <f t="shared" si="5"/>
        <v/>
      </c>
      <c r="Q119" s="76" t="str">
        <f t="shared" si="6"/>
        <v/>
      </c>
      <c r="R119" s="76" t="str">
        <f t="shared" si="7"/>
        <v/>
      </c>
    </row>
    <row r="120" spans="1:18" ht="14.25" customHeight="1">
      <c r="A120" s="58" t="str">
        <f t="shared" si="2"/>
        <v/>
      </c>
      <c r="B120" s="59" t="str">
        <f t="shared" si="3"/>
        <v/>
      </c>
      <c r="C120" s="58" t="str">
        <f t="shared" si="4"/>
        <v/>
      </c>
      <c r="P120" s="76" t="str">
        <f t="shared" si="5"/>
        <v/>
      </c>
      <c r="Q120" s="76" t="str">
        <f t="shared" si="6"/>
        <v/>
      </c>
      <c r="R120" s="76" t="str">
        <f t="shared" si="7"/>
        <v/>
      </c>
    </row>
    <row r="121" spans="1:18" ht="14.25" customHeight="1">
      <c r="A121" s="58" t="str">
        <f t="shared" si="2"/>
        <v/>
      </c>
      <c r="B121" s="59" t="str">
        <f t="shared" si="3"/>
        <v/>
      </c>
      <c r="C121" s="58" t="str">
        <f t="shared" si="4"/>
        <v/>
      </c>
      <c r="P121" s="76" t="str">
        <f t="shared" si="5"/>
        <v/>
      </c>
      <c r="Q121" s="76" t="str">
        <f t="shared" si="6"/>
        <v/>
      </c>
      <c r="R121" s="76" t="str">
        <f t="shared" si="7"/>
        <v/>
      </c>
    </row>
    <row r="122" spans="1:18" ht="14.25" customHeight="1">
      <c r="A122" s="58" t="str">
        <f t="shared" si="2"/>
        <v/>
      </c>
      <c r="B122" s="59" t="str">
        <f t="shared" si="3"/>
        <v/>
      </c>
      <c r="C122" s="58" t="str">
        <f t="shared" si="4"/>
        <v/>
      </c>
      <c r="P122" s="76" t="str">
        <f t="shared" si="5"/>
        <v/>
      </c>
      <c r="Q122" s="76" t="str">
        <f t="shared" si="6"/>
        <v/>
      </c>
      <c r="R122" s="76" t="str">
        <f t="shared" si="7"/>
        <v/>
      </c>
    </row>
    <row r="123" spans="1:18" ht="14.25" customHeight="1">
      <c r="A123" s="58" t="str">
        <f t="shared" si="2"/>
        <v/>
      </c>
      <c r="B123" s="59" t="str">
        <f t="shared" si="3"/>
        <v/>
      </c>
      <c r="C123" s="58" t="str">
        <f t="shared" si="4"/>
        <v/>
      </c>
      <c r="P123" s="76" t="str">
        <f t="shared" si="5"/>
        <v/>
      </c>
      <c r="Q123" s="76" t="str">
        <f t="shared" si="6"/>
        <v/>
      </c>
      <c r="R123" s="76" t="str">
        <f t="shared" si="7"/>
        <v/>
      </c>
    </row>
    <row r="124" spans="1:18" ht="14.25" customHeight="1">
      <c r="A124" s="58" t="str">
        <f t="shared" si="2"/>
        <v/>
      </c>
      <c r="B124" s="59" t="str">
        <f t="shared" si="3"/>
        <v/>
      </c>
      <c r="C124" s="58" t="str">
        <f t="shared" si="4"/>
        <v/>
      </c>
      <c r="P124" s="76" t="str">
        <f t="shared" si="5"/>
        <v/>
      </c>
      <c r="Q124" s="76" t="str">
        <f t="shared" si="6"/>
        <v/>
      </c>
      <c r="R124" s="76" t="str">
        <f t="shared" si="7"/>
        <v/>
      </c>
    </row>
    <row r="125" spans="1:18" ht="14.25" customHeight="1">
      <c r="A125" s="58" t="str">
        <f t="shared" si="2"/>
        <v/>
      </c>
      <c r="B125" s="59" t="str">
        <f t="shared" si="3"/>
        <v/>
      </c>
      <c r="C125" s="58" t="str">
        <f t="shared" si="4"/>
        <v/>
      </c>
      <c r="P125" s="76" t="str">
        <f t="shared" si="5"/>
        <v/>
      </c>
      <c r="Q125" s="76" t="str">
        <f t="shared" si="6"/>
        <v/>
      </c>
      <c r="R125" s="76" t="str">
        <f t="shared" si="7"/>
        <v/>
      </c>
    </row>
    <row r="126" spans="1:18" ht="14.25" customHeight="1">
      <c r="A126" s="58" t="str">
        <f t="shared" si="2"/>
        <v/>
      </c>
      <c r="B126" s="59" t="str">
        <f t="shared" si="3"/>
        <v/>
      </c>
      <c r="C126" s="58" t="str">
        <f t="shared" si="4"/>
        <v/>
      </c>
      <c r="P126" s="76" t="str">
        <f t="shared" si="5"/>
        <v/>
      </c>
      <c r="Q126" s="76" t="str">
        <f t="shared" si="6"/>
        <v/>
      </c>
      <c r="R126" s="76" t="str">
        <f t="shared" si="7"/>
        <v/>
      </c>
    </row>
    <row r="127" spans="1:18" ht="14.25" customHeight="1">
      <c r="A127" s="58" t="str">
        <f t="shared" si="2"/>
        <v/>
      </c>
      <c r="B127" s="59" t="str">
        <f t="shared" si="3"/>
        <v/>
      </c>
      <c r="C127" s="58" t="str">
        <f t="shared" si="4"/>
        <v/>
      </c>
      <c r="P127" s="76" t="str">
        <f t="shared" si="5"/>
        <v/>
      </c>
      <c r="Q127" s="76" t="str">
        <f t="shared" si="6"/>
        <v/>
      </c>
      <c r="R127" s="76" t="str">
        <f t="shared" si="7"/>
        <v/>
      </c>
    </row>
    <row r="128" spans="1:18" ht="14.25" customHeight="1">
      <c r="A128" s="58" t="str">
        <f t="shared" si="2"/>
        <v/>
      </c>
      <c r="B128" s="59" t="str">
        <f t="shared" si="3"/>
        <v/>
      </c>
      <c r="C128" s="58" t="str">
        <f t="shared" si="4"/>
        <v/>
      </c>
      <c r="P128" s="76" t="str">
        <f t="shared" si="5"/>
        <v/>
      </c>
      <c r="Q128" s="76" t="str">
        <f t="shared" si="6"/>
        <v/>
      </c>
      <c r="R128" s="76" t="str">
        <f t="shared" si="7"/>
        <v/>
      </c>
    </row>
    <row r="129" spans="1:18" ht="14.25" customHeight="1">
      <c r="A129" s="58" t="str">
        <f t="shared" si="2"/>
        <v/>
      </c>
      <c r="B129" s="59" t="str">
        <f t="shared" si="3"/>
        <v/>
      </c>
      <c r="C129" s="58" t="str">
        <f t="shared" si="4"/>
        <v/>
      </c>
      <c r="P129" s="76" t="str">
        <f t="shared" si="5"/>
        <v/>
      </c>
      <c r="Q129" s="76" t="str">
        <f t="shared" si="6"/>
        <v/>
      </c>
      <c r="R129" s="76" t="str">
        <f t="shared" si="7"/>
        <v/>
      </c>
    </row>
    <row r="130" spans="1:18" ht="14.25" customHeight="1">
      <c r="A130" s="58" t="str">
        <f t="shared" si="2"/>
        <v/>
      </c>
      <c r="B130" s="59" t="str">
        <f t="shared" si="3"/>
        <v/>
      </c>
      <c r="C130" s="58" t="str">
        <f t="shared" si="4"/>
        <v/>
      </c>
      <c r="P130" s="76" t="str">
        <f t="shared" si="5"/>
        <v/>
      </c>
      <c r="Q130" s="76" t="str">
        <f t="shared" si="6"/>
        <v/>
      </c>
      <c r="R130" s="76" t="str">
        <f t="shared" si="7"/>
        <v/>
      </c>
    </row>
    <row r="131" spans="1:18" ht="14.25" customHeight="1">
      <c r="A131" s="58" t="str">
        <f t="shared" si="2"/>
        <v/>
      </c>
      <c r="B131" s="59" t="str">
        <f t="shared" si="3"/>
        <v/>
      </c>
      <c r="C131" s="58" t="str">
        <f t="shared" si="4"/>
        <v/>
      </c>
      <c r="P131" s="76" t="str">
        <f t="shared" si="5"/>
        <v/>
      </c>
      <c r="Q131" s="76" t="str">
        <f t="shared" si="6"/>
        <v/>
      </c>
      <c r="R131" s="76" t="str">
        <f t="shared" si="7"/>
        <v/>
      </c>
    </row>
    <row r="132" spans="1:18" ht="14.25" customHeight="1">
      <c r="A132" s="58" t="str">
        <f t="shared" si="2"/>
        <v/>
      </c>
      <c r="B132" s="59" t="str">
        <f t="shared" si="3"/>
        <v/>
      </c>
      <c r="C132" s="58" t="str">
        <f t="shared" si="4"/>
        <v/>
      </c>
      <c r="P132" s="76" t="str">
        <f t="shared" si="5"/>
        <v/>
      </c>
      <c r="Q132" s="76" t="str">
        <f t="shared" si="6"/>
        <v/>
      </c>
      <c r="R132" s="76" t="str">
        <f t="shared" si="7"/>
        <v/>
      </c>
    </row>
    <row r="133" spans="1:18" ht="14.25" customHeight="1">
      <c r="A133" s="58" t="str">
        <f t="shared" si="2"/>
        <v/>
      </c>
      <c r="B133" s="59" t="str">
        <f t="shared" si="3"/>
        <v/>
      </c>
      <c r="C133" s="58" t="str">
        <f t="shared" si="4"/>
        <v/>
      </c>
      <c r="P133" s="76" t="str">
        <f t="shared" si="5"/>
        <v/>
      </c>
      <c r="Q133" s="76" t="str">
        <f t="shared" si="6"/>
        <v/>
      </c>
      <c r="R133" s="76" t="str">
        <f t="shared" si="7"/>
        <v/>
      </c>
    </row>
    <row r="134" spans="1:18" ht="14.25" customHeight="1">
      <c r="A134" s="58" t="str">
        <f t="shared" si="2"/>
        <v/>
      </c>
      <c r="B134" s="59" t="str">
        <f t="shared" si="3"/>
        <v/>
      </c>
      <c r="C134" s="58" t="str">
        <f t="shared" si="4"/>
        <v/>
      </c>
      <c r="P134" s="76" t="str">
        <f t="shared" si="5"/>
        <v/>
      </c>
      <c r="Q134" s="76" t="str">
        <f t="shared" si="6"/>
        <v/>
      </c>
      <c r="R134" s="76" t="str">
        <f t="shared" si="7"/>
        <v/>
      </c>
    </row>
    <row r="135" spans="1:18" ht="14.25" customHeight="1">
      <c r="A135" s="58" t="str">
        <f t="shared" si="2"/>
        <v/>
      </c>
      <c r="B135" s="59" t="str">
        <f t="shared" si="3"/>
        <v/>
      </c>
      <c r="C135" s="58" t="str">
        <f t="shared" si="4"/>
        <v/>
      </c>
      <c r="P135" s="76" t="str">
        <f t="shared" si="5"/>
        <v/>
      </c>
      <c r="Q135" s="76" t="str">
        <f t="shared" si="6"/>
        <v/>
      </c>
      <c r="R135" s="76" t="str">
        <f t="shared" si="7"/>
        <v/>
      </c>
    </row>
    <row r="136" spans="1:18" ht="14.25" customHeight="1">
      <c r="A136" s="58" t="str">
        <f t="shared" si="2"/>
        <v/>
      </c>
      <c r="B136" s="59" t="str">
        <f t="shared" si="3"/>
        <v/>
      </c>
      <c r="C136" s="58" t="str">
        <f t="shared" si="4"/>
        <v/>
      </c>
      <c r="P136" s="76" t="str">
        <f t="shared" si="5"/>
        <v/>
      </c>
      <c r="Q136" s="76" t="str">
        <f t="shared" si="6"/>
        <v/>
      </c>
      <c r="R136" s="76" t="str">
        <f t="shared" si="7"/>
        <v/>
      </c>
    </row>
    <row r="137" spans="1:18" ht="14.25" customHeight="1">
      <c r="A137" s="58" t="str">
        <f t="shared" si="2"/>
        <v/>
      </c>
      <c r="B137" s="59" t="str">
        <f t="shared" si="3"/>
        <v/>
      </c>
      <c r="C137" s="58" t="str">
        <f t="shared" si="4"/>
        <v/>
      </c>
      <c r="P137" s="76" t="str">
        <f t="shared" si="5"/>
        <v/>
      </c>
      <c r="Q137" s="76" t="str">
        <f t="shared" si="6"/>
        <v/>
      </c>
      <c r="R137" s="76" t="str">
        <f t="shared" si="7"/>
        <v/>
      </c>
    </row>
    <row r="138" spans="1:18" ht="14.25" customHeight="1">
      <c r="A138" s="58" t="str">
        <f t="shared" si="2"/>
        <v/>
      </c>
      <c r="B138" s="59" t="str">
        <f t="shared" si="3"/>
        <v/>
      </c>
      <c r="C138" s="58" t="str">
        <f t="shared" si="4"/>
        <v/>
      </c>
      <c r="P138" s="76" t="str">
        <f t="shared" si="5"/>
        <v/>
      </c>
      <c r="Q138" s="76" t="str">
        <f t="shared" si="6"/>
        <v/>
      </c>
      <c r="R138" s="76" t="str">
        <f t="shared" si="7"/>
        <v/>
      </c>
    </row>
    <row r="139" spans="1:18" ht="14.25" customHeight="1">
      <c r="A139" s="58" t="str">
        <f t="shared" si="2"/>
        <v/>
      </c>
      <c r="B139" s="59" t="str">
        <f t="shared" si="3"/>
        <v/>
      </c>
      <c r="C139" s="58" t="str">
        <f t="shared" si="4"/>
        <v/>
      </c>
      <c r="P139" s="76" t="str">
        <f t="shared" si="5"/>
        <v/>
      </c>
      <c r="Q139" s="76" t="str">
        <f t="shared" si="6"/>
        <v/>
      </c>
      <c r="R139" s="76" t="str">
        <f t="shared" si="7"/>
        <v/>
      </c>
    </row>
    <row r="140" spans="1:18" ht="14.25" customHeight="1">
      <c r="A140" s="58" t="str">
        <f t="shared" si="2"/>
        <v/>
      </c>
      <c r="B140" s="59" t="str">
        <f t="shared" si="3"/>
        <v/>
      </c>
      <c r="C140" s="58" t="str">
        <f t="shared" si="4"/>
        <v/>
      </c>
      <c r="P140" s="76" t="str">
        <f t="shared" si="5"/>
        <v/>
      </c>
      <c r="Q140" s="76" t="str">
        <f t="shared" si="6"/>
        <v/>
      </c>
      <c r="R140" s="76" t="str">
        <f t="shared" si="7"/>
        <v/>
      </c>
    </row>
    <row r="141" spans="1:18" ht="14.25" customHeight="1">
      <c r="A141" s="58" t="str">
        <f t="shared" si="2"/>
        <v/>
      </c>
      <c r="B141" s="59" t="str">
        <f t="shared" si="3"/>
        <v/>
      </c>
      <c r="C141" s="58" t="str">
        <f t="shared" si="4"/>
        <v/>
      </c>
      <c r="P141" s="76" t="str">
        <f t="shared" si="5"/>
        <v/>
      </c>
      <c r="Q141" s="76" t="str">
        <f t="shared" si="6"/>
        <v/>
      </c>
      <c r="R141" s="76" t="str">
        <f t="shared" si="7"/>
        <v/>
      </c>
    </row>
    <row r="142" spans="1:18" ht="14.25" customHeight="1">
      <c r="A142" s="58" t="str">
        <f t="shared" si="2"/>
        <v/>
      </c>
      <c r="B142" s="59" t="str">
        <f t="shared" si="3"/>
        <v/>
      </c>
      <c r="C142" s="58" t="str">
        <f t="shared" si="4"/>
        <v/>
      </c>
      <c r="P142" s="76" t="str">
        <f t="shared" si="5"/>
        <v/>
      </c>
      <c r="Q142" s="76" t="str">
        <f t="shared" si="6"/>
        <v/>
      </c>
      <c r="R142" s="76" t="str">
        <f t="shared" si="7"/>
        <v/>
      </c>
    </row>
    <row r="143" spans="1:18" ht="14.25" customHeight="1">
      <c r="A143" s="58" t="str">
        <f t="shared" si="2"/>
        <v/>
      </c>
      <c r="B143" s="59" t="str">
        <f t="shared" si="3"/>
        <v/>
      </c>
      <c r="C143" s="58" t="str">
        <f t="shared" si="4"/>
        <v/>
      </c>
      <c r="P143" s="76" t="str">
        <f t="shared" si="5"/>
        <v/>
      </c>
      <c r="Q143" s="76" t="str">
        <f t="shared" si="6"/>
        <v/>
      </c>
      <c r="R143" s="76" t="str">
        <f t="shared" si="7"/>
        <v/>
      </c>
    </row>
    <row r="144" spans="1:18" ht="14.25" customHeight="1">
      <c r="A144" s="58" t="str">
        <f t="shared" si="2"/>
        <v/>
      </c>
      <c r="B144" s="59" t="str">
        <f t="shared" si="3"/>
        <v/>
      </c>
      <c r="C144" s="58" t="str">
        <f t="shared" si="4"/>
        <v/>
      </c>
      <c r="P144" s="76" t="str">
        <f t="shared" si="5"/>
        <v/>
      </c>
      <c r="Q144" s="76" t="str">
        <f t="shared" si="6"/>
        <v/>
      </c>
      <c r="R144" s="76" t="str">
        <f t="shared" si="7"/>
        <v/>
      </c>
    </row>
    <row r="145" spans="1:18" ht="14.25" customHeight="1">
      <c r="A145" s="58" t="str">
        <f t="shared" si="2"/>
        <v/>
      </c>
      <c r="B145" s="59" t="str">
        <f t="shared" si="3"/>
        <v/>
      </c>
      <c r="C145" s="58" t="str">
        <f t="shared" si="4"/>
        <v/>
      </c>
      <c r="P145" s="76" t="str">
        <f t="shared" si="5"/>
        <v/>
      </c>
      <c r="Q145" s="76" t="str">
        <f t="shared" si="6"/>
        <v/>
      </c>
      <c r="R145" s="76" t="str">
        <f t="shared" si="7"/>
        <v/>
      </c>
    </row>
    <row r="146" spans="1:18" ht="14.25" customHeight="1">
      <c r="A146" s="58" t="str">
        <f t="shared" si="2"/>
        <v/>
      </c>
      <c r="B146" s="59" t="str">
        <f t="shared" si="3"/>
        <v/>
      </c>
      <c r="C146" s="58" t="str">
        <f t="shared" si="4"/>
        <v/>
      </c>
      <c r="P146" s="76" t="str">
        <f t="shared" si="5"/>
        <v/>
      </c>
      <c r="Q146" s="76" t="str">
        <f t="shared" si="6"/>
        <v/>
      </c>
      <c r="R146" s="76" t="str">
        <f t="shared" si="7"/>
        <v/>
      </c>
    </row>
    <row r="147" spans="1:18" ht="14.25" customHeight="1">
      <c r="A147" s="58" t="str">
        <f t="shared" si="2"/>
        <v/>
      </c>
      <c r="B147" s="59" t="str">
        <f t="shared" si="3"/>
        <v/>
      </c>
      <c r="C147" s="58" t="str">
        <f t="shared" si="4"/>
        <v/>
      </c>
      <c r="P147" s="76" t="str">
        <f t="shared" si="5"/>
        <v/>
      </c>
      <c r="Q147" s="76" t="str">
        <f t="shared" si="6"/>
        <v/>
      </c>
      <c r="R147" s="76" t="str">
        <f t="shared" si="7"/>
        <v/>
      </c>
    </row>
    <row r="148" spans="1:18" ht="14.25" customHeight="1">
      <c r="A148" s="58" t="str">
        <f t="shared" si="2"/>
        <v/>
      </c>
      <c r="B148" s="59" t="str">
        <f t="shared" si="3"/>
        <v/>
      </c>
      <c r="C148" s="58" t="str">
        <f t="shared" si="4"/>
        <v/>
      </c>
      <c r="P148" s="76" t="str">
        <f t="shared" si="5"/>
        <v/>
      </c>
      <c r="Q148" s="76" t="str">
        <f t="shared" si="6"/>
        <v/>
      </c>
      <c r="R148" s="76" t="str">
        <f t="shared" si="7"/>
        <v/>
      </c>
    </row>
    <row r="149" spans="1:18" ht="14.25" customHeight="1">
      <c r="A149" s="58" t="str">
        <f t="shared" si="2"/>
        <v/>
      </c>
      <c r="B149" s="59" t="str">
        <f t="shared" si="3"/>
        <v/>
      </c>
      <c r="C149" s="58" t="str">
        <f t="shared" si="4"/>
        <v/>
      </c>
      <c r="P149" s="76" t="str">
        <f t="shared" si="5"/>
        <v/>
      </c>
      <c r="Q149" s="76" t="str">
        <f t="shared" si="6"/>
        <v/>
      </c>
      <c r="R149" s="76" t="str">
        <f t="shared" si="7"/>
        <v/>
      </c>
    </row>
    <row r="150" spans="1:18" ht="14.25" customHeight="1">
      <c r="A150" s="58" t="str">
        <f t="shared" si="2"/>
        <v/>
      </c>
      <c r="B150" s="59" t="str">
        <f t="shared" si="3"/>
        <v/>
      </c>
      <c r="C150" s="58" t="str">
        <f t="shared" si="4"/>
        <v/>
      </c>
      <c r="P150" s="76" t="str">
        <f t="shared" si="5"/>
        <v/>
      </c>
      <c r="Q150" s="76" t="str">
        <f t="shared" si="6"/>
        <v/>
      </c>
      <c r="R150" s="76" t="str">
        <f t="shared" si="7"/>
        <v/>
      </c>
    </row>
    <row r="151" spans="1:18" ht="14.25" customHeight="1">
      <c r="A151" s="58" t="str">
        <f t="shared" si="2"/>
        <v/>
      </c>
      <c r="B151" s="59" t="str">
        <f t="shared" si="3"/>
        <v/>
      </c>
      <c r="C151" s="58" t="str">
        <f t="shared" si="4"/>
        <v/>
      </c>
      <c r="P151" s="76" t="str">
        <f t="shared" si="5"/>
        <v/>
      </c>
      <c r="Q151" s="76" t="str">
        <f t="shared" si="6"/>
        <v/>
      </c>
      <c r="R151" s="76" t="str">
        <f t="shared" si="7"/>
        <v/>
      </c>
    </row>
    <row r="152" spans="1:18" ht="14.25" customHeight="1">
      <c r="A152" s="58" t="str">
        <f t="shared" si="2"/>
        <v/>
      </c>
      <c r="B152" s="59" t="str">
        <f t="shared" si="3"/>
        <v/>
      </c>
      <c r="C152" s="58" t="str">
        <f t="shared" si="4"/>
        <v/>
      </c>
      <c r="P152" s="76" t="str">
        <f t="shared" si="5"/>
        <v/>
      </c>
      <c r="Q152" s="76" t="str">
        <f t="shared" si="6"/>
        <v/>
      </c>
      <c r="R152" s="76" t="str">
        <f t="shared" si="7"/>
        <v/>
      </c>
    </row>
    <row r="153" spans="1:18" ht="14.25" customHeight="1">
      <c r="A153" s="58" t="str">
        <f t="shared" si="2"/>
        <v/>
      </c>
      <c r="B153" s="59" t="str">
        <f t="shared" si="3"/>
        <v/>
      </c>
      <c r="C153" s="58" t="str">
        <f t="shared" si="4"/>
        <v/>
      </c>
      <c r="P153" s="76" t="str">
        <f t="shared" si="5"/>
        <v/>
      </c>
      <c r="Q153" s="76" t="str">
        <f t="shared" si="6"/>
        <v/>
      </c>
      <c r="R153" s="76" t="str">
        <f t="shared" si="7"/>
        <v/>
      </c>
    </row>
    <row r="154" spans="1:18" ht="14.25" customHeight="1">
      <c r="A154" s="58" t="str">
        <f t="shared" si="2"/>
        <v/>
      </c>
      <c r="B154" s="59" t="str">
        <f t="shared" si="3"/>
        <v/>
      </c>
      <c r="C154" s="58" t="str">
        <f t="shared" si="4"/>
        <v/>
      </c>
      <c r="P154" s="76" t="str">
        <f t="shared" si="5"/>
        <v/>
      </c>
      <c r="Q154" s="76" t="str">
        <f t="shared" si="6"/>
        <v/>
      </c>
      <c r="R154" s="76" t="str">
        <f t="shared" si="7"/>
        <v/>
      </c>
    </row>
    <row r="155" spans="1:18" ht="14.25" customHeight="1">
      <c r="A155" s="58" t="str">
        <f t="shared" si="2"/>
        <v/>
      </c>
      <c r="B155" s="59" t="str">
        <f t="shared" si="3"/>
        <v/>
      </c>
      <c r="C155" s="58" t="str">
        <f t="shared" si="4"/>
        <v/>
      </c>
      <c r="P155" s="76" t="str">
        <f t="shared" si="5"/>
        <v/>
      </c>
      <c r="Q155" s="76" t="str">
        <f t="shared" si="6"/>
        <v/>
      </c>
      <c r="R155" s="76" t="str">
        <f t="shared" si="7"/>
        <v/>
      </c>
    </row>
    <row r="156" spans="1:18" ht="14.25" customHeight="1">
      <c r="A156" s="58" t="str">
        <f t="shared" si="2"/>
        <v/>
      </c>
      <c r="B156" s="59" t="str">
        <f t="shared" si="3"/>
        <v/>
      </c>
      <c r="C156" s="58" t="str">
        <f t="shared" si="4"/>
        <v/>
      </c>
      <c r="P156" s="76" t="str">
        <f t="shared" si="5"/>
        <v/>
      </c>
      <c r="Q156" s="76" t="str">
        <f t="shared" si="6"/>
        <v/>
      </c>
      <c r="R156" s="76" t="str">
        <f t="shared" si="7"/>
        <v/>
      </c>
    </row>
    <row r="157" spans="1:18" ht="14.25" customHeight="1">
      <c r="A157" s="58" t="str">
        <f t="shared" si="2"/>
        <v/>
      </c>
      <c r="B157" s="59" t="str">
        <f t="shared" si="3"/>
        <v/>
      </c>
      <c r="C157" s="58" t="str">
        <f t="shared" si="4"/>
        <v/>
      </c>
      <c r="P157" s="76" t="str">
        <f t="shared" si="5"/>
        <v/>
      </c>
      <c r="Q157" s="76" t="str">
        <f t="shared" si="6"/>
        <v/>
      </c>
      <c r="R157" s="76" t="str">
        <f t="shared" si="7"/>
        <v/>
      </c>
    </row>
    <row r="158" spans="1:18" ht="14.25" customHeight="1">
      <c r="A158" s="58" t="str">
        <f t="shared" si="2"/>
        <v/>
      </c>
      <c r="B158" s="59" t="str">
        <f t="shared" si="3"/>
        <v/>
      </c>
      <c r="C158" s="58" t="str">
        <f t="shared" si="4"/>
        <v/>
      </c>
      <c r="P158" s="76" t="str">
        <f t="shared" si="5"/>
        <v/>
      </c>
      <c r="Q158" s="76" t="str">
        <f t="shared" si="6"/>
        <v/>
      </c>
      <c r="R158" s="76" t="str">
        <f t="shared" si="7"/>
        <v/>
      </c>
    </row>
    <row r="159" spans="1:18" ht="14.25" customHeight="1">
      <c r="A159" s="58" t="str">
        <f t="shared" si="2"/>
        <v/>
      </c>
      <c r="B159" s="59" t="str">
        <f t="shared" si="3"/>
        <v/>
      </c>
      <c r="C159" s="58" t="str">
        <f t="shared" si="4"/>
        <v/>
      </c>
      <c r="P159" s="76" t="str">
        <f t="shared" si="5"/>
        <v/>
      </c>
      <c r="Q159" s="76" t="str">
        <f t="shared" si="6"/>
        <v/>
      </c>
      <c r="R159" s="76" t="str">
        <f t="shared" si="7"/>
        <v/>
      </c>
    </row>
    <row r="160" spans="1:18" ht="14.25" customHeight="1">
      <c r="A160" s="58" t="str">
        <f t="shared" si="2"/>
        <v/>
      </c>
      <c r="B160" s="59" t="str">
        <f t="shared" si="3"/>
        <v/>
      </c>
      <c r="C160" s="58" t="str">
        <f t="shared" si="4"/>
        <v/>
      </c>
      <c r="P160" s="76" t="str">
        <f t="shared" si="5"/>
        <v/>
      </c>
      <c r="Q160" s="76" t="str">
        <f t="shared" si="6"/>
        <v/>
      </c>
      <c r="R160" s="76" t="str">
        <f t="shared" si="7"/>
        <v/>
      </c>
    </row>
    <row r="161" spans="1:18" ht="14.25" customHeight="1">
      <c r="A161" s="58" t="str">
        <f t="shared" si="2"/>
        <v/>
      </c>
      <c r="B161" s="59" t="str">
        <f t="shared" si="3"/>
        <v/>
      </c>
      <c r="C161" s="58" t="str">
        <f t="shared" si="4"/>
        <v/>
      </c>
      <c r="P161" s="76" t="str">
        <f t="shared" si="5"/>
        <v/>
      </c>
      <c r="Q161" s="76" t="str">
        <f t="shared" si="6"/>
        <v/>
      </c>
      <c r="R161" s="76" t="str">
        <f t="shared" si="7"/>
        <v/>
      </c>
    </row>
    <row r="162" spans="1:18" ht="14.25" customHeight="1">
      <c r="A162" s="58" t="str">
        <f t="shared" si="2"/>
        <v/>
      </c>
      <c r="B162" s="59" t="str">
        <f t="shared" si="3"/>
        <v/>
      </c>
      <c r="C162" s="58" t="str">
        <f t="shared" si="4"/>
        <v/>
      </c>
      <c r="P162" s="76" t="str">
        <f t="shared" si="5"/>
        <v/>
      </c>
      <c r="Q162" s="76" t="str">
        <f t="shared" si="6"/>
        <v/>
      </c>
      <c r="R162" s="76" t="str">
        <f t="shared" si="7"/>
        <v/>
      </c>
    </row>
    <row r="163" spans="1:18" ht="14.25" customHeight="1">
      <c r="A163" s="58" t="str">
        <f t="shared" si="2"/>
        <v/>
      </c>
      <c r="B163" s="59" t="str">
        <f t="shared" si="3"/>
        <v/>
      </c>
      <c r="C163" s="58" t="str">
        <f t="shared" si="4"/>
        <v/>
      </c>
      <c r="P163" s="76" t="str">
        <f t="shared" si="5"/>
        <v/>
      </c>
      <c r="Q163" s="76" t="str">
        <f t="shared" si="6"/>
        <v/>
      </c>
      <c r="R163" s="76" t="str">
        <f t="shared" si="7"/>
        <v/>
      </c>
    </row>
    <row r="164" spans="1:18" ht="14.25" customHeight="1">
      <c r="A164" s="58" t="str">
        <f t="shared" si="2"/>
        <v/>
      </c>
      <c r="B164" s="59" t="str">
        <f t="shared" si="3"/>
        <v/>
      </c>
      <c r="C164" s="58" t="str">
        <f t="shared" si="4"/>
        <v/>
      </c>
      <c r="P164" s="76" t="str">
        <f t="shared" si="5"/>
        <v/>
      </c>
      <c r="Q164" s="76" t="str">
        <f t="shared" si="6"/>
        <v/>
      </c>
      <c r="R164" s="76" t="str">
        <f t="shared" si="7"/>
        <v/>
      </c>
    </row>
    <row r="165" spans="1:18" ht="14.25" customHeight="1">
      <c r="A165" s="58" t="str">
        <f t="shared" si="2"/>
        <v/>
      </c>
      <c r="B165" s="59" t="str">
        <f t="shared" si="3"/>
        <v/>
      </c>
      <c r="C165" s="58" t="str">
        <f t="shared" si="4"/>
        <v/>
      </c>
      <c r="P165" s="76" t="str">
        <f t="shared" si="5"/>
        <v/>
      </c>
      <c r="Q165" s="76" t="str">
        <f t="shared" si="6"/>
        <v/>
      </c>
      <c r="R165" s="76" t="str">
        <f t="shared" si="7"/>
        <v/>
      </c>
    </row>
    <row r="166" spans="1:18" ht="14.25" customHeight="1">
      <c r="A166" s="58" t="str">
        <f t="shared" si="2"/>
        <v/>
      </c>
      <c r="B166" s="59" t="str">
        <f t="shared" si="3"/>
        <v/>
      </c>
      <c r="C166" s="58" t="str">
        <f t="shared" si="4"/>
        <v/>
      </c>
      <c r="P166" s="76" t="str">
        <f t="shared" si="5"/>
        <v/>
      </c>
      <c r="Q166" s="76" t="str">
        <f t="shared" si="6"/>
        <v/>
      </c>
      <c r="R166" s="76" t="str">
        <f t="shared" si="7"/>
        <v/>
      </c>
    </row>
    <row r="167" spans="1:18" ht="14.25" customHeight="1">
      <c r="A167" s="58" t="str">
        <f t="shared" si="2"/>
        <v/>
      </c>
      <c r="B167" s="59" t="str">
        <f t="shared" si="3"/>
        <v/>
      </c>
      <c r="C167" s="58" t="str">
        <f t="shared" si="4"/>
        <v/>
      </c>
      <c r="P167" s="76" t="str">
        <f t="shared" si="5"/>
        <v/>
      </c>
      <c r="Q167" s="76" t="str">
        <f t="shared" si="6"/>
        <v/>
      </c>
      <c r="R167" s="76" t="str">
        <f t="shared" si="7"/>
        <v/>
      </c>
    </row>
    <row r="168" spans="1:18" ht="14.25" customHeight="1">
      <c r="A168" s="58" t="str">
        <f t="shared" si="2"/>
        <v/>
      </c>
      <c r="B168" s="59" t="str">
        <f t="shared" si="3"/>
        <v/>
      </c>
      <c r="C168" s="58" t="str">
        <f t="shared" si="4"/>
        <v/>
      </c>
      <c r="P168" s="76" t="str">
        <f t="shared" si="5"/>
        <v/>
      </c>
      <c r="Q168" s="76" t="str">
        <f t="shared" si="6"/>
        <v/>
      </c>
      <c r="R168" s="76" t="str">
        <f t="shared" si="7"/>
        <v/>
      </c>
    </row>
    <row r="169" spans="1:18" ht="14.25" customHeight="1">
      <c r="A169" s="58" t="str">
        <f t="shared" si="2"/>
        <v/>
      </c>
      <c r="B169" s="59" t="str">
        <f t="shared" si="3"/>
        <v/>
      </c>
      <c r="C169" s="58" t="str">
        <f t="shared" si="4"/>
        <v/>
      </c>
      <c r="P169" s="76" t="str">
        <f t="shared" si="5"/>
        <v/>
      </c>
      <c r="Q169" s="76" t="str">
        <f t="shared" si="6"/>
        <v/>
      </c>
      <c r="R169" s="76" t="str">
        <f t="shared" si="7"/>
        <v/>
      </c>
    </row>
    <row r="170" spans="1:18" ht="14.25" customHeight="1">
      <c r="A170" s="58" t="str">
        <f t="shared" si="2"/>
        <v/>
      </c>
      <c r="B170" s="59" t="str">
        <f t="shared" si="3"/>
        <v/>
      </c>
      <c r="C170" s="58" t="str">
        <f t="shared" si="4"/>
        <v/>
      </c>
      <c r="P170" s="76" t="str">
        <f t="shared" si="5"/>
        <v/>
      </c>
      <c r="Q170" s="76" t="str">
        <f t="shared" si="6"/>
        <v/>
      </c>
      <c r="R170" s="76" t="str">
        <f t="shared" si="7"/>
        <v/>
      </c>
    </row>
    <row r="171" spans="1:18" ht="14.25" customHeight="1">
      <c r="A171" s="58" t="str">
        <f t="shared" si="2"/>
        <v/>
      </c>
      <c r="B171" s="59" t="str">
        <f t="shared" si="3"/>
        <v/>
      </c>
      <c r="C171" s="58" t="str">
        <f t="shared" si="4"/>
        <v/>
      </c>
      <c r="P171" s="76" t="str">
        <f t="shared" si="5"/>
        <v/>
      </c>
      <c r="Q171" s="76" t="str">
        <f t="shared" si="6"/>
        <v/>
      </c>
      <c r="R171" s="76" t="str">
        <f t="shared" si="7"/>
        <v/>
      </c>
    </row>
    <row r="172" spans="1:18" ht="14.25" customHeight="1">
      <c r="A172" s="58" t="str">
        <f t="shared" si="2"/>
        <v/>
      </c>
      <c r="B172" s="59" t="str">
        <f t="shared" si="3"/>
        <v/>
      </c>
      <c r="C172" s="58" t="str">
        <f t="shared" si="4"/>
        <v/>
      </c>
      <c r="P172" s="76" t="str">
        <f t="shared" si="5"/>
        <v/>
      </c>
      <c r="Q172" s="76" t="str">
        <f t="shared" si="6"/>
        <v/>
      </c>
      <c r="R172" s="76" t="str">
        <f t="shared" si="7"/>
        <v/>
      </c>
    </row>
    <row r="173" spans="1:18" ht="14.25" customHeight="1">
      <c r="A173" s="58" t="str">
        <f t="shared" si="2"/>
        <v/>
      </c>
      <c r="B173" s="59" t="str">
        <f t="shared" si="3"/>
        <v/>
      </c>
      <c r="C173" s="58" t="str">
        <f t="shared" si="4"/>
        <v/>
      </c>
      <c r="P173" s="76" t="str">
        <f t="shared" si="5"/>
        <v/>
      </c>
      <c r="Q173" s="76" t="str">
        <f t="shared" si="6"/>
        <v/>
      </c>
      <c r="R173" s="76" t="str">
        <f t="shared" si="7"/>
        <v/>
      </c>
    </row>
    <row r="174" spans="1:18" ht="14.25" customHeight="1">
      <c r="A174" s="58" t="str">
        <f t="shared" si="2"/>
        <v/>
      </c>
      <c r="B174" s="59" t="str">
        <f t="shared" si="3"/>
        <v/>
      </c>
      <c r="C174" s="58" t="str">
        <f t="shared" si="4"/>
        <v/>
      </c>
      <c r="P174" s="76" t="str">
        <f t="shared" si="5"/>
        <v/>
      </c>
      <c r="Q174" s="76" t="str">
        <f t="shared" si="6"/>
        <v/>
      </c>
      <c r="R174" s="76" t="str">
        <f t="shared" si="7"/>
        <v/>
      </c>
    </row>
    <row r="175" spans="1:18" ht="14.25" customHeight="1">
      <c r="A175" s="58" t="str">
        <f t="shared" si="2"/>
        <v/>
      </c>
      <c r="B175" s="59" t="str">
        <f t="shared" si="3"/>
        <v/>
      </c>
      <c r="C175" s="58" t="str">
        <f t="shared" si="4"/>
        <v/>
      </c>
      <c r="P175" s="76" t="str">
        <f t="shared" si="5"/>
        <v/>
      </c>
      <c r="Q175" s="76" t="str">
        <f t="shared" si="6"/>
        <v/>
      </c>
      <c r="R175" s="76" t="str">
        <f t="shared" si="7"/>
        <v/>
      </c>
    </row>
    <row r="176" spans="1:18" ht="14.25" customHeight="1">
      <c r="A176" s="58" t="str">
        <f t="shared" si="2"/>
        <v/>
      </c>
      <c r="B176" s="59" t="str">
        <f t="shared" si="3"/>
        <v/>
      </c>
      <c r="C176" s="58" t="str">
        <f t="shared" si="4"/>
        <v/>
      </c>
      <c r="P176" s="76" t="str">
        <f t="shared" si="5"/>
        <v/>
      </c>
      <c r="Q176" s="76" t="str">
        <f t="shared" si="6"/>
        <v/>
      </c>
      <c r="R176" s="76" t="str">
        <f t="shared" si="7"/>
        <v/>
      </c>
    </row>
    <row r="177" spans="1:18" ht="14.25" customHeight="1">
      <c r="A177" s="58" t="str">
        <f t="shared" si="2"/>
        <v/>
      </c>
      <c r="B177" s="59" t="str">
        <f t="shared" si="3"/>
        <v/>
      </c>
      <c r="C177" s="58" t="str">
        <f t="shared" si="4"/>
        <v/>
      </c>
      <c r="P177" s="76" t="str">
        <f t="shared" si="5"/>
        <v/>
      </c>
      <c r="Q177" s="76" t="str">
        <f t="shared" si="6"/>
        <v/>
      </c>
      <c r="R177" s="76" t="str">
        <f t="shared" si="7"/>
        <v/>
      </c>
    </row>
    <row r="178" spans="1:18" ht="14.25" customHeight="1">
      <c r="A178" s="58" t="str">
        <f t="shared" si="2"/>
        <v/>
      </c>
      <c r="B178" s="59" t="str">
        <f t="shared" si="3"/>
        <v/>
      </c>
      <c r="C178" s="58" t="str">
        <f t="shared" si="4"/>
        <v/>
      </c>
      <c r="P178" s="76" t="str">
        <f t="shared" si="5"/>
        <v/>
      </c>
      <c r="Q178" s="76" t="str">
        <f t="shared" si="6"/>
        <v/>
      </c>
      <c r="R178" s="76" t="str">
        <f t="shared" si="7"/>
        <v/>
      </c>
    </row>
    <row r="179" spans="1:18" ht="14.25" customHeight="1">
      <c r="A179" s="58" t="str">
        <f t="shared" si="2"/>
        <v/>
      </c>
      <c r="B179" s="59" t="str">
        <f t="shared" si="3"/>
        <v/>
      </c>
      <c r="C179" s="58" t="str">
        <f t="shared" si="4"/>
        <v/>
      </c>
      <c r="P179" s="76" t="str">
        <f t="shared" si="5"/>
        <v/>
      </c>
      <c r="Q179" s="76" t="str">
        <f t="shared" si="6"/>
        <v/>
      </c>
      <c r="R179" s="76" t="str">
        <f t="shared" si="7"/>
        <v/>
      </c>
    </row>
    <row r="180" spans="1:18" ht="14.25" customHeight="1">
      <c r="A180" s="58" t="str">
        <f t="shared" si="2"/>
        <v/>
      </c>
      <c r="B180" s="59" t="str">
        <f t="shared" si="3"/>
        <v/>
      </c>
      <c r="C180" s="58" t="str">
        <f t="shared" si="4"/>
        <v/>
      </c>
      <c r="P180" s="76" t="str">
        <f t="shared" si="5"/>
        <v/>
      </c>
      <c r="Q180" s="76" t="str">
        <f t="shared" si="6"/>
        <v/>
      </c>
      <c r="R180" s="76" t="str">
        <f t="shared" si="7"/>
        <v/>
      </c>
    </row>
    <row r="181" spans="1:18" ht="14.25" customHeight="1">
      <c r="A181" s="58" t="str">
        <f t="shared" si="2"/>
        <v/>
      </c>
      <c r="B181" s="59" t="str">
        <f t="shared" si="3"/>
        <v/>
      </c>
      <c r="C181" s="58" t="str">
        <f t="shared" si="4"/>
        <v/>
      </c>
      <c r="P181" s="76" t="str">
        <f t="shared" si="5"/>
        <v/>
      </c>
      <c r="Q181" s="76" t="str">
        <f t="shared" si="6"/>
        <v/>
      </c>
      <c r="R181" s="76" t="str">
        <f t="shared" si="7"/>
        <v/>
      </c>
    </row>
    <row r="182" spans="1:18" ht="14.25" customHeight="1">
      <c r="A182" s="58" t="str">
        <f t="shared" si="2"/>
        <v/>
      </c>
      <c r="B182" s="59" t="str">
        <f t="shared" si="3"/>
        <v/>
      </c>
      <c r="C182" s="58" t="str">
        <f t="shared" si="4"/>
        <v/>
      </c>
      <c r="P182" s="76" t="str">
        <f t="shared" si="5"/>
        <v/>
      </c>
      <c r="Q182" s="76" t="str">
        <f t="shared" si="6"/>
        <v/>
      </c>
      <c r="R182" s="76" t="str">
        <f t="shared" si="7"/>
        <v/>
      </c>
    </row>
    <row r="183" spans="1:18" ht="14.25" customHeight="1">
      <c r="A183" s="58" t="str">
        <f t="shared" si="2"/>
        <v/>
      </c>
      <c r="B183" s="59" t="str">
        <f t="shared" si="3"/>
        <v/>
      </c>
      <c r="C183" s="58" t="str">
        <f t="shared" si="4"/>
        <v/>
      </c>
      <c r="P183" s="76" t="str">
        <f t="shared" si="5"/>
        <v/>
      </c>
      <c r="Q183" s="76" t="str">
        <f t="shared" si="6"/>
        <v/>
      </c>
      <c r="R183" s="76" t="str">
        <f t="shared" si="7"/>
        <v/>
      </c>
    </row>
    <row r="184" spans="1:18" ht="14.25" customHeight="1">
      <c r="A184" s="58" t="str">
        <f t="shared" si="2"/>
        <v/>
      </c>
      <c r="B184" s="59" t="str">
        <f t="shared" si="3"/>
        <v/>
      </c>
      <c r="C184" s="58" t="str">
        <f t="shared" si="4"/>
        <v/>
      </c>
      <c r="P184" s="76" t="str">
        <f t="shared" si="5"/>
        <v/>
      </c>
      <c r="Q184" s="76" t="str">
        <f t="shared" si="6"/>
        <v/>
      </c>
      <c r="R184" s="76" t="str">
        <f t="shared" si="7"/>
        <v/>
      </c>
    </row>
    <row r="185" spans="1:18" ht="14.25" customHeight="1">
      <c r="A185" s="58" t="str">
        <f t="shared" si="2"/>
        <v/>
      </c>
      <c r="B185" s="59" t="str">
        <f t="shared" si="3"/>
        <v/>
      </c>
      <c r="C185" s="58" t="str">
        <f t="shared" si="4"/>
        <v/>
      </c>
      <c r="P185" s="76" t="str">
        <f t="shared" si="5"/>
        <v/>
      </c>
      <c r="Q185" s="76" t="str">
        <f t="shared" si="6"/>
        <v/>
      </c>
      <c r="R185" s="76" t="str">
        <f t="shared" si="7"/>
        <v/>
      </c>
    </row>
    <row r="186" spans="1:18" ht="14.25" customHeight="1">
      <c r="A186" s="58" t="str">
        <f t="shared" si="2"/>
        <v/>
      </c>
      <c r="B186" s="59" t="str">
        <f t="shared" si="3"/>
        <v/>
      </c>
      <c r="C186" s="58" t="str">
        <f t="shared" si="4"/>
        <v/>
      </c>
      <c r="P186" s="76" t="str">
        <f t="shared" si="5"/>
        <v/>
      </c>
      <c r="Q186" s="76" t="str">
        <f t="shared" si="6"/>
        <v/>
      </c>
      <c r="R186" s="76" t="str">
        <f t="shared" si="7"/>
        <v/>
      </c>
    </row>
    <row r="187" spans="1:18" ht="14.25" customHeight="1">
      <c r="A187" s="58" t="str">
        <f t="shared" si="2"/>
        <v/>
      </c>
      <c r="B187" s="59" t="str">
        <f t="shared" si="3"/>
        <v/>
      </c>
      <c r="C187" s="58" t="str">
        <f t="shared" si="4"/>
        <v/>
      </c>
      <c r="P187" s="76" t="str">
        <f t="shared" si="5"/>
        <v/>
      </c>
      <c r="Q187" s="76" t="str">
        <f t="shared" si="6"/>
        <v/>
      </c>
      <c r="R187" s="76" t="str">
        <f t="shared" si="7"/>
        <v/>
      </c>
    </row>
    <row r="188" spans="1:18" ht="14.25" customHeight="1">
      <c r="A188" s="58" t="str">
        <f t="shared" si="2"/>
        <v/>
      </c>
      <c r="B188" s="59" t="str">
        <f t="shared" si="3"/>
        <v/>
      </c>
      <c r="C188" s="58" t="str">
        <f t="shared" si="4"/>
        <v/>
      </c>
      <c r="P188" s="76" t="str">
        <f t="shared" si="5"/>
        <v/>
      </c>
      <c r="Q188" s="76" t="str">
        <f t="shared" si="6"/>
        <v/>
      </c>
      <c r="R188" s="76" t="str">
        <f t="shared" si="7"/>
        <v/>
      </c>
    </row>
    <row r="189" spans="1:18" ht="14.25" customHeight="1">
      <c r="A189" s="58" t="str">
        <f t="shared" si="2"/>
        <v/>
      </c>
      <c r="B189" s="59" t="str">
        <f t="shared" si="3"/>
        <v/>
      </c>
      <c r="C189" s="58" t="str">
        <f t="shared" si="4"/>
        <v/>
      </c>
      <c r="P189" s="76" t="str">
        <f t="shared" si="5"/>
        <v/>
      </c>
      <c r="Q189" s="76" t="str">
        <f t="shared" si="6"/>
        <v/>
      </c>
      <c r="R189" s="76" t="str">
        <f t="shared" si="7"/>
        <v/>
      </c>
    </row>
    <row r="190" spans="1:18" ht="14.25" customHeight="1">
      <c r="A190" s="58" t="str">
        <f t="shared" si="2"/>
        <v/>
      </c>
      <c r="B190" s="59" t="str">
        <f t="shared" si="3"/>
        <v/>
      </c>
      <c r="C190" s="58" t="str">
        <f t="shared" si="4"/>
        <v/>
      </c>
      <c r="P190" s="76" t="str">
        <f t="shared" si="5"/>
        <v/>
      </c>
      <c r="Q190" s="76" t="str">
        <f t="shared" si="6"/>
        <v/>
      </c>
      <c r="R190" s="76" t="str">
        <f t="shared" si="7"/>
        <v/>
      </c>
    </row>
    <row r="191" spans="1:18" ht="14.25" customHeight="1">
      <c r="A191" s="58" t="str">
        <f t="shared" si="2"/>
        <v/>
      </c>
      <c r="B191" s="59" t="str">
        <f t="shared" si="3"/>
        <v/>
      </c>
      <c r="C191" s="58" t="str">
        <f t="shared" si="4"/>
        <v/>
      </c>
      <c r="P191" s="76" t="str">
        <f t="shared" si="5"/>
        <v/>
      </c>
      <c r="Q191" s="76" t="str">
        <f t="shared" si="6"/>
        <v/>
      </c>
      <c r="R191" s="76" t="str">
        <f t="shared" si="7"/>
        <v/>
      </c>
    </row>
    <row r="192" spans="1:18" ht="14.25" customHeight="1">
      <c r="A192" s="58" t="str">
        <f t="shared" si="2"/>
        <v/>
      </c>
      <c r="B192" s="59" t="str">
        <f t="shared" si="3"/>
        <v/>
      </c>
      <c r="C192" s="58" t="str">
        <f t="shared" si="4"/>
        <v/>
      </c>
      <c r="P192" s="76" t="str">
        <f t="shared" si="5"/>
        <v/>
      </c>
      <c r="Q192" s="76" t="str">
        <f t="shared" si="6"/>
        <v/>
      </c>
      <c r="R192" s="76" t="str">
        <f t="shared" si="7"/>
        <v/>
      </c>
    </row>
    <row r="193" spans="1:18" ht="14.25" customHeight="1">
      <c r="A193" s="58" t="str">
        <f t="shared" si="2"/>
        <v/>
      </c>
      <c r="B193" s="59" t="str">
        <f t="shared" si="3"/>
        <v/>
      </c>
      <c r="C193" s="58" t="str">
        <f t="shared" si="4"/>
        <v/>
      </c>
      <c r="P193" s="76" t="str">
        <f t="shared" si="5"/>
        <v/>
      </c>
      <c r="Q193" s="76" t="str">
        <f t="shared" si="6"/>
        <v/>
      </c>
      <c r="R193" s="76" t="str">
        <f t="shared" si="7"/>
        <v/>
      </c>
    </row>
    <row r="194" spans="1:18" ht="14.25" customHeight="1">
      <c r="A194" s="58" t="str">
        <f t="shared" si="2"/>
        <v/>
      </c>
      <c r="B194" s="59" t="str">
        <f t="shared" si="3"/>
        <v/>
      </c>
      <c r="C194" s="58" t="str">
        <f t="shared" si="4"/>
        <v/>
      </c>
      <c r="P194" s="76" t="str">
        <f t="shared" si="5"/>
        <v/>
      </c>
      <c r="Q194" s="76" t="str">
        <f t="shared" si="6"/>
        <v/>
      </c>
      <c r="R194" s="76" t="str">
        <f t="shared" si="7"/>
        <v/>
      </c>
    </row>
    <row r="195" spans="1:18" ht="14.25" customHeight="1">
      <c r="A195" s="58" t="str">
        <f t="shared" si="2"/>
        <v/>
      </c>
      <c r="B195" s="59" t="str">
        <f t="shared" si="3"/>
        <v/>
      </c>
      <c r="C195" s="58" t="str">
        <f t="shared" si="4"/>
        <v/>
      </c>
      <c r="P195" s="76" t="str">
        <f t="shared" si="5"/>
        <v/>
      </c>
      <c r="Q195" s="76" t="str">
        <f t="shared" si="6"/>
        <v/>
      </c>
      <c r="R195" s="76" t="str">
        <f t="shared" si="7"/>
        <v/>
      </c>
    </row>
    <row r="196" spans="1:18" ht="14.25" customHeight="1">
      <c r="A196" s="58" t="str">
        <f t="shared" si="2"/>
        <v/>
      </c>
      <c r="B196" s="59" t="str">
        <f t="shared" si="3"/>
        <v/>
      </c>
      <c r="C196" s="58" t="str">
        <f t="shared" si="4"/>
        <v/>
      </c>
      <c r="P196" s="76" t="str">
        <f t="shared" si="5"/>
        <v/>
      </c>
      <c r="Q196" s="76" t="str">
        <f t="shared" si="6"/>
        <v/>
      </c>
      <c r="R196" s="76" t="str">
        <f t="shared" si="7"/>
        <v/>
      </c>
    </row>
    <row r="197" spans="1:18" ht="14.25" customHeight="1">
      <c r="A197" s="58" t="str">
        <f t="shared" si="2"/>
        <v/>
      </c>
      <c r="B197" s="59" t="str">
        <f t="shared" si="3"/>
        <v/>
      </c>
      <c r="C197" s="58" t="str">
        <f t="shared" si="4"/>
        <v/>
      </c>
      <c r="P197" s="76" t="str">
        <f t="shared" si="5"/>
        <v/>
      </c>
      <c r="Q197" s="76" t="str">
        <f t="shared" si="6"/>
        <v/>
      </c>
      <c r="R197" s="76" t="str">
        <f t="shared" si="7"/>
        <v/>
      </c>
    </row>
    <row r="198" spans="1:18" ht="14.25" customHeight="1">
      <c r="A198" s="58" t="str">
        <f t="shared" si="2"/>
        <v/>
      </c>
      <c r="B198" s="59" t="str">
        <f t="shared" si="3"/>
        <v/>
      </c>
      <c r="C198" s="58" t="str">
        <f t="shared" si="4"/>
        <v/>
      </c>
      <c r="P198" s="76" t="str">
        <f t="shared" si="5"/>
        <v/>
      </c>
      <c r="Q198" s="76" t="str">
        <f t="shared" si="6"/>
        <v/>
      </c>
      <c r="R198" s="76" t="str">
        <f t="shared" si="7"/>
        <v/>
      </c>
    </row>
    <row r="199" spans="1:18" ht="14.25" customHeight="1">
      <c r="A199" s="58" t="str">
        <f t="shared" si="2"/>
        <v/>
      </c>
      <c r="B199" s="59" t="str">
        <f t="shared" si="3"/>
        <v/>
      </c>
      <c r="C199" s="58" t="str">
        <f t="shared" si="4"/>
        <v/>
      </c>
      <c r="P199" s="76" t="str">
        <f t="shared" si="5"/>
        <v/>
      </c>
      <c r="Q199" s="76" t="str">
        <f t="shared" si="6"/>
        <v/>
      </c>
      <c r="R199" s="76" t="str">
        <f t="shared" si="7"/>
        <v/>
      </c>
    </row>
    <row r="200" spans="1:18" ht="14.25" customHeight="1">
      <c r="A200" s="58" t="str">
        <f t="shared" si="2"/>
        <v/>
      </c>
      <c r="B200" s="59" t="str">
        <f t="shared" si="3"/>
        <v/>
      </c>
      <c r="C200" s="58" t="str">
        <f t="shared" si="4"/>
        <v/>
      </c>
      <c r="P200" s="76" t="str">
        <f t="shared" si="5"/>
        <v/>
      </c>
      <c r="Q200" s="76" t="str">
        <f t="shared" si="6"/>
        <v/>
      </c>
      <c r="R200" s="76" t="str">
        <f t="shared" si="7"/>
        <v/>
      </c>
    </row>
    <row r="201" spans="1:18" ht="14.25" customHeight="1">
      <c r="A201" s="58" t="str">
        <f t="shared" si="2"/>
        <v/>
      </c>
      <c r="B201" s="59" t="str">
        <f t="shared" si="3"/>
        <v/>
      </c>
      <c r="C201" s="58" t="str">
        <f t="shared" si="4"/>
        <v/>
      </c>
      <c r="P201" s="76" t="str">
        <f t="shared" si="5"/>
        <v/>
      </c>
      <c r="Q201" s="76" t="str">
        <f t="shared" si="6"/>
        <v/>
      </c>
      <c r="R201" s="76" t="str">
        <f t="shared" si="7"/>
        <v/>
      </c>
    </row>
    <row r="202" spans="1:18" ht="14.25" customHeight="1">
      <c r="A202" s="58" t="str">
        <f t="shared" si="2"/>
        <v/>
      </c>
      <c r="B202" s="59" t="str">
        <f t="shared" si="3"/>
        <v/>
      </c>
      <c r="C202" s="58" t="str">
        <f t="shared" si="4"/>
        <v/>
      </c>
      <c r="P202" s="76" t="str">
        <f t="shared" si="5"/>
        <v/>
      </c>
      <c r="Q202" s="76" t="str">
        <f t="shared" si="6"/>
        <v/>
      </c>
      <c r="R202" s="76" t="str">
        <f t="shared" si="7"/>
        <v/>
      </c>
    </row>
    <row r="203" spans="1:18" ht="14.25" customHeight="1">
      <c r="A203" s="58" t="str">
        <f t="shared" si="2"/>
        <v/>
      </c>
      <c r="B203" s="59" t="str">
        <f t="shared" si="3"/>
        <v/>
      </c>
      <c r="C203" s="58" t="str">
        <f t="shared" si="4"/>
        <v/>
      </c>
      <c r="P203" s="76" t="str">
        <f t="shared" si="5"/>
        <v/>
      </c>
      <c r="Q203" s="76" t="str">
        <f t="shared" si="6"/>
        <v/>
      </c>
      <c r="R203" s="76" t="str">
        <f t="shared" si="7"/>
        <v/>
      </c>
    </row>
    <row r="204" spans="1:18" ht="14.25" customHeight="1">
      <c r="A204" s="58" t="str">
        <f t="shared" si="2"/>
        <v/>
      </c>
      <c r="B204" s="59" t="str">
        <f t="shared" si="3"/>
        <v/>
      </c>
      <c r="C204" s="58" t="str">
        <f t="shared" si="4"/>
        <v/>
      </c>
      <c r="P204" s="76" t="str">
        <f t="shared" si="5"/>
        <v/>
      </c>
      <c r="Q204" s="76" t="str">
        <f t="shared" si="6"/>
        <v/>
      </c>
      <c r="R204" s="76" t="str">
        <f t="shared" si="7"/>
        <v/>
      </c>
    </row>
    <row r="205" spans="1:18" ht="14.25" customHeight="1">
      <c r="A205" s="58" t="str">
        <f t="shared" si="2"/>
        <v/>
      </c>
      <c r="B205" s="59" t="str">
        <f t="shared" si="3"/>
        <v/>
      </c>
      <c r="C205" s="58" t="str">
        <f t="shared" si="4"/>
        <v/>
      </c>
      <c r="P205" s="76" t="str">
        <f t="shared" si="5"/>
        <v/>
      </c>
      <c r="Q205" s="76" t="str">
        <f t="shared" si="6"/>
        <v/>
      </c>
      <c r="R205" s="76" t="str">
        <f t="shared" si="7"/>
        <v/>
      </c>
    </row>
    <row r="206" spans="1:18" ht="14.25" customHeight="1">
      <c r="A206" s="58" t="str">
        <f t="shared" si="2"/>
        <v/>
      </c>
      <c r="B206" s="59" t="str">
        <f t="shared" si="3"/>
        <v/>
      </c>
      <c r="C206" s="58" t="str">
        <f t="shared" si="4"/>
        <v/>
      </c>
      <c r="P206" s="76" t="str">
        <f t="shared" si="5"/>
        <v/>
      </c>
      <c r="Q206" s="76" t="str">
        <f t="shared" si="6"/>
        <v/>
      </c>
      <c r="R206" s="76" t="str">
        <f t="shared" si="7"/>
        <v/>
      </c>
    </row>
    <row r="207" spans="1:18" ht="14.25" customHeight="1">
      <c r="A207" s="58" t="str">
        <f t="shared" si="2"/>
        <v/>
      </c>
      <c r="B207" s="59" t="str">
        <f t="shared" si="3"/>
        <v/>
      </c>
      <c r="C207" s="58" t="str">
        <f t="shared" si="4"/>
        <v/>
      </c>
      <c r="P207" s="76" t="str">
        <f t="shared" si="5"/>
        <v/>
      </c>
      <c r="Q207" s="76" t="str">
        <f t="shared" si="6"/>
        <v/>
      </c>
      <c r="R207" s="76" t="str">
        <f t="shared" si="7"/>
        <v/>
      </c>
    </row>
    <row r="208" spans="1:18" ht="14.25" customHeight="1">
      <c r="A208" s="58" t="str">
        <f t="shared" si="2"/>
        <v/>
      </c>
      <c r="B208" s="59" t="str">
        <f t="shared" si="3"/>
        <v/>
      </c>
      <c r="C208" s="58" t="str">
        <f t="shared" si="4"/>
        <v/>
      </c>
      <c r="P208" s="76" t="str">
        <f t="shared" si="5"/>
        <v/>
      </c>
      <c r="Q208" s="76" t="str">
        <f t="shared" si="6"/>
        <v/>
      </c>
      <c r="R208" s="76" t="str">
        <f t="shared" si="7"/>
        <v/>
      </c>
    </row>
    <row r="209" spans="1:18" ht="14.25" customHeight="1">
      <c r="A209" s="58" t="str">
        <f t="shared" si="2"/>
        <v/>
      </c>
      <c r="B209" s="59" t="str">
        <f t="shared" si="3"/>
        <v/>
      </c>
      <c r="C209" s="58" t="str">
        <f t="shared" si="4"/>
        <v/>
      </c>
      <c r="P209" s="76" t="str">
        <f t="shared" si="5"/>
        <v/>
      </c>
      <c r="Q209" s="76" t="str">
        <f t="shared" si="6"/>
        <v/>
      </c>
      <c r="R209" s="76" t="str">
        <f t="shared" si="7"/>
        <v/>
      </c>
    </row>
    <row r="210" spans="1:18" ht="14.25" customHeight="1">
      <c r="A210" s="58" t="str">
        <f t="shared" si="2"/>
        <v/>
      </c>
      <c r="B210" s="59" t="str">
        <f t="shared" si="3"/>
        <v/>
      </c>
      <c r="C210" s="58" t="str">
        <f t="shared" si="4"/>
        <v/>
      </c>
      <c r="P210" s="76" t="str">
        <f t="shared" si="5"/>
        <v/>
      </c>
      <c r="Q210" s="76" t="str">
        <f t="shared" si="6"/>
        <v/>
      </c>
      <c r="R210" s="76" t="str">
        <f t="shared" si="7"/>
        <v/>
      </c>
    </row>
    <row r="211" spans="1:18" ht="14.25" customHeight="1">
      <c r="A211" s="58" t="str">
        <f t="shared" si="2"/>
        <v/>
      </c>
      <c r="B211" s="59" t="str">
        <f t="shared" si="3"/>
        <v/>
      </c>
      <c r="C211" s="58" t="str">
        <f t="shared" si="4"/>
        <v/>
      </c>
      <c r="P211" s="76" t="str">
        <f t="shared" si="5"/>
        <v/>
      </c>
      <c r="Q211" s="76" t="str">
        <f t="shared" si="6"/>
        <v/>
      </c>
      <c r="R211" s="76" t="str">
        <f t="shared" si="7"/>
        <v/>
      </c>
    </row>
    <row r="212" spans="1:18" ht="14.25" customHeight="1">
      <c r="A212" s="58" t="str">
        <f t="shared" si="2"/>
        <v/>
      </c>
      <c r="B212" s="59" t="str">
        <f t="shared" si="3"/>
        <v/>
      </c>
      <c r="C212" s="58" t="str">
        <f t="shared" si="4"/>
        <v/>
      </c>
      <c r="P212" s="76" t="str">
        <f t="shared" si="5"/>
        <v/>
      </c>
      <c r="Q212" s="76" t="str">
        <f t="shared" si="6"/>
        <v/>
      </c>
      <c r="R212" s="76" t="str">
        <f t="shared" si="7"/>
        <v/>
      </c>
    </row>
    <row r="213" spans="1:18" ht="14.25" customHeight="1">
      <c r="A213" s="58" t="str">
        <f t="shared" si="2"/>
        <v/>
      </c>
      <c r="B213" s="59" t="str">
        <f t="shared" si="3"/>
        <v/>
      </c>
      <c r="C213" s="58" t="str">
        <f t="shared" si="4"/>
        <v/>
      </c>
      <c r="P213" s="76" t="str">
        <f t="shared" si="5"/>
        <v/>
      </c>
      <c r="Q213" s="76" t="str">
        <f t="shared" si="6"/>
        <v/>
      </c>
      <c r="R213" s="76" t="str">
        <f t="shared" si="7"/>
        <v/>
      </c>
    </row>
    <row r="214" spans="1:18" ht="14.25" customHeight="1">
      <c r="A214" s="58" t="str">
        <f t="shared" si="2"/>
        <v/>
      </c>
      <c r="B214" s="59" t="str">
        <f t="shared" si="3"/>
        <v/>
      </c>
      <c r="C214" s="58" t="str">
        <f t="shared" si="4"/>
        <v/>
      </c>
      <c r="P214" s="76" t="str">
        <f t="shared" si="5"/>
        <v/>
      </c>
      <c r="Q214" s="76" t="str">
        <f t="shared" si="6"/>
        <v/>
      </c>
      <c r="R214" s="76" t="str">
        <f t="shared" si="7"/>
        <v/>
      </c>
    </row>
    <row r="215" spans="1:18" ht="14.25" customHeight="1">
      <c r="A215" s="58" t="str">
        <f t="shared" si="2"/>
        <v/>
      </c>
      <c r="B215" s="59" t="str">
        <f t="shared" si="3"/>
        <v/>
      </c>
      <c r="C215" s="58" t="str">
        <f t="shared" si="4"/>
        <v/>
      </c>
      <c r="P215" s="76" t="str">
        <f t="shared" si="5"/>
        <v/>
      </c>
      <c r="Q215" s="76" t="str">
        <f t="shared" si="6"/>
        <v/>
      </c>
      <c r="R215" s="76" t="str">
        <f t="shared" si="7"/>
        <v/>
      </c>
    </row>
    <row r="216" spans="1:18" ht="14.25" customHeight="1">
      <c r="A216" s="58" t="str">
        <f t="shared" si="2"/>
        <v/>
      </c>
      <c r="B216" s="59" t="str">
        <f t="shared" si="3"/>
        <v/>
      </c>
      <c r="C216" s="58" t="str">
        <f t="shared" si="4"/>
        <v/>
      </c>
      <c r="P216" s="76" t="str">
        <f t="shared" si="5"/>
        <v/>
      </c>
      <c r="Q216" s="76" t="str">
        <f t="shared" si="6"/>
        <v/>
      </c>
      <c r="R216" s="76" t="str">
        <f t="shared" si="7"/>
        <v/>
      </c>
    </row>
    <row r="217" spans="1:18" ht="14.25" customHeight="1">
      <c r="A217" s="58" t="str">
        <f t="shared" si="2"/>
        <v/>
      </c>
      <c r="B217" s="59" t="str">
        <f t="shared" si="3"/>
        <v/>
      </c>
      <c r="C217" s="58" t="str">
        <f t="shared" si="4"/>
        <v/>
      </c>
      <c r="P217" s="76" t="str">
        <f t="shared" si="5"/>
        <v/>
      </c>
      <c r="Q217" s="76" t="str">
        <f t="shared" si="6"/>
        <v/>
      </c>
      <c r="R217" s="76" t="str">
        <f t="shared" si="7"/>
        <v/>
      </c>
    </row>
    <row r="218" spans="1:18" ht="14.25" customHeight="1">
      <c r="A218" s="58" t="str">
        <f t="shared" si="2"/>
        <v/>
      </c>
      <c r="B218" s="59" t="str">
        <f t="shared" si="3"/>
        <v/>
      </c>
      <c r="C218" s="58" t="str">
        <f t="shared" si="4"/>
        <v/>
      </c>
      <c r="P218" s="76" t="str">
        <f t="shared" si="5"/>
        <v/>
      </c>
      <c r="Q218" s="76" t="str">
        <f t="shared" si="6"/>
        <v/>
      </c>
      <c r="R218" s="76" t="str">
        <f t="shared" si="7"/>
        <v/>
      </c>
    </row>
    <row r="219" spans="1:18" ht="14.25" customHeight="1">
      <c r="A219" s="58" t="str">
        <f t="shared" si="2"/>
        <v/>
      </c>
      <c r="B219" s="59" t="str">
        <f t="shared" si="3"/>
        <v/>
      </c>
      <c r="C219" s="58" t="str">
        <f t="shared" si="4"/>
        <v/>
      </c>
      <c r="P219" s="76" t="str">
        <f t="shared" si="5"/>
        <v/>
      </c>
      <c r="Q219" s="76" t="str">
        <f t="shared" si="6"/>
        <v/>
      </c>
      <c r="R219" s="76" t="str">
        <f t="shared" si="7"/>
        <v/>
      </c>
    </row>
    <row r="220" spans="1:18" ht="14.25" customHeight="1">
      <c r="A220" s="58" t="str">
        <f t="shared" si="2"/>
        <v/>
      </c>
      <c r="B220" s="59" t="str">
        <f t="shared" si="3"/>
        <v/>
      </c>
      <c r="C220" s="58" t="str">
        <f t="shared" si="4"/>
        <v/>
      </c>
      <c r="P220" s="76" t="str">
        <f t="shared" si="5"/>
        <v/>
      </c>
      <c r="Q220" s="76" t="str">
        <f t="shared" si="6"/>
        <v/>
      </c>
      <c r="R220" s="76" t="str">
        <f t="shared" si="7"/>
        <v/>
      </c>
    </row>
    <row r="221" spans="1:18" ht="14.25" customHeight="1">
      <c r="A221" s="58" t="str">
        <f t="shared" si="2"/>
        <v/>
      </c>
      <c r="B221" s="59" t="str">
        <f t="shared" si="3"/>
        <v/>
      </c>
      <c r="C221" s="58" t="str">
        <f t="shared" si="4"/>
        <v/>
      </c>
      <c r="P221" s="76" t="str">
        <f t="shared" si="5"/>
        <v/>
      </c>
      <c r="Q221" s="76" t="str">
        <f t="shared" si="6"/>
        <v/>
      </c>
      <c r="R221" s="76" t="str">
        <f t="shared" si="7"/>
        <v/>
      </c>
    </row>
    <row r="222" spans="1:18" ht="14.25" customHeight="1">
      <c r="A222" s="58" t="str">
        <f t="shared" si="2"/>
        <v/>
      </c>
      <c r="B222" s="59" t="str">
        <f t="shared" si="3"/>
        <v/>
      </c>
      <c r="C222" s="58" t="str">
        <f t="shared" si="4"/>
        <v/>
      </c>
      <c r="P222" s="76" t="str">
        <f t="shared" si="5"/>
        <v/>
      </c>
      <c r="Q222" s="76" t="str">
        <f t="shared" si="6"/>
        <v/>
      </c>
      <c r="R222" s="76" t="str">
        <f t="shared" si="7"/>
        <v/>
      </c>
    </row>
    <row r="223" spans="1:18" ht="14.25" customHeight="1">
      <c r="A223" s="58" t="str">
        <f t="shared" si="2"/>
        <v/>
      </c>
      <c r="B223" s="59" t="str">
        <f t="shared" si="3"/>
        <v/>
      </c>
      <c r="C223" s="58" t="str">
        <f t="shared" si="4"/>
        <v/>
      </c>
      <c r="P223" s="76" t="str">
        <f t="shared" si="5"/>
        <v/>
      </c>
      <c r="Q223" s="76" t="str">
        <f t="shared" si="6"/>
        <v/>
      </c>
      <c r="R223" s="76" t="str">
        <f t="shared" si="7"/>
        <v/>
      </c>
    </row>
    <row r="224" spans="1:18" ht="14.25" customHeight="1">
      <c r="A224" s="58" t="str">
        <f t="shared" si="2"/>
        <v/>
      </c>
      <c r="B224" s="59" t="str">
        <f t="shared" si="3"/>
        <v/>
      </c>
      <c r="C224" s="58" t="str">
        <f t="shared" si="4"/>
        <v/>
      </c>
      <c r="P224" s="76" t="str">
        <f t="shared" si="5"/>
        <v/>
      </c>
      <c r="Q224" s="76" t="str">
        <f t="shared" si="6"/>
        <v/>
      </c>
      <c r="R224" s="76" t="str">
        <f t="shared" si="7"/>
        <v/>
      </c>
    </row>
    <row r="225" spans="1:18" ht="14.25" customHeight="1">
      <c r="A225" s="58" t="str">
        <f t="shared" si="2"/>
        <v/>
      </c>
      <c r="B225" s="59" t="str">
        <f t="shared" si="3"/>
        <v/>
      </c>
      <c r="C225" s="58" t="str">
        <f t="shared" si="4"/>
        <v/>
      </c>
      <c r="P225" s="76" t="str">
        <f t="shared" si="5"/>
        <v/>
      </c>
      <c r="Q225" s="76" t="str">
        <f t="shared" si="6"/>
        <v/>
      </c>
      <c r="R225" s="76" t="str">
        <f t="shared" si="7"/>
        <v/>
      </c>
    </row>
    <row r="226" spans="1:18" ht="14.25" customHeight="1">
      <c r="A226" s="58" t="str">
        <f t="shared" si="2"/>
        <v/>
      </c>
      <c r="B226" s="59" t="str">
        <f t="shared" si="3"/>
        <v/>
      </c>
      <c r="C226" s="58" t="str">
        <f t="shared" si="4"/>
        <v/>
      </c>
      <c r="P226" s="76" t="str">
        <f t="shared" si="5"/>
        <v/>
      </c>
      <c r="Q226" s="76" t="str">
        <f t="shared" si="6"/>
        <v/>
      </c>
      <c r="R226" s="76" t="str">
        <f t="shared" si="7"/>
        <v/>
      </c>
    </row>
    <row r="227" spans="1:18" ht="14.25" customHeight="1">
      <c r="A227" s="58" t="str">
        <f t="shared" si="2"/>
        <v/>
      </c>
      <c r="B227" s="59" t="str">
        <f t="shared" si="3"/>
        <v/>
      </c>
      <c r="C227" s="58" t="str">
        <f t="shared" si="4"/>
        <v/>
      </c>
      <c r="P227" s="76" t="str">
        <f t="shared" si="5"/>
        <v/>
      </c>
      <c r="Q227" s="76" t="str">
        <f t="shared" si="6"/>
        <v/>
      </c>
      <c r="R227" s="76" t="str">
        <f t="shared" si="7"/>
        <v/>
      </c>
    </row>
    <row r="228" spans="1:18" ht="14.25" customHeight="1">
      <c r="A228" s="58" t="str">
        <f t="shared" si="2"/>
        <v/>
      </c>
      <c r="B228" s="59" t="str">
        <f t="shared" si="3"/>
        <v/>
      </c>
      <c r="C228" s="58" t="str">
        <f t="shared" si="4"/>
        <v/>
      </c>
      <c r="P228" s="76" t="str">
        <f t="shared" si="5"/>
        <v/>
      </c>
      <c r="Q228" s="76" t="str">
        <f t="shared" si="6"/>
        <v/>
      </c>
      <c r="R228" s="76" t="str">
        <f t="shared" si="7"/>
        <v/>
      </c>
    </row>
    <row r="229" spans="1:18" ht="14.25" customHeight="1">
      <c r="A229" s="58" t="str">
        <f t="shared" si="2"/>
        <v/>
      </c>
      <c r="B229" s="59" t="str">
        <f t="shared" si="3"/>
        <v/>
      </c>
      <c r="C229" s="58" t="str">
        <f t="shared" si="4"/>
        <v/>
      </c>
      <c r="P229" s="76" t="str">
        <f t="shared" si="5"/>
        <v/>
      </c>
      <c r="Q229" s="76" t="str">
        <f t="shared" si="6"/>
        <v/>
      </c>
      <c r="R229" s="76" t="str">
        <f t="shared" si="7"/>
        <v/>
      </c>
    </row>
    <row r="230" spans="1:18" ht="14.25" customHeight="1">
      <c r="A230" s="58" t="str">
        <f t="shared" si="2"/>
        <v/>
      </c>
      <c r="B230" s="59" t="str">
        <f t="shared" si="3"/>
        <v/>
      </c>
      <c r="C230" s="58" t="str">
        <f t="shared" si="4"/>
        <v/>
      </c>
      <c r="P230" s="76" t="str">
        <f t="shared" si="5"/>
        <v/>
      </c>
      <c r="Q230" s="76" t="str">
        <f t="shared" si="6"/>
        <v/>
      </c>
      <c r="R230" s="76" t="str">
        <f t="shared" si="7"/>
        <v/>
      </c>
    </row>
    <row r="231" spans="1:18" ht="14.25" customHeight="1">
      <c r="A231" s="58" t="str">
        <f t="shared" si="2"/>
        <v/>
      </c>
      <c r="B231" s="59" t="str">
        <f t="shared" si="3"/>
        <v/>
      </c>
      <c r="C231" s="58" t="str">
        <f t="shared" si="4"/>
        <v/>
      </c>
      <c r="P231" s="76" t="str">
        <f t="shared" si="5"/>
        <v/>
      </c>
      <c r="Q231" s="76" t="str">
        <f t="shared" si="6"/>
        <v/>
      </c>
      <c r="R231" s="76" t="str">
        <f t="shared" si="7"/>
        <v/>
      </c>
    </row>
    <row r="232" spans="1:18" ht="14.25" customHeight="1">
      <c r="A232" s="58" t="str">
        <f t="shared" si="2"/>
        <v/>
      </c>
      <c r="B232" s="59" t="str">
        <f t="shared" si="3"/>
        <v/>
      </c>
      <c r="C232" s="58" t="str">
        <f t="shared" si="4"/>
        <v/>
      </c>
      <c r="P232" s="76" t="str">
        <f t="shared" si="5"/>
        <v/>
      </c>
      <c r="Q232" s="76" t="str">
        <f t="shared" si="6"/>
        <v/>
      </c>
      <c r="R232" s="76" t="str">
        <f t="shared" si="7"/>
        <v/>
      </c>
    </row>
    <row r="233" spans="1:18" ht="14.25" customHeight="1">
      <c r="A233" s="58" t="str">
        <f t="shared" si="2"/>
        <v/>
      </c>
      <c r="B233" s="59" t="str">
        <f t="shared" si="3"/>
        <v/>
      </c>
      <c r="C233" s="58" t="str">
        <f t="shared" si="4"/>
        <v/>
      </c>
      <c r="P233" s="76" t="str">
        <f t="shared" si="5"/>
        <v/>
      </c>
      <c r="Q233" s="76" t="str">
        <f t="shared" si="6"/>
        <v/>
      </c>
      <c r="R233" s="76" t="str">
        <f t="shared" si="7"/>
        <v/>
      </c>
    </row>
    <row r="234" spans="1:18" ht="14.25" customHeight="1">
      <c r="A234" s="58" t="str">
        <f t="shared" si="2"/>
        <v/>
      </c>
      <c r="B234" s="59" t="str">
        <f t="shared" si="3"/>
        <v/>
      </c>
      <c r="C234" s="58" t="str">
        <f t="shared" si="4"/>
        <v/>
      </c>
      <c r="P234" s="76" t="str">
        <f t="shared" si="5"/>
        <v/>
      </c>
      <c r="Q234" s="76" t="str">
        <f t="shared" si="6"/>
        <v/>
      </c>
      <c r="R234" s="76" t="str">
        <f t="shared" si="7"/>
        <v/>
      </c>
    </row>
    <row r="235" spans="1:18" ht="14.25" customHeight="1">
      <c r="A235" s="58" t="str">
        <f t="shared" si="2"/>
        <v/>
      </c>
      <c r="B235" s="59" t="str">
        <f t="shared" si="3"/>
        <v/>
      </c>
      <c r="C235" s="58" t="str">
        <f t="shared" si="4"/>
        <v/>
      </c>
      <c r="P235" s="76" t="str">
        <f t="shared" si="5"/>
        <v/>
      </c>
      <c r="Q235" s="76" t="str">
        <f t="shared" si="6"/>
        <v/>
      </c>
      <c r="R235" s="76" t="str">
        <f t="shared" si="7"/>
        <v/>
      </c>
    </row>
    <row r="236" spans="1:18" ht="14.25" customHeight="1">
      <c r="A236" s="58" t="str">
        <f t="shared" si="2"/>
        <v/>
      </c>
      <c r="B236" s="59" t="str">
        <f t="shared" si="3"/>
        <v/>
      </c>
      <c r="C236" s="58" t="str">
        <f t="shared" si="4"/>
        <v/>
      </c>
      <c r="P236" s="76" t="str">
        <f t="shared" si="5"/>
        <v/>
      </c>
      <c r="Q236" s="76" t="str">
        <f t="shared" si="6"/>
        <v/>
      </c>
      <c r="R236" s="76" t="str">
        <f t="shared" si="7"/>
        <v/>
      </c>
    </row>
    <row r="237" spans="1:18" ht="14.25" customHeight="1">
      <c r="A237" s="58" t="str">
        <f t="shared" si="2"/>
        <v/>
      </c>
      <c r="B237" s="59" t="str">
        <f t="shared" si="3"/>
        <v/>
      </c>
      <c r="C237" s="58" t="str">
        <f t="shared" si="4"/>
        <v/>
      </c>
      <c r="P237" s="76" t="str">
        <f t="shared" si="5"/>
        <v/>
      </c>
      <c r="Q237" s="76" t="str">
        <f t="shared" si="6"/>
        <v/>
      </c>
      <c r="R237" s="76" t="str">
        <f t="shared" si="7"/>
        <v/>
      </c>
    </row>
    <row r="238" spans="1:18" ht="14.25" customHeight="1">
      <c r="A238" s="58" t="str">
        <f t="shared" si="2"/>
        <v/>
      </c>
      <c r="B238" s="59" t="str">
        <f t="shared" si="3"/>
        <v/>
      </c>
      <c r="C238" s="58" t="str">
        <f t="shared" si="4"/>
        <v/>
      </c>
      <c r="P238" s="76" t="str">
        <f t="shared" si="5"/>
        <v/>
      </c>
      <c r="Q238" s="76" t="str">
        <f t="shared" si="6"/>
        <v/>
      </c>
      <c r="R238" s="76" t="str">
        <f t="shared" si="7"/>
        <v/>
      </c>
    </row>
    <row r="239" spans="1:18" ht="14.25" customHeight="1">
      <c r="A239" s="58" t="str">
        <f t="shared" si="2"/>
        <v/>
      </c>
      <c r="B239" s="59" t="str">
        <f t="shared" si="3"/>
        <v/>
      </c>
      <c r="C239" s="58" t="str">
        <f t="shared" si="4"/>
        <v/>
      </c>
      <c r="P239" s="76" t="str">
        <f t="shared" si="5"/>
        <v/>
      </c>
      <c r="Q239" s="76" t="str">
        <f t="shared" si="6"/>
        <v/>
      </c>
      <c r="R239" s="76" t="str">
        <f t="shared" si="7"/>
        <v/>
      </c>
    </row>
    <row r="240" spans="1:18" ht="14.25" customHeight="1">
      <c r="A240" s="58" t="str">
        <f t="shared" si="2"/>
        <v/>
      </c>
      <c r="B240" s="59" t="str">
        <f t="shared" si="3"/>
        <v/>
      </c>
      <c r="C240" s="58" t="str">
        <f t="shared" si="4"/>
        <v/>
      </c>
      <c r="P240" s="76" t="str">
        <f t="shared" si="5"/>
        <v/>
      </c>
      <c r="Q240" s="76" t="str">
        <f t="shared" si="6"/>
        <v/>
      </c>
      <c r="R240" s="76" t="str">
        <f t="shared" si="7"/>
        <v/>
      </c>
    </row>
    <row r="241" spans="1:18" ht="14.25" customHeight="1">
      <c r="A241" s="58" t="str">
        <f t="shared" si="2"/>
        <v/>
      </c>
      <c r="B241" s="59" t="str">
        <f t="shared" si="3"/>
        <v/>
      </c>
      <c r="C241" s="58" t="str">
        <f t="shared" si="4"/>
        <v/>
      </c>
      <c r="P241" s="76" t="str">
        <f t="shared" si="5"/>
        <v/>
      </c>
      <c r="Q241" s="76" t="str">
        <f t="shared" si="6"/>
        <v/>
      </c>
      <c r="R241" s="76" t="str">
        <f t="shared" si="7"/>
        <v/>
      </c>
    </row>
    <row r="242" spans="1:18" ht="14.25" customHeight="1">
      <c r="A242" s="58" t="str">
        <f t="shared" si="2"/>
        <v/>
      </c>
      <c r="B242" s="59" t="str">
        <f t="shared" si="3"/>
        <v/>
      </c>
      <c r="C242" s="58" t="str">
        <f t="shared" si="4"/>
        <v/>
      </c>
      <c r="P242" s="76" t="str">
        <f t="shared" si="5"/>
        <v/>
      </c>
      <c r="Q242" s="76" t="str">
        <f t="shared" si="6"/>
        <v/>
      </c>
      <c r="R242" s="76" t="str">
        <f t="shared" si="7"/>
        <v/>
      </c>
    </row>
    <row r="243" spans="1:18" ht="14.25" customHeight="1">
      <c r="A243" s="58" t="str">
        <f t="shared" si="2"/>
        <v/>
      </c>
      <c r="B243" s="59" t="str">
        <f t="shared" si="3"/>
        <v/>
      </c>
      <c r="C243" s="58" t="str">
        <f t="shared" si="4"/>
        <v/>
      </c>
      <c r="P243" s="76" t="str">
        <f t="shared" si="5"/>
        <v/>
      </c>
      <c r="Q243" s="76" t="str">
        <f t="shared" si="6"/>
        <v/>
      </c>
      <c r="R243" s="76" t="str">
        <f t="shared" si="7"/>
        <v/>
      </c>
    </row>
    <row r="244" spans="1:18" ht="14.25" customHeight="1">
      <c r="A244" s="58" t="str">
        <f t="shared" si="2"/>
        <v/>
      </c>
      <c r="B244" s="59" t="str">
        <f t="shared" si="3"/>
        <v/>
      </c>
      <c r="C244" s="58" t="str">
        <f t="shared" si="4"/>
        <v/>
      </c>
      <c r="P244" s="76" t="str">
        <f t="shared" si="5"/>
        <v/>
      </c>
      <c r="Q244" s="76" t="str">
        <f t="shared" si="6"/>
        <v/>
      </c>
      <c r="R244" s="76" t="str">
        <f t="shared" si="7"/>
        <v/>
      </c>
    </row>
    <row r="245" spans="1:18" ht="14.25" customHeight="1">
      <c r="A245" s="58" t="str">
        <f t="shared" si="2"/>
        <v/>
      </c>
      <c r="B245" s="59" t="str">
        <f t="shared" si="3"/>
        <v/>
      </c>
      <c r="C245" s="58" t="str">
        <f t="shared" si="4"/>
        <v/>
      </c>
      <c r="P245" s="76" t="str">
        <f t="shared" si="5"/>
        <v/>
      </c>
      <c r="Q245" s="76" t="str">
        <f t="shared" si="6"/>
        <v/>
      </c>
      <c r="R245" s="76" t="str">
        <f t="shared" si="7"/>
        <v/>
      </c>
    </row>
    <row r="246" spans="1:18" ht="14.25" customHeight="1">
      <c r="A246" s="58" t="str">
        <f t="shared" si="2"/>
        <v/>
      </c>
      <c r="B246" s="59" t="str">
        <f t="shared" si="3"/>
        <v/>
      </c>
      <c r="C246" s="58" t="str">
        <f t="shared" si="4"/>
        <v/>
      </c>
      <c r="P246" s="76" t="str">
        <f t="shared" si="5"/>
        <v/>
      </c>
      <c r="Q246" s="76" t="str">
        <f t="shared" si="6"/>
        <v/>
      </c>
      <c r="R246" s="76" t="str">
        <f t="shared" si="7"/>
        <v/>
      </c>
    </row>
    <row r="247" spans="1:18" ht="14.25" customHeight="1">
      <c r="A247" s="58" t="str">
        <f t="shared" si="2"/>
        <v/>
      </c>
      <c r="B247" s="59" t="str">
        <f t="shared" si="3"/>
        <v/>
      </c>
      <c r="C247" s="58" t="str">
        <f t="shared" si="4"/>
        <v/>
      </c>
      <c r="P247" s="76" t="str">
        <f t="shared" si="5"/>
        <v/>
      </c>
      <c r="Q247" s="76" t="str">
        <f t="shared" si="6"/>
        <v/>
      </c>
      <c r="R247" s="76" t="str">
        <f t="shared" si="7"/>
        <v/>
      </c>
    </row>
    <row r="248" spans="1:18" ht="14.25" customHeight="1">
      <c r="A248" s="58" t="str">
        <f t="shared" si="2"/>
        <v/>
      </c>
      <c r="B248" s="59" t="str">
        <f t="shared" si="3"/>
        <v/>
      </c>
      <c r="C248" s="58" t="str">
        <f t="shared" si="4"/>
        <v/>
      </c>
      <c r="P248" s="76" t="str">
        <f t="shared" si="5"/>
        <v/>
      </c>
      <c r="Q248" s="76" t="str">
        <f t="shared" si="6"/>
        <v/>
      </c>
      <c r="R248" s="76" t="str">
        <f t="shared" si="7"/>
        <v/>
      </c>
    </row>
    <row r="249" spans="1:18" ht="14.25" customHeight="1">
      <c r="A249" s="58" t="str">
        <f t="shared" si="2"/>
        <v/>
      </c>
      <c r="B249" s="59" t="str">
        <f t="shared" si="3"/>
        <v/>
      </c>
      <c r="C249" s="58" t="str">
        <f t="shared" si="4"/>
        <v/>
      </c>
      <c r="P249" s="76" t="str">
        <f t="shared" si="5"/>
        <v/>
      </c>
      <c r="Q249" s="76" t="str">
        <f t="shared" si="6"/>
        <v/>
      </c>
      <c r="R249" s="76" t="str">
        <f t="shared" si="7"/>
        <v/>
      </c>
    </row>
    <row r="250" spans="1:18" ht="14.25" customHeight="1">
      <c r="A250" s="58" t="str">
        <f t="shared" si="2"/>
        <v/>
      </c>
      <c r="B250" s="59" t="str">
        <f t="shared" si="3"/>
        <v/>
      </c>
      <c r="C250" s="58" t="str">
        <f t="shared" si="4"/>
        <v/>
      </c>
      <c r="P250" s="76" t="str">
        <f t="shared" si="5"/>
        <v/>
      </c>
      <c r="Q250" s="76" t="str">
        <f t="shared" si="6"/>
        <v/>
      </c>
      <c r="R250" s="76" t="str">
        <f t="shared" si="7"/>
        <v/>
      </c>
    </row>
    <row r="251" spans="1:18" ht="14.25" customHeight="1">
      <c r="A251" s="58" t="str">
        <f t="shared" si="2"/>
        <v/>
      </c>
      <c r="B251" s="59" t="str">
        <f t="shared" si="3"/>
        <v/>
      </c>
      <c r="C251" s="58" t="str">
        <f t="shared" si="4"/>
        <v/>
      </c>
      <c r="P251" s="76" t="str">
        <f t="shared" si="5"/>
        <v/>
      </c>
      <c r="Q251" s="76" t="str">
        <f t="shared" si="6"/>
        <v/>
      </c>
      <c r="R251" s="76" t="str">
        <f t="shared" si="7"/>
        <v/>
      </c>
    </row>
    <row r="252" spans="1:18" ht="14.25" customHeight="1">
      <c r="A252" s="58" t="str">
        <f t="shared" si="2"/>
        <v/>
      </c>
      <c r="B252" s="59" t="str">
        <f t="shared" si="3"/>
        <v/>
      </c>
      <c r="C252" s="58" t="str">
        <f t="shared" si="4"/>
        <v/>
      </c>
      <c r="P252" s="76" t="str">
        <f t="shared" si="5"/>
        <v/>
      </c>
      <c r="Q252" s="76" t="str">
        <f t="shared" si="6"/>
        <v/>
      </c>
      <c r="R252" s="76" t="str">
        <f t="shared" si="7"/>
        <v/>
      </c>
    </row>
    <row r="253" spans="1:18" ht="14.25" customHeight="1">
      <c r="A253" s="58" t="str">
        <f t="shared" si="2"/>
        <v/>
      </c>
      <c r="B253" s="59" t="str">
        <f t="shared" si="3"/>
        <v/>
      </c>
      <c r="C253" s="58" t="str">
        <f t="shared" si="4"/>
        <v/>
      </c>
      <c r="P253" s="76" t="str">
        <f t="shared" si="5"/>
        <v/>
      </c>
      <c r="Q253" s="76" t="str">
        <f t="shared" si="6"/>
        <v/>
      </c>
      <c r="R253" s="76" t="str">
        <f t="shared" si="7"/>
        <v/>
      </c>
    </row>
    <row r="254" spans="1:18" ht="14.25" customHeight="1">
      <c r="A254" s="58" t="str">
        <f t="shared" si="2"/>
        <v/>
      </c>
      <c r="B254" s="59" t="str">
        <f t="shared" si="3"/>
        <v/>
      </c>
      <c r="C254" s="58" t="str">
        <f t="shared" si="4"/>
        <v/>
      </c>
      <c r="P254" s="76" t="str">
        <f t="shared" si="5"/>
        <v/>
      </c>
      <c r="Q254" s="76" t="str">
        <f t="shared" si="6"/>
        <v/>
      </c>
      <c r="R254" s="76" t="str">
        <f t="shared" si="7"/>
        <v/>
      </c>
    </row>
    <row r="255" spans="1:18" ht="14.25" customHeight="1">
      <c r="A255" s="58" t="str">
        <f t="shared" si="2"/>
        <v/>
      </c>
      <c r="B255" s="59" t="str">
        <f t="shared" si="3"/>
        <v/>
      </c>
      <c r="C255" s="58" t="str">
        <f t="shared" si="4"/>
        <v/>
      </c>
      <c r="P255" s="76" t="str">
        <f t="shared" si="5"/>
        <v/>
      </c>
      <c r="Q255" s="76" t="str">
        <f t="shared" si="6"/>
        <v/>
      </c>
      <c r="R255" s="76" t="str">
        <f t="shared" si="7"/>
        <v/>
      </c>
    </row>
    <row r="256" spans="1:18" ht="14.25" customHeight="1">
      <c r="A256" s="58" t="str">
        <f t="shared" si="2"/>
        <v/>
      </c>
      <c r="B256" s="59" t="str">
        <f t="shared" si="3"/>
        <v/>
      </c>
      <c r="C256" s="58" t="str">
        <f t="shared" si="4"/>
        <v/>
      </c>
      <c r="P256" s="76" t="str">
        <f t="shared" si="5"/>
        <v/>
      </c>
      <c r="Q256" s="76" t="str">
        <f t="shared" si="6"/>
        <v/>
      </c>
      <c r="R256" s="76" t="str">
        <f t="shared" si="7"/>
        <v/>
      </c>
    </row>
    <row r="257" spans="1:18" ht="14.25" customHeight="1">
      <c r="A257" s="58" t="str">
        <f t="shared" si="2"/>
        <v/>
      </c>
      <c r="B257" s="59" t="str">
        <f t="shared" si="3"/>
        <v/>
      </c>
      <c r="C257" s="58" t="str">
        <f t="shared" si="4"/>
        <v/>
      </c>
      <c r="P257" s="76" t="str">
        <f t="shared" si="5"/>
        <v/>
      </c>
      <c r="Q257" s="76" t="str">
        <f t="shared" si="6"/>
        <v/>
      </c>
      <c r="R257" s="76" t="str">
        <f t="shared" si="7"/>
        <v/>
      </c>
    </row>
    <row r="258" spans="1:18" ht="14.25" customHeight="1">
      <c r="A258" s="58" t="str">
        <f t="shared" si="2"/>
        <v/>
      </c>
      <c r="B258" s="59" t="str">
        <f t="shared" si="3"/>
        <v/>
      </c>
      <c r="C258" s="58" t="str">
        <f t="shared" si="4"/>
        <v/>
      </c>
      <c r="P258" s="76" t="str">
        <f t="shared" si="5"/>
        <v/>
      </c>
      <c r="Q258" s="76" t="str">
        <f t="shared" si="6"/>
        <v/>
      </c>
      <c r="R258" s="76" t="str">
        <f t="shared" si="7"/>
        <v/>
      </c>
    </row>
    <row r="259" spans="1:18" ht="14.25" customHeight="1">
      <c r="A259" s="58" t="str">
        <f t="shared" ref="A259:A505" si="8">IF(B259="","",2020)</f>
        <v/>
      </c>
      <c r="B259" s="59" t="str">
        <f t="shared" ref="B259:B505" si="9">IF(D259="","",CHOOSE(MONTH(D259),"janvier","février","mars","avril","mai","juin","juillet","aout","septembre","octobre","novembre","décembre"))</f>
        <v/>
      </c>
      <c r="C259" s="58" t="str">
        <f t="shared" ref="C259:C505" si="10">IF(D259="","",WEEKNUM(D259))</f>
        <v/>
      </c>
      <c r="P259" s="76" t="str">
        <f t="shared" ref="P259:P495" si="11">IF(F259="","",VLOOKUP(F259,#REF!,2,FALSE))</f>
        <v/>
      </c>
      <c r="Q259" s="76" t="str">
        <f t="shared" ref="Q259:Q495" si="12">IF(F259="","",VLOOKUP(F259,#REF!,3,FALSE))</f>
        <v/>
      </c>
      <c r="R259" s="76" t="str">
        <f t="shared" ref="R259:R495" si="13">IF(F259="","",VLOOKUP(F259,#REF!,10,FALSE))</f>
        <v/>
      </c>
    </row>
    <row r="260" spans="1:18" ht="14.25" customHeight="1">
      <c r="A260" s="58" t="str">
        <f t="shared" si="8"/>
        <v/>
      </c>
      <c r="B260" s="59" t="str">
        <f t="shared" si="9"/>
        <v/>
      </c>
      <c r="C260" s="58" t="str">
        <f t="shared" si="10"/>
        <v/>
      </c>
      <c r="P260" s="76" t="str">
        <f t="shared" si="11"/>
        <v/>
      </c>
      <c r="Q260" s="76" t="str">
        <f t="shared" si="12"/>
        <v/>
      </c>
      <c r="R260" s="76" t="str">
        <f t="shared" si="13"/>
        <v/>
      </c>
    </row>
    <row r="261" spans="1:18" ht="14.25" customHeight="1">
      <c r="A261" s="58" t="str">
        <f t="shared" si="8"/>
        <v/>
      </c>
      <c r="B261" s="59" t="str">
        <f t="shared" si="9"/>
        <v/>
      </c>
      <c r="C261" s="58" t="str">
        <f t="shared" si="10"/>
        <v/>
      </c>
      <c r="P261" s="76" t="str">
        <f t="shared" si="11"/>
        <v/>
      </c>
      <c r="Q261" s="76" t="str">
        <f t="shared" si="12"/>
        <v/>
      </c>
      <c r="R261" s="76" t="str">
        <f t="shared" si="13"/>
        <v/>
      </c>
    </row>
    <row r="262" spans="1:18" ht="14.25" customHeight="1">
      <c r="A262" s="58" t="str">
        <f t="shared" si="8"/>
        <v/>
      </c>
      <c r="B262" s="59" t="str">
        <f t="shared" si="9"/>
        <v/>
      </c>
      <c r="C262" s="58" t="str">
        <f t="shared" si="10"/>
        <v/>
      </c>
      <c r="P262" s="76" t="str">
        <f t="shared" si="11"/>
        <v/>
      </c>
      <c r="Q262" s="76" t="str">
        <f t="shared" si="12"/>
        <v/>
      </c>
      <c r="R262" s="76" t="str">
        <f t="shared" si="13"/>
        <v/>
      </c>
    </row>
    <row r="263" spans="1:18" ht="14.25" customHeight="1">
      <c r="A263" s="58" t="str">
        <f t="shared" si="8"/>
        <v/>
      </c>
      <c r="B263" s="59" t="str">
        <f t="shared" si="9"/>
        <v/>
      </c>
      <c r="C263" s="58" t="str">
        <f t="shared" si="10"/>
        <v/>
      </c>
      <c r="P263" s="76" t="str">
        <f t="shared" si="11"/>
        <v/>
      </c>
      <c r="Q263" s="76" t="str">
        <f t="shared" si="12"/>
        <v/>
      </c>
      <c r="R263" s="76" t="str">
        <f t="shared" si="13"/>
        <v/>
      </c>
    </row>
    <row r="264" spans="1:18" ht="14.25" customHeight="1">
      <c r="A264" s="58" t="str">
        <f t="shared" si="8"/>
        <v/>
      </c>
      <c r="B264" s="59" t="str">
        <f t="shared" si="9"/>
        <v/>
      </c>
      <c r="C264" s="58" t="str">
        <f t="shared" si="10"/>
        <v/>
      </c>
      <c r="P264" s="76" t="str">
        <f t="shared" si="11"/>
        <v/>
      </c>
      <c r="Q264" s="76" t="str">
        <f t="shared" si="12"/>
        <v/>
      </c>
      <c r="R264" s="76" t="str">
        <f t="shared" si="13"/>
        <v/>
      </c>
    </row>
    <row r="265" spans="1:18" ht="14.25" customHeight="1">
      <c r="A265" s="58" t="str">
        <f t="shared" si="8"/>
        <v/>
      </c>
      <c r="B265" s="59" t="str">
        <f t="shared" si="9"/>
        <v/>
      </c>
      <c r="C265" s="58" t="str">
        <f t="shared" si="10"/>
        <v/>
      </c>
      <c r="P265" s="76" t="str">
        <f t="shared" si="11"/>
        <v/>
      </c>
      <c r="Q265" s="76" t="str">
        <f t="shared" si="12"/>
        <v/>
      </c>
      <c r="R265" s="76" t="str">
        <f t="shared" si="13"/>
        <v/>
      </c>
    </row>
    <row r="266" spans="1:18" ht="14.25" customHeight="1">
      <c r="A266" s="58" t="str">
        <f t="shared" si="8"/>
        <v/>
      </c>
      <c r="B266" s="59" t="str">
        <f t="shared" si="9"/>
        <v/>
      </c>
      <c r="C266" s="58" t="str">
        <f t="shared" si="10"/>
        <v/>
      </c>
      <c r="P266" s="76" t="str">
        <f t="shared" si="11"/>
        <v/>
      </c>
      <c r="Q266" s="76" t="str">
        <f t="shared" si="12"/>
        <v/>
      </c>
      <c r="R266" s="76" t="str">
        <f t="shared" si="13"/>
        <v/>
      </c>
    </row>
    <row r="267" spans="1:18" ht="14.25" customHeight="1">
      <c r="A267" s="58" t="str">
        <f t="shared" si="8"/>
        <v/>
      </c>
      <c r="B267" s="59" t="str">
        <f t="shared" si="9"/>
        <v/>
      </c>
      <c r="C267" s="58" t="str">
        <f t="shared" si="10"/>
        <v/>
      </c>
      <c r="P267" s="76" t="str">
        <f t="shared" si="11"/>
        <v/>
      </c>
      <c r="Q267" s="76" t="str">
        <f t="shared" si="12"/>
        <v/>
      </c>
      <c r="R267" s="76" t="str">
        <f t="shared" si="13"/>
        <v/>
      </c>
    </row>
    <row r="268" spans="1:18" ht="14.25" customHeight="1">
      <c r="A268" s="58" t="str">
        <f t="shared" si="8"/>
        <v/>
      </c>
      <c r="B268" s="59" t="str">
        <f t="shared" si="9"/>
        <v/>
      </c>
      <c r="C268" s="58" t="str">
        <f t="shared" si="10"/>
        <v/>
      </c>
      <c r="P268" s="76" t="str">
        <f t="shared" si="11"/>
        <v/>
      </c>
      <c r="Q268" s="76" t="str">
        <f t="shared" si="12"/>
        <v/>
      </c>
      <c r="R268" s="76" t="str">
        <f t="shared" si="13"/>
        <v/>
      </c>
    </row>
    <row r="269" spans="1:18" ht="14.25" customHeight="1">
      <c r="A269" s="58" t="str">
        <f t="shared" si="8"/>
        <v/>
      </c>
      <c r="B269" s="59" t="str">
        <f t="shared" si="9"/>
        <v/>
      </c>
      <c r="C269" s="58" t="str">
        <f t="shared" si="10"/>
        <v/>
      </c>
      <c r="P269" s="76" t="str">
        <f t="shared" si="11"/>
        <v/>
      </c>
      <c r="Q269" s="76" t="str">
        <f t="shared" si="12"/>
        <v/>
      </c>
      <c r="R269" s="76" t="str">
        <f t="shared" si="13"/>
        <v/>
      </c>
    </row>
    <row r="270" spans="1:18" ht="14.25" customHeight="1">
      <c r="A270" s="58" t="str">
        <f t="shared" si="8"/>
        <v/>
      </c>
      <c r="B270" s="59" t="str">
        <f t="shared" si="9"/>
        <v/>
      </c>
      <c r="C270" s="58" t="str">
        <f t="shared" si="10"/>
        <v/>
      </c>
      <c r="P270" s="76" t="str">
        <f t="shared" si="11"/>
        <v/>
      </c>
      <c r="Q270" s="76" t="str">
        <f t="shared" si="12"/>
        <v/>
      </c>
      <c r="R270" s="76" t="str">
        <f t="shared" si="13"/>
        <v/>
      </c>
    </row>
    <row r="271" spans="1:18" ht="14.25" customHeight="1">
      <c r="A271" s="58" t="str">
        <f t="shared" si="8"/>
        <v/>
      </c>
      <c r="B271" s="59" t="str">
        <f t="shared" si="9"/>
        <v/>
      </c>
      <c r="C271" s="58" t="str">
        <f t="shared" si="10"/>
        <v/>
      </c>
      <c r="P271" s="76" t="str">
        <f t="shared" si="11"/>
        <v/>
      </c>
      <c r="Q271" s="76" t="str">
        <f t="shared" si="12"/>
        <v/>
      </c>
      <c r="R271" s="76" t="str">
        <f t="shared" si="13"/>
        <v/>
      </c>
    </row>
    <row r="272" spans="1:18" ht="14.25" customHeight="1">
      <c r="A272" s="58" t="str">
        <f t="shared" si="8"/>
        <v/>
      </c>
      <c r="B272" s="59" t="str">
        <f t="shared" si="9"/>
        <v/>
      </c>
      <c r="C272" s="58" t="str">
        <f t="shared" si="10"/>
        <v/>
      </c>
      <c r="P272" s="76" t="str">
        <f t="shared" si="11"/>
        <v/>
      </c>
      <c r="Q272" s="76" t="str">
        <f t="shared" si="12"/>
        <v/>
      </c>
      <c r="R272" s="76" t="str">
        <f t="shared" si="13"/>
        <v/>
      </c>
    </row>
    <row r="273" spans="1:18" ht="14.25" customHeight="1">
      <c r="A273" s="58" t="str">
        <f t="shared" si="8"/>
        <v/>
      </c>
      <c r="B273" s="59" t="str">
        <f t="shared" si="9"/>
        <v/>
      </c>
      <c r="C273" s="58" t="str">
        <f t="shared" si="10"/>
        <v/>
      </c>
      <c r="P273" s="76" t="str">
        <f t="shared" si="11"/>
        <v/>
      </c>
      <c r="Q273" s="76" t="str">
        <f t="shared" si="12"/>
        <v/>
      </c>
      <c r="R273" s="76" t="str">
        <f t="shared" si="13"/>
        <v/>
      </c>
    </row>
    <row r="274" spans="1:18" ht="14.25" customHeight="1">
      <c r="A274" s="58" t="str">
        <f t="shared" si="8"/>
        <v/>
      </c>
      <c r="B274" s="59" t="str">
        <f t="shared" si="9"/>
        <v/>
      </c>
      <c r="C274" s="58" t="str">
        <f t="shared" si="10"/>
        <v/>
      </c>
      <c r="P274" s="76" t="str">
        <f t="shared" si="11"/>
        <v/>
      </c>
      <c r="Q274" s="76" t="str">
        <f t="shared" si="12"/>
        <v/>
      </c>
      <c r="R274" s="76" t="str">
        <f t="shared" si="13"/>
        <v/>
      </c>
    </row>
    <row r="275" spans="1:18" ht="14.25" customHeight="1">
      <c r="A275" s="58" t="str">
        <f t="shared" si="8"/>
        <v/>
      </c>
      <c r="B275" s="59" t="str">
        <f t="shared" si="9"/>
        <v/>
      </c>
      <c r="C275" s="58" t="str">
        <f t="shared" si="10"/>
        <v/>
      </c>
      <c r="P275" s="76" t="str">
        <f t="shared" si="11"/>
        <v/>
      </c>
      <c r="Q275" s="76" t="str">
        <f t="shared" si="12"/>
        <v/>
      </c>
      <c r="R275" s="76" t="str">
        <f t="shared" si="13"/>
        <v/>
      </c>
    </row>
    <row r="276" spans="1:18" ht="14.25" customHeight="1">
      <c r="A276" s="58" t="str">
        <f t="shared" si="8"/>
        <v/>
      </c>
      <c r="B276" s="59" t="str">
        <f t="shared" si="9"/>
        <v/>
      </c>
      <c r="C276" s="58" t="str">
        <f t="shared" si="10"/>
        <v/>
      </c>
      <c r="P276" s="76" t="str">
        <f t="shared" si="11"/>
        <v/>
      </c>
      <c r="Q276" s="76" t="str">
        <f t="shared" si="12"/>
        <v/>
      </c>
      <c r="R276" s="76" t="str">
        <f t="shared" si="13"/>
        <v/>
      </c>
    </row>
    <row r="277" spans="1:18" ht="14.25" customHeight="1">
      <c r="A277" s="58" t="str">
        <f t="shared" si="8"/>
        <v/>
      </c>
      <c r="B277" s="59" t="str">
        <f t="shared" si="9"/>
        <v/>
      </c>
      <c r="C277" s="58" t="str">
        <f t="shared" si="10"/>
        <v/>
      </c>
      <c r="P277" s="76" t="str">
        <f t="shared" si="11"/>
        <v/>
      </c>
      <c r="Q277" s="76" t="str">
        <f t="shared" si="12"/>
        <v/>
      </c>
      <c r="R277" s="76" t="str">
        <f t="shared" si="13"/>
        <v/>
      </c>
    </row>
    <row r="278" spans="1:18" ht="14.25" customHeight="1">
      <c r="A278" s="58" t="str">
        <f t="shared" si="8"/>
        <v/>
      </c>
      <c r="B278" s="59" t="str">
        <f t="shared" si="9"/>
        <v/>
      </c>
      <c r="C278" s="58" t="str">
        <f t="shared" si="10"/>
        <v/>
      </c>
      <c r="P278" s="76" t="str">
        <f t="shared" si="11"/>
        <v/>
      </c>
      <c r="Q278" s="76" t="str">
        <f t="shared" si="12"/>
        <v/>
      </c>
      <c r="R278" s="76" t="str">
        <f t="shared" si="13"/>
        <v/>
      </c>
    </row>
    <row r="279" spans="1:18" ht="14.25" customHeight="1">
      <c r="A279" s="58" t="str">
        <f t="shared" si="8"/>
        <v/>
      </c>
      <c r="B279" s="59" t="str">
        <f t="shared" si="9"/>
        <v/>
      </c>
      <c r="C279" s="58" t="str">
        <f t="shared" si="10"/>
        <v/>
      </c>
      <c r="P279" s="76" t="str">
        <f t="shared" si="11"/>
        <v/>
      </c>
      <c r="Q279" s="76" t="str">
        <f t="shared" si="12"/>
        <v/>
      </c>
      <c r="R279" s="76" t="str">
        <f t="shared" si="13"/>
        <v/>
      </c>
    </row>
    <row r="280" spans="1:18" ht="14.25" customHeight="1">
      <c r="A280" s="58" t="str">
        <f t="shared" si="8"/>
        <v/>
      </c>
      <c r="B280" s="59" t="str">
        <f t="shared" si="9"/>
        <v/>
      </c>
      <c r="C280" s="58" t="str">
        <f t="shared" si="10"/>
        <v/>
      </c>
      <c r="P280" s="76" t="str">
        <f t="shared" si="11"/>
        <v/>
      </c>
      <c r="Q280" s="76" t="str">
        <f t="shared" si="12"/>
        <v/>
      </c>
      <c r="R280" s="76" t="str">
        <f t="shared" si="13"/>
        <v/>
      </c>
    </row>
    <row r="281" spans="1:18" ht="14.25" customHeight="1">
      <c r="A281" s="58" t="str">
        <f t="shared" si="8"/>
        <v/>
      </c>
      <c r="B281" s="59" t="str">
        <f t="shared" si="9"/>
        <v/>
      </c>
      <c r="C281" s="58" t="str">
        <f t="shared" si="10"/>
        <v/>
      </c>
      <c r="P281" s="76" t="str">
        <f t="shared" si="11"/>
        <v/>
      </c>
      <c r="Q281" s="76" t="str">
        <f t="shared" si="12"/>
        <v/>
      </c>
      <c r="R281" s="76" t="str">
        <f t="shared" si="13"/>
        <v/>
      </c>
    </row>
    <row r="282" spans="1:18" ht="14.25" customHeight="1">
      <c r="A282" s="58" t="str">
        <f t="shared" si="8"/>
        <v/>
      </c>
      <c r="B282" s="59" t="str">
        <f t="shared" si="9"/>
        <v/>
      </c>
      <c r="C282" s="58" t="str">
        <f t="shared" si="10"/>
        <v/>
      </c>
      <c r="P282" s="76" t="str">
        <f t="shared" si="11"/>
        <v/>
      </c>
      <c r="Q282" s="76" t="str">
        <f t="shared" si="12"/>
        <v/>
      </c>
      <c r="R282" s="76" t="str">
        <f t="shared" si="13"/>
        <v/>
      </c>
    </row>
    <row r="283" spans="1:18" ht="14.25" customHeight="1">
      <c r="A283" s="58" t="str">
        <f t="shared" si="8"/>
        <v/>
      </c>
      <c r="B283" s="59" t="str">
        <f t="shared" si="9"/>
        <v/>
      </c>
      <c r="C283" s="58" t="str">
        <f t="shared" si="10"/>
        <v/>
      </c>
      <c r="P283" s="76" t="str">
        <f t="shared" si="11"/>
        <v/>
      </c>
      <c r="Q283" s="76" t="str">
        <f t="shared" si="12"/>
        <v/>
      </c>
      <c r="R283" s="76" t="str">
        <f t="shared" si="13"/>
        <v/>
      </c>
    </row>
    <row r="284" spans="1:18" ht="14.25" customHeight="1">
      <c r="A284" s="58" t="str">
        <f t="shared" si="8"/>
        <v/>
      </c>
      <c r="B284" s="59" t="str">
        <f t="shared" si="9"/>
        <v/>
      </c>
      <c r="C284" s="58" t="str">
        <f t="shared" si="10"/>
        <v/>
      </c>
      <c r="P284" s="76" t="str">
        <f t="shared" si="11"/>
        <v/>
      </c>
      <c r="Q284" s="76" t="str">
        <f t="shared" si="12"/>
        <v/>
      </c>
      <c r="R284" s="76" t="str">
        <f t="shared" si="13"/>
        <v/>
      </c>
    </row>
    <row r="285" spans="1:18" ht="14.25" customHeight="1">
      <c r="A285" s="58" t="str">
        <f t="shared" si="8"/>
        <v/>
      </c>
      <c r="B285" s="59" t="str">
        <f t="shared" si="9"/>
        <v/>
      </c>
      <c r="C285" s="58" t="str">
        <f t="shared" si="10"/>
        <v/>
      </c>
      <c r="P285" s="76" t="str">
        <f t="shared" si="11"/>
        <v/>
      </c>
      <c r="Q285" s="76" t="str">
        <f t="shared" si="12"/>
        <v/>
      </c>
      <c r="R285" s="76" t="str">
        <f t="shared" si="13"/>
        <v/>
      </c>
    </row>
    <row r="286" spans="1:18" ht="14.25" customHeight="1">
      <c r="A286" s="58" t="str">
        <f t="shared" si="8"/>
        <v/>
      </c>
      <c r="B286" s="59" t="str">
        <f t="shared" si="9"/>
        <v/>
      </c>
      <c r="C286" s="58" t="str">
        <f t="shared" si="10"/>
        <v/>
      </c>
      <c r="P286" s="76" t="str">
        <f t="shared" si="11"/>
        <v/>
      </c>
      <c r="Q286" s="76" t="str">
        <f t="shared" si="12"/>
        <v/>
      </c>
      <c r="R286" s="76" t="str">
        <f t="shared" si="13"/>
        <v/>
      </c>
    </row>
    <row r="287" spans="1:18" ht="14.25" customHeight="1">
      <c r="A287" s="58" t="str">
        <f t="shared" si="8"/>
        <v/>
      </c>
      <c r="B287" s="59" t="str">
        <f t="shared" si="9"/>
        <v/>
      </c>
      <c r="C287" s="58" t="str">
        <f t="shared" si="10"/>
        <v/>
      </c>
      <c r="P287" s="76" t="str">
        <f t="shared" si="11"/>
        <v/>
      </c>
      <c r="Q287" s="76" t="str">
        <f t="shared" si="12"/>
        <v/>
      </c>
      <c r="R287" s="76" t="str">
        <f t="shared" si="13"/>
        <v/>
      </c>
    </row>
    <row r="288" spans="1:18" ht="14.25" customHeight="1">
      <c r="A288" s="58" t="str">
        <f t="shared" si="8"/>
        <v/>
      </c>
      <c r="B288" s="59" t="str">
        <f t="shared" si="9"/>
        <v/>
      </c>
      <c r="C288" s="58" t="str">
        <f t="shared" si="10"/>
        <v/>
      </c>
      <c r="P288" s="76" t="str">
        <f t="shared" si="11"/>
        <v/>
      </c>
      <c r="Q288" s="76" t="str">
        <f t="shared" si="12"/>
        <v/>
      </c>
      <c r="R288" s="76" t="str">
        <f t="shared" si="13"/>
        <v/>
      </c>
    </row>
    <row r="289" spans="1:18" ht="14.25" customHeight="1">
      <c r="A289" s="58" t="str">
        <f t="shared" si="8"/>
        <v/>
      </c>
      <c r="B289" s="59" t="str">
        <f t="shared" si="9"/>
        <v/>
      </c>
      <c r="C289" s="58" t="str">
        <f t="shared" si="10"/>
        <v/>
      </c>
      <c r="P289" s="76" t="str">
        <f t="shared" si="11"/>
        <v/>
      </c>
      <c r="Q289" s="76" t="str">
        <f t="shared" si="12"/>
        <v/>
      </c>
      <c r="R289" s="76" t="str">
        <f t="shared" si="13"/>
        <v/>
      </c>
    </row>
    <row r="290" spans="1:18" ht="14.25" customHeight="1">
      <c r="A290" s="58" t="str">
        <f t="shared" si="8"/>
        <v/>
      </c>
      <c r="B290" s="59" t="str">
        <f t="shared" si="9"/>
        <v/>
      </c>
      <c r="C290" s="58" t="str">
        <f t="shared" si="10"/>
        <v/>
      </c>
      <c r="P290" s="76" t="str">
        <f t="shared" si="11"/>
        <v/>
      </c>
      <c r="Q290" s="76" t="str">
        <f t="shared" si="12"/>
        <v/>
      </c>
      <c r="R290" s="76" t="str">
        <f t="shared" si="13"/>
        <v/>
      </c>
    </row>
    <row r="291" spans="1:18" ht="14.25" customHeight="1">
      <c r="A291" s="58" t="str">
        <f t="shared" si="8"/>
        <v/>
      </c>
      <c r="B291" s="59" t="str">
        <f t="shared" si="9"/>
        <v/>
      </c>
      <c r="C291" s="58" t="str">
        <f t="shared" si="10"/>
        <v/>
      </c>
      <c r="P291" s="76" t="str">
        <f t="shared" si="11"/>
        <v/>
      </c>
      <c r="Q291" s="76" t="str">
        <f t="shared" si="12"/>
        <v/>
      </c>
      <c r="R291" s="76" t="str">
        <f t="shared" si="13"/>
        <v/>
      </c>
    </row>
    <row r="292" spans="1:18" ht="14.25" customHeight="1">
      <c r="A292" s="58" t="str">
        <f t="shared" si="8"/>
        <v/>
      </c>
      <c r="B292" s="59" t="str">
        <f t="shared" si="9"/>
        <v/>
      </c>
      <c r="C292" s="58" t="str">
        <f t="shared" si="10"/>
        <v/>
      </c>
      <c r="P292" s="76" t="str">
        <f t="shared" si="11"/>
        <v/>
      </c>
      <c r="Q292" s="76" t="str">
        <f t="shared" si="12"/>
        <v/>
      </c>
      <c r="R292" s="76" t="str">
        <f t="shared" si="13"/>
        <v/>
      </c>
    </row>
    <row r="293" spans="1:18" ht="14.25" customHeight="1">
      <c r="A293" s="58" t="str">
        <f t="shared" si="8"/>
        <v/>
      </c>
      <c r="B293" s="59" t="str">
        <f t="shared" si="9"/>
        <v/>
      </c>
      <c r="C293" s="58" t="str">
        <f t="shared" si="10"/>
        <v/>
      </c>
      <c r="P293" s="76" t="str">
        <f t="shared" si="11"/>
        <v/>
      </c>
      <c r="Q293" s="76" t="str">
        <f t="shared" si="12"/>
        <v/>
      </c>
      <c r="R293" s="76" t="str">
        <f t="shared" si="13"/>
        <v/>
      </c>
    </row>
    <row r="294" spans="1:18" ht="14.25" customHeight="1">
      <c r="A294" s="58" t="str">
        <f t="shared" si="8"/>
        <v/>
      </c>
      <c r="B294" s="59" t="str">
        <f t="shared" si="9"/>
        <v/>
      </c>
      <c r="C294" s="58" t="str">
        <f t="shared" si="10"/>
        <v/>
      </c>
      <c r="P294" s="76" t="str">
        <f t="shared" si="11"/>
        <v/>
      </c>
      <c r="Q294" s="76" t="str">
        <f t="shared" si="12"/>
        <v/>
      </c>
      <c r="R294" s="76" t="str">
        <f t="shared" si="13"/>
        <v/>
      </c>
    </row>
    <row r="295" spans="1:18" ht="14.25" customHeight="1">
      <c r="A295" s="58" t="str">
        <f t="shared" si="8"/>
        <v/>
      </c>
      <c r="B295" s="59" t="str">
        <f t="shared" si="9"/>
        <v/>
      </c>
      <c r="C295" s="58" t="str">
        <f t="shared" si="10"/>
        <v/>
      </c>
      <c r="P295" s="76" t="str">
        <f t="shared" si="11"/>
        <v/>
      </c>
      <c r="Q295" s="76" t="str">
        <f t="shared" si="12"/>
        <v/>
      </c>
      <c r="R295" s="76" t="str">
        <f t="shared" si="13"/>
        <v/>
      </c>
    </row>
    <row r="296" spans="1:18" ht="14.25" customHeight="1">
      <c r="A296" s="58" t="str">
        <f t="shared" si="8"/>
        <v/>
      </c>
      <c r="B296" s="59" t="str">
        <f t="shared" si="9"/>
        <v/>
      </c>
      <c r="C296" s="58" t="str">
        <f t="shared" si="10"/>
        <v/>
      </c>
      <c r="P296" s="76" t="str">
        <f t="shared" si="11"/>
        <v/>
      </c>
      <c r="Q296" s="76" t="str">
        <f t="shared" si="12"/>
        <v/>
      </c>
      <c r="R296" s="76" t="str">
        <f t="shared" si="13"/>
        <v/>
      </c>
    </row>
    <row r="297" spans="1:18" ht="14.25" customHeight="1">
      <c r="A297" s="58" t="str">
        <f t="shared" si="8"/>
        <v/>
      </c>
      <c r="B297" s="59" t="str">
        <f t="shared" si="9"/>
        <v/>
      </c>
      <c r="C297" s="58" t="str">
        <f t="shared" si="10"/>
        <v/>
      </c>
      <c r="P297" s="76" t="str">
        <f t="shared" si="11"/>
        <v/>
      </c>
      <c r="Q297" s="76" t="str">
        <f t="shared" si="12"/>
        <v/>
      </c>
      <c r="R297" s="76" t="str">
        <f t="shared" si="13"/>
        <v/>
      </c>
    </row>
    <row r="298" spans="1:18" ht="14.25" customHeight="1">
      <c r="A298" s="58" t="str">
        <f t="shared" si="8"/>
        <v/>
      </c>
      <c r="B298" s="59" t="str">
        <f t="shared" si="9"/>
        <v/>
      </c>
      <c r="C298" s="58" t="str">
        <f t="shared" si="10"/>
        <v/>
      </c>
      <c r="P298" s="76" t="str">
        <f t="shared" si="11"/>
        <v/>
      </c>
      <c r="Q298" s="76" t="str">
        <f t="shared" si="12"/>
        <v/>
      </c>
      <c r="R298" s="76" t="str">
        <f t="shared" si="13"/>
        <v/>
      </c>
    </row>
    <row r="299" spans="1:18" ht="14.25" customHeight="1">
      <c r="A299" s="58" t="str">
        <f t="shared" si="8"/>
        <v/>
      </c>
      <c r="B299" s="59" t="str">
        <f t="shared" si="9"/>
        <v/>
      </c>
      <c r="C299" s="58" t="str">
        <f t="shared" si="10"/>
        <v/>
      </c>
      <c r="P299" s="76" t="str">
        <f t="shared" si="11"/>
        <v/>
      </c>
      <c r="Q299" s="76" t="str">
        <f t="shared" si="12"/>
        <v/>
      </c>
      <c r="R299" s="76" t="str">
        <f t="shared" si="13"/>
        <v/>
      </c>
    </row>
    <row r="300" spans="1:18" ht="14.25" customHeight="1">
      <c r="A300" s="58" t="str">
        <f t="shared" si="8"/>
        <v/>
      </c>
      <c r="B300" s="59" t="str">
        <f t="shared" si="9"/>
        <v/>
      </c>
      <c r="C300" s="58" t="str">
        <f t="shared" si="10"/>
        <v/>
      </c>
      <c r="P300" s="76" t="str">
        <f t="shared" si="11"/>
        <v/>
      </c>
      <c r="Q300" s="76" t="str">
        <f t="shared" si="12"/>
        <v/>
      </c>
      <c r="R300" s="76" t="str">
        <f t="shared" si="13"/>
        <v/>
      </c>
    </row>
    <row r="301" spans="1:18" ht="14.25" customHeight="1">
      <c r="A301" s="58" t="str">
        <f t="shared" si="8"/>
        <v/>
      </c>
      <c r="B301" s="59" t="str">
        <f t="shared" si="9"/>
        <v/>
      </c>
      <c r="C301" s="58" t="str">
        <f t="shared" si="10"/>
        <v/>
      </c>
      <c r="P301" s="76" t="str">
        <f t="shared" si="11"/>
        <v/>
      </c>
      <c r="Q301" s="76" t="str">
        <f t="shared" si="12"/>
        <v/>
      </c>
      <c r="R301" s="76" t="str">
        <f t="shared" si="13"/>
        <v/>
      </c>
    </row>
    <row r="302" spans="1:18" ht="14.25" customHeight="1">
      <c r="A302" s="58" t="str">
        <f t="shared" si="8"/>
        <v/>
      </c>
      <c r="B302" s="59" t="str">
        <f t="shared" si="9"/>
        <v/>
      </c>
      <c r="C302" s="58" t="str">
        <f t="shared" si="10"/>
        <v/>
      </c>
      <c r="P302" s="76" t="str">
        <f t="shared" si="11"/>
        <v/>
      </c>
      <c r="Q302" s="76" t="str">
        <f t="shared" si="12"/>
        <v/>
      </c>
      <c r="R302" s="76" t="str">
        <f t="shared" si="13"/>
        <v/>
      </c>
    </row>
    <row r="303" spans="1:18" ht="14.25" customHeight="1">
      <c r="A303" s="58" t="str">
        <f t="shared" si="8"/>
        <v/>
      </c>
      <c r="B303" s="59" t="str">
        <f t="shared" si="9"/>
        <v/>
      </c>
      <c r="C303" s="58" t="str">
        <f t="shared" si="10"/>
        <v/>
      </c>
      <c r="P303" s="76" t="str">
        <f t="shared" si="11"/>
        <v/>
      </c>
      <c r="Q303" s="76" t="str">
        <f t="shared" si="12"/>
        <v/>
      </c>
      <c r="R303" s="76" t="str">
        <f t="shared" si="13"/>
        <v/>
      </c>
    </row>
    <row r="304" spans="1:18" ht="14.25" customHeight="1">
      <c r="A304" s="58" t="str">
        <f t="shared" si="8"/>
        <v/>
      </c>
      <c r="B304" s="59" t="str">
        <f t="shared" si="9"/>
        <v/>
      </c>
      <c r="C304" s="58" t="str">
        <f t="shared" si="10"/>
        <v/>
      </c>
      <c r="P304" s="76" t="str">
        <f t="shared" si="11"/>
        <v/>
      </c>
      <c r="Q304" s="76" t="str">
        <f t="shared" si="12"/>
        <v/>
      </c>
      <c r="R304" s="76" t="str">
        <f t="shared" si="13"/>
        <v/>
      </c>
    </row>
    <row r="305" spans="1:18" ht="14.25" customHeight="1">
      <c r="A305" s="58" t="str">
        <f t="shared" si="8"/>
        <v/>
      </c>
      <c r="B305" s="59" t="str">
        <f t="shared" si="9"/>
        <v/>
      </c>
      <c r="C305" s="58" t="str">
        <f t="shared" si="10"/>
        <v/>
      </c>
      <c r="P305" s="76" t="str">
        <f t="shared" si="11"/>
        <v/>
      </c>
      <c r="Q305" s="76" t="str">
        <f t="shared" si="12"/>
        <v/>
      </c>
      <c r="R305" s="76" t="str">
        <f t="shared" si="13"/>
        <v/>
      </c>
    </row>
    <row r="306" spans="1:18" ht="14.25" customHeight="1">
      <c r="A306" s="58" t="str">
        <f t="shared" si="8"/>
        <v/>
      </c>
      <c r="B306" s="59" t="str">
        <f t="shared" si="9"/>
        <v/>
      </c>
      <c r="C306" s="58" t="str">
        <f t="shared" si="10"/>
        <v/>
      </c>
      <c r="P306" s="76" t="str">
        <f t="shared" si="11"/>
        <v/>
      </c>
      <c r="Q306" s="76" t="str">
        <f t="shared" si="12"/>
        <v/>
      </c>
      <c r="R306" s="76" t="str">
        <f t="shared" si="13"/>
        <v/>
      </c>
    </row>
    <row r="307" spans="1:18" ht="14.25" customHeight="1">
      <c r="A307" s="58" t="str">
        <f t="shared" si="8"/>
        <v/>
      </c>
      <c r="B307" s="59" t="str">
        <f t="shared" si="9"/>
        <v/>
      </c>
      <c r="C307" s="58" t="str">
        <f t="shared" si="10"/>
        <v/>
      </c>
      <c r="P307" s="76" t="str">
        <f t="shared" si="11"/>
        <v/>
      </c>
      <c r="Q307" s="76" t="str">
        <f t="shared" si="12"/>
        <v/>
      </c>
      <c r="R307" s="76" t="str">
        <f t="shared" si="13"/>
        <v/>
      </c>
    </row>
    <row r="308" spans="1:18" ht="14.25" customHeight="1">
      <c r="A308" s="58" t="str">
        <f t="shared" si="8"/>
        <v/>
      </c>
      <c r="B308" s="59" t="str">
        <f t="shared" si="9"/>
        <v/>
      </c>
      <c r="C308" s="58" t="str">
        <f t="shared" si="10"/>
        <v/>
      </c>
      <c r="P308" s="76" t="str">
        <f t="shared" si="11"/>
        <v/>
      </c>
      <c r="Q308" s="76" t="str">
        <f t="shared" si="12"/>
        <v/>
      </c>
      <c r="R308" s="76" t="str">
        <f t="shared" si="13"/>
        <v/>
      </c>
    </row>
    <row r="309" spans="1:18" ht="14.25" customHeight="1">
      <c r="A309" s="58" t="str">
        <f t="shared" si="8"/>
        <v/>
      </c>
      <c r="B309" s="59" t="str">
        <f t="shared" si="9"/>
        <v/>
      </c>
      <c r="C309" s="58" t="str">
        <f t="shared" si="10"/>
        <v/>
      </c>
      <c r="P309" s="76" t="str">
        <f t="shared" si="11"/>
        <v/>
      </c>
      <c r="Q309" s="76" t="str">
        <f t="shared" si="12"/>
        <v/>
      </c>
      <c r="R309" s="76" t="str">
        <f t="shared" si="13"/>
        <v/>
      </c>
    </row>
    <row r="310" spans="1:18" ht="14.25" customHeight="1">
      <c r="A310" s="58" t="str">
        <f t="shared" si="8"/>
        <v/>
      </c>
      <c r="B310" s="59" t="str">
        <f t="shared" si="9"/>
        <v/>
      </c>
      <c r="C310" s="58" t="str">
        <f t="shared" si="10"/>
        <v/>
      </c>
      <c r="P310" s="76" t="str">
        <f t="shared" si="11"/>
        <v/>
      </c>
      <c r="Q310" s="76" t="str">
        <f t="shared" si="12"/>
        <v/>
      </c>
      <c r="R310" s="76" t="str">
        <f t="shared" si="13"/>
        <v/>
      </c>
    </row>
    <row r="311" spans="1:18" ht="14.25" customHeight="1">
      <c r="A311" s="58" t="str">
        <f t="shared" si="8"/>
        <v/>
      </c>
      <c r="B311" s="59" t="str">
        <f t="shared" si="9"/>
        <v/>
      </c>
      <c r="C311" s="58" t="str">
        <f t="shared" si="10"/>
        <v/>
      </c>
      <c r="P311" s="76" t="str">
        <f t="shared" si="11"/>
        <v/>
      </c>
      <c r="Q311" s="76" t="str">
        <f t="shared" si="12"/>
        <v/>
      </c>
      <c r="R311" s="76" t="str">
        <f t="shared" si="13"/>
        <v/>
      </c>
    </row>
    <row r="312" spans="1:18" ht="14.25" customHeight="1">
      <c r="A312" s="58" t="str">
        <f t="shared" si="8"/>
        <v/>
      </c>
      <c r="B312" s="59" t="str">
        <f t="shared" si="9"/>
        <v/>
      </c>
      <c r="C312" s="58" t="str">
        <f t="shared" si="10"/>
        <v/>
      </c>
      <c r="P312" s="76" t="str">
        <f t="shared" si="11"/>
        <v/>
      </c>
      <c r="Q312" s="76" t="str">
        <f t="shared" si="12"/>
        <v/>
      </c>
      <c r="R312" s="76" t="str">
        <f t="shared" si="13"/>
        <v/>
      </c>
    </row>
    <row r="313" spans="1:18" ht="14.25" customHeight="1">
      <c r="A313" s="58" t="str">
        <f t="shared" si="8"/>
        <v/>
      </c>
      <c r="B313" s="59" t="str">
        <f t="shared" si="9"/>
        <v/>
      </c>
      <c r="C313" s="58" t="str">
        <f t="shared" si="10"/>
        <v/>
      </c>
      <c r="P313" s="76" t="str">
        <f t="shared" si="11"/>
        <v/>
      </c>
      <c r="Q313" s="76" t="str">
        <f t="shared" si="12"/>
        <v/>
      </c>
      <c r="R313" s="76" t="str">
        <f t="shared" si="13"/>
        <v/>
      </c>
    </row>
    <row r="314" spans="1:18" ht="14.25" customHeight="1">
      <c r="A314" s="58" t="str">
        <f t="shared" si="8"/>
        <v/>
      </c>
      <c r="B314" s="59" t="str">
        <f t="shared" si="9"/>
        <v/>
      </c>
      <c r="C314" s="58" t="str">
        <f t="shared" si="10"/>
        <v/>
      </c>
      <c r="P314" s="76" t="str">
        <f t="shared" si="11"/>
        <v/>
      </c>
      <c r="Q314" s="76" t="str">
        <f t="shared" si="12"/>
        <v/>
      </c>
      <c r="R314" s="76" t="str">
        <f t="shared" si="13"/>
        <v/>
      </c>
    </row>
    <row r="315" spans="1:18" ht="14.25" customHeight="1">
      <c r="A315" s="58" t="str">
        <f t="shared" si="8"/>
        <v/>
      </c>
      <c r="B315" s="59" t="str">
        <f t="shared" si="9"/>
        <v/>
      </c>
      <c r="C315" s="58" t="str">
        <f t="shared" si="10"/>
        <v/>
      </c>
      <c r="P315" s="76" t="str">
        <f t="shared" si="11"/>
        <v/>
      </c>
      <c r="Q315" s="76" t="str">
        <f t="shared" si="12"/>
        <v/>
      </c>
      <c r="R315" s="76" t="str">
        <f t="shared" si="13"/>
        <v/>
      </c>
    </row>
    <row r="316" spans="1:18" ht="14.25" customHeight="1">
      <c r="A316" s="58" t="str">
        <f t="shared" si="8"/>
        <v/>
      </c>
      <c r="B316" s="59" t="str">
        <f t="shared" si="9"/>
        <v/>
      </c>
      <c r="C316" s="58" t="str">
        <f t="shared" si="10"/>
        <v/>
      </c>
      <c r="P316" s="76" t="str">
        <f t="shared" si="11"/>
        <v/>
      </c>
      <c r="Q316" s="76" t="str">
        <f t="shared" si="12"/>
        <v/>
      </c>
      <c r="R316" s="76" t="str">
        <f t="shared" si="13"/>
        <v/>
      </c>
    </row>
    <row r="317" spans="1:18" ht="14.25" customHeight="1">
      <c r="A317" s="58" t="str">
        <f t="shared" si="8"/>
        <v/>
      </c>
      <c r="B317" s="59" t="str">
        <f t="shared" si="9"/>
        <v/>
      </c>
      <c r="C317" s="58" t="str">
        <f t="shared" si="10"/>
        <v/>
      </c>
      <c r="P317" s="76" t="str">
        <f t="shared" si="11"/>
        <v/>
      </c>
      <c r="Q317" s="76" t="str">
        <f t="shared" si="12"/>
        <v/>
      </c>
      <c r="R317" s="76" t="str">
        <f t="shared" si="13"/>
        <v/>
      </c>
    </row>
    <row r="318" spans="1:18" ht="14.25" customHeight="1">
      <c r="A318" s="58" t="str">
        <f t="shared" si="8"/>
        <v/>
      </c>
      <c r="B318" s="59" t="str">
        <f t="shared" si="9"/>
        <v/>
      </c>
      <c r="C318" s="58" t="str">
        <f t="shared" si="10"/>
        <v/>
      </c>
      <c r="P318" s="76" t="str">
        <f t="shared" si="11"/>
        <v/>
      </c>
      <c r="Q318" s="76" t="str">
        <f t="shared" si="12"/>
        <v/>
      </c>
      <c r="R318" s="76" t="str">
        <f t="shared" si="13"/>
        <v/>
      </c>
    </row>
    <row r="319" spans="1:18" ht="14.25" customHeight="1">
      <c r="A319" s="58" t="str">
        <f t="shared" si="8"/>
        <v/>
      </c>
      <c r="B319" s="59" t="str">
        <f t="shared" si="9"/>
        <v/>
      </c>
      <c r="C319" s="58" t="str">
        <f t="shared" si="10"/>
        <v/>
      </c>
      <c r="P319" s="76" t="str">
        <f t="shared" si="11"/>
        <v/>
      </c>
      <c r="Q319" s="76" t="str">
        <f t="shared" si="12"/>
        <v/>
      </c>
      <c r="R319" s="76" t="str">
        <f t="shared" si="13"/>
        <v/>
      </c>
    </row>
    <row r="320" spans="1:18" ht="14.25" customHeight="1">
      <c r="A320" s="58" t="str">
        <f t="shared" si="8"/>
        <v/>
      </c>
      <c r="B320" s="59" t="str">
        <f t="shared" si="9"/>
        <v/>
      </c>
      <c r="C320" s="58" t="str">
        <f t="shared" si="10"/>
        <v/>
      </c>
      <c r="P320" s="76" t="str">
        <f t="shared" si="11"/>
        <v/>
      </c>
      <c r="Q320" s="76" t="str">
        <f t="shared" si="12"/>
        <v/>
      </c>
      <c r="R320" s="76" t="str">
        <f t="shared" si="13"/>
        <v/>
      </c>
    </row>
    <row r="321" spans="1:18" ht="14.25" customHeight="1">
      <c r="A321" s="58" t="str">
        <f t="shared" si="8"/>
        <v/>
      </c>
      <c r="B321" s="59" t="str">
        <f t="shared" si="9"/>
        <v/>
      </c>
      <c r="C321" s="58" t="str">
        <f t="shared" si="10"/>
        <v/>
      </c>
      <c r="P321" s="76" t="str">
        <f t="shared" si="11"/>
        <v/>
      </c>
      <c r="Q321" s="76" t="str">
        <f t="shared" si="12"/>
        <v/>
      </c>
      <c r="R321" s="76" t="str">
        <f t="shared" si="13"/>
        <v/>
      </c>
    </row>
    <row r="322" spans="1:18" ht="14.25" customHeight="1">
      <c r="A322" s="58" t="str">
        <f t="shared" si="8"/>
        <v/>
      </c>
      <c r="B322" s="59" t="str">
        <f t="shared" si="9"/>
        <v/>
      </c>
      <c r="C322" s="58" t="str">
        <f t="shared" si="10"/>
        <v/>
      </c>
      <c r="P322" s="76" t="str">
        <f t="shared" si="11"/>
        <v/>
      </c>
      <c r="Q322" s="76" t="str">
        <f t="shared" si="12"/>
        <v/>
      </c>
      <c r="R322" s="76" t="str">
        <f t="shared" si="13"/>
        <v/>
      </c>
    </row>
    <row r="323" spans="1:18" ht="14.25" customHeight="1">
      <c r="A323" s="58" t="str">
        <f t="shared" si="8"/>
        <v/>
      </c>
      <c r="B323" s="59" t="str">
        <f t="shared" si="9"/>
        <v/>
      </c>
      <c r="C323" s="58" t="str">
        <f t="shared" si="10"/>
        <v/>
      </c>
      <c r="P323" s="76" t="str">
        <f t="shared" si="11"/>
        <v/>
      </c>
      <c r="Q323" s="76" t="str">
        <f t="shared" si="12"/>
        <v/>
      </c>
      <c r="R323" s="76" t="str">
        <f t="shared" si="13"/>
        <v/>
      </c>
    </row>
    <row r="324" spans="1:18" ht="14.25" customHeight="1">
      <c r="A324" s="58" t="str">
        <f t="shared" si="8"/>
        <v/>
      </c>
      <c r="B324" s="59" t="str">
        <f t="shared" si="9"/>
        <v/>
      </c>
      <c r="C324" s="58" t="str">
        <f t="shared" si="10"/>
        <v/>
      </c>
      <c r="P324" s="76" t="str">
        <f t="shared" si="11"/>
        <v/>
      </c>
      <c r="Q324" s="76" t="str">
        <f t="shared" si="12"/>
        <v/>
      </c>
      <c r="R324" s="76" t="str">
        <f t="shared" si="13"/>
        <v/>
      </c>
    </row>
    <row r="325" spans="1:18" ht="14.25" customHeight="1">
      <c r="A325" s="58" t="str">
        <f t="shared" si="8"/>
        <v/>
      </c>
      <c r="B325" s="59" t="str">
        <f t="shared" si="9"/>
        <v/>
      </c>
      <c r="C325" s="58" t="str">
        <f t="shared" si="10"/>
        <v/>
      </c>
      <c r="P325" s="76" t="str">
        <f t="shared" si="11"/>
        <v/>
      </c>
      <c r="Q325" s="76" t="str">
        <f t="shared" si="12"/>
        <v/>
      </c>
      <c r="R325" s="76" t="str">
        <f t="shared" si="13"/>
        <v/>
      </c>
    </row>
    <row r="326" spans="1:18" ht="14.25" customHeight="1">
      <c r="A326" s="58" t="str">
        <f t="shared" si="8"/>
        <v/>
      </c>
      <c r="B326" s="59" t="str">
        <f t="shared" si="9"/>
        <v/>
      </c>
      <c r="C326" s="58" t="str">
        <f t="shared" si="10"/>
        <v/>
      </c>
      <c r="P326" s="76" t="str">
        <f t="shared" si="11"/>
        <v/>
      </c>
      <c r="Q326" s="76" t="str">
        <f t="shared" si="12"/>
        <v/>
      </c>
      <c r="R326" s="76" t="str">
        <f t="shared" si="13"/>
        <v/>
      </c>
    </row>
    <row r="327" spans="1:18" ht="14.25" customHeight="1">
      <c r="A327" s="58" t="str">
        <f t="shared" si="8"/>
        <v/>
      </c>
      <c r="B327" s="59" t="str">
        <f t="shared" si="9"/>
        <v/>
      </c>
      <c r="C327" s="58" t="str">
        <f t="shared" si="10"/>
        <v/>
      </c>
      <c r="P327" s="76" t="str">
        <f t="shared" si="11"/>
        <v/>
      </c>
      <c r="Q327" s="76" t="str">
        <f t="shared" si="12"/>
        <v/>
      </c>
      <c r="R327" s="76" t="str">
        <f t="shared" si="13"/>
        <v/>
      </c>
    </row>
    <row r="328" spans="1:18" ht="14.25" customHeight="1">
      <c r="A328" s="58" t="str">
        <f t="shared" si="8"/>
        <v/>
      </c>
      <c r="B328" s="59" t="str">
        <f t="shared" si="9"/>
        <v/>
      </c>
      <c r="C328" s="58" t="str">
        <f t="shared" si="10"/>
        <v/>
      </c>
      <c r="P328" s="76" t="str">
        <f t="shared" si="11"/>
        <v/>
      </c>
      <c r="Q328" s="76" t="str">
        <f t="shared" si="12"/>
        <v/>
      </c>
      <c r="R328" s="76" t="str">
        <f t="shared" si="13"/>
        <v/>
      </c>
    </row>
    <row r="329" spans="1:18" ht="14.25" customHeight="1">
      <c r="A329" s="58" t="str">
        <f t="shared" si="8"/>
        <v/>
      </c>
      <c r="B329" s="59" t="str">
        <f t="shared" si="9"/>
        <v/>
      </c>
      <c r="C329" s="58" t="str">
        <f t="shared" si="10"/>
        <v/>
      </c>
      <c r="P329" s="76" t="str">
        <f t="shared" si="11"/>
        <v/>
      </c>
      <c r="Q329" s="76" t="str">
        <f t="shared" si="12"/>
        <v/>
      </c>
      <c r="R329" s="76" t="str">
        <f t="shared" si="13"/>
        <v/>
      </c>
    </row>
    <row r="330" spans="1:18" ht="14.25" customHeight="1">
      <c r="A330" s="58" t="str">
        <f t="shared" si="8"/>
        <v/>
      </c>
      <c r="B330" s="59" t="str">
        <f t="shared" si="9"/>
        <v/>
      </c>
      <c r="C330" s="58" t="str">
        <f t="shared" si="10"/>
        <v/>
      </c>
      <c r="P330" s="76" t="str">
        <f t="shared" si="11"/>
        <v/>
      </c>
      <c r="Q330" s="76" t="str">
        <f t="shared" si="12"/>
        <v/>
      </c>
      <c r="R330" s="76" t="str">
        <f t="shared" si="13"/>
        <v/>
      </c>
    </row>
    <row r="331" spans="1:18" ht="14.25" customHeight="1">
      <c r="A331" s="58" t="str">
        <f t="shared" si="8"/>
        <v/>
      </c>
      <c r="B331" s="59" t="str">
        <f t="shared" si="9"/>
        <v/>
      </c>
      <c r="C331" s="58" t="str">
        <f t="shared" si="10"/>
        <v/>
      </c>
      <c r="P331" s="76" t="str">
        <f t="shared" si="11"/>
        <v/>
      </c>
      <c r="Q331" s="76" t="str">
        <f t="shared" si="12"/>
        <v/>
      </c>
      <c r="R331" s="76" t="str">
        <f t="shared" si="13"/>
        <v/>
      </c>
    </row>
    <row r="332" spans="1:18" ht="14.25" customHeight="1">
      <c r="A332" s="58" t="str">
        <f t="shared" si="8"/>
        <v/>
      </c>
      <c r="B332" s="59" t="str">
        <f t="shared" si="9"/>
        <v/>
      </c>
      <c r="C332" s="58" t="str">
        <f t="shared" si="10"/>
        <v/>
      </c>
      <c r="P332" s="76" t="str">
        <f t="shared" si="11"/>
        <v/>
      </c>
      <c r="Q332" s="76" t="str">
        <f t="shared" si="12"/>
        <v/>
      </c>
      <c r="R332" s="76" t="str">
        <f t="shared" si="13"/>
        <v/>
      </c>
    </row>
    <row r="333" spans="1:18" ht="14.25" customHeight="1">
      <c r="A333" s="58" t="str">
        <f t="shared" si="8"/>
        <v/>
      </c>
      <c r="B333" s="59" t="str">
        <f t="shared" si="9"/>
        <v/>
      </c>
      <c r="C333" s="58" t="str">
        <f t="shared" si="10"/>
        <v/>
      </c>
      <c r="P333" s="76" t="str">
        <f t="shared" si="11"/>
        <v/>
      </c>
      <c r="Q333" s="76" t="str">
        <f t="shared" si="12"/>
        <v/>
      </c>
      <c r="R333" s="76" t="str">
        <f t="shared" si="13"/>
        <v/>
      </c>
    </row>
    <row r="334" spans="1:18" ht="14.25" customHeight="1">
      <c r="A334" s="58" t="str">
        <f t="shared" si="8"/>
        <v/>
      </c>
      <c r="B334" s="59" t="str">
        <f t="shared" si="9"/>
        <v/>
      </c>
      <c r="C334" s="58" t="str">
        <f t="shared" si="10"/>
        <v/>
      </c>
      <c r="P334" s="76" t="str">
        <f t="shared" si="11"/>
        <v/>
      </c>
      <c r="Q334" s="76" t="str">
        <f t="shared" si="12"/>
        <v/>
      </c>
      <c r="R334" s="76" t="str">
        <f t="shared" si="13"/>
        <v/>
      </c>
    </row>
    <row r="335" spans="1:18" ht="14.25" customHeight="1">
      <c r="A335" s="58" t="str">
        <f t="shared" si="8"/>
        <v/>
      </c>
      <c r="B335" s="59" t="str">
        <f t="shared" si="9"/>
        <v/>
      </c>
      <c r="C335" s="58" t="str">
        <f t="shared" si="10"/>
        <v/>
      </c>
      <c r="P335" s="76" t="str">
        <f t="shared" si="11"/>
        <v/>
      </c>
      <c r="Q335" s="76" t="str">
        <f t="shared" si="12"/>
        <v/>
      </c>
      <c r="R335" s="76" t="str">
        <f t="shared" si="13"/>
        <v/>
      </c>
    </row>
    <row r="336" spans="1:18" ht="14.25" customHeight="1">
      <c r="A336" s="58" t="str">
        <f t="shared" si="8"/>
        <v/>
      </c>
      <c r="B336" s="59" t="str">
        <f t="shared" si="9"/>
        <v/>
      </c>
      <c r="C336" s="58" t="str">
        <f t="shared" si="10"/>
        <v/>
      </c>
      <c r="P336" s="76" t="str">
        <f t="shared" si="11"/>
        <v/>
      </c>
      <c r="Q336" s="76" t="str">
        <f t="shared" si="12"/>
        <v/>
      </c>
      <c r="R336" s="76" t="str">
        <f t="shared" si="13"/>
        <v/>
      </c>
    </row>
    <row r="337" spans="1:18" ht="14.25" customHeight="1">
      <c r="A337" s="58" t="str">
        <f t="shared" si="8"/>
        <v/>
      </c>
      <c r="B337" s="59" t="str">
        <f t="shared" si="9"/>
        <v/>
      </c>
      <c r="C337" s="58" t="str">
        <f t="shared" si="10"/>
        <v/>
      </c>
      <c r="P337" s="76" t="str">
        <f t="shared" si="11"/>
        <v/>
      </c>
      <c r="Q337" s="76" t="str">
        <f t="shared" si="12"/>
        <v/>
      </c>
      <c r="R337" s="76" t="str">
        <f t="shared" si="13"/>
        <v/>
      </c>
    </row>
    <row r="338" spans="1:18" ht="14.25" customHeight="1">
      <c r="A338" s="58" t="str">
        <f t="shared" si="8"/>
        <v/>
      </c>
      <c r="B338" s="59" t="str">
        <f t="shared" si="9"/>
        <v/>
      </c>
      <c r="C338" s="58" t="str">
        <f t="shared" si="10"/>
        <v/>
      </c>
      <c r="P338" s="76" t="str">
        <f t="shared" si="11"/>
        <v/>
      </c>
      <c r="Q338" s="76" t="str">
        <f t="shared" si="12"/>
        <v/>
      </c>
      <c r="R338" s="76" t="str">
        <f t="shared" si="13"/>
        <v/>
      </c>
    </row>
    <row r="339" spans="1:18" ht="14.25" customHeight="1">
      <c r="A339" s="58" t="str">
        <f t="shared" si="8"/>
        <v/>
      </c>
      <c r="B339" s="59" t="str">
        <f t="shared" si="9"/>
        <v/>
      </c>
      <c r="C339" s="58" t="str">
        <f t="shared" si="10"/>
        <v/>
      </c>
      <c r="P339" s="76" t="str">
        <f t="shared" si="11"/>
        <v/>
      </c>
      <c r="Q339" s="76" t="str">
        <f t="shared" si="12"/>
        <v/>
      </c>
      <c r="R339" s="76" t="str">
        <f t="shared" si="13"/>
        <v/>
      </c>
    </row>
    <row r="340" spans="1:18" ht="14.25" customHeight="1">
      <c r="A340" s="58" t="str">
        <f t="shared" si="8"/>
        <v/>
      </c>
      <c r="B340" s="59" t="str">
        <f t="shared" si="9"/>
        <v/>
      </c>
      <c r="C340" s="58" t="str">
        <f t="shared" si="10"/>
        <v/>
      </c>
      <c r="P340" s="76" t="str">
        <f t="shared" si="11"/>
        <v/>
      </c>
      <c r="Q340" s="76" t="str">
        <f t="shared" si="12"/>
        <v/>
      </c>
      <c r="R340" s="76" t="str">
        <f t="shared" si="13"/>
        <v/>
      </c>
    </row>
    <row r="341" spans="1:18" ht="14.25" customHeight="1">
      <c r="A341" s="58" t="str">
        <f t="shared" si="8"/>
        <v/>
      </c>
      <c r="B341" s="59" t="str">
        <f t="shared" si="9"/>
        <v/>
      </c>
      <c r="C341" s="58" t="str">
        <f t="shared" si="10"/>
        <v/>
      </c>
      <c r="P341" s="76" t="str">
        <f t="shared" si="11"/>
        <v/>
      </c>
      <c r="Q341" s="76" t="str">
        <f t="shared" si="12"/>
        <v/>
      </c>
      <c r="R341" s="76" t="str">
        <f t="shared" si="13"/>
        <v/>
      </c>
    </row>
    <row r="342" spans="1:18" ht="14.25" customHeight="1">
      <c r="A342" s="58" t="str">
        <f t="shared" si="8"/>
        <v/>
      </c>
      <c r="B342" s="59" t="str">
        <f t="shared" si="9"/>
        <v/>
      </c>
      <c r="C342" s="58" t="str">
        <f t="shared" si="10"/>
        <v/>
      </c>
      <c r="P342" s="76" t="str">
        <f t="shared" si="11"/>
        <v/>
      </c>
      <c r="Q342" s="76" t="str">
        <f t="shared" si="12"/>
        <v/>
      </c>
      <c r="R342" s="76" t="str">
        <f t="shared" si="13"/>
        <v/>
      </c>
    </row>
    <row r="343" spans="1:18" ht="14.25" customHeight="1">
      <c r="A343" s="58" t="str">
        <f t="shared" si="8"/>
        <v/>
      </c>
      <c r="B343" s="59" t="str">
        <f t="shared" si="9"/>
        <v/>
      </c>
      <c r="C343" s="58" t="str">
        <f t="shared" si="10"/>
        <v/>
      </c>
      <c r="P343" s="76" t="str">
        <f t="shared" si="11"/>
        <v/>
      </c>
      <c r="Q343" s="76" t="str">
        <f t="shared" si="12"/>
        <v/>
      </c>
      <c r="R343" s="76" t="str">
        <f t="shared" si="13"/>
        <v/>
      </c>
    </row>
    <row r="344" spans="1:18" ht="14.25" customHeight="1">
      <c r="A344" s="58" t="str">
        <f t="shared" si="8"/>
        <v/>
      </c>
      <c r="B344" s="59" t="str">
        <f t="shared" si="9"/>
        <v/>
      </c>
      <c r="C344" s="58" t="str">
        <f t="shared" si="10"/>
        <v/>
      </c>
      <c r="P344" s="76" t="str">
        <f t="shared" si="11"/>
        <v/>
      </c>
      <c r="Q344" s="76" t="str">
        <f t="shared" si="12"/>
        <v/>
      </c>
      <c r="R344" s="76" t="str">
        <f t="shared" si="13"/>
        <v/>
      </c>
    </row>
    <row r="345" spans="1:18" ht="14.25" customHeight="1">
      <c r="A345" s="58" t="str">
        <f t="shared" si="8"/>
        <v/>
      </c>
      <c r="B345" s="59" t="str">
        <f t="shared" si="9"/>
        <v/>
      </c>
      <c r="C345" s="58" t="str">
        <f t="shared" si="10"/>
        <v/>
      </c>
      <c r="P345" s="76" t="str">
        <f t="shared" si="11"/>
        <v/>
      </c>
      <c r="Q345" s="76" t="str">
        <f t="shared" si="12"/>
        <v/>
      </c>
      <c r="R345" s="76" t="str">
        <f t="shared" si="13"/>
        <v/>
      </c>
    </row>
    <row r="346" spans="1:18" ht="14.25" customHeight="1">
      <c r="A346" s="58" t="str">
        <f t="shared" si="8"/>
        <v/>
      </c>
      <c r="B346" s="59" t="str">
        <f t="shared" si="9"/>
        <v/>
      </c>
      <c r="C346" s="58" t="str">
        <f t="shared" si="10"/>
        <v/>
      </c>
      <c r="P346" s="76" t="str">
        <f t="shared" si="11"/>
        <v/>
      </c>
      <c r="Q346" s="76" t="str">
        <f t="shared" si="12"/>
        <v/>
      </c>
      <c r="R346" s="76" t="str">
        <f t="shared" si="13"/>
        <v/>
      </c>
    </row>
    <row r="347" spans="1:18" ht="14.25" customHeight="1">
      <c r="A347" s="58" t="str">
        <f t="shared" si="8"/>
        <v/>
      </c>
      <c r="B347" s="59" t="str">
        <f t="shared" si="9"/>
        <v/>
      </c>
      <c r="C347" s="58" t="str">
        <f t="shared" si="10"/>
        <v/>
      </c>
      <c r="P347" s="76" t="str">
        <f t="shared" si="11"/>
        <v/>
      </c>
      <c r="Q347" s="76" t="str">
        <f t="shared" si="12"/>
        <v/>
      </c>
      <c r="R347" s="76" t="str">
        <f t="shared" si="13"/>
        <v/>
      </c>
    </row>
    <row r="348" spans="1:18" ht="14.25" customHeight="1">
      <c r="A348" s="58" t="str">
        <f t="shared" si="8"/>
        <v/>
      </c>
      <c r="B348" s="59" t="str">
        <f t="shared" si="9"/>
        <v/>
      </c>
      <c r="C348" s="58" t="str">
        <f t="shared" si="10"/>
        <v/>
      </c>
      <c r="P348" s="76" t="str">
        <f t="shared" si="11"/>
        <v/>
      </c>
      <c r="Q348" s="76" t="str">
        <f t="shared" si="12"/>
        <v/>
      </c>
      <c r="R348" s="76" t="str">
        <f t="shared" si="13"/>
        <v/>
      </c>
    </row>
    <row r="349" spans="1:18" ht="14.25" customHeight="1">
      <c r="A349" s="58" t="str">
        <f t="shared" si="8"/>
        <v/>
      </c>
      <c r="B349" s="59" t="str">
        <f t="shared" si="9"/>
        <v/>
      </c>
      <c r="C349" s="58" t="str">
        <f t="shared" si="10"/>
        <v/>
      </c>
      <c r="P349" s="76" t="str">
        <f t="shared" si="11"/>
        <v/>
      </c>
      <c r="Q349" s="76" t="str">
        <f t="shared" si="12"/>
        <v/>
      </c>
      <c r="R349" s="76" t="str">
        <f t="shared" si="13"/>
        <v/>
      </c>
    </row>
    <row r="350" spans="1:18" ht="14.25" customHeight="1">
      <c r="A350" s="58" t="str">
        <f t="shared" si="8"/>
        <v/>
      </c>
      <c r="B350" s="59" t="str">
        <f t="shared" si="9"/>
        <v/>
      </c>
      <c r="C350" s="58" t="str">
        <f t="shared" si="10"/>
        <v/>
      </c>
      <c r="P350" s="76" t="str">
        <f t="shared" si="11"/>
        <v/>
      </c>
      <c r="Q350" s="76" t="str">
        <f t="shared" si="12"/>
        <v/>
      </c>
      <c r="R350" s="76" t="str">
        <f t="shared" si="13"/>
        <v/>
      </c>
    </row>
    <row r="351" spans="1:18" ht="14.25" customHeight="1">
      <c r="A351" s="58" t="str">
        <f t="shared" si="8"/>
        <v/>
      </c>
      <c r="B351" s="59" t="str">
        <f t="shared" si="9"/>
        <v/>
      </c>
      <c r="C351" s="58" t="str">
        <f t="shared" si="10"/>
        <v/>
      </c>
      <c r="P351" s="76" t="str">
        <f t="shared" si="11"/>
        <v/>
      </c>
      <c r="Q351" s="76" t="str">
        <f t="shared" si="12"/>
        <v/>
      </c>
      <c r="R351" s="76" t="str">
        <f t="shared" si="13"/>
        <v/>
      </c>
    </row>
    <row r="352" spans="1:18" ht="14.25" customHeight="1">
      <c r="A352" s="58" t="str">
        <f t="shared" si="8"/>
        <v/>
      </c>
      <c r="B352" s="59" t="str">
        <f t="shared" si="9"/>
        <v/>
      </c>
      <c r="C352" s="58" t="str">
        <f t="shared" si="10"/>
        <v/>
      </c>
      <c r="P352" s="76" t="str">
        <f t="shared" si="11"/>
        <v/>
      </c>
      <c r="Q352" s="76" t="str">
        <f t="shared" si="12"/>
        <v/>
      </c>
      <c r="R352" s="76" t="str">
        <f t="shared" si="13"/>
        <v/>
      </c>
    </row>
    <row r="353" spans="1:18" ht="14.25" customHeight="1">
      <c r="A353" s="58" t="str">
        <f t="shared" si="8"/>
        <v/>
      </c>
      <c r="B353" s="59" t="str">
        <f t="shared" si="9"/>
        <v/>
      </c>
      <c r="C353" s="58" t="str">
        <f t="shared" si="10"/>
        <v/>
      </c>
      <c r="P353" s="76" t="str">
        <f t="shared" si="11"/>
        <v/>
      </c>
      <c r="Q353" s="76" t="str">
        <f t="shared" si="12"/>
        <v/>
      </c>
      <c r="R353" s="76" t="str">
        <f t="shared" si="13"/>
        <v/>
      </c>
    </row>
    <row r="354" spans="1:18" ht="14.25" customHeight="1">
      <c r="A354" s="58" t="str">
        <f t="shared" si="8"/>
        <v/>
      </c>
      <c r="B354" s="59" t="str">
        <f t="shared" si="9"/>
        <v/>
      </c>
      <c r="C354" s="58" t="str">
        <f t="shared" si="10"/>
        <v/>
      </c>
      <c r="P354" s="76" t="str">
        <f t="shared" si="11"/>
        <v/>
      </c>
      <c r="Q354" s="76" t="str">
        <f t="shared" si="12"/>
        <v/>
      </c>
      <c r="R354" s="76" t="str">
        <f t="shared" si="13"/>
        <v/>
      </c>
    </row>
    <row r="355" spans="1:18" ht="14.25" customHeight="1">
      <c r="A355" s="58" t="str">
        <f t="shared" si="8"/>
        <v/>
      </c>
      <c r="B355" s="59" t="str">
        <f t="shared" si="9"/>
        <v/>
      </c>
      <c r="C355" s="58" t="str">
        <f t="shared" si="10"/>
        <v/>
      </c>
      <c r="P355" s="76" t="str">
        <f t="shared" si="11"/>
        <v/>
      </c>
      <c r="Q355" s="76" t="str">
        <f t="shared" si="12"/>
        <v/>
      </c>
      <c r="R355" s="76" t="str">
        <f t="shared" si="13"/>
        <v/>
      </c>
    </row>
    <row r="356" spans="1:18" ht="14.25" customHeight="1">
      <c r="A356" s="58" t="str">
        <f t="shared" si="8"/>
        <v/>
      </c>
      <c r="B356" s="59" t="str">
        <f t="shared" si="9"/>
        <v/>
      </c>
      <c r="C356" s="58" t="str">
        <f t="shared" si="10"/>
        <v/>
      </c>
      <c r="P356" s="76" t="str">
        <f t="shared" si="11"/>
        <v/>
      </c>
      <c r="Q356" s="76" t="str">
        <f t="shared" si="12"/>
        <v/>
      </c>
      <c r="R356" s="76" t="str">
        <f t="shared" si="13"/>
        <v/>
      </c>
    </row>
    <row r="357" spans="1:18" ht="14.25" customHeight="1">
      <c r="A357" s="58" t="str">
        <f t="shared" si="8"/>
        <v/>
      </c>
      <c r="B357" s="59" t="str">
        <f t="shared" si="9"/>
        <v/>
      </c>
      <c r="C357" s="58" t="str">
        <f t="shared" si="10"/>
        <v/>
      </c>
      <c r="P357" s="76" t="str">
        <f t="shared" si="11"/>
        <v/>
      </c>
      <c r="Q357" s="76" t="str">
        <f t="shared" si="12"/>
        <v/>
      </c>
      <c r="R357" s="76" t="str">
        <f t="shared" si="13"/>
        <v/>
      </c>
    </row>
    <row r="358" spans="1:18" ht="14.25" customHeight="1">
      <c r="A358" s="58" t="str">
        <f t="shared" si="8"/>
        <v/>
      </c>
      <c r="B358" s="59" t="str">
        <f t="shared" si="9"/>
        <v/>
      </c>
      <c r="C358" s="58" t="str">
        <f t="shared" si="10"/>
        <v/>
      </c>
      <c r="P358" s="76" t="str">
        <f t="shared" si="11"/>
        <v/>
      </c>
      <c r="Q358" s="76" t="str">
        <f t="shared" si="12"/>
        <v/>
      </c>
      <c r="R358" s="76" t="str">
        <f t="shared" si="13"/>
        <v/>
      </c>
    </row>
    <row r="359" spans="1:18" ht="14.25" customHeight="1">
      <c r="A359" s="58" t="str">
        <f t="shared" si="8"/>
        <v/>
      </c>
      <c r="B359" s="59" t="str">
        <f t="shared" si="9"/>
        <v/>
      </c>
      <c r="C359" s="58" t="str">
        <f t="shared" si="10"/>
        <v/>
      </c>
      <c r="P359" s="76" t="str">
        <f t="shared" si="11"/>
        <v/>
      </c>
      <c r="Q359" s="76" t="str">
        <f t="shared" si="12"/>
        <v/>
      </c>
      <c r="R359" s="76" t="str">
        <f t="shared" si="13"/>
        <v/>
      </c>
    </row>
    <row r="360" spans="1:18" ht="14.25" customHeight="1">
      <c r="A360" s="58" t="str">
        <f t="shared" si="8"/>
        <v/>
      </c>
      <c r="B360" s="59" t="str">
        <f t="shared" si="9"/>
        <v/>
      </c>
      <c r="C360" s="58" t="str">
        <f t="shared" si="10"/>
        <v/>
      </c>
      <c r="P360" s="76" t="str">
        <f t="shared" si="11"/>
        <v/>
      </c>
      <c r="Q360" s="76" t="str">
        <f t="shared" si="12"/>
        <v/>
      </c>
      <c r="R360" s="76" t="str">
        <f t="shared" si="13"/>
        <v/>
      </c>
    </row>
    <row r="361" spans="1:18" ht="14.25" customHeight="1">
      <c r="A361" s="58" t="str">
        <f t="shared" si="8"/>
        <v/>
      </c>
      <c r="B361" s="59" t="str">
        <f t="shared" si="9"/>
        <v/>
      </c>
      <c r="C361" s="58" t="str">
        <f t="shared" si="10"/>
        <v/>
      </c>
      <c r="P361" s="76" t="str">
        <f t="shared" si="11"/>
        <v/>
      </c>
      <c r="Q361" s="76" t="str">
        <f t="shared" si="12"/>
        <v/>
      </c>
      <c r="R361" s="76" t="str">
        <f t="shared" si="13"/>
        <v/>
      </c>
    </row>
    <row r="362" spans="1:18" ht="14.25" customHeight="1">
      <c r="A362" s="58" t="str">
        <f t="shared" si="8"/>
        <v/>
      </c>
      <c r="B362" s="59" t="str">
        <f t="shared" si="9"/>
        <v/>
      </c>
      <c r="C362" s="58" t="str">
        <f t="shared" si="10"/>
        <v/>
      </c>
      <c r="P362" s="76" t="str">
        <f t="shared" si="11"/>
        <v/>
      </c>
      <c r="Q362" s="76" t="str">
        <f t="shared" si="12"/>
        <v/>
      </c>
      <c r="R362" s="76" t="str">
        <f t="shared" si="13"/>
        <v/>
      </c>
    </row>
    <row r="363" spans="1:18" ht="14.25" customHeight="1">
      <c r="A363" s="58" t="str">
        <f t="shared" si="8"/>
        <v/>
      </c>
      <c r="B363" s="59" t="str">
        <f t="shared" si="9"/>
        <v/>
      </c>
      <c r="C363" s="58" t="str">
        <f t="shared" si="10"/>
        <v/>
      </c>
      <c r="P363" s="76" t="str">
        <f t="shared" si="11"/>
        <v/>
      </c>
      <c r="Q363" s="76" t="str">
        <f t="shared" si="12"/>
        <v/>
      </c>
      <c r="R363" s="76" t="str">
        <f t="shared" si="13"/>
        <v/>
      </c>
    </row>
    <row r="364" spans="1:18" ht="14.25" customHeight="1">
      <c r="A364" s="58" t="str">
        <f t="shared" si="8"/>
        <v/>
      </c>
      <c r="B364" s="59" t="str">
        <f t="shared" si="9"/>
        <v/>
      </c>
      <c r="C364" s="58" t="str">
        <f t="shared" si="10"/>
        <v/>
      </c>
      <c r="P364" s="76" t="str">
        <f t="shared" si="11"/>
        <v/>
      </c>
      <c r="Q364" s="76" t="str">
        <f t="shared" si="12"/>
        <v/>
      </c>
      <c r="R364" s="76" t="str">
        <f t="shared" si="13"/>
        <v/>
      </c>
    </row>
    <row r="365" spans="1:18" ht="14.25" customHeight="1">
      <c r="A365" s="58" t="str">
        <f t="shared" si="8"/>
        <v/>
      </c>
      <c r="B365" s="59" t="str">
        <f t="shared" si="9"/>
        <v/>
      </c>
      <c r="C365" s="58" t="str">
        <f t="shared" si="10"/>
        <v/>
      </c>
      <c r="P365" s="76" t="str">
        <f t="shared" si="11"/>
        <v/>
      </c>
      <c r="Q365" s="76" t="str">
        <f t="shared" si="12"/>
        <v/>
      </c>
      <c r="R365" s="76" t="str">
        <f t="shared" si="13"/>
        <v/>
      </c>
    </row>
    <row r="366" spans="1:18" ht="14.25" customHeight="1">
      <c r="A366" s="58" t="str">
        <f t="shared" si="8"/>
        <v/>
      </c>
      <c r="B366" s="59" t="str">
        <f t="shared" si="9"/>
        <v/>
      </c>
      <c r="C366" s="58" t="str">
        <f t="shared" si="10"/>
        <v/>
      </c>
      <c r="P366" s="76" t="str">
        <f t="shared" si="11"/>
        <v/>
      </c>
      <c r="Q366" s="76" t="str">
        <f t="shared" si="12"/>
        <v/>
      </c>
      <c r="R366" s="76" t="str">
        <f t="shared" si="13"/>
        <v/>
      </c>
    </row>
    <row r="367" spans="1:18" ht="14.25" customHeight="1">
      <c r="A367" s="58" t="str">
        <f t="shared" si="8"/>
        <v/>
      </c>
      <c r="B367" s="59" t="str">
        <f t="shared" si="9"/>
        <v/>
      </c>
      <c r="C367" s="58" t="str">
        <f t="shared" si="10"/>
        <v/>
      </c>
      <c r="P367" s="76" t="str">
        <f t="shared" si="11"/>
        <v/>
      </c>
      <c r="Q367" s="76" t="str">
        <f t="shared" si="12"/>
        <v/>
      </c>
      <c r="R367" s="76" t="str">
        <f t="shared" si="13"/>
        <v/>
      </c>
    </row>
    <row r="368" spans="1:18" ht="14.25" customHeight="1">
      <c r="A368" s="58" t="str">
        <f t="shared" si="8"/>
        <v/>
      </c>
      <c r="B368" s="59" t="str">
        <f t="shared" si="9"/>
        <v/>
      </c>
      <c r="C368" s="58" t="str">
        <f t="shared" si="10"/>
        <v/>
      </c>
      <c r="P368" s="76" t="str">
        <f t="shared" si="11"/>
        <v/>
      </c>
      <c r="Q368" s="76" t="str">
        <f t="shared" si="12"/>
        <v/>
      </c>
      <c r="R368" s="76" t="str">
        <f t="shared" si="13"/>
        <v/>
      </c>
    </row>
    <row r="369" spans="1:18" ht="14.25" customHeight="1">
      <c r="A369" s="58" t="str">
        <f t="shared" si="8"/>
        <v/>
      </c>
      <c r="B369" s="59" t="str">
        <f t="shared" si="9"/>
        <v/>
      </c>
      <c r="C369" s="58" t="str">
        <f t="shared" si="10"/>
        <v/>
      </c>
      <c r="P369" s="76" t="str">
        <f t="shared" si="11"/>
        <v/>
      </c>
      <c r="Q369" s="76" t="str">
        <f t="shared" si="12"/>
        <v/>
      </c>
      <c r="R369" s="76" t="str">
        <f t="shared" si="13"/>
        <v/>
      </c>
    </row>
    <row r="370" spans="1:18" ht="14.25" customHeight="1">
      <c r="A370" s="58" t="str">
        <f t="shared" si="8"/>
        <v/>
      </c>
      <c r="B370" s="59" t="str">
        <f t="shared" si="9"/>
        <v/>
      </c>
      <c r="C370" s="58" t="str">
        <f t="shared" si="10"/>
        <v/>
      </c>
      <c r="P370" s="76" t="str">
        <f t="shared" si="11"/>
        <v/>
      </c>
      <c r="Q370" s="76" t="str">
        <f t="shared" si="12"/>
        <v/>
      </c>
      <c r="R370" s="76" t="str">
        <f t="shared" si="13"/>
        <v/>
      </c>
    </row>
    <row r="371" spans="1:18" ht="14.25" customHeight="1">
      <c r="A371" s="58" t="str">
        <f t="shared" si="8"/>
        <v/>
      </c>
      <c r="B371" s="59" t="str">
        <f t="shared" si="9"/>
        <v/>
      </c>
      <c r="C371" s="58" t="str">
        <f t="shared" si="10"/>
        <v/>
      </c>
      <c r="P371" s="76" t="str">
        <f t="shared" si="11"/>
        <v/>
      </c>
      <c r="Q371" s="76" t="str">
        <f t="shared" si="12"/>
        <v/>
      </c>
      <c r="R371" s="76" t="str">
        <f t="shared" si="13"/>
        <v/>
      </c>
    </row>
    <row r="372" spans="1:18" ht="14.25" customHeight="1">
      <c r="A372" s="58" t="str">
        <f t="shared" si="8"/>
        <v/>
      </c>
      <c r="B372" s="59" t="str">
        <f t="shared" si="9"/>
        <v/>
      </c>
      <c r="C372" s="58" t="str">
        <f t="shared" si="10"/>
        <v/>
      </c>
      <c r="P372" s="76" t="str">
        <f t="shared" si="11"/>
        <v/>
      </c>
      <c r="Q372" s="76" t="str">
        <f t="shared" si="12"/>
        <v/>
      </c>
      <c r="R372" s="76" t="str">
        <f t="shared" si="13"/>
        <v/>
      </c>
    </row>
    <row r="373" spans="1:18" ht="14.25" customHeight="1">
      <c r="A373" s="58" t="str">
        <f t="shared" si="8"/>
        <v/>
      </c>
      <c r="B373" s="59" t="str">
        <f t="shared" si="9"/>
        <v/>
      </c>
      <c r="C373" s="58" t="str">
        <f t="shared" si="10"/>
        <v/>
      </c>
      <c r="P373" s="76" t="str">
        <f t="shared" si="11"/>
        <v/>
      </c>
      <c r="Q373" s="76" t="str">
        <f t="shared" si="12"/>
        <v/>
      </c>
      <c r="R373" s="76" t="str">
        <f t="shared" si="13"/>
        <v/>
      </c>
    </row>
    <row r="374" spans="1:18" ht="14.25" customHeight="1">
      <c r="A374" s="58" t="str">
        <f t="shared" si="8"/>
        <v/>
      </c>
      <c r="B374" s="59" t="str">
        <f t="shared" si="9"/>
        <v/>
      </c>
      <c r="C374" s="58" t="str">
        <f t="shared" si="10"/>
        <v/>
      </c>
      <c r="P374" s="76" t="str">
        <f t="shared" si="11"/>
        <v/>
      </c>
      <c r="Q374" s="76" t="str">
        <f t="shared" si="12"/>
        <v/>
      </c>
      <c r="R374" s="76" t="str">
        <f t="shared" si="13"/>
        <v/>
      </c>
    </row>
    <row r="375" spans="1:18" ht="14.25" customHeight="1">
      <c r="A375" s="58" t="str">
        <f t="shared" si="8"/>
        <v/>
      </c>
      <c r="B375" s="59" t="str">
        <f t="shared" si="9"/>
        <v/>
      </c>
      <c r="C375" s="58" t="str">
        <f t="shared" si="10"/>
        <v/>
      </c>
      <c r="P375" s="76" t="str">
        <f t="shared" si="11"/>
        <v/>
      </c>
      <c r="Q375" s="76" t="str">
        <f t="shared" si="12"/>
        <v/>
      </c>
      <c r="R375" s="76" t="str">
        <f t="shared" si="13"/>
        <v/>
      </c>
    </row>
    <row r="376" spans="1:18" ht="14.25" customHeight="1">
      <c r="A376" s="58" t="str">
        <f t="shared" si="8"/>
        <v/>
      </c>
      <c r="B376" s="59" t="str">
        <f t="shared" si="9"/>
        <v/>
      </c>
      <c r="C376" s="58" t="str">
        <f t="shared" si="10"/>
        <v/>
      </c>
      <c r="P376" s="76" t="str">
        <f t="shared" si="11"/>
        <v/>
      </c>
      <c r="Q376" s="76" t="str">
        <f t="shared" si="12"/>
        <v/>
      </c>
      <c r="R376" s="76" t="str">
        <f t="shared" si="13"/>
        <v/>
      </c>
    </row>
    <row r="377" spans="1:18" ht="14.25" customHeight="1">
      <c r="A377" s="58" t="str">
        <f t="shared" si="8"/>
        <v/>
      </c>
      <c r="B377" s="59" t="str">
        <f t="shared" si="9"/>
        <v/>
      </c>
      <c r="C377" s="58" t="str">
        <f t="shared" si="10"/>
        <v/>
      </c>
      <c r="P377" s="76" t="str">
        <f t="shared" si="11"/>
        <v/>
      </c>
      <c r="Q377" s="76" t="str">
        <f t="shared" si="12"/>
        <v/>
      </c>
      <c r="R377" s="76" t="str">
        <f t="shared" si="13"/>
        <v/>
      </c>
    </row>
    <row r="378" spans="1:18" ht="14.25" customHeight="1">
      <c r="A378" s="58" t="str">
        <f t="shared" si="8"/>
        <v/>
      </c>
      <c r="B378" s="59" t="str">
        <f t="shared" si="9"/>
        <v/>
      </c>
      <c r="C378" s="58" t="str">
        <f t="shared" si="10"/>
        <v/>
      </c>
      <c r="P378" s="76" t="str">
        <f t="shared" si="11"/>
        <v/>
      </c>
      <c r="Q378" s="76" t="str">
        <f t="shared" si="12"/>
        <v/>
      </c>
      <c r="R378" s="76" t="str">
        <f t="shared" si="13"/>
        <v/>
      </c>
    </row>
    <row r="379" spans="1:18" ht="14.25" customHeight="1">
      <c r="A379" s="58" t="str">
        <f t="shared" si="8"/>
        <v/>
      </c>
      <c r="B379" s="59" t="str">
        <f t="shared" si="9"/>
        <v/>
      </c>
      <c r="C379" s="58" t="str">
        <f t="shared" si="10"/>
        <v/>
      </c>
      <c r="P379" s="76" t="str">
        <f t="shared" si="11"/>
        <v/>
      </c>
      <c r="Q379" s="76" t="str">
        <f t="shared" si="12"/>
        <v/>
      </c>
      <c r="R379" s="76" t="str">
        <f t="shared" si="13"/>
        <v/>
      </c>
    </row>
    <row r="380" spans="1:18" ht="14.25" customHeight="1">
      <c r="A380" s="58" t="str">
        <f t="shared" si="8"/>
        <v/>
      </c>
      <c r="B380" s="59" t="str">
        <f t="shared" si="9"/>
        <v/>
      </c>
      <c r="C380" s="58" t="str">
        <f t="shared" si="10"/>
        <v/>
      </c>
      <c r="P380" s="76" t="str">
        <f t="shared" si="11"/>
        <v/>
      </c>
      <c r="Q380" s="76" t="str">
        <f t="shared" si="12"/>
        <v/>
      </c>
      <c r="R380" s="76" t="str">
        <f t="shared" si="13"/>
        <v/>
      </c>
    </row>
    <row r="381" spans="1:18" ht="14.25" customHeight="1">
      <c r="A381" s="58" t="str">
        <f t="shared" si="8"/>
        <v/>
      </c>
      <c r="B381" s="59" t="str">
        <f t="shared" si="9"/>
        <v/>
      </c>
      <c r="C381" s="58" t="str">
        <f t="shared" si="10"/>
        <v/>
      </c>
      <c r="P381" s="76" t="str">
        <f t="shared" si="11"/>
        <v/>
      </c>
      <c r="Q381" s="76" t="str">
        <f t="shared" si="12"/>
        <v/>
      </c>
      <c r="R381" s="76" t="str">
        <f t="shared" si="13"/>
        <v/>
      </c>
    </row>
    <row r="382" spans="1:18" ht="14.25" customHeight="1">
      <c r="A382" s="58" t="str">
        <f t="shared" si="8"/>
        <v/>
      </c>
      <c r="B382" s="59" t="str">
        <f t="shared" si="9"/>
        <v/>
      </c>
      <c r="C382" s="58" t="str">
        <f t="shared" si="10"/>
        <v/>
      </c>
      <c r="P382" s="76" t="str">
        <f t="shared" si="11"/>
        <v/>
      </c>
      <c r="Q382" s="76" t="str">
        <f t="shared" si="12"/>
        <v/>
      </c>
      <c r="R382" s="76" t="str">
        <f t="shared" si="13"/>
        <v/>
      </c>
    </row>
    <row r="383" spans="1:18" ht="14.25" customHeight="1">
      <c r="A383" s="58" t="str">
        <f t="shared" si="8"/>
        <v/>
      </c>
      <c r="B383" s="59" t="str">
        <f t="shared" si="9"/>
        <v/>
      </c>
      <c r="C383" s="58" t="str">
        <f t="shared" si="10"/>
        <v/>
      </c>
      <c r="P383" s="76" t="str">
        <f t="shared" si="11"/>
        <v/>
      </c>
      <c r="Q383" s="76" t="str">
        <f t="shared" si="12"/>
        <v/>
      </c>
      <c r="R383" s="76" t="str">
        <f t="shared" si="13"/>
        <v/>
      </c>
    </row>
    <row r="384" spans="1:18" ht="14.25" customHeight="1">
      <c r="A384" s="58" t="str">
        <f t="shared" si="8"/>
        <v/>
      </c>
      <c r="B384" s="59" t="str">
        <f t="shared" si="9"/>
        <v/>
      </c>
      <c r="C384" s="58" t="str">
        <f t="shared" si="10"/>
        <v/>
      </c>
      <c r="P384" s="76" t="str">
        <f t="shared" si="11"/>
        <v/>
      </c>
      <c r="Q384" s="76" t="str">
        <f t="shared" si="12"/>
        <v/>
      </c>
      <c r="R384" s="76" t="str">
        <f t="shared" si="13"/>
        <v/>
      </c>
    </row>
    <row r="385" spans="1:18" ht="14.25" customHeight="1">
      <c r="A385" s="58" t="str">
        <f t="shared" si="8"/>
        <v/>
      </c>
      <c r="B385" s="59" t="str">
        <f t="shared" si="9"/>
        <v/>
      </c>
      <c r="C385" s="58" t="str">
        <f t="shared" si="10"/>
        <v/>
      </c>
      <c r="P385" s="76" t="str">
        <f t="shared" si="11"/>
        <v/>
      </c>
      <c r="Q385" s="76" t="str">
        <f t="shared" si="12"/>
        <v/>
      </c>
      <c r="R385" s="76" t="str">
        <f t="shared" si="13"/>
        <v/>
      </c>
    </row>
    <row r="386" spans="1:18" ht="14.25" customHeight="1">
      <c r="A386" s="58" t="str">
        <f t="shared" si="8"/>
        <v/>
      </c>
      <c r="B386" s="59" t="str">
        <f t="shared" si="9"/>
        <v/>
      </c>
      <c r="C386" s="58" t="str">
        <f t="shared" si="10"/>
        <v/>
      </c>
      <c r="P386" s="76" t="str">
        <f t="shared" si="11"/>
        <v/>
      </c>
      <c r="Q386" s="76" t="str">
        <f t="shared" si="12"/>
        <v/>
      </c>
      <c r="R386" s="76" t="str">
        <f t="shared" si="13"/>
        <v/>
      </c>
    </row>
    <row r="387" spans="1:18" ht="14.25" customHeight="1">
      <c r="A387" s="58" t="str">
        <f t="shared" si="8"/>
        <v/>
      </c>
      <c r="B387" s="59" t="str">
        <f t="shared" si="9"/>
        <v/>
      </c>
      <c r="C387" s="58" t="str">
        <f t="shared" si="10"/>
        <v/>
      </c>
      <c r="P387" s="76" t="str">
        <f t="shared" si="11"/>
        <v/>
      </c>
      <c r="Q387" s="76" t="str">
        <f t="shared" si="12"/>
        <v/>
      </c>
      <c r="R387" s="76" t="str">
        <f t="shared" si="13"/>
        <v/>
      </c>
    </row>
    <row r="388" spans="1:18" ht="14.25" customHeight="1">
      <c r="A388" s="58" t="str">
        <f t="shared" si="8"/>
        <v/>
      </c>
      <c r="B388" s="59" t="str">
        <f t="shared" si="9"/>
        <v/>
      </c>
      <c r="C388" s="58" t="str">
        <f t="shared" si="10"/>
        <v/>
      </c>
      <c r="P388" s="76" t="str">
        <f t="shared" si="11"/>
        <v/>
      </c>
      <c r="Q388" s="76" t="str">
        <f t="shared" si="12"/>
        <v/>
      </c>
      <c r="R388" s="76" t="str">
        <f t="shared" si="13"/>
        <v/>
      </c>
    </row>
    <row r="389" spans="1:18" ht="14.25" customHeight="1">
      <c r="A389" s="58" t="str">
        <f t="shared" si="8"/>
        <v/>
      </c>
      <c r="B389" s="59" t="str">
        <f t="shared" si="9"/>
        <v/>
      </c>
      <c r="C389" s="58" t="str">
        <f t="shared" si="10"/>
        <v/>
      </c>
      <c r="P389" s="76" t="str">
        <f t="shared" si="11"/>
        <v/>
      </c>
      <c r="Q389" s="76" t="str">
        <f t="shared" si="12"/>
        <v/>
      </c>
      <c r="R389" s="76" t="str">
        <f t="shared" si="13"/>
        <v/>
      </c>
    </row>
    <row r="390" spans="1:18" ht="14.25" customHeight="1">
      <c r="A390" s="58" t="str">
        <f t="shared" si="8"/>
        <v/>
      </c>
      <c r="B390" s="59" t="str">
        <f t="shared" si="9"/>
        <v/>
      </c>
      <c r="C390" s="58" t="str">
        <f t="shared" si="10"/>
        <v/>
      </c>
      <c r="P390" s="76" t="str">
        <f t="shared" si="11"/>
        <v/>
      </c>
      <c r="Q390" s="76" t="str">
        <f t="shared" si="12"/>
        <v/>
      </c>
      <c r="R390" s="76" t="str">
        <f t="shared" si="13"/>
        <v/>
      </c>
    </row>
    <row r="391" spans="1:18" ht="14.25" customHeight="1">
      <c r="A391" s="58" t="str">
        <f t="shared" si="8"/>
        <v/>
      </c>
      <c r="B391" s="59" t="str">
        <f t="shared" si="9"/>
        <v/>
      </c>
      <c r="C391" s="58" t="str">
        <f t="shared" si="10"/>
        <v/>
      </c>
      <c r="P391" s="76" t="str">
        <f t="shared" si="11"/>
        <v/>
      </c>
      <c r="Q391" s="76" t="str">
        <f t="shared" si="12"/>
        <v/>
      </c>
      <c r="R391" s="76" t="str">
        <f t="shared" si="13"/>
        <v/>
      </c>
    </row>
    <row r="392" spans="1:18" ht="14.25" customHeight="1">
      <c r="A392" s="58" t="str">
        <f t="shared" si="8"/>
        <v/>
      </c>
      <c r="B392" s="59" t="str">
        <f t="shared" si="9"/>
        <v/>
      </c>
      <c r="C392" s="58" t="str">
        <f t="shared" si="10"/>
        <v/>
      </c>
      <c r="P392" s="76" t="str">
        <f t="shared" si="11"/>
        <v/>
      </c>
      <c r="Q392" s="76" t="str">
        <f t="shared" si="12"/>
        <v/>
      </c>
      <c r="R392" s="76" t="str">
        <f t="shared" si="13"/>
        <v/>
      </c>
    </row>
    <row r="393" spans="1:18" ht="14.25" customHeight="1">
      <c r="A393" s="58" t="str">
        <f t="shared" si="8"/>
        <v/>
      </c>
      <c r="B393" s="59" t="str">
        <f t="shared" si="9"/>
        <v/>
      </c>
      <c r="C393" s="58" t="str">
        <f t="shared" si="10"/>
        <v/>
      </c>
      <c r="P393" s="76" t="str">
        <f t="shared" si="11"/>
        <v/>
      </c>
      <c r="Q393" s="76" t="str">
        <f t="shared" si="12"/>
        <v/>
      </c>
      <c r="R393" s="76" t="str">
        <f t="shared" si="13"/>
        <v/>
      </c>
    </row>
    <row r="394" spans="1:18" ht="14.25" customHeight="1">
      <c r="A394" s="58" t="str">
        <f t="shared" si="8"/>
        <v/>
      </c>
      <c r="B394" s="59" t="str">
        <f t="shared" si="9"/>
        <v/>
      </c>
      <c r="C394" s="58" t="str">
        <f t="shared" si="10"/>
        <v/>
      </c>
      <c r="P394" s="76" t="str">
        <f t="shared" si="11"/>
        <v/>
      </c>
      <c r="Q394" s="76" t="str">
        <f t="shared" si="12"/>
        <v/>
      </c>
      <c r="R394" s="76" t="str">
        <f t="shared" si="13"/>
        <v/>
      </c>
    </row>
    <row r="395" spans="1:18" ht="14.25" customHeight="1">
      <c r="A395" s="58" t="str">
        <f t="shared" si="8"/>
        <v/>
      </c>
      <c r="B395" s="59" t="str">
        <f t="shared" si="9"/>
        <v/>
      </c>
      <c r="C395" s="58" t="str">
        <f t="shared" si="10"/>
        <v/>
      </c>
      <c r="P395" s="76" t="str">
        <f t="shared" si="11"/>
        <v/>
      </c>
      <c r="Q395" s="76" t="str">
        <f t="shared" si="12"/>
        <v/>
      </c>
      <c r="R395" s="76" t="str">
        <f t="shared" si="13"/>
        <v/>
      </c>
    </row>
    <row r="396" spans="1:18" ht="14.25" customHeight="1">
      <c r="A396" s="58" t="str">
        <f t="shared" si="8"/>
        <v/>
      </c>
      <c r="B396" s="59" t="str">
        <f t="shared" si="9"/>
        <v/>
      </c>
      <c r="C396" s="58" t="str">
        <f t="shared" si="10"/>
        <v/>
      </c>
      <c r="P396" s="76" t="str">
        <f t="shared" si="11"/>
        <v/>
      </c>
      <c r="Q396" s="76" t="str">
        <f t="shared" si="12"/>
        <v/>
      </c>
      <c r="R396" s="76" t="str">
        <f t="shared" si="13"/>
        <v/>
      </c>
    </row>
    <row r="397" spans="1:18" ht="14.25" customHeight="1">
      <c r="A397" s="58" t="str">
        <f t="shared" si="8"/>
        <v/>
      </c>
      <c r="B397" s="59" t="str">
        <f t="shared" si="9"/>
        <v/>
      </c>
      <c r="C397" s="58" t="str">
        <f t="shared" si="10"/>
        <v/>
      </c>
      <c r="P397" s="76" t="str">
        <f t="shared" si="11"/>
        <v/>
      </c>
      <c r="Q397" s="76" t="str">
        <f t="shared" si="12"/>
        <v/>
      </c>
      <c r="R397" s="76" t="str">
        <f t="shared" si="13"/>
        <v/>
      </c>
    </row>
    <row r="398" spans="1:18" ht="14.25" customHeight="1">
      <c r="A398" s="58" t="str">
        <f t="shared" si="8"/>
        <v/>
      </c>
      <c r="B398" s="59" t="str">
        <f t="shared" si="9"/>
        <v/>
      </c>
      <c r="C398" s="58" t="str">
        <f t="shared" si="10"/>
        <v/>
      </c>
      <c r="P398" s="76" t="str">
        <f t="shared" si="11"/>
        <v/>
      </c>
      <c r="Q398" s="76" t="str">
        <f t="shared" si="12"/>
        <v/>
      </c>
      <c r="R398" s="76" t="str">
        <f t="shared" si="13"/>
        <v/>
      </c>
    </row>
    <row r="399" spans="1:18" ht="14.25" customHeight="1">
      <c r="A399" s="58" t="str">
        <f t="shared" si="8"/>
        <v/>
      </c>
      <c r="B399" s="59" t="str">
        <f t="shared" si="9"/>
        <v/>
      </c>
      <c r="C399" s="58" t="str">
        <f t="shared" si="10"/>
        <v/>
      </c>
      <c r="P399" s="76" t="str">
        <f t="shared" si="11"/>
        <v/>
      </c>
      <c r="Q399" s="76" t="str">
        <f t="shared" si="12"/>
        <v/>
      </c>
      <c r="R399" s="76" t="str">
        <f t="shared" si="13"/>
        <v/>
      </c>
    </row>
    <row r="400" spans="1:18" ht="14.25" customHeight="1">
      <c r="A400" s="58" t="str">
        <f t="shared" si="8"/>
        <v/>
      </c>
      <c r="B400" s="59" t="str">
        <f t="shared" si="9"/>
        <v/>
      </c>
      <c r="C400" s="58" t="str">
        <f t="shared" si="10"/>
        <v/>
      </c>
      <c r="P400" s="76" t="str">
        <f t="shared" si="11"/>
        <v/>
      </c>
      <c r="Q400" s="76" t="str">
        <f t="shared" si="12"/>
        <v/>
      </c>
      <c r="R400" s="76" t="str">
        <f t="shared" si="13"/>
        <v/>
      </c>
    </row>
    <row r="401" spans="1:18" ht="14.25" customHeight="1">
      <c r="A401" s="58" t="str">
        <f t="shared" si="8"/>
        <v/>
      </c>
      <c r="B401" s="59" t="str">
        <f t="shared" si="9"/>
        <v/>
      </c>
      <c r="C401" s="58" t="str">
        <f t="shared" si="10"/>
        <v/>
      </c>
      <c r="P401" s="76" t="str">
        <f t="shared" si="11"/>
        <v/>
      </c>
      <c r="Q401" s="76" t="str">
        <f t="shared" si="12"/>
        <v/>
      </c>
      <c r="R401" s="76" t="str">
        <f t="shared" si="13"/>
        <v/>
      </c>
    </row>
    <row r="402" spans="1:18" ht="14.25" customHeight="1">
      <c r="A402" s="58" t="str">
        <f t="shared" si="8"/>
        <v/>
      </c>
      <c r="B402" s="59" t="str">
        <f t="shared" si="9"/>
        <v/>
      </c>
      <c r="C402" s="58" t="str">
        <f t="shared" si="10"/>
        <v/>
      </c>
      <c r="P402" s="76" t="str">
        <f t="shared" si="11"/>
        <v/>
      </c>
      <c r="Q402" s="76" t="str">
        <f t="shared" si="12"/>
        <v/>
      </c>
      <c r="R402" s="76" t="str">
        <f t="shared" si="13"/>
        <v/>
      </c>
    </row>
    <row r="403" spans="1:18" ht="14.25" customHeight="1">
      <c r="A403" s="58" t="str">
        <f t="shared" si="8"/>
        <v/>
      </c>
      <c r="B403" s="59" t="str">
        <f t="shared" si="9"/>
        <v/>
      </c>
      <c r="C403" s="58" t="str">
        <f t="shared" si="10"/>
        <v/>
      </c>
      <c r="P403" s="76" t="str">
        <f t="shared" si="11"/>
        <v/>
      </c>
      <c r="Q403" s="76" t="str">
        <f t="shared" si="12"/>
        <v/>
      </c>
      <c r="R403" s="76" t="str">
        <f t="shared" si="13"/>
        <v/>
      </c>
    </row>
    <row r="404" spans="1:18" ht="14.25" customHeight="1">
      <c r="A404" s="58" t="str">
        <f t="shared" si="8"/>
        <v/>
      </c>
      <c r="B404" s="59" t="str">
        <f t="shared" si="9"/>
        <v/>
      </c>
      <c r="C404" s="58" t="str">
        <f t="shared" si="10"/>
        <v/>
      </c>
      <c r="P404" s="76" t="str">
        <f t="shared" si="11"/>
        <v/>
      </c>
      <c r="Q404" s="76" t="str">
        <f t="shared" si="12"/>
        <v/>
      </c>
      <c r="R404" s="76" t="str">
        <f t="shared" si="13"/>
        <v/>
      </c>
    </row>
    <row r="405" spans="1:18" ht="14.25" customHeight="1">
      <c r="A405" s="58" t="str">
        <f t="shared" si="8"/>
        <v/>
      </c>
      <c r="B405" s="59" t="str">
        <f t="shared" si="9"/>
        <v/>
      </c>
      <c r="C405" s="58" t="str">
        <f t="shared" si="10"/>
        <v/>
      </c>
      <c r="P405" s="76" t="str">
        <f t="shared" si="11"/>
        <v/>
      </c>
      <c r="Q405" s="76" t="str">
        <f t="shared" si="12"/>
        <v/>
      </c>
      <c r="R405" s="76" t="str">
        <f t="shared" si="13"/>
        <v/>
      </c>
    </row>
    <row r="406" spans="1:18" ht="14.25" customHeight="1">
      <c r="A406" s="58" t="str">
        <f t="shared" si="8"/>
        <v/>
      </c>
      <c r="B406" s="59" t="str">
        <f t="shared" si="9"/>
        <v/>
      </c>
      <c r="C406" s="58" t="str">
        <f t="shared" si="10"/>
        <v/>
      </c>
      <c r="P406" s="76" t="str">
        <f t="shared" si="11"/>
        <v/>
      </c>
      <c r="Q406" s="76" t="str">
        <f t="shared" si="12"/>
        <v/>
      </c>
      <c r="R406" s="76" t="str">
        <f t="shared" si="13"/>
        <v/>
      </c>
    </row>
    <row r="407" spans="1:18" ht="14.25" customHeight="1">
      <c r="A407" s="58" t="str">
        <f t="shared" si="8"/>
        <v/>
      </c>
      <c r="B407" s="59" t="str">
        <f t="shared" si="9"/>
        <v/>
      </c>
      <c r="C407" s="58" t="str">
        <f t="shared" si="10"/>
        <v/>
      </c>
      <c r="P407" s="76" t="str">
        <f t="shared" si="11"/>
        <v/>
      </c>
      <c r="Q407" s="76" t="str">
        <f t="shared" si="12"/>
        <v/>
      </c>
      <c r="R407" s="76" t="str">
        <f t="shared" si="13"/>
        <v/>
      </c>
    </row>
    <row r="408" spans="1:18" ht="14.25" customHeight="1">
      <c r="A408" s="58" t="str">
        <f t="shared" si="8"/>
        <v/>
      </c>
      <c r="B408" s="59" t="str">
        <f t="shared" si="9"/>
        <v/>
      </c>
      <c r="C408" s="58" t="str">
        <f t="shared" si="10"/>
        <v/>
      </c>
      <c r="P408" s="76" t="str">
        <f t="shared" si="11"/>
        <v/>
      </c>
      <c r="Q408" s="76" t="str">
        <f t="shared" si="12"/>
        <v/>
      </c>
      <c r="R408" s="76" t="str">
        <f t="shared" si="13"/>
        <v/>
      </c>
    </row>
    <row r="409" spans="1:18" ht="14.25" customHeight="1">
      <c r="A409" s="58" t="str">
        <f t="shared" si="8"/>
        <v/>
      </c>
      <c r="B409" s="59" t="str">
        <f t="shared" si="9"/>
        <v/>
      </c>
      <c r="C409" s="58" t="str">
        <f t="shared" si="10"/>
        <v/>
      </c>
      <c r="P409" s="76" t="str">
        <f t="shared" si="11"/>
        <v/>
      </c>
      <c r="Q409" s="76" t="str">
        <f t="shared" si="12"/>
        <v/>
      </c>
      <c r="R409" s="76" t="str">
        <f t="shared" si="13"/>
        <v/>
      </c>
    </row>
    <row r="410" spans="1:18" ht="14.25" customHeight="1">
      <c r="A410" s="58" t="str">
        <f t="shared" si="8"/>
        <v/>
      </c>
      <c r="B410" s="59" t="str">
        <f t="shared" si="9"/>
        <v/>
      </c>
      <c r="C410" s="58" t="str">
        <f t="shared" si="10"/>
        <v/>
      </c>
      <c r="P410" s="76" t="str">
        <f t="shared" si="11"/>
        <v/>
      </c>
      <c r="Q410" s="76" t="str">
        <f t="shared" si="12"/>
        <v/>
      </c>
      <c r="R410" s="76" t="str">
        <f t="shared" si="13"/>
        <v/>
      </c>
    </row>
    <row r="411" spans="1:18" ht="14.25" customHeight="1">
      <c r="A411" s="58" t="str">
        <f t="shared" si="8"/>
        <v/>
      </c>
      <c r="B411" s="59" t="str">
        <f t="shared" si="9"/>
        <v/>
      </c>
      <c r="C411" s="58" t="str">
        <f t="shared" si="10"/>
        <v/>
      </c>
      <c r="P411" s="76" t="str">
        <f t="shared" si="11"/>
        <v/>
      </c>
      <c r="Q411" s="76" t="str">
        <f t="shared" si="12"/>
        <v/>
      </c>
      <c r="R411" s="76" t="str">
        <f t="shared" si="13"/>
        <v/>
      </c>
    </row>
    <row r="412" spans="1:18" ht="14.25" customHeight="1">
      <c r="A412" s="58" t="str">
        <f t="shared" si="8"/>
        <v/>
      </c>
      <c r="B412" s="59" t="str">
        <f t="shared" si="9"/>
        <v/>
      </c>
      <c r="C412" s="58" t="str">
        <f t="shared" si="10"/>
        <v/>
      </c>
      <c r="P412" s="76" t="str">
        <f t="shared" si="11"/>
        <v/>
      </c>
      <c r="Q412" s="76" t="str">
        <f t="shared" si="12"/>
        <v/>
      </c>
      <c r="R412" s="76" t="str">
        <f t="shared" si="13"/>
        <v/>
      </c>
    </row>
    <row r="413" spans="1:18" ht="14.25" customHeight="1">
      <c r="A413" s="58" t="str">
        <f t="shared" si="8"/>
        <v/>
      </c>
      <c r="B413" s="59" t="str">
        <f t="shared" si="9"/>
        <v/>
      </c>
      <c r="C413" s="58" t="str">
        <f t="shared" si="10"/>
        <v/>
      </c>
      <c r="P413" s="76" t="str">
        <f t="shared" si="11"/>
        <v/>
      </c>
      <c r="Q413" s="76" t="str">
        <f t="shared" si="12"/>
        <v/>
      </c>
      <c r="R413" s="76" t="str">
        <f t="shared" si="13"/>
        <v/>
      </c>
    </row>
    <row r="414" spans="1:18" ht="14.25" customHeight="1">
      <c r="A414" s="58" t="str">
        <f t="shared" si="8"/>
        <v/>
      </c>
      <c r="B414" s="59" t="str">
        <f t="shared" si="9"/>
        <v/>
      </c>
      <c r="C414" s="58" t="str">
        <f t="shared" si="10"/>
        <v/>
      </c>
      <c r="P414" s="76" t="str">
        <f t="shared" si="11"/>
        <v/>
      </c>
      <c r="Q414" s="76" t="str">
        <f t="shared" si="12"/>
        <v/>
      </c>
      <c r="R414" s="76" t="str">
        <f t="shared" si="13"/>
        <v/>
      </c>
    </row>
    <row r="415" spans="1:18" ht="14.25" customHeight="1">
      <c r="A415" s="58" t="str">
        <f t="shared" si="8"/>
        <v/>
      </c>
      <c r="B415" s="59" t="str">
        <f t="shared" si="9"/>
        <v/>
      </c>
      <c r="C415" s="58" t="str">
        <f t="shared" si="10"/>
        <v/>
      </c>
      <c r="P415" s="76" t="str">
        <f t="shared" si="11"/>
        <v/>
      </c>
      <c r="Q415" s="76" t="str">
        <f t="shared" si="12"/>
        <v/>
      </c>
      <c r="R415" s="76" t="str">
        <f t="shared" si="13"/>
        <v/>
      </c>
    </row>
    <row r="416" spans="1:18" ht="14.25" customHeight="1">
      <c r="A416" s="58" t="str">
        <f t="shared" si="8"/>
        <v/>
      </c>
      <c r="B416" s="59" t="str">
        <f t="shared" si="9"/>
        <v/>
      </c>
      <c r="C416" s="58" t="str">
        <f t="shared" si="10"/>
        <v/>
      </c>
      <c r="P416" s="76" t="str">
        <f t="shared" si="11"/>
        <v/>
      </c>
      <c r="Q416" s="76" t="str">
        <f t="shared" si="12"/>
        <v/>
      </c>
      <c r="R416" s="76" t="str">
        <f t="shared" si="13"/>
        <v/>
      </c>
    </row>
    <row r="417" spans="1:18" ht="14.25" customHeight="1">
      <c r="A417" s="58" t="str">
        <f t="shared" si="8"/>
        <v/>
      </c>
      <c r="B417" s="59" t="str">
        <f t="shared" si="9"/>
        <v/>
      </c>
      <c r="C417" s="58" t="str">
        <f t="shared" si="10"/>
        <v/>
      </c>
      <c r="P417" s="76" t="str">
        <f t="shared" si="11"/>
        <v/>
      </c>
      <c r="Q417" s="76" t="str">
        <f t="shared" si="12"/>
        <v/>
      </c>
      <c r="R417" s="76" t="str">
        <f t="shared" si="13"/>
        <v/>
      </c>
    </row>
    <row r="418" spans="1:18" ht="14.25" customHeight="1">
      <c r="A418" s="58" t="str">
        <f t="shared" si="8"/>
        <v/>
      </c>
      <c r="B418" s="59" t="str">
        <f t="shared" si="9"/>
        <v/>
      </c>
      <c r="C418" s="58" t="str">
        <f t="shared" si="10"/>
        <v/>
      </c>
      <c r="P418" s="76" t="str">
        <f t="shared" si="11"/>
        <v/>
      </c>
      <c r="Q418" s="76" t="str">
        <f t="shared" si="12"/>
        <v/>
      </c>
      <c r="R418" s="76" t="str">
        <f t="shared" si="13"/>
        <v/>
      </c>
    </row>
    <row r="419" spans="1:18" ht="14.25" customHeight="1">
      <c r="A419" s="58" t="str">
        <f t="shared" si="8"/>
        <v/>
      </c>
      <c r="B419" s="59" t="str">
        <f t="shared" si="9"/>
        <v/>
      </c>
      <c r="C419" s="58" t="str">
        <f t="shared" si="10"/>
        <v/>
      </c>
      <c r="P419" s="76" t="str">
        <f t="shared" si="11"/>
        <v/>
      </c>
      <c r="Q419" s="76" t="str">
        <f t="shared" si="12"/>
        <v/>
      </c>
      <c r="R419" s="76" t="str">
        <f t="shared" si="13"/>
        <v/>
      </c>
    </row>
    <row r="420" spans="1:18" ht="14.25" customHeight="1">
      <c r="A420" s="58" t="str">
        <f t="shared" si="8"/>
        <v/>
      </c>
      <c r="B420" s="59" t="str">
        <f t="shared" si="9"/>
        <v/>
      </c>
      <c r="C420" s="58" t="str">
        <f t="shared" si="10"/>
        <v/>
      </c>
      <c r="P420" s="76" t="str">
        <f t="shared" si="11"/>
        <v/>
      </c>
      <c r="Q420" s="76" t="str">
        <f t="shared" si="12"/>
        <v/>
      </c>
      <c r="R420" s="76" t="str">
        <f t="shared" si="13"/>
        <v/>
      </c>
    </row>
    <row r="421" spans="1:18" ht="14.25" customHeight="1">
      <c r="A421" s="58" t="str">
        <f t="shared" si="8"/>
        <v/>
      </c>
      <c r="B421" s="59" t="str">
        <f t="shared" si="9"/>
        <v/>
      </c>
      <c r="C421" s="58" t="str">
        <f t="shared" si="10"/>
        <v/>
      </c>
      <c r="P421" s="76" t="str">
        <f t="shared" si="11"/>
        <v/>
      </c>
      <c r="Q421" s="76" t="str">
        <f t="shared" si="12"/>
        <v/>
      </c>
      <c r="R421" s="76" t="str">
        <f t="shared" si="13"/>
        <v/>
      </c>
    </row>
    <row r="422" spans="1:18" ht="14.25" customHeight="1">
      <c r="A422" s="58" t="str">
        <f t="shared" si="8"/>
        <v/>
      </c>
      <c r="B422" s="59" t="str">
        <f t="shared" si="9"/>
        <v/>
      </c>
      <c r="C422" s="58" t="str">
        <f t="shared" si="10"/>
        <v/>
      </c>
      <c r="P422" s="76" t="str">
        <f t="shared" si="11"/>
        <v/>
      </c>
      <c r="Q422" s="76" t="str">
        <f t="shared" si="12"/>
        <v/>
      </c>
      <c r="R422" s="76" t="str">
        <f t="shared" si="13"/>
        <v/>
      </c>
    </row>
    <row r="423" spans="1:18" ht="14.25" customHeight="1">
      <c r="A423" s="58" t="str">
        <f t="shared" si="8"/>
        <v/>
      </c>
      <c r="B423" s="59" t="str">
        <f t="shared" si="9"/>
        <v/>
      </c>
      <c r="C423" s="58" t="str">
        <f t="shared" si="10"/>
        <v/>
      </c>
      <c r="P423" s="76" t="str">
        <f t="shared" si="11"/>
        <v/>
      </c>
      <c r="Q423" s="76" t="str">
        <f t="shared" si="12"/>
        <v/>
      </c>
      <c r="R423" s="76" t="str">
        <f t="shared" si="13"/>
        <v/>
      </c>
    </row>
    <row r="424" spans="1:18" ht="14.25" customHeight="1">
      <c r="A424" s="58" t="str">
        <f t="shared" si="8"/>
        <v/>
      </c>
      <c r="B424" s="59" t="str">
        <f t="shared" si="9"/>
        <v/>
      </c>
      <c r="C424" s="58" t="str">
        <f t="shared" si="10"/>
        <v/>
      </c>
      <c r="P424" s="76" t="str">
        <f t="shared" si="11"/>
        <v/>
      </c>
      <c r="Q424" s="76" t="str">
        <f t="shared" si="12"/>
        <v/>
      </c>
      <c r="R424" s="76" t="str">
        <f t="shared" si="13"/>
        <v/>
      </c>
    </row>
    <row r="425" spans="1:18" ht="14.25" customHeight="1">
      <c r="A425" s="58" t="str">
        <f t="shared" si="8"/>
        <v/>
      </c>
      <c r="B425" s="59" t="str">
        <f t="shared" si="9"/>
        <v/>
      </c>
      <c r="C425" s="58" t="str">
        <f t="shared" si="10"/>
        <v/>
      </c>
      <c r="P425" s="76" t="str">
        <f t="shared" si="11"/>
        <v/>
      </c>
      <c r="Q425" s="76" t="str">
        <f t="shared" si="12"/>
        <v/>
      </c>
      <c r="R425" s="76" t="str">
        <f t="shared" si="13"/>
        <v/>
      </c>
    </row>
    <row r="426" spans="1:18" ht="14.25" customHeight="1">
      <c r="A426" s="58" t="str">
        <f t="shared" si="8"/>
        <v/>
      </c>
      <c r="B426" s="59" t="str">
        <f t="shared" si="9"/>
        <v/>
      </c>
      <c r="C426" s="58" t="str">
        <f t="shared" si="10"/>
        <v/>
      </c>
      <c r="P426" s="76" t="str">
        <f t="shared" si="11"/>
        <v/>
      </c>
      <c r="Q426" s="76" t="str">
        <f t="shared" si="12"/>
        <v/>
      </c>
      <c r="R426" s="76" t="str">
        <f t="shared" si="13"/>
        <v/>
      </c>
    </row>
    <row r="427" spans="1:18" ht="14.25" customHeight="1">
      <c r="A427" s="58" t="str">
        <f t="shared" si="8"/>
        <v/>
      </c>
      <c r="B427" s="59" t="str">
        <f t="shared" si="9"/>
        <v/>
      </c>
      <c r="C427" s="58" t="str">
        <f t="shared" si="10"/>
        <v/>
      </c>
      <c r="P427" s="76" t="str">
        <f t="shared" si="11"/>
        <v/>
      </c>
      <c r="Q427" s="76" t="str">
        <f t="shared" si="12"/>
        <v/>
      </c>
      <c r="R427" s="76" t="str">
        <f t="shared" si="13"/>
        <v/>
      </c>
    </row>
    <row r="428" spans="1:18" ht="14.25" customHeight="1">
      <c r="A428" s="58" t="str">
        <f t="shared" si="8"/>
        <v/>
      </c>
      <c r="B428" s="59" t="str">
        <f t="shared" si="9"/>
        <v/>
      </c>
      <c r="C428" s="58" t="str">
        <f t="shared" si="10"/>
        <v/>
      </c>
      <c r="P428" s="76" t="str">
        <f t="shared" si="11"/>
        <v/>
      </c>
      <c r="Q428" s="76" t="str">
        <f t="shared" si="12"/>
        <v/>
      </c>
      <c r="R428" s="76" t="str">
        <f t="shared" si="13"/>
        <v/>
      </c>
    </row>
    <row r="429" spans="1:18" ht="14.25" customHeight="1">
      <c r="A429" s="58" t="str">
        <f t="shared" si="8"/>
        <v/>
      </c>
      <c r="B429" s="59" t="str">
        <f t="shared" si="9"/>
        <v/>
      </c>
      <c r="C429" s="58" t="str">
        <f t="shared" si="10"/>
        <v/>
      </c>
      <c r="P429" s="76" t="str">
        <f t="shared" si="11"/>
        <v/>
      </c>
      <c r="Q429" s="76" t="str">
        <f t="shared" si="12"/>
        <v/>
      </c>
      <c r="R429" s="76" t="str">
        <f t="shared" si="13"/>
        <v/>
      </c>
    </row>
    <row r="430" spans="1:18" ht="14.25" customHeight="1">
      <c r="A430" s="58" t="str">
        <f t="shared" si="8"/>
        <v/>
      </c>
      <c r="B430" s="59" t="str">
        <f t="shared" si="9"/>
        <v/>
      </c>
      <c r="C430" s="58" t="str">
        <f t="shared" si="10"/>
        <v/>
      </c>
      <c r="P430" s="76" t="str">
        <f t="shared" si="11"/>
        <v/>
      </c>
      <c r="Q430" s="76" t="str">
        <f t="shared" si="12"/>
        <v/>
      </c>
      <c r="R430" s="76" t="str">
        <f t="shared" si="13"/>
        <v/>
      </c>
    </row>
    <row r="431" spans="1:18" ht="14.25" customHeight="1">
      <c r="A431" s="58" t="str">
        <f t="shared" si="8"/>
        <v/>
      </c>
      <c r="B431" s="59" t="str">
        <f t="shared" si="9"/>
        <v/>
      </c>
      <c r="C431" s="58" t="str">
        <f t="shared" si="10"/>
        <v/>
      </c>
      <c r="P431" s="76" t="str">
        <f t="shared" si="11"/>
        <v/>
      </c>
      <c r="Q431" s="76" t="str">
        <f t="shared" si="12"/>
        <v/>
      </c>
      <c r="R431" s="76" t="str">
        <f t="shared" si="13"/>
        <v/>
      </c>
    </row>
    <row r="432" spans="1:18" ht="14.25" customHeight="1">
      <c r="A432" s="58" t="str">
        <f t="shared" si="8"/>
        <v/>
      </c>
      <c r="B432" s="59" t="str">
        <f t="shared" si="9"/>
        <v/>
      </c>
      <c r="C432" s="58" t="str">
        <f t="shared" si="10"/>
        <v/>
      </c>
      <c r="P432" s="76" t="str">
        <f t="shared" si="11"/>
        <v/>
      </c>
      <c r="Q432" s="76" t="str">
        <f t="shared" si="12"/>
        <v/>
      </c>
      <c r="R432" s="76" t="str">
        <f t="shared" si="13"/>
        <v/>
      </c>
    </row>
    <row r="433" spans="1:18" ht="14.25" customHeight="1">
      <c r="A433" s="58" t="str">
        <f t="shared" si="8"/>
        <v/>
      </c>
      <c r="B433" s="59" t="str">
        <f t="shared" si="9"/>
        <v/>
      </c>
      <c r="C433" s="58" t="str">
        <f t="shared" si="10"/>
        <v/>
      </c>
      <c r="P433" s="76" t="str">
        <f t="shared" si="11"/>
        <v/>
      </c>
      <c r="Q433" s="76" t="str">
        <f t="shared" si="12"/>
        <v/>
      </c>
      <c r="R433" s="76" t="str">
        <f t="shared" si="13"/>
        <v/>
      </c>
    </row>
    <row r="434" spans="1:18" ht="14.25" customHeight="1">
      <c r="A434" s="58" t="str">
        <f t="shared" si="8"/>
        <v/>
      </c>
      <c r="B434" s="59" t="str">
        <f t="shared" si="9"/>
        <v/>
      </c>
      <c r="C434" s="58" t="str">
        <f t="shared" si="10"/>
        <v/>
      </c>
      <c r="P434" s="76" t="str">
        <f t="shared" si="11"/>
        <v/>
      </c>
      <c r="Q434" s="76" t="str">
        <f t="shared" si="12"/>
        <v/>
      </c>
      <c r="R434" s="76" t="str">
        <f t="shared" si="13"/>
        <v/>
      </c>
    </row>
    <row r="435" spans="1:18" ht="14.25" customHeight="1">
      <c r="A435" s="58" t="str">
        <f t="shared" si="8"/>
        <v/>
      </c>
      <c r="B435" s="59" t="str">
        <f t="shared" si="9"/>
        <v/>
      </c>
      <c r="C435" s="58" t="str">
        <f t="shared" si="10"/>
        <v/>
      </c>
      <c r="P435" s="76" t="str">
        <f t="shared" si="11"/>
        <v/>
      </c>
      <c r="Q435" s="76" t="str">
        <f t="shared" si="12"/>
        <v/>
      </c>
      <c r="R435" s="76" t="str">
        <f t="shared" si="13"/>
        <v/>
      </c>
    </row>
    <row r="436" spans="1:18" ht="14.25" customHeight="1">
      <c r="A436" s="58" t="str">
        <f t="shared" si="8"/>
        <v/>
      </c>
      <c r="B436" s="59" t="str">
        <f t="shared" si="9"/>
        <v/>
      </c>
      <c r="C436" s="58" t="str">
        <f t="shared" si="10"/>
        <v/>
      </c>
      <c r="P436" s="76" t="str">
        <f t="shared" si="11"/>
        <v/>
      </c>
      <c r="Q436" s="76" t="str">
        <f t="shared" si="12"/>
        <v/>
      </c>
      <c r="R436" s="76" t="str">
        <f t="shared" si="13"/>
        <v/>
      </c>
    </row>
    <row r="437" spans="1:18" ht="14.25" customHeight="1">
      <c r="A437" s="58" t="str">
        <f t="shared" si="8"/>
        <v/>
      </c>
      <c r="B437" s="59" t="str">
        <f t="shared" si="9"/>
        <v/>
      </c>
      <c r="C437" s="58" t="str">
        <f t="shared" si="10"/>
        <v/>
      </c>
      <c r="P437" s="76" t="str">
        <f t="shared" si="11"/>
        <v/>
      </c>
      <c r="Q437" s="76" t="str">
        <f t="shared" si="12"/>
        <v/>
      </c>
      <c r="R437" s="76" t="str">
        <f t="shared" si="13"/>
        <v/>
      </c>
    </row>
    <row r="438" spans="1:18" ht="14.25" customHeight="1">
      <c r="A438" s="58" t="str">
        <f t="shared" si="8"/>
        <v/>
      </c>
      <c r="B438" s="59" t="str">
        <f t="shared" si="9"/>
        <v/>
      </c>
      <c r="C438" s="58" t="str">
        <f t="shared" si="10"/>
        <v/>
      </c>
      <c r="P438" s="76" t="str">
        <f t="shared" si="11"/>
        <v/>
      </c>
      <c r="Q438" s="76" t="str">
        <f t="shared" si="12"/>
        <v/>
      </c>
      <c r="R438" s="76" t="str">
        <f t="shared" si="13"/>
        <v/>
      </c>
    </row>
    <row r="439" spans="1:18" ht="14.25" customHeight="1">
      <c r="A439" s="58" t="str">
        <f t="shared" si="8"/>
        <v/>
      </c>
      <c r="B439" s="59" t="str">
        <f t="shared" si="9"/>
        <v/>
      </c>
      <c r="C439" s="58" t="str">
        <f t="shared" si="10"/>
        <v/>
      </c>
      <c r="P439" s="76" t="str">
        <f t="shared" si="11"/>
        <v/>
      </c>
      <c r="Q439" s="76" t="str">
        <f t="shared" si="12"/>
        <v/>
      </c>
      <c r="R439" s="76" t="str">
        <f t="shared" si="13"/>
        <v/>
      </c>
    </row>
    <row r="440" spans="1:18" ht="14.25" customHeight="1">
      <c r="A440" s="58" t="str">
        <f t="shared" si="8"/>
        <v/>
      </c>
      <c r="B440" s="59" t="str">
        <f t="shared" si="9"/>
        <v/>
      </c>
      <c r="C440" s="58" t="str">
        <f t="shared" si="10"/>
        <v/>
      </c>
      <c r="P440" s="76" t="str">
        <f t="shared" si="11"/>
        <v/>
      </c>
      <c r="Q440" s="76" t="str">
        <f t="shared" si="12"/>
        <v/>
      </c>
      <c r="R440" s="76" t="str">
        <f t="shared" si="13"/>
        <v/>
      </c>
    </row>
    <row r="441" spans="1:18" ht="14.25" customHeight="1">
      <c r="A441" s="58" t="str">
        <f t="shared" si="8"/>
        <v/>
      </c>
      <c r="B441" s="59" t="str">
        <f t="shared" si="9"/>
        <v/>
      </c>
      <c r="C441" s="58" t="str">
        <f t="shared" si="10"/>
        <v/>
      </c>
      <c r="P441" s="76" t="str">
        <f t="shared" si="11"/>
        <v/>
      </c>
      <c r="Q441" s="76" t="str">
        <f t="shared" si="12"/>
        <v/>
      </c>
      <c r="R441" s="76" t="str">
        <f t="shared" si="13"/>
        <v/>
      </c>
    </row>
    <row r="442" spans="1:18" ht="14.25" customHeight="1">
      <c r="A442" s="58" t="str">
        <f t="shared" si="8"/>
        <v/>
      </c>
      <c r="B442" s="59" t="str">
        <f t="shared" si="9"/>
        <v/>
      </c>
      <c r="C442" s="58" t="str">
        <f t="shared" si="10"/>
        <v/>
      </c>
      <c r="P442" s="76" t="str">
        <f t="shared" si="11"/>
        <v/>
      </c>
      <c r="Q442" s="76" t="str">
        <f t="shared" si="12"/>
        <v/>
      </c>
      <c r="R442" s="76" t="str">
        <f t="shared" si="13"/>
        <v/>
      </c>
    </row>
    <row r="443" spans="1:18" ht="14.25" customHeight="1">
      <c r="A443" s="58" t="str">
        <f t="shared" si="8"/>
        <v/>
      </c>
      <c r="B443" s="59" t="str">
        <f t="shared" si="9"/>
        <v/>
      </c>
      <c r="C443" s="58" t="str">
        <f t="shared" si="10"/>
        <v/>
      </c>
      <c r="P443" s="76" t="str">
        <f t="shared" si="11"/>
        <v/>
      </c>
      <c r="Q443" s="76" t="str">
        <f t="shared" si="12"/>
        <v/>
      </c>
      <c r="R443" s="76" t="str">
        <f t="shared" si="13"/>
        <v/>
      </c>
    </row>
    <row r="444" spans="1:18" ht="14.25" customHeight="1">
      <c r="A444" s="58" t="str">
        <f t="shared" si="8"/>
        <v/>
      </c>
      <c r="B444" s="59" t="str">
        <f t="shared" si="9"/>
        <v/>
      </c>
      <c r="C444" s="58" t="str">
        <f t="shared" si="10"/>
        <v/>
      </c>
      <c r="P444" s="76" t="str">
        <f t="shared" si="11"/>
        <v/>
      </c>
      <c r="Q444" s="76" t="str">
        <f t="shared" si="12"/>
        <v/>
      </c>
      <c r="R444" s="76" t="str">
        <f t="shared" si="13"/>
        <v/>
      </c>
    </row>
    <row r="445" spans="1:18" ht="14.25" customHeight="1">
      <c r="A445" s="58" t="str">
        <f t="shared" si="8"/>
        <v/>
      </c>
      <c r="B445" s="59" t="str">
        <f t="shared" si="9"/>
        <v/>
      </c>
      <c r="C445" s="58" t="str">
        <f t="shared" si="10"/>
        <v/>
      </c>
      <c r="P445" s="76" t="str">
        <f t="shared" si="11"/>
        <v/>
      </c>
      <c r="Q445" s="76" t="str">
        <f t="shared" si="12"/>
        <v/>
      </c>
      <c r="R445" s="76" t="str">
        <f t="shared" si="13"/>
        <v/>
      </c>
    </row>
    <row r="446" spans="1:18" ht="14.25" customHeight="1">
      <c r="A446" s="58" t="str">
        <f t="shared" si="8"/>
        <v/>
      </c>
      <c r="B446" s="59" t="str">
        <f t="shared" si="9"/>
        <v/>
      </c>
      <c r="C446" s="58" t="str">
        <f t="shared" si="10"/>
        <v/>
      </c>
      <c r="P446" s="76" t="str">
        <f t="shared" si="11"/>
        <v/>
      </c>
      <c r="Q446" s="76" t="str">
        <f t="shared" si="12"/>
        <v/>
      </c>
      <c r="R446" s="76" t="str">
        <f t="shared" si="13"/>
        <v/>
      </c>
    </row>
    <row r="447" spans="1:18" ht="14.25" customHeight="1">
      <c r="A447" s="58" t="str">
        <f t="shared" si="8"/>
        <v/>
      </c>
      <c r="B447" s="59" t="str">
        <f t="shared" si="9"/>
        <v/>
      </c>
      <c r="C447" s="58" t="str">
        <f t="shared" si="10"/>
        <v/>
      </c>
      <c r="P447" s="76" t="str">
        <f t="shared" si="11"/>
        <v/>
      </c>
      <c r="Q447" s="76" t="str">
        <f t="shared" si="12"/>
        <v/>
      </c>
      <c r="R447" s="76" t="str">
        <f t="shared" si="13"/>
        <v/>
      </c>
    </row>
    <row r="448" spans="1:18" ht="14.25" customHeight="1">
      <c r="A448" s="58" t="str">
        <f t="shared" si="8"/>
        <v/>
      </c>
      <c r="B448" s="59" t="str">
        <f t="shared" si="9"/>
        <v/>
      </c>
      <c r="C448" s="58" t="str">
        <f t="shared" si="10"/>
        <v/>
      </c>
      <c r="P448" s="76" t="str">
        <f t="shared" si="11"/>
        <v/>
      </c>
      <c r="Q448" s="76" t="str">
        <f t="shared" si="12"/>
        <v/>
      </c>
      <c r="R448" s="76" t="str">
        <f t="shared" si="13"/>
        <v/>
      </c>
    </row>
    <row r="449" spans="1:18" ht="14.25" customHeight="1">
      <c r="A449" s="58" t="str">
        <f t="shared" si="8"/>
        <v/>
      </c>
      <c r="B449" s="59" t="str">
        <f t="shared" si="9"/>
        <v/>
      </c>
      <c r="C449" s="58" t="str">
        <f t="shared" si="10"/>
        <v/>
      </c>
      <c r="P449" s="76" t="str">
        <f t="shared" si="11"/>
        <v/>
      </c>
      <c r="Q449" s="76" t="str">
        <f t="shared" si="12"/>
        <v/>
      </c>
      <c r="R449" s="76" t="str">
        <f t="shared" si="13"/>
        <v/>
      </c>
    </row>
    <row r="450" spans="1:18" ht="14.25" customHeight="1">
      <c r="A450" s="58" t="str">
        <f t="shared" si="8"/>
        <v/>
      </c>
      <c r="B450" s="59" t="str">
        <f t="shared" si="9"/>
        <v/>
      </c>
      <c r="C450" s="58" t="str">
        <f t="shared" si="10"/>
        <v/>
      </c>
      <c r="P450" s="76" t="str">
        <f t="shared" si="11"/>
        <v/>
      </c>
      <c r="Q450" s="76" t="str">
        <f t="shared" si="12"/>
        <v/>
      </c>
      <c r="R450" s="76" t="str">
        <f t="shared" si="13"/>
        <v/>
      </c>
    </row>
    <row r="451" spans="1:18" ht="14.25" customHeight="1">
      <c r="A451" s="58" t="str">
        <f t="shared" si="8"/>
        <v/>
      </c>
      <c r="B451" s="59" t="str">
        <f t="shared" si="9"/>
        <v/>
      </c>
      <c r="C451" s="58" t="str">
        <f t="shared" si="10"/>
        <v/>
      </c>
      <c r="P451" s="76" t="str">
        <f t="shared" si="11"/>
        <v/>
      </c>
      <c r="Q451" s="76" t="str">
        <f t="shared" si="12"/>
        <v/>
      </c>
      <c r="R451" s="76" t="str">
        <f t="shared" si="13"/>
        <v/>
      </c>
    </row>
    <row r="452" spans="1:18" ht="14.25" customHeight="1">
      <c r="A452" s="58" t="str">
        <f t="shared" si="8"/>
        <v/>
      </c>
      <c r="B452" s="59" t="str">
        <f t="shared" si="9"/>
        <v/>
      </c>
      <c r="C452" s="58" t="str">
        <f t="shared" si="10"/>
        <v/>
      </c>
      <c r="P452" s="76" t="str">
        <f t="shared" si="11"/>
        <v/>
      </c>
      <c r="Q452" s="76" t="str">
        <f t="shared" si="12"/>
        <v/>
      </c>
      <c r="R452" s="76" t="str">
        <f t="shared" si="13"/>
        <v/>
      </c>
    </row>
    <row r="453" spans="1:18" ht="14.25" customHeight="1">
      <c r="A453" s="58" t="str">
        <f t="shared" si="8"/>
        <v/>
      </c>
      <c r="B453" s="59" t="str">
        <f t="shared" si="9"/>
        <v/>
      </c>
      <c r="C453" s="58" t="str">
        <f t="shared" si="10"/>
        <v/>
      </c>
      <c r="P453" s="76" t="str">
        <f t="shared" si="11"/>
        <v/>
      </c>
      <c r="Q453" s="76" t="str">
        <f t="shared" si="12"/>
        <v/>
      </c>
      <c r="R453" s="76" t="str">
        <f t="shared" si="13"/>
        <v/>
      </c>
    </row>
    <row r="454" spans="1:18" ht="14.25" customHeight="1">
      <c r="A454" s="58" t="str">
        <f t="shared" si="8"/>
        <v/>
      </c>
      <c r="B454" s="59" t="str">
        <f t="shared" si="9"/>
        <v/>
      </c>
      <c r="C454" s="58" t="str">
        <f t="shared" si="10"/>
        <v/>
      </c>
      <c r="P454" s="76" t="str">
        <f t="shared" si="11"/>
        <v/>
      </c>
      <c r="Q454" s="76" t="str">
        <f t="shared" si="12"/>
        <v/>
      </c>
      <c r="R454" s="76" t="str">
        <f t="shared" si="13"/>
        <v/>
      </c>
    </row>
    <row r="455" spans="1:18" ht="14.25" customHeight="1">
      <c r="A455" s="58" t="str">
        <f t="shared" si="8"/>
        <v/>
      </c>
      <c r="B455" s="59" t="str">
        <f t="shared" si="9"/>
        <v/>
      </c>
      <c r="C455" s="58" t="str">
        <f t="shared" si="10"/>
        <v/>
      </c>
      <c r="P455" s="76" t="str">
        <f t="shared" si="11"/>
        <v/>
      </c>
      <c r="Q455" s="76" t="str">
        <f t="shared" si="12"/>
        <v/>
      </c>
      <c r="R455" s="76" t="str">
        <f t="shared" si="13"/>
        <v/>
      </c>
    </row>
    <row r="456" spans="1:18" ht="14.25" customHeight="1">
      <c r="A456" s="58" t="str">
        <f t="shared" si="8"/>
        <v/>
      </c>
      <c r="B456" s="59" t="str">
        <f t="shared" si="9"/>
        <v/>
      </c>
      <c r="C456" s="58" t="str">
        <f t="shared" si="10"/>
        <v/>
      </c>
      <c r="P456" s="76" t="str">
        <f t="shared" si="11"/>
        <v/>
      </c>
      <c r="Q456" s="76" t="str">
        <f t="shared" si="12"/>
        <v/>
      </c>
      <c r="R456" s="76" t="str">
        <f t="shared" si="13"/>
        <v/>
      </c>
    </row>
    <row r="457" spans="1:18" ht="14.25" customHeight="1">
      <c r="A457" s="58" t="str">
        <f t="shared" si="8"/>
        <v/>
      </c>
      <c r="B457" s="59" t="str">
        <f t="shared" si="9"/>
        <v/>
      </c>
      <c r="C457" s="58" t="str">
        <f t="shared" si="10"/>
        <v/>
      </c>
      <c r="P457" s="76" t="str">
        <f t="shared" si="11"/>
        <v/>
      </c>
      <c r="Q457" s="76" t="str">
        <f t="shared" si="12"/>
        <v/>
      </c>
      <c r="R457" s="76" t="str">
        <f t="shared" si="13"/>
        <v/>
      </c>
    </row>
    <row r="458" spans="1:18" ht="14.25" customHeight="1">
      <c r="A458" s="58" t="str">
        <f t="shared" si="8"/>
        <v/>
      </c>
      <c r="B458" s="59" t="str">
        <f t="shared" si="9"/>
        <v/>
      </c>
      <c r="C458" s="58" t="str">
        <f t="shared" si="10"/>
        <v/>
      </c>
      <c r="P458" s="76" t="str">
        <f t="shared" si="11"/>
        <v/>
      </c>
      <c r="Q458" s="76" t="str">
        <f t="shared" si="12"/>
        <v/>
      </c>
      <c r="R458" s="76" t="str">
        <f t="shared" si="13"/>
        <v/>
      </c>
    </row>
    <row r="459" spans="1:18" ht="14.25" customHeight="1">
      <c r="A459" s="58" t="str">
        <f t="shared" si="8"/>
        <v/>
      </c>
      <c r="B459" s="59" t="str">
        <f t="shared" si="9"/>
        <v/>
      </c>
      <c r="C459" s="58" t="str">
        <f t="shared" si="10"/>
        <v/>
      </c>
      <c r="P459" s="76" t="str">
        <f t="shared" si="11"/>
        <v/>
      </c>
      <c r="Q459" s="76" t="str">
        <f t="shared" si="12"/>
        <v/>
      </c>
      <c r="R459" s="76" t="str">
        <f t="shared" si="13"/>
        <v/>
      </c>
    </row>
    <row r="460" spans="1:18" ht="14.25" customHeight="1">
      <c r="A460" s="58" t="str">
        <f t="shared" si="8"/>
        <v/>
      </c>
      <c r="B460" s="59" t="str">
        <f t="shared" si="9"/>
        <v/>
      </c>
      <c r="C460" s="58" t="str">
        <f t="shared" si="10"/>
        <v/>
      </c>
      <c r="P460" s="76" t="str">
        <f t="shared" si="11"/>
        <v/>
      </c>
      <c r="Q460" s="76" t="str">
        <f t="shared" si="12"/>
        <v/>
      </c>
      <c r="R460" s="76" t="str">
        <f t="shared" si="13"/>
        <v/>
      </c>
    </row>
    <row r="461" spans="1:18" ht="14.25" customHeight="1">
      <c r="A461" s="58" t="str">
        <f t="shared" si="8"/>
        <v/>
      </c>
      <c r="B461" s="59" t="str">
        <f t="shared" si="9"/>
        <v/>
      </c>
      <c r="C461" s="58" t="str">
        <f t="shared" si="10"/>
        <v/>
      </c>
      <c r="P461" s="76" t="str">
        <f t="shared" si="11"/>
        <v/>
      </c>
      <c r="Q461" s="76" t="str">
        <f t="shared" si="12"/>
        <v/>
      </c>
      <c r="R461" s="76" t="str">
        <f t="shared" si="13"/>
        <v/>
      </c>
    </row>
    <row r="462" spans="1:18" ht="14.25" customHeight="1">
      <c r="A462" s="58" t="str">
        <f t="shared" si="8"/>
        <v/>
      </c>
      <c r="B462" s="59" t="str">
        <f t="shared" si="9"/>
        <v/>
      </c>
      <c r="C462" s="58" t="str">
        <f t="shared" si="10"/>
        <v/>
      </c>
      <c r="P462" s="76" t="str">
        <f t="shared" si="11"/>
        <v/>
      </c>
      <c r="Q462" s="76" t="str">
        <f t="shared" si="12"/>
        <v/>
      </c>
      <c r="R462" s="76" t="str">
        <f t="shared" si="13"/>
        <v/>
      </c>
    </row>
    <row r="463" spans="1:18" ht="14.25" customHeight="1">
      <c r="A463" s="58" t="str">
        <f t="shared" si="8"/>
        <v/>
      </c>
      <c r="B463" s="59" t="str">
        <f t="shared" si="9"/>
        <v/>
      </c>
      <c r="C463" s="58" t="str">
        <f t="shared" si="10"/>
        <v/>
      </c>
      <c r="P463" s="76" t="str">
        <f t="shared" si="11"/>
        <v/>
      </c>
      <c r="Q463" s="76" t="str">
        <f t="shared" si="12"/>
        <v/>
      </c>
      <c r="R463" s="76" t="str">
        <f t="shared" si="13"/>
        <v/>
      </c>
    </row>
    <row r="464" spans="1:18" ht="14.25" customHeight="1">
      <c r="A464" s="58" t="str">
        <f t="shared" si="8"/>
        <v/>
      </c>
      <c r="B464" s="59" t="str">
        <f t="shared" si="9"/>
        <v/>
      </c>
      <c r="C464" s="58" t="str">
        <f t="shared" si="10"/>
        <v/>
      </c>
      <c r="P464" s="76" t="str">
        <f t="shared" si="11"/>
        <v/>
      </c>
      <c r="Q464" s="76" t="str">
        <f t="shared" si="12"/>
        <v/>
      </c>
      <c r="R464" s="76" t="str">
        <f t="shared" si="13"/>
        <v/>
      </c>
    </row>
    <row r="465" spans="1:18" ht="14.25" customHeight="1">
      <c r="A465" s="58" t="str">
        <f t="shared" si="8"/>
        <v/>
      </c>
      <c r="B465" s="59" t="str">
        <f t="shared" si="9"/>
        <v/>
      </c>
      <c r="C465" s="58" t="str">
        <f t="shared" si="10"/>
        <v/>
      </c>
      <c r="P465" s="76" t="str">
        <f t="shared" si="11"/>
        <v/>
      </c>
      <c r="Q465" s="76" t="str">
        <f t="shared" si="12"/>
        <v/>
      </c>
      <c r="R465" s="76" t="str">
        <f t="shared" si="13"/>
        <v/>
      </c>
    </row>
    <row r="466" spans="1:18" ht="14.25" customHeight="1">
      <c r="A466" s="58" t="str">
        <f t="shared" si="8"/>
        <v/>
      </c>
      <c r="B466" s="59" t="str">
        <f t="shared" si="9"/>
        <v/>
      </c>
      <c r="C466" s="58" t="str">
        <f t="shared" si="10"/>
        <v/>
      </c>
      <c r="P466" s="76" t="str">
        <f t="shared" si="11"/>
        <v/>
      </c>
      <c r="Q466" s="76" t="str">
        <f t="shared" si="12"/>
        <v/>
      </c>
      <c r="R466" s="76" t="str">
        <f t="shared" si="13"/>
        <v/>
      </c>
    </row>
    <row r="467" spans="1:18" ht="14.25" customHeight="1">
      <c r="A467" s="58" t="str">
        <f t="shared" si="8"/>
        <v/>
      </c>
      <c r="B467" s="59" t="str">
        <f t="shared" si="9"/>
        <v/>
      </c>
      <c r="C467" s="58" t="str">
        <f t="shared" si="10"/>
        <v/>
      </c>
      <c r="P467" s="76" t="str">
        <f t="shared" si="11"/>
        <v/>
      </c>
      <c r="Q467" s="76" t="str">
        <f t="shared" si="12"/>
        <v/>
      </c>
      <c r="R467" s="76" t="str">
        <f t="shared" si="13"/>
        <v/>
      </c>
    </row>
    <row r="468" spans="1:18" ht="14.25" customHeight="1">
      <c r="A468" s="58" t="str">
        <f t="shared" si="8"/>
        <v/>
      </c>
      <c r="B468" s="59" t="str">
        <f t="shared" si="9"/>
        <v/>
      </c>
      <c r="C468" s="58" t="str">
        <f t="shared" si="10"/>
        <v/>
      </c>
      <c r="P468" s="76" t="str">
        <f t="shared" si="11"/>
        <v/>
      </c>
      <c r="Q468" s="76" t="str">
        <f t="shared" si="12"/>
        <v/>
      </c>
      <c r="R468" s="76" t="str">
        <f t="shared" si="13"/>
        <v/>
      </c>
    </row>
    <row r="469" spans="1:18" ht="14.25" customHeight="1">
      <c r="A469" s="58" t="str">
        <f t="shared" si="8"/>
        <v/>
      </c>
      <c r="B469" s="59" t="str">
        <f t="shared" si="9"/>
        <v/>
      </c>
      <c r="C469" s="58" t="str">
        <f t="shared" si="10"/>
        <v/>
      </c>
      <c r="P469" s="76" t="str">
        <f t="shared" si="11"/>
        <v/>
      </c>
      <c r="Q469" s="76" t="str">
        <f t="shared" si="12"/>
        <v/>
      </c>
      <c r="R469" s="76" t="str">
        <f t="shared" si="13"/>
        <v/>
      </c>
    </row>
    <row r="470" spans="1:18" ht="14.25" customHeight="1">
      <c r="A470" s="58" t="str">
        <f t="shared" si="8"/>
        <v/>
      </c>
      <c r="B470" s="59" t="str">
        <f t="shared" si="9"/>
        <v/>
      </c>
      <c r="C470" s="58" t="str">
        <f t="shared" si="10"/>
        <v/>
      </c>
      <c r="P470" s="76" t="str">
        <f t="shared" si="11"/>
        <v/>
      </c>
      <c r="Q470" s="76" t="str">
        <f t="shared" si="12"/>
        <v/>
      </c>
      <c r="R470" s="76" t="str">
        <f t="shared" si="13"/>
        <v/>
      </c>
    </row>
    <row r="471" spans="1:18" ht="14.25" customHeight="1">
      <c r="A471" s="58" t="str">
        <f t="shared" si="8"/>
        <v/>
      </c>
      <c r="B471" s="59" t="str">
        <f t="shared" si="9"/>
        <v/>
      </c>
      <c r="C471" s="58" t="str">
        <f t="shared" si="10"/>
        <v/>
      </c>
      <c r="P471" s="76" t="str">
        <f t="shared" si="11"/>
        <v/>
      </c>
      <c r="Q471" s="76" t="str">
        <f t="shared" si="12"/>
        <v/>
      </c>
      <c r="R471" s="76" t="str">
        <f t="shared" si="13"/>
        <v/>
      </c>
    </row>
    <row r="472" spans="1:18" ht="14.25" customHeight="1">
      <c r="A472" s="58" t="str">
        <f t="shared" si="8"/>
        <v/>
      </c>
      <c r="B472" s="59" t="str">
        <f t="shared" si="9"/>
        <v/>
      </c>
      <c r="C472" s="58" t="str">
        <f t="shared" si="10"/>
        <v/>
      </c>
      <c r="P472" s="76" t="str">
        <f t="shared" si="11"/>
        <v/>
      </c>
      <c r="Q472" s="76" t="str">
        <f t="shared" si="12"/>
        <v/>
      </c>
      <c r="R472" s="76" t="str">
        <f t="shared" si="13"/>
        <v/>
      </c>
    </row>
    <row r="473" spans="1:18" ht="14.25" customHeight="1">
      <c r="A473" s="58" t="str">
        <f t="shared" si="8"/>
        <v/>
      </c>
      <c r="B473" s="59" t="str">
        <f t="shared" si="9"/>
        <v/>
      </c>
      <c r="C473" s="58" t="str">
        <f t="shared" si="10"/>
        <v/>
      </c>
      <c r="P473" s="76" t="str">
        <f t="shared" si="11"/>
        <v/>
      </c>
      <c r="Q473" s="76" t="str">
        <f t="shared" si="12"/>
        <v/>
      </c>
      <c r="R473" s="76" t="str">
        <f t="shared" si="13"/>
        <v/>
      </c>
    </row>
    <row r="474" spans="1:18" ht="14.25" customHeight="1">
      <c r="A474" s="58" t="str">
        <f t="shared" si="8"/>
        <v/>
      </c>
      <c r="B474" s="59" t="str">
        <f t="shared" si="9"/>
        <v/>
      </c>
      <c r="C474" s="58" t="str">
        <f t="shared" si="10"/>
        <v/>
      </c>
      <c r="P474" s="76" t="str">
        <f t="shared" si="11"/>
        <v/>
      </c>
      <c r="Q474" s="76" t="str">
        <f t="shared" si="12"/>
        <v/>
      </c>
      <c r="R474" s="76" t="str">
        <f t="shared" si="13"/>
        <v/>
      </c>
    </row>
    <row r="475" spans="1:18" ht="14.25" customHeight="1">
      <c r="A475" s="58" t="str">
        <f t="shared" si="8"/>
        <v/>
      </c>
      <c r="B475" s="59" t="str">
        <f t="shared" si="9"/>
        <v/>
      </c>
      <c r="C475" s="58" t="str">
        <f t="shared" si="10"/>
        <v/>
      </c>
      <c r="P475" s="76" t="str">
        <f t="shared" si="11"/>
        <v/>
      </c>
      <c r="Q475" s="76" t="str">
        <f t="shared" si="12"/>
        <v/>
      </c>
      <c r="R475" s="76" t="str">
        <f t="shared" si="13"/>
        <v/>
      </c>
    </row>
    <row r="476" spans="1:18" ht="14.25" customHeight="1">
      <c r="A476" s="58" t="str">
        <f t="shared" si="8"/>
        <v/>
      </c>
      <c r="B476" s="59" t="str">
        <f t="shared" si="9"/>
        <v/>
      </c>
      <c r="C476" s="58" t="str">
        <f t="shared" si="10"/>
        <v/>
      </c>
      <c r="P476" s="76" t="str">
        <f t="shared" si="11"/>
        <v/>
      </c>
      <c r="Q476" s="76" t="str">
        <f t="shared" si="12"/>
        <v/>
      </c>
      <c r="R476" s="76" t="str">
        <f t="shared" si="13"/>
        <v/>
      </c>
    </row>
    <row r="477" spans="1:18" ht="14.25" customHeight="1">
      <c r="A477" s="58" t="str">
        <f t="shared" si="8"/>
        <v/>
      </c>
      <c r="B477" s="59" t="str">
        <f t="shared" si="9"/>
        <v/>
      </c>
      <c r="C477" s="58" t="str">
        <f t="shared" si="10"/>
        <v/>
      </c>
      <c r="P477" s="76" t="str">
        <f t="shared" si="11"/>
        <v/>
      </c>
      <c r="Q477" s="76" t="str">
        <f t="shared" si="12"/>
        <v/>
      </c>
      <c r="R477" s="76" t="str">
        <f t="shared" si="13"/>
        <v/>
      </c>
    </row>
    <row r="478" spans="1:18" ht="14.25" customHeight="1">
      <c r="A478" s="58" t="str">
        <f t="shared" si="8"/>
        <v/>
      </c>
      <c r="B478" s="59" t="str">
        <f t="shared" si="9"/>
        <v/>
      </c>
      <c r="C478" s="58" t="str">
        <f t="shared" si="10"/>
        <v/>
      </c>
      <c r="P478" s="76" t="str">
        <f t="shared" si="11"/>
        <v/>
      </c>
      <c r="Q478" s="76" t="str">
        <f t="shared" si="12"/>
        <v/>
      </c>
      <c r="R478" s="76" t="str">
        <f t="shared" si="13"/>
        <v/>
      </c>
    </row>
    <row r="479" spans="1:18" ht="14.25" customHeight="1">
      <c r="A479" s="58" t="str">
        <f t="shared" si="8"/>
        <v/>
      </c>
      <c r="B479" s="59" t="str">
        <f t="shared" si="9"/>
        <v/>
      </c>
      <c r="C479" s="58" t="str">
        <f t="shared" si="10"/>
        <v/>
      </c>
      <c r="P479" s="76" t="str">
        <f t="shared" si="11"/>
        <v/>
      </c>
      <c r="Q479" s="76" t="str">
        <f t="shared" si="12"/>
        <v/>
      </c>
      <c r="R479" s="76" t="str">
        <f t="shared" si="13"/>
        <v/>
      </c>
    </row>
    <row r="480" spans="1:18" ht="14.25" customHeight="1">
      <c r="A480" s="58" t="str">
        <f t="shared" si="8"/>
        <v/>
      </c>
      <c r="B480" s="59" t="str">
        <f t="shared" si="9"/>
        <v/>
      </c>
      <c r="C480" s="58" t="str">
        <f t="shared" si="10"/>
        <v/>
      </c>
      <c r="P480" s="76" t="str">
        <f t="shared" si="11"/>
        <v/>
      </c>
      <c r="Q480" s="76" t="str">
        <f t="shared" si="12"/>
        <v/>
      </c>
      <c r="R480" s="76" t="str">
        <f t="shared" si="13"/>
        <v/>
      </c>
    </row>
    <row r="481" spans="1:18" ht="14.25" customHeight="1">
      <c r="A481" s="58" t="str">
        <f t="shared" si="8"/>
        <v/>
      </c>
      <c r="B481" s="59" t="str">
        <f t="shared" si="9"/>
        <v/>
      </c>
      <c r="C481" s="58" t="str">
        <f t="shared" si="10"/>
        <v/>
      </c>
      <c r="P481" s="76" t="str">
        <f t="shared" si="11"/>
        <v/>
      </c>
      <c r="Q481" s="76" t="str">
        <f t="shared" si="12"/>
        <v/>
      </c>
      <c r="R481" s="76" t="str">
        <f t="shared" si="13"/>
        <v/>
      </c>
    </row>
    <row r="482" spans="1:18" ht="14.25" customHeight="1">
      <c r="A482" s="58" t="str">
        <f t="shared" si="8"/>
        <v/>
      </c>
      <c r="B482" s="59" t="str">
        <f t="shared" si="9"/>
        <v/>
      </c>
      <c r="C482" s="58" t="str">
        <f t="shared" si="10"/>
        <v/>
      </c>
      <c r="P482" s="76" t="str">
        <f t="shared" si="11"/>
        <v/>
      </c>
      <c r="Q482" s="76" t="str">
        <f t="shared" si="12"/>
        <v/>
      </c>
      <c r="R482" s="76" t="str">
        <f t="shared" si="13"/>
        <v/>
      </c>
    </row>
    <row r="483" spans="1:18" ht="14.25" customHeight="1">
      <c r="A483" s="58" t="str">
        <f t="shared" si="8"/>
        <v/>
      </c>
      <c r="B483" s="59" t="str">
        <f t="shared" si="9"/>
        <v/>
      </c>
      <c r="C483" s="58" t="str">
        <f t="shared" si="10"/>
        <v/>
      </c>
      <c r="P483" s="76" t="str">
        <f t="shared" si="11"/>
        <v/>
      </c>
      <c r="Q483" s="76" t="str">
        <f t="shared" si="12"/>
        <v/>
      </c>
      <c r="R483" s="76" t="str">
        <f t="shared" si="13"/>
        <v/>
      </c>
    </row>
    <row r="484" spans="1:18" ht="14.25" customHeight="1">
      <c r="A484" s="58" t="str">
        <f t="shared" si="8"/>
        <v/>
      </c>
      <c r="B484" s="59" t="str">
        <f t="shared" si="9"/>
        <v/>
      </c>
      <c r="C484" s="58" t="str">
        <f t="shared" si="10"/>
        <v/>
      </c>
      <c r="P484" s="76" t="str">
        <f t="shared" si="11"/>
        <v/>
      </c>
      <c r="Q484" s="76" t="str">
        <f t="shared" si="12"/>
        <v/>
      </c>
      <c r="R484" s="76" t="str">
        <f t="shared" si="13"/>
        <v/>
      </c>
    </row>
    <row r="485" spans="1:18" ht="14.25" customHeight="1">
      <c r="A485" s="58" t="str">
        <f t="shared" si="8"/>
        <v/>
      </c>
      <c r="B485" s="59" t="str">
        <f t="shared" si="9"/>
        <v/>
      </c>
      <c r="C485" s="58" t="str">
        <f t="shared" si="10"/>
        <v/>
      </c>
      <c r="P485" s="76" t="str">
        <f t="shared" si="11"/>
        <v/>
      </c>
      <c r="Q485" s="76" t="str">
        <f t="shared" si="12"/>
        <v/>
      </c>
      <c r="R485" s="76" t="str">
        <f t="shared" si="13"/>
        <v/>
      </c>
    </row>
    <row r="486" spans="1:18" ht="14.25" customHeight="1">
      <c r="A486" s="58" t="str">
        <f t="shared" si="8"/>
        <v/>
      </c>
      <c r="B486" s="59" t="str">
        <f t="shared" si="9"/>
        <v/>
      </c>
      <c r="C486" s="58" t="str">
        <f t="shared" si="10"/>
        <v/>
      </c>
      <c r="P486" s="76" t="str">
        <f t="shared" si="11"/>
        <v/>
      </c>
      <c r="Q486" s="76" t="str">
        <f t="shared" si="12"/>
        <v/>
      </c>
      <c r="R486" s="76" t="str">
        <f t="shared" si="13"/>
        <v/>
      </c>
    </row>
    <row r="487" spans="1:18" ht="14.25" customHeight="1">
      <c r="A487" s="58" t="str">
        <f t="shared" si="8"/>
        <v/>
      </c>
      <c r="B487" s="59" t="str">
        <f t="shared" si="9"/>
        <v/>
      </c>
      <c r="C487" s="58" t="str">
        <f t="shared" si="10"/>
        <v/>
      </c>
      <c r="P487" s="76" t="str">
        <f t="shared" si="11"/>
        <v/>
      </c>
      <c r="Q487" s="76" t="str">
        <f t="shared" si="12"/>
        <v/>
      </c>
      <c r="R487" s="76" t="str">
        <f t="shared" si="13"/>
        <v/>
      </c>
    </row>
    <row r="488" spans="1:18" ht="14.25" customHeight="1">
      <c r="A488" s="58" t="str">
        <f t="shared" si="8"/>
        <v/>
      </c>
      <c r="B488" s="59" t="str">
        <f t="shared" si="9"/>
        <v/>
      </c>
      <c r="C488" s="58" t="str">
        <f t="shared" si="10"/>
        <v/>
      </c>
      <c r="P488" s="76" t="str">
        <f t="shared" si="11"/>
        <v/>
      </c>
      <c r="Q488" s="76" t="str">
        <f t="shared" si="12"/>
        <v/>
      </c>
      <c r="R488" s="76" t="str">
        <f t="shared" si="13"/>
        <v/>
      </c>
    </row>
    <row r="489" spans="1:18" ht="14.25" customHeight="1">
      <c r="A489" s="58" t="str">
        <f t="shared" si="8"/>
        <v/>
      </c>
      <c r="B489" s="59" t="str">
        <f t="shared" si="9"/>
        <v/>
      </c>
      <c r="C489" s="58" t="str">
        <f t="shared" si="10"/>
        <v/>
      </c>
      <c r="P489" s="76" t="str">
        <f t="shared" si="11"/>
        <v/>
      </c>
      <c r="Q489" s="76" t="str">
        <f t="shared" si="12"/>
        <v/>
      </c>
      <c r="R489" s="76" t="str">
        <f t="shared" si="13"/>
        <v/>
      </c>
    </row>
    <row r="490" spans="1:18" ht="14.25" customHeight="1">
      <c r="A490" s="58" t="str">
        <f t="shared" si="8"/>
        <v/>
      </c>
      <c r="B490" s="59" t="str">
        <f t="shared" si="9"/>
        <v/>
      </c>
      <c r="C490" s="58" t="str">
        <f t="shared" si="10"/>
        <v/>
      </c>
      <c r="P490" s="76" t="str">
        <f t="shared" si="11"/>
        <v/>
      </c>
      <c r="Q490" s="76" t="str">
        <f t="shared" si="12"/>
        <v/>
      </c>
      <c r="R490" s="76" t="str">
        <f t="shared" si="13"/>
        <v/>
      </c>
    </row>
    <row r="491" spans="1:18" ht="14.25" customHeight="1">
      <c r="A491" s="58" t="str">
        <f t="shared" si="8"/>
        <v/>
      </c>
      <c r="B491" s="59" t="str">
        <f t="shared" si="9"/>
        <v/>
      </c>
      <c r="C491" s="58" t="str">
        <f t="shared" si="10"/>
        <v/>
      </c>
      <c r="P491" s="76" t="str">
        <f t="shared" si="11"/>
        <v/>
      </c>
      <c r="Q491" s="76" t="str">
        <f t="shared" si="12"/>
        <v/>
      </c>
      <c r="R491" s="76" t="str">
        <f t="shared" si="13"/>
        <v/>
      </c>
    </row>
    <row r="492" spans="1:18" ht="14.25" customHeight="1">
      <c r="A492" s="58" t="str">
        <f t="shared" si="8"/>
        <v/>
      </c>
      <c r="B492" s="59" t="str">
        <f t="shared" si="9"/>
        <v/>
      </c>
      <c r="C492" s="58" t="str">
        <f t="shared" si="10"/>
        <v/>
      </c>
      <c r="P492" s="76" t="str">
        <f t="shared" si="11"/>
        <v/>
      </c>
      <c r="Q492" s="76" t="str">
        <f t="shared" si="12"/>
        <v/>
      </c>
      <c r="R492" s="76" t="str">
        <f t="shared" si="13"/>
        <v/>
      </c>
    </row>
    <row r="493" spans="1:18" ht="14.25" customHeight="1">
      <c r="A493" s="58" t="str">
        <f t="shared" si="8"/>
        <v/>
      </c>
      <c r="B493" s="59" t="str">
        <f t="shared" si="9"/>
        <v/>
      </c>
      <c r="C493" s="58" t="str">
        <f t="shared" si="10"/>
        <v/>
      </c>
      <c r="P493" s="76" t="str">
        <f t="shared" si="11"/>
        <v/>
      </c>
      <c r="Q493" s="76" t="str">
        <f t="shared" si="12"/>
        <v/>
      </c>
      <c r="R493" s="76" t="str">
        <f t="shared" si="13"/>
        <v/>
      </c>
    </row>
    <row r="494" spans="1:18" ht="14.25" customHeight="1">
      <c r="A494" s="58" t="str">
        <f t="shared" si="8"/>
        <v/>
      </c>
      <c r="B494" s="59" t="str">
        <f t="shared" si="9"/>
        <v/>
      </c>
      <c r="C494" s="58" t="str">
        <f t="shared" si="10"/>
        <v/>
      </c>
      <c r="P494" s="76" t="str">
        <f t="shared" si="11"/>
        <v/>
      </c>
      <c r="Q494" s="76" t="str">
        <f t="shared" si="12"/>
        <v/>
      </c>
      <c r="R494" s="76" t="str">
        <f t="shared" si="13"/>
        <v/>
      </c>
    </row>
    <row r="495" spans="1:18" ht="14.25" customHeight="1">
      <c r="A495" s="58" t="str">
        <f t="shared" si="8"/>
        <v/>
      </c>
      <c r="B495" s="59" t="str">
        <f t="shared" si="9"/>
        <v/>
      </c>
      <c r="C495" s="58" t="str">
        <f t="shared" si="10"/>
        <v/>
      </c>
      <c r="P495" s="76" t="str">
        <f t="shared" si="11"/>
        <v/>
      </c>
      <c r="Q495" s="76" t="str">
        <f t="shared" si="12"/>
        <v/>
      </c>
      <c r="R495" s="76" t="str">
        <f t="shared" si="13"/>
        <v/>
      </c>
    </row>
    <row r="496" spans="1:18" ht="14.25" customHeight="1">
      <c r="A496" s="58" t="str">
        <f t="shared" si="8"/>
        <v/>
      </c>
      <c r="B496" s="59" t="str">
        <f t="shared" si="9"/>
        <v/>
      </c>
      <c r="C496" s="58" t="str">
        <f t="shared" si="10"/>
        <v/>
      </c>
    </row>
    <row r="497" spans="1:3" ht="14.25" customHeight="1">
      <c r="A497" s="58" t="str">
        <f t="shared" si="8"/>
        <v/>
      </c>
      <c r="B497" s="59" t="str">
        <f t="shared" si="9"/>
        <v/>
      </c>
      <c r="C497" s="58" t="str">
        <f t="shared" si="10"/>
        <v/>
      </c>
    </row>
    <row r="498" spans="1:3" ht="14.25" customHeight="1">
      <c r="A498" s="58" t="str">
        <f t="shared" si="8"/>
        <v/>
      </c>
      <c r="B498" s="59" t="str">
        <f t="shared" si="9"/>
        <v/>
      </c>
      <c r="C498" s="58" t="str">
        <f t="shared" si="10"/>
        <v/>
      </c>
    </row>
    <row r="499" spans="1:3" ht="14.25" customHeight="1">
      <c r="A499" s="58" t="str">
        <f t="shared" si="8"/>
        <v/>
      </c>
      <c r="B499" s="59" t="str">
        <f t="shared" si="9"/>
        <v/>
      </c>
      <c r="C499" s="58" t="str">
        <f t="shared" si="10"/>
        <v/>
      </c>
    </row>
    <row r="500" spans="1:3" ht="14.25" customHeight="1">
      <c r="A500" s="58" t="str">
        <f t="shared" si="8"/>
        <v/>
      </c>
      <c r="B500" s="59" t="str">
        <f t="shared" si="9"/>
        <v/>
      </c>
      <c r="C500" s="58" t="str">
        <f t="shared" si="10"/>
        <v/>
      </c>
    </row>
    <row r="501" spans="1:3" ht="14.25" customHeight="1">
      <c r="A501" s="58" t="str">
        <f t="shared" si="8"/>
        <v/>
      </c>
      <c r="B501" s="59" t="str">
        <f t="shared" si="9"/>
        <v/>
      </c>
      <c r="C501" s="58" t="str">
        <f t="shared" si="10"/>
        <v/>
      </c>
    </row>
    <row r="502" spans="1:3" ht="14.25" customHeight="1">
      <c r="A502" s="58" t="str">
        <f t="shared" si="8"/>
        <v/>
      </c>
      <c r="B502" s="59" t="str">
        <f t="shared" si="9"/>
        <v/>
      </c>
      <c r="C502" s="58" t="str">
        <f t="shared" si="10"/>
        <v/>
      </c>
    </row>
    <row r="503" spans="1:3" ht="14.25" customHeight="1">
      <c r="A503" s="58" t="str">
        <f t="shared" si="8"/>
        <v/>
      </c>
      <c r="B503" s="59" t="str">
        <f t="shared" si="9"/>
        <v/>
      </c>
      <c r="C503" s="58" t="str">
        <f t="shared" si="10"/>
        <v/>
      </c>
    </row>
    <row r="504" spans="1:3" ht="14.25" customHeight="1">
      <c r="A504" s="58" t="str">
        <f t="shared" si="8"/>
        <v/>
      </c>
      <c r="B504" s="59" t="str">
        <f t="shared" si="9"/>
        <v/>
      </c>
      <c r="C504" s="58" t="str">
        <f t="shared" si="10"/>
        <v/>
      </c>
    </row>
    <row r="505" spans="1:3" ht="14.25" customHeight="1">
      <c r="A505" s="58" t="str">
        <f t="shared" si="8"/>
        <v/>
      </c>
      <c r="B505" s="59" t="str">
        <f t="shared" si="9"/>
        <v/>
      </c>
      <c r="C505" s="58" t="str">
        <f t="shared" si="10"/>
        <v/>
      </c>
    </row>
    <row r="506" spans="1:3" ht="14.25" customHeight="1"/>
    <row r="507" spans="1:3" ht="14.25" customHeight="1"/>
    <row r="508" spans="1:3" ht="14.25" customHeight="1"/>
    <row r="509" spans="1:3" ht="14.25" customHeight="1"/>
    <row r="510" spans="1:3" ht="14.25" customHeight="1"/>
    <row r="511" spans="1:3" ht="14.25" customHeight="1"/>
    <row r="512" spans="1:3"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autoFilter ref="A1:Q1" xr:uid="{00000000-0009-0000-0000-000004000000}"/>
  <pageMargins left="0.7" right="0.7" top="0.75" bottom="0.75" header="0" footer="0"/>
  <pageSetup paperSize="9" orientation="portrai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1">
    <tabColor theme="4"/>
  </sheetPr>
  <dimension ref="A1:O1000"/>
  <sheetViews>
    <sheetView workbookViewId="0"/>
  </sheetViews>
  <sheetFormatPr defaultColWidth="14.42578125" defaultRowHeight="15" customHeight="1"/>
  <cols>
    <col min="1" max="1" width="11.42578125" customWidth="1"/>
    <col min="2" max="2" width="91.140625" customWidth="1"/>
    <col min="3" max="10" width="11.42578125" customWidth="1"/>
    <col min="11" max="11" width="10.85546875" customWidth="1"/>
    <col min="12" max="12" width="17.42578125" customWidth="1"/>
    <col min="13" max="13" width="10.85546875" customWidth="1"/>
    <col min="14" max="14" width="27.42578125" customWidth="1"/>
    <col min="15" max="26" width="10.85546875" customWidth="1"/>
  </cols>
  <sheetData>
    <row r="1" spans="1:15" ht="14.25" customHeight="1">
      <c r="A1" s="77" t="s">
        <v>1862</v>
      </c>
      <c r="B1" s="77" t="s">
        <v>1863</v>
      </c>
      <c r="C1" s="77" t="s">
        <v>1864</v>
      </c>
      <c r="D1" s="77" t="s">
        <v>1865</v>
      </c>
      <c r="E1" s="77" t="s">
        <v>1866</v>
      </c>
      <c r="F1" s="77" t="s">
        <v>1867</v>
      </c>
      <c r="G1" s="77" t="s">
        <v>1868</v>
      </c>
      <c r="H1" s="77" t="s">
        <v>1869</v>
      </c>
      <c r="I1" s="77" t="s">
        <v>1870</v>
      </c>
      <c r="J1" s="78" t="s">
        <v>1871</v>
      </c>
      <c r="L1" s="79" t="s">
        <v>1872</v>
      </c>
      <c r="M1" s="80">
        <f>(COUNTIF('Détail activitésParis2025'!U:U,"RESTAURATION COLLECTIVE")-COUNTIFS('Détail activitésParis2025'!U:U,"RESTAURATION COLLECTIVE",'Détail activitésParis2025'!N:N,"ANNULE"))</f>
        <v>220</v>
      </c>
      <c r="N1" s="81" t="s">
        <v>1873</v>
      </c>
      <c r="O1" s="80">
        <f>COUNT(J2:J8621)</f>
        <v>1</v>
      </c>
    </row>
    <row r="2" spans="1:15" ht="14.25" customHeight="1">
      <c r="A2" s="82">
        <v>44939</v>
      </c>
      <c r="B2" s="83" t="s">
        <v>1874</v>
      </c>
      <c r="C2" s="84">
        <v>5</v>
      </c>
      <c r="D2" s="85"/>
      <c r="E2" s="85">
        <v>20</v>
      </c>
      <c r="F2" s="85"/>
      <c r="G2" s="85"/>
      <c r="H2" s="85"/>
      <c r="I2" s="86"/>
      <c r="J2" s="87">
        <v>25</v>
      </c>
    </row>
    <row r="3" spans="1:15" ht="14.25" customHeight="1">
      <c r="A3" s="82"/>
      <c r="B3" s="83"/>
      <c r="C3" s="84"/>
      <c r="D3" s="85"/>
      <c r="E3" s="85"/>
      <c r="F3" s="85"/>
      <c r="G3" s="85"/>
      <c r="H3" s="85"/>
      <c r="I3" s="86"/>
      <c r="J3" s="87"/>
    </row>
    <row r="4" spans="1:15" ht="14.25" customHeight="1">
      <c r="A4" s="82"/>
      <c r="B4" s="83"/>
      <c r="C4" s="84"/>
      <c r="D4" s="85"/>
      <c r="E4" s="85"/>
      <c r="F4" s="85"/>
      <c r="G4" s="85"/>
      <c r="H4" s="85"/>
      <c r="I4" s="86"/>
      <c r="J4" s="87"/>
    </row>
    <row r="5" spans="1:15" ht="14.25" customHeight="1">
      <c r="A5" s="88"/>
      <c r="B5" s="89"/>
      <c r="C5" s="85"/>
      <c r="D5" s="85"/>
      <c r="E5" s="85"/>
      <c r="F5" s="85"/>
      <c r="G5" s="85"/>
      <c r="H5" s="85"/>
      <c r="I5" s="85"/>
      <c r="J5" s="90"/>
    </row>
    <row r="6" spans="1:15" ht="14.25" customHeight="1">
      <c r="A6" s="91"/>
      <c r="B6" s="92"/>
      <c r="C6" s="93"/>
      <c r="D6" s="93"/>
      <c r="E6" s="93"/>
      <c r="F6" s="93"/>
      <c r="G6" s="93"/>
      <c r="H6" s="93"/>
      <c r="I6" s="93"/>
      <c r="J6" s="94"/>
    </row>
    <row r="7" spans="1:15" ht="14.25" customHeight="1">
      <c r="A7" s="95"/>
      <c r="B7" s="96"/>
      <c r="C7" s="97"/>
      <c r="D7" s="98"/>
      <c r="E7" s="98"/>
      <c r="F7" s="98"/>
      <c r="G7" s="98"/>
      <c r="H7" s="98"/>
      <c r="I7" s="99"/>
      <c r="J7" s="100"/>
    </row>
    <row r="8" spans="1:15" ht="14.25" customHeight="1">
      <c r="A8" s="101"/>
      <c r="B8" s="102"/>
      <c r="C8" s="103"/>
      <c r="D8" s="3"/>
      <c r="E8" s="3"/>
      <c r="F8" s="3"/>
      <c r="G8" s="3"/>
      <c r="H8" s="3"/>
      <c r="I8" s="104"/>
      <c r="J8" s="87"/>
    </row>
    <row r="9" spans="1:15" ht="14.25" customHeight="1">
      <c r="A9" s="91"/>
      <c r="B9" s="92"/>
      <c r="C9" s="93"/>
      <c r="D9" s="93"/>
      <c r="E9" s="93"/>
      <c r="F9" s="93"/>
      <c r="G9" s="93"/>
      <c r="H9" s="93"/>
      <c r="I9" s="93"/>
      <c r="J9" s="94"/>
    </row>
    <row r="10" spans="1:15" ht="14.25" customHeight="1">
      <c r="A10" s="105"/>
      <c r="B10" s="106"/>
      <c r="C10" s="107"/>
      <c r="D10" s="93"/>
      <c r="E10" s="93"/>
      <c r="F10" s="93"/>
      <c r="G10" s="93"/>
      <c r="H10" s="93"/>
      <c r="I10" s="108"/>
      <c r="J10" s="109"/>
    </row>
    <row r="11" spans="1:15" ht="14.25" customHeight="1">
      <c r="A11" s="95"/>
      <c r="B11" s="110"/>
      <c r="C11" s="97"/>
      <c r="D11" s="98"/>
      <c r="E11" s="98"/>
      <c r="F11" s="98"/>
      <c r="G11" s="98"/>
      <c r="H11" s="98"/>
      <c r="I11" s="99"/>
      <c r="J11" s="100"/>
    </row>
    <row r="12" spans="1:15" ht="14.25" customHeight="1">
      <c r="A12" s="50"/>
      <c r="B12" s="111"/>
      <c r="C12" s="85"/>
      <c r="D12" s="85"/>
      <c r="E12" s="85"/>
      <c r="F12" s="85"/>
      <c r="G12" s="85"/>
      <c r="H12" s="85"/>
      <c r="I12" s="85"/>
      <c r="J12" s="90"/>
    </row>
    <row r="13" spans="1:15" ht="14.25" customHeight="1">
      <c r="A13" s="82"/>
      <c r="B13" s="83"/>
      <c r="C13" s="84"/>
      <c r="D13" s="85"/>
      <c r="E13" s="85"/>
      <c r="F13" s="85"/>
      <c r="G13" s="85"/>
      <c r="H13" s="85"/>
      <c r="I13" s="86"/>
      <c r="J13" s="87"/>
    </row>
    <row r="14" spans="1:15" ht="14.25" customHeight="1">
      <c r="A14" s="82"/>
      <c r="B14" s="83"/>
      <c r="C14" s="84"/>
      <c r="D14" s="85"/>
      <c r="E14" s="85"/>
      <c r="F14" s="85"/>
      <c r="G14" s="85"/>
      <c r="H14" s="85"/>
      <c r="I14" s="86"/>
      <c r="J14" s="87"/>
    </row>
    <row r="15" spans="1:15" ht="14.25" customHeight="1">
      <c r="A15" s="82"/>
      <c r="B15" s="83"/>
      <c r="C15" s="84"/>
      <c r="D15" s="85"/>
      <c r="E15" s="85"/>
      <c r="F15" s="85"/>
      <c r="G15" s="85"/>
      <c r="H15" s="85"/>
      <c r="I15" s="86"/>
      <c r="J15" s="87"/>
    </row>
    <row r="16" spans="1:15" ht="14.25" customHeight="1">
      <c r="A16" s="105"/>
      <c r="B16" s="110"/>
      <c r="C16" s="107"/>
      <c r="D16" s="93"/>
      <c r="E16" s="93"/>
      <c r="F16" s="93"/>
      <c r="G16" s="93"/>
      <c r="H16" s="93"/>
      <c r="I16" s="108"/>
      <c r="J16" s="112"/>
    </row>
    <row r="17" spans="1:10" ht="14.25" customHeight="1">
      <c r="A17" s="82"/>
      <c r="B17" s="83"/>
      <c r="C17" s="84"/>
      <c r="D17" s="85"/>
      <c r="E17" s="85"/>
      <c r="F17" s="85"/>
      <c r="G17" s="85"/>
      <c r="H17" s="85"/>
      <c r="I17" s="86"/>
      <c r="J17" s="87"/>
    </row>
    <row r="18" spans="1:10" ht="14.25" customHeight="1">
      <c r="A18" s="88"/>
      <c r="B18" s="83"/>
      <c r="C18" s="85"/>
      <c r="D18" s="85"/>
      <c r="E18" s="85"/>
      <c r="F18" s="85"/>
      <c r="G18" s="85"/>
      <c r="H18" s="85"/>
      <c r="I18" s="85"/>
      <c r="J18" s="90"/>
    </row>
    <row r="19" spans="1:10" ht="14.25" customHeight="1">
      <c r="A19" s="91"/>
      <c r="B19" s="92"/>
      <c r="C19" s="93"/>
      <c r="D19" s="93"/>
      <c r="E19" s="93"/>
      <c r="F19" s="93"/>
      <c r="G19" s="93"/>
      <c r="H19" s="93"/>
      <c r="I19" s="93"/>
      <c r="J19" s="94"/>
    </row>
    <row r="20" spans="1:10" ht="14.25" customHeight="1">
      <c r="A20" s="105"/>
      <c r="B20" s="113"/>
      <c r="C20" s="107"/>
      <c r="D20" s="93"/>
      <c r="E20" s="93"/>
      <c r="F20" s="93"/>
      <c r="G20" s="93"/>
      <c r="H20" s="93"/>
      <c r="I20" s="108"/>
      <c r="J20" s="112"/>
    </row>
    <row r="21" spans="1:10" ht="14.25" customHeight="1">
      <c r="A21" s="95"/>
      <c r="B21" s="110"/>
      <c r="C21" s="97"/>
      <c r="D21" s="98"/>
      <c r="E21" s="98"/>
      <c r="F21" s="98"/>
      <c r="G21" s="98"/>
      <c r="H21" s="98"/>
      <c r="I21" s="99"/>
      <c r="J21" s="100"/>
    </row>
    <row r="22" spans="1:10" ht="14.25" customHeight="1">
      <c r="A22" s="88"/>
      <c r="B22" s="83"/>
      <c r="C22" s="85"/>
      <c r="D22" s="85"/>
      <c r="E22" s="85"/>
      <c r="F22" s="85"/>
      <c r="G22" s="85"/>
      <c r="H22" s="85"/>
      <c r="I22" s="85"/>
      <c r="J22" s="90"/>
    </row>
    <row r="23" spans="1:10" ht="14.25" customHeight="1">
      <c r="A23" s="114"/>
      <c r="B23" s="115"/>
      <c r="C23" s="116"/>
      <c r="D23" s="8"/>
      <c r="E23" s="8"/>
      <c r="F23" s="8"/>
      <c r="G23" s="8"/>
      <c r="H23" s="8"/>
      <c r="I23" s="117"/>
      <c r="J23" s="118"/>
    </row>
    <row r="24" spans="1:10" ht="14.25" customHeight="1">
      <c r="A24" s="119"/>
      <c r="B24" s="120"/>
      <c r="C24" s="209"/>
      <c r="D24" s="1"/>
      <c r="E24" s="1"/>
      <c r="F24" s="1"/>
      <c r="G24" s="1"/>
      <c r="H24" s="1"/>
      <c r="I24" s="210"/>
      <c r="J24" s="109"/>
    </row>
    <row r="25" spans="1:10" ht="14.25" customHeight="1">
      <c r="A25" s="121"/>
      <c r="B25" s="122"/>
      <c r="C25" s="123"/>
      <c r="D25" s="124"/>
      <c r="E25" s="124"/>
      <c r="F25" s="124"/>
      <c r="G25" s="124"/>
      <c r="H25" s="124"/>
      <c r="I25" s="125"/>
      <c r="J25" s="126"/>
    </row>
    <row r="26" spans="1:10" ht="14.25" customHeight="1">
      <c r="A26" s="95"/>
      <c r="B26" s="110"/>
      <c r="C26" s="97"/>
      <c r="D26" s="98"/>
      <c r="E26" s="98"/>
      <c r="F26" s="98"/>
      <c r="G26" s="98"/>
      <c r="H26" s="98"/>
      <c r="I26" s="99"/>
      <c r="J26" s="100"/>
    </row>
    <row r="27" spans="1:10" ht="14.25" customHeight="1">
      <c r="A27" s="82"/>
      <c r="B27" s="83"/>
      <c r="C27" s="84"/>
      <c r="D27" s="85"/>
      <c r="E27" s="85"/>
      <c r="F27" s="85"/>
      <c r="G27" s="85"/>
      <c r="H27" s="85"/>
      <c r="I27" s="86"/>
      <c r="J27" s="87"/>
    </row>
    <row r="28" spans="1:10" ht="14.25" customHeight="1">
      <c r="A28" s="82"/>
      <c r="B28" s="83"/>
      <c r="C28" s="84"/>
      <c r="D28" s="85"/>
      <c r="E28" s="85"/>
      <c r="F28" s="85"/>
      <c r="G28" s="85"/>
      <c r="H28" s="85"/>
      <c r="I28" s="86"/>
      <c r="J28" s="87"/>
    </row>
    <row r="29" spans="1:10" ht="14.25" customHeight="1">
      <c r="A29" s="82"/>
      <c r="B29" s="83"/>
      <c r="C29" s="84"/>
      <c r="D29" s="85"/>
      <c r="E29" s="85"/>
      <c r="F29" s="85"/>
      <c r="G29" s="85"/>
      <c r="H29" s="85"/>
      <c r="I29" s="86"/>
      <c r="J29" s="87"/>
    </row>
    <row r="30" spans="1:10" ht="14.25" customHeight="1">
      <c r="A30" s="88"/>
      <c r="B30" s="89"/>
      <c r="C30" s="85"/>
      <c r="D30" s="85"/>
      <c r="E30" s="85"/>
      <c r="F30" s="85"/>
      <c r="G30" s="85"/>
      <c r="H30" s="85"/>
      <c r="I30" s="85"/>
      <c r="J30" s="90"/>
    </row>
    <row r="31" spans="1:10" ht="14.25" customHeight="1">
      <c r="A31" s="91"/>
      <c r="B31" s="113"/>
      <c r="C31" s="93"/>
      <c r="D31" s="93"/>
      <c r="E31" s="93"/>
      <c r="F31" s="93"/>
      <c r="G31" s="93"/>
      <c r="H31" s="93"/>
      <c r="I31" s="93"/>
      <c r="J31" s="94"/>
    </row>
    <row r="32" spans="1:10" ht="14.25" customHeight="1">
      <c r="A32" s="101"/>
      <c r="B32" s="113"/>
      <c r="C32" s="103"/>
      <c r="D32" s="3"/>
      <c r="E32" s="3"/>
      <c r="F32" s="3"/>
      <c r="G32" s="3"/>
      <c r="H32" s="3"/>
      <c r="I32" s="104"/>
      <c r="J32" s="109"/>
    </row>
    <row r="33" spans="1:10" ht="14.25" customHeight="1">
      <c r="A33" s="105"/>
      <c r="B33" s="115"/>
      <c r="C33" s="107"/>
      <c r="D33" s="93"/>
      <c r="E33" s="93"/>
      <c r="F33" s="93"/>
      <c r="G33" s="93"/>
      <c r="H33" s="93"/>
      <c r="I33" s="108"/>
      <c r="J33" s="112"/>
    </row>
    <row r="34" spans="1:10" ht="14.25" customHeight="1">
      <c r="A34" s="105"/>
      <c r="B34" s="92"/>
      <c r="C34" s="107"/>
      <c r="D34" s="93"/>
      <c r="E34" s="93"/>
      <c r="F34" s="93"/>
      <c r="G34" s="93"/>
      <c r="H34" s="93"/>
      <c r="I34" s="108"/>
      <c r="J34" s="109"/>
    </row>
    <row r="35" spans="1:10" ht="14.25" customHeight="1">
      <c r="A35" s="91"/>
      <c r="B35" s="127"/>
      <c r="C35" s="93"/>
      <c r="D35" s="93"/>
      <c r="E35" s="93"/>
      <c r="F35" s="93"/>
      <c r="G35" s="93"/>
      <c r="H35" s="93"/>
      <c r="I35" s="93"/>
      <c r="J35" s="109"/>
    </row>
    <row r="36" spans="1:10" ht="14.25" customHeight="1">
      <c r="A36" s="128"/>
      <c r="B36" s="129"/>
      <c r="C36" s="98"/>
      <c r="D36" s="98"/>
      <c r="E36" s="98"/>
      <c r="F36" s="98"/>
      <c r="G36" s="98"/>
      <c r="H36" s="98"/>
      <c r="I36" s="98"/>
      <c r="J36" s="100"/>
    </row>
    <row r="37" spans="1:10" ht="14.25" customHeight="1">
      <c r="A37" s="91"/>
      <c r="B37" s="92"/>
      <c r="C37" s="93"/>
      <c r="D37" s="93"/>
      <c r="E37" s="93"/>
      <c r="F37" s="93"/>
      <c r="G37" s="93"/>
      <c r="H37" s="93"/>
      <c r="I37" s="93"/>
      <c r="J37" s="109"/>
    </row>
    <row r="38" spans="1:10" ht="14.25" customHeight="1">
      <c r="A38" s="91"/>
      <c r="B38" s="130"/>
      <c r="C38" s="93"/>
      <c r="D38" s="93"/>
      <c r="E38" s="93"/>
      <c r="F38" s="93"/>
      <c r="G38" s="93"/>
      <c r="H38" s="93"/>
      <c r="I38" s="93"/>
      <c r="J38" s="109"/>
    </row>
    <row r="39" spans="1:10" ht="14.25" customHeight="1">
      <c r="A39" s="82"/>
      <c r="B39" s="83"/>
      <c r="C39" s="84"/>
      <c r="D39" s="85"/>
      <c r="E39" s="85"/>
      <c r="F39" s="85"/>
      <c r="G39" s="85"/>
      <c r="H39" s="85"/>
      <c r="I39" s="86"/>
      <c r="J39" s="109"/>
    </row>
    <row r="40" spans="1:10" ht="14.25" customHeight="1">
      <c r="A40" s="82"/>
      <c r="B40" s="83"/>
      <c r="C40" s="84"/>
      <c r="D40" s="85"/>
      <c r="E40" s="85"/>
      <c r="F40" s="85"/>
      <c r="G40" s="85"/>
      <c r="H40" s="85"/>
      <c r="I40" s="86"/>
      <c r="J40" s="109"/>
    </row>
    <row r="41" spans="1:10" ht="14.25" customHeight="1">
      <c r="A41" s="105"/>
      <c r="B41" s="113"/>
      <c r="C41" s="107"/>
      <c r="D41" s="93"/>
      <c r="E41" s="93"/>
      <c r="F41" s="93"/>
      <c r="G41" s="93"/>
      <c r="H41" s="93"/>
      <c r="I41" s="108"/>
      <c r="J41" s="109"/>
    </row>
    <row r="42" spans="1:10" ht="14.25" customHeight="1">
      <c r="A42" s="119"/>
      <c r="B42" s="131"/>
      <c r="C42" s="107"/>
      <c r="D42" s="93"/>
      <c r="E42" s="93"/>
      <c r="F42" s="93"/>
      <c r="G42" s="93"/>
      <c r="H42" s="93"/>
      <c r="I42" s="108"/>
      <c r="J42" s="109"/>
    </row>
    <row r="43" spans="1:10" ht="14.25" customHeight="1">
      <c r="A43" s="128"/>
      <c r="B43" s="129"/>
      <c r="C43" s="98"/>
      <c r="D43" s="98"/>
      <c r="E43" s="98"/>
      <c r="F43" s="98"/>
      <c r="G43" s="98"/>
      <c r="H43" s="98"/>
      <c r="I43" s="98"/>
      <c r="J43" s="100"/>
    </row>
    <row r="44" spans="1:10" ht="14.25" customHeight="1">
      <c r="A44" s="88"/>
      <c r="B44" s="89"/>
      <c r="C44" s="85"/>
      <c r="D44" s="85"/>
      <c r="E44" s="85"/>
      <c r="F44" s="85"/>
      <c r="G44" s="85"/>
      <c r="H44" s="85"/>
      <c r="I44" s="85"/>
      <c r="J44" s="109"/>
    </row>
    <row r="45" spans="1:10" ht="14.25" customHeight="1">
      <c r="A45" s="88"/>
      <c r="B45" s="89"/>
      <c r="C45" s="85"/>
      <c r="D45" s="85"/>
      <c r="E45" s="85"/>
      <c r="F45" s="85"/>
      <c r="G45" s="85"/>
      <c r="H45" s="85"/>
      <c r="I45" s="85"/>
      <c r="J45" s="109"/>
    </row>
    <row r="46" spans="1:10" ht="14.25" customHeight="1">
      <c r="A46" s="91"/>
      <c r="B46" s="92"/>
      <c r="C46" s="93"/>
      <c r="D46" s="93"/>
      <c r="E46" s="93"/>
      <c r="F46" s="93"/>
      <c r="G46" s="93"/>
      <c r="H46" s="93"/>
      <c r="I46" s="93"/>
      <c r="J46" s="109"/>
    </row>
    <row r="47" spans="1:10" ht="14.25" customHeight="1">
      <c r="A47" s="46"/>
      <c r="B47" s="132"/>
      <c r="C47" s="1"/>
      <c r="D47" s="1"/>
      <c r="E47" s="1"/>
      <c r="F47" s="1"/>
      <c r="G47" s="1"/>
      <c r="H47" s="1"/>
      <c r="I47" s="1"/>
      <c r="J47" s="109"/>
    </row>
    <row r="48" spans="1:10" ht="14.25" customHeight="1">
      <c r="A48" s="91"/>
      <c r="B48" s="211"/>
      <c r="C48" s="93"/>
      <c r="D48" s="93"/>
      <c r="E48" s="93"/>
      <c r="F48" s="93"/>
      <c r="G48" s="93"/>
      <c r="H48" s="93"/>
      <c r="I48" s="93"/>
      <c r="J48" s="109"/>
    </row>
    <row r="49" spans="1:10" ht="14.25" customHeight="1">
      <c r="A49" s="91"/>
      <c r="B49" s="127"/>
      <c r="C49" s="93"/>
      <c r="D49" s="93"/>
      <c r="E49" s="93"/>
      <c r="F49" s="93"/>
      <c r="G49" s="93"/>
      <c r="H49" s="93"/>
      <c r="I49" s="93"/>
      <c r="J49" s="109"/>
    </row>
    <row r="50" spans="1:10" ht="14.25" customHeight="1">
      <c r="A50" s="91"/>
      <c r="B50" s="20"/>
      <c r="C50" s="93"/>
      <c r="D50" s="93"/>
      <c r="E50" s="93"/>
      <c r="F50" s="93"/>
      <c r="G50" s="93"/>
      <c r="H50" s="93"/>
      <c r="I50" s="93"/>
      <c r="J50" s="109"/>
    </row>
    <row r="51" spans="1:10" ht="14.25" customHeight="1">
      <c r="A51" s="91"/>
      <c r="B51" s="133"/>
      <c r="C51" s="93"/>
      <c r="D51" s="93"/>
      <c r="E51" s="93"/>
      <c r="F51" s="93"/>
      <c r="G51" s="93"/>
      <c r="H51" s="93"/>
      <c r="I51" s="93"/>
      <c r="J51" s="109"/>
    </row>
    <row r="52" spans="1:10" ht="14.25" customHeight="1">
      <c r="A52" s="82"/>
      <c r="B52" s="83"/>
      <c r="C52" s="84"/>
      <c r="D52" s="85"/>
      <c r="E52" s="85"/>
      <c r="F52" s="85"/>
      <c r="G52" s="85"/>
      <c r="H52" s="85"/>
      <c r="I52" s="86"/>
      <c r="J52" s="87"/>
    </row>
    <row r="53" spans="1:10" ht="14.25" customHeight="1">
      <c r="A53" s="105"/>
      <c r="B53" s="113"/>
      <c r="C53" s="107"/>
      <c r="D53" s="93"/>
      <c r="E53" s="93"/>
      <c r="F53" s="93"/>
      <c r="G53" s="93"/>
      <c r="H53" s="93"/>
      <c r="I53" s="108"/>
      <c r="J53" s="109"/>
    </row>
    <row r="54" spans="1:10" ht="14.25" customHeight="1">
      <c r="A54" s="105"/>
      <c r="B54" s="113"/>
      <c r="C54" s="107"/>
      <c r="D54" s="93"/>
      <c r="E54" s="93"/>
      <c r="F54" s="93"/>
      <c r="G54" s="93"/>
      <c r="H54" s="93"/>
      <c r="I54" s="108"/>
      <c r="J54" s="109"/>
    </row>
    <row r="55" spans="1:10" ht="14.25" customHeight="1">
      <c r="A55" s="105"/>
      <c r="B55" s="134"/>
      <c r="C55" s="107"/>
      <c r="D55" s="93"/>
      <c r="E55" s="93"/>
      <c r="F55" s="93"/>
      <c r="G55" s="93"/>
      <c r="H55" s="93"/>
      <c r="I55" s="108"/>
      <c r="J55" s="109"/>
    </row>
    <row r="56" spans="1:10" ht="14.25" customHeight="1">
      <c r="A56" s="82"/>
      <c r="B56" s="83"/>
      <c r="C56" s="84"/>
      <c r="D56" s="85"/>
      <c r="E56" s="85"/>
      <c r="F56" s="85"/>
      <c r="G56" s="85"/>
      <c r="H56" s="85"/>
      <c r="I56" s="86"/>
      <c r="J56" s="87"/>
    </row>
    <row r="57" spans="1:10" ht="14.25" customHeight="1">
      <c r="A57" s="82"/>
      <c r="B57" s="83"/>
      <c r="C57" s="84"/>
      <c r="D57" s="85"/>
      <c r="E57" s="85"/>
      <c r="F57" s="85"/>
      <c r="G57" s="85"/>
      <c r="H57" s="85"/>
      <c r="I57" s="86"/>
      <c r="J57" s="109"/>
    </row>
    <row r="58" spans="1:10" ht="14.25" customHeight="1">
      <c r="A58" s="88"/>
      <c r="B58" s="89"/>
      <c r="C58" s="85"/>
      <c r="D58" s="85"/>
      <c r="E58" s="85"/>
      <c r="F58" s="85"/>
      <c r="G58" s="85"/>
      <c r="H58" s="85"/>
      <c r="I58" s="85"/>
      <c r="J58" s="87"/>
    </row>
    <row r="59" spans="1:10" ht="14.25" customHeight="1">
      <c r="A59" s="82"/>
      <c r="B59" s="83"/>
      <c r="C59" s="84"/>
      <c r="D59" s="85"/>
      <c r="E59" s="85"/>
      <c r="F59" s="85"/>
      <c r="G59" s="85"/>
      <c r="H59" s="85"/>
      <c r="I59" s="86"/>
      <c r="J59" s="87"/>
    </row>
    <row r="60" spans="1:10" ht="14.25" customHeight="1">
      <c r="A60" s="105"/>
      <c r="B60" s="113"/>
      <c r="C60" s="107"/>
      <c r="D60" s="93"/>
      <c r="E60" s="93"/>
      <c r="F60" s="93"/>
      <c r="G60" s="93"/>
      <c r="H60" s="93"/>
      <c r="I60" s="108"/>
      <c r="J60" s="100"/>
    </row>
    <row r="61" spans="1:10" ht="14.25" customHeight="1">
      <c r="A61" s="82"/>
      <c r="B61" s="83"/>
      <c r="C61" s="84"/>
      <c r="D61" s="85"/>
      <c r="E61" s="85"/>
      <c r="F61" s="85"/>
      <c r="G61" s="85"/>
      <c r="H61" s="85"/>
      <c r="I61" s="86"/>
      <c r="J61" s="87"/>
    </row>
    <row r="62" spans="1:10" ht="14.25" customHeight="1">
      <c r="A62" s="82"/>
      <c r="B62" s="83"/>
      <c r="C62" s="84"/>
      <c r="D62" s="85"/>
      <c r="E62" s="85"/>
      <c r="F62" s="85"/>
      <c r="G62" s="85"/>
      <c r="H62" s="85"/>
      <c r="I62" s="86"/>
      <c r="J62" s="87"/>
    </row>
    <row r="63" spans="1:10" ht="14.25" customHeight="1">
      <c r="A63" s="82"/>
      <c r="B63" s="83"/>
      <c r="C63" s="84"/>
      <c r="D63" s="85"/>
      <c r="E63" s="85"/>
      <c r="F63" s="85"/>
      <c r="G63" s="85"/>
      <c r="H63" s="85"/>
      <c r="I63" s="86"/>
      <c r="J63" s="87"/>
    </row>
    <row r="64" spans="1:10" ht="14.25" customHeight="1">
      <c r="A64" s="105"/>
      <c r="B64" s="102"/>
      <c r="C64" s="107"/>
      <c r="D64" s="93"/>
      <c r="E64" s="93"/>
      <c r="F64" s="93"/>
      <c r="G64" s="93"/>
      <c r="H64" s="93"/>
      <c r="I64" s="108"/>
      <c r="J64" s="100"/>
    </row>
    <row r="65" spans="1:10" ht="14.25" customHeight="1">
      <c r="A65" s="105"/>
      <c r="B65" s="113"/>
      <c r="C65" s="107"/>
      <c r="D65" s="93"/>
      <c r="E65" s="93"/>
      <c r="F65" s="93"/>
      <c r="G65" s="93"/>
      <c r="H65" s="93"/>
      <c r="I65" s="108"/>
      <c r="J65" s="112"/>
    </row>
    <row r="66" spans="1:10" ht="14.25" customHeight="1">
      <c r="A66" s="82"/>
      <c r="B66" s="83"/>
      <c r="C66" s="84"/>
      <c r="D66" s="85"/>
      <c r="E66" s="85"/>
      <c r="F66" s="85"/>
      <c r="G66" s="85"/>
      <c r="H66" s="85"/>
      <c r="I66" s="86"/>
      <c r="J66" s="87"/>
    </row>
    <row r="67" spans="1:10" ht="14.25" customHeight="1">
      <c r="A67" s="105"/>
      <c r="B67" s="113"/>
      <c r="C67" s="107"/>
      <c r="D67" s="93"/>
      <c r="E67" s="93"/>
      <c r="F67" s="93"/>
      <c r="G67" s="93"/>
      <c r="H67" s="93"/>
      <c r="I67" s="108"/>
      <c r="J67" s="112"/>
    </row>
    <row r="68" spans="1:10" ht="14.25" customHeight="1">
      <c r="A68" s="135"/>
      <c r="B68" s="136"/>
      <c r="C68" s="137"/>
      <c r="D68" s="138"/>
      <c r="E68" s="138"/>
      <c r="F68" s="138"/>
      <c r="G68" s="138"/>
      <c r="H68" s="138"/>
      <c r="I68" s="139"/>
      <c r="J68" s="140"/>
    </row>
    <row r="69" spans="1:10" ht="14.25" customHeight="1">
      <c r="A69" s="82"/>
      <c r="B69" s="83"/>
      <c r="C69" s="84"/>
      <c r="D69" s="85"/>
      <c r="E69" s="85"/>
      <c r="F69" s="85"/>
      <c r="G69" s="85"/>
      <c r="H69" s="85"/>
      <c r="I69" s="86"/>
      <c r="J69" s="87"/>
    </row>
    <row r="70" spans="1:10" ht="14.25" customHeight="1">
      <c r="A70" s="82"/>
      <c r="B70" s="83"/>
      <c r="C70" s="84"/>
      <c r="D70" s="85"/>
      <c r="E70" s="85"/>
      <c r="F70" s="85"/>
      <c r="G70" s="85"/>
      <c r="H70" s="85"/>
      <c r="I70" s="86"/>
      <c r="J70" s="87"/>
    </row>
    <row r="71" spans="1:10" ht="14.25" customHeight="1">
      <c r="A71" s="82"/>
      <c r="B71" s="83"/>
      <c r="C71" s="84"/>
      <c r="D71" s="85"/>
      <c r="E71" s="85"/>
      <c r="F71" s="85"/>
      <c r="G71" s="85"/>
      <c r="H71" s="85"/>
      <c r="I71" s="86"/>
      <c r="J71" s="87"/>
    </row>
    <row r="72" spans="1:10" ht="14.25" customHeight="1">
      <c r="A72" s="82"/>
      <c r="B72" s="83"/>
      <c r="C72" s="84"/>
      <c r="D72" s="85"/>
      <c r="E72" s="85"/>
      <c r="F72" s="85"/>
      <c r="G72" s="85"/>
      <c r="H72" s="85"/>
      <c r="I72" s="86"/>
      <c r="J72" s="87"/>
    </row>
    <row r="73" spans="1:10" ht="14.25" customHeight="1">
      <c r="A73" s="88"/>
      <c r="B73" s="89"/>
      <c r="C73" s="85"/>
      <c r="D73" s="85"/>
      <c r="E73" s="85"/>
      <c r="F73" s="85"/>
      <c r="G73" s="85"/>
      <c r="H73" s="85"/>
      <c r="I73" s="85"/>
      <c r="J73" s="87"/>
    </row>
    <row r="74" spans="1:10" ht="14.25" customHeight="1">
      <c r="A74" s="141"/>
      <c r="B74" s="129"/>
      <c r="C74" s="98"/>
      <c r="D74" s="98"/>
      <c r="E74" s="98"/>
      <c r="F74" s="98"/>
      <c r="G74" s="98"/>
      <c r="H74" s="98"/>
      <c r="I74" s="98"/>
      <c r="J74" s="100"/>
    </row>
    <row r="75" spans="1:10" ht="14.25" customHeight="1">
      <c r="A75" s="91"/>
      <c r="B75" s="92"/>
      <c r="C75" s="93"/>
      <c r="D75" s="93"/>
      <c r="E75" s="93"/>
      <c r="F75" s="93"/>
      <c r="G75" s="93"/>
      <c r="H75" s="93"/>
      <c r="I75" s="93"/>
      <c r="J75" s="142"/>
    </row>
    <row r="76" spans="1:10" ht="14.25" customHeight="1">
      <c r="A76" s="91"/>
      <c r="B76" s="143"/>
      <c r="C76" s="93"/>
      <c r="D76" s="93"/>
      <c r="E76" s="93"/>
      <c r="F76" s="93"/>
      <c r="G76" s="93"/>
      <c r="H76" s="93"/>
      <c r="I76" s="93"/>
      <c r="J76" s="142"/>
    </row>
    <row r="77" spans="1:10" ht="14.25" customHeight="1">
      <c r="A77" s="88"/>
      <c r="B77" s="89"/>
      <c r="C77" s="85"/>
      <c r="D77" s="85"/>
      <c r="E77" s="85"/>
      <c r="F77" s="85"/>
      <c r="G77" s="85"/>
      <c r="H77" s="85"/>
      <c r="I77" s="85"/>
      <c r="J77" s="212"/>
    </row>
    <row r="78" spans="1:10" ht="14.25" customHeight="1">
      <c r="A78" s="88"/>
      <c r="B78" s="89"/>
      <c r="C78" s="85"/>
      <c r="D78" s="85"/>
      <c r="E78" s="85"/>
      <c r="F78" s="85"/>
      <c r="G78" s="85"/>
      <c r="H78" s="85"/>
      <c r="I78" s="85"/>
      <c r="J78" s="212"/>
    </row>
    <row r="79" spans="1:10" ht="14.25" customHeight="1">
      <c r="A79" s="88"/>
      <c r="B79" s="89"/>
      <c r="C79" s="85"/>
      <c r="D79" s="85"/>
      <c r="E79" s="85"/>
      <c r="F79" s="85"/>
      <c r="G79" s="85"/>
      <c r="H79" s="85"/>
      <c r="I79" s="85"/>
      <c r="J79" s="212"/>
    </row>
    <row r="80" spans="1:10" ht="14.25" customHeight="1">
      <c r="A80" s="141"/>
      <c r="B80" s="129"/>
      <c r="C80" s="98"/>
      <c r="D80" s="98"/>
      <c r="E80" s="98"/>
      <c r="F80" s="98"/>
      <c r="G80" s="98"/>
      <c r="H80" s="98"/>
      <c r="I80" s="98"/>
      <c r="J80" s="213"/>
    </row>
    <row r="81" spans="1:10" ht="14.25" customHeight="1">
      <c r="A81" s="91"/>
      <c r="B81" s="92"/>
      <c r="C81" s="93"/>
      <c r="D81" s="93"/>
      <c r="E81" s="93"/>
      <c r="F81" s="93"/>
      <c r="G81" s="93"/>
      <c r="H81" s="93"/>
      <c r="I81" s="93"/>
      <c r="J81" s="144"/>
    </row>
    <row r="82" spans="1:10" ht="14.25" customHeight="1">
      <c r="A82" s="82"/>
      <c r="B82" s="136"/>
      <c r="C82" s="84"/>
      <c r="D82" s="85"/>
      <c r="E82" s="85"/>
      <c r="F82" s="85"/>
      <c r="G82" s="85"/>
      <c r="H82" s="85"/>
      <c r="I82" s="86"/>
      <c r="J82" s="87"/>
    </row>
    <row r="83" spans="1:10" ht="14.25" customHeight="1">
      <c r="A83" s="82"/>
      <c r="B83" s="83"/>
      <c r="C83" s="84"/>
      <c r="D83" s="85"/>
      <c r="E83" s="85"/>
      <c r="F83" s="85"/>
      <c r="G83" s="85"/>
      <c r="H83" s="85"/>
      <c r="I83" s="86"/>
      <c r="J83" s="87"/>
    </row>
    <row r="84" spans="1:10" ht="14.25" customHeight="1">
      <c r="A84" s="82"/>
      <c r="B84" s="89"/>
      <c r="C84" s="84"/>
      <c r="D84" s="85"/>
      <c r="E84" s="85"/>
      <c r="F84" s="85"/>
      <c r="G84" s="85"/>
      <c r="H84" s="85"/>
      <c r="I84" s="86"/>
      <c r="J84" s="87"/>
    </row>
    <row r="85" spans="1:10" ht="14.25" customHeight="1">
      <c r="A85" s="82"/>
      <c r="B85" s="145"/>
      <c r="C85" s="84"/>
      <c r="D85" s="85"/>
      <c r="E85" s="85"/>
      <c r="F85" s="85"/>
      <c r="G85" s="85"/>
      <c r="H85" s="85"/>
      <c r="I85" s="86"/>
      <c r="J85" s="87"/>
    </row>
    <row r="86" spans="1:10" ht="14.25" customHeight="1">
      <c r="A86" s="82"/>
      <c r="B86" s="20"/>
      <c r="C86" s="84"/>
      <c r="D86" s="85"/>
      <c r="E86" s="85"/>
      <c r="F86" s="85"/>
      <c r="G86" s="85"/>
      <c r="H86" s="85"/>
      <c r="I86" s="86"/>
      <c r="J86" s="87"/>
    </row>
    <row r="87" spans="1:10" ht="14.25" customHeight="1">
      <c r="A87" s="82"/>
      <c r="B87" s="20"/>
      <c r="C87" s="84"/>
      <c r="D87" s="85"/>
      <c r="E87" s="85"/>
      <c r="F87" s="85"/>
      <c r="G87" s="85"/>
      <c r="H87" s="85"/>
      <c r="I87" s="86"/>
      <c r="J87" s="87"/>
    </row>
    <row r="88" spans="1:10" ht="14.25" customHeight="1">
      <c r="A88" s="82"/>
      <c r="B88" s="131"/>
      <c r="C88" s="84"/>
      <c r="D88" s="85"/>
      <c r="E88" s="85"/>
      <c r="F88" s="85"/>
      <c r="G88" s="85"/>
      <c r="H88" s="85"/>
      <c r="I88" s="86"/>
      <c r="J88" s="87"/>
    </row>
    <row r="89" spans="1:10" ht="14.25" customHeight="1">
      <c r="A89" s="119"/>
      <c r="B89" s="146"/>
      <c r="C89" s="209"/>
      <c r="D89" s="1"/>
      <c r="E89" s="1"/>
      <c r="F89" s="1"/>
      <c r="G89" s="1"/>
      <c r="H89" s="1"/>
      <c r="I89" s="210"/>
      <c r="J89" s="109"/>
    </row>
    <row r="90" spans="1:10" ht="14.25" customHeight="1">
      <c r="A90" s="82"/>
      <c r="B90" s="83"/>
      <c r="C90" s="84"/>
      <c r="D90" s="85"/>
      <c r="E90" s="85"/>
      <c r="F90" s="85"/>
      <c r="G90" s="85"/>
      <c r="H90" s="85"/>
      <c r="I90" s="86"/>
      <c r="J90" s="87"/>
    </row>
    <row r="91" spans="1:10" ht="14.25" customHeight="1">
      <c r="A91" s="82"/>
      <c r="B91" s="83"/>
      <c r="C91" s="84"/>
      <c r="D91" s="85"/>
      <c r="E91" s="85"/>
      <c r="F91" s="85"/>
      <c r="G91" s="85"/>
      <c r="H91" s="85"/>
      <c r="I91" s="86"/>
      <c r="J91" s="87"/>
    </row>
    <row r="92" spans="1:10" ht="14.25" customHeight="1">
      <c r="A92" s="82"/>
      <c r="B92" s="83"/>
      <c r="C92" s="84"/>
      <c r="D92" s="85"/>
      <c r="E92" s="85"/>
      <c r="F92" s="85"/>
      <c r="G92" s="85"/>
      <c r="H92" s="85"/>
      <c r="I92" s="86"/>
      <c r="J92" s="87"/>
    </row>
    <row r="93" spans="1:10" ht="14.25" customHeight="1">
      <c r="A93" s="147"/>
      <c r="B93" s="148"/>
      <c r="C93" s="149"/>
      <c r="D93" s="150"/>
      <c r="E93" s="150"/>
      <c r="F93" s="150"/>
      <c r="G93" s="150"/>
      <c r="H93" s="150"/>
      <c r="I93" s="151"/>
      <c r="J93" s="152"/>
    </row>
    <row r="94" spans="1:10" ht="14.25" customHeight="1">
      <c r="A94" s="105"/>
      <c r="B94" s="136"/>
      <c r="C94" s="107"/>
      <c r="D94" s="93"/>
      <c r="E94" s="93"/>
      <c r="F94" s="93"/>
      <c r="G94" s="93"/>
      <c r="H94" s="93"/>
      <c r="I94" s="108"/>
      <c r="J94" s="112"/>
    </row>
    <row r="95" spans="1:10" ht="14.25" customHeight="1">
      <c r="A95" s="82"/>
      <c r="B95" s="83"/>
      <c r="C95" s="84"/>
      <c r="D95" s="85"/>
      <c r="E95" s="85"/>
      <c r="F95" s="85"/>
      <c r="G95" s="85"/>
      <c r="H95" s="85"/>
      <c r="I95" s="86"/>
      <c r="J95" s="87"/>
    </row>
    <row r="96" spans="1:10" ht="14.25" customHeight="1">
      <c r="A96" s="82"/>
      <c r="B96" s="83"/>
      <c r="C96" s="84"/>
      <c r="D96" s="85"/>
      <c r="E96" s="85"/>
      <c r="F96" s="85"/>
      <c r="G96" s="85"/>
      <c r="H96" s="85"/>
      <c r="I96" s="86"/>
      <c r="J96" s="87"/>
    </row>
    <row r="97" spans="1:10" ht="14.25" customHeight="1">
      <c r="A97" s="82"/>
      <c r="B97" s="83"/>
      <c r="C97" s="84"/>
      <c r="D97" s="85"/>
      <c r="E97" s="85"/>
      <c r="F97" s="85"/>
      <c r="G97" s="85"/>
      <c r="H97" s="85"/>
      <c r="I97" s="86"/>
      <c r="J97" s="87"/>
    </row>
    <row r="98" spans="1:10" ht="14.25" customHeight="1">
      <c r="A98" s="82"/>
      <c r="B98" s="83"/>
      <c r="C98" s="84"/>
      <c r="D98" s="85"/>
      <c r="E98" s="85"/>
      <c r="F98" s="85"/>
      <c r="G98" s="85"/>
      <c r="H98" s="85"/>
      <c r="I98" s="86"/>
      <c r="J98" s="87"/>
    </row>
    <row r="99" spans="1:10" ht="14.25" customHeight="1">
      <c r="A99" s="91"/>
      <c r="B99" s="143"/>
      <c r="C99" s="93"/>
      <c r="D99" s="93"/>
      <c r="E99" s="93"/>
      <c r="F99" s="93"/>
      <c r="G99" s="93"/>
      <c r="H99" s="93"/>
      <c r="I99" s="93"/>
      <c r="J99" s="94"/>
    </row>
    <row r="100" spans="1:10" ht="14.25" customHeight="1">
      <c r="A100" s="91"/>
      <c r="B100" s="20"/>
      <c r="C100" s="93"/>
      <c r="D100" s="93"/>
      <c r="E100" s="93"/>
      <c r="F100" s="93"/>
      <c r="G100" s="93"/>
      <c r="H100" s="93"/>
      <c r="I100" s="93"/>
      <c r="J100" s="94"/>
    </row>
    <row r="101" spans="1:10" ht="14.25" customHeight="1">
      <c r="A101" s="46"/>
      <c r="B101" s="153"/>
      <c r="C101" s="93"/>
      <c r="D101" s="93"/>
      <c r="E101" s="93"/>
      <c r="F101" s="93"/>
      <c r="G101" s="93"/>
      <c r="H101" s="93"/>
      <c r="I101" s="93"/>
      <c r="J101" s="94"/>
    </row>
    <row r="102" spans="1:10" ht="14.25" customHeight="1">
      <c r="A102" s="88"/>
      <c r="B102" s="89"/>
      <c r="C102" s="85"/>
      <c r="D102" s="85"/>
      <c r="E102" s="85"/>
      <c r="F102" s="85"/>
      <c r="G102" s="85"/>
      <c r="H102" s="85"/>
      <c r="I102" s="85"/>
      <c r="J102" s="90"/>
    </row>
    <row r="103" spans="1:10" ht="14.25" customHeight="1">
      <c r="A103" s="91"/>
      <c r="B103" s="143"/>
      <c r="C103" s="93"/>
      <c r="D103" s="93"/>
      <c r="E103" s="93"/>
      <c r="F103" s="93"/>
      <c r="G103" s="93"/>
      <c r="H103" s="93"/>
      <c r="I103" s="93"/>
      <c r="J103" s="94"/>
    </row>
    <row r="104" spans="1:10" ht="14.25" customHeight="1">
      <c r="A104" s="91"/>
      <c r="B104" s="143"/>
      <c r="C104" s="93"/>
      <c r="D104" s="93"/>
      <c r="E104" s="93"/>
      <c r="F104" s="93"/>
      <c r="G104" s="93"/>
      <c r="H104" s="93"/>
      <c r="I104" s="93"/>
      <c r="J104" s="94"/>
    </row>
    <row r="105" spans="1:10" ht="14.25" customHeight="1">
      <c r="A105" s="91"/>
      <c r="B105" s="143"/>
      <c r="C105" s="93"/>
      <c r="D105" s="93"/>
      <c r="E105" s="93"/>
      <c r="F105" s="93"/>
      <c r="G105" s="93"/>
      <c r="H105" s="93"/>
      <c r="I105" s="93"/>
      <c r="J105" s="94"/>
    </row>
    <row r="106" spans="1:10" ht="14.25" customHeight="1">
      <c r="A106" s="105"/>
      <c r="B106" s="136"/>
      <c r="C106" s="107"/>
      <c r="D106" s="93"/>
      <c r="E106" s="93"/>
      <c r="F106" s="93"/>
      <c r="G106" s="93"/>
      <c r="H106" s="93"/>
      <c r="I106" s="108"/>
      <c r="J106" s="94"/>
    </row>
    <row r="107" spans="1:10" ht="14.25" customHeight="1">
      <c r="A107" s="114"/>
      <c r="B107" s="115"/>
      <c r="C107" s="116"/>
      <c r="D107" s="8"/>
      <c r="E107" s="8"/>
      <c r="F107" s="8"/>
      <c r="G107" s="8"/>
      <c r="H107" s="8"/>
      <c r="I107" s="117"/>
      <c r="J107" s="94"/>
    </row>
    <row r="108" spans="1:10" ht="14.25" customHeight="1">
      <c r="A108" s="88"/>
      <c r="B108" s="89"/>
      <c r="C108" s="85"/>
      <c r="D108" s="85"/>
      <c r="E108" s="85"/>
      <c r="F108" s="85"/>
      <c r="G108" s="85"/>
      <c r="H108" s="85"/>
      <c r="I108" s="85"/>
      <c r="J108" s="94"/>
    </row>
    <row r="109" spans="1:10" ht="14.25" customHeight="1">
      <c r="A109" s="91"/>
      <c r="B109" s="153"/>
      <c r="C109" s="93"/>
      <c r="D109" s="93"/>
      <c r="E109" s="93"/>
      <c r="F109" s="93"/>
      <c r="G109" s="93"/>
      <c r="H109" s="93"/>
      <c r="I109" s="93"/>
      <c r="J109" s="94"/>
    </row>
    <row r="110" spans="1:10" ht="14.25" customHeight="1">
      <c r="A110" s="91"/>
      <c r="B110" s="143"/>
      <c r="C110" s="93"/>
      <c r="D110" s="93"/>
      <c r="E110" s="93"/>
      <c r="F110" s="93"/>
      <c r="G110" s="93"/>
      <c r="H110" s="93"/>
      <c r="I110" s="93"/>
      <c r="J110" s="94"/>
    </row>
    <row r="111" spans="1:10" ht="14.25" customHeight="1">
      <c r="A111" s="154"/>
      <c r="B111" s="214"/>
      <c r="C111" s="155"/>
      <c r="D111" s="155"/>
      <c r="E111" s="155"/>
      <c r="F111" s="155"/>
      <c r="G111" s="155"/>
      <c r="H111" s="155"/>
      <c r="I111" s="155"/>
      <c r="J111" s="94"/>
    </row>
    <row r="112" spans="1:10" ht="14.25" customHeight="1">
      <c r="A112" s="91"/>
      <c r="B112" s="153"/>
      <c r="C112" s="93"/>
      <c r="D112" s="93"/>
      <c r="E112" s="93"/>
      <c r="F112" s="93"/>
      <c r="G112" s="93"/>
      <c r="H112" s="93"/>
      <c r="I112" s="93"/>
      <c r="J112" s="94"/>
    </row>
    <row r="113" spans="1:10" ht="14.25" customHeight="1">
      <c r="A113" s="91"/>
      <c r="B113" s="153"/>
      <c r="C113" s="45"/>
      <c r="D113" s="45"/>
      <c r="E113" s="45"/>
      <c r="F113" s="45"/>
      <c r="G113" s="45"/>
      <c r="H113" s="45"/>
      <c r="I113" s="45"/>
      <c r="J113" s="94"/>
    </row>
    <row r="114" spans="1:10" ht="14.25" customHeight="1">
      <c r="A114" s="105"/>
      <c r="B114" s="156"/>
      <c r="C114" s="107"/>
      <c r="D114" s="93"/>
      <c r="E114" s="93"/>
      <c r="F114" s="93"/>
      <c r="G114" s="93"/>
      <c r="H114" s="93"/>
      <c r="I114" s="108"/>
      <c r="J114" s="94"/>
    </row>
    <row r="115" spans="1:10" ht="14.25" customHeight="1">
      <c r="A115" s="91"/>
      <c r="B115" s="143"/>
      <c r="C115" s="93"/>
      <c r="D115" s="93"/>
      <c r="E115" s="93"/>
      <c r="F115" s="93"/>
      <c r="G115" s="93"/>
      <c r="H115" s="93"/>
      <c r="I115" s="93"/>
      <c r="J115" s="94"/>
    </row>
    <row r="116" spans="1:10" ht="14.25" customHeight="1">
      <c r="A116" s="46"/>
      <c r="B116" s="45"/>
      <c r="C116" s="93"/>
      <c r="D116" s="93"/>
      <c r="E116" s="93"/>
      <c r="F116" s="93"/>
      <c r="G116" s="93"/>
      <c r="H116" s="93"/>
      <c r="I116" s="93"/>
      <c r="J116" s="94"/>
    </row>
    <row r="117" spans="1:10" ht="14.25" customHeight="1">
      <c r="A117" s="91"/>
      <c r="B117" s="143"/>
      <c r="C117" s="93"/>
      <c r="D117" s="93"/>
      <c r="E117" s="93"/>
      <c r="F117" s="93"/>
      <c r="G117" s="93"/>
      <c r="H117" s="93"/>
      <c r="I117" s="93"/>
      <c r="J117" s="94"/>
    </row>
    <row r="118" spans="1:10" ht="14.25" customHeight="1">
      <c r="A118" s="91"/>
      <c r="B118" s="143"/>
      <c r="C118" s="93"/>
      <c r="D118" s="93"/>
      <c r="E118" s="93"/>
      <c r="F118" s="93"/>
      <c r="G118" s="93"/>
      <c r="H118" s="93"/>
      <c r="I118" s="93"/>
      <c r="J118" s="94"/>
    </row>
    <row r="119" spans="1:10" ht="14.25" customHeight="1">
      <c r="A119" s="91"/>
      <c r="B119" s="143"/>
      <c r="C119" s="93"/>
      <c r="D119" s="93"/>
      <c r="E119" s="93"/>
      <c r="F119" s="93"/>
      <c r="G119" s="93"/>
      <c r="H119" s="93"/>
      <c r="I119" s="93"/>
      <c r="J119" s="94"/>
    </row>
    <row r="120" spans="1:10" ht="14.25" customHeight="1">
      <c r="A120" s="91"/>
      <c r="B120" s="143"/>
      <c r="C120" s="93"/>
      <c r="D120" s="93"/>
      <c r="E120" s="93"/>
      <c r="F120" s="93"/>
      <c r="G120" s="93"/>
      <c r="H120" s="93"/>
      <c r="I120" s="93"/>
      <c r="J120" s="94"/>
    </row>
    <row r="121" spans="1:10" ht="14.25" customHeight="1">
      <c r="A121" s="157"/>
      <c r="B121" s="96"/>
      <c r="C121" s="150"/>
      <c r="D121" s="150"/>
      <c r="E121" s="150"/>
      <c r="F121" s="150"/>
      <c r="G121" s="150"/>
      <c r="H121" s="150"/>
      <c r="I121" s="150"/>
      <c r="J121" s="158"/>
    </row>
    <row r="122" spans="1:10" ht="14.25" customHeight="1">
      <c r="A122" s="88"/>
      <c r="B122" s="89"/>
      <c r="C122" s="85"/>
      <c r="D122" s="85"/>
      <c r="E122" s="85"/>
      <c r="F122" s="85"/>
      <c r="G122" s="85"/>
      <c r="H122" s="85"/>
      <c r="I122" s="85"/>
      <c r="J122" s="94"/>
    </row>
    <row r="123" spans="1:10" ht="14.25" customHeight="1">
      <c r="A123" s="46"/>
      <c r="B123" s="20"/>
      <c r="C123" s="93"/>
      <c r="D123" s="93"/>
      <c r="E123" s="93"/>
      <c r="F123" s="93"/>
      <c r="G123" s="93"/>
      <c r="H123" s="93"/>
      <c r="I123" s="93"/>
      <c r="J123" s="94"/>
    </row>
    <row r="124" spans="1:10" ht="14.25" customHeight="1">
      <c r="A124" s="91"/>
      <c r="B124" s="153"/>
      <c r="C124" s="93"/>
      <c r="D124" s="93"/>
      <c r="E124" s="93"/>
      <c r="F124" s="93"/>
      <c r="G124" s="93"/>
      <c r="H124" s="93"/>
      <c r="I124" s="93"/>
      <c r="J124" s="94"/>
    </row>
    <row r="125" spans="1:10" ht="14.25" customHeight="1">
      <c r="A125" s="91"/>
      <c r="B125" s="20"/>
      <c r="C125" s="93"/>
      <c r="D125" s="93"/>
      <c r="E125" s="93"/>
      <c r="F125" s="93"/>
      <c r="G125" s="93"/>
      <c r="H125" s="93"/>
      <c r="I125" s="93"/>
      <c r="J125" s="94"/>
    </row>
    <row r="126" spans="1:10" ht="14.25" customHeight="1">
      <c r="A126" s="91"/>
      <c r="B126" s="143"/>
      <c r="C126" s="93"/>
      <c r="D126" s="93"/>
      <c r="E126" s="93"/>
      <c r="F126" s="93"/>
      <c r="G126" s="93"/>
      <c r="H126" s="93"/>
      <c r="I126" s="93"/>
      <c r="J126" s="94"/>
    </row>
    <row r="127" spans="1:10" ht="14.25" customHeight="1">
      <c r="A127" s="91"/>
      <c r="B127" s="143"/>
      <c r="C127" s="93"/>
      <c r="D127" s="93"/>
      <c r="E127" s="93"/>
      <c r="F127" s="93"/>
      <c r="G127" s="93"/>
      <c r="H127" s="93"/>
      <c r="I127" s="93"/>
      <c r="J127" s="94"/>
    </row>
    <row r="128" spans="1:10" ht="14.25" customHeight="1">
      <c r="A128" s="91"/>
      <c r="B128" s="153"/>
      <c r="C128" s="93"/>
      <c r="D128" s="93"/>
      <c r="E128" s="93"/>
      <c r="F128" s="93"/>
      <c r="G128" s="93"/>
      <c r="H128" s="93"/>
      <c r="I128" s="93"/>
      <c r="J128" s="94"/>
    </row>
    <row r="129" spans="1:10" ht="14.25" customHeight="1">
      <c r="A129" s="91"/>
      <c r="B129" s="153"/>
      <c r="C129" s="93"/>
      <c r="D129" s="93"/>
      <c r="E129" s="93"/>
      <c r="F129" s="93"/>
      <c r="G129" s="93"/>
      <c r="H129" s="93"/>
      <c r="I129" s="93"/>
      <c r="J129" s="94"/>
    </row>
    <row r="130" spans="1:10" ht="14.25" customHeight="1">
      <c r="A130" s="91"/>
      <c r="B130" s="143"/>
      <c r="C130" s="93"/>
      <c r="D130" s="93"/>
      <c r="E130" s="93"/>
      <c r="F130" s="93"/>
      <c r="G130" s="93"/>
      <c r="H130" s="93"/>
      <c r="I130" s="93"/>
      <c r="J130" s="94"/>
    </row>
    <row r="131" spans="1:10" ht="14.25" customHeight="1">
      <c r="A131" s="91"/>
      <c r="B131" s="143"/>
      <c r="C131" s="93"/>
      <c r="D131" s="93"/>
      <c r="E131" s="93"/>
      <c r="F131" s="93"/>
      <c r="G131" s="93"/>
      <c r="H131" s="93"/>
      <c r="I131" s="93"/>
      <c r="J131" s="94"/>
    </row>
    <row r="132" spans="1:10" ht="14.25" customHeight="1">
      <c r="A132" s="91"/>
      <c r="B132" s="143"/>
      <c r="C132" s="93"/>
      <c r="D132" s="93"/>
      <c r="E132" s="93"/>
      <c r="F132" s="93"/>
      <c r="G132" s="93"/>
      <c r="H132" s="93"/>
      <c r="I132" s="93"/>
      <c r="J132" s="94"/>
    </row>
    <row r="133" spans="1:10" ht="14.25" customHeight="1">
      <c r="A133" s="91"/>
      <c r="B133" s="143"/>
      <c r="C133" s="93"/>
      <c r="D133" s="93"/>
      <c r="E133" s="93"/>
      <c r="F133" s="93"/>
      <c r="G133" s="93"/>
      <c r="H133" s="93"/>
      <c r="I133" s="93"/>
      <c r="J133" s="94"/>
    </row>
    <row r="134" spans="1:10" ht="14.25" customHeight="1">
      <c r="A134" s="91"/>
      <c r="B134" s="153"/>
      <c r="C134" s="93"/>
      <c r="D134" s="93"/>
      <c r="E134" s="93"/>
      <c r="F134" s="93"/>
      <c r="G134" s="93"/>
      <c r="H134" s="93"/>
      <c r="I134" s="93"/>
      <c r="J134" s="94"/>
    </row>
    <row r="135" spans="1:10" ht="14.25" customHeight="1">
      <c r="A135" s="91"/>
      <c r="B135" s="3"/>
      <c r="C135" s="93"/>
      <c r="D135" s="93"/>
      <c r="E135" s="93"/>
      <c r="F135" s="93"/>
      <c r="G135" s="93"/>
      <c r="H135" s="93"/>
      <c r="I135" s="93"/>
      <c r="J135" s="94"/>
    </row>
    <row r="136" spans="1:10" ht="14.25" customHeight="1">
      <c r="A136" s="91"/>
      <c r="B136" s="143"/>
      <c r="C136" s="93"/>
      <c r="D136" s="93"/>
      <c r="E136" s="93"/>
      <c r="F136" s="93"/>
      <c r="G136" s="93"/>
      <c r="H136" s="93"/>
      <c r="I136" s="93"/>
      <c r="J136" s="94"/>
    </row>
    <row r="137" spans="1:10" ht="14.25" customHeight="1">
      <c r="A137" s="105"/>
      <c r="B137" s="156"/>
      <c r="C137" s="107"/>
      <c r="D137" s="93"/>
      <c r="E137" s="93"/>
      <c r="F137" s="93"/>
      <c r="G137" s="93"/>
      <c r="H137" s="93"/>
      <c r="I137" s="108"/>
      <c r="J137" s="112"/>
    </row>
    <row r="138" spans="1:10" ht="14.25" customHeight="1">
      <c r="A138" s="119"/>
      <c r="B138" s="156"/>
      <c r="C138" s="209"/>
      <c r="D138" s="1"/>
      <c r="E138" s="1"/>
      <c r="F138" s="1"/>
      <c r="G138" s="1"/>
      <c r="H138" s="1"/>
      <c r="I138" s="210"/>
      <c r="J138" s="112"/>
    </row>
    <row r="139" spans="1:10" ht="14.25" customHeight="1">
      <c r="A139" s="91"/>
      <c r="B139" s="153"/>
      <c r="C139" s="93"/>
      <c r="D139" s="93"/>
      <c r="E139" s="93"/>
      <c r="F139" s="93"/>
      <c r="G139" s="93"/>
      <c r="H139" s="93"/>
      <c r="I139" s="93"/>
      <c r="J139" s="94"/>
    </row>
    <row r="140" spans="1:10" ht="14.25" customHeight="1">
      <c r="A140" s="91"/>
      <c r="B140" s="3"/>
      <c r="C140" s="150"/>
      <c r="D140" s="150"/>
      <c r="E140" s="150"/>
      <c r="F140" s="150"/>
      <c r="G140" s="150"/>
      <c r="H140" s="150"/>
      <c r="I140" s="150"/>
      <c r="J140" s="158"/>
    </row>
    <row r="141" spans="1:10" ht="14.25" customHeight="1">
      <c r="A141" s="91"/>
      <c r="B141" s="3"/>
      <c r="C141" s="93"/>
      <c r="D141" s="93"/>
      <c r="E141" s="93"/>
      <c r="F141" s="93"/>
      <c r="G141" s="93"/>
      <c r="H141" s="93"/>
      <c r="I141" s="93"/>
      <c r="J141" s="94"/>
    </row>
    <row r="142" spans="1:10" ht="14.25" customHeight="1">
      <c r="A142" s="91"/>
      <c r="B142" s="3"/>
      <c r="C142" s="93"/>
      <c r="D142" s="93"/>
      <c r="E142" s="93"/>
      <c r="F142" s="93"/>
      <c r="G142" s="93"/>
      <c r="H142" s="93"/>
      <c r="I142" s="93"/>
      <c r="J142" s="94"/>
    </row>
    <row r="143" spans="1:10" ht="14.25" customHeight="1">
      <c r="A143" s="91"/>
      <c r="B143" s="3"/>
      <c r="C143" s="93"/>
      <c r="D143" s="93"/>
      <c r="E143" s="93"/>
      <c r="F143" s="93"/>
      <c r="G143" s="93"/>
      <c r="H143" s="93"/>
      <c r="I143" s="93"/>
      <c r="J143" s="94"/>
    </row>
    <row r="144" spans="1:10" ht="14.25" customHeight="1">
      <c r="A144" s="215"/>
      <c r="B144" s="129"/>
      <c r="C144" s="216"/>
      <c r="D144" s="216"/>
      <c r="E144" s="216"/>
      <c r="F144" s="216"/>
      <c r="G144" s="216"/>
      <c r="H144" s="216"/>
      <c r="I144" s="216"/>
      <c r="J144" s="213"/>
    </row>
    <row r="145" spans="1:10" ht="14.25" customHeight="1">
      <c r="A145" s="217"/>
      <c r="B145" s="96"/>
      <c r="C145" s="216"/>
      <c r="D145" s="216"/>
      <c r="E145" s="216"/>
      <c r="F145" s="216"/>
      <c r="G145" s="216"/>
      <c r="H145" s="216"/>
      <c r="I145" s="216"/>
      <c r="J145" s="213"/>
    </row>
    <row r="146" spans="1:10" ht="14.25" customHeight="1">
      <c r="A146" s="215"/>
      <c r="B146" s="197"/>
      <c r="C146" s="218"/>
      <c r="D146" s="218"/>
      <c r="E146" s="218"/>
      <c r="F146" s="218"/>
      <c r="G146" s="218"/>
      <c r="H146" s="218"/>
      <c r="I146" s="218"/>
      <c r="J146" s="219"/>
    </row>
    <row r="147" spans="1:10" ht="14.25" customHeight="1">
      <c r="A147" s="215"/>
      <c r="B147" s="197"/>
      <c r="C147" s="218"/>
      <c r="D147" s="218"/>
      <c r="E147" s="218"/>
      <c r="F147" s="218"/>
      <c r="G147" s="218"/>
      <c r="H147" s="218"/>
      <c r="I147" s="218"/>
      <c r="J147" s="219"/>
    </row>
    <row r="148" spans="1:10" ht="14.25" customHeight="1">
      <c r="A148" s="105"/>
      <c r="B148" s="159"/>
      <c r="C148" s="107"/>
      <c r="D148" s="93"/>
      <c r="E148" s="93"/>
      <c r="F148" s="93"/>
      <c r="G148" s="93"/>
      <c r="H148" s="93"/>
      <c r="I148" s="108"/>
      <c r="J148" s="112"/>
    </row>
    <row r="149" spans="1:10" ht="14.25" customHeight="1">
      <c r="A149" s="105"/>
      <c r="B149" s="159"/>
      <c r="C149" s="107"/>
      <c r="D149" s="93"/>
      <c r="E149" s="93"/>
      <c r="F149" s="93"/>
      <c r="G149" s="93"/>
      <c r="H149" s="93"/>
      <c r="I149" s="108"/>
      <c r="J149" s="112"/>
    </row>
    <row r="150" spans="1:10" ht="14.25" customHeight="1">
      <c r="A150" s="105"/>
      <c r="B150" s="159"/>
      <c r="C150" s="107"/>
      <c r="D150" s="93"/>
      <c r="E150" s="93"/>
      <c r="F150" s="93"/>
      <c r="G150" s="93"/>
      <c r="H150" s="93"/>
      <c r="I150" s="108"/>
      <c r="J150" s="112"/>
    </row>
    <row r="151" spans="1:10" ht="14.25" customHeight="1">
      <c r="A151" s="105"/>
      <c r="B151" s="83"/>
      <c r="C151" s="107"/>
      <c r="D151" s="93"/>
      <c r="E151" s="93"/>
      <c r="F151" s="93"/>
      <c r="G151" s="93"/>
      <c r="H151" s="93"/>
      <c r="I151" s="108"/>
      <c r="J151" s="112"/>
    </row>
    <row r="152" spans="1:10" ht="14.25" customHeight="1">
      <c r="A152" s="220"/>
      <c r="B152" s="221"/>
      <c r="C152" s="84"/>
      <c r="D152" s="85"/>
      <c r="E152" s="85"/>
      <c r="F152" s="85"/>
      <c r="G152" s="85"/>
      <c r="H152" s="85"/>
      <c r="I152" s="86"/>
      <c r="J152" s="87"/>
    </row>
    <row r="153" spans="1:10" ht="14.25" customHeight="1">
      <c r="A153" s="105"/>
      <c r="B153" s="159"/>
      <c r="C153" s="107"/>
      <c r="D153" s="93"/>
      <c r="E153" s="93"/>
      <c r="F153" s="93"/>
      <c r="G153" s="93"/>
      <c r="H153" s="93"/>
      <c r="I153" s="108"/>
      <c r="J153" s="112"/>
    </row>
    <row r="154" spans="1:10" ht="14.25" customHeight="1">
      <c r="A154" s="95"/>
      <c r="B154" s="110"/>
      <c r="C154" s="97"/>
      <c r="D154" s="98"/>
      <c r="E154" s="98"/>
      <c r="F154" s="98"/>
      <c r="G154" s="98"/>
      <c r="H154" s="98"/>
      <c r="I154" s="99"/>
      <c r="J154" s="100"/>
    </row>
    <row r="155" spans="1:10" ht="14.25" customHeight="1">
      <c r="A155" s="105"/>
      <c r="B155" s="159"/>
      <c r="C155" s="107"/>
      <c r="D155" s="93"/>
      <c r="E155" s="93"/>
      <c r="F155" s="93"/>
      <c r="G155" s="93"/>
      <c r="H155" s="93"/>
      <c r="I155" s="108"/>
      <c r="J155" s="112"/>
    </row>
    <row r="156" spans="1:10" ht="14.25" customHeight="1">
      <c r="A156" s="95"/>
      <c r="B156" s="110"/>
      <c r="C156" s="97"/>
      <c r="D156" s="98"/>
      <c r="E156" s="98"/>
      <c r="F156" s="98"/>
      <c r="G156" s="98"/>
      <c r="H156" s="98"/>
      <c r="I156" s="99"/>
      <c r="J156" s="100"/>
    </row>
    <row r="157" spans="1:10" ht="14.25" customHeight="1">
      <c r="A157" s="82"/>
      <c r="B157" s="83"/>
      <c r="C157" s="84"/>
      <c r="D157" s="85"/>
      <c r="E157" s="85"/>
      <c r="F157" s="85"/>
      <c r="G157" s="85"/>
      <c r="H157" s="85"/>
      <c r="I157" s="86"/>
      <c r="J157" s="87"/>
    </row>
    <row r="158" spans="1:10" ht="14.25" customHeight="1">
      <c r="A158" s="220"/>
      <c r="B158" s="160"/>
      <c r="C158" s="84"/>
      <c r="D158" s="85"/>
      <c r="E158" s="85"/>
      <c r="F158" s="85"/>
      <c r="G158" s="85"/>
      <c r="H158" s="85"/>
      <c r="I158" s="86"/>
      <c r="J158" s="161"/>
    </row>
    <row r="159" spans="1:10" ht="14.25" customHeight="1">
      <c r="A159" s="220"/>
      <c r="B159" s="89"/>
      <c r="C159" s="85"/>
      <c r="D159" s="85"/>
      <c r="E159" s="85"/>
      <c r="F159" s="85"/>
      <c r="G159" s="85"/>
      <c r="H159" s="85"/>
      <c r="I159" s="85"/>
      <c r="J159" s="90"/>
    </row>
    <row r="160" spans="1:10" ht="14.25" customHeight="1">
      <c r="A160" s="215"/>
      <c r="B160" s="159"/>
      <c r="C160" s="218"/>
      <c r="D160" s="218"/>
      <c r="E160" s="218"/>
      <c r="F160" s="218"/>
      <c r="G160" s="218"/>
      <c r="H160" s="218"/>
      <c r="I160" s="218"/>
      <c r="J160" s="219"/>
    </row>
    <row r="161" spans="1:10" ht="14.25" customHeight="1">
      <c r="A161" s="162"/>
      <c r="B161" s="47"/>
      <c r="C161" s="218"/>
      <c r="D161" s="218"/>
      <c r="E161" s="218"/>
      <c r="F161" s="218"/>
      <c r="G161" s="218"/>
      <c r="H161" s="218"/>
      <c r="I161" s="218"/>
      <c r="J161" s="219"/>
    </row>
    <row r="162" spans="1:10" ht="14.25" customHeight="1">
      <c r="A162" s="222"/>
      <c r="B162" s="223"/>
      <c r="C162" s="224"/>
      <c r="D162" s="224"/>
      <c r="E162" s="224"/>
      <c r="F162" s="224"/>
      <c r="G162" s="224"/>
      <c r="H162" s="224"/>
      <c r="I162" s="224"/>
      <c r="J162" s="225"/>
    </row>
    <row r="163" spans="1:10" ht="14.25" customHeight="1">
      <c r="A163" s="220"/>
      <c r="B163" s="89"/>
      <c r="C163" s="196"/>
      <c r="D163" s="196"/>
      <c r="E163" s="196"/>
      <c r="F163" s="196"/>
      <c r="G163" s="196"/>
      <c r="H163" s="196"/>
      <c r="I163" s="196"/>
      <c r="J163" s="212"/>
    </row>
    <row r="164" spans="1:10" ht="14.25" customHeight="1">
      <c r="A164" s="217"/>
      <c r="B164" s="129"/>
      <c r="C164" s="216"/>
      <c r="D164" s="216"/>
      <c r="E164" s="216"/>
      <c r="F164" s="216"/>
      <c r="G164" s="216"/>
      <c r="H164" s="216"/>
      <c r="I164" s="216"/>
      <c r="J164" s="213"/>
    </row>
    <row r="165" spans="1:10" ht="14.25" customHeight="1">
      <c r="A165" s="215"/>
      <c r="B165" s="197"/>
      <c r="C165" s="218"/>
      <c r="D165" s="218"/>
      <c r="E165" s="218"/>
      <c r="F165" s="218"/>
      <c r="G165" s="218"/>
      <c r="H165" s="218"/>
      <c r="I165" s="218"/>
      <c r="J165" s="219"/>
    </row>
    <row r="166" spans="1:10" ht="14.25" customHeight="1">
      <c r="A166" s="215"/>
      <c r="B166" s="197"/>
      <c r="C166" s="218"/>
      <c r="D166" s="218"/>
      <c r="E166" s="218"/>
      <c r="F166" s="218"/>
      <c r="G166" s="218"/>
      <c r="H166" s="218"/>
      <c r="I166" s="218"/>
      <c r="J166" s="219"/>
    </row>
    <row r="167" spans="1:10" ht="14.25" customHeight="1">
      <c r="A167" s="162"/>
      <c r="B167" s="47"/>
      <c r="C167" s="218"/>
      <c r="D167" s="218"/>
      <c r="E167" s="218"/>
      <c r="F167" s="218"/>
      <c r="G167" s="218"/>
      <c r="H167" s="218"/>
      <c r="I167" s="218"/>
      <c r="J167" s="219"/>
    </row>
    <row r="168" spans="1:10" ht="14.25" customHeight="1">
      <c r="A168" s="215"/>
      <c r="B168" s="197"/>
      <c r="C168" s="218"/>
      <c r="D168" s="218"/>
      <c r="E168" s="218"/>
      <c r="F168" s="218"/>
      <c r="G168" s="218"/>
      <c r="H168" s="218"/>
      <c r="I168" s="218"/>
      <c r="J168" s="219"/>
    </row>
    <row r="169" spans="1:10" ht="14.25" customHeight="1">
      <c r="A169" s="215"/>
      <c r="B169" s="163"/>
      <c r="C169" s="218"/>
      <c r="D169" s="218"/>
      <c r="E169" s="218"/>
      <c r="F169" s="218"/>
      <c r="G169" s="218"/>
      <c r="H169" s="218"/>
      <c r="I169" s="218"/>
      <c r="J169" s="219"/>
    </row>
    <row r="170" spans="1:10" ht="14.25" customHeight="1">
      <c r="A170" s="215"/>
      <c r="B170" s="197"/>
      <c r="C170" s="218"/>
      <c r="D170" s="218"/>
      <c r="E170" s="218"/>
      <c r="F170" s="218"/>
      <c r="G170" s="218"/>
      <c r="H170" s="218"/>
      <c r="I170" s="218"/>
      <c r="J170" s="219"/>
    </row>
    <row r="171" spans="1:10" ht="14.25" customHeight="1">
      <c r="A171" s="215"/>
      <c r="B171" s="197"/>
      <c r="C171" s="218"/>
      <c r="D171" s="218"/>
      <c r="E171" s="218"/>
      <c r="F171" s="218"/>
      <c r="G171" s="218"/>
      <c r="H171" s="218"/>
      <c r="I171" s="218"/>
      <c r="J171" s="219"/>
    </row>
    <row r="172" spans="1:10" ht="14.25" customHeight="1">
      <c r="A172" s="162"/>
      <c r="B172" s="132"/>
      <c r="C172" s="218"/>
      <c r="D172" s="218"/>
      <c r="E172" s="218"/>
      <c r="F172" s="218"/>
      <c r="G172" s="218"/>
      <c r="H172" s="218"/>
      <c r="I172" s="218"/>
      <c r="J172" s="219"/>
    </row>
    <row r="173" spans="1:10" ht="14.25" customHeight="1">
      <c r="A173" s="215"/>
      <c r="B173" s="197"/>
      <c r="C173" s="218"/>
      <c r="D173" s="218"/>
      <c r="E173" s="218"/>
      <c r="F173" s="218"/>
      <c r="G173" s="218"/>
      <c r="H173" s="218"/>
      <c r="I173" s="218"/>
      <c r="J173" s="219"/>
    </row>
    <row r="174" spans="1:10" ht="14.25" customHeight="1">
      <c r="A174" s="220"/>
      <c r="B174" s="89"/>
      <c r="C174" s="196"/>
      <c r="D174" s="196"/>
      <c r="E174" s="196"/>
      <c r="F174" s="196"/>
      <c r="G174" s="196"/>
      <c r="H174" s="196"/>
      <c r="I174" s="196"/>
      <c r="J174" s="212"/>
    </row>
    <row r="175" spans="1:10" ht="14.25" customHeight="1">
      <c r="A175" s="220"/>
      <c r="B175" s="221"/>
      <c r="C175" s="196"/>
      <c r="D175" s="196"/>
      <c r="E175" s="196"/>
      <c r="F175" s="196"/>
      <c r="G175" s="196"/>
      <c r="H175" s="196"/>
      <c r="I175" s="196"/>
      <c r="J175" s="212"/>
    </row>
    <row r="176" spans="1:10" ht="14.25" customHeight="1">
      <c r="A176" s="82"/>
      <c r="B176" s="83"/>
      <c r="C176" s="84"/>
      <c r="D176" s="85"/>
      <c r="E176" s="85"/>
      <c r="F176" s="85"/>
      <c r="G176" s="85"/>
      <c r="H176" s="85"/>
      <c r="I176" s="86"/>
      <c r="J176" s="87"/>
    </row>
    <row r="177" spans="1:10" ht="14.25" customHeight="1">
      <c r="A177" s="82"/>
      <c r="B177" s="83"/>
      <c r="C177" s="84"/>
      <c r="D177" s="85"/>
      <c r="E177" s="85"/>
      <c r="F177" s="85"/>
      <c r="G177" s="85"/>
      <c r="H177" s="85"/>
      <c r="I177" s="86"/>
      <c r="J177" s="87"/>
    </row>
    <row r="178" spans="1:10" ht="14.25" customHeight="1">
      <c r="A178" s="217"/>
      <c r="B178" s="164"/>
      <c r="C178" s="216"/>
      <c r="D178" s="216"/>
      <c r="E178" s="216"/>
      <c r="F178" s="216"/>
      <c r="G178" s="216"/>
      <c r="H178" s="216"/>
      <c r="I178" s="216"/>
      <c r="J178" s="213"/>
    </row>
    <row r="179" spans="1:10" ht="14.25" customHeight="1">
      <c r="A179" s="215"/>
      <c r="B179" s="83"/>
      <c r="C179" s="218"/>
      <c r="D179" s="218"/>
      <c r="E179" s="218"/>
      <c r="F179" s="218"/>
      <c r="G179" s="218"/>
      <c r="H179" s="218"/>
      <c r="I179" s="218"/>
      <c r="J179" s="219"/>
    </row>
    <row r="180" spans="1:10" ht="14.25" customHeight="1">
      <c r="A180" s="215"/>
      <c r="B180" s="221"/>
      <c r="C180" s="218"/>
      <c r="D180" s="218"/>
      <c r="E180" s="218"/>
      <c r="F180" s="218"/>
      <c r="G180" s="218"/>
      <c r="H180" s="218"/>
      <c r="I180" s="218"/>
      <c r="J180" s="219"/>
    </row>
    <row r="181" spans="1:10" ht="14.25" customHeight="1">
      <c r="A181" s="215"/>
      <c r="B181" s="221"/>
      <c r="C181" s="218"/>
      <c r="D181" s="218"/>
      <c r="E181" s="218"/>
      <c r="F181" s="218"/>
      <c r="G181" s="218"/>
      <c r="H181" s="218"/>
      <c r="I181" s="218"/>
      <c r="J181" s="219"/>
    </row>
    <row r="182" spans="1:10" ht="14.25" customHeight="1">
      <c r="A182" s="215"/>
      <c r="B182" s="221"/>
      <c r="C182" s="218"/>
      <c r="D182" s="218"/>
      <c r="E182" s="218"/>
      <c r="F182" s="218"/>
      <c r="G182" s="218"/>
      <c r="H182" s="218"/>
      <c r="I182" s="218"/>
      <c r="J182" s="219"/>
    </row>
    <row r="183" spans="1:10" ht="14.25" customHeight="1">
      <c r="A183" s="217"/>
      <c r="B183" s="226"/>
      <c r="C183" s="216"/>
      <c r="D183" s="216"/>
      <c r="E183" s="216"/>
      <c r="F183" s="216"/>
      <c r="G183" s="216"/>
      <c r="H183" s="216"/>
      <c r="I183" s="216"/>
      <c r="J183" s="213"/>
    </row>
    <row r="184" spans="1:10" ht="14.25" customHeight="1">
      <c r="A184" s="215"/>
      <c r="B184" s="197"/>
      <c r="C184" s="218"/>
      <c r="D184" s="218"/>
      <c r="E184" s="218"/>
      <c r="F184" s="218"/>
      <c r="G184" s="218"/>
      <c r="H184" s="218"/>
      <c r="I184" s="218"/>
      <c r="J184" s="219"/>
    </row>
    <row r="185" spans="1:10" ht="14.25" customHeight="1">
      <c r="A185" s="215"/>
      <c r="B185" s="221"/>
      <c r="C185" s="218"/>
      <c r="D185" s="218"/>
      <c r="E185" s="218"/>
      <c r="F185" s="218"/>
      <c r="G185" s="218"/>
      <c r="H185" s="218"/>
      <c r="I185" s="218"/>
      <c r="J185" s="219"/>
    </row>
    <row r="186" spans="1:10" ht="14.25" customHeight="1">
      <c r="A186" s="105"/>
      <c r="B186" s="159"/>
      <c r="C186" s="107"/>
      <c r="D186" s="93"/>
      <c r="E186" s="93"/>
      <c r="F186" s="93"/>
      <c r="G186" s="93"/>
      <c r="H186" s="93"/>
      <c r="I186" s="108"/>
      <c r="J186" s="112"/>
    </row>
    <row r="187" spans="1:10" ht="14.25" customHeight="1">
      <c r="A187" s="105"/>
      <c r="B187" s="159"/>
      <c r="C187" s="107"/>
      <c r="D187" s="93"/>
      <c r="E187" s="93"/>
      <c r="F187" s="93"/>
      <c r="G187" s="93"/>
      <c r="H187" s="93"/>
      <c r="I187" s="108"/>
      <c r="J187" s="112"/>
    </row>
    <row r="188" spans="1:10" ht="14.25" customHeight="1">
      <c r="A188" s="215"/>
      <c r="B188" s="197"/>
      <c r="C188" s="218"/>
      <c r="D188" s="218"/>
      <c r="E188" s="218"/>
      <c r="F188" s="218"/>
      <c r="G188" s="218"/>
      <c r="H188" s="218"/>
      <c r="I188" s="218"/>
      <c r="J188" s="219"/>
    </row>
    <row r="189" spans="1:10" ht="14.25" customHeight="1">
      <c r="A189" s="105"/>
      <c r="B189" s="136"/>
      <c r="C189" s="107"/>
      <c r="D189" s="93"/>
      <c r="E189" s="93"/>
      <c r="F189" s="93"/>
      <c r="G189" s="93"/>
      <c r="H189" s="93"/>
      <c r="I189" s="108"/>
      <c r="J189" s="112"/>
    </row>
    <row r="190" spans="1:10" ht="14.25" customHeight="1">
      <c r="A190" s="105"/>
      <c r="B190" s="136"/>
      <c r="C190" s="107"/>
      <c r="D190" s="93"/>
      <c r="E190" s="93"/>
      <c r="F190" s="93"/>
      <c r="G190" s="93"/>
      <c r="H190" s="93"/>
      <c r="I190" s="108"/>
      <c r="J190" s="112"/>
    </row>
    <row r="191" spans="1:10" ht="14.25" customHeight="1">
      <c r="A191" s="105"/>
      <c r="B191" s="227"/>
      <c r="C191" s="218"/>
      <c r="D191" s="218"/>
      <c r="E191" s="218"/>
      <c r="F191" s="218"/>
      <c r="G191" s="218"/>
      <c r="H191" s="218"/>
      <c r="I191" s="218"/>
      <c r="J191" s="219"/>
    </row>
    <row r="192" spans="1:10" ht="14.25" customHeight="1">
      <c r="A192" s="105"/>
      <c r="B192" s="163"/>
      <c r="C192" s="218"/>
      <c r="D192" s="218"/>
      <c r="E192" s="218"/>
      <c r="F192" s="218"/>
      <c r="G192" s="218"/>
      <c r="H192" s="218"/>
      <c r="I192" s="218"/>
      <c r="J192" s="219"/>
    </row>
    <row r="193" spans="1:10" ht="14.25" customHeight="1">
      <c r="A193" s="105"/>
      <c r="B193" s="227"/>
      <c r="C193" s="218"/>
      <c r="D193" s="218"/>
      <c r="E193" s="218"/>
      <c r="F193" s="218"/>
      <c r="G193" s="218"/>
      <c r="H193" s="218"/>
      <c r="I193" s="218"/>
      <c r="J193" s="219"/>
    </row>
    <row r="194" spans="1:10" ht="14.25" customHeight="1">
      <c r="A194" s="105"/>
      <c r="B194" s="197"/>
      <c r="C194" s="218"/>
      <c r="D194" s="218"/>
      <c r="E194" s="218"/>
      <c r="F194" s="218"/>
      <c r="G194" s="218"/>
      <c r="H194" s="218"/>
      <c r="I194" s="218"/>
      <c r="J194" s="219"/>
    </row>
    <row r="195" spans="1:10" ht="14.25" customHeight="1">
      <c r="A195" s="105"/>
      <c r="B195" s="227"/>
      <c r="C195" s="218"/>
      <c r="D195" s="218"/>
      <c r="E195" s="218"/>
      <c r="F195" s="218"/>
      <c r="G195" s="218"/>
      <c r="H195" s="218"/>
      <c r="I195" s="218"/>
      <c r="J195" s="219"/>
    </row>
    <row r="196" spans="1:10" ht="14.25" customHeight="1">
      <c r="A196" s="162"/>
      <c r="B196" s="47"/>
      <c r="C196" s="218"/>
      <c r="D196" s="218"/>
      <c r="E196" s="218"/>
      <c r="F196" s="218"/>
      <c r="G196" s="218"/>
      <c r="H196" s="218"/>
      <c r="I196" s="218"/>
      <c r="J196" s="219"/>
    </row>
    <row r="197" spans="1:10" ht="14.25" customHeight="1">
      <c r="A197" s="162"/>
      <c r="B197" s="47"/>
      <c r="C197" s="218"/>
      <c r="D197" s="218"/>
      <c r="E197" s="218"/>
      <c r="F197" s="218"/>
      <c r="G197" s="218"/>
      <c r="H197" s="218"/>
      <c r="I197" s="218"/>
      <c r="J197" s="47"/>
    </row>
    <row r="198" spans="1:10" ht="14.25" customHeight="1">
      <c r="A198" s="162"/>
      <c r="B198" s="47"/>
      <c r="C198" s="218"/>
      <c r="D198" s="218"/>
      <c r="E198" s="218"/>
      <c r="F198" s="218"/>
      <c r="G198" s="218"/>
      <c r="H198" s="218"/>
      <c r="I198" s="218"/>
      <c r="J198" s="47"/>
    </row>
    <row r="199" spans="1:10" ht="14.25" customHeight="1">
      <c r="A199" s="162"/>
      <c r="B199" s="130"/>
      <c r="C199" s="218"/>
      <c r="D199" s="218"/>
      <c r="E199" s="218"/>
      <c r="F199" s="218"/>
      <c r="G199" s="218"/>
      <c r="H199" s="218"/>
      <c r="I199" s="218"/>
      <c r="J199" s="47"/>
    </row>
    <row r="200" spans="1:10" ht="14.25" customHeight="1">
      <c r="A200" s="162"/>
      <c r="B200" s="47"/>
      <c r="C200" s="218"/>
      <c r="D200" s="218"/>
      <c r="E200" s="218"/>
      <c r="F200" s="218"/>
      <c r="G200" s="218"/>
      <c r="H200" s="218"/>
      <c r="I200" s="218"/>
      <c r="J200" s="47"/>
    </row>
    <row r="201" spans="1:10" ht="14.25" customHeight="1">
      <c r="A201" s="75"/>
      <c r="B201" s="3"/>
      <c r="C201" s="218"/>
      <c r="D201" s="218"/>
      <c r="E201" s="218"/>
      <c r="F201" s="218"/>
      <c r="G201" s="218"/>
      <c r="H201" s="218"/>
      <c r="I201" s="218"/>
      <c r="J201" s="219"/>
    </row>
    <row r="202" spans="1:10" ht="14.25" customHeight="1">
      <c r="A202" s="165"/>
      <c r="B202" s="166"/>
      <c r="C202" s="167"/>
      <c r="D202" s="168"/>
      <c r="E202" s="168"/>
      <c r="F202" s="168"/>
      <c r="G202" s="168"/>
      <c r="H202" s="168"/>
      <c r="I202" s="169"/>
      <c r="J202" s="170"/>
    </row>
    <row r="203" spans="1:10" ht="14.25" customHeight="1">
      <c r="A203" s="222"/>
      <c r="B203" s="223"/>
      <c r="C203" s="224"/>
      <c r="D203" s="224"/>
      <c r="E203" s="224"/>
      <c r="F203" s="224"/>
      <c r="G203" s="224"/>
      <c r="H203" s="224"/>
      <c r="I203" s="224"/>
      <c r="J203" s="225"/>
    </row>
    <row r="204" spans="1:10" ht="14.25" customHeight="1">
      <c r="A204" s="215"/>
      <c r="B204" s="197"/>
      <c r="C204" s="218"/>
      <c r="D204" s="218"/>
      <c r="E204" s="218"/>
      <c r="F204" s="218"/>
      <c r="G204" s="218"/>
      <c r="H204" s="218"/>
      <c r="I204" s="218"/>
      <c r="J204" s="219"/>
    </row>
    <row r="205" spans="1:10" ht="14.25" customHeight="1">
      <c r="A205" s="105"/>
      <c r="B205" s="159"/>
      <c r="C205" s="107"/>
      <c r="D205" s="93"/>
      <c r="E205" s="93"/>
      <c r="F205" s="93"/>
      <c r="G205" s="93"/>
      <c r="H205" s="93"/>
      <c r="I205" s="108"/>
      <c r="J205" s="112"/>
    </row>
    <row r="206" spans="1:10" ht="14.25" customHeight="1">
      <c r="A206" s="82"/>
      <c r="B206" s="83"/>
      <c r="C206" s="84"/>
      <c r="D206" s="85"/>
      <c r="E206" s="85"/>
      <c r="F206" s="85"/>
      <c r="G206" s="85"/>
      <c r="H206" s="85"/>
      <c r="I206" s="86"/>
      <c r="J206" s="87"/>
    </row>
    <row r="207" spans="1:10" ht="14.25" customHeight="1">
      <c r="A207" s="105"/>
      <c r="B207" s="159"/>
      <c r="C207" s="107"/>
      <c r="D207" s="93"/>
      <c r="E207" s="93"/>
      <c r="F207" s="93"/>
      <c r="G207" s="93"/>
      <c r="H207" s="93"/>
      <c r="I207" s="108"/>
      <c r="J207" s="112"/>
    </row>
    <row r="208" spans="1:10" ht="14.25" customHeight="1">
      <c r="A208" s="105"/>
      <c r="B208" s="159"/>
      <c r="C208" s="107"/>
      <c r="D208" s="93"/>
      <c r="E208" s="93"/>
      <c r="F208" s="93"/>
      <c r="G208" s="93"/>
      <c r="H208" s="93"/>
      <c r="I208" s="108"/>
      <c r="J208" s="112"/>
    </row>
    <row r="209" spans="1:10" ht="14.25" customHeight="1">
      <c r="A209" s="105"/>
      <c r="B209" s="159"/>
      <c r="C209" s="107"/>
      <c r="D209" s="93"/>
      <c r="E209" s="93"/>
      <c r="F209" s="93"/>
      <c r="G209" s="93"/>
      <c r="H209" s="93"/>
      <c r="I209" s="108"/>
      <c r="J209" s="112"/>
    </row>
    <row r="210" spans="1:10" ht="14.25" customHeight="1">
      <c r="A210" s="119"/>
      <c r="B210" s="120"/>
      <c r="C210" s="209"/>
      <c r="D210" s="1"/>
      <c r="E210" s="1"/>
      <c r="F210" s="1"/>
      <c r="G210" s="1"/>
      <c r="H210" s="1"/>
      <c r="I210" s="210"/>
      <c r="J210" s="109"/>
    </row>
    <row r="211" spans="1:10" ht="14.25" customHeight="1">
      <c r="A211" s="105"/>
      <c r="B211" s="159"/>
      <c r="C211" s="107"/>
      <c r="D211" s="93"/>
      <c r="E211" s="93"/>
      <c r="F211" s="93"/>
      <c r="G211" s="93"/>
      <c r="H211" s="93"/>
      <c r="I211" s="108"/>
      <c r="J211" s="112"/>
    </row>
    <row r="212" spans="1:10" ht="14.25" customHeight="1">
      <c r="A212" s="105"/>
      <c r="B212" s="159"/>
      <c r="C212" s="107"/>
      <c r="D212" s="93"/>
      <c r="E212" s="93"/>
      <c r="F212" s="93"/>
      <c r="G212" s="93"/>
      <c r="H212" s="93"/>
      <c r="I212" s="108"/>
      <c r="J212" s="112"/>
    </row>
    <row r="213" spans="1:10" ht="14.25" customHeight="1">
      <c r="A213" s="105"/>
      <c r="B213" s="159"/>
      <c r="C213" s="107"/>
      <c r="D213" s="93"/>
      <c r="E213" s="93"/>
      <c r="F213" s="93"/>
      <c r="G213" s="93"/>
      <c r="H213" s="93"/>
      <c r="I213" s="108"/>
      <c r="J213" s="112"/>
    </row>
    <row r="214" spans="1:10" ht="14.25" customHeight="1">
      <c r="A214" s="217"/>
      <c r="B214" s="223"/>
      <c r="C214" s="216"/>
      <c r="D214" s="216"/>
      <c r="E214" s="216"/>
      <c r="F214" s="216"/>
      <c r="G214" s="216"/>
      <c r="H214" s="216"/>
      <c r="I214" s="216"/>
      <c r="J214" s="213"/>
    </row>
    <row r="215" spans="1:10" ht="14.25" customHeight="1">
      <c r="A215" s="215"/>
      <c r="B215" s="197"/>
      <c r="C215" s="218"/>
      <c r="D215" s="218"/>
      <c r="E215" s="218"/>
      <c r="F215" s="218"/>
      <c r="G215" s="218"/>
      <c r="H215" s="218"/>
      <c r="I215" s="218"/>
      <c r="J215" s="219"/>
    </row>
    <row r="216" spans="1:10" ht="14.25" customHeight="1">
      <c r="A216" s="215"/>
      <c r="B216" s="197"/>
      <c r="C216" s="218"/>
      <c r="D216" s="218"/>
      <c r="E216" s="218"/>
      <c r="F216" s="218"/>
      <c r="G216" s="218"/>
      <c r="H216" s="218"/>
      <c r="I216" s="218"/>
      <c r="J216" s="219"/>
    </row>
    <row r="217" spans="1:10" ht="14.25" customHeight="1">
      <c r="A217" s="215"/>
      <c r="B217" s="197"/>
      <c r="C217" s="218"/>
      <c r="D217" s="218"/>
      <c r="E217" s="218"/>
      <c r="F217" s="218"/>
      <c r="G217" s="218"/>
      <c r="H217" s="218"/>
      <c r="I217" s="218"/>
      <c r="J217" s="219"/>
    </row>
    <row r="218" spans="1:10" ht="14.25" customHeight="1">
      <c r="A218" s="220"/>
      <c r="B218" s="221"/>
      <c r="C218" s="196"/>
      <c r="D218" s="196"/>
      <c r="E218" s="196"/>
      <c r="F218" s="196"/>
      <c r="G218" s="196"/>
      <c r="H218" s="196"/>
      <c r="I218" s="196"/>
      <c r="J218" s="212"/>
    </row>
    <row r="219" spans="1:10" ht="14.25" customHeight="1">
      <c r="A219" s="220"/>
      <c r="B219" s="221"/>
      <c r="C219" s="196"/>
      <c r="D219" s="196"/>
      <c r="E219" s="196"/>
      <c r="F219" s="196"/>
      <c r="G219" s="196"/>
      <c r="H219" s="196"/>
      <c r="I219" s="196"/>
      <c r="J219" s="212"/>
    </row>
    <row r="220" spans="1:10" ht="14.25" customHeight="1">
      <c r="A220" s="220"/>
      <c r="B220" s="221"/>
      <c r="C220" s="196"/>
      <c r="D220" s="196"/>
      <c r="E220" s="196"/>
      <c r="F220" s="196"/>
      <c r="G220" s="196"/>
      <c r="H220" s="196"/>
      <c r="I220" s="196"/>
      <c r="J220" s="212"/>
    </row>
    <row r="221" spans="1:10" ht="14.25" customHeight="1">
      <c r="C221" s="47"/>
      <c r="D221" s="47"/>
      <c r="E221" s="47"/>
      <c r="F221" s="47"/>
      <c r="G221" s="47"/>
      <c r="H221" s="47"/>
      <c r="I221" s="47"/>
      <c r="J221" s="219"/>
    </row>
    <row r="222" spans="1:10" ht="14.25" customHeight="1">
      <c r="C222" s="47"/>
      <c r="D222" s="47"/>
      <c r="E222" s="47"/>
      <c r="F222" s="47"/>
      <c r="G222" s="47"/>
      <c r="H222" s="47"/>
      <c r="I222" s="47"/>
      <c r="J222" s="219"/>
    </row>
    <row r="223" spans="1:10" ht="14.25" customHeight="1">
      <c r="C223" s="47"/>
      <c r="D223" s="47"/>
      <c r="E223" s="47"/>
      <c r="F223" s="47"/>
      <c r="G223" s="47"/>
      <c r="H223" s="47"/>
      <c r="I223" s="47"/>
      <c r="J223" s="219"/>
    </row>
    <row r="224" spans="1:10" ht="14.25" customHeight="1">
      <c r="C224" s="47"/>
      <c r="D224" s="47"/>
      <c r="E224" s="47"/>
      <c r="F224" s="47"/>
      <c r="G224" s="47"/>
      <c r="H224" s="47"/>
      <c r="I224" s="47"/>
      <c r="J224" s="219"/>
    </row>
    <row r="225" spans="3:10" ht="14.25" customHeight="1">
      <c r="C225" s="47"/>
      <c r="D225" s="47"/>
      <c r="E225" s="47"/>
      <c r="F225" s="47"/>
      <c r="G225" s="47"/>
      <c r="H225" s="47"/>
      <c r="I225" s="47"/>
      <c r="J225" s="219"/>
    </row>
    <row r="226" spans="3:10" ht="14.25" customHeight="1">
      <c r="C226" s="47"/>
      <c r="D226" s="47"/>
      <c r="E226" s="47"/>
      <c r="F226" s="47"/>
      <c r="G226" s="47"/>
      <c r="H226" s="47"/>
      <c r="I226" s="47"/>
      <c r="J226" s="219"/>
    </row>
    <row r="227" spans="3:10" ht="14.25" customHeight="1">
      <c r="C227" s="47"/>
      <c r="D227" s="47"/>
      <c r="E227" s="47"/>
      <c r="F227" s="47"/>
      <c r="G227" s="47"/>
      <c r="H227" s="47"/>
      <c r="I227" s="47"/>
      <c r="J227" s="219"/>
    </row>
    <row r="228" spans="3:10" ht="14.25" customHeight="1">
      <c r="C228" s="47"/>
      <c r="D228" s="47"/>
      <c r="E228" s="47"/>
      <c r="F228" s="47"/>
      <c r="G228" s="47"/>
      <c r="H228" s="47"/>
      <c r="I228" s="47"/>
      <c r="J228" s="219"/>
    </row>
    <row r="229" spans="3:10" ht="14.25" customHeight="1">
      <c r="C229" s="47"/>
      <c r="D229" s="47"/>
      <c r="E229" s="47"/>
      <c r="F229" s="47"/>
      <c r="G229" s="47"/>
      <c r="H229" s="47"/>
      <c r="I229" s="47"/>
      <c r="J229" s="219"/>
    </row>
    <row r="230" spans="3:10" ht="14.25" customHeight="1">
      <c r="C230" s="47"/>
      <c r="D230" s="47"/>
      <c r="E230" s="47"/>
      <c r="F230" s="47"/>
      <c r="G230" s="47"/>
      <c r="H230" s="47"/>
      <c r="I230" s="47"/>
      <c r="J230" s="219"/>
    </row>
    <row r="231" spans="3:10" ht="14.25" customHeight="1">
      <c r="C231" s="47"/>
      <c r="D231" s="47"/>
      <c r="E231" s="47"/>
      <c r="F231" s="47"/>
      <c r="G231" s="47"/>
      <c r="H231" s="47"/>
      <c r="I231" s="47"/>
      <c r="J231" s="219"/>
    </row>
    <row r="232" spans="3:10" ht="14.25" customHeight="1">
      <c r="C232" s="47"/>
      <c r="D232" s="47"/>
      <c r="E232" s="47"/>
      <c r="F232" s="47"/>
      <c r="G232" s="47"/>
      <c r="H232" s="47"/>
      <c r="I232" s="47"/>
      <c r="J232" s="219"/>
    </row>
    <row r="233" spans="3:10" ht="14.25" customHeight="1">
      <c r="C233" s="47"/>
      <c r="D233" s="47"/>
      <c r="E233" s="47"/>
      <c r="F233" s="47"/>
      <c r="G233" s="47"/>
      <c r="H233" s="47"/>
      <c r="I233" s="47"/>
      <c r="J233" s="219"/>
    </row>
    <row r="234" spans="3:10" ht="14.25" customHeight="1">
      <c r="C234" s="47"/>
      <c r="D234" s="47"/>
      <c r="E234" s="47"/>
      <c r="F234" s="47"/>
      <c r="G234" s="47"/>
      <c r="H234" s="47"/>
      <c r="I234" s="47"/>
      <c r="J234" s="219"/>
    </row>
    <row r="235" spans="3:10" ht="14.25" customHeight="1">
      <c r="C235" s="47"/>
      <c r="D235" s="47"/>
      <c r="E235" s="47"/>
      <c r="F235" s="47"/>
      <c r="G235" s="47"/>
      <c r="H235" s="47"/>
      <c r="I235" s="47"/>
      <c r="J235" s="219"/>
    </row>
    <row r="236" spans="3:10" ht="14.25" customHeight="1">
      <c r="C236" s="47"/>
      <c r="D236" s="47"/>
      <c r="E236" s="47"/>
      <c r="F236" s="47"/>
      <c r="G236" s="47"/>
      <c r="H236" s="47"/>
      <c r="I236" s="47"/>
      <c r="J236" s="219"/>
    </row>
    <row r="237" spans="3:10" ht="14.25" customHeight="1">
      <c r="C237" s="47"/>
      <c r="D237" s="47"/>
      <c r="E237" s="47"/>
      <c r="F237" s="47"/>
      <c r="G237" s="47"/>
      <c r="H237" s="47"/>
      <c r="I237" s="47"/>
      <c r="J237" s="219"/>
    </row>
    <row r="238" spans="3:10" ht="14.25" customHeight="1">
      <c r="C238" s="47"/>
      <c r="D238" s="47"/>
      <c r="E238" s="47"/>
      <c r="F238" s="47"/>
      <c r="G238" s="47"/>
      <c r="H238" s="47"/>
      <c r="I238" s="47"/>
      <c r="J238" s="219"/>
    </row>
    <row r="239" spans="3:10" ht="14.25" customHeight="1">
      <c r="C239" s="47"/>
      <c r="D239" s="47"/>
      <c r="E239" s="47"/>
      <c r="F239" s="47"/>
      <c r="G239" s="47"/>
      <c r="H239" s="47"/>
      <c r="I239" s="47"/>
      <c r="J239" s="219"/>
    </row>
    <row r="240" spans="3:10" ht="14.25" customHeight="1">
      <c r="C240" s="47"/>
      <c r="D240" s="47"/>
      <c r="E240" s="47"/>
      <c r="F240" s="47"/>
      <c r="G240" s="47"/>
      <c r="H240" s="47"/>
      <c r="I240" s="47"/>
      <c r="J240" s="219"/>
    </row>
    <row r="241" spans="3:10" ht="14.25" customHeight="1">
      <c r="C241" s="47"/>
      <c r="D241" s="47"/>
      <c r="E241" s="47"/>
      <c r="F241" s="47"/>
      <c r="G241" s="47"/>
      <c r="H241" s="47"/>
      <c r="I241" s="47"/>
      <c r="J241" s="219"/>
    </row>
    <row r="242" spans="3:10" ht="14.25" customHeight="1">
      <c r="C242" s="47"/>
      <c r="D242" s="47"/>
      <c r="E242" s="47"/>
      <c r="F242" s="47"/>
      <c r="G242" s="47"/>
      <c r="H242" s="47"/>
      <c r="I242" s="47"/>
      <c r="J242" s="219"/>
    </row>
    <row r="243" spans="3:10" ht="14.25" customHeight="1">
      <c r="C243" s="47"/>
      <c r="D243" s="47"/>
      <c r="E243" s="47"/>
      <c r="F243" s="47"/>
      <c r="G243" s="47"/>
      <c r="H243" s="47"/>
      <c r="I243" s="47"/>
      <c r="J243" s="219"/>
    </row>
    <row r="244" spans="3:10" ht="14.25" customHeight="1">
      <c r="C244" s="47"/>
      <c r="D244" s="47"/>
      <c r="E244" s="47"/>
      <c r="F244" s="47"/>
      <c r="G244" s="47"/>
      <c r="H244" s="47"/>
      <c r="I244" s="47"/>
      <c r="J244" s="219"/>
    </row>
    <row r="245" spans="3:10" ht="14.25" customHeight="1">
      <c r="C245" s="47"/>
      <c r="D245" s="47"/>
      <c r="E245" s="47"/>
      <c r="F245" s="47"/>
      <c r="G245" s="47"/>
      <c r="H245" s="47"/>
      <c r="I245" s="47"/>
      <c r="J245" s="219"/>
    </row>
    <row r="246" spans="3:10" ht="14.25" customHeight="1">
      <c r="C246" s="47"/>
      <c r="D246" s="47"/>
      <c r="E246" s="47"/>
      <c r="F246" s="47"/>
      <c r="G246" s="47"/>
      <c r="H246" s="47"/>
      <c r="I246" s="47"/>
      <c r="J246" s="219"/>
    </row>
    <row r="247" spans="3:10" ht="14.25" customHeight="1">
      <c r="C247" s="47"/>
      <c r="D247" s="47"/>
      <c r="E247" s="47"/>
      <c r="F247" s="47"/>
      <c r="G247" s="47"/>
      <c r="H247" s="47"/>
      <c r="I247" s="47"/>
      <c r="J247" s="219"/>
    </row>
    <row r="248" spans="3:10" ht="14.25" customHeight="1">
      <c r="C248" s="47"/>
      <c r="D248" s="47"/>
      <c r="E248" s="47"/>
      <c r="F248" s="47"/>
      <c r="G248" s="47"/>
      <c r="H248" s="47"/>
      <c r="I248" s="47"/>
      <c r="J248" s="219"/>
    </row>
    <row r="249" spans="3:10" ht="14.25" customHeight="1">
      <c r="C249" s="47"/>
      <c r="D249" s="47"/>
      <c r="E249" s="47"/>
      <c r="F249" s="47"/>
      <c r="G249" s="47"/>
      <c r="H249" s="47"/>
      <c r="I249" s="47"/>
      <c r="J249" s="219"/>
    </row>
    <row r="250" spans="3:10" ht="14.25" customHeight="1">
      <c r="C250" s="47"/>
      <c r="D250" s="47"/>
      <c r="E250" s="47"/>
      <c r="F250" s="47"/>
      <c r="G250" s="47"/>
      <c r="H250" s="47"/>
      <c r="I250" s="47"/>
      <c r="J250" s="219"/>
    </row>
    <row r="251" spans="3:10" ht="14.25" customHeight="1">
      <c r="C251" s="47"/>
      <c r="D251" s="47"/>
      <c r="E251" s="47"/>
      <c r="F251" s="47"/>
      <c r="G251" s="47"/>
      <c r="H251" s="47"/>
      <c r="I251" s="47"/>
      <c r="J251" s="219"/>
    </row>
    <row r="252" spans="3:10" ht="14.25" customHeight="1">
      <c r="C252" s="47"/>
      <c r="D252" s="47"/>
      <c r="E252" s="47"/>
      <c r="F252" s="47"/>
      <c r="G252" s="47"/>
      <c r="H252" s="47"/>
      <c r="I252" s="47"/>
      <c r="J252" s="219"/>
    </row>
    <row r="253" spans="3:10" ht="14.25" customHeight="1">
      <c r="C253" s="47"/>
      <c r="D253" s="47"/>
      <c r="E253" s="47"/>
      <c r="F253" s="47"/>
      <c r="G253" s="47"/>
      <c r="H253" s="47"/>
      <c r="I253" s="47"/>
      <c r="J253" s="219"/>
    </row>
    <row r="254" spans="3:10" ht="14.25" customHeight="1">
      <c r="C254" s="47"/>
      <c r="D254" s="47"/>
      <c r="E254" s="47"/>
      <c r="F254" s="47"/>
      <c r="G254" s="47"/>
      <c r="H254" s="47"/>
      <c r="I254" s="47"/>
      <c r="J254" s="219"/>
    </row>
    <row r="255" spans="3:10" ht="14.25" customHeight="1">
      <c r="C255" s="47"/>
      <c r="D255" s="47"/>
      <c r="E255" s="47"/>
      <c r="F255" s="47"/>
      <c r="G255" s="47"/>
      <c r="H255" s="47"/>
      <c r="I255" s="47"/>
      <c r="J255" s="219"/>
    </row>
    <row r="256" spans="3:10" ht="14.25" customHeight="1">
      <c r="C256" s="47"/>
      <c r="D256" s="47"/>
      <c r="E256" s="47"/>
      <c r="F256" s="47"/>
      <c r="G256" s="47"/>
      <c r="H256" s="47"/>
      <c r="I256" s="47"/>
      <c r="J256" s="219"/>
    </row>
    <row r="257" spans="3:10" ht="14.25" customHeight="1">
      <c r="C257" s="47"/>
      <c r="D257" s="47"/>
      <c r="E257" s="47"/>
      <c r="F257" s="47"/>
      <c r="G257" s="47"/>
      <c r="H257" s="47"/>
      <c r="I257" s="47"/>
      <c r="J257" s="219"/>
    </row>
    <row r="258" spans="3:10" ht="14.25" customHeight="1">
      <c r="C258" s="47"/>
      <c r="D258" s="47"/>
      <c r="E258" s="47"/>
      <c r="F258" s="47"/>
      <c r="G258" s="47"/>
      <c r="H258" s="47"/>
      <c r="I258" s="47"/>
      <c r="J258" s="219"/>
    </row>
    <row r="259" spans="3:10" ht="14.25" customHeight="1">
      <c r="C259" s="47"/>
      <c r="D259" s="47"/>
      <c r="E259" s="47"/>
      <c r="F259" s="47"/>
      <c r="G259" s="47"/>
      <c r="H259" s="47"/>
      <c r="I259" s="47"/>
      <c r="J259" s="219"/>
    </row>
    <row r="260" spans="3:10" ht="14.25" customHeight="1">
      <c r="C260" s="47"/>
      <c r="D260" s="47"/>
      <c r="E260" s="47"/>
      <c r="F260" s="47"/>
      <c r="G260" s="47"/>
      <c r="H260" s="47"/>
      <c r="I260" s="47"/>
      <c r="J260" s="219"/>
    </row>
    <row r="261" spans="3:10" ht="14.25" customHeight="1">
      <c r="C261" s="47"/>
      <c r="D261" s="47"/>
      <c r="E261" s="47"/>
      <c r="F261" s="47"/>
      <c r="G261" s="47"/>
      <c r="H261" s="47"/>
      <c r="I261" s="47"/>
      <c r="J261" s="219"/>
    </row>
    <row r="262" spans="3:10" ht="14.25" customHeight="1">
      <c r="C262" s="47"/>
      <c r="D262" s="47"/>
      <c r="E262" s="47"/>
      <c r="F262" s="47"/>
      <c r="G262" s="47"/>
      <c r="H262" s="47"/>
      <c r="I262" s="47"/>
      <c r="J262" s="219"/>
    </row>
    <row r="263" spans="3:10" ht="14.25" customHeight="1">
      <c r="C263" s="47"/>
      <c r="D263" s="47"/>
      <c r="E263" s="47"/>
      <c r="F263" s="47"/>
      <c r="G263" s="47"/>
      <c r="H263" s="47"/>
      <c r="I263" s="47"/>
      <c r="J263" s="219"/>
    </row>
    <row r="264" spans="3:10" ht="14.25" customHeight="1">
      <c r="C264" s="47"/>
      <c r="D264" s="47"/>
      <c r="E264" s="47"/>
      <c r="F264" s="47"/>
      <c r="G264" s="47"/>
      <c r="H264" s="47"/>
      <c r="I264" s="47"/>
      <c r="J264" s="219"/>
    </row>
    <row r="265" spans="3:10" ht="14.25" customHeight="1">
      <c r="C265" s="47"/>
      <c r="D265" s="47"/>
      <c r="E265" s="47"/>
      <c r="F265" s="47"/>
      <c r="G265" s="47"/>
      <c r="H265" s="47"/>
      <c r="I265" s="47"/>
      <c r="J265" s="219"/>
    </row>
    <row r="266" spans="3:10" ht="14.25" customHeight="1">
      <c r="C266" s="47"/>
      <c r="D266" s="47"/>
      <c r="E266" s="47"/>
      <c r="F266" s="47"/>
      <c r="G266" s="47"/>
      <c r="H266" s="47"/>
      <c r="I266" s="47"/>
      <c r="J266" s="219"/>
    </row>
    <row r="267" spans="3:10" ht="14.25" customHeight="1">
      <c r="C267" s="47"/>
      <c r="D267" s="47"/>
      <c r="E267" s="47"/>
      <c r="F267" s="47"/>
      <c r="G267" s="47"/>
      <c r="H267" s="47"/>
      <c r="I267" s="47"/>
      <c r="J267" s="219"/>
    </row>
    <row r="268" spans="3:10" ht="14.25" customHeight="1">
      <c r="C268" s="47"/>
      <c r="D268" s="47"/>
      <c r="E268" s="47"/>
      <c r="F268" s="47"/>
      <c r="G268" s="47"/>
      <c r="H268" s="47"/>
      <c r="I268" s="47"/>
      <c r="J268" s="219"/>
    </row>
    <row r="269" spans="3:10" ht="14.25" customHeight="1">
      <c r="C269" s="47"/>
      <c r="D269" s="47"/>
      <c r="E269" s="47"/>
      <c r="F269" s="47"/>
      <c r="G269" s="47"/>
      <c r="H269" s="47"/>
      <c r="I269" s="47"/>
      <c r="J269" s="219"/>
    </row>
    <row r="270" spans="3:10" ht="14.25" customHeight="1">
      <c r="C270" s="47"/>
      <c r="D270" s="47"/>
      <c r="E270" s="47"/>
      <c r="F270" s="47"/>
      <c r="G270" s="47"/>
      <c r="H270" s="47"/>
      <c r="I270" s="47"/>
      <c r="J270" s="219"/>
    </row>
    <row r="271" spans="3:10" ht="14.25" customHeight="1">
      <c r="C271" s="47"/>
      <c r="D271" s="47"/>
      <c r="E271" s="47"/>
      <c r="F271" s="47"/>
      <c r="G271" s="47"/>
      <c r="H271" s="47"/>
      <c r="I271" s="47"/>
      <c r="J271" s="219"/>
    </row>
    <row r="272" spans="3:10" ht="14.25" customHeight="1">
      <c r="C272" s="47"/>
      <c r="D272" s="47"/>
      <c r="E272" s="47"/>
      <c r="F272" s="47"/>
      <c r="G272" s="47"/>
      <c r="H272" s="47"/>
      <c r="I272" s="47"/>
      <c r="J272" s="219"/>
    </row>
    <row r="273" spans="3:10" ht="14.25" customHeight="1">
      <c r="C273" s="47"/>
      <c r="D273" s="47"/>
      <c r="E273" s="47"/>
      <c r="F273" s="47"/>
      <c r="G273" s="47"/>
      <c r="H273" s="47"/>
      <c r="I273" s="47"/>
      <c r="J273" s="219"/>
    </row>
    <row r="274" spans="3:10" ht="14.25" customHeight="1">
      <c r="C274" s="47"/>
      <c r="D274" s="47"/>
      <c r="E274" s="47"/>
      <c r="F274" s="47"/>
      <c r="G274" s="47"/>
      <c r="H274" s="47"/>
      <c r="I274" s="47"/>
      <c r="J274" s="219"/>
    </row>
    <row r="275" spans="3:10" ht="14.25" customHeight="1">
      <c r="C275" s="47"/>
      <c r="D275" s="47"/>
      <c r="E275" s="47"/>
      <c r="F275" s="47"/>
      <c r="G275" s="47"/>
      <c r="H275" s="47"/>
      <c r="I275" s="47"/>
      <c r="J275" s="219"/>
    </row>
    <row r="276" spans="3:10" ht="14.25" customHeight="1">
      <c r="C276" s="47"/>
      <c r="D276" s="47"/>
      <c r="E276" s="47"/>
      <c r="F276" s="47"/>
      <c r="G276" s="47"/>
      <c r="H276" s="47"/>
      <c r="I276" s="47"/>
      <c r="J276" s="219"/>
    </row>
    <row r="277" spans="3:10" ht="14.25" customHeight="1">
      <c r="C277" s="47"/>
      <c r="D277" s="47"/>
      <c r="E277" s="47"/>
      <c r="F277" s="47"/>
      <c r="G277" s="47"/>
      <c r="H277" s="47"/>
      <c r="I277" s="47"/>
      <c r="J277" s="219"/>
    </row>
    <row r="278" spans="3:10" ht="14.25" customHeight="1">
      <c r="C278" s="47"/>
      <c r="D278" s="47"/>
      <c r="E278" s="47"/>
      <c r="F278" s="47"/>
      <c r="G278" s="47"/>
      <c r="H278" s="47"/>
      <c r="I278" s="47"/>
      <c r="J278" s="219"/>
    </row>
    <row r="279" spans="3:10" ht="14.25" customHeight="1">
      <c r="C279" s="47"/>
      <c r="D279" s="47"/>
      <c r="E279" s="47"/>
      <c r="F279" s="47"/>
      <c r="G279" s="47"/>
      <c r="H279" s="47"/>
      <c r="I279" s="47"/>
      <c r="J279" s="219"/>
    </row>
    <row r="280" spans="3:10" ht="14.25" customHeight="1">
      <c r="C280" s="47"/>
      <c r="D280" s="47"/>
      <c r="E280" s="47"/>
      <c r="F280" s="47"/>
      <c r="G280" s="47"/>
      <c r="H280" s="47"/>
      <c r="I280" s="47"/>
      <c r="J280" s="219"/>
    </row>
    <row r="281" spans="3:10" ht="14.25" customHeight="1">
      <c r="C281" s="47"/>
      <c r="D281" s="47"/>
      <c r="E281" s="47"/>
      <c r="F281" s="47"/>
      <c r="G281" s="47"/>
      <c r="H281" s="47"/>
      <c r="I281" s="47"/>
      <c r="J281" s="219"/>
    </row>
    <row r="282" spans="3:10" ht="14.25" customHeight="1">
      <c r="C282" s="47"/>
      <c r="D282" s="47"/>
      <c r="E282" s="47"/>
      <c r="F282" s="47"/>
      <c r="G282" s="47"/>
      <c r="H282" s="47"/>
      <c r="I282" s="47"/>
      <c r="J282" s="219"/>
    </row>
    <row r="283" spans="3:10" ht="14.25" customHeight="1">
      <c r="C283" s="47"/>
      <c r="D283" s="47"/>
      <c r="E283" s="47"/>
      <c r="F283" s="47"/>
      <c r="G283" s="47"/>
      <c r="H283" s="47"/>
      <c r="I283" s="47"/>
      <c r="J283" s="219"/>
    </row>
    <row r="284" spans="3:10" ht="14.25" customHeight="1">
      <c r="C284" s="47"/>
      <c r="D284" s="47"/>
      <c r="E284" s="47"/>
      <c r="F284" s="47"/>
      <c r="G284" s="47"/>
      <c r="H284" s="47"/>
      <c r="I284" s="47"/>
      <c r="J284" s="219"/>
    </row>
    <row r="285" spans="3:10" ht="14.25" customHeight="1">
      <c r="C285" s="47"/>
      <c r="D285" s="47"/>
      <c r="E285" s="47"/>
      <c r="F285" s="47"/>
      <c r="G285" s="47"/>
      <c r="H285" s="47"/>
      <c r="I285" s="47"/>
      <c r="J285" s="219"/>
    </row>
    <row r="286" spans="3:10" ht="14.25" customHeight="1">
      <c r="C286" s="47"/>
      <c r="D286" s="47"/>
      <c r="E286" s="47"/>
      <c r="F286" s="47"/>
      <c r="G286" s="47"/>
      <c r="H286" s="47"/>
      <c r="I286" s="47"/>
      <c r="J286" s="219"/>
    </row>
    <row r="287" spans="3:10" ht="14.25" customHeight="1">
      <c r="C287" s="47"/>
      <c r="D287" s="47"/>
      <c r="E287" s="47"/>
      <c r="F287" s="47"/>
      <c r="G287" s="47"/>
      <c r="H287" s="47"/>
      <c r="I287" s="47"/>
      <c r="J287" s="219"/>
    </row>
    <row r="288" spans="3:10" ht="14.25" customHeight="1">
      <c r="C288" s="47"/>
      <c r="D288" s="47"/>
      <c r="E288" s="47"/>
      <c r="F288" s="47"/>
      <c r="G288" s="47"/>
      <c r="H288" s="47"/>
      <c r="I288" s="47"/>
      <c r="J288" s="219"/>
    </row>
    <row r="289" spans="3:10" ht="14.25" customHeight="1">
      <c r="C289" s="47"/>
      <c r="D289" s="47"/>
      <c r="E289" s="47"/>
      <c r="F289" s="47"/>
      <c r="G289" s="47"/>
      <c r="H289" s="47"/>
      <c r="I289" s="47"/>
      <c r="J289" s="219"/>
    </row>
    <row r="290" spans="3:10" ht="14.25" customHeight="1">
      <c r="C290" s="47"/>
      <c r="D290" s="47"/>
      <c r="E290" s="47"/>
      <c r="F290" s="47"/>
      <c r="G290" s="47"/>
      <c r="H290" s="47"/>
      <c r="I290" s="47"/>
      <c r="J290" s="219"/>
    </row>
    <row r="291" spans="3:10" ht="14.25" customHeight="1">
      <c r="C291" s="47"/>
      <c r="D291" s="47"/>
      <c r="E291" s="47"/>
      <c r="F291" s="47"/>
      <c r="G291" s="47"/>
      <c r="H291" s="47"/>
      <c r="I291" s="47"/>
      <c r="J291" s="219"/>
    </row>
    <row r="292" spans="3:10" ht="14.25" customHeight="1">
      <c r="C292" s="47"/>
      <c r="D292" s="47"/>
      <c r="E292" s="47"/>
      <c r="F292" s="47"/>
      <c r="G292" s="47"/>
      <c r="H292" s="47"/>
      <c r="I292" s="47"/>
      <c r="J292" s="219"/>
    </row>
    <row r="293" spans="3:10" ht="14.25" customHeight="1">
      <c r="C293" s="47"/>
      <c r="D293" s="47"/>
      <c r="E293" s="47"/>
      <c r="F293" s="47"/>
      <c r="G293" s="47"/>
      <c r="H293" s="47"/>
      <c r="I293" s="47"/>
      <c r="J293" s="219"/>
    </row>
    <row r="294" spans="3:10" ht="14.25" customHeight="1">
      <c r="C294" s="47"/>
      <c r="D294" s="47"/>
      <c r="E294" s="47"/>
      <c r="F294" s="47"/>
      <c r="G294" s="47"/>
      <c r="H294" s="47"/>
      <c r="I294" s="47"/>
      <c r="J294" s="219"/>
    </row>
    <row r="295" spans="3:10" ht="14.25" customHeight="1">
      <c r="C295" s="47"/>
      <c r="D295" s="47"/>
      <c r="E295" s="47"/>
      <c r="F295" s="47"/>
      <c r="G295" s="47"/>
      <c r="H295" s="47"/>
      <c r="I295" s="47"/>
      <c r="J295" s="219"/>
    </row>
    <row r="296" spans="3:10" ht="14.25" customHeight="1">
      <c r="C296" s="47"/>
      <c r="D296" s="47"/>
      <c r="E296" s="47"/>
      <c r="F296" s="47"/>
      <c r="G296" s="47"/>
      <c r="H296" s="47"/>
      <c r="I296" s="47"/>
      <c r="J296" s="219"/>
    </row>
    <row r="297" spans="3:10" ht="14.25" customHeight="1">
      <c r="C297" s="47"/>
      <c r="D297" s="47"/>
      <c r="E297" s="47"/>
      <c r="F297" s="47"/>
      <c r="G297" s="47"/>
      <c r="H297" s="47"/>
      <c r="I297" s="47"/>
      <c r="J297" s="219"/>
    </row>
    <row r="298" spans="3:10" ht="14.25" customHeight="1">
      <c r="C298" s="47"/>
      <c r="D298" s="47"/>
      <c r="E298" s="47"/>
      <c r="F298" s="47"/>
      <c r="G298" s="47"/>
      <c r="H298" s="47"/>
      <c r="I298" s="47"/>
      <c r="J298" s="219"/>
    </row>
    <row r="299" spans="3:10" ht="14.25" customHeight="1">
      <c r="C299" s="47"/>
      <c r="D299" s="47"/>
      <c r="E299" s="47"/>
      <c r="F299" s="47"/>
      <c r="G299" s="47"/>
      <c r="H299" s="47"/>
      <c r="I299" s="47"/>
      <c r="J299" s="219"/>
    </row>
    <row r="300" spans="3:10" ht="14.25" customHeight="1">
      <c r="C300" s="47"/>
      <c r="D300" s="47"/>
      <c r="E300" s="47"/>
      <c r="F300" s="47"/>
      <c r="G300" s="47"/>
      <c r="H300" s="47"/>
      <c r="I300" s="47"/>
      <c r="J300" s="219"/>
    </row>
    <row r="301" spans="3:10" ht="14.25" customHeight="1">
      <c r="C301" s="47"/>
      <c r="D301" s="47"/>
      <c r="E301" s="47"/>
      <c r="F301" s="47"/>
      <c r="G301" s="47"/>
      <c r="H301" s="47"/>
      <c r="I301" s="47"/>
      <c r="J301" s="219"/>
    </row>
    <row r="302" spans="3:10" ht="14.25" customHeight="1">
      <c r="C302" s="47"/>
      <c r="D302" s="47"/>
      <c r="E302" s="47"/>
      <c r="F302" s="47"/>
      <c r="G302" s="47"/>
      <c r="H302" s="47"/>
      <c r="I302" s="47"/>
      <c r="J302" s="219"/>
    </row>
    <row r="303" spans="3:10" ht="14.25" customHeight="1">
      <c r="C303" s="47"/>
      <c r="D303" s="47"/>
      <c r="E303" s="47"/>
      <c r="F303" s="47"/>
      <c r="G303" s="47"/>
      <c r="H303" s="47"/>
      <c r="I303" s="47"/>
      <c r="J303" s="219"/>
    </row>
    <row r="304" spans="3:10" ht="14.25" customHeight="1">
      <c r="C304" s="47"/>
      <c r="D304" s="47"/>
      <c r="E304" s="47"/>
      <c r="F304" s="47"/>
      <c r="G304" s="47"/>
      <c r="H304" s="47"/>
      <c r="I304" s="47"/>
      <c r="J304" s="219"/>
    </row>
    <row r="305" spans="3:10" ht="14.25" customHeight="1">
      <c r="C305" s="47"/>
      <c r="D305" s="47"/>
      <c r="E305" s="47"/>
      <c r="F305" s="47"/>
      <c r="G305" s="47"/>
      <c r="H305" s="47"/>
      <c r="I305" s="47"/>
      <c r="J305" s="219"/>
    </row>
    <row r="306" spans="3:10" ht="14.25" customHeight="1">
      <c r="C306" s="47"/>
      <c r="D306" s="47"/>
      <c r="E306" s="47"/>
      <c r="F306" s="47"/>
      <c r="G306" s="47"/>
      <c r="H306" s="47"/>
      <c r="I306" s="47"/>
      <c r="J306" s="219"/>
    </row>
    <row r="307" spans="3:10" ht="14.25" customHeight="1">
      <c r="C307" s="47"/>
      <c r="D307" s="47"/>
      <c r="E307" s="47"/>
      <c r="F307" s="47"/>
      <c r="G307" s="47"/>
      <c r="H307" s="47"/>
      <c r="I307" s="47"/>
      <c r="J307" s="219"/>
    </row>
    <row r="308" spans="3:10" ht="14.25" customHeight="1">
      <c r="C308" s="47"/>
      <c r="D308" s="47"/>
      <c r="E308" s="47"/>
      <c r="F308" s="47"/>
      <c r="G308" s="47"/>
      <c r="H308" s="47"/>
      <c r="I308" s="47"/>
      <c r="J308" s="219"/>
    </row>
    <row r="309" spans="3:10" ht="14.25" customHeight="1">
      <c r="C309" s="47"/>
      <c r="D309" s="47"/>
      <c r="E309" s="47"/>
      <c r="F309" s="47"/>
      <c r="G309" s="47"/>
      <c r="H309" s="47"/>
      <c r="I309" s="47"/>
      <c r="J309" s="219"/>
    </row>
    <row r="310" spans="3:10" ht="14.25" customHeight="1">
      <c r="C310" s="47"/>
      <c r="D310" s="47"/>
      <c r="E310" s="47"/>
      <c r="F310" s="47"/>
      <c r="G310" s="47"/>
      <c r="H310" s="47"/>
      <c r="I310" s="47"/>
      <c r="J310" s="219"/>
    </row>
    <row r="311" spans="3:10" ht="14.25" customHeight="1">
      <c r="C311" s="47"/>
      <c r="D311" s="47"/>
      <c r="E311" s="47"/>
      <c r="F311" s="47"/>
      <c r="G311" s="47"/>
      <c r="H311" s="47"/>
      <c r="I311" s="47"/>
      <c r="J311" s="219"/>
    </row>
    <row r="312" spans="3:10" ht="14.25" customHeight="1">
      <c r="C312" s="47"/>
      <c r="D312" s="47"/>
      <c r="E312" s="47"/>
      <c r="F312" s="47"/>
      <c r="G312" s="47"/>
      <c r="H312" s="47"/>
      <c r="I312" s="47"/>
      <c r="J312" s="219"/>
    </row>
    <row r="313" spans="3:10" ht="14.25" customHeight="1">
      <c r="C313" s="47"/>
      <c r="D313" s="47"/>
      <c r="E313" s="47"/>
      <c r="F313" s="47"/>
      <c r="G313" s="47"/>
      <c r="H313" s="47"/>
      <c r="I313" s="47"/>
      <c r="J313" s="219"/>
    </row>
    <row r="314" spans="3:10" ht="14.25" customHeight="1">
      <c r="C314" s="47"/>
      <c r="D314" s="47"/>
      <c r="E314" s="47"/>
      <c r="F314" s="47"/>
      <c r="G314" s="47"/>
      <c r="H314" s="47"/>
      <c r="I314" s="47"/>
      <c r="J314" s="219"/>
    </row>
    <row r="315" spans="3:10" ht="14.25" customHeight="1">
      <c r="C315" s="47"/>
      <c r="D315" s="47"/>
      <c r="E315" s="47"/>
      <c r="F315" s="47"/>
      <c r="G315" s="47"/>
      <c r="H315" s="47"/>
      <c r="I315" s="47"/>
      <c r="J315" s="219"/>
    </row>
    <row r="316" spans="3:10" ht="14.25" customHeight="1">
      <c r="C316" s="47"/>
      <c r="D316" s="47"/>
      <c r="E316" s="47"/>
      <c r="F316" s="47"/>
      <c r="G316" s="47"/>
      <c r="H316" s="47"/>
      <c r="I316" s="47"/>
      <c r="J316" s="219"/>
    </row>
    <row r="317" spans="3:10" ht="14.25" customHeight="1">
      <c r="C317" s="47"/>
      <c r="D317" s="47"/>
      <c r="E317" s="47"/>
      <c r="F317" s="47"/>
      <c r="G317" s="47"/>
      <c r="H317" s="47"/>
      <c r="I317" s="47"/>
      <c r="J317" s="219"/>
    </row>
    <row r="318" spans="3:10" ht="14.25" customHeight="1">
      <c r="C318" s="47"/>
      <c r="D318" s="47"/>
      <c r="E318" s="47"/>
      <c r="F318" s="47"/>
      <c r="G318" s="47"/>
      <c r="H318" s="47"/>
      <c r="I318" s="47"/>
      <c r="J318" s="219"/>
    </row>
    <row r="319" spans="3:10" ht="14.25" customHeight="1">
      <c r="C319" s="47"/>
      <c r="D319" s="47"/>
      <c r="E319" s="47"/>
      <c r="F319" s="47"/>
      <c r="G319" s="47"/>
      <c r="H319" s="47"/>
      <c r="I319" s="47"/>
      <c r="J319" s="219"/>
    </row>
    <row r="320" spans="3:10" ht="14.25" customHeight="1">
      <c r="C320" s="47"/>
      <c r="D320" s="47"/>
      <c r="E320" s="47"/>
      <c r="F320" s="47"/>
      <c r="G320" s="47"/>
      <c r="H320" s="47"/>
      <c r="I320" s="47"/>
      <c r="J320" s="219"/>
    </row>
    <row r="321" spans="3:10" ht="14.25" customHeight="1">
      <c r="C321" s="47"/>
      <c r="D321" s="47"/>
      <c r="E321" s="47"/>
      <c r="F321" s="47"/>
      <c r="G321" s="47"/>
      <c r="H321" s="47"/>
      <c r="I321" s="47"/>
      <c r="J321" s="219"/>
    </row>
    <row r="322" spans="3:10" ht="14.25" customHeight="1">
      <c r="C322" s="47"/>
      <c r="D322" s="47"/>
      <c r="E322" s="47"/>
      <c r="F322" s="47"/>
      <c r="G322" s="47"/>
      <c r="H322" s="47"/>
      <c r="I322" s="47"/>
      <c r="J322" s="219"/>
    </row>
    <row r="323" spans="3:10" ht="14.25" customHeight="1">
      <c r="C323" s="47"/>
      <c r="D323" s="47"/>
      <c r="E323" s="47"/>
      <c r="F323" s="47"/>
      <c r="G323" s="47"/>
      <c r="H323" s="47"/>
      <c r="I323" s="47"/>
      <c r="J323" s="219"/>
    </row>
    <row r="324" spans="3:10" ht="14.25" customHeight="1">
      <c r="C324" s="47"/>
      <c r="D324" s="47"/>
      <c r="E324" s="47"/>
      <c r="F324" s="47"/>
      <c r="G324" s="47"/>
      <c r="H324" s="47"/>
      <c r="I324" s="47"/>
      <c r="J324" s="219"/>
    </row>
    <row r="325" spans="3:10" ht="14.25" customHeight="1">
      <c r="C325" s="47"/>
      <c r="D325" s="47"/>
      <c r="E325" s="47"/>
      <c r="F325" s="47"/>
      <c r="G325" s="47"/>
      <c r="H325" s="47"/>
      <c r="I325" s="47"/>
      <c r="J325" s="219"/>
    </row>
    <row r="326" spans="3:10" ht="14.25" customHeight="1">
      <c r="C326" s="47"/>
      <c r="D326" s="47"/>
      <c r="E326" s="47"/>
      <c r="F326" s="47"/>
      <c r="G326" s="47"/>
      <c r="H326" s="47"/>
      <c r="I326" s="47"/>
      <c r="J326" s="219"/>
    </row>
    <row r="327" spans="3:10" ht="14.25" customHeight="1">
      <c r="C327" s="47"/>
      <c r="D327" s="47"/>
      <c r="E327" s="47"/>
      <c r="F327" s="47"/>
      <c r="G327" s="47"/>
      <c r="H327" s="47"/>
      <c r="I327" s="47"/>
      <c r="J327" s="219"/>
    </row>
    <row r="328" spans="3:10" ht="14.25" customHeight="1">
      <c r="C328" s="47"/>
      <c r="D328" s="47"/>
      <c r="E328" s="47"/>
      <c r="F328" s="47"/>
      <c r="G328" s="47"/>
      <c r="H328" s="47"/>
      <c r="I328" s="47"/>
      <c r="J328" s="219"/>
    </row>
    <row r="329" spans="3:10" ht="14.25" customHeight="1">
      <c r="C329" s="47"/>
      <c r="D329" s="47"/>
      <c r="E329" s="47"/>
      <c r="F329" s="47"/>
      <c r="G329" s="47"/>
      <c r="H329" s="47"/>
      <c r="I329" s="47"/>
      <c r="J329" s="219"/>
    </row>
    <row r="330" spans="3:10" ht="14.25" customHeight="1">
      <c r="C330" s="47"/>
      <c r="D330" s="47"/>
      <c r="E330" s="47"/>
      <c r="F330" s="47"/>
      <c r="G330" s="47"/>
      <c r="H330" s="47"/>
      <c r="I330" s="47"/>
      <c r="J330" s="219"/>
    </row>
    <row r="331" spans="3:10" ht="14.25" customHeight="1">
      <c r="C331" s="47"/>
      <c r="D331" s="47"/>
      <c r="E331" s="47"/>
      <c r="F331" s="47"/>
      <c r="G331" s="47"/>
      <c r="H331" s="47"/>
      <c r="I331" s="47"/>
      <c r="J331" s="219"/>
    </row>
    <row r="332" spans="3:10" ht="14.25" customHeight="1">
      <c r="C332" s="47"/>
      <c r="D332" s="47"/>
      <c r="E332" s="47"/>
      <c r="F332" s="47"/>
      <c r="G332" s="47"/>
      <c r="H332" s="47"/>
      <c r="I332" s="47"/>
      <c r="J332" s="219"/>
    </row>
    <row r="333" spans="3:10" ht="14.25" customHeight="1">
      <c r="C333" s="47"/>
      <c r="D333" s="47"/>
      <c r="E333" s="47"/>
      <c r="F333" s="47"/>
      <c r="G333" s="47"/>
      <c r="H333" s="47"/>
      <c r="I333" s="47"/>
      <c r="J333" s="219"/>
    </row>
    <row r="334" spans="3:10" ht="14.25" customHeight="1">
      <c r="C334" s="47"/>
      <c r="D334" s="47"/>
      <c r="E334" s="47"/>
      <c r="F334" s="47"/>
      <c r="G334" s="47"/>
      <c r="H334" s="47"/>
      <c r="I334" s="47"/>
      <c r="J334" s="219"/>
    </row>
    <row r="335" spans="3:10" ht="14.25" customHeight="1">
      <c r="C335" s="47"/>
      <c r="D335" s="47"/>
      <c r="E335" s="47"/>
      <c r="F335" s="47"/>
      <c r="G335" s="47"/>
      <c r="H335" s="47"/>
      <c r="I335" s="47"/>
      <c r="J335" s="219"/>
    </row>
    <row r="336" spans="3:10" ht="14.25" customHeight="1">
      <c r="C336" s="47"/>
      <c r="D336" s="47"/>
      <c r="E336" s="47"/>
      <c r="F336" s="47"/>
      <c r="G336" s="47"/>
      <c r="H336" s="47"/>
      <c r="I336" s="47"/>
      <c r="J336" s="219"/>
    </row>
    <row r="337" spans="3:10" ht="14.25" customHeight="1">
      <c r="C337" s="47"/>
      <c r="D337" s="47"/>
      <c r="E337" s="47"/>
      <c r="F337" s="47"/>
      <c r="G337" s="47"/>
      <c r="H337" s="47"/>
      <c r="I337" s="47"/>
      <c r="J337" s="219"/>
    </row>
    <row r="338" spans="3:10" ht="14.25" customHeight="1">
      <c r="C338" s="47"/>
      <c r="D338" s="47"/>
      <c r="E338" s="47"/>
      <c r="F338" s="47"/>
      <c r="G338" s="47"/>
      <c r="H338" s="47"/>
      <c r="I338" s="47"/>
      <c r="J338" s="219"/>
    </row>
    <row r="339" spans="3:10" ht="14.25" customHeight="1">
      <c r="C339" s="47"/>
      <c r="D339" s="47"/>
      <c r="E339" s="47"/>
      <c r="F339" s="47"/>
      <c r="G339" s="47"/>
      <c r="H339" s="47"/>
      <c r="I339" s="47"/>
      <c r="J339" s="219"/>
    </row>
    <row r="340" spans="3:10" ht="14.25" customHeight="1">
      <c r="C340" s="47"/>
      <c r="D340" s="47"/>
      <c r="E340" s="47"/>
      <c r="F340" s="47"/>
      <c r="G340" s="47"/>
      <c r="H340" s="47"/>
      <c r="I340" s="47"/>
      <c r="J340" s="219"/>
    </row>
    <row r="341" spans="3:10" ht="14.25" customHeight="1">
      <c r="C341" s="47"/>
      <c r="D341" s="47"/>
      <c r="E341" s="47"/>
      <c r="F341" s="47"/>
      <c r="G341" s="47"/>
      <c r="H341" s="47"/>
      <c r="I341" s="47"/>
      <c r="J341" s="219"/>
    </row>
    <row r="342" spans="3:10" ht="14.25" customHeight="1">
      <c r="C342" s="47"/>
      <c r="D342" s="47"/>
      <c r="E342" s="47"/>
      <c r="F342" s="47"/>
      <c r="G342" s="47"/>
      <c r="H342" s="47"/>
      <c r="I342" s="47"/>
      <c r="J342" s="219"/>
    </row>
    <row r="343" spans="3:10" ht="14.25" customHeight="1">
      <c r="C343" s="47"/>
      <c r="D343" s="47"/>
      <c r="E343" s="47"/>
      <c r="F343" s="47"/>
      <c r="G343" s="47"/>
      <c r="H343" s="47"/>
      <c r="I343" s="47"/>
      <c r="J343" s="219"/>
    </row>
    <row r="344" spans="3:10" ht="14.25" customHeight="1">
      <c r="C344" s="47"/>
      <c r="D344" s="47"/>
      <c r="E344" s="47"/>
      <c r="F344" s="47"/>
      <c r="G344" s="47"/>
      <c r="H344" s="47"/>
      <c r="I344" s="47"/>
      <c r="J344" s="219"/>
    </row>
    <row r="345" spans="3:10" ht="14.25" customHeight="1">
      <c r="C345" s="47"/>
      <c r="D345" s="47"/>
      <c r="E345" s="47"/>
      <c r="F345" s="47"/>
      <c r="G345" s="47"/>
      <c r="H345" s="47"/>
      <c r="I345" s="47"/>
      <c r="J345" s="219"/>
    </row>
    <row r="346" spans="3:10" ht="14.25" customHeight="1">
      <c r="C346" s="47"/>
      <c r="D346" s="47"/>
      <c r="E346" s="47"/>
      <c r="F346" s="47"/>
      <c r="G346" s="47"/>
      <c r="H346" s="47"/>
      <c r="I346" s="47"/>
      <c r="J346" s="219"/>
    </row>
    <row r="347" spans="3:10" ht="14.25" customHeight="1">
      <c r="C347" s="47"/>
      <c r="D347" s="47"/>
      <c r="E347" s="47"/>
      <c r="F347" s="47"/>
      <c r="G347" s="47"/>
      <c r="H347" s="47"/>
      <c r="I347" s="47"/>
      <c r="J347" s="219"/>
    </row>
    <row r="348" spans="3:10" ht="14.25" customHeight="1">
      <c r="C348" s="47"/>
      <c r="D348" s="47"/>
      <c r="E348" s="47"/>
      <c r="F348" s="47"/>
      <c r="G348" s="47"/>
      <c r="H348" s="47"/>
      <c r="I348" s="47"/>
      <c r="J348" s="219"/>
    </row>
    <row r="349" spans="3:10" ht="14.25" customHeight="1">
      <c r="C349" s="47"/>
      <c r="D349" s="47"/>
      <c r="E349" s="47"/>
      <c r="F349" s="47"/>
      <c r="G349" s="47"/>
      <c r="H349" s="47"/>
      <c r="I349" s="47"/>
      <c r="J349" s="219"/>
    </row>
    <row r="350" spans="3:10" ht="14.25" customHeight="1">
      <c r="C350" s="47"/>
      <c r="D350" s="47"/>
      <c r="E350" s="47"/>
      <c r="F350" s="47"/>
      <c r="G350" s="47"/>
      <c r="H350" s="47"/>
      <c r="I350" s="47"/>
      <c r="J350" s="219"/>
    </row>
    <row r="351" spans="3:10" ht="14.25" customHeight="1">
      <c r="C351" s="47"/>
      <c r="D351" s="47"/>
      <c r="E351" s="47"/>
      <c r="F351" s="47"/>
      <c r="G351" s="47"/>
      <c r="H351" s="47"/>
      <c r="I351" s="47"/>
      <c r="J351" s="219"/>
    </row>
    <row r="352" spans="3:10" ht="14.25" customHeight="1">
      <c r="C352" s="47"/>
      <c r="D352" s="47"/>
      <c r="E352" s="47"/>
      <c r="F352" s="47"/>
      <c r="G352" s="47"/>
      <c r="H352" s="47"/>
      <c r="I352" s="47"/>
      <c r="J352" s="219"/>
    </row>
    <row r="353" spans="3:10" ht="14.25" customHeight="1">
      <c r="C353" s="47"/>
      <c r="D353" s="47"/>
      <c r="E353" s="47"/>
      <c r="F353" s="47"/>
      <c r="G353" s="47"/>
      <c r="H353" s="47"/>
      <c r="I353" s="47"/>
      <c r="J353" s="219"/>
    </row>
    <row r="354" spans="3:10" ht="14.25" customHeight="1">
      <c r="C354" s="47"/>
      <c r="D354" s="47"/>
      <c r="E354" s="47"/>
      <c r="F354" s="47"/>
      <c r="G354" s="47"/>
      <c r="H354" s="47"/>
      <c r="I354" s="47"/>
      <c r="J354" s="219"/>
    </row>
    <row r="355" spans="3:10" ht="14.25" customHeight="1">
      <c r="C355" s="47"/>
      <c r="D355" s="47"/>
      <c r="E355" s="47"/>
      <c r="F355" s="47"/>
      <c r="G355" s="47"/>
      <c r="H355" s="47"/>
      <c r="I355" s="47"/>
      <c r="J355" s="219"/>
    </row>
    <row r="356" spans="3:10" ht="14.25" customHeight="1">
      <c r="C356" s="47"/>
      <c r="D356" s="47"/>
      <c r="E356" s="47"/>
      <c r="F356" s="47"/>
      <c r="G356" s="47"/>
      <c r="H356" s="47"/>
      <c r="I356" s="47"/>
      <c r="J356" s="219"/>
    </row>
    <row r="357" spans="3:10" ht="14.25" customHeight="1">
      <c r="C357" s="47"/>
      <c r="D357" s="47"/>
      <c r="E357" s="47"/>
      <c r="F357" s="47"/>
      <c r="G357" s="47"/>
      <c r="H357" s="47"/>
      <c r="I357" s="47"/>
      <c r="J357" s="219"/>
    </row>
    <row r="358" spans="3:10" ht="14.25" customHeight="1">
      <c r="C358" s="47"/>
      <c r="D358" s="47"/>
      <c r="E358" s="47"/>
      <c r="F358" s="47"/>
      <c r="G358" s="47"/>
      <c r="H358" s="47"/>
      <c r="I358" s="47"/>
      <c r="J358" s="219"/>
    </row>
    <row r="359" spans="3:10" ht="14.25" customHeight="1">
      <c r="C359" s="47"/>
      <c r="D359" s="47"/>
      <c r="E359" s="47"/>
      <c r="F359" s="47"/>
      <c r="G359" s="47"/>
      <c r="H359" s="47"/>
      <c r="I359" s="47"/>
      <c r="J359" s="219"/>
    </row>
    <row r="360" spans="3:10" ht="14.25" customHeight="1">
      <c r="C360" s="47"/>
      <c r="D360" s="47"/>
      <c r="E360" s="47"/>
      <c r="F360" s="47"/>
      <c r="G360" s="47"/>
      <c r="H360" s="47"/>
      <c r="I360" s="47"/>
      <c r="J360" s="219"/>
    </row>
    <row r="361" spans="3:10" ht="14.25" customHeight="1">
      <c r="C361" s="47"/>
      <c r="D361" s="47"/>
      <c r="E361" s="47"/>
      <c r="F361" s="47"/>
      <c r="G361" s="47"/>
      <c r="H361" s="47"/>
      <c r="I361" s="47"/>
      <c r="J361" s="219"/>
    </row>
    <row r="362" spans="3:10" ht="14.25" customHeight="1">
      <c r="C362" s="47"/>
      <c r="D362" s="47"/>
      <c r="E362" s="47"/>
      <c r="F362" s="47"/>
      <c r="G362" s="47"/>
      <c r="H362" s="47"/>
      <c r="I362" s="47"/>
      <c r="J362" s="219"/>
    </row>
    <row r="363" spans="3:10" ht="14.25" customHeight="1">
      <c r="C363" s="47"/>
      <c r="D363" s="47"/>
      <c r="E363" s="47"/>
      <c r="F363" s="47"/>
      <c r="G363" s="47"/>
      <c r="H363" s="47"/>
      <c r="I363" s="47"/>
      <c r="J363" s="219"/>
    </row>
    <row r="364" spans="3:10" ht="14.25" customHeight="1">
      <c r="C364" s="47"/>
      <c r="D364" s="47"/>
      <c r="E364" s="47"/>
      <c r="F364" s="47"/>
      <c r="G364" s="47"/>
      <c r="H364" s="47"/>
      <c r="I364" s="47"/>
      <c r="J364" s="219"/>
    </row>
    <row r="365" spans="3:10" ht="14.25" customHeight="1">
      <c r="C365" s="47"/>
      <c r="D365" s="47"/>
      <c r="E365" s="47"/>
      <c r="F365" s="47"/>
      <c r="G365" s="47"/>
      <c r="H365" s="47"/>
      <c r="I365" s="47"/>
      <c r="J365" s="219"/>
    </row>
    <row r="366" spans="3:10" ht="14.25" customHeight="1">
      <c r="C366" s="47"/>
      <c r="D366" s="47"/>
      <c r="E366" s="47"/>
      <c r="F366" s="47"/>
      <c r="G366" s="47"/>
      <c r="H366" s="47"/>
      <c r="I366" s="47"/>
      <c r="J366" s="219"/>
    </row>
    <row r="367" spans="3:10" ht="14.25" customHeight="1">
      <c r="C367" s="47"/>
      <c r="D367" s="47"/>
      <c r="E367" s="47"/>
      <c r="F367" s="47"/>
      <c r="G367" s="47"/>
      <c r="H367" s="47"/>
      <c r="I367" s="47"/>
      <c r="J367" s="219"/>
    </row>
    <row r="368" spans="3:10" ht="14.25" customHeight="1">
      <c r="C368" s="47"/>
      <c r="D368" s="47"/>
      <c r="E368" s="47"/>
      <c r="F368" s="47"/>
      <c r="G368" s="47"/>
      <c r="H368" s="47"/>
      <c r="I368" s="47"/>
      <c r="J368" s="219"/>
    </row>
    <row r="369" spans="3:10" ht="14.25" customHeight="1">
      <c r="C369" s="47"/>
      <c r="D369" s="47"/>
      <c r="E369" s="47"/>
      <c r="F369" s="47"/>
      <c r="G369" s="47"/>
      <c r="H369" s="47"/>
      <c r="I369" s="47"/>
      <c r="J369" s="219"/>
    </row>
    <row r="370" spans="3:10" ht="14.25" customHeight="1">
      <c r="C370" s="47"/>
      <c r="D370" s="47"/>
      <c r="E370" s="47"/>
      <c r="F370" s="47"/>
      <c r="G370" s="47"/>
      <c r="H370" s="47"/>
      <c r="I370" s="47"/>
      <c r="J370" s="219"/>
    </row>
    <row r="371" spans="3:10" ht="14.25" customHeight="1">
      <c r="C371" s="47"/>
      <c r="D371" s="47"/>
      <c r="E371" s="47"/>
      <c r="F371" s="47"/>
      <c r="G371" s="47"/>
      <c r="H371" s="47"/>
      <c r="I371" s="47"/>
      <c r="J371" s="219"/>
    </row>
    <row r="372" spans="3:10" ht="14.25" customHeight="1">
      <c r="C372" s="47"/>
      <c r="D372" s="47"/>
      <c r="E372" s="47"/>
      <c r="F372" s="47"/>
      <c r="G372" s="47"/>
      <c r="H372" s="47"/>
      <c r="I372" s="47"/>
      <c r="J372" s="219"/>
    </row>
    <row r="373" spans="3:10" ht="14.25" customHeight="1">
      <c r="C373" s="47"/>
      <c r="D373" s="47"/>
      <c r="E373" s="47"/>
      <c r="F373" s="47"/>
      <c r="G373" s="47"/>
      <c r="H373" s="47"/>
      <c r="I373" s="47"/>
      <c r="J373" s="219"/>
    </row>
    <row r="374" spans="3:10" ht="14.25" customHeight="1">
      <c r="C374" s="47"/>
      <c r="D374" s="47"/>
      <c r="E374" s="47"/>
      <c r="F374" s="47"/>
      <c r="G374" s="47"/>
      <c r="H374" s="47"/>
      <c r="I374" s="47"/>
      <c r="J374" s="219"/>
    </row>
    <row r="375" spans="3:10" ht="14.25" customHeight="1">
      <c r="C375" s="47"/>
      <c r="D375" s="47"/>
      <c r="E375" s="47"/>
      <c r="F375" s="47"/>
      <c r="G375" s="47"/>
      <c r="H375" s="47"/>
      <c r="I375" s="47"/>
      <c r="J375" s="219"/>
    </row>
    <row r="376" spans="3:10" ht="14.25" customHeight="1">
      <c r="C376" s="47"/>
      <c r="D376" s="47"/>
      <c r="E376" s="47"/>
      <c r="F376" s="47"/>
      <c r="G376" s="47"/>
      <c r="H376" s="47"/>
      <c r="I376" s="47"/>
      <c r="J376" s="219"/>
    </row>
    <row r="377" spans="3:10" ht="14.25" customHeight="1">
      <c r="C377" s="47"/>
      <c r="D377" s="47"/>
      <c r="E377" s="47"/>
      <c r="F377" s="47"/>
      <c r="G377" s="47"/>
      <c r="H377" s="47"/>
      <c r="I377" s="47"/>
      <c r="J377" s="219"/>
    </row>
    <row r="378" spans="3:10" ht="14.25" customHeight="1">
      <c r="C378" s="47"/>
      <c r="D378" s="47"/>
      <c r="E378" s="47"/>
      <c r="F378" s="47"/>
      <c r="G378" s="47"/>
      <c r="H378" s="47"/>
      <c r="I378" s="47"/>
      <c r="J378" s="219"/>
    </row>
    <row r="379" spans="3:10" ht="14.25" customHeight="1">
      <c r="C379" s="47"/>
      <c r="D379" s="47"/>
      <c r="E379" s="47"/>
      <c r="F379" s="47"/>
      <c r="G379" s="47"/>
      <c r="H379" s="47"/>
      <c r="I379" s="47"/>
      <c r="J379" s="219"/>
    </row>
    <row r="380" spans="3:10" ht="14.25" customHeight="1">
      <c r="C380" s="47"/>
      <c r="D380" s="47"/>
      <c r="E380" s="47"/>
      <c r="F380" s="47"/>
      <c r="G380" s="47"/>
      <c r="H380" s="47"/>
      <c r="I380" s="47"/>
      <c r="J380" s="219"/>
    </row>
    <row r="381" spans="3:10" ht="14.25" customHeight="1">
      <c r="C381" s="47"/>
      <c r="D381" s="47"/>
      <c r="E381" s="47"/>
      <c r="F381" s="47"/>
      <c r="G381" s="47"/>
      <c r="H381" s="47"/>
      <c r="I381" s="47"/>
      <c r="J381" s="219"/>
    </row>
    <row r="382" spans="3:10" ht="14.25" customHeight="1">
      <c r="C382" s="47"/>
      <c r="D382" s="47"/>
      <c r="E382" s="47"/>
      <c r="F382" s="47"/>
      <c r="G382" s="47"/>
      <c r="H382" s="47"/>
      <c r="I382" s="47"/>
      <c r="J382" s="219"/>
    </row>
    <row r="383" spans="3:10" ht="14.25" customHeight="1">
      <c r="C383" s="47"/>
      <c r="D383" s="47"/>
      <c r="E383" s="47"/>
      <c r="F383" s="47"/>
      <c r="G383" s="47"/>
      <c r="H383" s="47"/>
      <c r="I383" s="47"/>
      <c r="J383" s="219"/>
    </row>
    <row r="384" spans="3:10" ht="14.25" customHeight="1">
      <c r="C384" s="47"/>
      <c r="D384" s="47"/>
      <c r="E384" s="47"/>
      <c r="F384" s="47"/>
      <c r="G384" s="47"/>
      <c r="H384" s="47"/>
      <c r="I384" s="47"/>
      <c r="J384" s="219"/>
    </row>
    <row r="385" spans="3:10" ht="14.25" customHeight="1">
      <c r="C385" s="47"/>
      <c r="D385" s="47"/>
      <c r="E385" s="47"/>
      <c r="F385" s="47"/>
      <c r="G385" s="47"/>
      <c r="H385" s="47"/>
      <c r="I385" s="47"/>
      <c r="J385" s="219"/>
    </row>
    <row r="386" spans="3:10" ht="14.25" customHeight="1">
      <c r="C386" s="47"/>
      <c r="D386" s="47"/>
      <c r="E386" s="47"/>
      <c r="F386" s="47"/>
      <c r="G386" s="47"/>
      <c r="H386" s="47"/>
      <c r="I386" s="47"/>
      <c r="J386" s="219"/>
    </row>
    <row r="387" spans="3:10" ht="14.25" customHeight="1">
      <c r="C387" s="47"/>
      <c r="D387" s="47"/>
      <c r="E387" s="47"/>
      <c r="F387" s="47"/>
      <c r="G387" s="47"/>
      <c r="H387" s="47"/>
      <c r="I387" s="47"/>
      <c r="J387" s="219"/>
    </row>
    <row r="388" spans="3:10" ht="14.25" customHeight="1">
      <c r="C388" s="47"/>
      <c r="D388" s="47"/>
      <c r="E388" s="47"/>
      <c r="F388" s="47"/>
      <c r="G388" s="47"/>
      <c r="H388" s="47"/>
      <c r="I388" s="47"/>
      <c r="J388" s="219"/>
    </row>
    <row r="389" spans="3:10" ht="14.25" customHeight="1">
      <c r="C389" s="47"/>
      <c r="D389" s="47"/>
      <c r="E389" s="47"/>
      <c r="F389" s="47"/>
      <c r="G389" s="47"/>
      <c r="H389" s="47"/>
      <c r="I389" s="47"/>
      <c r="J389" s="219"/>
    </row>
    <row r="390" spans="3:10" ht="14.25" customHeight="1">
      <c r="C390" s="47"/>
      <c r="D390" s="47"/>
      <c r="E390" s="47"/>
      <c r="F390" s="47"/>
      <c r="G390" s="47"/>
      <c r="H390" s="47"/>
      <c r="I390" s="47"/>
      <c r="J390" s="219"/>
    </row>
    <row r="391" spans="3:10" ht="14.25" customHeight="1">
      <c r="C391" s="47"/>
      <c r="D391" s="47"/>
      <c r="E391" s="47"/>
      <c r="F391" s="47"/>
      <c r="G391" s="47"/>
      <c r="H391" s="47"/>
      <c r="I391" s="47"/>
      <c r="J391" s="219"/>
    </row>
    <row r="392" spans="3:10" ht="14.25" customHeight="1">
      <c r="C392" s="47"/>
      <c r="D392" s="47"/>
      <c r="E392" s="47"/>
      <c r="F392" s="47"/>
      <c r="G392" s="47"/>
      <c r="H392" s="47"/>
      <c r="I392" s="47"/>
      <c r="J392" s="219"/>
    </row>
    <row r="393" spans="3:10" ht="14.25" customHeight="1">
      <c r="C393" s="47"/>
      <c r="D393" s="47"/>
      <c r="E393" s="47"/>
      <c r="F393" s="47"/>
      <c r="G393" s="47"/>
      <c r="H393" s="47"/>
      <c r="I393" s="47"/>
      <c r="J393" s="219"/>
    </row>
    <row r="394" spans="3:10" ht="14.25" customHeight="1">
      <c r="C394" s="47"/>
      <c r="D394" s="47"/>
      <c r="E394" s="47"/>
      <c r="F394" s="47"/>
      <c r="G394" s="47"/>
      <c r="H394" s="47"/>
      <c r="I394" s="47"/>
      <c r="J394" s="219"/>
    </row>
    <row r="395" spans="3:10" ht="14.25" customHeight="1">
      <c r="C395" s="47"/>
      <c r="D395" s="47"/>
      <c r="E395" s="47"/>
      <c r="F395" s="47"/>
      <c r="G395" s="47"/>
      <c r="H395" s="47"/>
      <c r="I395" s="47"/>
      <c r="J395" s="219"/>
    </row>
    <row r="396" spans="3:10" ht="14.25" customHeight="1">
      <c r="C396" s="47"/>
      <c r="D396" s="47"/>
      <c r="E396" s="47"/>
      <c r="F396" s="47"/>
      <c r="G396" s="47"/>
      <c r="H396" s="47"/>
      <c r="I396" s="47"/>
      <c r="J396" s="219"/>
    </row>
    <row r="397" spans="3:10" ht="14.25" customHeight="1">
      <c r="C397" s="47"/>
      <c r="D397" s="47"/>
      <c r="E397" s="47"/>
      <c r="F397" s="47"/>
      <c r="G397" s="47"/>
      <c r="H397" s="47"/>
      <c r="I397" s="47"/>
      <c r="J397" s="219"/>
    </row>
    <row r="398" spans="3:10" ht="14.25" customHeight="1">
      <c r="C398" s="47"/>
      <c r="D398" s="47"/>
      <c r="E398" s="47"/>
      <c r="F398" s="47"/>
      <c r="G398" s="47"/>
      <c r="H398" s="47"/>
      <c r="I398" s="47"/>
      <c r="J398" s="219"/>
    </row>
    <row r="399" spans="3:10" ht="14.25" customHeight="1">
      <c r="C399" s="47"/>
      <c r="D399" s="47"/>
      <c r="E399" s="47"/>
      <c r="F399" s="47"/>
      <c r="G399" s="47"/>
      <c r="H399" s="47"/>
      <c r="I399" s="47"/>
      <c r="J399" s="219"/>
    </row>
    <row r="400" spans="3:10" ht="14.25" customHeight="1">
      <c r="C400" s="47"/>
      <c r="D400" s="47"/>
      <c r="E400" s="47"/>
      <c r="F400" s="47"/>
      <c r="G400" s="47"/>
      <c r="H400" s="47"/>
      <c r="I400" s="47"/>
      <c r="J400" s="219"/>
    </row>
    <row r="401" spans="3:10" ht="14.25" customHeight="1">
      <c r="C401" s="47"/>
      <c r="D401" s="47"/>
      <c r="E401" s="47"/>
      <c r="F401" s="47"/>
      <c r="G401" s="47"/>
      <c r="H401" s="47"/>
      <c r="I401" s="47"/>
      <c r="J401" s="219"/>
    </row>
    <row r="402" spans="3:10" ht="14.25" customHeight="1">
      <c r="C402" s="47"/>
      <c r="D402" s="47"/>
      <c r="E402" s="47"/>
      <c r="F402" s="47"/>
      <c r="G402" s="47"/>
      <c r="H402" s="47"/>
      <c r="I402" s="47"/>
      <c r="J402" s="219"/>
    </row>
    <row r="403" spans="3:10" ht="14.25" customHeight="1">
      <c r="C403" s="47"/>
      <c r="D403" s="47"/>
      <c r="E403" s="47"/>
      <c r="F403" s="47"/>
      <c r="G403" s="47"/>
      <c r="H403" s="47"/>
      <c r="I403" s="47"/>
      <c r="J403" s="219"/>
    </row>
    <row r="404" spans="3:10" ht="14.25" customHeight="1">
      <c r="C404" s="47"/>
      <c r="D404" s="47"/>
      <c r="E404" s="47"/>
      <c r="F404" s="47"/>
      <c r="G404" s="47"/>
      <c r="H404" s="47"/>
      <c r="I404" s="47"/>
      <c r="J404" s="219"/>
    </row>
    <row r="405" spans="3:10" ht="14.25" customHeight="1">
      <c r="C405" s="47"/>
      <c r="D405" s="47"/>
      <c r="E405" s="47"/>
      <c r="F405" s="47"/>
      <c r="G405" s="47"/>
      <c r="H405" s="47"/>
      <c r="I405" s="47"/>
      <c r="J405" s="219"/>
    </row>
    <row r="406" spans="3:10" ht="14.25" customHeight="1">
      <c r="C406" s="47"/>
      <c r="D406" s="47"/>
      <c r="E406" s="47"/>
      <c r="F406" s="47"/>
      <c r="G406" s="47"/>
      <c r="H406" s="47"/>
      <c r="I406" s="47"/>
      <c r="J406" s="219"/>
    </row>
    <row r="407" spans="3:10" ht="14.25" customHeight="1">
      <c r="C407" s="47"/>
      <c r="D407" s="47"/>
      <c r="E407" s="47"/>
      <c r="F407" s="47"/>
      <c r="G407" s="47"/>
      <c r="H407" s="47"/>
      <c r="I407" s="47"/>
      <c r="J407" s="219"/>
    </row>
    <row r="408" spans="3:10" ht="14.25" customHeight="1">
      <c r="C408" s="47"/>
      <c r="D408" s="47"/>
      <c r="E408" s="47"/>
      <c r="F408" s="47"/>
      <c r="G408" s="47"/>
      <c r="H408" s="47"/>
      <c r="I408" s="47"/>
      <c r="J408" s="219"/>
    </row>
    <row r="409" spans="3:10" ht="14.25" customHeight="1">
      <c r="C409" s="47"/>
      <c r="D409" s="47"/>
      <c r="E409" s="47"/>
      <c r="F409" s="47"/>
      <c r="G409" s="47"/>
      <c r="H409" s="47"/>
      <c r="I409" s="47"/>
      <c r="J409" s="219"/>
    </row>
    <row r="410" spans="3:10" ht="14.25" customHeight="1">
      <c r="C410" s="47"/>
      <c r="D410" s="47"/>
      <c r="E410" s="47"/>
      <c r="F410" s="47"/>
      <c r="G410" s="47"/>
      <c r="H410" s="47"/>
      <c r="I410" s="47"/>
      <c r="J410" s="219"/>
    </row>
    <row r="411" spans="3:10" ht="14.25" customHeight="1">
      <c r="C411" s="47"/>
      <c r="D411" s="47"/>
      <c r="E411" s="47"/>
      <c r="F411" s="47"/>
      <c r="G411" s="47"/>
      <c r="H411" s="47"/>
      <c r="I411" s="47"/>
      <c r="J411" s="219"/>
    </row>
    <row r="412" spans="3:10" ht="14.25" customHeight="1">
      <c r="C412" s="47"/>
      <c r="D412" s="47"/>
      <c r="E412" s="47"/>
      <c r="F412" s="47"/>
      <c r="G412" s="47"/>
      <c r="H412" s="47"/>
      <c r="I412" s="47"/>
      <c r="J412" s="219"/>
    </row>
    <row r="413" spans="3:10" ht="14.25" customHeight="1">
      <c r="C413" s="47"/>
      <c r="D413" s="47"/>
      <c r="E413" s="47"/>
      <c r="F413" s="47"/>
      <c r="G413" s="47"/>
      <c r="H413" s="47"/>
      <c r="I413" s="47"/>
      <c r="J413" s="219"/>
    </row>
    <row r="414" spans="3:10" ht="14.25" customHeight="1">
      <c r="C414" s="47"/>
      <c r="D414" s="47"/>
      <c r="E414" s="47"/>
      <c r="F414" s="47"/>
      <c r="G414" s="47"/>
      <c r="H414" s="47"/>
      <c r="I414" s="47"/>
      <c r="J414" s="219"/>
    </row>
    <row r="415" spans="3:10" ht="14.25" customHeight="1">
      <c r="C415" s="47"/>
      <c r="D415" s="47"/>
      <c r="E415" s="47"/>
      <c r="F415" s="47"/>
      <c r="G415" s="47"/>
      <c r="H415" s="47"/>
      <c r="I415" s="47"/>
      <c r="J415" s="219"/>
    </row>
    <row r="416" spans="3:10" ht="14.25" customHeight="1">
      <c r="C416" s="47"/>
      <c r="D416" s="47"/>
      <c r="E416" s="47"/>
      <c r="F416" s="47"/>
      <c r="G416" s="47"/>
      <c r="H416" s="47"/>
      <c r="I416" s="47"/>
      <c r="J416" s="219"/>
    </row>
    <row r="417" spans="3:10" ht="14.25" customHeight="1">
      <c r="C417" s="47"/>
      <c r="D417" s="47"/>
      <c r="E417" s="47"/>
      <c r="F417" s="47"/>
      <c r="G417" s="47"/>
      <c r="H417" s="47"/>
      <c r="I417" s="47"/>
      <c r="J417" s="219"/>
    </row>
    <row r="418" spans="3:10" ht="14.25" customHeight="1">
      <c r="C418" s="47"/>
      <c r="D418" s="47"/>
      <c r="E418" s="47"/>
      <c r="F418" s="47"/>
      <c r="G418" s="47"/>
      <c r="H418" s="47"/>
      <c r="I418" s="47"/>
      <c r="J418" s="219"/>
    </row>
    <row r="419" spans="3:10" ht="14.25" customHeight="1">
      <c r="C419" s="47"/>
      <c r="D419" s="47"/>
      <c r="E419" s="47"/>
      <c r="F419" s="47"/>
      <c r="G419" s="47"/>
      <c r="H419" s="47"/>
      <c r="I419" s="47"/>
      <c r="J419" s="219"/>
    </row>
    <row r="420" spans="3:10" ht="14.25" customHeight="1">
      <c r="C420" s="47"/>
      <c r="D420" s="47"/>
      <c r="E420" s="47"/>
      <c r="F420" s="47"/>
      <c r="G420" s="47"/>
      <c r="H420" s="47"/>
      <c r="I420" s="47"/>
      <c r="J420" s="219"/>
    </row>
    <row r="421" spans="3:10" ht="14.25" customHeight="1">
      <c r="C421" s="47"/>
      <c r="D421" s="47"/>
      <c r="E421" s="47"/>
      <c r="F421" s="47"/>
      <c r="G421" s="47"/>
      <c r="H421" s="47"/>
      <c r="I421" s="47"/>
      <c r="J421" s="219"/>
    </row>
    <row r="422" spans="3:10" ht="14.25" customHeight="1">
      <c r="C422" s="47"/>
      <c r="D422" s="47"/>
      <c r="E422" s="47"/>
      <c r="F422" s="47"/>
      <c r="G422" s="47"/>
      <c r="H422" s="47"/>
      <c r="I422" s="47"/>
      <c r="J422" s="219"/>
    </row>
    <row r="423" spans="3:10" ht="14.25" customHeight="1">
      <c r="C423" s="47"/>
      <c r="D423" s="47"/>
      <c r="E423" s="47"/>
      <c r="F423" s="47"/>
      <c r="G423" s="47"/>
      <c r="H423" s="47"/>
      <c r="I423" s="47"/>
      <c r="J423" s="219"/>
    </row>
    <row r="424" spans="3:10" ht="14.25" customHeight="1">
      <c r="C424" s="47"/>
      <c r="D424" s="47"/>
      <c r="E424" s="47"/>
      <c r="F424" s="47"/>
      <c r="G424" s="47"/>
      <c r="H424" s="47"/>
      <c r="I424" s="47"/>
      <c r="J424" s="219"/>
    </row>
    <row r="425" spans="3:10" ht="14.25" customHeight="1">
      <c r="C425" s="47"/>
      <c r="D425" s="47"/>
      <c r="E425" s="47"/>
      <c r="F425" s="47"/>
      <c r="G425" s="47"/>
      <c r="H425" s="47"/>
      <c r="I425" s="47"/>
      <c r="J425" s="219"/>
    </row>
    <row r="426" spans="3:10" ht="14.25" customHeight="1">
      <c r="C426" s="47"/>
      <c r="D426" s="47"/>
      <c r="E426" s="47"/>
      <c r="F426" s="47"/>
      <c r="G426" s="47"/>
      <c r="H426" s="47"/>
      <c r="I426" s="47"/>
      <c r="J426" s="219"/>
    </row>
    <row r="427" spans="3:10" ht="14.25" customHeight="1">
      <c r="C427" s="47"/>
      <c r="D427" s="47"/>
      <c r="E427" s="47"/>
      <c r="F427" s="47"/>
      <c r="G427" s="47"/>
      <c r="H427" s="47"/>
      <c r="I427" s="47"/>
      <c r="J427" s="219"/>
    </row>
    <row r="428" spans="3:10" ht="14.25" customHeight="1">
      <c r="C428" s="47"/>
      <c r="D428" s="47"/>
      <c r="E428" s="47"/>
      <c r="F428" s="47"/>
      <c r="G428" s="47"/>
      <c r="H428" s="47"/>
      <c r="I428" s="47"/>
      <c r="J428" s="219"/>
    </row>
    <row r="429" spans="3:10" ht="14.25" customHeight="1">
      <c r="C429" s="47"/>
      <c r="D429" s="47"/>
      <c r="E429" s="47"/>
      <c r="F429" s="47"/>
      <c r="G429" s="47"/>
      <c r="H429" s="47"/>
      <c r="I429" s="47"/>
      <c r="J429" s="219"/>
    </row>
    <row r="430" spans="3:10" ht="14.25" customHeight="1">
      <c r="C430" s="47"/>
      <c r="D430" s="47"/>
      <c r="E430" s="47"/>
      <c r="F430" s="47"/>
      <c r="G430" s="47"/>
      <c r="H430" s="47"/>
      <c r="I430" s="47"/>
      <c r="J430" s="219"/>
    </row>
    <row r="431" spans="3:10" ht="14.25" customHeight="1">
      <c r="C431" s="47"/>
      <c r="D431" s="47"/>
      <c r="E431" s="47"/>
      <c r="F431" s="47"/>
      <c r="G431" s="47"/>
      <c r="H431" s="47"/>
      <c r="I431" s="47"/>
      <c r="J431" s="219"/>
    </row>
    <row r="432" spans="3:10" ht="14.25" customHeight="1">
      <c r="C432" s="47"/>
      <c r="D432" s="47"/>
      <c r="E432" s="47"/>
      <c r="F432" s="47"/>
      <c r="G432" s="47"/>
      <c r="H432" s="47"/>
      <c r="I432" s="47"/>
      <c r="J432" s="219"/>
    </row>
    <row r="433" spans="3:10" ht="14.25" customHeight="1">
      <c r="C433" s="47"/>
      <c r="D433" s="47"/>
      <c r="E433" s="47"/>
      <c r="F433" s="47"/>
      <c r="G433" s="47"/>
      <c r="H433" s="47"/>
      <c r="I433" s="47"/>
      <c r="J433" s="219"/>
    </row>
    <row r="434" spans="3:10" ht="14.25" customHeight="1">
      <c r="C434" s="47"/>
      <c r="D434" s="47"/>
      <c r="E434" s="47"/>
      <c r="F434" s="47"/>
      <c r="G434" s="47"/>
      <c r="H434" s="47"/>
      <c r="I434" s="47"/>
      <c r="J434" s="219"/>
    </row>
    <row r="435" spans="3:10" ht="14.25" customHeight="1">
      <c r="C435" s="47"/>
      <c r="D435" s="47"/>
      <c r="E435" s="47"/>
      <c r="F435" s="47"/>
      <c r="G435" s="47"/>
      <c r="H435" s="47"/>
      <c r="I435" s="47"/>
      <c r="J435" s="219"/>
    </row>
    <row r="436" spans="3:10" ht="14.25" customHeight="1">
      <c r="C436" s="47"/>
      <c r="D436" s="47"/>
      <c r="E436" s="47"/>
      <c r="F436" s="47"/>
      <c r="G436" s="47"/>
      <c r="H436" s="47"/>
      <c r="I436" s="47"/>
      <c r="J436" s="219"/>
    </row>
    <row r="437" spans="3:10" ht="14.25" customHeight="1">
      <c r="C437" s="47"/>
      <c r="D437" s="47"/>
      <c r="E437" s="47"/>
      <c r="F437" s="47"/>
      <c r="G437" s="47"/>
      <c r="H437" s="47"/>
      <c r="I437" s="47"/>
      <c r="J437" s="219"/>
    </row>
    <row r="438" spans="3:10" ht="14.25" customHeight="1">
      <c r="C438" s="47"/>
      <c r="D438" s="47"/>
      <c r="E438" s="47"/>
      <c r="F438" s="47"/>
      <c r="G438" s="47"/>
      <c r="H438" s="47"/>
      <c r="I438" s="47"/>
      <c r="J438" s="219"/>
    </row>
    <row r="439" spans="3:10" ht="14.25" customHeight="1">
      <c r="C439" s="47"/>
      <c r="D439" s="47"/>
      <c r="E439" s="47"/>
      <c r="F439" s="47"/>
      <c r="G439" s="47"/>
      <c r="H439" s="47"/>
      <c r="I439" s="47"/>
      <c r="J439" s="219"/>
    </row>
    <row r="440" spans="3:10" ht="14.25" customHeight="1">
      <c r="C440" s="47"/>
      <c r="D440" s="47"/>
      <c r="E440" s="47"/>
      <c r="F440" s="47"/>
      <c r="G440" s="47"/>
      <c r="H440" s="47"/>
      <c r="I440" s="47"/>
      <c r="J440" s="219"/>
    </row>
    <row r="441" spans="3:10" ht="14.25" customHeight="1">
      <c r="C441" s="47"/>
      <c r="D441" s="47"/>
      <c r="E441" s="47"/>
      <c r="F441" s="47"/>
      <c r="G441" s="47"/>
      <c r="H441" s="47"/>
      <c r="I441" s="47"/>
      <c r="J441" s="219"/>
    </row>
    <row r="442" spans="3:10" ht="14.25" customHeight="1">
      <c r="C442" s="47"/>
      <c r="D442" s="47"/>
      <c r="E442" s="47"/>
      <c r="F442" s="47"/>
      <c r="G442" s="47"/>
      <c r="H442" s="47"/>
      <c r="I442" s="47"/>
      <c r="J442" s="219"/>
    </row>
    <row r="443" spans="3:10" ht="14.25" customHeight="1">
      <c r="C443" s="47"/>
      <c r="D443" s="47"/>
      <c r="E443" s="47"/>
      <c r="F443" s="47"/>
      <c r="G443" s="47"/>
      <c r="H443" s="47"/>
      <c r="I443" s="47"/>
      <c r="J443" s="219"/>
    </row>
    <row r="444" spans="3:10" ht="14.25" customHeight="1">
      <c r="C444" s="47"/>
      <c r="D444" s="47"/>
      <c r="E444" s="47"/>
      <c r="F444" s="47"/>
      <c r="G444" s="47"/>
      <c r="H444" s="47"/>
      <c r="I444" s="47"/>
      <c r="J444" s="219"/>
    </row>
    <row r="445" spans="3:10" ht="14.25" customHeight="1">
      <c r="C445" s="47"/>
      <c r="D445" s="47"/>
      <c r="E445" s="47"/>
      <c r="F445" s="47"/>
      <c r="G445" s="47"/>
      <c r="H445" s="47"/>
      <c r="I445" s="47"/>
      <c r="J445" s="219"/>
    </row>
    <row r="446" spans="3:10" ht="14.25" customHeight="1">
      <c r="C446" s="47"/>
      <c r="D446" s="47"/>
      <c r="E446" s="47"/>
      <c r="F446" s="47"/>
      <c r="G446" s="47"/>
      <c r="H446" s="47"/>
      <c r="I446" s="47"/>
      <c r="J446" s="219"/>
    </row>
    <row r="447" spans="3:10" ht="14.25" customHeight="1">
      <c r="C447" s="47"/>
      <c r="D447" s="47"/>
      <c r="E447" s="47"/>
      <c r="F447" s="47"/>
      <c r="G447" s="47"/>
      <c r="H447" s="47"/>
      <c r="I447" s="47"/>
      <c r="J447" s="219"/>
    </row>
    <row r="448" spans="3:10" ht="14.25" customHeight="1">
      <c r="C448" s="47"/>
      <c r="D448" s="47"/>
      <c r="E448" s="47"/>
      <c r="F448" s="47"/>
      <c r="G448" s="47"/>
      <c r="H448" s="47"/>
      <c r="I448" s="47"/>
      <c r="J448" s="219"/>
    </row>
    <row r="449" spans="3:10" ht="14.25" customHeight="1">
      <c r="C449" s="47"/>
      <c r="D449" s="47"/>
      <c r="E449" s="47"/>
      <c r="F449" s="47"/>
      <c r="G449" s="47"/>
      <c r="H449" s="47"/>
      <c r="I449" s="47"/>
      <c r="J449" s="219"/>
    </row>
    <row r="450" spans="3:10" ht="14.25" customHeight="1">
      <c r="C450" s="47"/>
      <c r="D450" s="47"/>
      <c r="E450" s="47"/>
      <c r="F450" s="47"/>
      <c r="G450" s="47"/>
      <c r="H450" s="47"/>
      <c r="I450" s="47"/>
      <c r="J450" s="219"/>
    </row>
    <row r="451" spans="3:10" ht="14.25" customHeight="1">
      <c r="C451" s="47"/>
      <c r="D451" s="47"/>
      <c r="E451" s="47"/>
      <c r="F451" s="47"/>
      <c r="G451" s="47"/>
      <c r="H451" s="47"/>
      <c r="I451" s="47"/>
      <c r="J451" s="219"/>
    </row>
    <row r="452" spans="3:10" ht="14.25" customHeight="1">
      <c r="C452" s="47"/>
      <c r="D452" s="47"/>
      <c r="E452" s="47"/>
      <c r="F452" s="47"/>
      <c r="G452" s="47"/>
      <c r="H452" s="47"/>
      <c r="I452" s="47"/>
      <c r="J452" s="219"/>
    </row>
    <row r="453" spans="3:10" ht="14.25" customHeight="1">
      <c r="C453" s="47"/>
      <c r="D453" s="47"/>
      <c r="E453" s="47"/>
      <c r="F453" s="47"/>
      <c r="G453" s="47"/>
      <c r="H453" s="47"/>
      <c r="I453" s="47"/>
      <c r="J453" s="219"/>
    </row>
    <row r="454" spans="3:10" ht="14.25" customHeight="1">
      <c r="C454" s="47"/>
      <c r="D454" s="47"/>
      <c r="E454" s="47"/>
      <c r="F454" s="47"/>
      <c r="G454" s="47"/>
      <c r="H454" s="47"/>
      <c r="I454" s="47"/>
      <c r="J454" s="219"/>
    </row>
    <row r="455" spans="3:10" ht="14.25" customHeight="1">
      <c r="C455" s="47"/>
      <c r="D455" s="47"/>
      <c r="E455" s="47"/>
      <c r="F455" s="47"/>
      <c r="G455" s="47"/>
      <c r="H455" s="47"/>
      <c r="I455" s="47"/>
      <c r="J455" s="219"/>
    </row>
    <row r="456" spans="3:10" ht="14.25" customHeight="1">
      <c r="C456" s="47"/>
      <c r="D456" s="47"/>
      <c r="E456" s="47"/>
      <c r="F456" s="47"/>
      <c r="G456" s="47"/>
      <c r="H456" s="47"/>
      <c r="I456" s="47"/>
      <c r="J456" s="219"/>
    </row>
    <row r="457" spans="3:10" ht="14.25" customHeight="1">
      <c r="C457" s="47"/>
      <c r="D457" s="47"/>
      <c r="E457" s="47"/>
      <c r="F457" s="47"/>
      <c r="G457" s="47"/>
      <c r="H457" s="47"/>
      <c r="I457" s="47"/>
      <c r="J457" s="219"/>
    </row>
    <row r="458" spans="3:10" ht="14.25" customHeight="1">
      <c r="C458" s="47"/>
      <c r="D458" s="47"/>
      <c r="E458" s="47"/>
      <c r="F458" s="47"/>
      <c r="G458" s="47"/>
      <c r="H458" s="47"/>
      <c r="I458" s="47"/>
      <c r="J458" s="219"/>
    </row>
    <row r="459" spans="3:10" ht="14.25" customHeight="1">
      <c r="C459" s="47"/>
      <c r="D459" s="47"/>
      <c r="E459" s="47"/>
      <c r="F459" s="47"/>
      <c r="G459" s="47"/>
      <c r="H459" s="47"/>
      <c r="I459" s="47"/>
      <c r="J459" s="219"/>
    </row>
    <row r="460" spans="3:10" ht="14.25" customHeight="1">
      <c r="C460" s="47"/>
      <c r="D460" s="47"/>
      <c r="E460" s="47"/>
      <c r="F460" s="47"/>
      <c r="G460" s="47"/>
      <c r="H460" s="47"/>
      <c r="I460" s="47"/>
      <c r="J460" s="219"/>
    </row>
    <row r="461" spans="3:10" ht="14.25" customHeight="1">
      <c r="C461" s="47"/>
      <c r="D461" s="47"/>
      <c r="E461" s="47"/>
      <c r="F461" s="47"/>
      <c r="G461" s="47"/>
      <c r="H461" s="47"/>
      <c r="I461" s="47"/>
      <c r="J461" s="219"/>
    </row>
    <row r="462" spans="3:10" ht="14.25" customHeight="1">
      <c r="C462" s="47"/>
      <c r="D462" s="47"/>
      <c r="E462" s="47"/>
      <c r="F462" s="47"/>
      <c r="G462" s="47"/>
      <c r="H462" s="47"/>
      <c r="I462" s="47"/>
      <c r="J462" s="219"/>
    </row>
    <row r="463" spans="3:10" ht="14.25" customHeight="1">
      <c r="C463" s="47"/>
      <c r="D463" s="47"/>
      <c r="E463" s="47"/>
      <c r="F463" s="47"/>
      <c r="G463" s="47"/>
      <c r="H463" s="47"/>
      <c r="I463" s="47"/>
      <c r="J463" s="219"/>
    </row>
    <row r="464" spans="3:10" ht="14.25" customHeight="1">
      <c r="C464" s="47"/>
      <c r="D464" s="47"/>
      <c r="E464" s="47"/>
      <c r="F464" s="47"/>
      <c r="G464" s="47"/>
      <c r="H464" s="47"/>
      <c r="I464" s="47"/>
      <c r="J464" s="219"/>
    </row>
    <row r="465" spans="3:10" ht="14.25" customHeight="1">
      <c r="C465" s="47"/>
      <c r="D465" s="47"/>
      <c r="E465" s="47"/>
      <c r="F465" s="47"/>
      <c r="G465" s="47"/>
      <c r="H465" s="47"/>
      <c r="I465" s="47"/>
      <c r="J465" s="219"/>
    </row>
    <row r="466" spans="3:10" ht="14.25" customHeight="1">
      <c r="C466" s="47"/>
      <c r="D466" s="47"/>
      <c r="E466" s="47"/>
      <c r="F466" s="47"/>
      <c r="G466" s="47"/>
      <c r="H466" s="47"/>
      <c r="I466" s="47"/>
      <c r="J466" s="219"/>
    </row>
    <row r="467" spans="3:10" ht="14.25" customHeight="1">
      <c r="C467" s="47"/>
      <c r="D467" s="47"/>
      <c r="E467" s="47"/>
      <c r="F467" s="47"/>
      <c r="G467" s="47"/>
      <c r="H467" s="47"/>
      <c r="I467" s="47"/>
      <c r="J467" s="219"/>
    </row>
    <row r="468" spans="3:10" ht="14.25" customHeight="1">
      <c r="C468" s="47"/>
      <c r="D468" s="47"/>
      <c r="E468" s="47"/>
      <c r="F468" s="47"/>
      <c r="G468" s="47"/>
      <c r="H468" s="47"/>
      <c r="I468" s="47"/>
      <c r="J468" s="219"/>
    </row>
    <row r="469" spans="3:10" ht="14.25" customHeight="1">
      <c r="C469" s="47"/>
      <c r="D469" s="47"/>
      <c r="E469" s="47"/>
      <c r="F469" s="47"/>
      <c r="G469" s="47"/>
      <c r="H469" s="47"/>
      <c r="I469" s="47"/>
      <c r="J469" s="219"/>
    </row>
    <row r="470" spans="3:10" ht="14.25" customHeight="1">
      <c r="C470" s="47"/>
      <c r="D470" s="47"/>
      <c r="E470" s="47"/>
      <c r="F470" s="47"/>
      <c r="G470" s="47"/>
      <c r="H470" s="47"/>
      <c r="I470" s="47"/>
      <c r="J470" s="219"/>
    </row>
    <row r="471" spans="3:10" ht="14.25" customHeight="1">
      <c r="C471" s="47"/>
      <c r="D471" s="47"/>
      <c r="E471" s="47"/>
      <c r="F471" s="47"/>
      <c r="G471" s="47"/>
      <c r="H471" s="47"/>
      <c r="I471" s="47"/>
      <c r="J471" s="219"/>
    </row>
    <row r="472" spans="3:10" ht="14.25" customHeight="1">
      <c r="C472" s="47"/>
      <c r="D472" s="47"/>
      <c r="E472" s="47"/>
      <c r="F472" s="47"/>
      <c r="G472" s="47"/>
      <c r="H472" s="47"/>
      <c r="I472" s="47"/>
      <c r="J472" s="219"/>
    </row>
    <row r="473" spans="3:10" ht="14.25" customHeight="1">
      <c r="C473" s="47"/>
      <c r="D473" s="47"/>
      <c r="E473" s="47"/>
      <c r="F473" s="47"/>
      <c r="G473" s="47"/>
      <c r="H473" s="47"/>
      <c r="I473" s="47"/>
      <c r="J473" s="219"/>
    </row>
    <row r="474" spans="3:10" ht="14.25" customHeight="1">
      <c r="C474" s="47"/>
      <c r="D474" s="47"/>
      <c r="E474" s="47"/>
      <c r="F474" s="47"/>
      <c r="G474" s="47"/>
      <c r="H474" s="47"/>
      <c r="I474" s="47"/>
      <c r="J474" s="219"/>
    </row>
    <row r="475" spans="3:10" ht="14.25" customHeight="1">
      <c r="C475" s="47"/>
      <c r="D475" s="47"/>
      <c r="E475" s="47"/>
      <c r="F475" s="47"/>
      <c r="G475" s="47"/>
      <c r="H475" s="47"/>
      <c r="I475" s="47"/>
      <c r="J475" s="219"/>
    </row>
    <row r="476" spans="3:10" ht="14.25" customHeight="1">
      <c r="C476" s="47"/>
      <c r="D476" s="47"/>
      <c r="E476" s="47"/>
      <c r="F476" s="47"/>
      <c r="G476" s="47"/>
      <c r="H476" s="47"/>
      <c r="I476" s="47"/>
      <c r="J476" s="219"/>
    </row>
    <row r="477" spans="3:10" ht="14.25" customHeight="1">
      <c r="C477" s="47"/>
      <c r="D477" s="47"/>
      <c r="E477" s="47"/>
      <c r="F477" s="47"/>
      <c r="G477" s="47"/>
      <c r="H477" s="47"/>
      <c r="I477" s="47"/>
      <c r="J477" s="219"/>
    </row>
    <row r="478" spans="3:10" ht="14.25" customHeight="1">
      <c r="C478" s="47"/>
      <c r="D478" s="47"/>
      <c r="E478" s="47"/>
      <c r="F478" s="47"/>
      <c r="G478" s="47"/>
      <c r="H478" s="47"/>
      <c r="I478" s="47"/>
      <c r="J478" s="219"/>
    </row>
    <row r="479" spans="3:10" ht="14.25" customHeight="1">
      <c r="C479" s="47"/>
      <c r="D479" s="47"/>
      <c r="E479" s="47"/>
      <c r="F479" s="47"/>
      <c r="G479" s="47"/>
      <c r="H479" s="47"/>
      <c r="I479" s="47"/>
      <c r="J479" s="219"/>
    </row>
    <row r="480" spans="3:10" ht="14.25" customHeight="1">
      <c r="C480" s="47"/>
      <c r="D480" s="47"/>
      <c r="E480" s="47"/>
      <c r="F480" s="47"/>
      <c r="G480" s="47"/>
      <c r="H480" s="47"/>
      <c r="I480" s="47"/>
      <c r="J480" s="219"/>
    </row>
    <row r="481" spans="3:10" ht="14.25" customHeight="1">
      <c r="C481" s="47"/>
      <c r="D481" s="47"/>
      <c r="E481" s="47"/>
      <c r="F481" s="47"/>
      <c r="G481" s="47"/>
      <c r="H481" s="47"/>
      <c r="I481" s="47"/>
      <c r="J481" s="219"/>
    </row>
    <row r="482" spans="3:10" ht="14.25" customHeight="1">
      <c r="C482" s="47"/>
      <c r="D482" s="47"/>
      <c r="E482" s="47"/>
      <c r="F482" s="47"/>
      <c r="G482" s="47"/>
      <c r="H482" s="47"/>
      <c r="I482" s="47"/>
      <c r="J482" s="219"/>
    </row>
    <row r="483" spans="3:10" ht="14.25" customHeight="1">
      <c r="C483" s="47"/>
      <c r="D483" s="47"/>
      <c r="E483" s="47"/>
      <c r="F483" s="47"/>
      <c r="G483" s="47"/>
      <c r="H483" s="47"/>
      <c r="I483" s="47"/>
      <c r="J483" s="219"/>
    </row>
    <row r="484" spans="3:10" ht="14.25" customHeight="1">
      <c r="C484" s="47"/>
      <c r="D484" s="47"/>
      <c r="E484" s="47"/>
      <c r="F484" s="47"/>
      <c r="G484" s="47"/>
      <c r="H484" s="47"/>
      <c r="I484" s="47"/>
      <c r="J484" s="219"/>
    </row>
    <row r="485" spans="3:10" ht="14.25" customHeight="1">
      <c r="C485" s="47"/>
      <c r="D485" s="47"/>
      <c r="E485" s="47"/>
      <c r="F485" s="47"/>
      <c r="G485" s="47"/>
      <c r="H485" s="47"/>
      <c r="I485" s="47"/>
      <c r="J485" s="219"/>
    </row>
    <row r="486" spans="3:10" ht="14.25" customHeight="1">
      <c r="C486" s="47"/>
      <c r="D486" s="47"/>
      <c r="E486" s="47"/>
      <c r="F486" s="47"/>
      <c r="G486" s="47"/>
      <c r="H486" s="47"/>
      <c r="I486" s="47"/>
      <c r="J486" s="219"/>
    </row>
    <row r="487" spans="3:10" ht="14.25" customHeight="1">
      <c r="C487" s="47"/>
      <c r="D487" s="47"/>
      <c r="E487" s="47"/>
      <c r="F487" s="47"/>
      <c r="G487" s="47"/>
      <c r="H487" s="47"/>
      <c r="I487" s="47"/>
      <c r="J487" s="219"/>
    </row>
    <row r="488" spans="3:10" ht="14.25" customHeight="1">
      <c r="C488" s="47"/>
      <c r="D488" s="47"/>
      <c r="E488" s="47"/>
      <c r="F488" s="47"/>
      <c r="G488" s="47"/>
      <c r="H488" s="47"/>
      <c r="I488" s="47"/>
      <c r="J488" s="219"/>
    </row>
    <row r="489" spans="3:10" ht="14.25" customHeight="1">
      <c r="C489" s="47"/>
      <c r="D489" s="47"/>
      <c r="E489" s="47"/>
      <c r="F489" s="47"/>
      <c r="G489" s="47"/>
      <c r="H489" s="47"/>
      <c r="I489" s="47"/>
      <c r="J489" s="219"/>
    </row>
    <row r="490" spans="3:10" ht="14.25" customHeight="1">
      <c r="C490" s="47"/>
      <c r="D490" s="47"/>
      <c r="E490" s="47"/>
      <c r="F490" s="47"/>
      <c r="G490" s="47"/>
      <c r="H490" s="47"/>
      <c r="I490" s="47"/>
      <c r="J490" s="219"/>
    </row>
    <row r="491" spans="3:10" ht="14.25" customHeight="1">
      <c r="C491" s="47"/>
      <c r="D491" s="47"/>
      <c r="E491" s="47"/>
      <c r="F491" s="47"/>
      <c r="G491" s="47"/>
      <c r="H491" s="47"/>
      <c r="I491" s="47"/>
      <c r="J491" s="219"/>
    </row>
    <row r="492" spans="3:10" ht="14.25" customHeight="1">
      <c r="C492" s="47"/>
      <c r="D492" s="47"/>
      <c r="E492" s="47"/>
      <c r="F492" s="47"/>
      <c r="G492" s="47"/>
      <c r="H492" s="47"/>
      <c r="I492" s="47"/>
      <c r="J492" s="219"/>
    </row>
    <row r="493" spans="3:10" ht="14.25" customHeight="1">
      <c r="C493" s="47"/>
      <c r="D493" s="47"/>
      <c r="E493" s="47"/>
      <c r="F493" s="47"/>
      <c r="G493" s="47"/>
      <c r="H493" s="47"/>
      <c r="I493" s="47"/>
      <c r="J493" s="219"/>
    </row>
    <row r="494" spans="3:10" ht="14.25" customHeight="1">
      <c r="C494" s="47"/>
      <c r="D494" s="47"/>
      <c r="E494" s="47"/>
      <c r="F494" s="47"/>
      <c r="G494" s="47"/>
      <c r="H494" s="47"/>
      <c r="I494" s="47"/>
      <c r="J494" s="219"/>
    </row>
    <row r="495" spans="3:10" ht="14.25" customHeight="1">
      <c r="C495" s="47"/>
      <c r="D495" s="47"/>
      <c r="E495" s="47"/>
      <c r="F495" s="47"/>
      <c r="G495" s="47"/>
      <c r="H495" s="47"/>
      <c r="I495" s="47"/>
      <c r="J495" s="219"/>
    </row>
    <row r="496" spans="3:10" ht="14.25" customHeight="1">
      <c r="C496" s="47"/>
      <c r="D496" s="47"/>
      <c r="E496" s="47"/>
      <c r="F496" s="47"/>
      <c r="G496" s="47"/>
      <c r="H496" s="47"/>
      <c r="I496" s="47"/>
      <c r="J496" s="219"/>
    </row>
    <row r="497" spans="3:10" ht="14.25" customHeight="1">
      <c r="C497" s="47"/>
      <c r="D497" s="47"/>
      <c r="E497" s="47"/>
      <c r="F497" s="47"/>
      <c r="G497" s="47"/>
      <c r="H497" s="47"/>
      <c r="I497" s="47"/>
      <c r="J497" s="219"/>
    </row>
    <row r="498" spans="3:10" ht="14.25" customHeight="1">
      <c r="C498" s="47"/>
      <c r="D498" s="47"/>
      <c r="E498" s="47"/>
      <c r="F498" s="47"/>
      <c r="G498" s="47"/>
      <c r="H498" s="47"/>
      <c r="I498" s="47"/>
      <c r="J498" s="219"/>
    </row>
    <row r="499" spans="3:10" ht="14.25" customHeight="1">
      <c r="C499" s="47"/>
      <c r="D499" s="47"/>
      <c r="E499" s="47"/>
      <c r="F499" s="47"/>
      <c r="G499" s="47"/>
      <c r="H499" s="47"/>
      <c r="I499" s="47"/>
      <c r="J499" s="219"/>
    </row>
    <row r="500" spans="3:10" ht="14.25" customHeight="1">
      <c r="C500" s="47"/>
      <c r="D500" s="47"/>
      <c r="E500" s="47"/>
      <c r="F500" s="47"/>
      <c r="G500" s="47"/>
      <c r="H500" s="47"/>
      <c r="I500" s="47"/>
      <c r="J500" s="219"/>
    </row>
    <row r="501" spans="3:10" ht="14.25" customHeight="1">
      <c r="C501" s="47"/>
      <c r="D501" s="47"/>
      <c r="E501" s="47"/>
      <c r="F501" s="47"/>
      <c r="G501" s="47"/>
      <c r="H501" s="47"/>
      <c r="I501" s="47"/>
      <c r="J501" s="219"/>
    </row>
    <row r="502" spans="3:10" ht="14.25" customHeight="1">
      <c r="C502" s="47"/>
      <c r="D502" s="47"/>
      <c r="E502" s="47"/>
      <c r="F502" s="47"/>
      <c r="G502" s="47"/>
      <c r="H502" s="47"/>
      <c r="I502" s="47"/>
      <c r="J502" s="219"/>
    </row>
    <row r="503" spans="3:10" ht="14.25" customHeight="1">
      <c r="C503" s="47"/>
      <c r="D503" s="47"/>
      <c r="E503" s="47"/>
      <c r="F503" s="47"/>
      <c r="G503" s="47"/>
      <c r="H503" s="47"/>
      <c r="I503" s="47"/>
      <c r="J503" s="219"/>
    </row>
    <row r="504" spans="3:10" ht="14.25" customHeight="1">
      <c r="C504" s="47"/>
      <c r="D504" s="47"/>
      <c r="E504" s="47"/>
      <c r="F504" s="47"/>
      <c r="G504" s="47"/>
      <c r="H504" s="47"/>
      <c r="I504" s="47"/>
      <c r="J504" s="219"/>
    </row>
    <row r="505" spans="3:10" ht="14.25" customHeight="1">
      <c r="C505" s="47"/>
      <c r="D505" s="47"/>
      <c r="E505" s="47"/>
      <c r="F505" s="47"/>
      <c r="G505" s="47"/>
      <c r="H505" s="47"/>
      <c r="I505" s="47"/>
      <c r="J505" s="219"/>
    </row>
    <row r="506" spans="3:10" ht="14.25" customHeight="1">
      <c r="C506" s="47"/>
      <c r="D506" s="47"/>
      <c r="E506" s="47"/>
      <c r="F506" s="47"/>
      <c r="G506" s="47"/>
      <c r="H506" s="47"/>
      <c r="I506" s="47"/>
      <c r="J506" s="219"/>
    </row>
    <row r="507" spans="3:10" ht="14.25" customHeight="1">
      <c r="C507" s="47"/>
      <c r="D507" s="47"/>
      <c r="E507" s="47"/>
      <c r="F507" s="47"/>
      <c r="G507" s="47"/>
      <c r="H507" s="47"/>
      <c r="I507" s="47"/>
      <c r="J507" s="219"/>
    </row>
    <row r="508" spans="3:10" ht="14.25" customHeight="1">
      <c r="C508" s="47"/>
      <c r="D508" s="47"/>
      <c r="E508" s="47"/>
      <c r="F508" s="47"/>
      <c r="G508" s="47"/>
      <c r="H508" s="47"/>
      <c r="I508" s="47"/>
      <c r="J508" s="219"/>
    </row>
    <row r="509" spans="3:10" ht="14.25" customHeight="1">
      <c r="C509" s="47"/>
      <c r="D509" s="47"/>
      <c r="E509" s="47"/>
      <c r="F509" s="47"/>
      <c r="G509" s="47"/>
      <c r="H509" s="47"/>
      <c r="I509" s="47"/>
      <c r="J509" s="219"/>
    </row>
    <row r="510" spans="3:10" ht="14.25" customHeight="1">
      <c r="C510" s="47"/>
      <c r="D510" s="47"/>
      <c r="E510" s="47"/>
      <c r="F510" s="47"/>
      <c r="G510" s="47"/>
      <c r="H510" s="47"/>
      <c r="I510" s="47"/>
      <c r="J510" s="219"/>
    </row>
    <row r="511" spans="3:10" ht="14.25" customHeight="1">
      <c r="C511" s="47"/>
      <c r="D511" s="47"/>
      <c r="E511" s="47"/>
      <c r="F511" s="47"/>
      <c r="G511" s="47"/>
      <c r="H511" s="47"/>
      <c r="I511" s="47"/>
      <c r="J511" s="219"/>
    </row>
    <row r="512" spans="3:10" ht="14.25" customHeight="1">
      <c r="C512" s="47"/>
      <c r="D512" s="47"/>
      <c r="E512" s="47"/>
      <c r="F512" s="47"/>
      <c r="G512" s="47"/>
      <c r="H512" s="47"/>
      <c r="I512" s="47"/>
      <c r="J512" s="219"/>
    </row>
    <row r="513" spans="3:10" ht="14.25" customHeight="1">
      <c r="C513" s="47"/>
      <c r="D513" s="47"/>
      <c r="E513" s="47"/>
      <c r="F513" s="47"/>
      <c r="G513" s="47"/>
      <c r="H513" s="47"/>
      <c r="I513" s="47"/>
      <c r="J513" s="219"/>
    </row>
    <row r="514" spans="3:10" ht="14.25" customHeight="1">
      <c r="C514" s="47"/>
      <c r="D514" s="47"/>
      <c r="E514" s="47"/>
      <c r="F514" s="47"/>
      <c r="G514" s="47"/>
      <c r="H514" s="47"/>
      <c r="I514" s="47"/>
      <c r="J514" s="219"/>
    </row>
    <row r="515" spans="3:10" ht="14.25" customHeight="1">
      <c r="C515" s="47"/>
      <c r="D515" s="47"/>
      <c r="E515" s="47"/>
      <c r="F515" s="47"/>
      <c r="G515" s="47"/>
      <c r="H515" s="47"/>
      <c r="I515" s="47"/>
      <c r="J515" s="219"/>
    </row>
    <row r="516" spans="3:10" ht="14.25" customHeight="1">
      <c r="C516" s="47"/>
      <c r="D516" s="47"/>
      <c r="E516" s="47"/>
      <c r="F516" s="47"/>
      <c r="G516" s="47"/>
      <c r="H516" s="47"/>
      <c r="I516" s="47"/>
      <c r="J516" s="219"/>
    </row>
    <row r="517" spans="3:10" ht="14.25" customHeight="1">
      <c r="C517" s="47"/>
      <c r="D517" s="47"/>
      <c r="E517" s="47"/>
      <c r="F517" s="47"/>
      <c r="G517" s="47"/>
      <c r="H517" s="47"/>
      <c r="I517" s="47"/>
      <c r="J517" s="219"/>
    </row>
    <row r="518" spans="3:10" ht="14.25" customHeight="1">
      <c r="C518" s="47"/>
      <c r="D518" s="47"/>
      <c r="E518" s="47"/>
      <c r="F518" s="47"/>
      <c r="G518" s="47"/>
      <c r="H518" s="47"/>
      <c r="I518" s="47"/>
      <c r="J518" s="219"/>
    </row>
    <row r="519" spans="3:10" ht="14.25" customHeight="1">
      <c r="C519" s="47"/>
      <c r="D519" s="47"/>
      <c r="E519" s="47"/>
      <c r="F519" s="47"/>
      <c r="G519" s="47"/>
      <c r="H519" s="47"/>
      <c r="I519" s="47"/>
      <c r="J519" s="219"/>
    </row>
    <row r="520" spans="3:10" ht="14.25" customHeight="1">
      <c r="C520" s="47"/>
      <c r="D520" s="47"/>
      <c r="E520" s="47"/>
      <c r="F520" s="47"/>
      <c r="G520" s="47"/>
      <c r="H520" s="47"/>
      <c r="I520" s="47"/>
      <c r="J520" s="219"/>
    </row>
    <row r="521" spans="3:10" ht="14.25" customHeight="1">
      <c r="C521" s="47"/>
      <c r="D521" s="47"/>
      <c r="E521" s="47"/>
      <c r="F521" s="47"/>
      <c r="G521" s="47"/>
      <c r="H521" s="47"/>
      <c r="I521" s="47"/>
      <c r="J521" s="219"/>
    </row>
    <row r="522" spans="3:10" ht="14.25" customHeight="1">
      <c r="C522" s="47"/>
      <c r="D522" s="47"/>
      <c r="E522" s="47"/>
      <c r="F522" s="47"/>
      <c r="G522" s="47"/>
      <c r="H522" s="47"/>
      <c r="I522" s="47"/>
      <c r="J522" s="219"/>
    </row>
    <row r="523" spans="3:10" ht="14.25" customHeight="1">
      <c r="C523" s="47"/>
      <c r="D523" s="47"/>
      <c r="E523" s="47"/>
      <c r="F523" s="47"/>
      <c r="G523" s="47"/>
      <c r="H523" s="47"/>
      <c r="I523" s="47"/>
      <c r="J523" s="219"/>
    </row>
    <row r="524" spans="3:10" ht="14.25" customHeight="1">
      <c r="C524" s="47"/>
      <c r="D524" s="47"/>
      <c r="E524" s="47"/>
      <c r="F524" s="47"/>
      <c r="G524" s="47"/>
      <c r="H524" s="47"/>
      <c r="I524" s="47"/>
      <c r="J524" s="219"/>
    </row>
    <row r="525" spans="3:10" ht="14.25" customHeight="1">
      <c r="C525" s="47"/>
      <c r="D525" s="47"/>
      <c r="E525" s="47"/>
      <c r="F525" s="47"/>
      <c r="G525" s="47"/>
      <c r="H525" s="47"/>
      <c r="I525" s="47"/>
      <c r="J525" s="219"/>
    </row>
    <row r="526" spans="3:10" ht="14.25" customHeight="1">
      <c r="C526" s="47"/>
      <c r="D526" s="47"/>
      <c r="E526" s="47"/>
      <c r="F526" s="47"/>
      <c r="G526" s="47"/>
      <c r="H526" s="47"/>
      <c r="I526" s="47"/>
      <c r="J526" s="219"/>
    </row>
    <row r="527" spans="3:10" ht="14.25" customHeight="1">
      <c r="C527" s="47"/>
      <c r="D527" s="47"/>
      <c r="E527" s="47"/>
      <c r="F527" s="47"/>
      <c r="G527" s="47"/>
      <c r="H527" s="47"/>
      <c r="I527" s="47"/>
      <c r="J527" s="219"/>
    </row>
    <row r="528" spans="3:10" ht="14.25" customHeight="1">
      <c r="C528" s="47"/>
      <c r="D528" s="47"/>
      <c r="E528" s="47"/>
      <c r="F528" s="47"/>
      <c r="G528" s="47"/>
      <c r="H528" s="47"/>
      <c r="I528" s="47"/>
      <c r="J528" s="219"/>
    </row>
    <row r="529" spans="3:10" ht="14.25" customHeight="1">
      <c r="C529" s="47"/>
      <c r="D529" s="47"/>
      <c r="E529" s="47"/>
      <c r="F529" s="47"/>
      <c r="G529" s="47"/>
      <c r="H529" s="47"/>
      <c r="I529" s="47"/>
      <c r="J529" s="219"/>
    </row>
    <row r="530" spans="3:10" ht="14.25" customHeight="1">
      <c r="C530" s="47"/>
      <c r="D530" s="47"/>
      <c r="E530" s="47"/>
      <c r="F530" s="47"/>
      <c r="G530" s="47"/>
      <c r="H530" s="47"/>
      <c r="I530" s="47"/>
      <c r="J530" s="219"/>
    </row>
    <row r="531" spans="3:10" ht="14.25" customHeight="1">
      <c r="C531" s="47"/>
      <c r="D531" s="47"/>
      <c r="E531" s="47"/>
      <c r="F531" s="47"/>
      <c r="G531" s="47"/>
      <c r="H531" s="47"/>
      <c r="I531" s="47"/>
      <c r="J531" s="219"/>
    </row>
    <row r="532" spans="3:10" ht="14.25" customHeight="1">
      <c r="C532" s="47"/>
      <c r="D532" s="47"/>
      <c r="E532" s="47"/>
      <c r="F532" s="47"/>
      <c r="G532" s="47"/>
      <c r="H532" s="47"/>
      <c r="I532" s="47"/>
      <c r="J532" s="219"/>
    </row>
    <row r="533" spans="3:10" ht="14.25" customHeight="1">
      <c r="C533" s="47"/>
      <c r="D533" s="47"/>
      <c r="E533" s="47"/>
      <c r="F533" s="47"/>
      <c r="G533" s="47"/>
      <c r="H533" s="47"/>
      <c r="I533" s="47"/>
      <c r="J533" s="219"/>
    </row>
    <row r="534" spans="3:10" ht="14.25" customHeight="1">
      <c r="C534" s="47"/>
      <c r="D534" s="47"/>
      <c r="E534" s="47"/>
      <c r="F534" s="47"/>
      <c r="G534" s="47"/>
      <c r="H534" s="47"/>
      <c r="I534" s="47"/>
      <c r="J534" s="219"/>
    </row>
    <row r="535" spans="3:10" ht="14.25" customHeight="1">
      <c r="C535" s="47"/>
      <c r="D535" s="47"/>
      <c r="E535" s="47"/>
      <c r="F535" s="47"/>
      <c r="G535" s="47"/>
      <c r="H535" s="47"/>
      <c r="I535" s="47"/>
      <c r="J535" s="219"/>
    </row>
    <row r="536" spans="3:10" ht="14.25" customHeight="1">
      <c r="C536" s="47"/>
      <c r="D536" s="47"/>
      <c r="E536" s="47"/>
      <c r="F536" s="47"/>
      <c r="G536" s="47"/>
      <c r="H536" s="47"/>
      <c r="I536" s="47"/>
      <c r="J536" s="219"/>
    </row>
    <row r="537" spans="3:10" ht="14.25" customHeight="1">
      <c r="C537" s="47"/>
      <c r="D537" s="47"/>
      <c r="E537" s="47"/>
      <c r="F537" s="47"/>
      <c r="G537" s="47"/>
      <c r="H537" s="47"/>
      <c r="I537" s="47"/>
      <c r="J537" s="219"/>
    </row>
    <row r="538" spans="3:10" ht="14.25" customHeight="1">
      <c r="C538" s="47"/>
      <c r="D538" s="47"/>
      <c r="E538" s="47"/>
      <c r="F538" s="47"/>
      <c r="G538" s="47"/>
      <c r="H538" s="47"/>
      <c r="I538" s="47"/>
      <c r="J538" s="219"/>
    </row>
    <row r="539" spans="3:10" ht="14.25" customHeight="1">
      <c r="C539" s="47"/>
      <c r="D539" s="47"/>
      <c r="E539" s="47"/>
      <c r="F539" s="47"/>
      <c r="G539" s="47"/>
      <c r="H539" s="47"/>
      <c r="I539" s="47"/>
      <c r="J539" s="219"/>
    </row>
    <row r="540" spans="3:10" ht="14.25" customHeight="1">
      <c r="C540" s="47"/>
      <c r="D540" s="47"/>
      <c r="E540" s="47"/>
      <c r="F540" s="47"/>
      <c r="G540" s="47"/>
      <c r="H540" s="47"/>
      <c r="I540" s="47"/>
      <c r="J540" s="219"/>
    </row>
    <row r="541" spans="3:10" ht="14.25" customHeight="1">
      <c r="C541" s="47"/>
      <c r="D541" s="47"/>
      <c r="E541" s="47"/>
      <c r="F541" s="47"/>
      <c r="G541" s="47"/>
      <c r="H541" s="47"/>
      <c r="I541" s="47"/>
      <c r="J541" s="219"/>
    </row>
    <row r="542" spans="3:10" ht="14.25" customHeight="1">
      <c r="C542" s="47"/>
      <c r="D542" s="47"/>
      <c r="E542" s="47"/>
      <c r="F542" s="47"/>
      <c r="G542" s="47"/>
      <c r="H542" s="47"/>
      <c r="I542" s="47"/>
      <c r="J542" s="219"/>
    </row>
    <row r="543" spans="3:10" ht="14.25" customHeight="1">
      <c r="C543" s="47"/>
      <c r="D543" s="47"/>
      <c r="E543" s="47"/>
      <c r="F543" s="47"/>
      <c r="G543" s="47"/>
      <c r="H543" s="47"/>
      <c r="I543" s="47"/>
      <c r="J543" s="219"/>
    </row>
    <row r="544" spans="3:10" ht="14.25" customHeight="1">
      <c r="C544" s="47"/>
      <c r="D544" s="47"/>
      <c r="E544" s="47"/>
      <c r="F544" s="47"/>
      <c r="G544" s="47"/>
      <c r="H544" s="47"/>
      <c r="I544" s="47"/>
      <c r="J544" s="219"/>
    </row>
    <row r="545" spans="3:10" ht="14.25" customHeight="1">
      <c r="C545" s="47"/>
      <c r="D545" s="47"/>
      <c r="E545" s="47"/>
      <c r="F545" s="47"/>
      <c r="G545" s="47"/>
      <c r="H545" s="47"/>
      <c r="I545" s="47"/>
      <c r="J545" s="219"/>
    </row>
    <row r="546" spans="3:10" ht="14.25" customHeight="1">
      <c r="C546" s="47"/>
      <c r="D546" s="47"/>
      <c r="E546" s="47"/>
      <c r="F546" s="47"/>
      <c r="G546" s="47"/>
      <c r="H546" s="47"/>
      <c r="I546" s="47"/>
      <c r="J546" s="219"/>
    </row>
    <row r="547" spans="3:10" ht="14.25" customHeight="1">
      <c r="C547" s="47"/>
      <c r="D547" s="47"/>
      <c r="E547" s="47"/>
      <c r="F547" s="47"/>
      <c r="G547" s="47"/>
      <c r="H547" s="47"/>
      <c r="I547" s="47"/>
      <c r="J547" s="219"/>
    </row>
    <row r="548" spans="3:10" ht="14.25" customHeight="1">
      <c r="C548" s="47"/>
      <c r="D548" s="47"/>
      <c r="E548" s="47"/>
      <c r="F548" s="47"/>
      <c r="G548" s="47"/>
      <c r="H548" s="47"/>
      <c r="I548" s="47"/>
      <c r="J548" s="219"/>
    </row>
    <row r="549" spans="3:10" ht="14.25" customHeight="1">
      <c r="C549" s="47"/>
      <c r="D549" s="47"/>
      <c r="E549" s="47"/>
      <c r="F549" s="47"/>
      <c r="G549" s="47"/>
      <c r="H549" s="47"/>
      <c r="I549" s="47"/>
      <c r="J549" s="219"/>
    </row>
    <row r="550" spans="3:10" ht="14.25" customHeight="1">
      <c r="C550" s="47"/>
      <c r="D550" s="47"/>
      <c r="E550" s="47"/>
      <c r="F550" s="47"/>
      <c r="G550" s="47"/>
      <c r="H550" s="47"/>
      <c r="I550" s="47"/>
      <c r="J550" s="219"/>
    </row>
    <row r="551" spans="3:10" ht="14.25" customHeight="1">
      <c r="C551" s="47"/>
      <c r="D551" s="47"/>
      <c r="E551" s="47"/>
      <c r="F551" s="47"/>
      <c r="G551" s="47"/>
      <c r="H551" s="47"/>
      <c r="I551" s="47"/>
      <c r="J551" s="219"/>
    </row>
    <row r="552" spans="3:10" ht="14.25" customHeight="1">
      <c r="C552" s="47"/>
      <c r="D552" s="47"/>
      <c r="E552" s="47"/>
      <c r="F552" s="47"/>
      <c r="G552" s="47"/>
      <c r="H552" s="47"/>
      <c r="I552" s="47"/>
      <c r="J552" s="219"/>
    </row>
    <row r="553" spans="3:10" ht="14.25" customHeight="1">
      <c r="C553" s="47"/>
      <c r="D553" s="47"/>
      <c r="E553" s="47"/>
      <c r="F553" s="47"/>
      <c r="G553" s="47"/>
      <c r="H553" s="47"/>
      <c r="I553" s="47"/>
      <c r="J553" s="219"/>
    </row>
    <row r="554" spans="3:10" ht="14.25" customHeight="1">
      <c r="C554" s="47"/>
      <c r="D554" s="47"/>
      <c r="E554" s="47"/>
      <c r="F554" s="47"/>
      <c r="G554" s="47"/>
      <c r="H554" s="47"/>
      <c r="I554" s="47"/>
      <c r="J554" s="219"/>
    </row>
    <row r="555" spans="3:10" ht="14.25" customHeight="1">
      <c r="C555" s="47"/>
      <c r="D555" s="47"/>
      <c r="E555" s="47"/>
      <c r="F555" s="47"/>
      <c r="G555" s="47"/>
      <c r="H555" s="47"/>
      <c r="I555" s="47"/>
      <c r="J555" s="219"/>
    </row>
    <row r="556" spans="3:10" ht="14.25" customHeight="1">
      <c r="C556" s="47"/>
      <c r="D556" s="47"/>
      <c r="E556" s="47"/>
      <c r="F556" s="47"/>
      <c r="G556" s="47"/>
      <c r="H556" s="47"/>
      <c r="I556" s="47"/>
      <c r="J556" s="219"/>
    </row>
    <row r="557" spans="3:10" ht="14.25" customHeight="1">
      <c r="C557" s="47"/>
      <c r="D557" s="47"/>
      <c r="E557" s="47"/>
      <c r="F557" s="47"/>
      <c r="G557" s="47"/>
      <c r="H557" s="47"/>
      <c r="I557" s="47"/>
      <c r="J557" s="219"/>
    </row>
    <row r="558" spans="3:10" ht="14.25" customHeight="1">
      <c r="C558" s="47"/>
      <c r="D558" s="47"/>
      <c r="E558" s="47"/>
      <c r="F558" s="47"/>
      <c r="G558" s="47"/>
      <c r="H558" s="47"/>
      <c r="I558" s="47"/>
      <c r="J558" s="219"/>
    </row>
    <row r="559" spans="3:10" ht="14.25" customHeight="1">
      <c r="C559" s="47"/>
      <c r="D559" s="47"/>
      <c r="E559" s="47"/>
      <c r="F559" s="47"/>
      <c r="G559" s="47"/>
      <c r="H559" s="47"/>
      <c r="I559" s="47"/>
      <c r="J559" s="219"/>
    </row>
    <row r="560" spans="3:10" ht="14.25" customHeight="1">
      <c r="C560" s="47"/>
      <c r="D560" s="47"/>
      <c r="E560" s="47"/>
      <c r="F560" s="47"/>
      <c r="G560" s="47"/>
      <c r="H560" s="47"/>
      <c r="I560" s="47"/>
      <c r="J560" s="219"/>
    </row>
    <row r="561" spans="3:10" ht="14.25" customHeight="1">
      <c r="C561" s="47"/>
      <c r="D561" s="47"/>
      <c r="E561" s="47"/>
      <c r="F561" s="47"/>
      <c r="G561" s="47"/>
      <c r="H561" s="47"/>
      <c r="I561" s="47"/>
      <c r="J561" s="219"/>
    </row>
    <row r="562" spans="3:10" ht="14.25" customHeight="1">
      <c r="C562" s="47"/>
      <c r="D562" s="47"/>
      <c r="E562" s="47"/>
      <c r="F562" s="47"/>
      <c r="G562" s="47"/>
      <c r="H562" s="47"/>
      <c r="I562" s="47"/>
      <c r="J562" s="219"/>
    </row>
    <row r="563" spans="3:10" ht="14.25" customHeight="1">
      <c r="C563" s="47"/>
      <c r="D563" s="47"/>
      <c r="E563" s="47"/>
      <c r="F563" s="47"/>
      <c r="G563" s="47"/>
      <c r="H563" s="47"/>
      <c r="I563" s="47"/>
      <c r="J563" s="219"/>
    </row>
    <row r="564" spans="3:10" ht="14.25" customHeight="1">
      <c r="C564" s="47"/>
      <c r="D564" s="47"/>
      <c r="E564" s="47"/>
      <c r="F564" s="47"/>
      <c r="G564" s="47"/>
      <c r="H564" s="47"/>
      <c r="I564" s="47"/>
      <c r="J564" s="219"/>
    </row>
    <row r="565" spans="3:10" ht="14.25" customHeight="1">
      <c r="C565" s="47"/>
      <c r="D565" s="47"/>
      <c r="E565" s="47"/>
      <c r="F565" s="47"/>
      <c r="G565" s="47"/>
      <c r="H565" s="47"/>
      <c r="I565" s="47"/>
      <c r="J565" s="219"/>
    </row>
    <row r="566" spans="3:10" ht="14.25" customHeight="1">
      <c r="C566" s="47"/>
      <c r="D566" s="47"/>
      <c r="E566" s="47"/>
      <c r="F566" s="47"/>
      <c r="G566" s="47"/>
      <c r="H566" s="47"/>
      <c r="I566" s="47"/>
      <c r="J566" s="219"/>
    </row>
    <row r="567" spans="3:10" ht="14.25" customHeight="1">
      <c r="C567" s="47"/>
      <c r="D567" s="47"/>
      <c r="E567" s="47"/>
      <c r="F567" s="47"/>
      <c r="G567" s="47"/>
      <c r="H567" s="47"/>
      <c r="I567" s="47"/>
      <c r="J567" s="219"/>
    </row>
    <row r="568" spans="3:10" ht="14.25" customHeight="1">
      <c r="C568" s="47"/>
      <c r="D568" s="47"/>
      <c r="E568" s="47"/>
      <c r="F568" s="47"/>
      <c r="G568" s="47"/>
      <c r="H568" s="47"/>
      <c r="I568" s="47"/>
      <c r="J568" s="219"/>
    </row>
    <row r="569" spans="3:10" ht="14.25" customHeight="1">
      <c r="C569" s="47"/>
      <c r="D569" s="47"/>
      <c r="E569" s="47"/>
      <c r="F569" s="47"/>
      <c r="G569" s="47"/>
      <c r="H569" s="47"/>
      <c r="I569" s="47"/>
      <c r="J569" s="219"/>
    </row>
    <row r="570" spans="3:10" ht="14.25" customHeight="1">
      <c r="C570" s="47"/>
      <c r="D570" s="47"/>
      <c r="E570" s="47"/>
      <c r="F570" s="47"/>
      <c r="G570" s="47"/>
      <c r="H570" s="47"/>
      <c r="I570" s="47"/>
      <c r="J570" s="219"/>
    </row>
    <row r="571" spans="3:10" ht="14.25" customHeight="1">
      <c r="C571" s="47"/>
      <c r="D571" s="47"/>
      <c r="E571" s="47"/>
      <c r="F571" s="47"/>
      <c r="G571" s="47"/>
      <c r="H571" s="47"/>
      <c r="I571" s="47"/>
      <c r="J571" s="219"/>
    </row>
    <row r="572" spans="3:10" ht="14.25" customHeight="1">
      <c r="C572" s="47"/>
      <c r="D572" s="47"/>
      <c r="E572" s="47"/>
      <c r="F572" s="47"/>
      <c r="G572" s="47"/>
      <c r="H572" s="47"/>
      <c r="I572" s="47"/>
      <c r="J572" s="219"/>
    </row>
    <row r="573" spans="3:10" ht="14.25" customHeight="1">
      <c r="C573" s="47"/>
      <c r="D573" s="47"/>
      <c r="E573" s="47"/>
      <c r="F573" s="47"/>
      <c r="G573" s="47"/>
      <c r="H573" s="47"/>
      <c r="I573" s="47"/>
      <c r="J573" s="219"/>
    </row>
    <row r="574" spans="3:10" ht="14.25" customHeight="1">
      <c r="C574" s="47"/>
      <c r="D574" s="47"/>
      <c r="E574" s="47"/>
      <c r="F574" s="47"/>
      <c r="G574" s="47"/>
      <c r="H574" s="47"/>
      <c r="I574" s="47"/>
      <c r="J574" s="219"/>
    </row>
    <row r="575" spans="3:10" ht="14.25" customHeight="1">
      <c r="C575" s="47"/>
      <c r="D575" s="47"/>
      <c r="E575" s="47"/>
      <c r="F575" s="47"/>
      <c r="G575" s="47"/>
      <c r="H575" s="47"/>
      <c r="I575" s="47"/>
      <c r="J575" s="219"/>
    </row>
    <row r="576" spans="3:10" ht="14.25" customHeight="1">
      <c r="C576" s="47"/>
      <c r="D576" s="47"/>
      <c r="E576" s="47"/>
      <c r="F576" s="47"/>
      <c r="G576" s="47"/>
      <c r="H576" s="47"/>
      <c r="I576" s="47"/>
      <c r="J576" s="219"/>
    </row>
    <row r="577" spans="3:10" ht="14.25" customHeight="1">
      <c r="C577" s="47"/>
      <c r="D577" s="47"/>
      <c r="E577" s="47"/>
      <c r="F577" s="47"/>
      <c r="G577" s="47"/>
      <c r="H577" s="47"/>
      <c r="I577" s="47"/>
      <c r="J577" s="219"/>
    </row>
    <row r="578" spans="3:10" ht="14.25" customHeight="1">
      <c r="C578" s="47"/>
      <c r="D578" s="47"/>
      <c r="E578" s="47"/>
      <c r="F578" s="47"/>
      <c r="G578" s="47"/>
      <c r="H578" s="47"/>
      <c r="I578" s="47"/>
      <c r="J578" s="219"/>
    </row>
    <row r="579" spans="3:10" ht="14.25" customHeight="1">
      <c r="C579" s="47"/>
      <c r="D579" s="47"/>
      <c r="E579" s="47"/>
      <c r="F579" s="47"/>
      <c r="G579" s="47"/>
      <c r="H579" s="47"/>
      <c r="I579" s="47"/>
      <c r="J579" s="219"/>
    </row>
    <row r="580" spans="3:10" ht="14.25" customHeight="1">
      <c r="C580" s="47"/>
      <c r="D580" s="47"/>
      <c r="E580" s="47"/>
      <c r="F580" s="47"/>
      <c r="G580" s="47"/>
      <c r="H580" s="47"/>
      <c r="I580" s="47"/>
      <c r="J580" s="219"/>
    </row>
    <row r="581" spans="3:10" ht="14.25" customHeight="1">
      <c r="C581" s="47"/>
      <c r="D581" s="47"/>
      <c r="E581" s="47"/>
      <c r="F581" s="47"/>
      <c r="G581" s="47"/>
      <c r="H581" s="47"/>
      <c r="I581" s="47"/>
      <c r="J581" s="219"/>
    </row>
    <row r="582" spans="3:10" ht="14.25" customHeight="1">
      <c r="C582" s="47"/>
      <c r="D582" s="47"/>
      <c r="E582" s="47"/>
      <c r="F582" s="47"/>
      <c r="G582" s="47"/>
      <c r="H582" s="47"/>
      <c r="I582" s="47"/>
      <c r="J582" s="219"/>
    </row>
    <row r="583" spans="3:10" ht="14.25" customHeight="1">
      <c r="C583" s="47"/>
      <c r="D583" s="47"/>
      <c r="E583" s="47"/>
      <c r="F583" s="47"/>
      <c r="G583" s="47"/>
      <c r="H583" s="47"/>
      <c r="I583" s="47"/>
      <c r="J583" s="219"/>
    </row>
    <row r="584" spans="3:10" ht="14.25" customHeight="1">
      <c r="C584" s="47"/>
      <c r="D584" s="47"/>
      <c r="E584" s="47"/>
      <c r="F584" s="47"/>
      <c r="G584" s="47"/>
      <c r="H584" s="47"/>
      <c r="I584" s="47"/>
      <c r="J584" s="219"/>
    </row>
    <row r="585" spans="3:10" ht="14.25" customHeight="1">
      <c r="C585" s="47"/>
      <c r="D585" s="47"/>
      <c r="E585" s="47"/>
      <c r="F585" s="47"/>
      <c r="G585" s="47"/>
      <c r="H585" s="47"/>
      <c r="I585" s="47"/>
      <c r="J585" s="219"/>
    </row>
    <row r="586" spans="3:10" ht="14.25" customHeight="1">
      <c r="C586" s="47"/>
      <c r="D586" s="47"/>
      <c r="E586" s="47"/>
      <c r="F586" s="47"/>
      <c r="G586" s="47"/>
      <c r="H586" s="47"/>
      <c r="I586" s="47"/>
      <c r="J586" s="219"/>
    </row>
    <row r="587" spans="3:10" ht="14.25" customHeight="1">
      <c r="C587" s="47"/>
      <c r="D587" s="47"/>
      <c r="E587" s="47"/>
      <c r="F587" s="47"/>
      <c r="G587" s="47"/>
      <c r="H587" s="47"/>
      <c r="I587" s="47"/>
      <c r="J587" s="219"/>
    </row>
    <row r="588" spans="3:10" ht="14.25" customHeight="1">
      <c r="C588" s="47"/>
      <c r="D588" s="47"/>
      <c r="E588" s="47"/>
      <c r="F588" s="47"/>
      <c r="G588" s="47"/>
      <c r="H588" s="47"/>
      <c r="I588" s="47"/>
      <c r="J588" s="219"/>
    </row>
    <row r="589" spans="3:10" ht="14.25" customHeight="1">
      <c r="C589" s="47"/>
      <c r="D589" s="47"/>
      <c r="E589" s="47"/>
      <c r="F589" s="47"/>
      <c r="G589" s="47"/>
      <c r="H589" s="47"/>
      <c r="I589" s="47"/>
      <c r="J589" s="219"/>
    </row>
    <row r="590" spans="3:10" ht="14.25" customHeight="1">
      <c r="C590" s="47"/>
      <c r="D590" s="47"/>
      <c r="E590" s="47"/>
      <c r="F590" s="47"/>
      <c r="G590" s="47"/>
      <c r="H590" s="47"/>
      <c r="I590" s="47"/>
      <c r="J590" s="219"/>
    </row>
    <row r="591" spans="3:10" ht="14.25" customHeight="1">
      <c r="C591" s="47"/>
      <c r="D591" s="47"/>
      <c r="E591" s="47"/>
      <c r="F591" s="47"/>
      <c r="G591" s="47"/>
      <c r="H591" s="47"/>
      <c r="I591" s="47"/>
      <c r="J591" s="219"/>
    </row>
    <row r="592" spans="3:10" ht="14.25" customHeight="1">
      <c r="C592" s="47"/>
      <c r="D592" s="47"/>
      <c r="E592" s="47"/>
      <c r="F592" s="47"/>
      <c r="G592" s="47"/>
      <c r="H592" s="47"/>
      <c r="I592" s="47"/>
      <c r="J592" s="219"/>
    </row>
    <row r="593" spans="3:10" ht="14.25" customHeight="1">
      <c r="C593" s="47"/>
      <c r="D593" s="47"/>
      <c r="E593" s="47"/>
      <c r="F593" s="47"/>
      <c r="G593" s="47"/>
      <c r="H593" s="47"/>
      <c r="I593" s="47"/>
      <c r="J593" s="219"/>
    </row>
    <row r="594" spans="3:10" ht="14.25" customHeight="1">
      <c r="C594" s="47"/>
      <c r="D594" s="47"/>
      <c r="E594" s="47"/>
      <c r="F594" s="47"/>
      <c r="G594" s="47"/>
      <c r="H594" s="47"/>
      <c r="I594" s="47"/>
      <c r="J594" s="219"/>
    </row>
    <row r="595" spans="3:10" ht="14.25" customHeight="1">
      <c r="C595" s="47"/>
      <c r="D595" s="47"/>
      <c r="E595" s="47"/>
      <c r="F595" s="47"/>
      <c r="G595" s="47"/>
      <c r="H595" s="47"/>
      <c r="I595" s="47"/>
      <c r="J595" s="219"/>
    </row>
    <row r="596" spans="3:10" ht="14.25" customHeight="1">
      <c r="C596" s="47"/>
      <c r="D596" s="47"/>
      <c r="E596" s="47"/>
      <c r="F596" s="47"/>
      <c r="G596" s="47"/>
      <c r="H596" s="47"/>
      <c r="I596" s="47"/>
      <c r="J596" s="219"/>
    </row>
    <row r="597" spans="3:10" ht="14.25" customHeight="1">
      <c r="C597" s="47"/>
      <c r="D597" s="47"/>
      <c r="E597" s="47"/>
      <c r="F597" s="47"/>
      <c r="G597" s="47"/>
      <c r="H597" s="47"/>
      <c r="I597" s="47"/>
      <c r="J597" s="219"/>
    </row>
    <row r="598" spans="3:10" ht="14.25" customHeight="1">
      <c r="C598" s="47"/>
      <c r="D598" s="47"/>
      <c r="E598" s="47"/>
      <c r="F598" s="47"/>
      <c r="G598" s="47"/>
      <c r="H598" s="47"/>
      <c r="I598" s="47"/>
      <c r="J598" s="219"/>
    </row>
    <row r="599" spans="3:10" ht="14.25" customHeight="1">
      <c r="C599" s="47"/>
      <c r="D599" s="47"/>
      <c r="E599" s="47"/>
      <c r="F599" s="47"/>
      <c r="G599" s="47"/>
      <c r="H599" s="47"/>
      <c r="I599" s="47"/>
      <c r="J599" s="219"/>
    </row>
    <row r="600" spans="3:10" ht="14.25" customHeight="1">
      <c r="C600" s="47"/>
      <c r="D600" s="47"/>
      <c r="E600" s="47"/>
      <c r="F600" s="47"/>
      <c r="G600" s="47"/>
      <c r="H600" s="47"/>
      <c r="I600" s="47"/>
      <c r="J600" s="219"/>
    </row>
    <row r="601" spans="3:10" ht="14.25" customHeight="1">
      <c r="C601" s="47"/>
      <c r="D601" s="47"/>
      <c r="E601" s="47"/>
      <c r="F601" s="47"/>
      <c r="G601" s="47"/>
      <c r="H601" s="47"/>
      <c r="I601" s="47"/>
      <c r="J601" s="219"/>
    </row>
    <row r="602" spans="3:10" ht="14.25" customHeight="1">
      <c r="C602" s="47"/>
      <c r="D602" s="47"/>
      <c r="E602" s="47"/>
      <c r="F602" s="47"/>
      <c r="G602" s="47"/>
      <c r="H602" s="47"/>
      <c r="I602" s="47"/>
      <c r="J602" s="219"/>
    </row>
    <row r="603" spans="3:10" ht="14.25" customHeight="1">
      <c r="C603" s="47"/>
      <c r="D603" s="47"/>
      <c r="E603" s="47"/>
      <c r="F603" s="47"/>
      <c r="G603" s="47"/>
      <c r="H603" s="47"/>
      <c r="I603" s="47"/>
      <c r="J603" s="219"/>
    </row>
    <row r="604" spans="3:10" ht="14.25" customHeight="1">
      <c r="C604" s="47"/>
      <c r="D604" s="47"/>
      <c r="E604" s="47"/>
      <c r="F604" s="47"/>
      <c r="G604" s="47"/>
      <c r="H604" s="47"/>
      <c r="I604" s="47"/>
      <c r="J604" s="219"/>
    </row>
    <row r="605" spans="3:10" ht="14.25" customHeight="1">
      <c r="C605" s="47"/>
      <c r="D605" s="47"/>
      <c r="E605" s="47"/>
      <c r="F605" s="47"/>
      <c r="G605" s="47"/>
      <c r="H605" s="47"/>
      <c r="I605" s="47"/>
      <c r="J605" s="219"/>
    </row>
    <row r="606" spans="3:10" ht="14.25" customHeight="1">
      <c r="C606" s="47"/>
      <c r="D606" s="47"/>
      <c r="E606" s="47"/>
      <c r="F606" s="47"/>
      <c r="G606" s="47"/>
      <c r="H606" s="47"/>
      <c r="I606" s="47"/>
      <c r="J606" s="219"/>
    </row>
    <row r="607" spans="3:10" ht="14.25" customHeight="1">
      <c r="C607" s="47"/>
      <c r="D607" s="47"/>
      <c r="E607" s="47"/>
      <c r="F607" s="47"/>
      <c r="G607" s="47"/>
      <c r="H607" s="47"/>
      <c r="I607" s="47"/>
      <c r="J607" s="219"/>
    </row>
    <row r="608" spans="3:10" ht="14.25" customHeight="1">
      <c r="C608" s="47"/>
      <c r="D608" s="47"/>
      <c r="E608" s="47"/>
      <c r="F608" s="47"/>
      <c r="G608" s="47"/>
      <c r="H608" s="47"/>
      <c r="I608" s="47"/>
      <c r="J608" s="219"/>
    </row>
    <row r="609" spans="3:10" ht="14.25" customHeight="1">
      <c r="C609" s="47"/>
      <c r="D609" s="47"/>
      <c r="E609" s="47"/>
      <c r="F609" s="47"/>
      <c r="G609" s="47"/>
      <c r="H609" s="47"/>
      <c r="I609" s="47"/>
      <c r="J609" s="219"/>
    </row>
    <row r="610" spans="3:10" ht="14.25" customHeight="1">
      <c r="C610" s="47"/>
      <c r="D610" s="47"/>
      <c r="E610" s="47"/>
      <c r="F610" s="47"/>
      <c r="G610" s="47"/>
      <c r="H610" s="47"/>
      <c r="I610" s="47"/>
      <c r="J610" s="219"/>
    </row>
    <row r="611" spans="3:10" ht="14.25" customHeight="1">
      <c r="C611" s="47"/>
      <c r="D611" s="47"/>
      <c r="E611" s="47"/>
      <c r="F611" s="47"/>
      <c r="G611" s="47"/>
      <c r="H611" s="47"/>
      <c r="I611" s="47"/>
      <c r="J611" s="219"/>
    </row>
    <row r="612" spans="3:10" ht="14.25" customHeight="1">
      <c r="C612" s="47"/>
      <c r="D612" s="47"/>
      <c r="E612" s="47"/>
      <c r="F612" s="47"/>
      <c r="G612" s="47"/>
      <c r="H612" s="47"/>
      <c r="I612" s="47"/>
      <c r="J612" s="219"/>
    </row>
    <row r="613" spans="3:10" ht="14.25" customHeight="1">
      <c r="C613" s="47"/>
      <c r="D613" s="47"/>
      <c r="E613" s="47"/>
      <c r="F613" s="47"/>
      <c r="G613" s="47"/>
      <c r="H613" s="47"/>
      <c r="I613" s="47"/>
      <c r="J613" s="219"/>
    </row>
    <row r="614" spans="3:10" ht="14.25" customHeight="1">
      <c r="C614" s="47"/>
      <c r="D614" s="47"/>
      <c r="E614" s="47"/>
      <c r="F614" s="47"/>
      <c r="G614" s="47"/>
      <c r="H614" s="47"/>
      <c r="I614" s="47"/>
      <c r="J614" s="219"/>
    </row>
    <row r="615" spans="3:10" ht="14.25" customHeight="1">
      <c r="C615" s="47"/>
      <c r="D615" s="47"/>
      <c r="E615" s="47"/>
      <c r="F615" s="47"/>
      <c r="G615" s="47"/>
      <c r="H615" s="47"/>
      <c r="I615" s="47"/>
      <c r="J615" s="219"/>
    </row>
    <row r="616" spans="3:10" ht="14.25" customHeight="1">
      <c r="C616" s="47"/>
      <c r="D616" s="47"/>
      <c r="E616" s="47"/>
      <c r="F616" s="47"/>
      <c r="G616" s="47"/>
      <c r="H616" s="47"/>
      <c r="I616" s="47"/>
      <c r="J616" s="219"/>
    </row>
    <row r="617" spans="3:10" ht="14.25" customHeight="1">
      <c r="C617" s="47"/>
      <c r="D617" s="47"/>
      <c r="E617" s="47"/>
      <c r="F617" s="47"/>
      <c r="G617" s="47"/>
      <c r="H617" s="47"/>
      <c r="I617" s="47"/>
      <c r="J617" s="219"/>
    </row>
    <row r="618" spans="3:10" ht="14.25" customHeight="1">
      <c r="C618" s="47"/>
      <c r="D618" s="47"/>
      <c r="E618" s="47"/>
      <c r="F618" s="47"/>
      <c r="G618" s="47"/>
      <c r="H618" s="47"/>
      <c r="I618" s="47"/>
      <c r="J618" s="219"/>
    </row>
    <row r="619" spans="3:10" ht="14.25" customHeight="1">
      <c r="C619" s="47"/>
      <c r="D619" s="47"/>
      <c r="E619" s="47"/>
      <c r="F619" s="47"/>
      <c r="G619" s="47"/>
      <c r="H619" s="47"/>
      <c r="I619" s="47"/>
      <c r="J619" s="219"/>
    </row>
    <row r="620" spans="3:10" ht="14.25" customHeight="1">
      <c r="C620" s="47"/>
      <c r="D620" s="47"/>
      <c r="E620" s="47"/>
      <c r="F620" s="47"/>
      <c r="G620" s="47"/>
      <c r="H620" s="47"/>
      <c r="I620" s="47"/>
      <c r="J620" s="219"/>
    </row>
    <row r="621" spans="3:10" ht="14.25" customHeight="1">
      <c r="C621" s="47"/>
      <c r="D621" s="47"/>
      <c r="E621" s="47"/>
      <c r="F621" s="47"/>
      <c r="G621" s="47"/>
      <c r="H621" s="47"/>
      <c r="I621" s="47"/>
      <c r="J621" s="219"/>
    </row>
    <row r="622" spans="3:10" ht="14.25" customHeight="1">
      <c r="C622" s="47"/>
      <c r="D622" s="47"/>
      <c r="E622" s="47"/>
      <c r="F622" s="47"/>
      <c r="G622" s="47"/>
      <c r="H622" s="47"/>
      <c r="I622" s="47"/>
      <c r="J622" s="219"/>
    </row>
    <row r="623" spans="3:10" ht="14.25" customHeight="1">
      <c r="C623" s="47"/>
      <c r="D623" s="47"/>
      <c r="E623" s="47"/>
      <c r="F623" s="47"/>
      <c r="G623" s="47"/>
      <c r="H623" s="47"/>
      <c r="I623" s="47"/>
      <c r="J623" s="219"/>
    </row>
    <row r="624" spans="3:10" ht="14.25" customHeight="1">
      <c r="C624" s="47"/>
      <c r="D624" s="47"/>
      <c r="E624" s="47"/>
      <c r="F624" s="47"/>
      <c r="G624" s="47"/>
      <c r="H624" s="47"/>
      <c r="I624" s="47"/>
      <c r="J624" s="219"/>
    </row>
    <row r="625" spans="3:10" ht="14.25" customHeight="1">
      <c r="C625" s="47"/>
      <c r="D625" s="47"/>
      <c r="E625" s="47"/>
      <c r="F625" s="47"/>
      <c r="G625" s="47"/>
      <c r="H625" s="47"/>
      <c r="I625" s="47"/>
      <c r="J625" s="219"/>
    </row>
    <row r="626" spans="3:10" ht="14.25" customHeight="1">
      <c r="C626" s="47"/>
      <c r="D626" s="47"/>
      <c r="E626" s="47"/>
      <c r="F626" s="47"/>
      <c r="G626" s="47"/>
      <c r="H626" s="47"/>
      <c r="I626" s="47"/>
      <c r="J626" s="219"/>
    </row>
    <row r="627" spans="3:10" ht="14.25" customHeight="1">
      <c r="C627" s="47"/>
      <c r="D627" s="47"/>
      <c r="E627" s="47"/>
      <c r="F627" s="47"/>
      <c r="G627" s="47"/>
      <c r="H627" s="47"/>
      <c r="I627" s="47"/>
      <c r="J627" s="219"/>
    </row>
    <row r="628" spans="3:10" ht="14.25" customHeight="1">
      <c r="C628" s="47"/>
      <c r="D628" s="47"/>
      <c r="E628" s="47"/>
      <c r="F628" s="47"/>
      <c r="G628" s="47"/>
      <c r="H628" s="47"/>
      <c r="I628" s="47"/>
      <c r="J628" s="219"/>
    </row>
    <row r="629" spans="3:10" ht="14.25" customHeight="1">
      <c r="C629" s="47"/>
      <c r="D629" s="47"/>
      <c r="E629" s="47"/>
      <c r="F629" s="47"/>
      <c r="G629" s="47"/>
      <c r="H629" s="47"/>
      <c r="I629" s="47"/>
      <c r="J629" s="219"/>
    </row>
    <row r="630" spans="3:10" ht="14.25" customHeight="1">
      <c r="C630" s="47"/>
      <c r="D630" s="47"/>
      <c r="E630" s="47"/>
      <c r="F630" s="47"/>
      <c r="G630" s="47"/>
      <c r="H630" s="47"/>
      <c r="I630" s="47"/>
      <c r="J630" s="219"/>
    </row>
    <row r="631" spans="3:10" ht="14.25" customHeight="1">
      <c r="C631" s="47"/>
      <c r="D631" s="47"/>
      <c r="E631" s="47"/>
      <c r="F631" s="47"/>
      <c r="G631" s="47"/>
      <c r="H631" s="47"/>
      <c r="I631" s="47"/>
      <c r="J631" s="219"/>
    </row>
    <row r="632" spans="3:10" ht="14.25" customHeight="1">
      <c r="C632" s="47"/>
      <c r="D632" s="47"/>
      <c r="E632" s="47"/>
      <c r="F632" s="47"/>
      <c r="G632" s="47"/>
      <c r="H632" s="47"/>
      <c r="I632" s="47"/>
      <c r="J632" s="219"/>
    </row>
    <row r="633" spans="3:10" ht="14.25" customHeight="1">
      <c r="C633" s="47"/>
      <c r="D633" s="47"/>
      <c r="E633" s="47"/>
      <c r="F633" s="47"/>
      <c r="G633" s="47"/>
      <c r="H633" s="47"/>
      <c r="I633" s="47"/>
      <c r="J633" s="219"/>
    </row>
    <row r="634" spans="3:10" ht="14.25" customHeight="1">
      <c r="C634" s="47"/>
      <c r="D634" s="47"/>
      <c r="E634" s="47"/>
      <c r="F634" s="47"/>
      <c r="G634" s="47"/>
      <c r="H634" s="47"/>
      <c r="I634" s="47"/>
      <c r="J634" s="219"/>
    </row>
    <row r="635" spans="3:10" ht="14.25" customHeight="1">
      <c r="C635" s="47"/>
      <c r="D635" s="47"/>
      <c r="E635" s="47"/>
      <c r="F635" s="47"/>
      <c r="G635" s="47"/>
      <c r="H635" s="47"/>
      <c r="I635" s="47"/>
      <c r="J635" s="219"/>
    </row>
    <row r="636" spans="3:10" ht="14.25" customHeight="1">
      <c r="C636" s="47"/>
      <c r="D636" s="47"/>
      <c r="E636" s="47"/>
      <c r="F636" s="47"/>
      <c r="G636" s="47"/>
      <c r="H636" s="47"/>
      <c r="I636" s="47"/>
      <c r="J636" s="219"/>
    </row>
    <row r="637" spans="3:10" ht="14.25" customHeight="1">
      <c r="C637" s="47"/>
      <c r="D637" s="47"/>
      <c r="E637" s="47"/>
      <c r="F637" s="47"/>
      <c r="G637" s="47"/>
      <c r="H637" s="47"/>
      <c r="I637" s="47"/>
      <c r="J637" s="219"/>
    </row>
    <row r="638" spans="3:10" ht="14.25" customHeight="1">
      <c r="C638" s="47"/>
      <c r="D638" s="47"/>
      <c r="E638" s="47"/>
      <c r="F638" s="47"/>
      <c r="G638" s="47"/>
      <c r="H638" s="47"/>
      <c r="I638" s="47"/>
      <c r="J638" s="219"/>
    </row>
    <row r="639" spans="3:10" ht="14.25" customHeight="1">
      <c r="C639" s="47"/>
      <c r="D639" s="47"/>
      <c r="E639" s="47"/>
      <c r="F639" s="47"/>
      <c r="G639" s="47"/>
      <c r="H639" s="47"/>
      <c r="I639" s="47"/>
      <c r="J639" s="219"/>
    </row>
    <row r="640" spans="3:10" ht="14.25" customHeight="1">
      <c r="C640" s="47"/>
      <c r="D640" s="47"/>
      <c r="E640" s="47"/>
      <c r="F640" s="47"/>
      <c r="G640" s="47"/>
      <c r="H640" s="47"/>
      <c r="I640" s="47"/>
      <c r="J640" s="219"/>
    </row>
    <row r="641" spans="3:10" ht="14.25" customHeight="1">
      <c r="C641" s="47"/>
      <c r="D641" s="47"/>
      <c r="E641" s="47"/>
      <c r="F641" s="47"/>
      <c r="G641" s="47"/>
      <c r="H641" s="47"/>
      <c r="I641" s="47"/>
      <c r="J641" s="219"/>
    </row>
    <row r="642" spans="3:10" ht="14.25" customHeight="1">
      <c r="C642" s="47"/>
      <c r="D642" s="47"/>
      <c r="E642" s="47"/>
      <c r="F642" s="47"/>
      <c r="G642" s="47"/>
      <c r="H642" s="47"/>
      <c r="I642" s="47"/>
      <c r="J642" s="219"/>
    </row>
    <row r="643" spans="3:10" ht="14.25" customHeight="1">
      <c r="C643" s="47"/>
      <c r="D643" s="47"/>
      <c r="E643" s="47"/>
      <c r="F643" s="47"/>
      <c r="G643" s="47"/>
      <c r="H643" s="47"/>
      <c r="I643" s="47"/>
      <c r="J643" s="219"/>
    </row>
    <row r="644" spans="3:10" ht="14.25" customHeight="1">
      <c r="C644" s="47"/>
      <c r="D644" s="47"/>
      <c r="E644" s="47"/>
      <c r="F644" s="47"/>
      <c r="G644" s="47"/>
      <c r="H644" s="47"/>
      <c r="I644" s="47"/>
      <c r="J644" s="219"/>
    </row>
    <row r="645" spans="3:10" ht="14.25" customHeight="1">
      <c r="C645" s="47"/>
      <c r="D645" s="47"/>
      <c r="E645" s="47"/>
      <c r="F645" s="47"/>
      <c r="G645" s="47"/>
      <c r="H645" s="47"/>
      <c r="I645" s="47"/>
      <c r="J645" s="219"/>
    </row>
    <row r="646" spans="3:10" ht="14.25" customHeight="1">
      <c r="C646" s="47"/>
      <c r="D646" s="47"/>
      <c r="E646" s="47"/>
      <c r="F646" s="47"/>
      <c r="G646" s="47"/>
      <c r="H646" s="47"/>
      <c r="I646" s="47"/>
      <c r="J646" s="219"/>
    </row>
    <row r="647" spans="3:10" ht="14.25" customHeight="1">
      <c r="C647" s="47"/>
      <c r="D647" s="47"/>
      <c r="E647" s="47"/>
      <c r="F647" s="47"/>
      <c r="G647" s="47"/>
      <c r="H647" s="47"/>
      <c r="I647" s="47"/>
      <c r="J647" s="219"/>
    </row>
    <row r="648" spans="3:10" ht="14.25" customHeight="1">
      <c r="C648" s="47"/>
      <c r="D648" s="47"/>
      <c r="E648" s="47"/>
      <c r="F648" s="47"/>
      <c r="G648" s="47"/>
      <c r="H648" s="47"/>
      <c r="I648" s="47"/>
      <c r="J648" s="219"/>
    </row>
    <row r="649" spans="3:10" ht="14.25" customHeight="1">
      <c r="C649" s="47"/>
      <c r="D649" s="47"/>
      <c r="E649" s="47"/>
      <c r="F649" s="47"/>
      <c r="G649" s="47"/>
      <c r="H649" s="47"/>
      <c r="I649" s="47"/>
      <c r="J649" s="219"/>
    </row>
    <row r="650" spans="3:10" ht="14.25" customHeight="1">
      <c r="C650" s="47"/>
      <c r="D650" s="47"/>
      <c r="E650" s="47"/>
      <c r="F650" s="47"/>
      <c r="G650" s="47"/>
      <c r="H650" s="47"/>
      <c r="I650" s="47"/>
      <c r="J650" s="219"/>
    </row>
    <row r="651" spans="3:10" ht="14.25" customHeight="1">
      <c r="C651" s="47"/>
      <c r="D651" s="47"/>
      <c r="E651" s="47"/>
      <c r="F651" s="47"/>
      <c r="G651" s="47"/>
      <c r="H651" s="47"/>
      <c r="I651" s="47"/>
      <c r="J651" s="219"/>
    </row>
    <row r="652" spans="3:10" ht="14.25" customHeight="1">
      <c r="C652" s="47"/>
      <c r="D652" s="47"/>
      <c r="E652" s="47"/>
      <c r="F652" s="47"/>
      <c r="G652" s="47"/>
      <c r="H652" s="47"/>
      <c r="I652" s="47"/>
      <c r="J652" s="219"/>
    </row>
    <row r="653" spans="3:10" ht="14.25" customHeight="1">
      <c r="C653" s="47"/>
      <c r="D653" s="47"/>
      <c r="E653" s="47"/>
      <c r="F653" s="47"/>
      <c r="G653" s="47"/>
      <c r="H653" s="47"/>
      <c r="I653" s="47"/>
      <c r="J653" s="219"/>
    </row>
    <row r="654" spans="3:10" ht="14.25" customHeight="1">
      <c r="C654" s="47"/>
      <c r="D654" s="47"/>
      <c r="E654" s="47"/>
      <c r="F654" s="47"/>
      <c r="G654" s="47"/>
      <c r="H654" s="47"/>
      <c r="I654" s="47"/>
      <c r="J654" s="219"/>
    </row>
    <row r="655" spans="3:10" ht="14.25" customHeight="1">
      <c r="C655" s="47"/>
      <c r="D655" s="47"/>
      <c r="E655" s="47"/>
      <c r="F655" s="47"/>
      <c r="G655" s="47"/>
      <c r="H655" s="47"/>
      <c r="I655" s="47"/>
      <c r="J655" s="219"/>
    </row>
    <row r="656" spans="3:10" ht="14.25" customHeight="1">
      <c r="C656" s="47"/>
      <c r="D656" s="47"/>
      <c r="E656" s="47"/>
      <c r="F656" s="47"/>
      <c r="G656" s="47"/>
      <c r="H656" s="47"/>
      <c r="I656" s="47"/>
      <c r="J656" s="219"/>
    </row>
    <row r="657" spans="3:10" ht="14.25" customHeight="1">
      <c r="C657" s="47"/>
      <c r="D657" s="47"/>
      <c r="E657" s="47"/>
      <c r="F657" s="47"/>
      <c r="G657" s="47"/>
      <c r="H657" s="47"/>
      <c r="I657" s="47"/>
      <c r="J657" s="219"/>
    </row>
    <row r="658" spans="3:10" ht="14.25" customHeight="1">
      <c r="C658" s="47"/>
      <c r="D658" s="47"/>
      <c r="E658" s="47"/>
      <c r="F658" s="47"/>
      <c r="G658" s="47"/>
      <c r="H658" s="47"/>
      <c r="I658" s="47"/>
      <c r="J658" s="219"/>
    </row>
    <row r="659" spans="3:10" ht="14.25" customHeight="1">
      <c r="C659" s="47"/>
      <c r="D659" s="47"/>
      <c r="E659" s="47"/>
      <c r="F659" s="47"/>
      <c r="G659" s="47"/>
      <c r="H659" s="47"/>
      <c r="I659" s="47"/>
      <c r="J659" s="219"/>
    </row>
    <row r="660" spans="3:10" ht="14.25" customHeight="1">
      <c r="C660" s="47"/>
      <c r="D660" s="47"/>
      <c r="E660" s="47"/>
      <c r="F660" s="47"/>
      <c r="G660" s="47"/>
      <c r="H660" s="47"/>
      <c r="I660" s="47"/>
      <c r="J660" s="219"/>
    </row>
    <row r="661" spans="3:10" ht="14.25" customHeight="1">
      <c r="C661" s="47"/>
      <c r="D661" s="47"/>
      <c r="E661" s="47"/>
      <c r="F661" s="47"/>
      <c r="G661" s="47"/>
      <c r="H661" s="47"/>
      <c r="I661" s="47"/>
      <c r="J661" s="219"/>
    </row>
    <row r="662" spans="3:10" ht="14.25" customHeight="1">
      <c r="C662" s="47"/>
      <c r="D662" s="47"/>
      <c r="E662" s="47"/>
      <c r="F662" s="47"/>
      <c r="G662" s="47"/>
      <c r="H662" s="47"/>
      <c r="I662" s="47"/>
      <c r="J662" s="219"/>
    </row>
    <row r="663" spans="3:10" ht="14.25" customHeight="1">
      <c r="C663" s="47"/>
      <c r="D663" s="47"/>
      <c r="E663" s="47"/>
      <c r="F663" s="47"/>
      <c r="G663" s="47"/>
      <c r="H663" s="47"/>
      <c r="I663" s="47"/>
      <c r="J663" s="219"/>
    </row>
    <row r="664" spans="3:10" ht="14.25" customHeight="1">
      <c r="C664" s="47"/>
      <c r="D664" s="47"/>
      <c r="E664" s="47"/>
      <c r="F664" s="47"/>
      <c r="G664" s="47"/>
      <c r="H664" s="47"/>
      <c r="I664" s="47"/>
      <c r="J664" s="219"/>
    </row>
    <row r="665" spans="3:10" ht="14.25" customHeight="1">
      <c r="C665" s="47"/>
      <c r="D665" s="47"/>
      <c r="E665" s="47"/>
      <c r="F665" s="47"/>
      <c r="G665" s="47"/>
      <c r="H665" s="47"/>
      <c r="I665" s="47"/>
      <c r="J665" s="219"/>
    </row>
    <row r="666" spans="3:10" ht="14.25" customHeight="1">
      <c r="C666" s="47"/>
      <c r="D666" s="47"/>
      <c r="E666" s="47"/>
      <c r="F666" s="47"/>
      <c r="G666" s="47"/>
      <c r="H666" s="47"/>
      <c r="I666" s="47"/>
      <c r="J666" s="219"/>
    </row>
    <row r="667" spans="3:10" ht="14.25" customHeight="1">
      <c r="C667" s="47"/>
      <c r="D667" s="47"/>
      <c r="E667" s="47"/>
      <c r="F667" s="47"/>
      <c r="G667" s="47"/>
      <c r="H667" s="47"/>
      <c r="I667" s="47"/>
      <c r="J667" s="219"/>
    </row>
    <row r="668" spans="3:10" ht="14.25" customHeight="1">
      <c r="C668" s="47"/>
      <c r="D668" s="47"/>
      <c r="E668" s="47"/>
      <c r="F668" s="47"/>
      <c r="G668" s="47"/>
      <c r="H668" s="47"/>
      <c r="I668" s="47"/>
      <c r="J668" s="219"/>
    </row>
    <row r="669" spans="3:10" ht="14.25" customHeight="1">
      <c r="C669" s="47"/>
      <c r="D669" s="47"/>
      <c r="E669" s="47"/>
      <c r="F669" s="47"/>
      <c r="G669" s="47"/>
      <c r="H669" s="47"/>
      <c r="I669" s="47"/>
      <c r="J669" s="219"/>
    </row>
    <row r="670" spans="3:10" ht="14.25" customHeight="1">
      <c r="C670" s="47"/>
      <c r="D670" s="47"/>
      <c r="E670" s="47"/>
      <c r="F670" s="47"/>
      <c r="G670" s="47"/>
      <c r="H670" s="47"/>
      <c r="I670" s="47"/>
      <c r="J670" s="219"/>
    </row>
    <row r="671" spans="3:10" ht="14.25" customHeight="1">
      <c r="C671" s="47"/>
      <c r="D671" s="47"/>
      <c r="E671" s="47"/>
      <c r="F671" s="47"/>
      <c r="G671" s="47"/>
      <c r="H671" s="47"/>
      <c r="I671" s="47"/>
      <c r="J671" s="219"/>
    </row>
    <row r="672" spans="3:10" ht="14.25" customHeight="1">
      <c r="C672" s="47"/>
      <c r="D672" s="47"/>
      <c r="E672" s="47"/>
      <c r="F672" s="47"/>
      <c r="G672" s="47"/>
      <c r="H672" s="47"/>
      <c r="I672" s="47"/>
      <c r="J672" s="219"/>
    </row>
    <row r="673" spans="3:10" ht="14.25" customHeight="1">
      <c r="C673" s="47"/>
      <c r="D673" s="47"/>
      <c r="E673" s="47"/>
      <c r="F673" s="47"/>
      <c r="G673" s="47"/>
      <c r="H673" s="47"/>
      <c r="I673" s="47"/>
      <c r="J673" s="219"/>
    </row>
    <row r="674" spans="3:10" ht="14.25" customHeight="1">
      <c r="C674" s="47"/>
      <c r="D674" s="47"/>
      <c r="E674" s="47"/>
      <c r="F674" s="47"/>
      <c r="G674" s="47"/>
      <c r="H674" s="47"/>
      <c r="I674" s="47"/>
      <c r="J674" s="219"/>
    </row>
    <row r="675" spans="3:10" ht="14.25" customHeight="1">
      <c r="C675" s="47"/>
      <c r="D675" s="47"/>
      <c r="E675" s="47"/>
      <c r="F675" s="47"/>
      <c r="G675" s="47"/>
      <c r="H675" s="47"/>
      <c r="I675" s="47"/>
      <c r="J675" s="219"/>
    </row>
    <row r="676" spans="3:10" ht="14.25" customHeight="1">
      <c r="C676" s="47"/>
      <c r="D676" s="47"/>
      <c r="E676" s="47"/>
      <c r="F676" s="47"/>
      <c r="G676" s="47"/>
      <c r="H676" s="47"/>
      <c r="I676" s="47"/>
      <c r="J676" s="219"/>
    </row>
    <row r="677" spans="3:10" ht="14.25" customHeight="1">
      <c r="C677" s="47"/>
      <c r="D677" s="47"/>
      <c r="E677" s="47"/>
      <c r="F677" s="47"/>
      <c r="G677" s="47"/>
      <c r="H677" s="47"/>
      <c r="I677" s="47"/>
      <c r="J677" s="219"/>
    </row>
    <row r="678" spans="3:10" ht="14.25" customHeight="1">
      <c r="C678" s="47"/>
      <c r="D678" s="47"/>
      <c r="E678" s="47"/>
      <c r="F678" s="47"/>
      <c r="G678" s="47"/>
      <c r="H678" s="47"/>
      <c r="I678" s="47"/>
      <c r="J678" s="219"/>
    </row>
    <row r="679" spans="3:10" ht="14.25" customHeight="1">
      <c r="C679" s="47"/>
      <c r="D679" s="47"/>
      <c r="E679" s="47"/>
      <c r="F679" s="47"/>
      <c r="G679" s="47"/>
      <c r="H679" s="47"/>
      <c r="I679" s="47"/>
      <c r="J679" s="219"/>
    </row>
    <row r="680" spans="3:10" ht="14.25" customHeight="1">
      <c r="C680" s="47"/>
      <c r="D680" s="47"/>
      <c r="E680" s="47"/>
      <c r="F680" s="47"/>
      <c r="G680" s="47"/>
      <c r="H680" s="47"/>
      <c r="I680" s="47"/>
      <c r="J680" s="219"/>
    </row>
    <row r="681" spans="3:10" ht="14.25" customHeight="1">
      <c r="C681" s="47"/>
      <c r="D681" s="47"/>
      <c r="E681" s="47"/>
      <c r="F681" s="47"/>
      <c r="G681" s="47"/>
      <c r="H681" s="47"/>
      <c r="I681" s="47"/>
      <c r="J681" s="219"/>
    </row>
    <row r="682" spans="3:10" ht="14.25" customHeight="1">
      <c r="C682" s="47"/>
      <c r="D682" s="47"/>
      <c r="E682" s="47"/>
      <c r="F682" s="47"/>
      <c r="G682" s="47"/>
      <c r="H682" s="47"/>
      <c r="I682" s="47"/>
      <c r="J682" s="219"/>
    </row>
    <row r="683" spans="3:10" ht="14.25" customHeight="1">
      <c r="C683" s="47"/>
      <c r="D683" s="47"/>
      <c r="E683" s="47"/>
      <c r="F683" s="47"/>
      <c r="G683" s="47"/>
      <c r="H683" s="47"/>
      <c r="I683" s="47"/>
      <c r="J683" s="219"/>
    </row>
    <row r="684" spans="3:10" ht="14.25" customHeight="1">
      <c r="C684" s="47"/>
      <c r="D684" s="47"/>
      <c r="E684" s="47"/>
      <c r="F684" s="47"/>
      <c r="G684" s="47"/>
      <c r="H684" s="47"/>
      <c r="I684" s="47"/>
      <c r="J684" s="219"/>
    </row>
    <row r="685" spans="3:10" ht="14.25" customHeight="1">
      <c r="C685" s="47"/>
      <c r="D685" s="47"/>
      <c r="E685" s="47"/>
      <c r="F685" s="47"/>
      <c r="G685" s="47"/>
      <c r="H685" s="47"/>
      <c r="I685" s="47"/>
      <c r="J685" s="219"/>
    </row>
    <row r="686" spans="3:10" ht="14.25" customHeight="1">
      <c r="C686" s="47"/>
      <c r="D686" s="47"/>
      <c r="E686" s="47"/>
      <c r="F686" s="47"/>
      <c r="G686" s="47"/>
      <c r="H686" s="47"/>
      <c r="I686" s="47"/>
      <c r="J686" s="219"/>
    </row>
    <row r="687" spans="3:10" ht="14.25" customHeight="1">
      <c r="C687" s="47"/>
      <c r="D687" s="47"/>
      <c r="E687" s="47"/>
      <c r="F687" s="47"/>
      <c r="G687" s="47"/>
      <c r="H687" s="47"/>
      <c r="I687" s="47"/>
      <c r="J687" s="219"/>
    </row>
    <row r="688" spans="3:10" ht="14.25" customHeight="1">
      <c r="C688" s="47"/>
      <c r="D688" s="47"/>
      <c r="E688" s="47"/>
      <c r="F688" s="47"/>
      <c r="G688" s="47"/>
      <c r="H688" s="47"/>
      <c r="I688" s="47"/>
      <c r="J688" s="219"/>
    </row>
    <row r="689" spans="3:10" ht="14.25" customHeight="1">
      <c r="C689" s="47"/>
      <c r="D689" s="47"/>
      <c r="E689" s="47"/>
      <c r="F689" s="47"/>
      <c r="G689" s="47"/>
      <c r="H689" s="47"/>
      <c r="I689" s="47"/>
      <c r="J689" s="219"/>
    </row>
    <row r="690" spans="3:10" ht="14.25" customHeight="1">
      <c r="C690" s="47"/>
      <c r="D690" s="47"/>
      <c r="E690" s="47"/>
      <c r="F690" s="47"/>
      <c r="G690" s="47"/>
      <c r="H690" s="47"/>
      <c r="I690" s="47"/>
      <c r="J690" s="219"/>
    </row>
    <row r="691" spans="3:10" ht="14.25" customHeight="1">
      <c r="C691" s="47"/>
      <c r="D691" s="47"/>
      <c r="E691" s="47"/>
      <c r="F691" s="47"/>
      <c r="G691" s="47"/>
      <c r="H691" s="47"/>
      <c r="I691" s="47"/>
      <c r="J691" s="219"/>
    </row>
    <row r="692" spans="3:10" ht="14.25" customHeight="1">
      <c r="C692" s="47"/>
      <c r="D692" s="47"/>
      <c r="E692" s="47"/>
      <c r="F692" s="47"/>
      <c r="G692" s="47"/>
      <c r="H692" s="47"/>
      <c r="I692" s="47"/>
      <c r="J692" s="219"/>
    </row>
    <row r="693" spans="3:10" ht="14.25" customHeight="1">
      <c r="C693" s="47"/>
      <c r="D693" s="47"/>
      <c r="E693" s="47"/>
      <c r="F693" s="47"/>
      <c r="G693" s="47"/>
      <c r="H693" s="47"/>
      <c r="I693" s="47"/>
      <c r="J693" s="219"/>
    </row>
    <row r="694" spans="3:10" ht="14.25" customHeight="1">
      <c r="C694" s="47"/>
      <c r="D694" s="47"/>
      <c r="E694" s="47"/>
      <c r="F694" s="47"/>
      <c r="G694" s="47"/>
      <c r="H694" s="47"/>
      <c r="I694" s="47"/>
      <c r="J694" s="219"/>
    </row>
    <row r="695" spans="3:10" ht="14.25" customHeight="1">
      <c r="C695" s="47"/>
      <c r="D695" s="47"/>
      <c r="E695" s="47"/>
      <c r="F695" s="47"/>
      <c r="G695" s="47"/>
      <c r="H695" s="47"/>
      <c r="I695" s="47"/>
      <c r="J695" s="219"/>
    </row>
    <row r="696" spans="3:10" ht="14.25" customHeight="1">
      <c r="C696" s="47"/>
      <c r="D696" s="47"/>
      <c r="E696" s="47"/>
      <c r="F696" s="47"/>
      <c r="G696" s="47"/>
      <c r="H696" s="47"/>
      <c r="I696" s="47"/>
      <c r="J696" s="219"/>
    </row>
    <row r="697" spans="3:10" ht="14.25" customHeight="1">
      <c r="C697" s="47"/>
      <c r="D697" s="47"/>
      <c r="E697" s="47"/>
      <c r="F697" s="47"/>
      <c r="G697" s="47"/>
      <c r="H697" s="47"/>
      <c r="I697" s="47"/>
      <c r="J697" s="219"/>
    </row>
    <row r="698" spans="3:10" ht="14.25" customHeight="1">
      <c r="C698" s="47"/>
      <c r="D698" s="47"/>
      <c r="E698" s="47"/>
      <c r="F698" s="47"/>
      <c r="G698" s="47"/>
      <c r="H698" s="47"/>
      <c r="I698" s="47"/>
      <c r="J698" s="219"/>
    </row>
    <row r="699" spans="3:10" ht="14.25" customHeight="1">
      <c r="C699" s="47"/>
      <c r="D699" s="47"/>
      <c r="E699" s="47"/>
      <c r="F699" s="47"/>
      <c r="G699" s="47"/>
      <c r="H699" s="47"/>
      <c r="I699" s="47"/>
      <c r="J699" s="219"/>
    </row>
    <row r="700" spans="3:10" ht="14.25" customHeight="1">
      <c r="C700" s="47"/>
      <c r="D700" s="47"/>
      <c r="E700" s="47"/>
      <c r="F700" s="47"/>
      <c r="G700" s="47"/>
      <c r="H700" s="47"/>
      <c r="I700" s="47"/>
      <c r="J700" s="219"/>
    </row>
    <row r="701" spans="3:10" ht="14.25" customHeight="1">
      <c r="C701" s="47"/>
      <c r="D701" s="47"/>
      <c r="E701" s="47"/>
      <c r="F701" s="47"/>
      <c r="G701" s="47"/>
      <c r="H701" s="47"/>
      <c r="I701" s="47"/>
      <c r="J701" s="219"/>
    </row>
    <row r="702" spans="3:10" ht="14.25" customHeight="1">
      <c r="C702" s="47"/>
      <c r="D702" s="47"/>
      <c r="E702" s="47"/>
      <c r="F702" s="47"/>
      <c r="G702" s="47"/>
      <c r="H702" s="47"/>
      <c r="I702" s="47"/>
      <c r="J702" s="219"/>
    </row>
    <row r="703" spans="3:10" ht="14.25" customHeight="1">
      <c r="C703" s="47"/>
      <c r="D703" s="47"/>
      <c r="E703" s="47"/>
      <c r="F703" s="47"/>
      <c r="G703" s="47"/>
      <c r="H703" s="47"/>
      <c r="I703" s="47"/>
      <c r="J703" s="219"/>
    </row>
    <row r="704" spans="3:10" ht="14.25" customHeight="1">
      <c r="C704" s="47"/>
      <c r="D704" s="47"/>
      <c r="E704" s="47"/>
      <c r="F704" s="47"/>
      <c r="G704" s="47"/>
      <c r="H704" s="47"/>
      <c r="I704" s="47"/>
      <c r="J704" s="219"/>
    </row>
    <row r="705" spans="3:10" ht="14.25" customHeight="1">
      <c r="C705" s="47"/>
      <c r="D705" s="47"/>
      <c r="E705" s="47"/>
      <c r="F705" s="47"/>
      <c r="G705" s="47"/>
      <c r="H705" s="47"/>
      <c r="I705" s="47"/>
      <c r="J705" s="219"/>
    </row>
    <row r="706" spans="3:10" ht="14.25" customHeight="1">
      <c r="C706" s="47"/>
      <c r="D706" s="47"/>
      <c r="E706" s="47"/>
      <c r="F706" s="47"/>
      <c r="G706" s="47"/>
      <c r="H706" s="47"/>
      <c r="I706" s="47"/>
      <c r="J706" s="219"/>
    </row>
    <row r="707" spans="3:10" ht="14.25" customHeight="1">
      <c r="C707" s="47"/>
      <c r="D707" s="47"/>
      <c r="E707" s="47"/>
      <c r="F707" s="47"/>
      <c r="G707" s="47"/>
      <c r="H707" s="47"/>
      <c r="I707" s="47"/>
      <c r="J707" s="219"/>
    </row>
    <row r="708" spans="3:10" ht="14.25" customHeight="1">
      <c r="C708" s="47"/>
      <c r="D708" s="47"/>
      <c r="E708" s="47"/>
      <c r="F708" s="47"/>
      <c r="G708" s="47"/>
      <c r="H708" s="47"/>
      <c r="I708" s="47"/>
      <c r="J708" s="219"/>
    </row>
    <row r="709" spans="3:10" ht="14.25" customHeight="1">
      <c r="C709" s="47"/>
      <c r="D709" s="47"/>
      <c r="E709" s="47"/>
      <c r="F709" s="47"/>
      <c r="G709" s="47"/>
      <c r="H709" s="47"/>
      <c r="I709" s="47"/>
      <c r="J709" s="219"/>
    </row>
    <row r="710" spans="3:10" ht="14.25" customHeight="1">
      <c r="C710" s="47"/>
      <c r="D710" s="47"/>
      <c r="E710" s="47"/>
      <c r="F710" s="47"/>
      <c r="G710" s="47"/>
      <c r="H710" s="47"/>
      <c r="I710" s="47"/>
      <c r="J710" s="219"/>
    </row>
    <row r="711" spans="3:10" ht="14.25" customHeight="1">
      <c r="C711" s="47"/>
      <c r="D711" s="47"/>
      <c r="E711" s="47"/>
      <c r="F711" s="47"/>
      <c r="G711" s="47"/>
      <c r="H711" s="47"/>
      <c r="I711" s="47"/>
      <c r="J711" s="219"/>
    </row>
    <row r="712" spans="3:10" ht="14.25" customHeight="1">
      <c r="C712" s="47"/>
      <c r="D712" s="47"/>
      <c r="E712" s="47"/>
      <c r="F712" s="47"/>
      <c r="G712" s="47"/>
      <c r="H712" s="47"/>
      <c r="I712" s="47"/>
      <c r="J712" s="219"/>
    </row>
    <row r="713" spans="3:10" ht="14.25" customHeight="1">
      <c r="C713" s="47"/>
      <c r="D713" s="47"/>
      <c r="E713" s="47"/>
      <c r="F713" s="47"/>
      <c r="G713" s="47"/>
      <c r="H713" s="47"/>
      <c r="I713" s="47"/>
      <c r="J713" s="219"/>
    </row>
    <row r="714" spans="3:10" ht="14.25" customHeight="1">
      <c r="C714" s="47"/>
      <c r="D714" s="47"/>
      <c r="E714" s="47"/>
      <c r="F714" s="47"/>
      <c r="G714" s="47"/>
      <c r="H714" s="47"/>
      <c r="I714" s="47"/>
      <c r="J714" s="219"/>
    </row>
    <row r="715" spans="3:10" ht="14.25" customHeight="1">
      <c r="C715" s="47"/>
      <c r="D715" s="47"/>
      <c r="E715" s="47"/>
      <c r="F715" s="47"/>
      <c r="G715" s="47"/>
      <c r="H715" s="47"/>
      <c r="I715" s="47"/>
      <c r="J715" s="219"/>
    </row>
    <row r="716" spans="3:10" ht="14.25" customHeight="1">
      <c r="C716" s="47"/>
      <c r="D716" s="47"/>
      <c r="E716" s="47"/>
      <c r="F716" s="47"/>
      <c r="G716" s="47"/>
      <c r="H716" s="47"/>
      <c r="I716" s="47"/>
      <c r="J716" s="219"/>
    </row>
    <row r="717" spans="3:10" ht="14.25" customHeight="1">
      <c r="C717" s="47"/>
      <c r="D717" s="47"/>
      <c r="E717" s="47"/>
      <c r="F717" s="47"/>
      <c r="G717" s="47"/>
      <c r="H717" s="47"/>
      <c r="I717" s="47"/>
      <c r="J717" s="219"/>
    </row>
    <row r="718" spans="3:10" ht="14.25" customHeight="1">
      <c r="C718" s="47"/>
      <c r="D718" s="47"/>
      <c r="E718" s="47"/>
      <c r="F718" s="47"/>
      <c r="G718" s="47"/>
      <c r="H718" s="47"/>
      <c r="I718" s="47"/>
      <c r="J718" s="219"/>
    </row>
    <row r="719" spans="3:10" ht="14.25" customHeight="1">
      <c r="C719" s="47"/>
      <c r="D719" s="47"/>
      <c r="E719" s="47"/>
      <c r="F719" s="47"/>
      <c r="G719" s="47"/>
      <c r="H719" s="47"/>
      <c r="I719" s="47"/>
      <c r="J719" s="219"/>
    </row>
    <row r="720" spans="3:10" ht="14.25" customHeight="1">
      <c r="C720" s="47"/>
      <c r="D720" s="47"/>
      <c r="E720" s="47"/>
      <c r="F720" s="47"/>
      <c r="G720" s="47"/>
      <c r="H720" s="47"/>
      <c r="I720" s="47"/>
      <c r="J720" s="219"/>
    </row>
    <row r="721" spans="3:10" ht="14.25" customHeight="1">
      <c r="C721" s="47"/>
      <c r="D721" s="47"/>
      <c r="E721" s="47"/>
      <c r="F721" s="47"/>
      <c r="G721" s="47"/>
      <c r="H721" s="47"/>
      <c r="I721" s="47"/>
      <c r="J721" s="219"/>
    </row>
    <row r="722" spans="3:10" ht="14.25" customHeight="1">
      <c r="C722" s="47"/>
      <c r="D722" s="47"/>
      <c r="E722" s="47"/>
      <c r="F722" s="47"/>
      <c r="G722" s="47"/>
      <c r="H722" s="47"/>
      <c r="I722" s="47"/>
      <c r="J722" s="219"/>
    </row>
    <row r="723" spans="3:10" ht="14.25" customHeight="1">
      <c r="C723" s="47"/>
      <c r="D723" s="47"/>
      <c r="E723" s="47"/>
      <c r="F723" s="47"/>
      <c r="G723" s="47"/>
      <c r="H723" s="47"/>
      <c r="I723" s="47"/>
      <c r="J723" s="219"/>
    </row>
    <row r="724" spans="3:10" ht="14.25" customHeight="1">
      <c r="C724" s="47"/>
      <c r="D724" s="47"/>
      <c r="E724" s="47"/>
      <c r="F724" s="47"/>
      <c r="G724" s="47"/>
      <c r="H724" s="47"/>
      <c r="I724" s="47"/>
      <c r="J724" s="219"/>
    </row>
    <row r="725" spans="3:10" ht="14.25" customHeight="1">
      <c r="C725" s="47"/>
      <c r="D725" s="47"/>
      <c r="E725" s="47"/>
      <c r="F725" s="47"/>
      <c r="G725" s="47"/>
      <c r="H725" s="47"/>
      <c r="I725" s="47"/>
      <c r="J725" s="219"/>
    </row>
    <row r="726" spans="3:10" ht="14.25" customHeight="1">
      <c r="C726" s="47"/>
      <c r="D726" s="47"/>
      <c r="E726" s="47"/>
      <c r="F726" s="47"/>
      <c r="G726" s="47"/>
      <c r="H726" s="47"/>
      <c r="I726" s="47"/>
      <c r="J726" s="219"/>
    </row>
    <row r="727" spans="3:10" ht="14.25" customHeight="1">
      <c r="C727" s="47"/>
      <c r="D727" s="47"/>
      <c r="E727" s="47"/>
      <c r="F727" s="47"/>
      <c r="G727" s="47"/>
      <c r="H727" s="47"/>
      <c r="I727" s="47"/>
      <c r="J727" s="219"/>
    </row>
    <row r="728" spans="3:10" ht="14.25" customHeight="1">
      <c r="C728" s="47"/>
      <c r="D728" s="47"/>
      <c r="E728" s="47"/>
      <c r="F728" s="47"/>
      <c r="G728" s="47"/>
      <c r="H728" s="47"/>
      <c r="I728" s="47"/>
      <c r="J728" s="219"/>
    </row>
    <row r="729" spans="3:10" ht="14.25" customHeight="1">
      <c r="C729" s="47"/>
      <c r="D729" s="47"/>
      <c r="E729" s="47"/>
      <c r="F729" s="47"/>
      <c r="G729" s="47"/>
      <c r="H729" s="47"/>
      <c r="I729" s="47"/>
      <c r="J729" s="219"/>
    </row>
    <row r="730" spans="3:10" ht="14.25" customHeight="1">
      <c r="C730" s="47"/>
      <c r="D730" s="47"/>
      <c r="E730" s="47"/>
      <c r="F730" s="47"/>
      <c r="G730" s="47"/>
      <c r="H730" s="47"/>
      <c r="I730" s="47"/>
      <c r="J730" s="219"/>
    </row>
    <row r="731" spans="3:10" ht="14.25" customHeight="1">
      <c r="C731" s="47"/>
      <c r="D731" s="47"/>
      <c r="E731" s="47"/>
      <c r="F731" s="47"/>
      <c r="G731" s="47"/>
      <c r="H731" s="47"/>
      <c r="I731" s="47"/>
      <c r="J731" s="219"/>
    </row>
    <row r="732" spans="3:10" ht="14.25" customHeight="1">
      <c r="C732" s="47"/>
      <c r="D732" s="47"/>
      <c r="E732" s="47"/>
      <c r="F732" s="47"/>
      <c r="G732" s="47"/>
      <c r="H732" s="47"/>
      <c r="I732" s="47"/>
      <c r="J732" s="219"/>
    </row>
    <row r="733" spans="3:10" ht="14.25" customHeight="1">
      <c r="C733" s="47"/>
      <c r="D733" s="47"/>
      <c r="E733" s="47"/>
      <c r="F733" s="47"/>
      <c r="G733" s="47"/>
      <c r="H733" s="47"/>
      <c r="I733" s="47"/>
      <c r="J733" s="219"/>
    </row>
    <row r="734" spans="3:10" ht="14.25" customHeight="1">
      <c r="C734" s="47"/>
      <c r="D734" s="47"/>
      <c r="E734" s="47"/>
      <c r="F734" s="47"/>
      <c r="G734" s="47"/>
      <c r="H734" s="47"/>
      <c r="I734" s="47"/>
      <c r="J734" s="219"/>
    </row>
    <row r="735" spans="3:10" ht="14.25" customHeight="1">
      <c r="C735" s="47"/>
      <c r="D735" s="47"/>
      <c r="E735" s="47"/>
      <c r="F735" s="47"/>
      <c r="G735" s="47"/>
      <c r="H735" s="47"/>
      <c r="I735" s="47"/>
      <c r="J735" s="219"/>
    </row>
    <row r="736" spans="3:10" ht="14.25" customHeight="1">
      <c r="C736" s="47"/>
      <c r="D736" s="47"/>
      <c r="E736" s="47"/>
      <c r="F736" s="47"/>
      <c r="G736" s="47"/>
      <c r="H736" s="47"/>
      <c r="I736" s="47"/>
      <c r="J736" s="219"/>
    </row>
    <row r="737" spans="3:10" ht="14.25" customHeight="1">
      <c r="C737" s="47"/>
      <c r="D737" s="47"/>
      <c r="E737" s="47"/>
      <c r="F737" s="47"/>
      <c r="G737" s="47"/>
      <c r="H737" s="47"/>
      <c r="I737" s="47"/>
      <c r="J737" s="219"/>
    </row>
    <row r="738" spans="3:10" ht="14.25" customHeight="1">
      <c r="C738" s="47"/>
      <c r="D738" s="47"/>
      <c r="E738" s="47"/>
      <c r="F738" s="47"/>
      <c r="G738" s="47"/>
      <c r="H738" s="47"/>
      <c r="I738" s="47"/>
      <c r="J738" s="219"/>
    </row>
    <row r="739" spans="3:10" ht="14.25" customHeight="1">
      <c r="C739" s="47"/>
      <c r="D739" s="47"/>
      <c r="E739" s="47"/>
      <c r="F739" s="47"/>
      <c r="G739" s="47"/>
      <c r="H739" s="47"/>
      <c r="I739" s="47"/>
      <c r="J739" s="219"/>
    </row>
    <row r="740" spans="3:10" ht="14.25" customHeight="1">
      <c r="C740" s="47"/>
      <c r="D740" s="47"/>
      <c r="E740" s="47"/>
      <c r="F740" s="47"/>
      <c r="G740" s="47"/>
      <c r="H740" s="47"/>
      <c r="I740" s="47"/>
      <c r="J740" s="219"/>
    </row>
    <row r="741" spans="3:10" ht="14.25" customHeight="1">
      <c r="C741" s="47"/>
      <c r="D741" s="47"/>
      <c r="E741" s="47"/>
      <c r="F741" s="47"/>
      <c r="G741" s="47"/>
      <c r="H741" s="47"/>
      <c r="I741" s="47"/>
      <c r="J741" s="219"/>
    </row>
    <row r="742" spans="3:10" ht="14.25" customHeight="1">
      <c r="C742" s="47"/>
      <c r="D742" s="47"/>
      <c r="E742" s="47"/>
      <c r="F742" s="47"/>
      <c r="G742" s="47"/>
      <c r="H742" s="47"/>
      <c r="I742" s="47"/>
      <c r="J742" s="219"/>
    </row>
    <row r="743" spans="3:10" ht="14.25" customHeight="1">
      <c r="C743" s="47"/>
      <c r="D743" s="47"/>
      <c r="E743" s="47"/>
      <c r="F743" s="47"/>
      <c r="G743" s="47"/>
      <c r="H743" s="47"/>
      <c r="I743" s="47"/>
      <c r="J743" s="219"/>
    </row>
    <row r="744" spans="3:10" ht="14.25" customHeight="1">
      <c r="C744" s="47"/>
      <c r="D744" s="47"/>
      <c r="E744" s="47"/>
      <c r="F744" s="47"/>
      <c r="G744" s="47"/>
      <c r="H744" s="47"/>
      <c r="I744" s="47"/>
      <c r="J744" s="219"/>
    </row>
    <row r="745" spans="3:10" ht="14.25" customHeight="1">
      <c r="C745" s="47"/>
      <c r="D745" s="47"/>
      <c r="E745" s="47"/>
      <c r="F745" s="47"/>
      <c r="G745" s="47"/>
      <c r="H745" s="47"/>
      <c r="I745" s="47"/>
      <c r="J745" s="219"/>
    </row>
    <row r="746" spans="3:10" ht="14.25" customHeight="1">
      <c r="C746" s="47"/>
      <c r="D746" s="47"/>
      <c r="E746" s="47"/>
      <c r="F746" s="47"/>
      <c r="G746" s="47"/>
      <c r="H746" s="47"/>
      <c r="I746" s="47"/>
      <c r="J746" s="219"/>
    </row>
    <row r="747" spans="3:10" ht="14.25" customHeight="1">
      <c r="C747" s="47"/>
      <c r="D747" s="47"/>
      <c r="E747" s="47"/>
      <c r="F747" s="47"/>
      <c r="G747" s="47"/>
      <c r="H747" s="47"/>
      <c r="I747" s="47"/>
      <c r="J747" s="219"/>
    </row>
    <row r="748" spans="3:10" ht="14.25" customHeight="1">
      <c r="C748" s="47"/>
      <c r="D748" s="47"/>
      <c r="E748" s="47"/>
      <c r="F748" s="47"/>
      <c r="G748" s="47"/>
      <c r="H748" s="47"/>
      <c r="I748" s="47"/>
      <c r="J748" s="219"/>
    </row>
    <row r="749" spans="3:10" ht="14.25" customHeight="1">
      <c r="C749" s="47"/>
      <c r="D749" s="47"/>
      <c r="E749" s="47"/>
      <c r="F749" s="47"/>
      <c r="G749" s="47"/>
      <c r="H749" s="47"/>
      <c r="I749" s="47"/>
      <c r="J749" s="219"/>
    </row>
    <row r="750" spans="3:10" ht="14.25" customHeight="1">
      <c r="C750" s="47"/>
      <c r="D750" s="47"/>
      <c r="E750" s="47"/>
      <c r="F750" s="47"/>
      <c r="G750" s="47"/>
      <c r="H750" s="47"/>
      <c r="I750" s="47"/>
      <c r="J750" s="219"/>
    </row>
    <row r="751" spans="3:10" ht="14.25" customHeight="1">
      <c r="C751" s="47"/>
      <c r="D751" s="47"/>
      <c r="E751" s="47"/>
      <c r="F751" s="47"/>
      <c r="G751" s="47"/>
      <c r="H751" s="47"/>
      <c r="I751" s="47"/>
      <c r="J751" s="219"/>
    </row>
    <row r="752" spans="3:10" ht="14.25" customHeight="1">
      <c r="C752" s="47"/>
      <c r="D752" s="47"/>
      <c r="E752" s="47"/>
      <c r="F752" s="47"/>
      <c r="G752" s="47"/>
      <c r="H752" s="47"/>
      <c r="I752" s="47"/>
      <c r="J752" s="219"/>
    </row>
    <row r="753" spans="3:10" ht="14.25" customHeight="1">
      <c r="C753" s="47"/>
      <c r="D753" s="47"/>
      <c r="E753" s="47"/>
      <c r="F753" s="47"/>
      <c r="G753" s="47"/>
      <c r="H753" s="47"/>
      <c r="I753" s="47"/>
      <c r="J753" s="219"/>
    </row>
    <row r="754" spans="3:10" ht="14.25" customHeight="1">
      <c r="C754" s="47"/>
      <c r="D754" s="47"/>
      <c r="E754" s="47"/>
      <c r="F754" s="47"/>
      <c r="G754" s="47"/>
      <c r="H754" s="47"/>
      <c r="I754" s="47"/>
      <c r="J754" s="219"/>
    </row>
    <row r="755" spans="3:10" ht="14.25" customHeight="1">
      <c r="C755" s="47"/>
      <c r="D755" s="47"/>
      <c r="E755" s="47"/>
      <c r="F755" s="47"/>
      <c r="G755" s="47"/>
      <c r="H755" s="47"/>
      <c r="I755" s="47"/>
      <c r="J755" s="219"/>
    </row>
    <row r="756" spans="3:10" ht="14.25" customHeight="1">
      <c r="C756" s="47"/>
      <c r="D756" s="47"/>
      <c r="E756" s="47"/>
      <c r="F756" s="47"/>
      <c r="G756" s="47"/>
      <c r="H756" s="47"/>
      <c r="I756" s="47"/>
      <c r="J756" s="219"/>
    </row>
    <row r="757" spans="3:10" ht="14.25" customHeight="1">
      <c r="C757" s="47"/>
      <c r="D757" s="47"/>
      <c r="E757" s="47"/>
      <c r="F757" s="47"/>
      <c r="G757" s="47"/>
      <c r="H757" s="47"/>
      <c r="I757" s="47"/>
      <c r="J757" s="219"/>
    </row>
    <row r="758" spans="3:10" ht="14.25" customHeight="1">
      <c r="C758" s="47"/>
      <c r="D758" s="47"/>
      <c r="E758" s="47"/>
      <c r="F758" s="47"/>
      <c r="G758" s="47"/>
      <c r="H758" s="47"/>
      <c r="I758" s="47"/>
      <c r="J758" s="219"/>
    </row>
    <row r="759" spans="3:10" ht="14.25" customHeight="1">
      <c r="C759" s="47"/>
      <c r="D759" s="47"/>
      <c r="E759" s="47"/>
      <c r="F759" s="47"/>
      <c r="G759" s="47"/>
      <c r="H759" s="47"/>
      <c r="I759" s="47"/>
      <c r="J759" s="219"/>
    </row>
    <row r="760" spans="3:10" ht="14.25" customHeight="1">
      <c r="C760" s="47"/>
      <c r="D760" s="47"/>
      <c r="E760" s="47"/>
      <c r="F760" s="47"/>
      <c r="G760" s="47"/>
      <c r="H760" s="47"/>
      <c r="I760" s="47"/>
      <c r="J760" s="219"/>
    </row>
    <row r="761" spans="3:10" ht="14.25" customHeight="1">
      <c r="C761" s="47"/>
      <c r="D761" s="47"/>
      <c r="E761" s="47"/>
      <c r="F761" s="47"/>
      <c r="G761" s="47"/>
      <c r="H761" s="47"/>
      <c r="I761" s="47"/>
      <c r="J761" s="219"/>
    </row>
    <row r="762" spans="3:10" ht="14.25" customHeight="1">
      <c r="C762" s="47"/>
      <c r="D762" s="47"/>
      <c r="E762" s="47"/>
      <c r="F762" s="47"/>
      <c r="G762" s="47"/>
      <c r="H762" s="47"/>
      <c r="I762" s="47"/>
      <c r="J762" s="219"/>
    </row>
    <row r="763" spans="3:10" ht="14.25" customHeight="1">
      <c r="C763" s="47"/>
      <c r="D763" s="47"/>
      <c r="E763" s="47"/>
      <c r="F763" s="47"/>
      <c r="G763" s="47"/>
      <c r="H763" s="47"/>
      <c r="I763" s="47"/>
      <c r="J763" s="219"/>
    </row>
    <row r="764" spans="3:10" ht="14.25" customHeight="1">
      <c r="C764" s="47"/>
      <c r="D764" s="47"/>
      <c r="E764" s="47"/>
      <c r="F764" s="47"/>
      <c r="G764" s="47"/>
      <c r="H764" s="47"/>
      <c r="I764" s="47"/>
      <c r="J764" s="219"/>
    </row>
    <row r="765" spans="3:10" ht="14.25" customHeight="1">
      <c r="C765" s="47"/>
      <c r="D765" s="47"/>
      <c r="E765" s="47"/>
      <c r="F765" s="47"/>
      <c r="G765" s="47"/>
      <c r="H765" s="47"/>
      <c r="I765" s="47"/>
      <c r="J765" s="219"/>
    </row>
    <row r="766" spans="3:10" ht="14.25" customHeight="1">
      <c r="C766" s="47"/>
      <c r="D766" s="47"/>
      <c r="E766" s="47"/>
      <c r="F766" s="47"/>
      <c r="G766" s="47"/>
      <c r="H766" s="47"/>
      <c r="I766" s="47"/>
      <c r="J766" s="219"/>
    </row>
    <row r="767" spans="3:10" ht="14.25" customHeight="1">
      <c r="C767" s="47"/>
      <c r="D767" s="47"/>
      <c r="E767" s="47"/>
      <c r="F767" s="47"/>
      <c r="G767" s="47"/>
      <c r="H767" s="47"/>
      <c r="I767" s="47"/>
      <c r="J767" s="219"/>
    </row>
    <row r="768" spans="3:10" ht="14.25" customHeight="1">
      <c r="C768" s="47"/>
      <c r="D768" s="47"/>
      <c r="E768" s="47"/>
      <c r="F768" s="47"/>
      <c r="G768" s="47"/>
      <c r="H768" s="47"/>
      <c r="I768" s="47"/>
      <c r="J768" s="219"/>
    </row>
    <row r="769" spans="3:10" ht="14.25" customHeight="1">
      <c r="C769" s="47"/>
      <c r="D769" s="47"/>
      <c r="E769" s="47"/>
      <c r="F769" s="47"/>
      <c r="G769" s="47"/>
      <c r="H769" s="47"/>
      <c r="I769" s="47"/>
      <c r="J769" s="219"/>
    </row>
    <row r="770" spans="3:10" ht="14.25" customHeight="1">
      <c r="C770" s="47"/>
      <c r="D770" s="47"/>
      <c r="E770" s="47"/>
      <c r="F770" s="47"/>
      <c r="G770" s="47"/>
      <c r="H770" s="47"/>
      <c r="I770" s="47"/>
      <c r="J770" s="219"/>
    </row>
    <row r="771" spans="3:10" ht="14.25" customHeight="1">
      <c r="C771" s="47"/>
      <c r="D771" s="47"/>
      <c r="E771" s="47"/>
      <c r="F771" s="47"/>
      <c r="G771" s="47"/>
      <c r="H771" s="47"/>
      <c r="I771" s="47"/>
      <c r="J771" s="219"/>
    </row>
    <row r="772" spans="3:10" ht="14.25" customHeight="1">
      <c r="C772" s="47"/>
      <c r="D772" s="47"/>
      <c r="E772" s="47"/>
      <c r="F772" s="47"/>
      <c r="G772" s="47"/>
      <c r="H772" s="47"/>
      <c r="I772" s="47"/>
      <c r="J772" s="219"/>
    </row>
    <row r="773" spans="3:10" ht="14.25" customHeight="1">
      <c r="C773" s="47"/>
      <c r="D773" s="47"/>
      <c r="E773" s="47"/>
      <c r="F773" s="47"/>
      <c r="G773" s="47"/>
      <c r="H773" s="47"/>
      <c r="I773" s="47"/>
      <c r="J773" s="219"/>
    </row>
    <row r="774" spans="3:10" ht="14.25" customHeight="1">
      <c r="C774" s="47"/>
      <c r="D774" s="47"/>
      <c r="E774" s="47"/>
      <c r="F774" s="47"/>
      <c r="G774" s="47"/>
      <c r="H774" s="47"/>
      <c r="I774" s="47"/>
      <c r="J774" s="219"/>
    </row>
    <row r="775" spans="3:10" ht="14.25" customHeight="1">
      <c r="C775" s="47"/>
      <c r="D775" s="47"/>
      <c r="E775" s="47"/>
      <c r="F775" s="47"/>
      <c r="G775" s="47"/>
      <c r="H775" s="47"/>
      <c r="I775" s="47"/>
      <c r="J775" s="219"/>
    </row>
    <row r="776" spans="3:10" ht="14.25" customHeight="1">
      <c r="C776" s="47"/>
      <c r="D776" s="47"/>
      <c r="E776" s="47"/>
      <c r="F776" s="47"/>
      <c r="G776" s="47"/>
      <c r="H776" s="47"/>
      <c r="I776" s="47"/>
      <c r="J776" s="219"/>
    </row>
    <row r="777" spans="3:10" ht="14.25" customHeight="1">
      <c r="C777" s="47"/>
      <c r="D777" s="47"/>
      <c r="E777" s="47"/>
      <c r="F777" s="47"/>
      <c r="G777" s="47"/>
      <c r="H777" s="47"/>
      <c r="I777" s="47"/>
      <c r="J777" s="219"/>
    </row>
    <row r="778" spans="3:10" ht="14.25" customHeight="1">
      <c r="C778" s="47"/>
      <c r="D778" s="47"/>
      <c r="E778" s="47"/>
      <c r="F778" s="47"/>
      <c r="G778" s="47"/>
      <c r="H778" s="47"/>
      <c r="I778" s="47"/>
      <c r="J778" s="219"/>
    </row>
    <row r="779" spans="3:10" ht="14.25" customHeight="1">
      <c r="C779" s="47"/>
      <c r="D779" s="47"/>
      <c r="E779" s="47"/>
      <c r="F779" s="47"/>
      <c r="G779" s="47"/>
      <c r="H779" s="47"/>
      <c r="I779" s="47"/>
      <c r="J779" s="219"/>
    </row>
    <row r="780" spans="3:10" ht="14.25" customHeight="1">
      <c r="C780" s="47"/>
      <c r="D780" s="47"/>
      <c r="E780" s="47"/>
      <c r="F780" s="47"/>
      <c r="G780" s="47"/>
      <c r="H780" s="47"/>
      <c r="I780" s="47"/>
      <c r="J780" s="219"/>
    </row>
    <row r="781" spans="3:10" ht="14.25" customHeight="1">
      <c r="C781" s="47"/>
      <c r="D781" s="47"/>
      <c r="E781" s="47"/>
      <c r="F781" s="47"/>
      <c r="G781" s="47"/>
      <c r="H781" s="47"/>
      <c r="I781" s="47"/>
      <c r="J781" s="219"/>
    </row>
    <row r="782" spans="3:10" ht="14.25" customHeight="1">
      <c r="C782" s="47"/>
      <c r="D782" s="47"/>
      <c r="E782" s="47"/>
      <c r="F782" s="47"/>
      <c r="G782" s="47"/>
      <c r="H782" s="47"/>
      <c r="I782" s="47"/>
      <c r="J782" s="219"/>
    </row>
    <row r="783" spans="3:10" ht="14.25" customHeight="1">
      <c r="C783" s="47"/>
      <c r="D783" s="47"/>
      <c r="E783" s="47"/>
      <c r="F783" s="47"/>
      <c r="G783" s="47"/>
      <c r="H783" s="47"/>
      <c r="I783" s="47"/>
      <c r="J783" s="219"/>
    </row>
    <row r="784" spans="3:10" ht="14.25" customHeight="1">
      <c r="C784" s="47"/>
      <c r="D784" s="47"/>
      <c r="E784" s="47"/>
      <c r="F784" s="47"/>
      <c r="G784" s="47"/>
      <c r="H784" s="47"/>
      <c r="I784" s="47"/>
      <c r="J784" s="219"/>
    </row>
    <row r="785" spans="3:10" ht="14.25" customHeight="1">
      <c r="C785" s="47"/>
      <c r="D785" s="47"/>
      <c r="E785" s="47"/>
      <c r="F785" s="47"/>
      <c r="G785" s="47"/>
      <c r="H785" s="47"/>
      <c r="I785" s="47"/>
      <c r="J785" s="219"/>
    </row>
    <row r="786" spans="3:10" ht="14.25" customHeight="1">
      <c r="C786" s="47"/>
      <c r="D786" s="47"/>
      <c r="E786" s="47"/>
      <c r="F786" s="47"/>
      <c r="G786" s="47"/>
      <c r="H786" s="47"/>
      <c r="I786" s="47"/>
      <c r="J786" s="219"/>
    </row>
    <row r="787" spans="3:10" ht="14.25" customHeight="1">
      <c r="C787" s="47"/>
      <c r="D787" s="47"/>
      <c r="E787" s="47"/>
      <c r="F787" s="47"/>
      <c r="G787" s="47"/>
      <c r="H787" s="47"/>
      <c r="I787" s="47"/>
      <c r="J787" s="219"/>
    </row>
    <row r="788" spans="3:10" ht="14.25" customHeight="1">
      <c r="C788" s="47"/>
      <c r="D788" s="47"/>
      <c r="E788" s="47"/>
      <c r="F788" s="47"/>
      <c r="G788" s="47"/>
      <c r="H788" s="47"/>
      <c r="I788" s="47"/>
      <c r="J788" s="219"/>
    </row>
    <row r="789" spans="3:10" ht="14.25" customHeight="1">
      <c r="C789" s="47"/>
      <c r="D789" s="47"/>
      <c r="E789" s="47"/>
      <c r="F789" s="47"/>
      <c r="G789" s="47"/>
      <c r="H789" s="47"/>
      <c r="I789" s="47"/>
      <c r="J789" s="219"/>
    </row>
    <row r="790" spans="3:10" ht="14.25" customHeight="1">
      <c r="C790" s="47"/>
      <c r="D790" s="47"/>
      <c r="E790" s="47"/>
      <c r="F790" s="47"/>
      <c r="G790" s="47"/>
      <c r="H790" s="47"/>
      <c r="I790" s="47"/>
      <c r="J790" s="219"/>
    </row>
    <row r="791" spans="3:10" ht="14.25" customHeight="1">
      <c r="C791" s="47"/>
      <c r="D791" s="47"/>
      <c r="E791" s="47"/>
      <c r="F791" s="47"/>
      <c r="G791" s="47"/>
      <c r="H791" s="47"/>
      <c r="I791" s="47"/>
      <c r="J791" s="219"/>
    </row>
    <row r="792" spans="3:10" ht="14.25" customHeight="1">
      <c r="C792" s="47"/>
      <c r="D792" s="47"/>
      <c r="E792" s="47"/>
      <c r="F792" s="47"/>
      <c r="G792" s="47"/>
      <c r="H792" s="47"/>
      <c r="I792" s="47"/>
      <c r="J792" s="219"/>
    </row>
    <row r="793" spans="3:10" ht="14.25" customHeight="1">
      <c r="C793" s="47"/>
      <c r="D793" s="47"/>
      <c r="E793" s="47"/>
      <c r="F793" s="47"/>
      <c r="G793" s="47"/>
      <c r="H793" s="47"/>
      <c r="I793" s="47"/>
      <c r="J793" s="219"/>
    </row>
    <row r="794" spans="3:10" ht="14.25" customHeight="1">
      <c r="C794" s="47"/>
      <c r="D794" s="47"/>
      <c r="E794" s="47"/>
      <c r="F794" s="47"/>
      <c r="G794" s="47"/>
      <c r="H794" s="47"/>
      <c r="I794" s="47"/>
      <c r="J794" s="219"/>
    </row>
    <row r="795" spans="3:10" ht="14.25" customHeight="1">
      <c r="C795" s="47"/>
      <c r="D795" s="47"/>
      <c r="E795" s="47"/>
      <c r="F795" s="47"/>
      <c r="G795" s="47"/>
      <c r="H795" s="47"/>
      <c r="I795" s="47"/>
      <c r="J795" s="219"/>
    </row>
    <row r="796" spans="3:10" ht="14.25" customHeight="1">
      <c r="C796" s="47"/>
      <c r="D796" s="47"/>
      <c r="E796" s="47"/>
      <c r="F796" s="47"/>
      <c r="G796" s="47"/>
      <c r="H796" s="47"/>
      <c r="I796" s="47"/>
      <c r="J796" s="219"/>
    </row>
    <row r="797" spans="3:10" ht="14.25" customHeight="1">
      <c r="C797" s="47"/>
      <c r="D797" s="47"/>
      <c r="E797" s="47"/>
      <c r="F797" s="47"/>
      <c r="G797" s="47"/>
      <c r="H797" s="47"/>
      <c r="I797" s="47"/>
      <c r="J797" s="219"/>
    </row>
    <row r="798" spans="3:10" ht="14.25" customHeight="1">
      <c r="C798" s="47"/>
      <c r="D798" s="47"/>
      <c r="E798" s="47"/>
      <c r="F798" s="47"/>
      <c r="G798" s="47"/>
      <c r="H798" s="47"/>
      <c r="I798" s="47"/>
      <c r="J798" s="219"/>
    </row>
    <row r="799" spans="3:10" ht="14.25" customHeight="1">
      <c r="C799" s="47"/>
      <c r="D799" s="47"/>
      <c r="E799" s="47"/>
      <c r="F799" s="47"/>
      <c r="G799" s="47"/>
      <c r="H799" s="47"/>
      <c r="I799" s="47"/>
      <c r="J799" s="219"/>
    </row>
    <row r="800" spans="3:10" ht="14.25" customHeight="1">
      <c r="C800" s="47"/>
      <c r="D800" s="47"/>
      <c r="E800" s="47"/>
      <c r="F800" s="47"/>
      <c r="G800" s="47"/>
      <c r="H800" s="47"/>
      <c r="I800" s="47"/>
      <c r="J800" s="219"/>
    </row>
    <row r="801" spans="3:10" ht="14.25" customHeight="1">
      <c r="C801" s="47"/>
      <c r="D801" s="47"/>
      <c r="E801" s="47"/>
      <c r="F801" s="47"/>
      <c r="G801" s="47"/>
      <c r="H801" s="47"/>
      <c r="I801" s="47"/>
      <c r="J801" s="219"/>
    </row>
    <row r="802" spans="3:10" ht="14.25" customHeight="1">
      <c r="C802" s="47"/>
      <c r="D802" s="47"/>
      <c r="E802" s="47"/>
      <c r="F802" s="47"/>
      <c r="G802" s="47"/>
      <c r="H802" s="47"/>
      <c r="I802" s="47"/>
      <c r="J802" s="219"/>
    </row>
    <row r="803" spans="3:10" ht="14.25" customHeight="1">
      <c r="C803" s="47"/>
      <c r="D803" s="47"/>
      <c r="E803" s="47"/>
      <c r="F803" s="47"/>
      <c r="G803" s="47"/>
      <c r="H803" s="47"/>
      <c r="I803" s="47"/>
      <c r="J803" s="219"/>
    </row>
    <row r="804" spans="3:10" ht="14.25" customHeight="1">
      <c r="C804" s="47"/>
      <c r="D804" s="47"/>
      <c r="E804" s="47"/>
      <c r="F804" s="47"/>
      <c r="G804" s="47"/>
      <c r="H804" s="47"/>
      <c r="I804" s="47"/>
      <c r="J804" s="219"/>
    </row>
    <row r="805" spans="3:10" ht="14.25" customHeight="1">
      <c r="C805" s="47"/>
      <c r="D805" s="47"/>
      <c r="E805" s="47"/>
      <c r="F805" s="47"/>
      <c r="G805" s="47"/>
      <c r="H805" s="47"/>
      <c r="I805" s="47"/>
      <c r="J805" s="219"/>
    </row>
    <row r="806" spans="3:10" ht="14.25" customHeight="1">
      <c r="C806" s="47"/>
      <c r="D806" s="47"/>
      <c r="E806" s="47"/>
      <c r="F806" s="47"/>
      <c r="G806" s="47"/>
      <c r="H806" s="47"/>
      <c r="I806" s="47"/>
      <c r="J806" s="219"/>
    </row>
    <row r="807" spans="3:10" ht="14.25" customHeight="1">
      <c r="C807" s="47"/>
      <c r="D807" s="47"/>
      <c r="E807" s="47"/>
      <c r="F807" s="47"/>
      <c r="G807" s="47"/>
      <c r="H807" s="47"/>
      <c r="I807" s="47"/>
      <c r="J807" s="219"/>
    </row>
    <row r="808" spans="3:10" ht="14.25" customHeight="1">
      <c r="C808" s="47"/>
      <c r="D808" s="47"/>
      <c r="E808" s="47"/>
      <c r="F808" s="47"/>
      <c r="G808" s="47"/>
      <c r="H808" s="47"/>
      <c r="I808" s="47"/>
      <c r="J808" s="219"/>
    </row>
    <row r="809" spans="3:10" ht="14.25" customHeight="1">
      <c r="C809" s="47"/>
      <c r="D809" s="47"/>
      <c r="E809" s="47"/>
      <c r="F809" s="47"/>
      <c r="G809" s="47"/>
      <c r="H809" s="47"/>
      <c r="I809" s="47"/>
      <c r="J809" s="219"/>
    </row>
    <row r="810" spans="3:10" ht="14.25" customHeight="1">
      <c r="C810" s="47"/>
      <c r="D810" s="47"/>
      <c r="E810" s="47"/>
      <c r="F810" s="47"/>
      <c r="G810" s="47"/>
      <c r="H810" s="47"/>
      <c r="I810" s="47"/>
      <c r="J810" s="219"/>
    </row>
    <row r="811" spans="3:10" ht="14.25" customHeight="1">
      <c r="C811" s="47"/>
      <c r="D811" s="47"/>
      <c r="E811" s="47"/>
      <c r="F811" s="47"/>
      <c r="G811" s="47"/>
      <c r="H811" s="47"/>
      <c r="I811" s="47"/>
      <c r="J811" s="219"/>
    </row>
    <row r="812" spans="3:10" ht="14.25" customHeight="1">
      <c r="C812" s="47"/>
      <c r="D812" s="47"/>
      <c r="E812" s="47"/>
      <c r="F812" s="47"/>
      <c r="G812" s="47"/>
      <c r="H812" s="47"/>
      <c r="I812" s="47"/>
      <c r="J812" s="219"/>
    </row>
    <row r="813" spans="3:10" ht="14.25" customHeight="1">
      <c r="C813" s="47"/>
      <c r="D813" s="47"/>
      <c r="E813" s="47"/>
      <c r="F813" s="47"/>
      <c r="G813" s="47"/>
      <c r="H813" s="47"/>
      <c r="I813" s="47"/>
      <c r="J813" s="219"/>
    </row>
    <row r="814" spans="3:10" ht="14.25" customHeight="1">
      <c r="C814" s="47"/>
      <c r="D814" s="47"/>
      <c r="E814" s="47"/>
      <c r="F814" s="47"/>
      <c r="G814" s="47"/>
      <c r="H814" s="47"/>
      <c r="I814" s="47"/>
      <c r="J814" s="219"/>
    </row>
    <row r="815" spans="3:10" ht="14.25" customHeight="1">
      <c r="C815" s="47"/>
      <c r="D815" s="47"/>
      <c r="E815" s="47"/>
      <c r="F815" s="47"/>
      <c r="G815" s="47"/>
      <c r="H815" s="47"/>
      <c r="I815" s="47"/>
      <c r="J815" s="219"/>
    </row>
    <row r="816" spans="3:10" ht="14.25" customHeight="1">
      <c r="C816" s="47"/>
      <c r="D816" s="47"/>
      <c r="E816" s="47"/>
      <c r="F816" s="47"/>
      <c r="G816" s="47"/>
      <c r="H816" s="47"/>
      <c r="I816" s="47"/>
      <c r="J816" s="219"/>
    </row>
    <row r="817" spans="3:10" ht="14.25" customHeight="1">
      <c r="C817" s="47"/>
      <c r="D817" s="47"/>
      <c r="E817" s="47"/>
      <c r="F817" s="47"/>
      <c r="G817" s="47"/>
      <c r="H817" s="47"/>
      <c r="I817" s="47"/>
      <c r="J817" s="219"/>
    </row>
    <row r="818" spans="3:10" ht="14.25" customHeight="1">
      <c r="C818" s="47"/>
      <c r="D818" s="47"/>
      <c r="E818" s="47"/>
      <c r="F818" s="47"/>
      <c r="G818" s="47"/>
      <c r="H818" s="47"/>
      <c r="I818" s="47"/>
      <c r="J818" s="219"/>
    </row>
    <row r="819" spans="3:10" ht="14.25" customHeight="1">
      <c r="C819" s="47"/>
      <c r="D819" s="47"/>
      <c r="E819" s="47"/>
      <c r="F819" s="47"/>
      <c r="G819" s="47"/>
      <c r="H819" s="47"/>
      <c r="I819" s="47"/>
      <c r="J819" s="219"/>
    </row>
    <row r="820" spans="3:10" ht="14.25" customHeight="1">
      <c r="C820" s="47"/>
      <c r="D820" s="47"/>
      <c r="E820" s="47"/>
      <c r="F820" s="47"/>
      <c r="G820" s="47"/>
      <c r="H820" s="47"/>
      <c r="I820" s="47"/>
      <c r="J820" s="219"/>
    </row>
    <row r="821" spans="3:10" ht="14.25" customHeight="1">
      <c r="C821" s="47"/>
      <c r="D821" s="47"/>
      <c r="E821" s="47"/>
      <c r="F821" s="47"/>
      <c r="G821" s="47"/>
      <c r="H821" s="47"/>
      <c r="I821" s="47"/>
      <c r="J821" s="219"/>
    </row>
    <row r="822" spans="3:10" ht="14.25" customHeight="1">
      <c r="C822" s="47"/>
      <c r="D822" s="47"/>
      <c r="E822" s="47"/>
      <c r="F822" s="47"/>
      <c r="G822" s="47"/>
      <c r="H822" s="47"/>
      <c r="I822" s="47"/>
      <c r="J822" s="219"/>
    </row>
    <row r="823" spans="3:10" ht="14.25" customHeight="1">
      <c r="C823" s="47"/>
      <c r="D823" s="47"/>
      <c r="E823" s="47"/>
      <c r="F823" s="47"/>
      <c r="G823" s="47"/>
      <c r="H823" s="47"/>
      <c r="I823" s="47"/>
      <c r="J823" s="219"/>
    </row>
    <row r="824" spans="3:10" ht="14.25" customHeight="1">
      <c r="C824" s="47"/>
      <c r="D824" s="47"/>
      <c r="E824" s="47"/>
      <c r="F824" s="47"/>
      <c r="G824" s="47"/>
      <c r="H824" s="47"/>
      <c r="I824" s="47"/>
      <c r="J824" s="219"/>
    </row>
    <row r="825" spans="3:10" ht="14.25" customHeight="1">
      <c r="C825" s="47"/>
      <c r="D825" s="47"/>
      <c r="E825" s="47"/>
      <c r="F825" s="47"/>
      <c r="G825" s="47"/>
      <c r="H825" s="47"/>
      <c r="I825" s="47"/>
      <c r="J825" s="219"/>
    </row>
    <row r="826" spans="3:10" ht="14.25" customHeight="1">
      <c r="C826" s="47"/>
      <c r="D826" s="47"/>
      <c r="E826" s="47"/>
      <c r="F826" s="47"/>
      <c r="G826" s="47"/>
      <c r="H826" s="47"/>
      <c r="I826" s="47"/>
      <c r="J826" s="219"/>
    </row>
    <row r="827" spans="3:10" ht="14.25" customHeight="1">
      <c r="C827" s="47"/>
      <c r="D827" s="47"/>
      <c r="E827" s="47"/>
      <c r="F827" s="47"/>
      <c r="G827" s="47"/>
      <c r="H827" s="47"/>
      <c r="I827" s="47"/>
      <c r="J827" s="219"/>
    </row>
    <row r="828" spans="3:10" ht="14.25" customHeight="1">
      <c r="C828" s="47"/>
      <c r="D828" s="47"/>
      <c r="E828" s="47"/>
      <c r="F828" s="47"/>
      <c r="G828" s="47"/>
      <c r="H828" s="47"/>
      <c r="I828" s="47"/>
      <c r="J828" s="219"/>
    </row>
    <row r="829" spans="3:10" ht="14.25" customHeight="1">
      <c r="C829" s="47"/>
      <c r="D829" s="47"/>
      <c r="E829" s="47"/>
      <c r="F829" s="47"/>
      <c r="G829" s="47"/>
      <c r="H829" s="47"/>
      <c r="I829" s="47"/>
      <c r="J829" s="219"/>
    </row>
    <row r="830" spans="3:10" ht="14.25" customHeight="1">
      <c r="C830" s="47"/>
      <c r="D830" s="47"/>
      <c r="E830" s="47"/>
      <c r="F830" s="47"/>
      <c r="G830" s="47"/>
      <c r="H830" s="47"/>
      <c r="I830" s="47"/>
      <c r="J830" s="219"/>
    </row>
    <row r="831" spans="3:10" ht="14.25" customHeight="1">
      <c r="C831" s="47"/>
      <c r="D831" s="47"/>
      <c r="E831" s="47"/>
      <c r="F831" s="47"/>
      <c r="G831" s="47"/>
      <c r="H831" s="47"/>
      <c r="I831" s="47"/>
      <c r="J831" s="219"/>
    </row>
    <row r="832" spans="3:10" ht="14.25" customHeight="1">
      <c r="C832" s="47"/>
      <c r="D832" s="47"/>
      <c r="E832" s="47"/>
      <c r="F832" s="47"/>
      <c r="G832" s="47"/>
      <c r="H832" s="47"/>
      <c r="I832" s="47"/>
      <c r="J832" s="219"/>
    </row>
    <row r="833" spans="3:10" ht="14.25" customHeight="1">
      <c r="C833" s="47"/>
      <c r="D833" s="47"/>
      <c r="E833" s="47"/>
      <c r="F833" s="47"/>
      <c r="G833" s="47"/>
      <c r="H833" s="47"/>
      <c r="I833" s="47"/>
      <c r="J833" s="219"/>
    </row>
    <row r="834" spans="3:10" ht="14.25" customHeight="1">
      <c r="C834" s="47"/>
      <c r="D834" s="47"/>
      <c r="E834" s="47"/>
      <c r="F834" s="47"/>
      <c r="G834" s="47"/>
      <c r="H834" s="47"/>
      <c r="I834" s="47"/>
      <c r="J834" s="219"/>
    </row>
    <row r="835" spans="3:10" ht="14.25" customHeight="1">
      <c r="C835" s="47"/>
      <c r="D835" s="47"/>
      <c r="E835" s="47"/>
      <c r="F835" s="47"/>
      <c r="G835" s="47"/>
      <c r="H835" s="47"/>
      <c r="I835" s="47"/>
      <c r="J835" s="219"/>
    </row>
    <row r="836" spans="3:10" ht="14.25" customHeight="1">
      <c r="C836" s="47"/>
      <c r="D836" s="47"/>
      <c r="E836" s="47"/>
      <c r="F836" s="47"/>
      <c r="G836" s="47"/>
      <c r="H836" s="47"/>
      <c r="I836" s="47"/>
      <c r="J836" s="219"/>
    </row>
    <row r="837" spans="3:10" ht="14.25" customHeight="1">
      <c r="C837" s="47"/>
      <c r="D837" s="47"/>
      <c r="E837" s="47"/>
      <c r="F837" s="47"/>
      <c r="G837" s="47"/>
      <c r="H837" s="47"/>
      <c r="I837" s="47"/>
      <c r="J837" s="219"/>
    </row>
    <row r="838" spans="3:10" ht="14.25" customHeight="1">
      <c r="C838" s="47"/>
      <c r="D838" s="47"/>
      <c r="E838" s="47"/>
      <c r="F838" s="47"/>
      <c r="G838" s="47"/>
      <c r="H838" s="47"/>
      <c r="I838" s="47"/>
      <c r="J838" s="219"/>
    </row>
    <row r="839" spans="3:10" ht="14.25" customHeight="1">
      <c r="C839" s="47"/>
      <c r="D839" s="47"/>
      <c r="E839" s="47"/>
      <c r="F839" s="47"/>
      <c r="G839" s="47"/>
      <c r="H839" s="47"/>
      <c r="I839" s="47"/>
      <c r="J839" s="219"/>
    </row>
    <row r="840" spans="3:10" ht="14.25" customHeight="1">
      <c r="C840" s="47"/>
      <c r="D840" s="47"/>
      <c r="E840" s="47"/>
      <c r="F840" s="47"/>
      <c r="G840" s="47"/>
      <c r="H840" s="47"/>
      <c r="I840" s="47"/>
      <c r="J840" s="219"/>
    </row>
    <row r="841" spans="3:10" ht="14.25" customHeight="1">
      <c r="C841" s="47"/>
      <c r="D841" s="47"/>
      <c r="E841" s="47"/>
      <c r="F841" s="47"/>
      <c r="G841" s="47"/>
      <c r="H841" s="47"/>
      <c r="I841" s="47"/>
      <c r="J841" s="219"/>
    </row>
    <row r="842" spans="3:10" ht="14.25" customHeight="1">
      <c r="C842" s="47"/>
      <c r="D842" s="47"/>
      <c r="E842" s="47"/>
      <c r="F842" s="47"/>
      <c r="G842" s="47"/>
      <c r="H842" s="47"/>
      <c r="I842" s="47"/>
      <c r="J842" s="219"/>
    </row>
    <row r="843" spans="3:10" ht="14.25" customHeight="1">
      <c r="C843" s="47"/>
      <c r="D843" s="47"/>
      <c r="E843" s="47"/>
      <c r="F843" s="47"/>
      <c r="G843" s="47"/>
      <c r="H843" s="47"/>
      <c r="I843" s="47"/>
      <c r="J843" s="219"/>
    </row>
    <row r="844" spans="3:10" ht="14.25" customHeight="1">
      <c r="C844" s="47"/>
      <c r="D844" s="47"/>
      <c r="E844" s="47"/>
      <c r="F844" s="47"/>
      <c r="G844" s="47"/>
      <c r="H844" s="47"/>
      <c r="I844" s="47"/>
      <c r="J844" s="219"/>
    </row>
    <row r="845" spans="3:10" ht="14.25" customHeight="1">
      <c r="C845" s="47"/>
      <c r="D845" s="47"/>
      <c r="E845" s="47"/>
      <c r="F845" s="47"/>
      <c r="G845" s="47"/>
      <c r="H845" s="47"/>
      <c r="I845" s="47"/>
      <c r="J845" s="219"/>
    </row>
    <row r="846" spans="3:10" ht="14.25" customHeight="1">
      <c r="C846" s="47"/>
      <c r="D846" s="47"/>
      <c r="E846" s="47"/>
      <c r="F846" s="47"/>
      <c r="G846" s="47"/>
      <c r="H846" s="47"/>
      <c r="I846" s="47"/>
      <c r="J846" s="219"/>
    </row>
    <row r="847" spans="3:10" ht="14.25" customHeight="1">
      <c r="C847" s="47"/>
      <c r="D847" s="47"/>
      <c r="E847" s="47"/>
      <c r="F847" s="47"/>
      <c r="G847" s="47"/>
      <c r="H847" s="47"/>
      <c r="I847" s="47"/>
      <c r="J847" s="219"/>
    </row>
    <row r="848" spans="3:10" ht="14.25" customHeight="1">
      <c r="C848" s="47"/>
      <c r="D848" s="47"/>
      <c r="E848" s="47"/>
      <c r="F848" s="47"/>
      <c r="G848" s="47"/>
      <c r="H848" s="47"/>
      <c r="I848" s="47"/>
      <c r="J848" s="219"/>
    </row>
    <row r="849" spans="3:10" ht="14.25" customHeight="1">
      <c r="C849" s="47"/>
      <c r="D849" s="47"/>
      <c r="E849" s="47"/>
      <c r="F849" s="47"/>
      <c r="G849" s="47"/>
      <c r="H849" s="47"/>
      <c r="I849" s="47"/>
      <c r="J849" s="219"/>
    </row>
    <row r="850" spans="3:10" ht="14.25" customHeight="1">
      <c r="C850" s="47"/>
      <c r="D850" s="47"/>
      <c r="E850" s="47"/>
      <c r="F850" s="47"/>
      <c r="G850" s="47"/>
      <c r="H850" s="47"/>
      <c r="I850" s="47"/>
      <c r="J850" s="219"/>
    </row>
    <row r="851" spans="3:10" ht="14.25" customHeight="1">
      <c r="C851" s="47"/>
      <c r="D851" s="47"/>
      <c r="E851" s="47"/>
      <c r="F851" s="47"/>
      <c r="G851" s="47"/>
      <c r="H851" s="47"/>
      <c r="I851" s="47"/>
      <c r="J851" s="219"/>
    </row>
    <row r="852" spans="3:10" ht="14.25" customHeight="1">
      <c r="C852" s="47"/>
      <c r="D852" s="47"/>
      <c r="E852" s="47"/>
      <c r="F852" s="47"/>
      <c r="G852" s="47"/>
      <c r="H852" s="47"/>
      <c r="I852" s="47"/>
      <c r="J852" s="219"/>
    </row>
    <row r="853" spans="3:10" ht="14.25" customHeight="1">
      <c r="C853" s="47"/>
      <c r="D853" s="47"/>
      <c r="E853" s="47"/>
      <c r="F853" s="47"/>
      <c r="G853" s="47"/>
      <c r="H853" s="47"/>
      <c r="I853" s="47"/>
      <c r="J853" s="219"/>
    </row>
    <row r="854" spans="3:10" ht="14.25" customHeight="1">
      <c r="C854" s="47"/>
      <c r="D854" s="47"/>
      <c r="E854" s="47"/>
      <c r="F854" s="47"/>
      <c r="G854" s="47"/>
      <c r="H854" s="47"/>
      <c r="I854" s="47"/>
      <c r="J854" s="219"/>
    </row>
    <row r="855" spans="3:10" ht="14.25" customHeight="1">
      <c r="C855" s="47"/>
      <c r="D855" s="47"/>
      <c r="E855" s="47"/>
      <c r="F855" s="47"/>
      <c r="G855" s="47"/>
      <c r="H855" s="47"/>
      <c r="I855" s="47"/>
      <c r="J855" s="219"/>
    </row>
    <row r="856" spans="3:10" ht="14.25" customHeight="1">
      <c r="C856" s="47"/>
      <c r="D856" s="47"/>
      <c r="E856" s="47"/>
      <c r="F856" s="47"/>
      <c r="G856" s="47"/>
      <c r="H856" s="47"/>
      <c r="I856" s="47"/>
      <c r="J856" s="219"/>
    </row>
    <row r="857" spans="3:10" ht="14.25" customHeight="1">
      <c r="C857" s="47"/>
      <c r="D857" s="47"/>
      <c r="E857" s="47"/>
      <c r="F857" s="47"/>
      <c r="G857" s="47"/>
      <c r="H857" s="47"/>
      <c r="I857" s="47"/>
      <c r="J857" s="219"/>
    </row>
    <row r="858" spans="3:10" ht="14.25" customHeight="1">
      <c r="C858" s="47"/>
      <c r="D858" s="47"/>
      <c r="E858" s="47"/>
      <c r="F858" s="47"/>
      <c r="G858" s="47"/>
      <c r="H858" s="47"/>
      <c r="I858" s="47"/>
      <c r="J858" s="219"/>
    </row>
    <row r="859" spans="3:10" ht="14.25" customHeight="1">
      <c r="C859" s="47"/>
      <c r="D859" s="47"/>
      <c r="E859" s="47"/>
      <c r="F859" s="47"/>
      <c r="G859" s="47"/>
      <c r="H859" s="47"/>
      <c r="I859" s="47"/>
      <c r="J859" s="219"/>
    </row>
    <row r="860" spans="3:10" ht="14.25" customHeight="1">
      <c r="C860" s="47"/>
      <c r="D860" s="47"/>
      <c r="E860" s="47"/>
      <c r="F860" s="47"/>
      <c r="G860" s="47"/>
      <c r="H860" s="47"/>
      <c r="I860" s="47"/>
      <c r="J860" s="219"/>
    </row>
    <row r="861" spans="3:10" ht="14.25" customHeight="1">
      <c r="C861" s="47"/>
      <c r="D861" s="47"/>
      <c r="E861" s="47"/>
      <c r="F861" s="47"/>
      <c r="G861" s="47"/>
      <c r="H861" s="47"/>
      <c r="I861" s="47"/>
      <c r="J861" s="219"/>
    </row>
    <row r="862" spans="3:10" ht="14.25" customHeight="1">
      <c r="C862" s="47"/>
      <c r="D862" s="47"/>
      <c r="E862" s="47"/>
      <c r="F862" s="47"/>
      <c r="G862" s="47"/>
      <c r="H862" s="47"/>
      <c r="I862" s="47"/>
      <c r="J862" s="219"/>
    </row>
    <row r="863" spans="3:10" ht="14.25" customHeight="1">
      <c r="C863" s="47"/>
      <c r="D863" s="47"/>
      <c r="E863" s="47"/>
      <c r="F863" s="47"/>
      <c r="G863" s="47"/>
      <c r="H863" s="47"/>
      <c r="I863" s="47"/>
      <c r="J863" s="219"/>
    </row>
    <row r="864" spans="3:10" ht="14.25" customHeight="1">
      <c r="C864" s="47"/>
      <c r="D864" s="47"/>
      <c r="E864" s="47"/>
      <c r="F864" s="47"/>
      <c r="G864" s="47"/>
      <c r="H864" s="47"/>
      <c r="I864" s="47"/>
      <c r="J864" s="219"/>
    </row>
    <row r="865" spans="3:10" ht="14.25" customHeight="1">
      <c r="C865" s="47"/>
      <c r="D865" s="47"/>
      <c r="E865" s="47"/>
      <c r="F865" s="47"/>
      <c r="G865" s="47"/>
      <c r="H865" s="47"/>
      <c r="I865" s="47"/>
      <c r="J865" s="219"/>
    </row>
    <row r="866" spans="3:10" ht="14.25" customHeight="1">
      <c r="C866" s="47"/>
      <c r="D866" s="47"/>
      <c r="E866" s="47"/>
      <c r="F866" s="47"/>
      <c r="G866" s="47"/>
      <c r="H866" s="47"/>
      <c r="I866" s="47"/>
      <c r="J866" s="219"/>
    </row>
    <row r="867" spans="3:10" ht="14.25" customHeight="1">
      <c r="C867" s="47"/>
      <c r="D867" s="47"/>
      <c r="E867" s="47"/>
      <c r="F867" s="47"/>
      <c r="G867" s="47"/>
      <c r="H867" s="47"/>
      <c r="I867" s="47"/>
      <c r="J867" s="219"/>
    </row>
    <row r="868" spans="3:10" ht="14.25" customHeight="1">
      <c r="C868" s="47"/>
      <c r="D868" s="47"/>
      <c r="E868" s="47"/>
      <c r="F868" s="47"/>
      <c r="G868" s="47"/>
      <c r="H868" s="47"/>
      <c r="I868" s="47"/>
      <c r="J868" s="219"/>
    </row>
    <row r="869" spans="3:10" ht="14.25" customHeight="1">
      <c r="C869" s="47"/>
      <c r="D869" s="47"/>
      <c r="E869" s="47"/>
      <c r="F869" s="47"/>
      <c r="G869" s="47"/>
      <c r="H869" s="47"/>
      <c r="I869" s="47"/>
      <c r="J869" s="219"/>
    </row>
    <row r="870" spans="3:10" ht="14.25" customHeight="1">
      <c r="C870" s="47"/>
      <c r="D870" s="47"/>
      <c r="E870" s="47"/>
      <c r="F870" s="47"/>
      <c r="G870" s="47"/>
      <c r="H870" s="47"/>
      <c r="I870" s="47"/>
      <c r="J870" s="219"/>
    </row>
    <row r="871" spans="3:10" ht="14.25" customHeight="1">
      <c r="C871" s="47"/>
      <c r="D871" s="47"/>
      <c r="E871" s="47"/>
      <c r="F871" s="47"/>
      <c r="G871" s="47"/>
      <c r="H871" s="47"/>
      <c r="I871" s="47"/>
      <c r="J871" s="219"/>
    </row>
    <row r="872" spans="3:10" ht="14.25" customHeight="1">
      <c r="C872" s="47"/>
      <c r="D872" s="47"/>
      <c r="E872" s="47"/>
      <c r="F872" s="47"/>
      <c r="G872" s="47"/>
      <c r="H872" s="47"/>
      <c r="I872" s="47"/>
      <c r="J872" s="219"/>
    </row>
    <row r="873" spans="3:10" ht="14.25" customHeight="1">
      <c r="C873" s="47"/>
      <c r="D873" s="47"/>
      <c r="E873" s="47"/>
      <c r="F873" s="47"/>
      <c r="G873" s="47"/>
      <c r="H873" s="47"/>
      <c r="I873" s="47"/>
      <c r="J873" s="219"/>
    </row>
    <row r="874" spans="3:10" ht="14.25" customHeight="1">
      <c r="C874" s="47"/>
      <c r="D874" s="47"/>
      <c r="E874" s="47"/>
      <c r="F874" s="47"/>
      <c r="G874" s="47"/>
      <c r="H874" s="47"/>
      <c r="I874" s="47"/>
      <c r="J874" s="219"/>
    </row>
    <row r="875" spans="3:10" ht="14.25" customHeight="1">
      <c r="C875" s="47"/>
      <c r="D875" s="47"/>
      <c r="E875" s="47"/>
      <c r="F875" s="47"/>
      <c r="G875" s="47"/>
      <c r="H875" s="47"/>
      <c r="I875" s="47"/>
      <c r="J875" s="219"/>
    </row>
    <row r="876" spans="3:10" ht="14.25" customHeight="1">
      <c r="C876" s="47"/>
      <c r="D876" s="47"/>
      <c r="E876" s="47"/>
      <c r="F876" s="47"/>
      <c r="G876" s="47"/>
      <c r="H876" s="47"/>
      <c r="I876" s="47"/>
      <c r="J876" s="219"/>
    </row>
    <row r="877" spans="3:10" ht="14.25" customHeight="1">
      <c r="C877" s="47"/>
      <c r="D877" s="47"/>
      <c r="E877" s="47"/>
      <c r="F877" s="47"/>
      <c r="G877" s="47"/>
      <c r="H877" s="47"/>
      <c r="I877" s="47"/>
      <c r="J877" s="219"/>
    </row>
    <row r="878" spans="3:10" ht="14.25" customHeight="1">
      <c r="C878" s="47"/>
      <c r="D878" s="47"/>
      <c r="E878" s="47"/>
      <c r="F878" s="47"/>
      <c r="G878" s="47"/>
      <c r="H878" s="47"/>
      <c r="I878" s="47"/>
      <c r="J878" s="219"/>
    </row>
    <row r="879" spans="3:10" ht="14.25" customHeight="1">
      <c r="C879" s="47"/>
      <c r="D879" s="47"/>
      <c r="E879" s="47"/>
      <c r="F879" s="47"/>
      <c r="G879" s="47"/>
      <c r="H879" s="47"/>
      <c r="I879" s="47"/>
      <c r="J879" s="219"/>
    </row>
    <row r="880" spans="3:10" ht="14.25" customHeight="1">
      <c r="C880" s="47"/>
      <c r="D880" s="47"/>
      <c r="E880" s="47"/>
      <c r="F880" s="47"/>
      <c r="G880" s="47"/>
      <c r="H880" s="47"/>
      <c r="I880" s="47"/>
      <c r="J880" s="219"/>
    </row>
    <row r="881" spans="3:10" ht="14.25" customHeight="1">
      <c r="C881" s="47"/>
      <c r="D881" s="47"/>
      <c r="E881" s="47"/>
      <c r="F881" s="47"/>
      <c r="G881" s="47"/>
      <c r="H881" s="47"/>
      <c r="I881" s="47"/>
      <c r="J881" s="219"/>
    </row>
    <row r="882" spans="3:10" ht="14.25" customHeight="1">
      <c r="C882" s="47"/>
      <c r="D882" s="47"/>
      <c r="E882" s="47"/>
      <c r="F882" s="47"/>
      <c r="G882" s="47"/>
      <c r="H882" s="47"/>
      <c r="I882" s="47"/>
      <c r="J882" s="219"/>
    </row>
    <row r="883" spans="3:10" ht="14.25" customHeight="1">
      <c r="C883" s="47"/>
      <c r="D883" s="47"/>
      <c r="E883" s="47"/>
      <c r="F883" s="47"/>
      <c r="G883" s="47"/>
      <c r="H883" s="47"/>
      <c r="I883" s="47"/>
      <c r="J883" s="219"/>
    </row>
    <row r="884" spans="3:10" ht="14.25" customHeight="1">
      <c r="C884" s="47"/>
      <c r="D884" s="47"/>
      <c r="E884" s="47"/>
      <c r="F884" s="47"/>
      <c r="G884" s="47"/>
      <c r="H884" s="47"/>
      <c r="I884" s="47"/>
      <c r="J884" s="219"/>
    </row>
    <row r="885" spans="3:10" ht="14.25" customHeight="1">
      <c r="C885" s="47"/>
      <c r="D885" s="47"/>
      <c r="E885" s="47"/>
      <c r="F885" s="47"/>
      <c r="G885" s="47"/>
      <c r="H885" s="47"/>
      <c r="I885" s="47"/>
      <c r="J885" s="219"/>
    </row>
    <row r="886" spans="3:10" ht="14.25" customHeight="1">
      <c r="C886" s="47"/>
      <c r="D886" s="47"/>
      <c r="E886" s="47"/>
      <c r="F886" s="47"/>
      <c r="G886" s="47"/>
      <c r="H886" s="47"/>
      <c r="I886" s="47"/>
      <c r="J886" s="219"/>
    </row>
    <row r="887" spans="3:10" ht="14.25" customHeight="1">
      <c r="C887" s="47"/>
      <c r="D887" s="47"/>
      <c r="E887" s="47"/>
      <c r="F887" s="47"/>
      <c r="G887" s="47"/>
      <c r="H887" s="47"/>
      <c r="I887" s="47"/>
      <c r="J887" s="219"/>
    </row>
    <row r="888" spans="3:10" ht="14.25" customHeight="1">
      <c r="C888" s="47"/>
      <c r="D888" s="47"/>
      <c r="E888" s="47"/>
      <c r="F888" s="47"/>
      <c r="G888" s="47"/>
      <c r="H888" s="47"/>
      <c r="I888" s="47"/>
      <c r="J888" s="219"/>
    </row>
    <row r="889" spans="3:10" ht="14.25" customHeight="1">
      <c r="C889" s="47"/>
      <c r="D889" s="47"/>
      <c r="E889" s="47"/>
      <c r="F889" s="47"/>
      <c r="G889" s="47"/>
      <c r="H889" s="47"/>
      <c r="I889" s="47"/>
      <c r="J889" s="219"/>
    </row>
    <row r="890" spans="3:10" ht="14.25" customHeight="1">
      <c r="C890" s="47"/>
      <c r="D890" s="47"/>
      <c r="E890" s="47"/>
      <c r="F890" s="47"/>
      <c r="G890" s="47"/>
      <c r="H890" s="47"/>
      <c r="I890" s="47"/>
      <c r="J890" s="219"/>
    </row>
    <row r="891" spans="3:10" ht="14.25" customHeight="1">
      <c r="C891" s="47"/>
      <c r="D891" s="47"/>
      <c r="E891" s="47"/>
      <c r="F891" s="47"/>
      <c r="G891" s="47"/>
      <c r="H891" s="47"/>
      <c r="I891" s="47"/>
      <c r="J891" s="219"/>
    </row>
    <row r="892" spans="3:10" ht="14.25" customHeight="1">
      <c r="C892" s="47"/>
      <c r="D892" s="47"/>
      <c r="E892" s="47"/>
      <c r="F892" s="47"/>
      <c r="G892" s="47"/>
      <c r="H892" s="47"/>
      <c r="I892" s="47"/>
      <c r="J892" s="219"/>
    </row>
    <row r="893" spans="3:10" ht="14.25" customHeight="1">
      <c r="C893" s="47"/>
      <c r="D893" s="47"/>
      <c r="E893" s="47"/>
      <c r="F893" s="47"/>
      <c r="G893" s="47"/>
      <c r="H893" s="47"/>
      <c r="I893" s="47"/>
      <c r="J893" s="219"/>
    </row>
    <row r="894" spans="3:10" ht="14.25" customHeight="1">
      <c r="C894" s="47"/>
      <c r="D894" s="47"/>
      <c r="E894" s="47"/>
      <c r="F894" s="47"/>
      <c r="G894" s="47"/>
      <c r="H894" s="47"/>
      <c r="I894" s="47"/>
      <c r="J894" s="219"/>
    </row>
    <row r="895" spans="3:10" ht="14.25" customHeight="1">
      <c r="C895" s="47"/>
      <c r="D895" s="47"/>
      <c r="E895" s="47"/>
      <c r="F895" s="47"/>
      <c r="G895" s="47"/>
      <c r="H895" s="47"/>
      <c r="I895" s="47"/>
      <c r="J895" s="219"/>
    </row>
    <row r="896" spans="3:10" ht="14.25" customHeight="1">
      <c r="C896" s="47"/>
      <c r="D896" s="47"/>
      <c r="E896" s="47"/>
      <c r="F896" s="47"/>
      <c r="G896" s="47"/>
      <c r="H896" s="47"/>
      <c r="I896" s="47"/>
      <c r="J896" s="219"/>
    </row>
    <row r="897" spans="3:10" ht="14.25" customHeight="1">
      <c r="C897" s="47"/>
      <c r="D897" s="47"/>
      <c r="E897" s="47"/>
      <c r="F897" s="47"/>
      <c r="G897" s="47"/>
      <c r="H897" s="47"/>
      <c r="I897" s="47"/>
      <c r="J897" s="219"/>
    </row>
    <row r="898" spans="3:10" ht="14.25" customHeight="1">
      <c r="C898" s="47"/>
      <c r="D898" s="47"/>
      <c r="E898" s="47"/>
      <c r="F898" s="47"/>
      <c r="G898" s="47"/>
      <c r="H898" s="47"/>
      <c r="I898" s="47"/>
      <c r="J898" s="219"/>
    </row>
    <row r="899" spans="3:10" ht="14.25" customHeight="1">
      <c r="C899" s="47"/>
      <c r="D899" s="47"/>
      <c r="E899" s="47"/>
      <c r="F899" s="47"/>
      <c r="G899" s="47"/>
      <c r="H899" s="47"/>
      <c r="I899" s="47"/>
      <c r="J899" s="219"/>
    </row>
    <row r="900" spans="3:10" ht="14.25" customHeight="1">
      <c r="C900" s="47"/>
      <c r="D900" s="47"/>
      <c r="E900" s="47"/>
      <c r="F900" s="47"/>
      <c r="G900" s="47"/>
      <c r="H900" s="47"/>
      <c r="I900" s="47"/>
      <c r="J900" s="219"/>
    </row>
    <row r="901" spans="3:10" ht="14.25" customHeight="1">
      <c r="C901" s="47"/>
      <c r="D901" s="47"/>
      <c r="E901" s="47"/>
      <c r="F901" s="47"/>
      <c r="G901" s="47"/>
      <c r="H901" s="47"/>
      <c r="I901" s="47"/>
      <c r="J901" s="219"/>
    </row>
    <row r="902" spans="3:10" ht="14.25" customHeight="1">
      <c r="C902" s="47"/>
      <c r="D902" s="47"/>
      <c r="E902" s="47"/>
      <c r="F902" s="47"/>
      <c r="G902" s="47"/>
      <c r="H902" s="47"/>
      <c r="I902" s="47"/>
      <c r="J902" s="219"/>
    </row>
    <row r="903" spans="3:10" ht="14.25" customHeight="1">
      <c r="C903" s="47"/>
      <c r="D903" s="47"/>
      <c r="E903" s="47"/>
      <c r="F903" s="47"/>
      <c r="G903" s="47"/>
      <c r="H903" s="47"/>
      <c r="I903" s="47"/>
      <c r="J903" s="219"/>
    </row>
    <row r="904" spans="3:10" ht="14.25" customHeight="1">
      <c r="C904" s="47"/>
      <c r="D904" s="47"/>
      <c r="E904" s="47"/>
      <c r="F904" s="47"/>
      <c r="G904" s="47"/>
      <c r="H904" s="47"/>
      <c r="I904" s="47"/>
      <c r="J904" s="219"/>
    </row>
    <row r="905" spans="3:10" ht="14.25" customHeight="1">
      <c r="C905" s="47"/>
      <c r="D905" s="47"/>
      <c r="E905" s="47"/>
      <c r="F905" s="47"/>
      <c r="G905" s="47"/>
      <c r="H905" s="47"/>
      <c r="I905" s="47"/>
      <c r="J905" s="219"/>
    </row>
    <row r="906" spans="3:10" ht="14.25" customHeight="1">
      <c r="C906" s="47"/>
      <c r="D906" s="47"/>
      <c r="E906" s="47"/>
      <c r="F906" s="47"/>
      <c r="G906" s="47"/>
      <c r="H906" s="47"/>
      <c r="I906" s="47"/>
      <c r="J906" s="219"/>
    </row>
    <row r="907" spans="3:10" ht="14.25" customHeight="1">
      <c r="C907" s="47"/>
      <c r="D907" s="47"/>
      <c r="E907" s="47"/>
      <c r="F907" s="47"/>
      <c r="G907" s="47"/>
      <c r="H907" s="47"/>
      <c r="I907" s="47"/>
      <c r="J907" s="219"/>
    </row>
    <row r="908" spans="3:10" ht="14.25" customHeight="1">
      <c r="C908" s="47"/>
      <c r="D908" s="47"/>
      <c r="E908" s="47"/>
      <c r="F908" s="47"/>
      <c r="G908" s="47"/>
      <c r="H908" s="47"/>
      <c r="I908" s="47"/>
      <c r="J908" s="219"/>
    </row>
    <row r="909" spans="3:10" ht="14.25" customHeight="1">
      <c r="C909" s="47"/>
      <c r="D909" s="47"/>
      <c r="E909" s="47"/>
      <c r="F909" s="47"/>
      <c r="G909" s="47"/>
      <c r="H909" s="47"/>
      <c r="I909" s="47"/>
      <c r="J909" s="219"/>
    </row>
    <row r="910" spans="3:10" ht="14.25" customHeight="1">
      <c r="C910" s="47"/>
      <c r="D910" s="47"/>
      <c r="E910" s="47"/>
      <c r="F910" s="47"/>
      <c r="G910" s="47"/>
      <c r="H910" s="47"/>
      <c r="I910" s="47"/>
      <c r="J910" s="219"/>
    </row>
    <row r="911" spans="3:10" ht="14.25" customHeight="1">
      <c r="C911" s="47"/>
      <c r="D911" s="47"/>
      <c r="E911" s="47"/>
      <c r="F911" s="47"/>
      <c r="G911" s="47"/>
      <c r="H911" s="47"/>
      <c r="I911" s="47"/>
      <c r="J911" s="219"/>
    </row>
    <row r="912" spans="3:10" ht="14.25" customHeight="1">
      <c r="C912" s="47"/>
      <c r="D912" s="47"/>
      <c r="E912" s="47"/>
      <c r="F912" s="47"/>
      <c r="G912" s="47"/>
      <c r="H912" s="47"/>
      <c r="I912" s="47"/>
      <c r="J912" s="219"/>
    </row>
    <row r="913" spans="3:10" ht="14.25" customHeight="1">
      <c r="C913" s="47"/>
      <c r="D913" s="47"/>
      <c r="E913" s="47"/>
      <c r="F913" s="47"/>
      <c r="G913" s="47"/>
      <c r="H913" s="47"/>
      <c r="I913" s="47"/>
      <c r="J913" s="219"/>
    </row>
    <row r="914" spans="3:10" ht="14.25" customHeight="1">
      <c r="C914" s="47"/>
      <c r="D914" s="47"/>
      <c r="E914" s="47"/>
      <c r="F914" s="47"/>
      <c r="G914" s="47"/>
      <c r="H914" s="47"/>
      <c r="I914" s="47"/>
      <c r="J914" s="219"/>
    </row>
    <row r="915" spans="3:10" ht="14.25" customHeight="1">
      <c r="C915" s="47"/>
      <c r="D915" s="47"/>
      <c r="E915" s="47"/>
      <c r="F915" s="47"/>
      <c r="G915" s="47"/>
      <c r="H915" s="47"/>
      <c r="I915" s="47"/>
      <c r="J915" s="219"/>
    </row>
    <row r="916" spans="3:10" ht="14.25" customHeight="1">
      <c r="C916" s="47"/>
      <c r="D916" s="47"/>
      <c r="E916" s="47"/>
      <c r="F916" s="47"/>
      <c r="G916" s="47"/>
      <c r="H916" s="47"/>
      <c r="I916" s="47"/>
      <c r="J916" s="219"/>
    </row>
    <row r="917" spans="3:10" ht="14.25" customHeight="1">
      <c r="C917" s="47"/>
      <c r="D917" s="47"/>
      <c r="E917" s="47"/>
      <c r="F917" s="47"/>
      <c r="G917" s="47"/>
      <c r="H917" s="47"/>
      <c r="I917" s="47"/>
      <c r="J917" s="219"/>
    </row>
    <row r="918" spans="3:10" ht="14.25" customHeight="1">
      <c r="C918" s="47"/>
      <c r="D918" s="47"/>
      <c r="E918" s="47"/>
      <c r="F918" s="47"/>
      <c r="G918" s="47"/>
      <c r="H918" s="47"/>
      <c r="I918" s="47"/>
      <c r="J918" s="219"/>
    </row>
    <row r="919" spans="3:10" ht="14.25" customHeight="1">
      <c r="C919" s="47"/>
      <c r="D919" s="47"/>
      <c r="E919" s="47"/>
      <c r="F919" s="47"/>
      <c r="G919" s="47"/>
      <c r="H919" s="47"/>
      <c r="I919" s="47"/>
      <c r="J919" s="219"/>
    </row>
    <row r="920" spans="3:10" ht="14.25" customHeight="1">
      <c r="C920" s="47"/>
      <c r="D920" s="47"/>
      <c r="E920" s="47"/>
      <c r="F920" s="47"/>
      <c r="G920" s="47"/>
      <c r="H920" s="47"/>
      <c r="I920" s="47"/>
      <c r="J920" s="219"/>
    </row>
    <row r="921" spans="3:10" ht="14.25" customHeight="1">
      <c r="C921" s="47"/>
      <c r="D921" s="47"/>
      <c r="E921" s="47"/>
      <c r="F921" s="47"/>
      <c r="G921" s="47"/>
      <c r="H921" s="47"/>
      <c r="I921" s="47"/>
      <c r="J921" s="219"/>
    </row>
    <row r="922" spans="3:10" ht="14.25" customHeight="1">
      <c r="C922" s="47"/>
      <c r="D922" s="47"/>
      <c r="E922" s="47"/>
      <c r="F922" s="47"/>
      <c r="G922" s="47"/>
      <c r="H922" s="47"/>
      <c r="I922" s="47"/>
      <c r="J922" s="219"/>
    </row>
    <row r="923" spans="3:10" ht="14.25" customHeight="1">
      <c r="C923" s="47"/>
      <c r="D923" s="47"/>
      <c r="E923" s="47"/>
      <c r="F923" s="47"/>
      <c r="G923" s="47"/>
      <c r="H923" s="47"/>
      <c r="I923" s="47"/>
      <c r="J923" s="219"/>
    </row>
    <row r="924" spans="3:10" ht="14.25" customHeight="1">
      <c r="C924" s="47"/>
      <c r="D924" s="47"/>
      <c r="E924" s="47"/>
      <c r="F924" s="47"/>
      <c r="G924" s="47"/>
      <c r="H924" s="47"/>
      <c r="I924" s="47"/>
      <c r="J924" s="219"/>
    </row>
    <row r="925" spans="3:10" ht="14.25" customHeight="1">
      <c r="C925" s="47"/>
      <c r="D925" s="47"/>
      <c r="E925" s="47"/>
      <c r="F925" s="47"/>
      <c r="G925" s="47"/>
      <c r="H925" s="47"/>
      <c r="I925" s="47"/>
      <c r="J925" s="219"/>
    </row>
    <row r="926" spans="3:10" ht="14.25" customHeight="1">
      <c r="C926" s="47"/>
      <c r="D926" s="47"/>
      <c r="E926" s="47"/>
      <c r="F926" s="47"/>
      <c r="G926" s="47"/>
      <c r="H926" s="47"/>
      <c r="I926" s="47"/>
      <c r="J926" s="219"/>
    </row>
    <row r="927" spans="3:10" ht="14.25" customHeight="1">
      <c r="C927" s="47"/>
      <c r="D927" s="47"/>
      <c r="E927" s="47"/>
      <c r="F927" s="47"/>
      <c r="G927" s="47"/>
      <c r="H927" s="47"/>
      <c r="I927" s="47"/>
      <c r="J927" s="219"/>
    </row>
    <row r="928" spans="3:10" ht="14.25" customHeight="1">
      <c r="C928" s="47"/>
      <c r="D928" s="47"/>
      <c r="E928" s="47"/>
      <c r="F928" s="47"/>
      <c r="G928" s="47"/>
      <c r="H928" s="47"/>
      <c r="I928" s="47"/>
      <c r="J928" s="219"/>
    </row>
    <row r="929" spans="3:10" ht="14.25" customHeight="1">
      <c r="C929" s="47"/>
      <c r="D929" s="47"/>
      <c r="E929" s="47"/>
      <c r="F929" s="47"/>
      <c r="G929" s="47"/>
      <c r="H929" s="47"/>
      <c r="I929" s="47"/>
      <c r="J929" s="219"/>
    </row>
    <row r="930" spans="3:10" ht="14.25" customHeight="1">
      <c r="C930" s="47"/>
      <c r="D930" s="47"/>
      <c r="E930" s="47"/>
      <c r="F930" s="47"/>
      <c r="G930" s="47"/>
      <c r="H930" s="47"/>
      <c r="I930" s="47"/>
      <c r="J930" s="219"/>
    </row>
    <row r="931" spans="3:10" ht="14.25" customHeight="1">
      <c r="C931" s="47"/>
      <c r="D931" s="47"/>
      <c r="E931" s="47"/>
      <c r="F931" s="47"/>
      <c r="G931" s="47"/>
      <c r="H931" s="47"/>
      <c r="I931" s="47"/>
      <c r="J931" s="219"/>
    </row>
    <row r="932" spans="3:10" ht="14.25" customHeight="1">
      <c r="C932" s="47"/>
      <c r="D932" s="47"/>
      <c r="E932" s="47"/>
      <c r="F932" s="47"/>
      <c r="G932" s="47"/>
      <c r="H932" s="47"/>
      <c r="I932" s="47"/>
      <c r="J932" s="219"/>
    </row>
    <row r="933" spans="3:10" ht="14.25" customHeight="1">
      <c r="C933" s="47"/>
      <c r="D933" s="47"/>
      <c r="E933" s="47"/>
      <c r="F933" s="47"/>
      <c r="G933" s="47"/>
      <c r="H933" s="47"/>
      <c r="I933" s="47"/>
      <c r="J933" s="219"/>
    </row>
    <row r="934" spans="3:10" ht="14.25" customHeight="1">
      <c r="C934" s="47"/>
      <c r="D934" s="47"/>
      <c r="E934" s="47"/>
      <c r="F934" s="47"/>
      <c r="G934" s="47"/>
      <c r="H934" s="47"/>
      <c r="I934" s="47"/>
      <c r="J934" s="219"/>
    </row>
    <row r="935" spans="3:10" ht="14.25" customHeight="1">
      <c r="C935" s="47"/>
      <c r="D935" s="47"/>
      <c r="E935" s="47"/>
      <c r="F935" s="47"/>
      <c r="G935" s="47"/>
      <c r="H935" s="47"/>
      <c r="I935" s="47"/>
      <c r="J935" s="219"/>
    </row>
    <row r="936" spans="3:10" ht="14.25" customHeight="1">
      <c r="C936" s="47"/>
      <c r="D936" s="47"/>
      <c r="E936" s="47"/>
      <c r="F936" s="47"/>
      <c r="G936" s="47"/>
      <c r="H936" s="47"/>
      <c r="I936" s="47"/>
      <c r="J936" s="219"/>
    </row>
    <row r="937" spans="3:10" ht="14.25" customHeight="1">
      <c r="C937" s="47"/>
      <c r="D937" s="47"/>
      <c r="E937" s="47"/>
      <c r="F937" s="47"/>
      <c r="G937" s="47"/>
      <c r="H937" s="47"/>
      <c r="I937" s="47"/>
      <c r="J937" s="219"/>
    </row>
    <row r="938" spans="3:10" ht="14.25" customHeight="1">
      <c r="C938" s="47"/>
      <c r="D938" s="47"/>
      <c r="E938" s="47"/>
      <c r="F938" s="47"/>
      <c r="G938" s="47"/>
      <c r="H938" s="47"/>
      <c r="I938" s="47"/>
      <c r="J938" s="219"/>
    </row>
    <row r="939" spans="3:10" ht="14.25" customHeight="1">
      <c r="C939" s="47"/>
      <c r="D939" s="47"/>
      <c r="E939" s="47"/>
      <c r="F939" s="47"/>
      <c r="G939" s="47"/>
      <c r="H939" s="47"/>
      <c r="I939" s="47"/>
      <c r="J939" s="219"/>
    </row>
    <row r="940" spans="3:10" ht="14.25" customHeight="1">
      <c r="C940" s="47"/>
      <c r="D940" s="47"/>
      <c r="E940" s="47"/>
      <c r="F940" s="47"/>
      <c r="G940" s="47"/>
      <c r="H940" s="47"/>
      <c r="I940" s="47"/>
      <c r="J940" s="219"/>
    </row>
    <row r="941" spans="3:10" ht="14.25" customHeight="1">
      <c r="C941" s="47"/>
      <c r="D941" s="47"/>
      <c r="E941" s="47"/>
      <c r="F941" s="47"/>
      <c r="G941" s="47"/>
      <c r="H941" s="47"/>
      <c r="I941" s="47"/>
      <c r="J941" s="219"/>
    </row>
    <row r="942" spans="3:10" ht="14.25" customHeight="1">
      <c r="C942" s="47"/>
      <c r="D942" s="47"/>
      <c r="E942" s="47"/>
      <c r="F942" s="47"/>
      <c r="G942" s="47"/>
      <c r="H942" s="47"/>
      <c r="I942" s="47"/>
      <c r="J942" s="219"/>
    </row>
    <row r="943" spans="3:10" ht="14.25" customHeight="1">
      <c r="C943" s="47"/>
      <c r="D943" s="47"/>
      <c r="E943" s="47"/>
      <c r="F943" s="47"/>
      <c r="G943" s="47"/>
      <c r="H943" s="47"/>
      <c r="I943" s="47"/>
      <c r="J943" s="219"/>
    </row>
    <row r="944" spans="3:10" ht="14.25" customHeight="1">
      <c r="C944" s="47"/>
      <c r="D944" s="47"/>
      <c r="E944" s="47"/>
      <c r="F944" s="47"/>
      <c r="G944" s="47"/>
      <c r="H944" s="47"/>
      <c r="I944" s="47"/>
      <c r="J944" s="219"/>
    </row>
    <row r="945" spans="3:10" ht="14.25" customHeight="1">
      <c r="C945" s="47"/>
      <c r="D945" s="47"/>
      <c r="E945" s="47"/>
      <c r="F945" s="47"/>
      <c r="G945" s="47"/>
      <c r="H945" s="47"/>
      <c r="I945" s="47"/>
      <c r="J945" s="219"/>
    </row>
    <row r="946" spans="3:10" ht="14.25" customHeight="1">
      <c r="C946" s="47"/>
      <c r="D946" s="47"/>
      <c r="E946" s="47"/>
      <c r="F946" s="47"/>
      <c r="G946" s="47"/>
      <c r="H946" s="47"/>
      <c r="I946" s="47"/>
      <c r="J946" s="219"/>
    </row>
    <row r="947" spans="3:10" ht="14.25" customHeight="1">
      <c r="C947" s="47"/>
      <c r="D947" s="47"/>
      <c r="E947" s="47"/>
      <c r="F947" s="47"/>
      <c r="G947" s="47"/>
      <c r="H947" s="47"/>
      <c r="I947" s="47"/>
      <c r="J947" s="219"/>
    </row>
    <row r="948" spans="3:10" ht="14.25" customHeight="1">
      <c r="C948" s="47"/>
      <c r="D948" s="47"/>
      <c r="E948" s="47"/>
      <c r="F948" s="47"/>
      <c r="G948" s="47"/>
      <c r="H948" s="47"/>
      <c r="I948" s="47"/>
      <c r="J948" s="219"/>
    </row>
    <row r="949" spans="3:10" ht="14.25" customHeight="1">
      <c r="C949" s="47"/>
      <c r="D949" s="47"/>
      <c r="E949" s="47"/>
      <c r="F949" s="47"/>
      <c r="G949" s="47"/>
      <c r="H949" s="47"/>
      <c r="I949" s="47"/>
      <c r="J949" s="219"/>
    </row>
    <row r="950" spans="3:10" ht="14.25" customHeight="1">
      <c r="C950" s="47"/>
      <c r="D950" s="47"/>
      <c r="E950" s="47"/>
      <c r="F950" s="47"/>
      <c r="G950" s="47"/>
      <c r="H950" s="47"/>
      <c r="I950" s="47"/>
      <c r="J950" s="219"/>
    </row>
    <row r="951" spans="3:10" ht="14.25" customHeight="1">
      <c r="C951" s="47"/>
      <c r="D951" s="47"/>
      <c r="E951" s="47"/>
      <c r="F951" s="47"/>
      <c r="G951" s="47"/>
      <c r="H951" s="47"/>
      <c r="I951" s="47"/>
      <c r="J951" s="219"/>
    </row>
    <row r="952" spans="3:10" ht="14.25" customHeight="1">
      <c r="C952" s="47"/>
      <c r="D952" s="47"/>
      <c r="E952" s="47"/>
      <c r="F952" s="47"/>
      <c r="G952" s="47"/>
      <c r="H952" s="47"/>
      <c r="I952" s="47"/>
      <c r="J952" s="219"/>
    </row>
    <row r="953" spans="3:10" ht="14.25" customHeight="1">
      <c r="C953" s="47"/>
      <c r="D953" s="47"/>
      <c r="E953" s="47"/>
      <c r="F953" s="47"/>
      <c r="G953" s="47"/>
      <c r="H953" s="47"/>
      <c r="I953" s="47"/>
      <c r="J953" s="219"/>
    </row>
    <row r="954" spans="3:10" ht="14.25" customHeight="1">
      <c r="C954" s="47"/>
      <c r="D954" s="47"/>
      <c r="E954" s="47"/>
      <c r="F954" s="47"/>
      <c r="G954" s="47"/>
      <c r="H954" s="47"/>
      <c r="I954" s="47"/>
      <c r="J954" s="219"/>
    </row>
    <row r="955" spans="3:10" ht="14.25" customHeight="1">
      <c r="C955" s="47"/>
      <c r="D955" s="47"/>
      <c r="E955" s="47"/>
      <c r="F955" s="47"/>
      <c r="G955" s="47"/>
      <c r="H955" s="47"/>
      <c r="I955" s="47"/>
      <c r="J955" s="219"/>
    </row>
    <row r="956" spans="3:10" ht="14.25" customHeight="1">
      <c r="C956" s="47"/>
      <c r="D956" s="47"/>
      <c r="E956" s="47"/>
      <c r="F956" s="47"/>
      <c r="G956" s="47"/>
      <c r="H956" s="47"/>
      <c r="I956" s="47"/>
      <c r="J956" s="219"/>
    </row>
    <row r="957" spans="3:10" ht="14.25" customHeight="1">
      <c r="C957" s="47"/>
      <c r="D957" s="47"/>
      <c r="E957" s="47"/>
      <c r="F957" s="47"/>
      <c r="G957" s="47"/>
      <c r="H957" s="47"/>
      <c r="I957" s="47"/>
      <c r="J957" s="219"/>
    </row>
    <row r="958" spans="3:10" ht="14.25" customHeight="1">
      <c r="C958" s="47"/>
      <c r="D958" s="47"/>
      <c r="E958" s="47"/>
      <c r="F958" s="47"/>
      <c r="G958" s="47"/>
      <c r="H958" s="47"/>
      <c r="I958" s="47"/>
      <c r="J958" s="219"/>
    </row>
    <row r="959" spans="3:10" ht="14.25" customHeight="1">
      <c r="C959" s="47"/>
      <c r="D959" s="47"/>
      <c r="E959" s="47"/>
      <c r="F959" s="47"/>
      <c r="G959" s="47"/>
      <c r="H959" s="47"/>
      <c r="I959" s="47"/>
      <c r="J959" s="219"/>
    </row>
    <row r="960" spans="3:10" ht="14.25" customHeight="1">
      <c r="C960" s="47"/>
      <c r="D960" s="47"/>
      <c r="E960" s="47"/>
      <c r="F960" s="47"/>
      <c r="G960" s="47"/>
      <c r="H960" s="47"/>
      <c r="I960" s="47"/>
      <c r="J960" s="219"/>
    </row>
    <row r="961" spans="3:10" ht="14.25" customHeight="1">
      <c r="C961" s="47"/>
      <c r="D961" s="47"/>
      <c r="E961" s="47"/>
      <c r="F961" s="47"/>
      <c r="G961" s="47"/>
      <c r="H961" s="47"/>
      <c r="I961" s="47"/>
      <c r="J961" s="219"/>
    </row>
    <row r="962" spans="3:10" ht="14.25" customHeight="1">
      <c r="C962" s="47"/>
      <c r="D962" s="47"/>
      <c r="E962" s="47"/>
      <c r="F962" s="47"/>
      <c r="G962" s="47"/>
      <c r="H962" s="47"/>
      <c r="I962" s="47"/>
      <c r="J962" s="219"/>
    </row>
    <row r="963" spans="3:10" ht="14.25" customHeight="1">
      <c r="C963" s="47"/>
      <c r="D963" s="47"/>
      <c r="E963" s="47"/>
      <c r="F963" s="47"/>
      <c r="G963" s="47"/>
      <c r="H963" s="47"/>
      <c r="I963" s="47"/>
      <c r="J963" s="219"/>
    </row>
    <row r="964" spans="3:10" ht="14.25" customHeight="1">
      <c r="C964" s="47"/>
      <c r="D964" s="47"/>
      <c r="E964" s="47"/>
      <c r="F964" s="47"/>
      <c r="G964" s="47"/>
      <c r="H964" s="47"/>
      <c r="I964" s="47"/>
      <c r="J964" s="219"/>
    </row>
    <row r="965" spans="3:10" ht="14.25" customHeight="1">
      <c r="C965" s="47"/>
      <c r="D965" s="47"/>
      <c r="E965" s="47"/>
      <c r="F965" s="47"/>
      <c r="G965" s="47"/>
      <c r="H965" s="47"/>
      <c r="I965" s="47"/>
      <c r="J965" s="219"/>
    </row>
    <row r="966" spans="3:10" ht="14.25" customHeight="1">
      <c r="C966" s="47"/>
      <c r="D966" s="47"/>
      <c r="E966" s="47"/>
      <c r="F966" s="47"/>
      <c r="G966" s="47"/>
      <c r="H966" s="47"/>
      <c r="I966" s="47"/>
      <c r="J966" s="219"/>
    </row>
    <row r="967" spans="3:10" ht="14.25" customHeight="1">
      <c r="C967" s="47"/>
      <c r="D967" s="47"/>
      <c r="E967" s="47"/>
      <c r="F967" s="47"/>
      <c r="G967" s="47"/>
      <c r="H967" s="47"/>
      <c r="I967" s="47"/>
      <c r="J967" s="219"/>
    </row>
    <row r="968" spans="3:10" ht="14.25" customHeight="1">
      <c r="C968" s="47"/>
      <c r="D968" s="47"/>
      <c r="E968" s="47"/>
      <c r="F968" s="47"/>
      <c r="G968" s="47"/>
      <c r="H968" s="47"/>
      <c r="I968" s="47"/>
      <c r="J968" s="219"/>
    </row>
    <row r="969" spans="3:10" ht="14.25" customHeight="1">
      <c r="C969" s="47"/>
      <c r="D969" s="47"/>
      <c r="E969" s="47"/>
      <c r="F969" s="47"/>
      <c r="G969" s="47"/>
      <c r="H969" s="47"/>
      <c r="I969" s="47"/>
      <c r="J969" s="219"/>
    </row>
    <row r="970" spans="3:10" ht="14.25" customHeight="1">
      <c r="C970" s="47"/>
      <c r="D970" s="47"/>
      <c r="E970" s="47"/>
      <c r="F970" s="47"/>
      <c r="G970" s="47"/>
      <c r="H970" s="47"/>
      <c r="I970" s="47"/>
      <c r="J970" s="219"/>
    </row>
    <row r="971" spans="3:10" ht="14.25" customHeight="1">
      <c r="C971" s="47"/>
      <c r="D971" s="47"/>
      <c r="E971" s="47"/>
      <c r="F971" s="47"/>
      <c r="G971" s="47"/>
      <c r="H971" s="47"/>
      <c r="I971" s="47"/>
      <c r="J971" s="219"/>
    </row>
    <row r="972" spans="3:10" ht="14.25" customHeight="1">
      <c r="C972" s="47"/>
      <c r="D972" s="47"/>
      <c r="E972" s="47"/>
      <c r="F972" s="47"/>
      <c r="G972" s="47"/>
      <c r="H972" s="47"/>
      <c r="I972" s="47"/>
      <c r="J972" s="219"/>
    </row>
    <row r="973" spans="3:10" ht="14.25" customHeight="1">
      <c r="C973" s="47"/>
      <c r="D973" s="47"/>
      <c r="E973" s="47"/>
      <c r="F973" s="47"/>
      <c r="G973" s="47"/>
      <c r="H973" s="47"/>
      <c r="I973" s="47"/>
      <c r="J973" s="219"/>
    </row>
    <row r="974" spans="3:10" ht="14.25" customHeight="1">
      <c r="C974" s="47"/>
      <c r="D974" s="47"/>
      <c r="E974" s="47"/>
      <c r="F974" s="47"/>
      <c r="G974" s="47"/>
      <c r="H974" s="47"/>
      <c r="I974" s="47"/>
      <c r="J974" s="219"/>
    </row>
    <row r="975" spans="3:10" ht="14.25" customHeight="1">
      <c r="C975" s="47"/>
      <c r="D975" s="47"/>
      <c r="E975" s="47"/>
      <c r="F975" s="47"/>
      <c r="G975" s="47"/>
      <c r="H975" s="47"/>
      <c r="I975" s="47"/>
      <c r="J975" s="219"/>
    </row>
    <row r="976" spans="3:10" ht="14.25" customHeight="1">
      <c r="C976" s="47"/>
      <c r="D976" s="47"/>
      <c r="E976" s="47"/>
      <c r="F976" s="47"/>
      <c r="G976" s="47"/>
      <c r="H976" s="47"/>
      <c r="I976" s="47"/>
      <c r="J976" s="219"/>
    </row>
    <row r="977" spans="3:10" ht="14.25" customHeight="1">
      <c r="C977" s="47"/>
      <c r="D977" s="47"/>
      <c r="E977" s="47"/>
      <c r="F977" s="47"/>
      <c r="G977" s="47"/>
      <c r="H977" s="47"/>
      <c r="I977" s="47"/>
      <c r="J977" s="219"/>
    </row>
    <row r="978" spans="3:10" ht="14.25" customHeight="1">
      <c r="C978" s="47"/>
      <c r="D978" s="47"/>
      <c r="E978" s="47"/>
      <c r="F978" s="47"/>
      <c r="G978" s="47"/>
      <c r="H978" s="47"/>
      <c r="I978" s="47"/>
      <c r="J978" s="219"/>
    </row>
    <row r="979" spans="3:10" ht="14.25" customHeight="1">
      <c r="C979" s="47"/>
      <c r="D979" s="47"/>
      <c r="E979" s="47"/>
      <c r="F979" s="47"/>
      <c r="G979" s="47"/>
      <c r="H979" s="47"/>
      <c r="I979" s="47"/>
      <c r="J979" s="219"/>
    </row>
    <row r="980" spans="3:10" ht="14.25" customHeight="1">
      <c r="C980" s="47"/>
      <c r="D980" s="47"/>
      <c r="E980" s="47"/>
      <c r="F980" s="47"/>
      <c r="G980" s="47"/>
      <c r="H980" s="47"/>
      <c r="I980" s="47"/>
      <c r="J980" s="219"/>
    </row>
    <row r="981" spans="3:10" ht="14.25" customHeight="1">
      <c r="C981" s="47"/>
      <c r="D981" s="47"/>
      <c r="E981" s="47"/>
      <c r="F981" s="47"/>
      <c r="G981" s="47"/>
      <c r="H981" s="47"/>
      <c r="I981" s="47"/>
      <c r="J981" s="219"/>
    </row>
    <row r="982" spans="3:10" ht="14.25" customHeight="1">
      <c r="C982" s="47"/>
      <c r="D982" s="47"/>
      <c r="E982" s="47"/>
      <c r="F982" s="47"/>
      <c r="G982" s="47"/>
      <c r="H982" s="47"/>
      <c r="I982" s="47"/>
      <c r="J982" s="219"/>
    </row>
    <row r="983" spans="3:10" ht="14.25" customHeight="1">
      <c r="C983" s="47"/>
      <c r="D983" s="47"/>
      <c r="E983" s="47"/>
      <c r="F983" s="47"/>
      <c r="G983" s="47"/>
      <c r="H983" s="47"/>
      <c r="I983" s="47"/>
      <c r="J983" s="219"/>
    </row>
    <row r="984" spans="3:10" ht="14.25" customHeight="1">
      <c r="C984" s="47"/>
      <c r="D984" s="47"/>
      <c r="E984" s="47"/>
      <c r="F984" s="47"/>
      <c r="G984" s="47"/>
      <c r="H984" s="47"/>
      <c r="I984" s="47"/>
      <c r="J984" s="219"/>
    </row>
    <row r="985" spans="3:10" ht="14.25" customHeight="1">
      <c r="C985" s="47"/>
      <c r="D985" s="47"/>
      <c r="E985" s="47"/>
      <c r="F985" s="47"/>
      <c r="G985" s="47"/>
      <c r="H985" s="47"/>
      <c r="I985" s="47"/>
      <c r="J985" s="219"/>
    </row>
    <row r="986" spans="3:10" ht="14.25" customHeight="1">
      <c r="C986" s="47"/>
      <c r="D986" s="47"/>
      <c r="E986" s="47"/>
      <c r="F986" s="47"/>
      <c r="G986" s="47"/>
      <c r="H986" s="47"/>
      <c r="I986" s="47"/>
      <c r="J986" s="219"/>
    </row>
    <row r="987" spans="3:10" ht="14.25" customHeight="1">
      <c r="C987" s="47"/>
      <c r="D987" s="47"/>
      <c r="E987" s="47"/>
      <c r="F987" s="47"/>
      <c r="G987" s="47"/>
      <c r="H987" s="47"/>
      <c r="I987" s="47"/>
      <c r="J987" s="219"/>
    </row>
    <row r="988" spans="3:10" ht="14.25" customHeight="1">
      <c r="C988" s="47"/>
      <c r="D988" s="47"/>
      <c r="E988" s="47"/>
      <c r="F988" s="47"/>
      <c r="G988" s="47"/>
      <c r="H988" s="47"/>
      <c r="I988" s="47"/>
      <c r="J988" s="219"/>
    </row>
    <row r="989" spans="3:10" ht="14.25" customHeight="1">
      <c r="C989" s="47"/>
      <c r="D989" s="47"/>
      <c r="E989" s="47"/>
      <c r="F989" s="47"/>
      <c r="G989" s="47"/>
      <c r="H989" s="47"/>
      <c r="I989" s="47"/>
      <c r="J989" s="219"/>
    </row>
    <row r="990" spans="3:10" ht="14.25" customHeight="1">
      <c r="C990" s="47"/>
      <c r="D990" s="47"/>
      <c r="E990" s="47"/>
      <c r="F990" s="47"/>
      <c r="G990" s="47"/>
      <c r="H990" s="47"/>
      <c r="I990" s="47"/>
      <c r="J990" s="219"/>
    </row>
    <row r="991" spans="3:10" ht="14.25" customHeight="1">
      <c r="C991" s="47"/>
      <c r="D991" s="47"/>
      <c r="E991" s="47"/>
      <c r="F991" s="47"/>
      <c r="G991" s="47"/>
      <c r="H991" s="47"/>
      <c r="I991" s="47"/>
      <c r="J991" s="219"/>
    </row>
    <row r="992" spans="3:10" ht="14.25" customHeight="1">
      <c r="C992" s="47"/>
      <c r="D992" s="47"/>
      <c r="E992" s="47"/>
      <c r="F992" s="47"/>
      <c r="G992" s="47"/>
      <c r="H992" s="47"/>
      <c r="I992" s="47"/>
      <c r="J992" s="219"/>
    </row>
    <row r="993" spans="3:10" ht="14.25" customHeight="1">
      <c r="C993" s="47"/>
      <c r="D993" s="47"/>
      <c r="E993" s="47"/>
      <c r="F993" s="47"/>
      <c r="G993" s="47"/>
      <c r="H993" s="47"/>
      <c r="I993" s="47"/>
      <c r="J993" s="219"/>
    </row>
    <row r="994" spans="3:10" ht="14.25" customHeight="1">
      <c r="C994" s="47"/>
      <c r="D994" s="47"/>
      <c r="E994" s="47"/>
      <c r="F994" s="47"/>
      <c r="G994" s="47"/>
      <c r="H994" s="47"/>
      <c r="I994" s="47"/>
      <c r="J994" s="219"/>
    </row>
    <row r="995" spans="3:10" ht="14.25" customHeight="1">
      <c r="C995" s="47"/>
      <c r="D995" s="47"/>
      <c r="E995" s="47"/>
      <c r="F995" s="47"/>
      <c r="G995" s="47"/>
      <c r="H995" s="47"/>
      <c r="I995" s="47"/>
      <c r="J995" s="219"/>
    </row>
    <row r="996" spans="3:10" ht="14.25" customHeight="1">
      <c r="C996" s="47"/>
      <c r="D996" s="47"/>
      <c r="E996" s="47"/>
      <c r="F996" s="47"/>
      <c r="G996" s="47"/>
      <c r="H996" s="47"/>
      <c r="I996" s="47"/>
      <c r="J996" s="219"/>
    </row>
    <row r="997" spans="3:10" ht="14.25" customHeight="1">
      <c r="C997" s="47"/>
      <c r="D997" s="47"/>
      <c r="E997" s="47"/>
      <c r="F997" s="47"/>
      <c r="G997" s="47"/>
      <c r="H997" s="47"/>
      <c r="I997" s="47"/>
      <c r="J997" s="219"/>
    </row>
    <row r="998" spans="3:10" ht="14.25" customHeight="1">
      <c r="C998" s="47"/>
      <c r="D998" s="47"/>
      <c r="E998" s="47"/>
      <c r="F998" s="47"/>
      <c r="G998" s="47"/>
      <c r="H998" s="47"/>
      <c r="I998" s="47"/>
      <c r="J998" s="219"/>
    </row>
    <row r="999" spans="3:10" ht="14.25" customHeight="1">
      <c r="C999" s="47"/>
      <c r="D999" s="47"/>
      <c r="E999" s="47"/>
      <c r="F999" s="47"/>
      <c r="G999" s="47"/>
      <c r="H999" s="47"/>
      <c r="I999" s="47"/>
      <c r="J999" s="219"/>
    </row>
    <row r="1000" spans="3:10" ht="14.25" customHeight="1">
      <c r="C1000" s="47"/>
      <c r="D1000" s="47"/>
      <c r="E1000" s="47"/>
      <c r="F1000" s="47"/>
      <c r="G1000" s="47"/>
      <c r="H1000" s="47"/>
      <c r="I1000" s="47"/>
      <c r="J1000" s="219"/>
    </row>
  </sheetData>
  <autoFilter ref="A1:J110" xr:uid="{00000000-0009-0000-0000-000005000000}"/>
  <conditionalFormatting sqref="M1">
    <cfRule type="cellIs" dxfId="43" priority="1" operator="notEqual">
      <formula>$O$1</formula>
    </cfRule>
  </conditionalFormatting>
  <pageMargins left="0.7" right="0.7" top="0.75" bottom="0.75" header="0" footer="0"/>
  <pageSetup paperSize="9" orientation="portrai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2">
    <tabColor theme="4"/>
  </sheetPr>
  <dimension ref="A1:T1000"/>
  <sheetViews>
    <sheetView workbookViewId="0"/>
  </sheetViews>
  <sheetFormatPr defaultColWidth="14.42578125" defaultRowHeight="15" customHeight="1"/>
  <cols>
    <col min="1" max="1" width="12.42578125" customWidth="1"/>
    <col min="2" max="2" width="38.7109375" customWidth="1"/>
    <col min="3" max="3" width="16.42578125" customWidth="1"/>
    <col min="4" max="4" width="25.140625" customWidth="1"/>
    <col min="5" max="17" width="10.85546875" customWidth="1"/>
    <col min="18" max="18" width="11.42578125" customWidth="1"/>
    <col min="19" max="19" width="33.42578125" customWidth="1"/>
    <col min="20" max="20" width="22" customWidth="1"/>
    <col min="21" max="26" width="10.85546875" customWidth="1"/>
  </cols>
  <sheetData>
    <row r="1" spans="1:20" ht="47.25" customHeight="1">
      <c r="A1" s="171" t="s">
        <v>1402</v>
      </c>
      <c r="B1" s="172" t="s">
        <v>1863</v>
      </c>
      <c r="C1" s="172" t="s">
        <v>1875</v>
      </c>
      <c r="D1" s="173" t="s">
        <v>1876</v>
      </c>
      <c r="E1" s="172" t="s">
        <v>1877</v>
      </c>
      <c r="F1" s="172" t="s">
        <v>1868</v>
      </c>
      <c r="G1" s="172" t="s">
        <v>1878</v>
      </c>
      <c r="H1" s="174" t="s">
        <v>1879</v>
      </c>
      <c r="I1" s="174" t="s">
        <v>1880</v>
      </c>
      <c r="J1" s="175" t="s">
        <v>1881</v>
      </c>
    </row>
    <row r="2" spans="1:20" ht="14.25" customHeight="1">
      <c r="A2" s="50"/>
      <c r="B2" s="176"/>
      <c r="C2" s="93"/>
      <c r="D2" s="93"/>
      <c r="E2" s="93"/>
      <c r="F2" s="93"/>
      <c r="G2" s="93"/>
      <c r="H2" s="93"/>
      <c r="I2" s="93"/>
      <c r="J2" s="94"/>
      <c r="R2" s="177" t="s">
        <v>1402</v>
      </c>
      <c r="S2" s="177" t="s">
        <v>1882</v>
      </c>
      <c r="T2" s="228" t="s">
        <v>1883</v>
      </c>
    </row>
    <row r="3" spans="1:20" ht="14.25" customHeight="1">
      <c r="A3" s="50"/>
      <c r="B3" s="178"/>
      <c r="C3" s="93"/>
      <c r="D3" s="93"/>
      <c r="E3" s="93"/>
      <c r="F3" s="93"/>
      <c r="G3" s="93"/>
      <c r="H3" s="93"/>
      <c r="I3" s="93"/>
      <c r="J3" s="94"/>
      <c r="R3" s="179"/>
      <c r="S3" s="1"/>
      <c r="T3" s="1"/>
    </row>
    <row r="4" spans="1:20" ht="14.25" customHeight="1">
      <c r="A4" s="50"/>
      <c r="B4" s="20"/>
      <c r="C4" s="93"/>
      <c r="D4" s="45"/>
      <c r="E4" s="45"/>
      <c r="F4" s="45"/>
      <c r="G4" s="45"/>
      <c r="H4" s="49"/>
      <c r="I4" s="49"/>
      <c r="J4" s="180"/>
      <c r="R4" s="179"/>
      <c r="S4" s="1"/>
      <c r="T4" s="1"/>
    </row>
    <row r="5" spans="1:20" ht="14.25" customHeight="1">
      <c r="A5" s="50"/>
      <c r="B5" s="20"/>
      <c r="C5" s="93"/>
      <c r="D5" s="93"/>
      <c r="E5" s="93"/>
      <c r="F5" s="93"/>
      <c r="G5" s="93"/>
      <c r="H5" s="93"/>
      <c r="I5" s="3"/>
      <c r="J5" s="94"/>
      <c r="R5" s="179"/>
      <c r="S5" s="1"/>
      <c r="T5" s="1"/>
    </row>
    <row r="6" spans="1:20" ht="14.25" customHeight="1">
      <c r="A6" s="50"/>
      <c r="B6" s="178"/>
      <c r="C6" s="93"/>
      <c r="D6" s="3"/>
      <c r="E6" s="3"/>
      <c r="F6" s="3"/>
      <c r="G6" s="3"/>
      <c r="H6" s="3"/>
      <c r="I6" s="3"/>
      <c r="J6" s="94"/>
      <c r="R6" s="179"/>
      <c r="S6" s="1"/>
      <c r="T6" s="1"/>
    </row>
    <row r="7" spans="1:20" ht="14.25" customHeight="1">
      <c r="A7" s="50"/>
      <c r="B7" s="178"/>
      <c r="C7" s="93"/>
      <c r="D7" s="3"/>
      <c r="E7" s="3"/>
      <c r="F7" s="3"/>
      <c r="G7" s="3"/>
      <c r="H7" s="3"/>
      <c r="I7" s="3"/>
      <c r="J7" s="94"/>
      <c r="R7" s="179"/>
      <c r="S7" s="1"/>
      <c r="T7" s="1"/>
    </row>
    <row r="8" spans="1:20" ht="14.25" customHeight="1">
      <c r="A8" s="50"/>
      <c r="B8" s="178"/>
      <c r="C8" s="93"/>
      <c r="D8" s="3"/>
      <c r="E8" s="3"/>
      <c r="F8" s="3"/>
      <c r="G8" s="3"/>
      <c r="H8" s="3"/>
      <c r="I8" s="3"/>
      <c r="J8" s="94"/>
      <c r="R8" s="179"/>
      <c r="S8" s="1"/>
      <c r="T8" s="1"/>
    </row>
    <row r="9" spans="1:20" ht="14.25" customHeight="1">
      <c r="A9" s="181"/>
      <c r="B9" s="176"/>
      <c r="C9" s="93"/>
      <c r="D9" s="3"/>
      <c r="E9" s="3"/>
      <c r="F9" s="3"/>
      <c r="G9" s="3"/>
      <c r="H9" s="3"/>
      <c r="I9" s="182"/>
      <c r="J9" s="94"/>
      <c r="R9" s="179"/>
      <c r="S9" s="1"/>
      <c r="T9" s="1"/>
    </row>
    <row r="10" spans="1:20" ht="14.25" customHeight="1">
      <c r="A10" s="50"/>
      <c r="B10" s="176"/>
      <c r="C10" s="93"/>
      <c r="D10" s="3"/>
      <c r="E10" s="3"/>
      <c r="F10" s="3"/>
      <c r="G10" s="3"/>
      <c r="H10" s="3"/>
      <c r="I10" s="3"/>
      <c r="J10" s="94"/>
      <c r="K10" s="2" t="s">
        <v>1884</v>
      </c>
      <c r="R10" s="179"/>
      <c r="S10" s="1"/>
      <c r="T10" s="1"/>
    </row>
    <row r="11" spans="1:20" ht="14.25" customHeight="1">
      <c r="A11" s="50"/>
      <c r="B11" s="178"/>
      <c r="C11" s="93"/>
      <c r="D11" s="3"/>
      <c r="E11" s="3"/>
      <c r="F11" s="3"/>
      <c r="G11" s="3"/>
      <c r="H11" s="3"/>
      <c r="I11" s="3"/>
      <c r="J11" s="94"/>
      <c r="R11" s="179"/>
      <c r="S11" s="1"/>
      <c r="T11" s="1"/>
    </row>
    <row r="12" spans="1:20" ht="14.25" customHeight="1">
      <c r="A12" s="50"/>
      <c r="B12" s="3"/>
      <c r="C12" s="93"/>
      <c r="D12" s="3"/>
      <c r="E12" s="3"/>
      <c r="F12" s="3"/>
      <c r="G12" s="3"/>
      <c r="H12" s="3"/>
      <c r="I12" s="3"/>
      <c r="J12" s="94"/>
      <c r="R12" s="179"/>
      <c r="S12" s="1"/>
      <c r="T12" s="1"/>
    </row>
    <row r="13" spans="1:20" ht="14.25" customHeight="1">
      <c r="A13" s="50"/>
      <c r="B13" s="3"/>
      <c r="C13" s="93"/>
      <c r="D13" s="3"/>
      <c r="E13" s="3"/>
      <c r="F13" s="3"/>
      <c r="G13" s="3"/>
      <c r="H13" s="3"/>
      <c r="I13" s="3"/>
      <c r="J13" s="94"/>
      <c r="R13" s="179"/>
      <c r="S13" s="1"/>
      <c r="T13" s="1"/>
    </row>
    <row r="14" spans="1:20" ht="14.25" customHeight="1">
      <c r="A14" s="50"/>
      <c r="B14" s="178"/>
      <c r="C14" s="93"/>
      <c r="D14" s="3"/>
      <c r="E14" s="3"/>
      <c r="F14" s="3"/>
      <c r="G14" s="3"/>
      <c r="H14" s="3"/>
      <c r="I14" s="3"/>
      <c r="J14" s="47"/>
      <c r="R14" s="179"/>
      <c r="S14" s="1"/>
      <c r="T14" s="1"/>
    </row>
    <row r="15" spans="1:20" ht="14.25" customHeight="1">
      <c r="A15" s="50"/>
      <c r="B15" s="178"/>
      <c r="C15" s="93"/>
      <c r="D15" s="3"/>
      <c r="E15" s="3"/>
      <c r="F15" s="3"/>
      <c r="G15" s="3"/>
      <c r="H15" s="3"/>
      <c r="I15" s="3"/>
      <c r="J15" s="47"/>
      <c r="R15" s="179"/>
      <c r="S15" s="1"/>
      <c r="T15" s="1"/>
    </row>
    <row r="16" spans="1:20" ht="14.25" customHeight="1">
      <c r="A16" s="215"/>
      <c r="B16" s="178"/>
      <c r="C16" s="93"/>
      <c r="D16" s="3"/>
      <c r="E16" s="3"/>
      <c r="F16" s="3"/>
      <c r="G16" s="3"/>
      <c r="H16" s="3"/>
      <c r="I16" s="3"/>
      <c r="J16" s="47"/>
      <c r="R16" s="179"/>
      <c r="S16" s="1"/>
      <c r="T16" s="1"/>
    </row>
    <row r="17" spans="1:20" ht="14.25" customHeight="1">
      <c r="A17" s="215"/>
      <c r="B17" s="178"/>
      <c r="C17" s="93"/>
      <c r="D17" s="3"/>
      <c r="E17" s="3"/>
      <c r="F17" s="3"/>
      <c r="G17" s="3"/>
      <c r="H17" s="3"/>
      <c r="I17" s="3"/>
      <c r="J17" s="47"/>
      <c r="R17" s="179"/>
      <c r="S17" s="1"/>
      <c r="T17" s="1"/>
    </row>
    <row r="18" spans="1:20" ht="14.25" customHeight="1">
      <c r="A18" s="50"/>
      <c r="B18" s="143"/>
      <c r="C18" s="93"/>
      <c r="D18" s="3"/>
      <c r="E18" s="3"/>
      <c r="F18" s="3"/>
      <c r="G18" s="3"/>
      <c r="H18" s="3"/>
      <c r="I18" s="3"/>
      <c r="J18" s="94"/>
      <c r="R18" s="179"/>
      <c r="S18" s="1"/>
      <c r="T18" s="1"/>
    </row>
    <row r="19" spans="1:20" ht="14.25" customHeight="1">
      <c r="A19" s="50"/>
      <c r="B19" s="3"/>
      <c r="C19" s="93"/>
      <c r="D19" s="3"/>
      <c r="E19" s="3"/>
      <c r="F19" s="3"/>
      <c r="G19" s="3"/>
      <c r="H19" s="3"/>
      <c r="I19" s="3"/>
      <c r="J19" s="94"/>
      <c r="R19" s="179"/>
      <c r="S19" s="1"/>
      <c r="T19" s="1"/>
    </row>
    <row r="20" spans="1:20" ht="14.25" customHeight="1">
      <c r="A20" s="50"/>
      <c r="B20" s="183"/>
      <c r="C20" s="93"/>
      <c r="D20" s="3"/>
      <c r="E20" s="3"/>
      <c r="F20" s="3"/>
      <c r="G20" s="3"/>
      <c r="H20" s="3"/>
      <c r="I20" s="3"/>
      <c r="J20" s="94"/>
      <c r="R20" s="179"/>
      <c r="S20" s="1"/>
      <c r="T20" s="1"/>
    </row>
    <row r="21" spans="1:20" ht="14.25" customHeight="1">
      <c r="A21" s="50"/>
      <c r="B21" s="183"/>
      <c r="C21" s="93"/>
      <c r="D21" s="3"/>
      <c r="E21" s="3"/>
      <c r="F21" s="3"/>
      <c r="G21" s="3"/>
      <c r="H21" s="3"/>
      <c r="I21" s="3"/>
      <c r="J21" s="94"/>
      <c r="R21" s="179"/>
      <c r="S21" s="1"/>
      <c r="T21" s="1"/>
    </row>
    <row r="22" spans="1:20" ht="14.25" customHeight="1">
      <c r="A22" s="50"/>
      <c r="B22" s="143"/>
      <c r="C22" s="93"/>
      <c r="D22" s="3"/>
      <c r="E22" s="3"/>
      <c r="F22" s="3"/>
      <c r="G22" s="3"/>
      <c r="H22" s="3"/>
      <c r="I22" s="3"/>
      <c r="J22" s="94"/>
      <c r="R22" s="179"/>
      <c r="S22" s="1"/>
      <c r="T22" s="1"/>
    </row>
    <row r="23" spans="1:20" ht="14.25" customHeight="1">
      <c r="A23" s="50"/>
      <c r="B23" s="3"/>
      <c r="C23" s="93"/>
      <c r="D23" s="3"/>
      <c r="E23" s="3"/>
      <c r="F23" s="3"/>
      <c r="G23" s="3"/>
      <c r="H23" s="3"/>
      <c r="I23" s="3"/>
      <c r="J23" s="94"/>
      <c r="R23" s="179"/>
      <c r="S23" s="1"/>
      <c r="T23" s="1"/>
    </row>
    <row r="24" spans="1:20" ht="14.25" customHeight="1">
      <c r="A24" s="50"/>
      <c r="B24" s="183"/>
      <c r="C24" s="93"/>
      <c r="D24" s="3"/>
      <c r="E24" s="3"/>
      <c r="F24" s="3"/>
      <c r="G24" s="3"/>
      <c r="H24" s="3"/>
      <c r="I24" s="3"/>
      <c r="J24" s="94"/>
      <c r="R24" s="179"/>
      <c r="S24" s="1"/>
      <c r="T24" s="1"/>
    </row>
    <row r="25" spans="1:20" ht="14.25" customHeight="1">
      <c r="A25" s="50"/>
      <c r="B25" s="143"/>
      <c r="C25" s="93"/>
      <c r="D25" s="3"/>
      <c r="E25" s="3"/>
      <c r="F25" s="3"/>
      <c r="G25" s="3"/>
      <c r="H25" s="3"/>
      <c r="I25" s="3"/>
      <c r="J25" s="94"/>
      <c r="R25" s="46"/>
      <c r="S25" s="1"/>
      <c r="T25" s="1"/>
    </row>
    <row r="26" spans="1:20" ht="14.25" customHeight="1">
      <c r="A26" s="184"/>
      <c r="B26" s="185"/>
      <c r="C26" s="155"/>
      <c r="D26" s="186"/>
      <c r="E26" s="186"/>
      <c r="F26" s="186"/>
      <c r="G26" s="186"/>
      <c r="H26" s="186"/>
      <c r="I26" s="186"/>
      <c r="J26" s="94"/>
      <c r="R26" s="46"/>
      <c r="S26" s="1"/>
      <c r="T26" s="1"/>
    </row>
    <row r="27" spans="1:20" ht="14.25" customHeight="1">
      <c r="A27" s="50"/>
      <c r="B27" s="178"/>
      <c r="C27" s="93"/>
      <c r="D27" s="187"/>
      <c r="E27" s="3"/>
      <c r="F27" s="3"/>
      <c r="G27" s="3"/>
      <c r="H27" s="3"/>
      <c r="I27" s="3"/>
      <c r="J27" s="94"/>
      <c r="R27" s="179"/>
      <c r="S27" s="1"/>
      <c r="T27" s="1"/>
    </row>
    <row r="28" spans="1:20" ht="14.25" customHeight="1">
      <c r="A28" s="50"/>
      <c r="B28" s="143"/>
      <c r="C28" s="93"/>
      <c r="D28" s="3"/>
      <c r="E28" s="3"/>
      <c r="F28" s="3"/>
      <c r="G28" s="3"/>
      <c r="H28" s="3"/>
      <c r="I28" s="3"/>
      <c r="J28" s="94"/>
      <c r="R28" s="179"/>
      <c r="S28" s="1"/>
      <c r="T28" s="1"/>
    </row>
    <row r="29" spans="1:20" ht="14.25" customHeight="1">
      <c r="A29" s="50"/>
      <c r="B29" s="188"/>
      <c r="C29" s="93"/>
      <c r="D29" s="3"/>
      <c r="E29" s="3"/>
      <c r="F29" s="3"/>
      <c r="G29" s="3"/>
      <c r="H29" s="3"/>
      <c r="I29" s="3"/>
      <c r="J29" s="94"/>
      <c r="R29" s="1"/>
      <c r="S29" s="1"/>
      <c r="T29" s="1"/>
    </row>
    <row r="30" spans="1:20" ht="14.25" customHeight="1">
      <c r="A30" s="50"/>
      <c r="B30" s="143"/>
      <c r="C30" s="93"/>
      <c r="D30" s="3"/>
      <c r="E30" s="3"/>
      <c r="F30" s="3"/>
      <c r="G30" s="3"/>
      <c r="H30" s="3"/>
      <c r="I30" s="3"/>
      <c r="J30" s="94"/>
      <c r="R30" s="1"/>
      <c r="S30" s="1"/>
      <c r="T30" s="1"/>
    </row>
    <row r="31" spans="1:20" ht="14.25" customHeight="1">
      <c r="A31" s="50"/>
      <c r="B31" s="143"/>
      <c r="C31" s="93"/>
      <c r="D31" s="3"/>
      <c r="E31" s="3"/>
      <c r="F31" s="3"/>
      <c r="G31" s="3"/>
      <c r="H31" s="3"/>
      <c r="I31" s="3"/>
      <c r="J31" s="94"/>
      <c r="R31" s="1"/>
      <c r="S31" s="1"/>
      <c r="T31" s="1"/>
    </row>
    <row r="32" spans="1:20" ht="14.25" customHeight="1">
      <c r="A32" s="50"/>
      <c r="B32" s="143"/>
      <c r="C32" s="93"/>
      <c r="D32" s="3"/>
      <c r="E32" s="3"/>
      <c r="F32" s="3"/>
      <c r="G32" s="3"/>
      <c r="H32" s="3"/>
      <c r="I32" s="3"/>
      <c r="J32" s="94"/>
      <c r="R32" s="1"/>
      <c r="S32" s="1"/>
      <c r="T32" s="1"/>
    </row>
    <row r="33" spans="1:20" ht="14.25" customHeight="1">
      <c r="A33" s="50"/>
      <c r="B33" s="3"/>
      <c r="C33" s="93"/>
      <c r="D33" s="3"/>
      <c r="E33" s="3"/>
      <c r="F33" s="3"/>
      <c r="G33" s="3"/>
      <c r="H33" s="3"/>
      <c r="I33" s="3"/>
      <c r="J33" s="94"/>
      <c r="R33" s="1"/>
      <c r="S33" s="1"/>
      <c r="T33" s="1"/>
    </row>
    <row r="34" spans="1:20" ht="14.25" customHeight="1">
      <c r="A34" s="50"/>
      <c r="B34" s="189"/>
      <c r="C34" s="93"/>
      <c r="D34" s="3"/>
      <c r="E34" s="3"/>
      <c r="F34" s="3"/>
      <c r="G34" s="3"/>
      <c r="H34" s="3"/>
      <c r="I34" s="3"/>
      <c r="J34" s="94"/>
      <c r="R34" s="1"/>
      <c r="S34" s="1"/>
      <c r="T34" s="1"/>
    </row>
    <row r="35" spans="1:20" ht="14.25" customHeight="1">
      <c r="A35" s="50"/>
      <c r="B35" s="189"/>
      <c r="C35" s="93"/>
      <c r="D35" s="3"/>
      <c r="E35" s="3"/>
      <c r="F35" s="3"/>
      <c r="G35" s="3"/>
      <c r="H35" s="3"/>
      <c r="I35" s="3"/>
      <c r="J35" s="94"/>
      <c r="R35" s="1"/>
      <c r="S35" s="1"/>
      <c r="T35" s="1"/>
    </row>
    <row r="36" spans="1:20" ht="14.25" customHeight="1">
      <c r="A36" s="50"/>
      <c r="B36" s="178"/>
      <c r="C36" s="93"/>
      <c r="D36" s="3"/>
      <c r="E36" s="3"/>
      <c r="F36" s="3"/>
      <c r="G36" s="3"/>
      <c r="H36" s="3"/>
      <c r="I36" s="3"/>
      <c r="J36" s="94"/>
      <c r="R36" s="1"/>
      <c r="S36" s="1"/>
      <c r="T36" s="1"/>
    </row>
    <row r="37" spans="1:20" ht="14.25" customHeight="1">
      <c r="A37" s="50"/>
      <c r="B37" s="189"/>
      <c r="C37" s="93"/>
      <c r="D37" s="3"/>
      <c r="E37" s="3"/>
      <c r="F37" s="3"/>
      <c r="G37" s="3"/>
      <c r="H37" s="3"/>
      <c r="I37" s="3"/>
      <c r="J37" s="94"/>
      <c r="R37" s="1"/>
      <c r="S37" s="1"/>
      <c r="T37" s="1"/>
    </row>
    <row r="38" spans="1:20" ht="14.25" customHeight="1">
      <c r="A38" s="50"/>
      <c r="B38" s="189"/>
      <c r="C38" s="93"/>
      <c r="D38" s="3"/>
      <c r="E38" s="3"/>
      <c r="F38" s="3"/>
      <c r="G38" s="3"/>
      <c r="H38" s="3"/>
      <c r="I38" s="3"/>
      <c r="J38" s="94"/>
      <c r="R38" s="1"/>
      <c r="S38" s="1"/>
      <c r="T38" s="1"/>
    </row>
    <row r="39" spans="1:20" ht="14.25" customHeight="1">
      <c r="A39" s="50"/>
      <c r="B39" s="3"/>
      <c r="C39" s="93"/>
      <c r="D39" s="3"/>
      <c r="E39" s="3"/>
      <c r="F39" s="3"/>
      <c r="G39" s="3"/>
      <c r="H39" s="3"/>
      <c r="I39" s="93"/>
      <c r="J39" s="45"/>
    </row>
    <row r="40" spans="1:20" ht="14.25" customHeight="1">
      <c r="A40" s="50"/>
      <c r="B40" s="3"/>
      <c r="C40" s="93"/>
      <c r="D40" s="3"/>
      <c r="E40" s="3"/>
      <c r="F40" s="3"/>
      <c r="G40" s="93"/>
      <c r="H40" s="3"/>
      <c r="I40" s="3"/>
      <c r="J40" s="45"/>
    </row>
    <row r="41" spans="1:20" ht="14.25" customHeight="1">
      <c r="A41" s="50"/>
      <c r="B41" s="190"/>
      <c r="C41" s="93"/>
      <c r="D41" s="3"/>
      <c r="E41" s="3"/>
      <c r="F41" s="3"/>
      <c r="G41" s="3"/>
      <c r="H41" s="3"/>
      <c r="I41" s="3"/>
      <c r="J41" s="94"/>
    </row>
    <row r="42" spans="1:20" ht="14.25" customHeight="1">
      <c r="A42" s="50"/>
      <c r="B42" s="189"/>
      <c r="C42" s="93"/>
      <c r="D42" s="3"/>
      <c r="E42" s="3"/>
      <c r="F42" s="3"/>
      <c r="G42" s="3"/>
      <c r="H42" s="3"/>
      <c r="I42" s="3"/>
      <c r="J42" s="94"/>
    </row>
    <row r="43" spans="1:20" ht="14.25" customHeight="1">
      <c r="A43" s="50"/>
      <c r="B43" s="189"/>
      <c r="C43" s="93"/>
      <c r="D43" s="3"/>
      <c r="E43" s="3"/>
      <c r="F43" s="3"/>
      <c r="G43" s="3"/>
      <c r="H43" s="3"/>
      <c r="I43" s="3"/>
      <c r="J43" s="94"/>
    </row>
    <row r="44" spans="1:20" ht="14.25" customHeight="1">
      <c r="A44" s="50"/>
      <c r="B44" s="3"/>
      <c r="C44" s="93"/>
      <c r="D44" s="3"/>
      <c r="E44" s="3"/>
      <c r="F44" s="3"/>
      <c r="G44" s="3"/>
      <c r="H44" s="3"/>
      <c r="I44" s="3"/>
      <c r="J44" s="94"/>
    </row>
    <row r="45" spans="1:20" ht="14.25" customHeight="1">
      <c r="A45" s="162"/>
      <c r="C45" s="47"/>
    </row>
    <row r="46" spans="1:20" ht="14.25" customHeight="1">
      <c r="A46" s="162"/>
      <c r="C46" s="47"/>
    </row>
    <row r="47" spans="1:20" ht="14.25" customHeight="1">
      <c r="A47" s="162"/>
      <c r="C47" s="47"/>
    </row>
    <row r="48" spans="1:20" ht="14.25" customHeight="1">
      <c r="A48" s="162"/>
      <c r="C48" s="47"/>
    </row>
    <row r="49" spans="1:3" ht="14.25" customHeight="1">
      <c r="A49" s="162"/>
      <c r="C49" s="47"/>
    </row>
    <row r="50" spans="1:3" ht="14.25" customHeight="1">
      <c r="A50" s="162"/>
      <c r="C50" s="47"/>
    </row>
    <row r="51" spans="1:3" ht="14.25" customHeight="1">
      <c r="A51" s="162"/>
      <c r="C51" s="47"/>
    </row>
    <row r="52" spans="1:3" ht="14.25" customHeight="1">
      <c r="A52" s="162"/>
      <c r="C52" s="47"/>
    </row>
    <row r="53" spans="1:3" ht="14.25" customHeight="1">
      <c r="A53" s="162"/>
      <c r="C53" s="47"/>
    </row>
    <row r="54" spans="1:3" ht="14.25" customHeight="1">
      <c r="A54" s="162"/>
      <c r="C54" s="47"/>
    </row>
    <row r="55" spans="1:3" ht="14.25" customHeight="1">
      <c r="A55" s="162"/>
      <c r="C55" s="47"/>
    </row>
    <row r="56" spans="1:3" ht="14.25" customHeight="1">
      <c r="A56" s="162"/>
      <c r="C56" s="47"/>
    </row>
    <row r="57" spans="1:3" ht="14.25" customHeight="1">
      <c r="A57" s="162"/>
      <c r="C57" s="47"/>
    </row>
    <row r="58" spans="1:3" ht="14.25" customHeight="1">
      <c r="A58" s="162"/>
      <c r="C58" s="47"/>
    </row>
    <row r="59" spans="1:3" ht="14.25" customHeight="1">
      <c r="A59" s="162"/>
      <c r="C59" s="47"/>
    </row>
    <row r="60" spans="1:3" ht="14.25" customHeight="1">
      <c r="A60" s="162"/>
      <c r="C60" s="47"/>
    </row>
    <row r="61" spans="1:3" ht="14.25" customHeight="1">
      <c r="A61" s="162"/>
      <c r="C61" s="47"/>
    </row>
    <row r="62" spans="1:3" ht="14.25" customHeight="1">
      <c r="A62" s="162"/>
      <c r="C62" s="47"/>
    </row>
    <row r="63" spans="1:3" ht="14.25" customHeight="1">
      <c r="A63" s="162"/>
      <c r="C63" s="47"/>
    </row>
    <row r="64" spans="1:3" ht="14.25" customHeight="1">
      <c r="A64" s="162"/>
      <c r="C64" s="47"/>
    </row>
    <row r="65" spans="1:3" ht="14.25" customHeight="1">
      <c r="A65" s="162"/>
      <c r="C65" s="47"/>
    </row>
    <row r="66" spans="1:3" ht="14.25" customHeight="1">
      <c r="A66" s="162"/>
      <c r="C66" s="47"/>
    </row>
    <row r="67" spans="1:3" ht="14.25" customHeight="1">
      <c r="A67" s="162"/>
      <c r="C67" s="47"/>
    </row>
    <row r="68" spans="1:3" ht="14.25" customHeight="1">
      <c r="A68" s="162"/>
      <c r="C68" s="47"/>
    </row>
    <row r="69" spans="1:3" ht="14.25" customHeight="1">
      <c r="A69" s="162"/>
      <c r="C69" s="47"/>
    </row>
    <row r="70" spans="1:3" ht="14.25" customHeight="1">
      <c r="A70" s="162"/>
      <c r="C70" s="47"/>
    </row>
    <row r="71" spans="1:3" ht="14.25" customHeight="1">
      <c r="A71" s="162"/>
      <c r="C71" s="47"/>
    </row>
    <row r="72" spans="1:3" ht="14.25" customHeight="1">
      <c r="A72" s="162"/>
      <c r="C72" s="47"/>
    </row>
    <row r="73" spans="1:3" ht="14.25" customHeight="1">
      <c r="A73" s="162"/>
      <c r="C73" s="47"/>
    </row>
    <row r="74" spans="1:3" ht="14.25" customHeight="1">
      <c r="A74" s="162"/>
      <c r="C74" s="47"/>
    </row>
    <row r="75" spans="1:3" ht="14.25" customHeight="1">
      <c r="A75" s="162"/>
      <c r="C75" s="47"/>
    </row>
    <row r="76" spans="1:3" ht="14.25" customHeight="1">
      <c r="A76" s="162"/>
      <c r="C76" s="47"/>
    </row>
    <row r="77" spans="1:3" ht="14.25" customHeight="1">
      <c r="A77" s="162"/>
      <c r="C77" s="47"/>
    </row>
    <row r="78" spans="1:3" ht="14.25" customHeight="1">
      <c r="A78" s="162"/>
      <c r="C78" s="47"/>
    </row>
    <row r="79" spans="1:3" ht="14.25" customHeight="1">
      <c r="A79" s="162"/>
      <c r="C79" s="47"/>
    </row>
    <row r="80" spans="1:3" ht="14.25" customHeight="1">
      <c r="A80" s="162"/>
      <c r="C80" s="47"/>
    </row>
    <row r="81" spans="1:3" ht="14.25" customHeight="1">
      <c r="A81" s="162"/>
      <c r="C81" s="47"/>
    </row>
    <row r="82" spans="1:3" ht="14.25" customHeight="1">
      <c r="A82" s="162"/>
      <c r="C82" s="47"/>
    </row>
    <row r="83" spans="1:3" ht="14.25" customHeight="1">
      <c r="A83" s="162"/>
      <c r="C83" s="47"/>
    </row>
    <row r="84" spans="1:3" ht="14.25" customHeight="1">
      <c r="A84" s="162"/>
      <c r="C84" s="47"/>
    </row>
    <row r="85" spans="1:3" ht="14.25" customHeight="1">
      <c r="A85" s="162"/>
      <c r="C85" s="47"/>
    </row>
    <row r="86" spans="1:3" ht="14.25" customHeight="1">
      <c r="A86" s="162"/>
      <c r="C86" s="47"/>
    </row>
    <row r="87" spans="1:3" ht="14.25" customHeight="1">
      <c r="A87" s="162"/>
      <c r="C87" s="47"/>
    </row>
    <row r="88" spans="1:3" ht="14.25" customHeight="1">
      <c r="A88" s="162"/>
      <c r="C88" s="47"/>
    </row>
    <row r="89" spans="1:3" ht="14.25" customHeight="1">
      <c r="A89" s="162"/>
      <c r="C89" s="47"/>
    </row>
    <row r="90" spans="1:3" ht="14.25" customHeight="1">
      <c r="A90" s="162"/>
      <c r="C90" s="47"/>
    </row>
    <row r="91" spans="1:3" ht="14.25" customHeight="1">
      <c r="A91" s="162"/>
      <c r="C91" s="47"/>
    </row>
    <row r="92" spans="1:3" ht="14.25" customHeight="1">
      <c r="A92" s="162"/>
      <c r="C92" s="47"/>
    </row>
    <row r="93" spans="1:3" ht="14.25" customHeight="1">
      <c r="A93" s="162"/>
      <c r="C93" s="47"/>
    </row>
    <row r="94" spans="1:3" ht="14.25" customHeight="1">
      <c r="A94" s="162"/>
      <c r="C94" s="47"/>
    </row>
    <row r="95" spans="1:3" ht="14.25" customHeight="1">
      <c r="A95" s="162"/>
      <c r="C95" s="47"/>
    </row>
    <row r="96" spans="1:3" ht="14.25" customHeight="1">
      <c r="A96" s="162"/>
      <c r="C96" s="47"/>
    </row>
    <row r="97" spans="1:3" ht="14.25" customHeight="1">
      <c r="A97" s="162"/>
      <c r="C97" s="47"/>
    </row>
    <row r="98" spans="1:3" ht="14.25" customHeight="1">
      <c r="A98" s="162"/>
      <c r="C98" s="47"/>
    </row>
    <row r="99" spans="1:3" ht="14.25" customHeight="1">
      <c r="A99" s="162"/>
      <c r="C99" s="47"/>
    </row>
    <row r="100" spans="1:3" ht="14.25" customHeight="1">
      <c r="A100" s="162"/>
      <c r="C100" s="47"/>
    </row>
    <row r="101" spans="1:3" ht="14.25" customHeight="1">
      <c r="A101" s="162"/>
      <c r="C101" s="47"/>
    </row>
    <row r="102" spans="1:3" ht="14.25" customHeight="1">
      <c r="A102" s="162"/>
      <c r="C102" s="47"/>
    </row>
    <row r="103" spans="1:3" ht="14.25" customHeight="1">
      <c r="A103" s="162"/>
      <c r="C103" s="47"/>
    </row>
    <row r="104" spans="1:3" ht="14.25" customHeight="1">
      <c r="A104" s="162"/>
      <c r="C104" s="47"/>
    </row>
    <row r="105" spans="1:3" ht="14.25" customHeight="1">
      <c r="A105" s="162"/>
      <c r="C105" s="47"/>
    </row>
    <row r="106" spans="1:3" ht="14.25" customHeight="1">
      <c r="A106" s="162"/>
      <c r="C106" s="47"/>
    </row>
    <row r="107" spans="1:3" ht="14.25" customHeight="1">
      <c r="A107" s="162"/>
      <c r="C107" s="47"/>
    </row>
    <row r="108" spans="1:3" ht="14.25" customHeight="1">
      <c r="A108" s="162"/>
      <c r="C108" s="47"/>
    </row>
    <row r="109" spans="1:3" ht="14.25" customHeight="1">
      <c r="A109" s="162"/>
      <c r="C109" s="47"/>
    </row>
    <row r="110" spans="1:3" ht="14.25" customHeight="1">
      <c r="A110" s="162"/>
      <c r="C110" s="47"/>
    </row>
    <row r="111" spans="1:3" ht="14.25" customHeight="1">
      <c r="A111" s="162"/>
      <c r="C111" s="47"/>
    </row>
    <row r="112" spans="1:3" ht="14.25" customHeight="1">
      <c r="A112" s="162"/>
      <c r="C112" s="47"/>
    </row>
    <row r="113" spans="1:3" ht="14.25" customHeight="1">
      <c r="A113" s="162"/>
      <c r="C113" s="47"/>
    </row>
    <row r="114" spans="1:3" ht="14.25" customHeight="1">
      <c r="A114" s="162"/>
      <c r="C114" s="47"/>
    </row>
    <row r="115" spans="1:3" ht="14.25" customHeight="1">
      <c r="A115" s="162"/>
      <c r="C115" s="47"/>
    </row>
    <row r="116" spans="1:3" ht="14.25" customHeight="1">
      <c r="A116" s="162"/>
      <c r="C116" s="47"/>
    </row>
    <row r="117" spans="1:3" ht="14.25" customHeight="1">
      <c r="A117" s="162"/>
      <c r="C117" s="47"/>
    </row>
    <row r="118" spans="1:3" ht="14.25" customHeight="1">
      <c r="A118" s="162"/>
      <c r="C118" s="47"/>
    </row>
    <row r="119" spans="1:3" ht="14.25" customHeight="1">
      <c r="A119" s="162"/>
      <c r="C119" s="47"/>
    </row>
    <row r="120" spans="1:3" ht="14.25" customHeight="1">
      <c r="A120" s="162"/>
      <c r="C120" s="47"/>
    </row>
    <row r="121" spans="1:3" ht="14.25" customHeight="1">
      <c r="A121" s="162"/>
      <c r="C121" s="47"/>
    </row>
    <row r="122" spans="1:3" ht="14.25" customHeight="1">
      <c r="A122" s="162"/>
      <c r="C122" s="47"/>
    </row>
    <row r="123" spans="1:3" ht="14.25" customHeight="1">
      <c r="A123" s="162"/>
      <c r="C123" s="47"/>
    </row>
    <row r="124" spans="1:3" ht="14.25" customHeight="1">
      <c r="A124" s="162"/>
      <c r="C124" s="47"/>
    </row>
    <row r="125" spans="1:3" ht="14.25" customHeight="1">
      <c r="A125" s="162"/>
      <c r="C125" s="47"/>
    </row>
    <row r="126" spans="1:3" ht="14.25" customHeight="1">
      <c r="A126" s="162"/>
      <c r="C126" s="47"/>
    </row>
    <row r="127" spans="1:3" ht="14.25" customHeight="1">
      <c r="A127" s="162"/>
      <c r="C127" s="47"/>
    </row>
    <row r="128" spans="1:3" ht="14.25" customHeight="1">
      <c r="A128" s="162"/>
      <c r="C128" s="47"/>
    </row>
    <row r="129" spans="1:3" ht="14.25" customHeight="1">
      <c r="A129" s="162"/>
      <c r="C129" s="47"/>
    </row>
    <row r="130" spans="1:3" ht="14.25" customHeight="1">
      <c r="A130" s="162"/>
      <c r="C130" s="47"/>
    </row>
    <row r="131" spans="1:3" ht="14.25" customHeight="1">
      <c r="A131" s="162"/>
      <c r="C131" s="47"/>
    </row>
    <row r="132" spans="1:3" ht="14.25" customHeight="1">
      <c r="A132" s="162"/>
      <c r="C132" s="47"/>
    </row>
    <row r="133" spans="1:3" ht="14.25" customHeight="1">
      <c r="A133" s="162"/>
      <c r="C133" s="47"/>
    </row>
    <row r="134" spans="1:3" ht="14.25" customHeight="1">
      <c r="A134" s="162"/>
      <c r="C134" s="47"/>
    </row>
    <row r="135" spans="1:3" ht="14.25" customHeight="1">
      <c r="A135" s="162"/>
      <c r="C135" s="47"/>
    </row>
    <row r="136" spans="1:3" ht="14.25" customHeight="1">
      <c r="A136" s="162"/>
      <c r="C136" s="47"/>
    </row>
    <row r="137" spans="1:3" ht="14.25" customHeight="1">
      <c r="A137" s="162"/>
      <c r="C137" s="47"/>
    </row>
    <row r="138" spans="1:3" ht="14.25" customHeight="1">
      <c r="A138" s="162"/>
      <c r="C138" s="47"/>
    </row>
    <row r="139" spans="1:3" ht="14.25" customHeight="1">
      <c r="A139" s="162"/>
      <c r="C139" s="47"/>
    </row>
    <row r="140" spans="1:3" ht="14.25" customHeight="1">
      <c r="A140" s="162"/>
      <c r="C140" s="47"/>
    </row>
    <row r="141" spans="1:3" ht="14.25" customHeight="1">
      <c r="A141" s="162"/>
      <c r="C141" s="47"/>
    </row>
    <row r="142" spans="1:3" ht="14.25" customHeight="1">
      <c r="A142" s="162"/>
      <c r="C142" s="47"/>
    </row>
    <row r="143" spans="1:3" ht="14.25" customHeight="1">
      <c r="A143" s="162"/>
      <c r="C143" s="47"/>
    </row>
    <row r="144" spans="1:3" ht="14.25" customHeight="1">
      <c r="A144" s="162"/>
      <c r="C144" s="47"/>
    </row>
    <row r="145" spans="1:3" ht="14.25" customHeight="1">
      <c r="A145" s="162"/>
      <c r="C145" s="47"/>
    </row>
    <row r="146" spans="1:3" ht="14.25" customHeight="1">
      <c r="A146" s="162"/>
      <c r="C146" s="47"/>
    </row>
    <row r="147" spans="1:3" ht="14.25" customHeight="1">
      <c r="A147" s="162"/>
      <c r="C147" s="47"/>
    </row>
    <row r="148" spans="1:3" ht="14.25" customHeight="1">
      <c r="A148" s="162"/>
      <c r="C148" s="47"/>
    </row>
    <row r="149" spans="1:3" ht="14.25" customHeight="1">
      <c r="A149" s="162"/>
      <c r="C149" s="47"/>
    </row>
    <row r="150" spans="1:3" ht="14.25" customHeight="1">
      <c r="A150" s="162"/>
      <c r="C150" s="47"/>
    </row>
    <row r="151" spans="1:3" ht="14.25" customHeight="1">
      <c r="A151" s="162"/>
      <c r="C151" s="47"/>
    </row>
    <row r="152" spans="1:3" ht="14.25" customHeight="1">
      <c r="A152" s="162"/>
      <c r="C152" s="47"/>
    </row>
    <row r="153" spans="1:3" ht="14.25" customHeight="1">
      <c r="A153" s="162"/>
      <c r="C153" s="47"/>
    </row>
    <row r="154" spans="1:3" ht="14.25" customHeight="1">
      <c r="A154" s="162"/>
      <c r="C154" s="47"/>
    </row>
    <row r="155" spans="1:3" ht="14.25" customHeight="1">
      <c r="A155" s="162"/>
      <c r="C155" s="47"/>
    </row>
    <row r="156" spans="1:3" ht="14.25" customHeight="1">
      <c r="A156" s="162"/>
      <c r="C156" s="47"/>
    </row>
    <row r="157" spans="1:3" ht="14.25" customHeight="1">
      <c r="A157" s="162"/>
      <c r="C157" s="47"/>
    </row>
    <row r="158" spans="1:3" ht="14.25" customHeight="1">
      <c r="A158" s="162"/>
      <c r="C158" s="47"/>
    </row>
    <row r="159" spans="1:3" ht="14.25" customHeight="1">
      <c r="A159" s="162"/>
      <c r="C159" s="47"/>
    </row>
    <row r="160" spans="1:3" ht="14.25" customHeight="1">
      <c r="A160" s="162"/>
      <c r="C160" s="47"/>
    </row>
    <row r="161" spans="1:3" ht="14.25" customHeight="1">
      <c r="A161" s="162"/>
      <c r="C161" s="47"/>
    </row>
    <row r="162" spans="1:3" ht="14.25" customHeight="1">
      <c r="A162" s="162"/>
      <c r="C162" s="47"/>
    </row>
    <row r="163" spans="1:3" ht="14.25" customHeight="1">
      <c r="A163" s="162"/>
      <c r="C163" s="47"/>
    </row>
    <row r="164" spans="1:3" ht="14.25" customHeight="1">
      <c r="A164" s="162"/>
      <c r="C164" s="47"/>
    </row>
    <row r="165" spans="1:3" ht="14.25" customHeight="1">
      <c r="A165" s="162"/>
      <c r="C165" s="47"/>
    </row>
    <row r="166" spans="1:3" ht="14.25" customHeight="1">
      <c r="A166" s="162"/>
      <c r="C166" s="47"/>
    </row>
    <row r="167" spans="1:3" ht="14.25" customHeight="1">
      <c r="A167" s="162"/>
      <c r="C167" s="47"/>
    </row>
    <row r="168" spans="1:3" ht="14.25" customHeight="1">
      <c r="A168" s="162"/>
      <c r="C168" s="47"/>
    </row>
    <row r="169" spans="1:3" ht="14.25" customHeight="1">
      <c r="A169" s="162"/>
      <c r="C169" s="47"/>
    </row>
    <row r="170" spans="1:3" ht="14.25" customHeight="1">
      <c r="A170" s="162"/>
      <c r="C170" s="47"/>
    </row>
    <row r="171" spans="1:3" ht="14.25" customHeight="1">
      <c r="A171" s="162"/>
      <c r="C171" s="47"/>
    </row>
    <row r="172" spans="1:3" ht="14.25" customHeight="1">
      <c r="A172" s="162"/>
      <c r="C172" s="47"/>
    </row>
    <row r="173" spans="1:3" ht="14.25" customHeight="1">
      <c r="A173" s="162"/>
      <c r="C173" s="47"/>
    </row>
    <row r="174" spans="1:3" ht="14.25" customHeight="1">
      <c r="A174" s="162"/>
      <c r="C174" s="47"/>
    </row>
    <row r="175" spans="1:3" ht="14.25" customHeight="1">
      <c r="A175" s="162"/>
      <c r="C175" s="47"/>
    </row>
    <row r="176" spans="1:3" ht="14.25" customHeight="1">
      <c r="A176" s="162"/>
      <c r="C176" s="47"/>
    </row>
    <row r="177" spans="1:3" ht="14.25" customHeight="1">
      <c r="A177" s="162"/>
      <c r="C177" s="47"/>
    </row>
    <row r="178" spans="1:3" ht="14.25" customHeight="1">
      <c r="A178" s="162"/>
      <c r="C178" s="47"/>
    </row>
    <row r="179" spans="1:3" ht="14.25" customHeight="1">
      <c r="A179" s="162"/>
      <c r="C179" s="47"/>
    </row>
    <row r="180" spans="1:3" ht="14.25" customHeight="1">
      <c r="A180" s="162"/>
      <c r="C180" s="47"/>
    </row>
    <row r="181" spans="1:3" ht="14.25" customHeight="1">
      <c r="A181" s="162"/>
      <c r="C181" s="47"/>
    </row>
    <row r="182" spans="1:3" ht="14.25" customHeight="1">
      <c r="A182" s="162"/>
      <c r="C182" s="47"/>
    </row>
    <row r="183" spans="1:3" ht="14.25" customHeight="1">
      <c r="A183" s="162"/>
      <c r="C183" s="47"/>
    </row>
    <row r="184" spans="1:3" ht="14.25" customHeight="1">
      <c r="A184" s="162"/>
      <c r="C184" s="47"/>
    </row>
    <row r="185" spans="1:3" ht="14.25" customHeight="1">
      <c r="A185" s="162"/>
      <c r="C185" s="47"/>
    </row>
    <row r="186" spans="1:3" ht="14.25" customHeight="1">
      <c r="A186" s="162"/>
      <c r="C186" s="47"/>
    </row>
    <row r="187" spans="1:3" ht="14.25" customHeight="1">
      <c r="A187" s="162"/>
      <c r="C187" s="47"/>
    </row>
    <row r="188" spans="1:3" ht="14.25" customHeight="1">
      <c r="A188" s="162"/>
      <c r="C188" s="47"/>
    </row>
    <row r="189" spans="1:3" ht="14.25" customHeight="1">
      <c r="A189" s="162"/>
      <c r="C189" s="47"/>
    </row>
    <row r="190" spans="1:3" ht="14.25" customHeight="1">
      <c r="A190" s="162"/>
      <c r="C190" s="47"/>
    </row>
    <row r="191" spans="1:3" ht="14.25" customHeight="1">
      <c r="A191" s="162"/>
      <c r="C191" s="47"/>
    </row>
    <row r="192" spans="1:3" ht="14.25" customHeight="1">
      <c r="A192" s="162"/>
      <c r="C192" s="47"/>
    </row>
    <row r="193" spans="1:3" ht="14.25" customHeight="1">
      <c r="A193" s="162"/>
      <c r="C193" s="47"/>
    </row>
    <row r="194" spans="1:3" ht="14.25" customHeight="1">
      <c r="A194" s="162"/>
      <c r="C194" s="47"/>
    </row>
    <row r="195" spans="1:3" ht="14.25" customHeight="1">
      <c r="A195" s="162"/>
      <c r="C195" s="47"/>
    </row>
    <row r="196" spans="1:3" ht="14.25" customHeight="1">
      <c r="A196" s="162"/>
      <c r="C196" s="47"/>
    </row>
    <row r="197" spans="1:3" ht="14.25" customHeight="1">
      <c r="A197" s="162"/>
      <c r="C197" s="47"/>
    </row>
    <row r="198" spans="1:3" ht="14.25" customHeight="1">
      <c r="A198" s="162"/>
      <c r="C198" s="47"/>
    </row>
    <row r="199" spans="1:3" ht="14.25" customHeight="1">
      <c r="A199" s="162"/>
      <c r="C199" s="47"/>
    </row>
    <row r="200" spans="1:3" ht="14.25" customHeight="1">
      <c r="A200" s="162"/>
      <c r="C200" s="47"/>
    </row>
    <row r="201" spans="1:3" ht="14.25" customHeight="1">
      <c r="A201" s="162"/>
      <c r="C201" s="47"/>
    </row>
    <row r="202" spans="1:3" ht="14.25" customHeight="1">
      <c r="A202" s="162"/>
      <c r="C202" s="47"/>
    </row>
    <row r="203" spans="1:3" ht="14.25" customHeight="1">
      <c r="A203" s="162"/>
      <c r="C203" s="47"/>
    </row>
    <row r="204" spans="1:3" ht="14.25" customHeight="1">
      <c r="A204" s="162"/>
      <c r="C204" s="47"/>
    </row>
    <row r="205" spans="1:3" ht="14.25" customHeight="1">
      <c r="A205" s="162"/>
      <c r="C205" s="47"/>
    </row>
    <row r="206" spans="1:3" ht="14.25" customHeight="1">
      <c r="A206" s="162"/>
      <c r="C206" s="47"/>
    </row>
    <row r="207" spans="1:3" ht="14.25" customHeight="1">
      <c r="A207" s="162"/>
      <c r="C207" s="47"/>
    </row>
    <row r="208" spans="1:3" ht="14.25" customHeight="1">
      <c r="A208" s="162"/>
      <c r="C208" s="47"/>
    </row>
    <row r="209" spans="1:3" ht="14.25" customHeight="1">
      <c r="A209" s="162"/>
      <c r="C209" s="47"/>
    </row>
    <row r="210" spans="1:3" ht="14.25" customHeight="1">
      <c r="A210" s="162"/>
      <c r="C210" s="47"/>
    </row>
    <row r="211" spans="1:3" ht="14.25" customHeight="1">
      <c r="A211" s="162"/>
      <c r="C211" s="47"/>
    </row>
    <row r="212" spans="1:3" ht="14.25" customHeight="1">
      <c r="A212" s="162"/>
      <c r="C212" s="47"/>
    </row>
    <row r="213" spans="1:3" ht="14.25" customHeight="1">
      <c r="A213" s="162"/>
      <c r="C213" s="47"/>
    </row>
    <row r="214" spans="1:3" ht="14.25" customHeight="1">
      <c r="A214" s="162"/>
      <c r="C214" s="47"/>
    </row>
    <row r="215" spans="1:3" ht="14.25" customHeight="1">
      <c r="A215" s="162"/>
      <c r="C215" s="47"/>
    </row>
    <row r="216" spans="1:3" ht="14.25" customHeight="1">
      <c r="A216" s="162"/>
      <c r="C216" s="47"/>
    </row>
    <row r="217" spans="1:3" ht="14.25" customHeight="1">
      <c r="A217" s="162"/>
      <c r="C217" s="47"/>
    </row>
    <row r="218" spans="1:3" ht="14.25" customHeight="1">
      <c r="A218" s="162"/>
      <c r="C218" s="47"/>
    </row>
    <row r="219" spans="1:3" ht="14.25" customHeight="1">
      <c r="A219" s="162"/>
      <c r="C219" s="47"/>
    </row>
    <row r="220" spans="1:3" ht="14.25" customHeight="1">
      <c r="A220" s="162"/>
      <c r="C220" s="47"/>
    </row>
    <row r="221" spans="1:3" ht="14.25" customHeight="1">
      <c r="A221" s="162"/>
      <c r="C221" s="47"/>
    </row>
    <row r="222" spans="1:3" ht="14.25" customHeight="1">
      <c r="A222" s="162"/>
      <c r="C222" s="47"/>
    </row>
    <row r="223" spans="1:3" ht="14.25" customHeight="1">
      <c r="A223" s="162"/>
      <c r="C223" s="47"/>
    </row>
    <row r="224" spans="1:3" ht="14.25" customHeight="1">
      <c r="A224" s="162"/>
      <c r="C224" s="47"/>
    </row>
    <row r="225" spans="1:3" ht="14.25" customHeight="1">
      <c r="A225" s="162"/>
      <c r="C225" s="47"/>
    </row>
    <row r="226" spans="1:3" ht="14.25" customHeight="1">
      <c r="A226" s="162"/>
      <c r="C226" s="47"/>
    </row>
    <row r="227" spans="1:3" ht="14.25" customHeight="1">
      <c r="A227" s="162"/>
      <c r="C227" s="47"/>
    </row>
    <row r="228" spans="1:3" ht="14.25" customHeight="1">
      <c r="A228" s="162"/>
      <c r="C228" s="47"/>
    </row>
    <row r="229" spans="1:3" ht="14.25" customHeight="1">
      <c r="A229" s="162"/>
      <c r="C229" s="47"/>
    </row>
    <row r="230" spans="1:3" ht="14.25" customHeight="1">
      <c r="A230" s="162"/>
      <c r="C230" s="47"/>
    </row>
    <row r="231" spans="1:3" ht="14.25" customHeight="1">
      <c r="A231" s="162"/>
      <c r="C231" s="47"/>
    </row>
    <row r="232" spans="1:3" ht="14.25" customHeight="1">
      <c r="A232" s="162"/>
      <c r="C232" s="47"/>
    </row>
    <row r="233" spans="1:3" ht="14.25" customHeight="1">
      <c r="A233" s="162"/>
      <c r="C233" s="47"/>
    </row>
    <row r="234" spans="1:3" ht="14.25" customHeight="1">
      <c r="A234" s="162"/>
      <c r="C234" s="47"/>
    </row>
    <row r="235" spans="1:3" ht="14.25" customHeight="1">
      <c r="A235" s="162"/>
      <c r="C235" s="47"/>
    </row>
    <row r="236" spans="1:3" ht="14.25" customHeight="1">
      <c r="A236" s="162"/>
      <c r="C236" s="47"/>
    </row>
    <row r="237" spans="1:3" ht="14.25" customHeight="1">
      <c r="A237" s="162"/>
      <c r="C237" s="47"/>
    </row>
    <row r="238" spans="1:3" ht="14.25" customHeight="1">
      <c r="A238" s="162"/>
      <c r="C238" s="47"/>
    </row>
    <row r="239" spans="1:3" ht="14.25" customHeight="1">
      <c r="A239" s="162"/>
      <c r="C239" s="47"/>
    </row>
    <row r="240" spans="1:3" ht="14.25" customHeight="1">
      <c r="A240" s="162"/>
      <c r="C240" s="47"/>
    </row>
    <row r="241" spans="1:3" ht="14.25" customHeight="1">
      <c r="A241" s="162"/>
      <c r="C241" s="47"/>
    </row>
    <row r="242" spans="1:3" ht="14.25" customHeight="1">
      <c r="A242" s="162"/>
      <c r="C242" s="47"/>
    </row>
    <row r="243" spans="1:3" ht="14.25" customHeight="1">
      <c r="A243" s="162"/>
      <c r="C243" s="47"/>
    </row>
    <row r="244" spans="1:3" ht="14.25" customHeight="1">
      <c r="A244" s="162"/>
      <c r="C244" s="47"/>
    </row>
    <row r="245" spans="1:3" ht="14.25" customHeight="1">
      <c r="A245" s="162"/>
      <c r="C245" s="47"/>
    </row>
    <row r="246" spans="1:3" ht="14.25" customHeight="1">
      <c r="A246" s="162"/>
      <c r="C246" s="47"/>
    </row>
    <row r="247" spans="1:3" ht="14.25" customHeight="1">
      <c r="A247" s="162"/>
      <c r="C247" s="47"/>
    </row>
    <row r="248" spans="1:3" ht="14.25" customHeight="1">
      <c r="A248" s="162"/>
      <c r="C248" s="47"/>
    </row>
    <row r="249" spans="1:3" ht="14.25" customHeight="1">
      <c r="A249" s="162"/>
      <c r="C249" s="47"/>
    </row>
    <row r="250" spans="1:3" ht="14.25" customHeight="1">
      <c r="A250" s="162"/>
      <c r="C250" s="47"/>
    </row>
    <row r="251" spans="1:3" ht="14.25" customHeight="1">
      <c r="A251" s="162"/>
      <c r="C251" s="47"/>
    </row>
    <row r="252" spans="1:3" ht="14.25" customHeight="1">
      <c r="A252" s="162"/>
      <c r="C252" s="47"/>
    </row>
    <row r="253" spans="1:3" ht="14.25" customHeight="1">
      <c r="A253" s="162"/>
      <c r="C253" s="47"/>
    </row>
    <row r="254" spans="1:3" ht="14.25" customHeight="1">
      <c r="A254" s="162"/>
      <c r="C254" s="47"/>
    </row>
    <row r="255" spans="1:3" ht="14.25" customHeight="1">
      <c r="A255" s="162"/>
      <c r="C255" s="47"/>
    </row>
    <row r="256" spans="1:3" ht="14.25" customHeight="1">
      <c r="A256" s="162"/>
      <c r="C256" s="47"/>
    </row>
    <row r="257" spans="1:3" ht="14.25" customHeight="1">
      <c r="A257" s="162"/>
      <c r="C257" s="47"/>
    </row>
    <row r="258" spans="1:3" ht="14.25" customHeight="1">
      <c r="A258" s="162"/>
      <c r="C258" s="47"/>
    </row>
    <row r="259" spans="1:3" ht="14.25" customHeight="1">
      <c r="A259" s="162"/>
      <c r="C259" s="47"/>
    </row>
    <row r="260" spans="1:3" ht="14.25" customHeight="1">
      <c r="A260" s="162"/>
      <c r="C260" s="47"/>
    </row>
    <row r="261" spans="1:3" ht="14.25" customHeight="1">
      <c r="A261" s="162"/>
      <c r="C261" s="47"/>
    </row>
    <row r="262" spans="1:3" ht="14.25" customHeight="1">
      <c r="A262" s="162"/>
      <c r="C262" s="47"/>
    </row>
    <row r="263" spans="1:3" ht="14.25" customHeight="1">
      <c r="A263" s="162"/>
      <c r="C263" s="47"/>
    </row>
    <row r="264" spans="1:3" ht="14.25" customHeight="1">
      <c r="A264" s="162"/>
      <c r="C264" s="47"/>
    </row>
    <row r="265" spans="1:3" ht="14.25" customHeight="1">
      <c r="A265" s="162"/>
      <c r="C265" s="47"/>
    </row>
    <row r="266" spans="1:3" ht="14.25" customHeight="1">
      <c r="A266" s="162"/>
      <c r="C266" s="47"/>
    </row>
    <row r="267" spans="1:3" ht="14.25" customHeight="1">
      <c r="A267" s="162"/>
      <c r="C267" s="47"/>
    </row>
    <row r="268" spans="1:3" ht="14.25" customHeight="1">
      <c r="A268" s="162"/>
      <c r="C268" s="47"/>
    </row>
    <row r="269" spans="1:3" ht="14.25" customHeight="1">
      <c r="A269" s="162"/>
      <c r="C269" s="47"/>
    </row>
    <row r="270" spans="1:3" ht="14.25" customHeight="1">
      <c r="A270" s="162"/>
      <c r="C270" s="47"/>
    </row>
    <row r="271" spans="1:3" ht="14.25" customHeight="1">
      <c r="A271" s="162"/>
      <c r="C271" s="47"/>
    </row>
    <row r="272" spans="1:3" ht="14.25" customHeight="1">
      <c r="A272" s="162"/>
      <c r="C272" s="47"/>
    </row>
    <row r="273" spans="1:3" ht="14.25" customHeight="1">
      <c r="A273" s="162"/>
      <c r="C273" s="47"/>
    </row>
    <row r="274" spans="1:3" ht="14.25" customHeight="1">
      <c r="A274" s="162"/>
      <c r="C274" s="47"/>
    </row>
    <row r="275" spans="1:3" ht="14.25" customHeight="1">
      <c r="A275" s="162"/>
      <c r="C275" s="47"/>
    </row>
    <row r="276" spans="1:3" ht="14.25" customHeight="1">
      <c r="A276" s="162"/>
      <c r="C276" s="47"/>
    </row>
    <row r="277" spans="1:3" ht="14.25" customHeight="1">
      <c r="A277" s="162"/>
      <c r="C277" s="47"/>
    </row>
    <row r="278" spans="1:3" ht="14.25" customHeight="1">
      <c r="A278" s="162"/>
      <c r="C278" s="47"/>
    </row>
    <row r="279" spans="1:3" ht="14.25" customHeight="1">
      <c r="A279" s="162"/>
      <c r="C279" s="47"/>
    </row>
    <row r="280" spans="1:3" ht="14.25" customHeight="1">
      <c r="A280" s="162"/>
      <c r="C280" s="47"/>
    </row>
    <row r="281" spans="1:3" ht="14.25" customHeight="1">
      <c r="A281" s="162"/>
      <c r="C281" s="47"/>
    </row>
    <row r="282" spans="1:3" ht="14.25" customHeight="1">
      <c r="A282" s="162"/>
      <c r="C282" s="47"/>
    </row>
    <row r="283" spans="1:3" ht="14.25" customHeight="1">
      <c r="A283" s="162"/>
      <c r="C283" s="47"/>
    </row>
    <row r="284" spans="1:3" ht="14.25" customHeight="1">
      <c r="A284" s="162"/>
      <c r="C284" s="47"/>
    </row>
    <row r="285" spans="1:3" ht="14.25" customHeight="1">
      <c r="A285" s="162"/>
      <c r="C285" s="47"/>
    </row>
    <row r="286" spans="1:3" ht="14.25" customHeight="1">
      <c r="A286" s="162"/>
      <c r="C286" s="47"/>
    </row>
    <row r="287" spans="1:3" ht="14.25" customHeight="1">
      <c r="A287" s="162"/>
      <c r="C287" s="47"/>
    </row>
    <row r="288" spans="1:3" ht="14.25" customHeight="1">
      <c r="A288" s="162"/>
      <c r="C288" s="47"/>
    </row>
    <row r="289" spans="1:3" ht="14.25" customHeight="1">
      <c r="A289" s="162"/>
      <c r="C289" s="47"/>
    </row>
    <row r="290" spans="1:3" ht="14.25" customHeight="1">
      <c r="A290" s="162"/>
      <c r="C290" s="47"/>
    </row>
    <row r="291" spans="1:3" ht="14.25" customHeight="1">
      <c r="A291" s="162"/>
      <c r="C291" s="47"/>
    </row>
    <row r="292" spans="1:3" ht="14.25" customHeight="1">
      <c r="A292" s="162"/>
      <c r="C292" s="47"/>
    </row>
    <row r="293" spans="1:3" ht="14.25" customHeight="1">
      <c r="A293" s="162"/>
      <c r="C293" s="47"/>
    </row>
    <row r="294" spans="1:3" ht="14.25" customHeight="1">
      <c r="A294" s="162"/>
      <c r="C294" s="47"/>
    </row>
    <row r="295" spans="1:3" ht="14.25" customHeight="1">
      <c r="A295" s="162"/>
      <c r="C295" s="47"/>
    </row>
    <row r="296" spans="1:3" ht="14.25" customHeight="1">
      <c r="A296" s="162"/>
      <c r="C296" s="47"/>
    </row>
    <row r="297" spans="1:3" ht="14.25" customHeight="1">
      <c r="A297" s="162"/>
      <c r="C297" s="47"/>
    </row>
    <row r="298" spans="1:3" ht="14.25" customHeight="1">
      <c r="A298" s="162"/>
      <c r="C298" s="47"/>
    </row>
    <row r="299" spans="1:3" ht="14.25" customHeight="1">
      <c r="A299" s="162"/>
      <c r="C299" s="47"/>
    </row>
    <row r="300" spans="1:3" ht="14.25" customHeight="1">
      <c r="A300" s="162"/>
      <c r="C300" s="47"/>
    </row>
    <row r="301" spans="1:3" ht="14.25" customHeight="1">
      <c r="A301" s="162"/>
      <c r="C301" s="47"/>
    </row>
    <row r="302" spans="1:3" ht="14.25" customHeight="1">
      <c r="A302" s="162"/>
      <c r="C302" s="47"/>
    </row>
    <row r="303" spans="1:3" ht="14.25" customHeight="1">
      <c r="A303" s="162"/>
      <c r="C303" s="47"/>
    </row>
    <row r="304" spans="1:3" ht="14.25" customHeight="1">
      <c r="A304" s="162"/>
      <c r="C304" s="47"/>
    </row>
    <row r="305" spans="1:3" ht="14.25" customHeight="1">
      <c r="A305" s="162"/>
      <c r="C305" s="47"/>
    </row>
    <row r="306" spans="1:3" ht="14.25" customHeight="1">
      <c r="A306" s="162"/>
      <c r="C306" s="47"/>
    </row>
    <row r="307" spans="1:3" ht="14.25" customHeight="1">
      <c r="A307" s="162"/>
      <c r="C307" s="47"/>
    </row>
    <row r="308" spans="1:3" ht="14.25" customHeight="1">
      <c r="A308" s="162"/>
      <c r="C308" s="47"/>
    </row>
    <row r="309" spans="1:3" ht="14.25" customHeight="1">
      <c r="A309" s="162"/>
      <c r="C309" s="47"/>
    </row>
    <row r="310" spans="1:3" ht="14.25" customHeight="1">
      <c r="A310" s="162"/>
      <c r="C310" s="47"/>
    </row>
    <row r="311" spans="1:3" ht="14.25" customHeight="1">
      <c r="A311" s="162"/>
      <c r="C311" s="47"/>
    </row>
    <row r="312" spans="1:3" ht="14.25" customHeight="1">
      <c r="A312" s="162"/>
      <c r="C312" s="47"/>
    </row>
    <row r="313" spans="1:3" ht="14.25" customHeight="1">
      <c r="A313" s="162"/>
      <c r="C313" s="47"/>
    </row>
    <row r="314" spans="1:3" ht="14.25" customHeight="1">
      <c r="A314" s="162"/>
      <c r="C314" s="47"/>
    </row>
    <row r="315" spans="1:3" ht="14.25" customHeight="1">
      <c r="A315" s="162"/>
      <c r="C315" s="47"/>
    </row>
    <row r="316" spans="1:3" ht="14.25" customHeight="1">
      <c r="A316" s="162"/>
      <c r="C316" s="47"/>
    </row>
    <row r="317" spans="1:3" ht="14.25" customHeight="1">
      <c r="A317" s="162"/>
      <c r="C317" s="47"/>
    </row>
    <row r="318" spans="1:3" ht="14.25" customHeight="1">
      <c r="A318" s="162"/>
      <c r="C318" s="47"/>
    </row>
    <row r="319" spans="1:3" ht="14.25" customHeight="1">
      <c r="A319" s="162"/>
      <c r="C319" s="47"/>
    </row>
    <row r="320" spans="1:3" ht="14.25" customHeight="1">
      <c r="A320" s="162"/>
      <c r="C320" s="47"/>
    </row>
    <row r="321" spans="1:3" ht="14.25" customHeight="1">
      <c r="A321" s="162"/>
      <c r="C321" s="47"/>
    </row>
    <row r="322" spans="1:3" ht="14.25" customHeight="1">
      <c r="A322" s="162"/>
      <c r="C322" s="47"/>
    </row>
    <row r="323" spans="1:3" ht="14.25" customHeight="1">
      <c r="A323" s="162"/>
      <c r="C323" s="47"/>
    </row>
    <row r="324" spans="1:3" ht="14.25" customHeight="1">
      <c r="A324" s="162"/>
      <c r="C324" s="47"/>
    </row>
    <row r="325" spans="1:3" ht="14.25" customHeight="1">
      <c r="A325" s="162"/>
      <c r="C325" s="47"/>
    </row>
    <row r="326" spans="1:3" ht="14.25" customHeight="1">
      <c r="A326" s="162"/>
      <c r="C326" s="47"/>
    </row>
    <row r="327" spans="1:3" ht="14.25" customHeight="1">
      <c r="A327" s="162"/>
      <c r="C327" s="47"/>
    </row>
    <row r="328" spans="1:3" ht="14.25" customHeight="1">
      <c r="A328" s="162"/>
      <c r="C328" s="47"/>
    </row>
    <row r="329" spans="1:3" ht="14.25" customHeight="1">
      <c r="A329" s="162"/>
      <c r="C329" s="47"/>
    </row>
    <row r="330" spans="1:3" ht="14.25" customHeight="1">
      <c r="A330" s="162"/>
      <c r="C330" s="47"/>
    </row>
    <row r="331" spans="1:3" ht="14.25" customHeight="1">
      <c r="A331" s="162"/>
      <c r="C331" s="47"/>
    </row>
    <row r="332" spans="1:3" ht="14.25" customHeight="1">
      <c r="A332" s="162"/>
      <c r="C332" s="47"/>
    </row>
    <row r="333" spans="1:3" ht="14.25" customHeight="1">
      <c r="A333" s="162"/>
      <c r="C333" s="47"/>
    </row>
    <row r="334" spans="1:3" ht="14.25" customHeight="1">
      <c r="A334" s="162"/>
      <c r="C334" s="47"/>
    </row>
    <row r="335" spans="1:3" ht="14.25" customHeight="1">
      <c r="A335" s="162"/>
      <c r="C335" s="47"/>
    </row>
    <row r="336" spans="1:3" ht="14.25" customHeight="1">
      <c r="A336" s="162"/>
      <c r="C336" s="47"/>
    </row>
    <row r="337" spans="1:3" ht="14.25" customHeight="1">
      <c r="A337" s="162"/>
      <c r="C337" s="47"/>
    </row>
    <row r="338" spans="1:3" ht="14.25" customHeight="1">
      <c r="A338" s="162"/>
      <c r="C338" s="47"/>
    </row>
    <row r="339" spans="1:3" ht="14.25" customHeight="1">
      <c r="A339" s="162"/>
      <c r="C339" s="47"/>
    </row>
    <row r="340" spans="1:3" ht="14.25" customHeight="1">
      <c r="A340" s="162"/>
      <c r="C340" s="47"/>
    </row>
    <row r="341" spans="1:3" ht="14.25" customHeight="1">
      <c r="A341" s="162"/>
      <c r="C341" s="47"/>
    </row>
    <row r="342" spans="1:3" ht="14.25" customHeight="1">
      <c r="A342" s="162"/>
      <c r="C342" s="47"/>
    </row>
    <row r="343" spans="1:3" ht="14.25" customHeight="1">
      <c r="A343" s="162"/>
      <c r="C343" s="47"/>
    </row>
    <row r="344" spans="1:3" ht="14.25" customHeight="1">
      <c r="A344" s="162"/>
      <c r="C344" s="47"/>
    </row>
    <row r="345" spans="1:3" ht="14.25" customHeight="1">
      <c r="A345" s="162"/>
      <c r="C345" s="47"/>
    </row>
    <row r="346" spans="1:3" ht="14.25" customHeight="1">
      <c r="A346" s="162"/>
      <c r="C346" s="47"/>
    </row>
    <row r="347" spans="1:3" ht="14.25" customHeight="1">
      <c r="A347" s="162"/>
      <c r="C347" s="47"/>
    </row>
    <row r="348" spans="1:3" ht="14.25" customHeight="1">
      <c r="A348" s="162"/>
      <c r="C348" s="47"/>
    </row>
    <row r="349" spans="1:3" ht="14.25" customHeight="1">
      <c r="A349" s="162"/>
      <c r="C349" s="47"/>
    </row>
    <row r="350" spans="1:3" ht="14.25" customHeight="1">
      <c r="A350" s="162"/>
      <c r="C350" s="47"/>
    </row>
    <row r="351" spans="1:3" ht="14.25" customHeight="1">
      <c r="A351" s="162"/>
      <c r="C351" s="47"/>
    </row>
    <row r="352" spans="1:3" ht="14.25" customHeight="1">
      <c r="A352" s="162"/>
      <c r="C352" s="47"/>
    </row>
    <row r="353" spans="1:3" ht="14.25" customHeight="1">
      <c r="A353" s="162"/>
      <c r="C353" s="47"/>
    </row>
    <row r="354" spans="1:3" ht="14.25" customHeight="1">
      <c r="A354" s="162"/>
      <c r="C354" s="47"/>
    </row>
    <row r="355" spans="1:3" ht="14.25" customHeight="1">
      <c r="A355" s="162"/>
      <c r="C355" s="47"/>
    </row>
    <row r="356" spans="1:3" ht="14.25" customHeight="1">
      <c r="A356" s="162"/>
      <c r="C356" s="47"/>
    </row>
    <row r="357" spans="1:3" ht="14.25" customHeight="1">
      <c r="A357" s="162"/>
      <c r="C357" s="47"/>
    </row>
    <row r="358" spans="1:3" ht="14.25" customHeight="1">
      <c r="A358" s="162"/>
      <c r="C358" s="47"/>
    </row>
    <row r="359" spans="1:3" ht="14.25" customHeight="1">
      <c r="A359" s="162"/>
      <c r="C359" s="47"/>
    </row>
    <row r="360" spans="1:3" ht="14.25" customHeight="1">
      <c r="A360" s="162"/>
      <c r="C360" s="47"/>
    </row>
    <row r="361" spans="1:3" ht="14.25" customHeight="1">
      <c r="A361" s="162"/>
      <c r="C361" s="47"/>
    </row>
    <row r="362" spans="1:3" ht="14.25" customHeight="1">
      <c r="A362" s="162"/>
      <c r="C362" s="47"/>
    </row>
    <row r="363" spans="1:3" ht="14.25" customHeight="1">
      <c r="A363" s="162"/>
      <c r="C363" s="47"/>
    </row>
    <row r="364" spans="1:3" ht="14.25" customHeight="1">
      <c r="A364" s="162"/>
      <c r="C364" s="47"/>
    </row>
    <row r="365" spans="1:3" ht="14.25" customHeight="1">
      <c r="A365" s="162"/>
      <c r="C365" s="47"/>
    </row>
    <row r="366" spans="1:3" ht="14.25" customHeight="1">
      <c r="A366" s="162"/>
      <c r="C366" s="47"/>
    </row>
    <row r="367" spans="1:3" ht="14.25" customHeight="1">
      <c r="A367" s="162"/>
      <c r="C367" s="47"/>
    </row>
    <row r="368" spans="1:3" ht="14.25" customHeight="1">
      <c r="A368" s="162"/>
      <c r="C368" s="47"/>
    </row>
    <row r="369" spans="1:3" ht="14.25" customHeight="1">
      <c r="A369" s="162"/>
      <c r="C369" s="47"/>
    </row>
    <row r="370" spans="1:3" ht="14.25" customHeight="1">
      <c r="A370" s="162"/>
      <c r="C370" s="47"/>
    </row>
    <row r="371" spans="1:3" ht="14.25" customHeight="1">
      <c r="A371" s="162"/>
      <c r="C371" s="47"/>
    </row>
    <row r="372" spans="1:3" ht="14.25" customHeight="1">
      <c r="A372" s="162"/>
      <c r="C372" s="47"/>
    </row>
    <row r="373" spans="1:3" ht="14.25" customHeight="1">
      <c r="A373" s="162"/>
      <c r="C373" s="47"/>
    </row>
    <row r="374" spans="1:3" ht="14.25" customHeight="1">
      <c r="A374" s="162"/>
      <c r="C374" s="47"/>
    </row>
    <row r="375" spans="1:3" ht="14.25" customHeight="1">
      <c r="A375" s="162"/>
      <c r="C375" s="47"/>
    </row>
    <row r="376" spans="1:3" ht="14.25" customHeight="1">
      <c r="A376" s="162"/>
      <c r="C376" s="47"/>
    </row>
    <row r="377" spans="1:3" ht="14.25" customHeight="1">
      <c r="A377" s="162"/>
      <c r="C377" s="47"/>
    </row>
    <row r="378" spans="1:3" ht="14.25" customHeight="1">
      <c r="A378" s="162"/>
      <c r="C378" s="47"/>
    </row>
    <row r="379" spans="1:3" ht="14.25" customHeight="1">
      <c r="A379" s="162"/>
      <c r="C379" s="47"/>
    </row>
    <row r="380" spans="1:3" ht="14.25" customHeight="1">
      <c r="A380" s="162"/>
      <c r="C380" s="47"/>
    </row>
    <row r="381" spans="1:3" ht="14.25" customHeight="1">
      <c r="A381" s="162"/>
      <c r="C381" s="47"/>
    </row>
    <row r="382" spans="1:3" ht="14.25" customHeight="1">
      <c r="A382" s="162"/>
      <c r="C382" s="47"/>
    </row>
    <row r="383" spans="1:3" ht="14.25" customHeight="1">
      <c r="A383" s="162"/>
      <c r="C383" s="47"/>
    </row>
    <row r="384" spans="1:3" ht="14.25" customHeight="1">
      <c r="A384" s="162"/>
      <c r="C384" s="47"/>
    </row>
    <row r="385" spans="1:3" ht="14.25" customHeight="1">
      <c r="A385" s="162"/>
      <c r="C385" s="47"/>
    </row>
    <row r="386" spans="1:3" ht="14.25" customHeight="1">
      <c r="A386" s="162"/>
      <c r="C386" s="47"/>
    </row>
    <row r="387" spans="1:3" ht="14.25" customHeight="1">
      <c r="A387" s="162"/>
      <c r="C387" s="47"/>
    </row>
    <row r="388" spans="1:3" ht="14.25" customHeight="1">
      <c r="A388" s="162"/>
      <c r="C388" s="47"/>
    </row>
    <row r="389" spans="1:3" ht="14.25" customHeight="1">
      <c r="A389" s="162"/>
      <c r="C389" s="47"/>
    </row>
    <row r="390" spans="1:3" ht="14.25" customHeight="1">
      <c r="A390" s="162"/>
      <c r="C390" s="47"/>
    </row>
    <row r="391" spans="1:3" ht="14.25" customHeight="1">
      <c r="A391" s="162"/>
      <c r="C391" s="47"/>
    </row>
    <row r="392" spans="1:3" ht="14.25" customHeight="1">
      <c r="A392" s="162"/>
      <c r="C392" s="47"/>
    </row>
    <row r="393" spans="1:3" ht="14.25" customHeight="1">
      <c r="A393" s="162"/>
      <c r="C393" s="47"/>
    </row>
    <row r="394" spans="1:3" ht="14.25" customHeight="1">
      <c r="A394" s="162"/>
      <c r="C394" s="47"/>
    </row>
    <row r="395" spans="1:3" ht="14.25" customHeight="1">
      <c r="A395" s="162"/>
      <c r="C395" s="47"/>
    </row>
    <row r="396" spans="1:3" ht="14.25" customHeight="1">
      <c r="A396" s="162"/>
      <c r="C396" s="47"/>
    </row>
    <row r="397" spans="1:3" ht="14.25" customHeight="1">
      <c r="A397" s="162"/>
      <c r="C397" s="47"/>
    </row>
    <row r="398" spans="1:3" ht="14.25" customHeight="1">
      <c r="A398" s="162"/>
      <c r="C398" s="47"/>
    </row>
    <row r="399" spans="1:3" ht="14.25" customHeight="1">
      <c r="A399" s="162"/>
      <c r="C399" s="47"/>
    </row>
    <row r="400" spans="1:3" ht="14.25" customHeight="1">
      <c r="A400" s="162"/>
      <c r="C400" s="47"/>
    </row>
    <row r="401" spans="1:3" ht="14.25" customHeight="1">
      <c r="A401" s="162"/>
      <c r="C401" s="47"/>
    </row>
    <row r="402" spans="1:3" ht="14.25" customHeight="1">
      <c r="A402" s="162"/>
      <c r="C402" s="47"/>
    </row>
    <row r="403" spans="1:3" ht="14.25" customHeight="1">
      <c r="A403" s="162"/>
      <c r="C403" s="47"/>
    </row>
    <row r="404" spans="1:3" ht="14.25" customHeight="1">
      <c r="A404" s="162"/>
      <c r="C404" s="47"/>
    </row>
    <row r="405" spans="1:3" ht="14.25" customHeight="1">
      <c r="A405" s="162"/>
      <c r="C405" s="47"/>
    </row>
    <row r="406" spans="1:3" ht="14.25" customHeight="1">
      <c r="A406" s="162"/>
      <c r="C406" s="47"/>
    </row>
    <row r="407" spans="1:3" ht="14.25" customHeight="1">
      <c r="A407" s="162"/>
      <c r="C407" s="47"/>
    </row>
    <row r="408" spans="1:3" ht="14.25" customHeight="1">
      <c r="A408" s="162"/>
      <c r="C408" s="47"/>
    </row>
    <row r="409" spans="1:3" ht="14.25" customHeight="1">
      <c r="A409" s="162"/>
      <c r="C409" s="47"/>
    </row>
    <row r="410" spans="1:3" ht="14.25" customHeight="1">
      <c r="A410" s="162"/>
      <c r="C410" s="47"/>
    </row>
    <row r="411" spans="1:3" ht="14.25" customHeight="1">
      <c r="A411" s="162"/>
      <c r="C411" s="47"/>
    </row>
    <row r="412" spans="1:3" ht="14.25" customHeight="1">
      <c r="A412" s="162"/>
      <c r="C412" s="47"/>
    </row>
    <row r="413" spans="1:3" ht="14.25" customHeight="1">
      <c r="A413" s="162"/>
      <c r="C413" s="47"/>
    </row>
    <row r="414" spans="1:3" ht="14.25" customHeight="1">
      <c r="A414" s="162"/>
      <c r="C414" s="47"/>
    </row>
    <row r="415" spans="1:3" ht="14.25" customHeight="1">
      <c r="A415" s="162"/>
      <c r="C415" s="47"/>
    </row>
    <row r="416" spans="1:3" ht="14.25" customHeight="1">
      <c r="A416" s="162"/>
      <c r="C416" s="47"/>
    </row>
    <row r="417" spans="1:3" ht="14.25" customHeight="1">
      <c r="A417" s="162"/>
      <c r="C417" s="47"/>
    </row>
    <row r="418" spans="1:3" ht="14.25" customHeight="1">
      <c r="A418" s="162"/>
      <c r="C418" s="47"/>
    </row>
    <row r="419" spans="1:3" ht="14.25" customHeight="1">
      <c r="A419" s="162"/>
      <c r="C419" s="47"/>
    </row>
    <row r="420" spans="1:3" ht="14.25" customHeight="1">
      <c r="A420" s="162"/>
      <c r="C420" s="47"/>
    </row>
    <row r="421" spans="1:3" ht="14.25" customHeight="1">
      <c r="A421" s="162"/>
      <c r="C421" s="47"/>
    </row>
    <row r="422" spans="1:3" ht="14.25" customHeight="1">
      <c r="A422" s="162"/>
      <c r="C422" s="47"/>
    </row>
    <row r="423" spans="1:3" ht="14.25" customHeight="1">
      <c r="A423" s="162"/>
      <c r="C423" s="47"/>
    </row>
    <row r="424" spans="1:3" ht="14.25" customHeight="1">
      <c r="A424" s="162"/>
      <c r="C424" s="47"/>
    </row>
    <row r="425" spans="1:3" ht="14.25" customHeight="1">
      <c r="A425" s="162"/>
      <c r="C425" s="47"/>
    </row>
    <row r="426" spans="1:3" ht="14.25" customHeight="1">
      <c r="A426" s="162"/>
      <c r="C426" s="47"/>
    </row>
    <row r="427" spans="1:3" ht="14.25" customHeight="1">
      <c r="A427" s="162"/>
      <c r="C427" s="47"/>
    </row>
    <row r="428" spans="1:3" ht="14.25" customHeight="1">
      <c r="A428" s="162"/>
      <c r="C428" s="47"/>
    </row>
    <row r="429" spans="1:3" ht="14.25" customHeight="1">
      <c r="A429" s="162"/>
      <c r="C429" s="47"/>
    </row>
    <row r="430" spans="1:3" ht="14.25" customHeight="1">
      <c r="A430" s="162"/>
      <c r="C430" s="47"/>
    </row>
    <row r="431" spans="1:3" ht="14.25" customHeight="1">
      <c r="A431" s="162"/>
      <c r="C431" s="47"/>
    </row>
    <row r="432" spans="1:3" ht="14.25" customHeight="1">
      <c r="A432" s="162"/>
      <c r="C432" s="47"/>
    </row>
    <row r="433" spans="1:3" ht="14.25" customHeight="1">
      <c r="A433" s="162"/>
      <c r="C433" s="47"/>
    </row>
    <row r="434" spans="1:3" ht="14.25" customHeight="1">
      <c r="A434" s="162"/>
      <c r="C434" s="47"/>
    </row>
    <row r="435" spans="1:3" ht="14.25" customHeight="1">
      <c r="A435" s="162"/>
      <c r="C435" s="47"/>
    </row>
    <row r="436" spans="1:3" ht="14.25" customHeight="1">
      <c r="A436" s="162"/>
      <c r="C436" s="47"/>
    </row>
    <row r="437" spans="1:3" ht="14.25" customHeight="1">
      <c r="A437" s="162"/>
      <c r="C437" s="47"/>
    </row>
    <row r="438" spans="1:3" ht="14.25" customHeight="1">
      <c r="A438" s="162"/>
      <c r="C438" s="47"/>
    </row>
    <row r="439" spans="1:3" ht="14.25" customHeight="1">
      <c r="A439" s="162"/>
      <c r="C439" s="47"/>
    </row>
    <row r="440" spans="1:3" ht="14.25" customHeight="1">
      <c r="A440" s="162"/>
      <c r="C440" s="47"/>
    </row>
    <row r="441" spans="1:3" ht="14.25" customHeight="1">
      <c r="A441" s="162"/>
      <c r="C441" s="47"/>
    </row>
    <row r="442" spans="1:3" ht="14.25" customHeight="1">
      <c r="A442" s="162"/>
      <c r="C442" s="47"/>
    </row>
    <row r="443" spans="1:3" ht="14.25" customHeight="1">
      <c r="A443" s="162"/>
      <c r="C443" s="47"/>
    </row>
    <row r="444" spans="1:3" ht="14.25" customHeight="1">
      <c r="A444" s="162"/>
      <c r="C444" s="47"/>
    </row>
    <row r="445" spans="1:3" ht="14.25" customHeight="1">
      <c r="A445" s="162"/>
      <c r="C445" s="47"/>
    </row>
    <row r="446" spans="1:3" ht="14.25" customHeight="1">
      <c r="A446" s="162"/>
      <c r="C446" s="47"/>
    </row>
    <row r="447" spans="1:3" ht="14.25" customHeight="1">
      <c r="A447" s="162"/>
      <c r="C447" s="47"/>
    </row>
    <row r="448" spans="1:3" ht="14.25" customHeight="1">
      <c r="A448" s="162"/>
      <c r="C448" s="47"/>
    </row>
    <row r="449" spans="1:3" ht="14.25" customHeight="1">
      <c r="A449" s="162"/>
      <c r="C449" s="47"/>
    </row>
    <row r="450" spans="1:3" ht="14.25" customHeight="1">
      <c r="A450" s="162"/>
      <c r="C450" s="47"/>
    </row>
    <row r="451" spans="1:3" ht="14.25" customHeight="1">
      <c r="A451" s="162"/>
      <c r="C451" s="47"/>
    </row>
    <row r="452" spans="1:3" ht="14.25" customHeight="1">
      <c r="A452" s="162"/>
      <c r="C452" s="47"/>
    </row>
    <row r="453" spans="1:3" ht="14.25" customHeight="1">
      <c r="A453" s="162"/>
      <c r="C453" s="47"/>
    </row>
    <row r="454" spans="1:3" ht="14.25" customHeight="1">
      <c r="A454" s="162"/>
      <c r="C454" s="47"/>
    </row>
    <row r="455" spans="1:3" ht="14.25" customHeight="1">
      <c r="A455" s="162"/>
      <c r="C455" s="47"/>
    </row>
    <row r="456" spans="1:3" ht="14.25" customHeight="1">
      <c r="A456" s="162"/>
      <c r="C456" s="47"/>
    </row>
    <row r="457" spans="1:3" ht="14.25" customHeight="1">
      <c r="A457" s="162"/>
      <c r="C457" s="47"/>
    </row>
    <row r="458" spans="1:3" ht="14.25" customHeight="1">
      <c r="A458" s="162"/>
      <c r="C458" s="47"/>
    </row>
    <row r="459" spans="1:3" ht="14.25" customHeight="1">
      <c r="A459" s="162"/>
      <c r="C459" s="47"/>
    </row>
    <row r="460" spans="1:3" ht="14.25" customHeight="1">
      <c r="A460" s="162"/>
      <c r="C460" s="47"/>
    </row>
    <row r="461" spans="1:3" ht="14.25" customHeight="1">
      <c r="A461" s="162"/>
      <c r="C461" s="47"/>
    </row>
    <row r="462" spans="1:3" ht="14.25" customHeight="1">
      <c r="A462" s="162"/>
      <c r="C462" s="47"/>
    </row>
    <row r="463" spans="1:3" ht="14.25" customHeight="1">
      <c r="A463" s="162"/>
      <c r="C463" s="47"/>
    </row>
    <row r="464" spans="1:3" ht="14.25" customHeight="1">
      <c r="A464" s="162"/>
      <c r="C464" s="47"/>
    </row>
    <row r="465" spans="1:3" ht="14.25" customHeight="1">
      <c r="A465" s="162"/>
      <c r="C465" s="47"/>
    </row>
    <row r="466" spans="1:3" ht="14.25" customHeight="1">
      <c r="A466" s="162"/>
      <c r="C466" s="47"/>
    </row>
    <row r="467" spans="1:3" ht="14.25" customHeight="1">
      <c r="A467" s="162"/>
      <c r="C467" s="47"/>
    </row>
    <row r="468" spans="1:3" ht="14.25" customHeight="1">
      <c r="A468" s="162"/>
      <c r="C468" s="47"/>
    </row>
    <row r="469" spans="1:3" ht="14.25" customHeight="1">
      <c r="A469" s="162"/>
      <c r="C469" s="47"/>
    </row>
    <row r="470" spans="1:3" ht="14.25" customHeight="1">
      <c r="A470" s="162"/>
      <c r="C470" s="47"/>
    </row>
    <row r="471" spans="1:3" ht="14.25" customHeight="1">
      <c r="A471" s="162"/>
      <c r="C471" s="47"/>
    </row>
    <row r="472" spans="1:3" ht="14.25" customHeight="1">
      <c r="A472" s="162"/>
      <c r="C472" s="47"/>
    </row>
    <row r="473" spans="1:3" ht="14.25" customHeight="1">
      <c r="A473" s="162"/>
      <c r="C473" s="47"/>
    </row>
    <row r="474" spans="1:3" ht="14.25" customHeight="1">
      <c r="A474" s="162"/>
      <c r="C474" s="47"/>
    </row>
    <row r="475" spans="1:3" ht="14.25" customHeight="1">
      <c r="A475" s="162"/>
      <c r="C475" s="47"/>
    </row>
    <row r="476" spans="1:3" ht="14.25" customHeight="1">
      <c r="A476" s="162"/>
      <c r="C476" s="47"/>
    </row>
    <row r="477" spans="1:3" ht="14.25" customHeight="1">
      <c r="A477" s="162"/>
      <c r="C477" s="47"/>
    </row>
    <row r="478" spans="1:3" ht="14.25" customHeight="1">
      <c r="A478" s="162"/>
      <c r="C478" s="47"/>
    </row>
    <row r="479" spans="1:3" ht="14.25" customHeight="1">
      <c r="A479" s="162"/>
      <c r="C479" s="47"/>
    </row>
    <row r="480" spans="1:3" ht="14.25" customHeight="1">
      <c r="A480" s="162"/>
      <c r="C480" s="47"/>
    </row>
    <row r="481" spans="1:3" ht="14.25" customHeight="1">
      <c r="A481" s="162"/>
      <c r="C481" s="47"/>
    </row>
    <row r="482" spans="1:3" ht="14.25" customHeight="1">
      <c r="A482" s="162"/>
      <c r="C482" s="47"/>
    </row>
    <row r="483" spans="1:3" ht="14.25" customHeight="1">
      <c r="A483" s="162"/>
      <c r="C483" s="47"/>
    </row>
    <row r="484" spans="1:3" ht="14.25" customHeight="1">
      <c r="A484" s="162"/>
      <c r="C484" s="47"/>
    </row>
    <row r="485" spans="1:3" ht="14.25" customHeight="1">
      <c r="A485" s="162"/>
      <c r="C485" s="47"/>
    </row>
    <row r="486" spans="1:3" ht="14.25" customHeight="1">
      <c r="A486" s="162"/>
      <c r="C486" s="47"/>
    </row>
    <row r="487" spans="1:3" ht="14.25" customHeight="1">
      <c r="A487" s="162"/>
      <c r="C487" s="47"/>
    </row>
    <row r="488" spans="1:3" ht="14.25" customHeight="1">
      <c r="A488" s="162"/>
      <c r="C488" s="47"/>
    </row>
    <row r="489" spans="1:3" ht="14.25" customHeight="1">
      <c r="A489" s="162"/>
      <c r="C489" s="47"/>
    </row>
    <row r="490" spans="1:3" ht="14.25" customHeight="1">
      <c r="A490" s="162"/>
      <c r="C490" s="47"/>
    </row>
    <row r="491" spans="1:3" ht="14.25" customHeight="1">
      <c r="A491" s="162"/>
      <c r="C491" s="47"/>
    </row>
    <row r="492" spans="1:3" ht="14.25" customHeight="1">
      <c r="A492" s="162"/>
      <c r="C492" s="47"/>
    </row>
    <row r="493" spans="1:3" ht="14.25" customHeight="1">
      <c r="A493" s="162"/>
      <c r="C493" s="47"/>
    </row>
    <row r="494" spans="1:3" ht="14.25" customHeight="1">
      <c r="A494" s="162"/>
      <c r="C494" s="47"/>
    </row>
    <row r="495" spans="1:3" ht="14.25" customHeight="1">
      <c r="A495" s="162"/>
      <c r="C495" s="47"/>
    </row>
    <row r="496" spans="1:3" ht="14.25" customHeight="1">
      <c r="A496" s="162"/>
      <c r="C496" s="47"/>
    </row>
    <row r="497" spans="1:3" ht="14.25" customHeight="1">
      <c r="A497" s="162"/>
      <c r="C497" s="47"/>
    </row>
    <row r="498" spans="1:3" ht="14.25" customHeight="1">
      <c r="A498" s="162"/>
      <c r="C498" s="47"/>
    </row>
    <row r="499" spans="1:3" ht="14.25" customHeight="1">
      <c r="A499" s="162"/>
      <c r="C499" s="47"/>
    </row>
    <row r="500" spans="1:3" ht="14.25" customHeight="1">
      <c r="A500" s="162"/>
      <c r="C500" s="47"/>
    </row>
    <row r="501" spans="1:3" ht="14.25" customHeight="1">
      <c r="A501" s="162"/>
      <c r="C501" s="47"/>
    </row>
    <row r="502" spans="1:3" ht="14.25" customHeight="1">
      <c r="A502" s="162"/>
      <c r="C502" s="47"/>
    </row>
    <row r="503" spans="1:3" ht="14.25" customHeight="1">
      <c r="A503" s="162"/>
      <c r="C503" s="47"/>
    </row>
    <row r="504" spans="1:3" ht="14.25" customHeight="1">
      <c r="A504" s="162"/>
      <c r="C504" s="47"/>
    </row>
    <row r="505" spans="1:3" ht="14.25" customHeight="1">
      <c r="A505" s="162"/>
      <c r="C505" s="47"/>
    </row>
    <row r="506" spans="1:3" ht="14.25" customHeight="1">
      <c r="A506" s="162"/>
      <c r="C506" s="47"/>
    </row>
    <row r="507" spans="1:3" ht="14.25" customHeight="1">
      <c r="A507" s="162"/>
      <c r="C507" s="47"/>
    </row>
    <row r="508" spans="1:3" ht="14.25" customHeight="1">
      <c r="A508" s="162"/>
      <c r="C508" s="47"/>
    </row>
    <row r="509" spans="1:3" ht="14.25" customHeight="1">
      <c r="A509" s="162"/>
      <c r="C509" s="47"/>
    </row>
    <row r="510" spans="1:3" ht="14.25" customHeight="1">
      <c r="A510" s="162"/>
      <c r="C510" s="47"/>
    </row>
    <row r="511" spans="1:3" ht="14.25" customHeight="1">
      <c r="A511" s="162"/>
      <c r="C511" s="47"/>
    </row>
    <row r="512" spans="1:3" ht="14.25" customHeight="1">
      <c r="A512" s="162"/>
      <c r="C512" s="47"/>
    </row>
    <row r="513" spans="1:3" ht="14.25" customHeight="1">
      <c r="A513" s="162"/>
      <c r="C513" s="47"/>
    </row>
    <row r="514" spans="1:3" ht="14.25" customHeight="1">
      <c r="A514" s="162"/>
      <c r="C514" s="47"/>
    </row>
    <row r="515" spans="1:3" ht="14.25" customHeight="1">
      <c r="A515" s="162"/>
      <c r="C515" s="47"/>
    </row>
    <row r="516" spans="1:3" ht="14.25" customHeight="1">
      <c r="A516" s="162"/>
      <c r="C516" s="47"/>
    </row>
    <row r="517" spans="1:3" ht="14.25" customHeight="1">
      <c r="A517" s="162"/>
      <c r="C517" s="47"/>
    </row>
    <row r="518" spans="1:3" ht="14.25" customHeight="1">
      <c r="A518" s="162"/>
      <c r="C518" s="47"/>
    </row>
    <row r="519" spans="1:3" ht="14.25" customHeight="1">
      <c r="A519" s="162"/>
      <c r="C519" s="47"/>
    </row>
    <row r="520" spans="1:3" ht="14.25" customHeight="1">
      <c r="A520" s="162"/>
      <c r="C520" s="47"/>
    </row>
    <row r="521" spans="1:3" ht="14.25" customHeight="1">
      <c r="A521" s="162"/>
      <c r="C521" s="47"/>
    </row>
    <row r="522" spans="1:3" ht="14.25" customHeight="1">
      <c r="A522" s="162"/>
      <c r="C522" s="47"/>
    </row>
    <row r="523" spans="1:3" ht="14.25" customHeight="1">
      <c r="A523" s="162"/>
      <c r="C523" s="47"/>
    </row>
    <row r="524" spans="1:3" ht="14.25" customHeight="1">
      <c r="A524" s="162"/>
      <c r="C524" s="47"/>
    </row>
    <row r="525" spans="1:3" ht="14.25" customHeight="1">
      <c r="A525" s="162"/>
      <c r="C525" s="47"/>
    </row>
    <row r="526" spans="1:3" ht="14.25" customHeight="1">
      <c r="A526" s="162"/>
      <c r="C526" s="47"/>
    </row>
    <row r="527" spans="1:3" ht="14.25" customHeight="1">
      <c r="A527" s="162"/>
      <c r="C527" s="47"/>
    </row>
    <row r="528" spans="1:3" ht="14.25" customHeight="1">
      <c r="A528" s="162"/>
      <c r="C528" s="47"/>
    </row>
    <row r="529" spans="1:3" ht="14.25" customHeight="1">
      <c r="A529" s="162"/>
      <c r="C529" s="47"/>
    </row>
    <row r="530" spans="1:3" ht="14.25" customHeight="1">
      <c r="A530" s="162"/>
      <c r="C530" s="47"/>
    </row>
    <row r="531" spans="1:3" ht="14.25" customHeight="1">
      <c r="A531" s="162"/>
      <c r="C531" s="47"/>
    </row>
    <row r="532" spans="1:3" ht="14.25" customHeight="1">
      <c r="A532" s="162"/>
      <c r="C532" s="47"/>
    </row>
    <row r="533" spans="1:3" ht="14.25" customHeight="1">
      <c r="A533" s="162"/>
      <c r="C533" s="47"/>
    </row>
    <row r="534" spans="1:3" ht="14.25" customHeight="1">
      <c r="A534" s="162"/>
      <c r="C534" s="47"/>
    </row>
    <row r="535" spans="1:3" ht="14.25" customHeight="1">
      <c r="A535" s="162"/>
      <c r="C535" s="47"/>
    </row>
    <row r="536" spans="1:3" ht="14.25" customHeight="1">
      <c r="A536" s="162"/>
      <c r="C536" s="47"/>
    </row>
    <row r="537" spans="1:3" ht="14.25" customHeight="1">
      <c r="A537" s="162"/>
      <c r="C537" s="47"/>
    </row>
    <row r="538" spans="1:3" ht="14.25" customHeight="1">
      <c r="A538" s="162"/>
      <c r="C538" s="47"/>
    </row>
    <row r="539" spans="1:3" ht="14.25" customHeight="1">
      <c r="A539" s="162"/>
      <c r="C539" s="47"/>
    </row>
    <row r="540" spans="1:3" ht="14.25" customHeight="1">
      <c r="A540" s="162"/>
      <c r="C540" s="47"/>
    </row>
    <row r="541" spans="1:3" ht="14.25" customHeight="1">
      <c r="A541" s="162"/>
      <c r="C541" s="47"/>
    </row>
    <row r="542" spans="1:3" ht="14.25" customHeight="1">
      <c r="A542" s="162"/>
      <c r="C542" s="47"/>
    </row>
    <row r="543" spans="1:3" ht="14.25" customHeight="1">
      <c r="A543" s="162"/>
      <c r="C543" s="47"/>
    </row>
    <row r="544" spans="1:3" ht="14.25" customHeight="1">
      <c r="A544" s="162"/>
      <c r="C544" s="47"/>
    </row>
    <row r="545" spans="1:3" ht="14.25" customHeight="1">
      <c r="A545" s="162"/>
      <c r="C545" s="47"/>
    </row>
    <row r="546" spans="1:3" ht="14.25" customHeight="1">
      <c r="A546" s="162"/>
      <c r="C546" s="47"/>
    </row>
    <row r="547" spans="1:3" ht="14.25" customHeight="1">
      <c r="A547" s="162"/>
      <c r="C547" s="47"/>
    </row>
    <row r="548" spans="1:3" ht="14.25" customHeight="1">
      <c r="A548" s="162"/>
      <c r="C548" s="47"/>
    </row>
    <row r="549" spans="1:3" ht="14.25" customHeight="1">
      <c r="A549" s="162"/>
      <c r="C549" s="47"/>
    </row>
    <row r="550" spans="1:3" ht="14.25" customHeight="1">
      <c r="A550" s="162"/>
      <c r="C550" s="47"/>
    </row>
    <row r="551" spans="1:3" ht="14.25" customHeight="1">
      <c r="A551" s="162"/>
      <c r="C551" s="47"/>
    </row>
    <row r="552" spans="1:3" ht="14.25" customHeight="1">
      <c r="A552" s="162"/>
      <c r="C552" s="47"/>
    </row>
    <row r="553" spans="1:3" ht="14.25" customHeight="1">
      <c r="A553" s="162"/>
      <c r="C553" s="47"/>
    </row>
    <row r="554" spans="1:3" ht="14.25" customHeight="1">
      <c r="A554" s="162"/>
      <c r="C554" s="47"/>
    </row>
    <row r="555" spans="1:3" ht="14.25" customHeight="1">
      <c r="A555" s="162"/>
      <c r="C555" s="47"/>
    </row>
    <row r="556" spans="1:3" ht="14.25" customHeight="1">
      <c r="A556" s="162"/>
      <c r="C556" s="47"/>
    </row>
    <row r="557" spans="1:3" ht="14.25" customHeight="1">
      <c r="A557" s="162"/>
      <c r="C557" s="47"/>
    </row>
    <row r="558" spans="1:3" ht="14.25" customHeight="1">
      <c r="A558" s="162"/>
      <c r="C558" s="47"/>
    </row>
    <row r="559" spans="1:3" ht="14.25" customHeight="1">
      <c r="A559" s="162"/>
      <c r="C559" s="47"/>
    </row>
    <row r="560" spans="1:3" ht="14.25" customHeight="1">
      <c r="A560" s="162"/>
      <c r="C560" s="47"/>
    </row>
    <row r="561" spans="1:3" ht="14.25" customHeight="1">
      <c r="A561" s="162"/>
      <c r="C561" s="47"/>
    </row>
    <row r="562" spans="1:3" ht="14.25" customHeight="1">
      <c r="A562" s="162"/>
      <c r="C562" s="47"/>
    </row>
    <row r="563" spans="1:3" ht="14.25" customHeight="1">
      <c r="A563" s="162"/>
      <c r="C563" s="47"/>
    </row>
    <row r="564" spans="1:3" ht="14.25" customHeight="1">
      <c r="A564" s="162"/>
      <c r="C564" s="47"/>
    </row>
    <row r="565" spans="1:3" ht="14.25" customHeight="1">
      <c r="A565" s="162"/>
      <c r="C565" s="47"/>
    </row>
    <row r="566" spans="1:3" ht="14.25" customHeight="1">
      <c r="A566" s="162"/>
      <c r="C566" s="47"/>
    </row>
    <row r="567" spans="1:3" ht="14.25" customHeight="1">
      <c r="A567" s="162"/>
      <c r="C567" s="47"/>
    </row>
    <row r="568" spans="1:3" ht="14.25" customHeight="1">
      <c r="A568" s="162"/>
      <c r="C568" s="47"/>
    </row>
    <row r="569" spans="1:3" ht="14.25" customHeight="1">
      <c r="A569" s="162"/>
      <c r="C569" s="47"/>
    </row>
    <row r="570" spans="1:3" ht="14.25" customHeight="1">
      <c r="A570" s="162"/>
      <c r="C570" s="47"/>
    </row>
    <row r="571" spans="1:3" ht="14.25" customHeight="1">
      <c r="A571" s="162"/>
      <c r="C571" s="47"/>
    </row>
    <row r="572" spans="1:3" ht="14.25" customHeight="1">
      <c r="A572" s="162"/>
      <c r="C572" s="47"/>
    </row>
    <row r="573" spans="1:3" ht="14.25" customHeight="1">
      <c r="A573" s="162"/>
      <c r="C573" s="47"/>
    </row>
    <row r="574" spans="1:3" ht="14.25" customHeight="1">
      <c r="A574" s="162"/>
      <c r="C574" s="47"/>
    </row>
    <row r="575" spans="1:3" ht="14.25" customHeight="1">
      <c r="A575" s="162"/>
      <c r="C575" s="47"/>
    </row>
    <row r="576" spans="1:3" ht="14.25" customHeight="1">
      <c r="A576" s="162"/>
      <c r="C576" s="47"/>
    </row>
    <row r="577" spans="1:3" ht="14.25" customHeight="1">
      <c r="A577" s="162"/>
      <c r="C577" s="47"/>
    </row>
    <row r="578" spans="1:3" ht="14.25" customHeight="1">
      <c r="A578" s="162"/>
      <c r="C578" s="47"/>
    </row>
    <row r="579" spans="1:3" ht="14.25" customHeight="1">
      <c r="A579" s="162"/>
      <c r="C579" s="47"/>
    </row>
    <row r="580" spans="1:3" ht="14.25" customHeight="1">
      <c r="A580" s="162"/>
      <c r="C580" s="47"/>
    </row>
    <row r="581" spans="1:3" ht="14.25" customHeight="1">
      <c r="A581" s="162"/>
      <c r="C581" s="47"/>
    </row>
    <row r="582" spans="1:3" ht="14.25" customHeight="1">
      <c r="A582" s="162"/>
      <c r="C582" s="47"/>
    </row>
    <row r="583" spans="1:3" ht="14.25" customHeight="1">
      <c r="A583" s="162"/>
      <c r="C583" s="47"/>
    </row>
    <row r="584" spans="1:3" ht="14.25" customHeight="1">
      <c r="A584" s="162"/>
      <c r="C584" s="47"/>
    </row>
    <row r="585" spans="1:3" ht="14.25" customHeight="1">
      <c r="A585" s="162"/>
      <c r="C585" s="47"/>
    </row>
    <row r="586" spans="1:3" ht="14.25" customHeight="1">
      <c r="A586" s="162"/>
      <c r="C586" s="47"/>
    </row>
    <row r="587" spans="1:3" ht="14.25" customHeight="1">
      <c r="A587" s="162"/>
      <c r="C587" s="47"/>
    </row>
    <row r="588" spans="1:3" ht="14.25" customHeight="1">
      <c r="A588" s="162"/>
      <c r="C588" s="47"/>
    </row>
    <row r="589" spans="1:3" ht="14.25" customHeight="1">
      <c r="A589" s="162"/>
      <c r="C589" s="47"/>
    </row>
    <row r="590" spans="1:3" ht="14.25" customHeight="1">
      <c r="A590" s="162"/>
      <c r="C590" s="47"/>
    </row>
    <row r="591" spans="1:3" ht="14.25" customHeight="1">
      <c r="A591" s="162"/>
      <c r="C591" s="47"/>
    </row>
    <row r="592" spans="1:3" ht="14.25" customHeight="1">
      <c r="A592" s="162"/>
      <c r="C592" s="47"/>
    </row>
    <row r="593" spans="1:3" ht="14.25" customHeight="1">
      <c r="A593" s="162"/>
      <c r="C593" s="47"/>
    </row>
    <row r="594" spans="1:3" ht="14.25" customHeight="1">
      <c r="A594" s="162"/>
      <c r="C594" s="47"/>
    </row>
    <row r="595" spans="1:3" ht="14.25" customHeight="1">
      <c r="A595" s="162"/>
      <c r="C595" s="47"/>
    </row>
    <row r="596" spans="1:3" ht="14.25" customHeight="1">
      <c r="A596" s="162"/>
      <c r="C596" s="47"/>
    </row>
    <row r="597" spans="1:3" ht="14.25" customHeight="1">
      <c r="A597" s="162"/>
      <c r="C597" s="47"/>
    </row>
    <row r="598" spans="1:3" ht="14.25" customHeight="1">
      <c r="A598" s="162"/>
      <c r="C598" s="47"/>
    </row>
    <row r="599" spans="1:3" ht="14.25" customHeight="1">
      <c r="A599" s="162"/>
      <c r="C599" s="47"/>
    </row>
    <row r="600" spans="1:3" ht="14.25" customHeight="1">
      <c r="A600" s="162"/>
      <c r="C600" s="47"/>
    </row>
    <row r="601" spans="1:3" ht="14.25" customHeight="1">
      <c r="A601" s="162"/>
      <c r="C601" s="47"/>
    </row>
    <row r="602" spans="1:3" ht="14.25" customHeight="1">
      <c r="A602" s="162"/>
      <c r="C602" s="47"/>
    </row>
    <row r="603" spans="1:3" ht="14.25" customHeight="1">
      <c r="A603" s="162"/>
      <c r="C603" s="47"/>
    </row>
    <row r="604" spans="1:3" ht="14.25" customHeight="1">
      <c r="A604" s="162"/>
      <c r="C604" s="47"/>
    </row>
    <row r="605" spans="1:3" ht="14.25" customHeight="1">
      <c r="A605" s="162"/>
      <c r="C605" s="47"/>
    </row>
    <row r="606" spans="1:3" ht="14.25" customHeight="1">
      <c r="A606" s="162"/>
      <c r="C606" s="47"/>
    </row>
    <row r="607" spans="1:3" ht="14.25" customHeight="1">
      <c r="A607" s="162"/>
      <c r="C607" s="47"/>
    </row>
    <row r="608" spans="1:3" ht="14.25" customHeight="1">
      <c r="A608" s="162"/>
      <c r="C608" s="47"/>
    </row>
    <row r="609" spans="1:3" ht="14.25" customHeight="1">
      <c r="A609" s="162"/>
      <c r="C609" s="47"/>
    </row>
    <row r="610" spans="1:3" ht="14.25" customHeight="1">
      <c r="A610" s="162"/>
      <c r="C610" s="47"/>
    </row>
    <row r="611" spans="1:3" ht="14.25" customHeight="1">
      <c r="A611" s="162"/>
      <c r="C611" s="47"/>
    </row>
    <row r="612" spans="1:3" ht="14.25" customHeight="1">
      <c r="A612" s="162"/>
      <c r="C612" s="47"/>
    </row>
    <row r="613" spans="1:3" ht="14.25" customHeight="1">
      <c r="A613" s="162"/>
      <c r="C613" s="47"/>
    </row>
    <row r="614" spans="1:3" ht="14.25" customHeight="1">
      <c r="A614" s="162"/>
      <c r="C614" s="47"/>
    </row>
    <row r="615" spans="1:3" ht="14.25" customHeight="1">
      <c r="A615" s="162"/>
      <c r="C615" s="47"/>
    </row>
    <row r="616" spans="1:3" ht="14.25" customHeight="1">
      <c r="A616" s="162"/>
      <c r="C616" s="47"/>
    </row>
    <row r="617" spans="1:3" ht="14.25" customHeight="1">
      <c r="A617" s="162"/>
      <c r="C617" s="47"/>
    </row>
    <row r="618" spans="1:3" ht="14.25" customHeight="1">
      <c r="A618" s="162"/>
      <c r="C618" s="47"/>
    </row>
    <row r="619" spans="1:3" ht="14.25" customHeight="1">
      <c r="A619" s="162"/>
      <c r="C619" s="47"/>
    </row>
    <row r="620" spans="1:3" ht="14.25" customHeight="1">
      <c r="A620" s="162"/>
      <c r="C620" s="47"/>
    </row>
    <row r="621" spans="1:3" ht="14.25" customHeight="1">
      <c r="A621" s="162"/>
      <c r="C621" s="47"/>
    </row>
    <row r="622" spans="1:3" ht="14.25" customHeight="1">
      <c r="A622" s="162"/>
      <c r="C622" s="47"/>
    </row>
    <row r="623" spans="1:3" ht="14.25" customHeight="1">
      <c r="A623" s="162"/>
      <c r="C623" s="47"/>
    </row>
    <row r="624" spans="1:3" ht="14.25" customHeight="1">
      <c r="A624" s="162"/>
      <c r="C624" s="47"/>
    </row>
    <row r="625" spans="1:3" ht="14.25" customHeight="1">
      <c r="A625" s="162"/>
      <c r="C625" s="47"/>
    </row>
    <row r="626" spans="1:3" ht="14.25" customHeight="1">
      <c r="A626" s="162"/>
      <c r="C626" s="47"/>
    </row>
    <row r="627" spans="1:3" ht="14.25" customHeight="1">
      <c r="A627" s="162"/>
      <c r="C627" s="47"/>
    </row>
    <row r="628" spans="1:3" ht="14.25" customHeight="1">
      <c r="A628" s="162"/>
      <c r="C628" s="47"/>
    </row>
    <row r="629" spans="1:3" ht="14.25" customHeight="1">
      <c r="A629" s="162"/>
      <c r="C629" s="47"/>
    </row>
    <row r="630" spans="1:3" ht="14.25" customHeight="1">
      <c r="A630" s="162"/>
      <c r="C630" s="47"/>
    </row>
    <row r="631" spans="1:3" ht="14.25" customHeight="1">
      <c r="A631" s="162"/>
      <c r="C631" s="47"/>
    </row>
    <row r="632" spans="1:3" ht="14.25" customHeight="1">
      <c r="A632" s="162"/>
      <c r="C632" s="47"/>
    </row>
    <row r="633" spans="1:3" ht="14.25" customHeight="1">
      <c r="A633" s="162"/>
      <c r="C633" s="47"/>
    </row>
    <row r="634" spans="1:3" ht="14.25" customHeight="1">
      <c r="A634" s="162"/>
      <c r="C634" s="47"/>
    </row>
    <row r="635" spans="1:3" ht="14.25" customHeight="1">
      <c r="A635" s="162"/>
      <c r="C635" s="47"/>
    </row>
    <row r="636" spans="1:3" ht="14.25" customHeight="1">
      <c r="A636" s="162"/>
      <c r="C636" s="47"/>
    </row>
    <row r="637" spans="1:3" ht="14.25" customHeight="1">
      <c r="A637" s="162"/>
      <c r="C637" s="47"/>
    </row>
    <row r="638" spans="1:3" ht="14.25" customHeight="1">
      <c r="A638" s="162"/>
      <c r="C638" s="47"/>
    </row>
    <row r="639" spans="1:3" ht="14.25" customHeight="1">
      <c r="A639" s="162"/>
      <c r="C639" s="47"/>
    </row>
    <row r="640" spans="1:3" ht="14.25" customHeight="1">
      <c r="A640" s="162"/>
      <c r="C640" s="47"/>
    </row>
    <row r="641" spans="1:3" ht="14.25" customHeight="1">
      <c r="A641" s="162"/>
      <c r="C641" s="47"/>
    </row>
    <row r="642" spans="1:3" ht="14.25" customHeight="1">
      <c r="A642" s="162"/>
      <c r="C642" s="47"/>
    </row>
    <row r="643" spans="1:3" ht="14.25" customHeight="1">
      <c r="A643" s="162"/>
      <c r="C643" s="47"/>
    </row>
    <row r="644" spans="1:3" ht="14.25" customHeight="1">
      <c r="A644" s="162"/>
      <c r="C644" s="47"/>
    </row>
    <row r="645" spans="1:3" ht="14.25" customHeight="1">
      <c r="A645" s="162"/>
      <c r="C645" s="47"/>
    </row>
    <row r="646" spans="1:3" ht="14.25" customHeight="1">
      <c r="A646" s="162"/>
      <c r="C646" s="47"/>
    </row>
    <row r="647" spans="1:3" ht="14.25" customHeight="1">
      <c r="A647" s="162"/>
      <c r="C647" s="47"/>
    </row>
    <row r="648" spans="1:3" ht="14.25" customHeight="1">
      <c r="A648" s="162"/>
      <c r="C648" s="47"/>
    </row>
    <row r="649" spans="1:3" ht="14.25" customHeight="1">
      <c r="A649" s="162"/>
      <c r="C649" s="47"/>
    </row>
    <row r="650" spans="1:3" ht="14.25" customHeight="1">
      <c r="A650" s="162"/>
      <c r="C650" s="47"/>
    </row>
    <row r="651" spans="1:3" ht="14.25" customHeight="1">
      <c r="A651" s="162"/>
      <c r="C651" s="47"/>
    </row>
    <row r="652" spans="1:3" ht="14.25" customHeight="1">
      <c r="A652" s="162"/>
      <c r="C652" s="47"/>
    </row>
    <row r="653" spans="1:3" ht="14.25" customHeight="1">
      <c r="A653" s="162"/>
      <c r="C653" s="47"/>
    </row>
    <row r="654" spans="1:3" ht="14.25" customHeight="1">
      <c r="A654" s="162"/>
      <c r="C654" s="47"/>
    </row>
    <row r="655" spans="1:3" ht="14.25" customHeight="1">
      <c r="A655" s="162"/>
      <c r="C655" s="47"/>
    </row>
    <row r="656" spans="1:3" ht="14.25" customHeight="1">
      <c r="A656" s="162"/>
      <c r="C656" s="47"/>
    </row>
    <row r="657" spans="1:3" ht="14.25" customHeight="1">
      <c r="A657" s="162"/>
      <c r="C657" s="47"/>
    </row>
    <row r="658" spans="1:3" ht="14.25" customHeight="1">
      <c r="A658" s="162"/>
      <c r="C658" s="47"/>
    </row>
    <row r="659" spans="1:3" ht="14.25" customHeight="1">
      <c r="A659" s="162"/>
      <c r="C659" s="47"/>
    </row>
    <row r="660" spans="1:3" ht="14.25" customHeight="1">
      <c r="A660" s="162"/>
      <c r="C660" s="47"/>
    </row>
    <row r="661" spans="1:3" ht="14.25" customHeight="1">
      <c r="A661" s="162"/>
      <c r="C661" s="47"/>
    </row>
    <row r="662" spans="1:3" ht="14.25" customHeight="1">
      <c r="A662" s="162"/>
      <c r="C662" s="47"/>
    </row>
    <row r="663" spans="1:3" ht="14.25" customHeight="1">
      <c r="A663" s="162"/>
      <c r="C663" s="47"/>
    </row>
    <row r="664" spans="1:3" ht="14.25" customHeight="1">
      <c r="A664" s="162"/>
      <c r="C664" s="47"/>
    </row>
    <row r="665" spans="1:3" ht="14.25" customHeight="1">
      <c r="A665" s="162"/>
      <c r="C665" s="47"/>
    </row>
    <row r="666" spans="1:3" ht="14.25" customHeight="1">
      <c r="A666" s="162"/>
      <c r="C666" s="47"/>
    </row>
    <row r="667" spans="1:3" ht="14.25" customHeight="1">
      <c r="A667" s="162"/>
      <c r="C667" s="47"/>
    </row>
    <row r="668" spans="1:3" ht="14.25" customHeight="1">
      <c r="A668" s="162"/>
      <c r="C668" s="47"/>
    </row>
    <row r="669" spans="1:3" ht="14.25" customHeight="1">
      <c r="A669" s="162"/>
      <c r="C669" s="47"/>
    </row>
    <row r="670" spans="1:3" ht="14.25" customHeight="1">
      <c r="A670" s="162"/>
      <c r="C670" s="47"/>
    </row>
    <row r="671" spans="1:3" ht="14.25" customHeight="1">
      <c r="A671" s="162"/>
      <c r="C671" s="47"/>
    </row>
    <row r="672" spans="1:3" ht="14.25" customHeight="1">
      <c r="A672" s="162"/>
      <c r="C672" s="47"/>
    </row>
    <row r="673" spans="1:3" ht="14.25" customHeight="1">
      <c r="A673" s="162"/>
      <c r="C673" s="47"/>
    </row>
    <row r="674" spans="1:3" ht="14.25" customHeight="1">
      <c r="A674" s="162"/>
      <c r="C674" s="47"/>
    </row>
    <row r="675" spans="1:3" ht="14.25" customHeight="1">
      <c r="A675" s="162"/>
      <c r="C675" s="47"/>
    </row>
    <row r="676" spans="1:3" ht="14.25" customHeight="1">
      <c r="A676" s="162"/>
      <c r="C676" s="47"/>
    </row>
    <row r="677" spans="1:3" ht="14.25" customHeight="1">
      <c r="A677" s="162"/>
      <c r="C677" s="47"/>
    </row>
    <row r="678" spans="1:3" ht="14.25" customHeight="1">
      <c r="A678" s="162"/>
      <c r="C678" s="47"/>
    </row>
    <row r="679" spans="1:3" ht="14.25" customHeight="1">
      <c r="A679" s="162"/>
      <c r="C679" s="47"/>
    </row>
    <row r="680" spans="1:3" ht="14.25" customHeight="1">
      <c r="A680" s="162"/>
      <c r="C680" s="47"/>
    </row>
    <row r="681" spans="1:3" ht="14.25" customHeight="1">
      <c r="A681" s="162"/>
      <c r="C681" s="47"/>
    </row>
    <row r="682" spans="1:3" ht="14.25" customHeight="1">
      <c r="A682" s="162"/>
      <c r="C682" s="47"/>
    </row>
    <row r="683" spans="1:3" ht="14.25" customHeight="1">
      <c r="A683" s="162"/>
      <c r="C683" s="47"/>
    </row>
    <row r="684" spans="1:3" ht="14.25" customHeight="1">
      <c r="A684" s="162"/>
      <c r="C684" s="47"/>
    </row>
    <row r="685" spans="1:3" ht="14.25" customHeight="1">
      <c r="A685" s="162"/>
      <c r="C685" s="47"/>
    </row>
    <row r="686" spans="1:3" ht="14.25" customHeight="1">
      <c r="A686" s="162"/>
      <c r="C686" s="47"/>
    </row>
    <row r="687" spans="1:3" ht="14.25" customHeight="1">
      <c r="A687" s="162"/>
      <c r="C687" s="47"/>
    </row>
    <row r="688" spans="1:3" ht="14.25" customHeight="1">
      <c r="A688" s="162"/>
      <c r="C688" s="47"/>
    </row>
    <row r="689" spans="1:3" ht="14.25" customHeight="1">
      <c r="A689" s="162"/>
      <c r="C689" s="47"/>
    </row>
    <row r="690" spans="1:3" ht="14.25" customHeight="1">
      <c r="A690" s="162"/>
      <c r="C690" s="47"/>
    </row>
    <row r="691" spans="1:3" ht="14.25" customHeight="1">
      <c r="A691" s="162"/>
      <c r="C691" s="47"/>
    </row>
    <row r="692" spans="1:3" ht="14.25" customHeight="1">
      <c r="A692" s="162"/>
      <c r="C692" s="47"/>
    </row>
    <row r="693" spans="1:3" ht="14.25" customHeight="1">
      <c r="A693" s="162"/>
      <c r="C693" s="47"/>
    </row>
    <row r="694" spans="1:3" ht="14.25" customHeight="1">
      <c r="A694" s="162"/>
      <c r="C694" s="47"/>
    </row>
    <row r="695" spans="1:3" ht="14.25" customHeight="1">
      <c r="A695" s="162"/>
      <c r="C695" s="47"/>
    </row>
    <row r="696" spans="1:3" ht="14.25" customHeight="1">
      <c r="A696" s="162"/>
      <c r="C696" s="47"/>
    </row>
    <row r="697" spans="1:3" ht="14.25" customHeight="1">
      <c r="A697" s="162"/>
      <c r="C697" s="47"/>
    </row>
    <row r="698" spans="1:3" ht="14.25" customHeight="1">
      <c r="A698" s="162"/>
      <c r="C698" s="47"/>
    </row>
    <row r="699" spans="1:3" ht="14.25" customHeight="1">
      <c r="A699" s="162"/>
      <c r="C699" s="47"/>
    </row>
    <row r="700" spans="1:3" ht="14.25" customHeight="1">
      <c r="A700" s="162"/>
      <c r="C700" s="47"/>
    </row>
    <row r="701" spans="1:3" ht="14.25" customHeight="1">
      <c r="A701" s="162"/>
      <c r="C701" s="47"/>
    </row>
    <row r="702" spans="1:3" ht="14.25" customHeight="1">
      <c r="A702" s="162"/>
      <c r="C702" s="47"/>
    </row>
    <row r="703" spans="1:3" ht="14.25" customHeight="1">
      <c r="A703" s="162"/>
      <c r="C703" s="47"/>
    </row>
    <row r="704" spans="1:3" ht="14.25" customHeight="1">
      <c r="A704" s="162"/>
      <c r="C704" s="47"/>
    </row>
    <row r="705" spans="1:3" ht="14.25" customHeight="1">
      <c r="A705" s="162"/>
      <c r="C705" s="47"/>
    </row>
    <row r="706" spans="1:3" ht="14.25" customHeight="1">
      <c r="A706" s="162"/>
      <c r="C706" s="47"/>
    </row>
    <row r="707" spans="1:3" ht="14.25" customHeight="1">
      <c r="A707" s="162"/>
      <c r="C707" s="47"/>
    </row>
    <row r="708" spans="1:3" ht="14.25" customHeight="1">
      <c r="A708" s="162"/>
      <c r="C708" s="47"/>
    </row>
    <row r="709" spans="1:3" ht="14.25" customHeight="1">
      <c r="A709" s="162"/>
      <c r="C709" s="47"/>
    </row>
    <row r="710" spans="1:3" ht="14.25" customHeight="1">
      <c r="A710" s="162"/>
      <c r="C710" s="47"/>
    </row>
    <row r="711" spans="1:3" ht="14.25" customHeight="1">
      <c r="A711" s="162"/>
      <c r="C711" s="47"/>
    </row>
    <row r="712" spans="1:3" ht="14.25" customHeight="1">
      <c r="A712" s="162"/>
      <c r="C712" s="47"/>
    </row>
    <row r="713" spans="1:3" ht="14.25" customHeight="1">
      <c r="A713" s="162"/>
      <c r="C713" s="47"/>
    </row>
    <row r="714" spans="1:3" ht="14.25" customHeight="1">
      <c r="A714" s="162"/>
      <c r="C714" s="47"/>
    </row>
    <row r="715" spans="1:3" ht="14.25" customHeight="1">
      <c r="A715" s="162"/>
      <c r="C715" s="47"/>
    </row>
    <row r="716" spans="1:3" ht="14.25" customHeight="1">
      <c r="A716" s="162"/>
      <c r="C716" s="47"/>
    </row>
    <row r="717" spans="1:3" ht="14.25" customHeight="1">
      <c r="A717" s="162"/>
      <c r="C717" s="47"/>
    </row>
    <row r="718" spans="1:3" ht="14.25" customHeight="1">
      <c r="A718" s="162"/>
      <c r="C718" s="47"/>
    </row>
    <row r="719" spans="1:3" ht="14.25" customHeight="1">
      <c r="A719" s="162"/>
      <c r="C719" s="47"/>
    </row>
    <row r="720" spans="1:3" ht="14.25" customHeight="1">
      <c r="A720" s="162"/>
      <c r="C720" s="47"/>
    </row>
    <row r="721" spans="1:3" ht="14.25" customHeight="1">
      <c r="A721" s="162"/>
      <c r="C721" s="47"/>
    </row>
    <row r="722" spans="1:3" ht="14.25" customHeight="1">
      <c r="A722" s="162"/>
      <c r="C722" s="47"/>
    </row>
    <row r="723" spans="1:3" ht="14.25" customHeight="1">
      <c r="A723" s="162"/>
      <c r="C723" s="47"/>
    </row>
    <row r="724" spans="1:3" ht="14.25" customHeight="1">
      <c r="A724" s="162"/>
      <c r="C724" s="47"/>
    </row>
    <row r="725" spans="1:3" ht="14.25" customHeight="1">
      <c r="A725" s="162"/>
      <c r="C725" s="47"/>
    </row>
    <row r="726" spans="1:3" ht="14.25" customHeight="1">
      <c r="A726" s="162"/>
      <c r="C726" s="47"/>
    </row>
    <row r="727" spans="1:3" ht="14.25" customHeight="1">
      <c r="A727" s="162"/>
      <c r="C727" s="47"/>
    </row>
    <row r="728" spans="1:3" ht="14.25" customHeight="1">
      <c r="A728" s="162"/>
      <c r="C728" s="47"/>
    </row>
    <row r="729" spans="1:3" ht="14.25" customHeight="1">
      <c r="A729" s="162"/>
      <c r="C729" s="47"/>
    </row>
    <row r="730" spans="1:3" ht="14.25" customHeight="1">
      <c r="A730" s="162"/>
      <c r="C730" s="47"/>
    </row>
    <row r="731" spans="1:3" ht="14.25" customHeight="1">
      <c r="A731" s="162"/>
      <c r="C731" s="47"/>
    </row>
    <row r="732" spans="1:3" ht="14.25" customHeight="1">
      <c r="A732" s="162"/>
      <c r="C732" s="47"/>
    </row>
    <row r="733" spans="1:3" ht="14.25" customHeight="1">
      <c r="A733" s="162"/>
      <c r="C733" s="47"/>
    </row>
    <row r="734" spans="1:3" ht="14.25" customHeight="1">
      <c r="A734" s="162"/>
      <c r="C734" s="47"/>
    </row>
    <row r="735" spans="1:3" ht="14.25" customHeight="1">
      <c r="A735" s="162"/>
      <c r="C735" s="47"/>
    </row>
    <row r="736" spans="1:3" ht="14.25" customHeight="1">
      <c r="A736" s="162"/>
      <c r="C736" s="47"/>
    </row>
    <row r="737" spans="1:3" ht="14.25" customHeight="1">
      <c r="A737" s="162"/>
      <c r="C737" s="47"/>
    </row>
    <row r="738" spans="1:3" ht="14.25" customHeight="1">
      <c r="A738" s="162"/>
      <c r="C738" s="47"/>
    </row>
    <row r="739" spans="1:3" ht="14.25" customHeight="1">
      <c r="A739" s="162"/>
      <c r="C739" s="47"/>
    </row>
    <row r="740" spans="1:3" ht="14.25" customHeight="1">
      <c r="A740" s="162"/>
      <c r="C740" s="47"/>
    </row>
    <row r="741" spans="1:3" ht="14.25" customHeight="1">
      <c r="A741" s="162"/>
      <c r="C741" s="47"/>
    </row>
    <row r="742" spans="1:3" ht="14.25" customHeight="1">
      <c r="A742" s="162"/>
      <c r="C742" s="47"/>
    </row>
    <row r="743" spans="1:3" ht="14.25" customHeight="1">
      <c r="A743" s="162"/>
      <c r="C743" s="47"/>
    </row>
    <row r="744" spans="1:3" ht="14.25" customHeight="1">
      <c r="A744" s="162"/>
      <c r="C744" s="47"/>
    </row>
    <row r="745" spans="1:3" ht="14.25" customHeight="1">
      <c r="A745" s="162"/>
      <c r="C745" s="47"/>
    </row>
    <row r="746" spans="1:3" ht="14.25" customHeight="1">
      <c r="A746" s="162"/>
      <c r="C746" s="47"/>
    </row>
    <row r="747" spans="1:3" ht="14.25" customHeight="1">
      <c r="A747" s="162"/>
      <c r="C747" s="47"/>
    </row>
    <row r="748" spans="1:3" ht="14.25" customHeight="1">
      <c r="A748" s="162"/>
      <c r="C748" s="47"/>
    </row>
    <row r="749" spans="1:3" ht="14.25" customHeight="1">
      <c r="A749" s="162"/>
      <c r="C749" s="47"/>
    </row>
    <row r="750" spans="1:3" ht="14.25" customHeight="1">
      <c r="A750" s="162"/>
      <c r="C750" s="47"/>
    </row>
    <row r="751" spans="1:3" ht="14.25" customHeight="1">
      <c r="A751" s="162"/>
      <c r="C751" s="47"/>
    </row>
    <row r="752" spans="1:3" ht="14.25" customHeight="1">
      <c r="A752" s="162"/>
      <c r="C752" s="47"/>
    </row>
    <row r="753" spans="1:3" ht="14.25" customHeight="1">
      <c r="A753" s="162"/>
      <c r="C753" s="47"/>
    </row>
    <row r="754" spans="1:3" ht="14.25" customHeight="1">
      <c r="A754" s="162"/>
      <c r="C754" s="47"/>
    </row>
    <row r="755" spans="1:3" ht="14.25" customHeight="1">
      <c r="A755" s="162"/>
      <c r="C755" s="47"/>
    </row>
    <row r="756" spans="1:3" ht="14.25" customHeight="1">
      <c r="A756" s="162"/>
      <c r="C756" s="47"/>
    </row>
    <row r="757" spans="1:3" ht="14.25" customHeight="1">
      <c r="A757" s="162"/>
      <c r="C757" s="47"/>
    </row>
    <row r="758" spans="1:3" ht="14.25" customHeight="1">
      <c r="A758" s="162"/>
      <c r="C758" s="47"/>
    </row>
    <row r="759" spans="1:3" ht="14.25" customHeight="1">
      <c r="A759" s="162"/>
      <c r="C759" s="47"/>
    </row>
    <row r="760" spans="1:3" ht="14.25" customHeight="1">
      <c r="A760" s="162"/>
      <c r="C760" s="47"/>
    </row>
    <row r="761" spans="1:3" ht="14.25" customHeight="1">
      <c r="A761" s="162"/>
      <c r="C761" s="47"/>
    </row>
    <row r="762" spans="1:3" ht="14.25" customHeight="1">
      <c r="A762" s="162"/>
      <c r="C762" s="47"/>
    </row>
    <row r="763" spans="1:3" ht="14.25" customHeight="1">
      <c r="A763" s="162"/>
      <c r="C763" s="47"/>
    </row>
    <row r="764" spans="1:3" ht="14.25" customHeight="1">
      <c r="A764" s="162"/>
      <c r="C764" s="47"/>
    </row>
    <row r="765" spans="1:3" ht="14.25" customHeight="1">
      <c r="A765" s="162"/>
      <c r="C765" s="47"/>
    </row>
    <row r="766" spans="1:3" ht="14.25" customHeight="1">
      <c r="A766" s="162"/>
      <c r="C766" s="47"/>
    </row>
    <row r="767" spans="1:3" ht="14.25" customHeight="1">
      <c r="A767" s="162"/>
      <c r="C767" s="47"/>
    </row>
    <row r="768" spans="1:3" ht="14.25" customHeight="1">
      <c r="A768" s="162"/>
      <c r="C768" s="47"/>
    </row>
    <row r="769" spans="1:3" ht="14.25" customHeight="1">
      <c r="A769" s="162"/>
      <c r="C769" s="47"/>
    </row>
    <row r="770" spans="1:3" ht="14.25" customHeight="1">
      <c r="A770" s="162"/>
      <c r="C770" s="47"/>
    </row>
    <row r="771" spans="1:3" ht="14.25" customHeight="1">
      <c r="A771" s="162"/>
      <c r="C771" s="47"/>
    </row>
    <row r="772" spans="1:3" ht="14.25" customHeight="1">
      <c r="A772" s="162"/>
      <c r="C772" s="47"/>
    </row>
    <row r="773" spans="1:3" ht="14.25" customHeight="1">
      <c r="A773" s="162"/>
      <c r="C773" s="47"/>
    </row>
    <row r="774" spans="1:3" ht="14.25" customHeight="1">
      <c r="A774" s="162"/>
      <c r="C774" s="47"/>
    </row>
    <row r="775" spans="1:3" ht="14.25" customHeight="1">
      <c r="A775" s="162"/>
      <c r="C775" s="47"/>
    </row>
    <row r="776" spans="1:3" ht="14.25" customHeight="1">
      <c r="A776" s="162"/>
      <c r="C776" s="47"/>
    </row>
    <row r="777" spans="1:3" ht="14.25" customHeight="1">
      <c r="A777" s="162"/>
      <c r="C777" s="47"/>
    </row>
    <row r="778" spans="1:3" ht="14.25" customHeight="1">
      <c r="A778" s="162"/>
      <c r="C778" s="47"/>
    </row>
    <row r="779" spans="1:3" ht="14.25" customHeight="1">
      <c r="A779" s="162"/>
      <c r="C779" s="47"/>
    </row>
    <row r="780" spans="1:3" ht="14.25" customHeight="1">
      <c r="A780" s="162"/>
      <c r="C780" s="47"/>
    </row>
    <row r="781" spans="1:3" ht="14.25" customHeight="1">
      <c r="A781" s="162"/>
      <c r="C781" s="47"/>
    </row>
    <row r="782" spans="1:3" ht="14.25" customHeight="1">
      <c r="A782" s="162"/>
      <c r="C782" s="47"/>
    </row>
    <row r="783" spans="1:3" ht="14.25" customHeight="1">
      <c r="A783" s="162"/>
      <c r="C783" s="47"/>
    </row>
    <row r="784" spans="1:3" ht="14.25" customHeight="1">
      <c r="A784" s="162"/>
      <c r="C784" s="47"/>
    </row>
    <row r="785" spans="1:3" ht="14.25" customHeight="1">
      <c r="A785" s="162"/>
      <c r="C785" s="47"/>
    </row>
    <row r="786" spans="1:3" ht="14.25" customHeight="1">
      <c r="A786" s="162"/>
      <c r="C786" s="47"/>
    </row>
    <row r="787" spans="1:3" ht="14.25" customHeight="1">
      <c r="A787" s="162"/>
      <c r="C787" s="47"/>
    </row>
    <row r="788" spans="1:3" ht="14.25" customHeight="1">
      <c r="A788" s="162"/>
      <c r="C788" s="47"/>
    </row>
    <row r="789" spans="1:3" ht="14.25" customHeight="1">
      <c r="A789" s="162"/>
      <c r="C789" s="47"/>
    </row>
    <row r="790" spans="1:3" ht="14.25" customHeight="1">
      <c r="A790" s="162"/>
      <c r="C790" s="47"/>
    </row>
    <row r="791" spans="1:3" ht="14.25" customHeight="1">
      <c r="A791" s="162"/>
      <c r="C791" s="47"/>
    </row>
    <row r="792" spans="1:3" ht="14.25" customHeight="1">
      <c r="A792" s="162"/>
      <c r="C792" s="47"/>
    </row>
    <row r="793" spans="1:3" ht="14.25" customHeight="1">
      <c r="A793" s="162"/>
      <c r="C793" s="47"/>
    </row>
    <row r="794" spans="1:3" ht="14.25" customHeight="1">
      <c r="A794" s="162"/>
      <c r="C794" s="47"/>
    </row>
    <row r="795" spans="1:3" ht="14.25" customHeight="1">
      <c r="A795" s="162"/>
      <c r="C795" s="47"/>
    </row>
    <row r="796" spans="1:3" ht="14.25" customHeight="1">
      <c r="A796" s="162"/>
      <c r="C796" s="47"/>
    </row>
    <row r="797" spans="1:3" ht="14.25" customHeight="1">
      <c r="A797" s="162"/>
      <c r="C797" s="47"/>
    </row>
    <row r="798" spans="1:3" ht="14.25" customHeight="1">
      <c r="A798" s="162"/>
      <c r="C798" s="47"/>
    </row>
    <row r="799" spans="1:3" ht="14.25" customHeight="1">
      <c r="A799" s="162"/>
      <c r="C799" s="47"/>
    </row>
    <row r="800" spans="1:3" ht="14.25" customHeight="1">
      <c r="A800" s="162"/>
      <c r="C800" s="47"/>
    </row>
    <row r="801" spans="1:3" ht="14.25" customHeight="1">
      <c r="A801" s="162"/>
      <c r="C801" s="47"/>
    </row>
    <row r="802" spans="1:3" ht="14.25" customHeight="1">
      <c r="A802" s="162"/>
      <c r="C802" s="47"/>
    </row>
    <row r="803" spans="1:3" ht="14.25" customHeight="1">
      <c r="A803" s="162"/>
      <c r="C803" s="47"/>
    </row>
    <row r="804" spans="1:3" ht="14.25" customHeight="1">
      <c r="A804" s="162"/>
      <c r="C804" s="47"/>
    </row>
    <row r="805" spans="1:3" ht="14.25" customHeight="1">
      <c r="A805" s="162"/>
      <c r="C805" s="47"/>
    </row>
    <row r="806" spans="1:3" ht="14.25" customHeight="1">
      <c r="A806" s="162"/>
      <c r="C806" s="47"/>
    </row>
    <row r="807" spans="1:3" ht="14.25" customHeight="1">
      <c r="A807" s="162"/>
      <c r="C807" s="47"/>
    </row>
    <row r="808" spans="1:3" ht="14.25" customHeight="1">
      <c r="A808" s="162"/>
      <c r="C808" s="47"/>
    </row>
    <row r="809" spans="1:3" ht="14.25" customHeight="1">
      <c r="A809" s="162"/>
      <c r="C809" s="47"/>
    </row>
    <row r="810" spans="1:3" ht="14.25" customHeight="1">
      <c r="A810" s="162"/>
      <c r="C810" s="47"/>
    </row>
    <row r="811" spans="1:3" ht="14.25" customHeight="1">
      <c r="A811" s="162"/>
      <c r="C811" s="47"/>
    </row>
    <row r="812" spans="1:3" ht="14.25" customHeight="1">
      <c r="A812" s="162"/>
      <c r="C812" s="47"/>
    </row>
    <row r="813" spans="1:3" ht="14.25" customHeight="1">
      <c r="A813" s="162"/>
      <c r="C813" s="47"/>
    </row>
    <row r="814" spans="1:3" ht="14.25" customHeight="1">
      <c r="A814" s="162"/>
      <c r="C814" s="47"/>
    </row>
    <row r="815" spans="1:3" ht="14.25" customHeight="1">
      <c r="A815" s="162"/>
      <c r="C815" s="47"/>
    </row>
    <row r="816" spans="1:3" ht="14.25" customHeight="1">
      <c r="A816" s="162"/>
      <c r="C816" s="47"/>
    </row>
    <row r="817" spans="1:3" ht="14.25" customHeight="1">
      <c r="A817" s="162"/>
      <c r="C817" s="47"/>
    </row>
    <row r="818" spans="1:3" ht="14.25" customHeight="1">
      <c r="A818" s="162"/>
      <c r="C818" s="47"/>
    </row>
    <row r="819" spans="1:3" ht="14.25" customHeight="1">
      <c r="A819" s="162"/>
      <c r="C819" s="47"/>
    </row>
    <row r="820" spans="1:3" ht="14.25" customHeight="1">
      <c r="A820" s="162"/>
      <c r="C820" s="47"/>
    </row>
    <row r="821" spans="1:3" ht="14.25" customHeight="1">
      <c r="A821" s="162"/>
      <c r="C821" s="47"/>
    </row>
    <row r="822" spans="1:3" ht="14.25" customHeight="1">
      <c r="A822" s="162"/>
      <c r="C822" s="47"/>
    </row>
    <row r="823" spans="1:3" ht="14.25" customHeight="1">
      <c r="A823" s="162"/>
      <c r="C823" s="47"/>
    </row>
    <row r="824" spans="1:3" ht="14.25" customHeight="1">
      <c r="A824" s="162"/>
      <c r="C824" s="47"/>
    </row>
    <row r="825" spans="1:3" ht="14.25" customHeight="1">
      <c r="A825" s="162"/>
      <c r="C825" s="47"/>
    </row>
    <row r="826" spans="1:3" ht="14.25" customHeight="1">
      <c r="A826" s="162"/>
      <c r="C826" s="47"/>
    </row>
    <row r="827" spans="1:3" ht="14.25" customHeight="1">
      <c r="A827" s="162"/>
      <c r="C827" s="47"/>
    </row>
    <row r="828" spans="1:3" ht="14.25" customHeight="1">
      <c r="A828" s="162"/>
      <c r="C828" s="47"/>
    </row>
    <row r="829" spans="1:3" ht="14.25" customHeight="1">
      <c r="A829" s="162"/>
      <c r="C829" s="47"/>
    </row>
    <row r="830" spans="1:3" ht="14.25" customHeight="1">
      <c r="A830" s="162"/>
      <c r="C830" s="47"/>
    </row>
    <row r="831" spans="1:3" ht="14.25" customHeight="1">
      <c r="A831" s="162"/>
      <c r="C831" s="47"/>
    </row>
    <row r="832" spans="1:3" ht="14.25" customHeight="1">
      <c r="A832" s="162"/>
      <c r="C832" s="47"/>
    </row>
    <row r="833" spans="1:3" ht="14.25" customHeight="1">
      <c r="A833" s="162"/>
      <c r="C833" s="47"/>
    </row>
    <row r="834" spans="1:3" ht="14.25" customHeight="1">
      <c r="A834" s="162"/>
      <c r="C834" s="47"/>
    </row>
    <row r="835" spans="1:3" ht="14.25" customHeight="1">
      <c r="A835" s="162"/>
      <c r="C835" s="47"/>
    </row>
    <row r="836" spans="1:3" ht="14.25" customHeight="1">
      <c r="A836" s="162"/>
      <c r="C836" s="47"/>
    </row>
    <row r="837" spans="1:3" ht="14.25" customHeight="1">
      <c r="A837" s="162"/>
      <c r="C837" s="47"/>
    </row>
    <row r="838" spans="1:3" ht="14.25" customHeight="1">
      <c r="A838" s="162"/>
      <c r="C838" s="47"/>
    </row>
    <row r="839" spans="1:3" ht="14.25" customHeight="1">
      <c r="A839" s="162"/>
      <c r="C839" s="47"/>
    </row>
    <row r="840" spans="1:3" ht="14.25" customHeight="1">
      <c r="A840" s="162"/>
      <c r="C840" s="47"/>
    </row>
    <row r="841" spans="1:3" ht="14.25" customHeight="1">
      <c r="A841" s="162"/>
      <c r="C841" s="47"/>
    </row>
    <row r="842" spans="1:3" ht="14.25" customHeight="1">
      <c r="A842" s="162"/>
      <c r="C842" s="47"/>
    </row>
    <row r="843" spans="1:3" ht="14.25" customHeight="1">
      <c r="A843" s="162"/>
      <c r="C843" s="47"/>
    </row>
    <row r="844" spans="1:3" ht="14.25" customHeight="1">
      <c r="A844" s="162"/>
      <c r="C844" s="47"/>
    </row>
    <row r="845" spans="1:3" ht="14.25" customHeight="1">
      <c r="A845" s="162"/>
      <c r="C845" s="47"/>
    </row>
    <row r="846" spans="1:3" ht="14.25" customHeight="1">
      <c r="A846" s="162"/>
      <c r="C846" s="47"/>
    </row>
    <row r="847" spans="1:3" ht="14.25" customHeight="1">
      <c r="A847" s="162"/>
      <c r="C847" s="47"/>
    </row>
    <row r="848" spans="1:3" ht="14.25" customHeight="1">
      <c r="A848" s="162"/>
      <c r="C848" s="47"/>
    </row>
    <row r="849" spans="1:3" ht="14.25" customHeight="1">
      <c r="A849" s="162"/>
      <c r="C849" s="47"/>
    </row>
    <row r="850" spans="1:3" ht="14.25" customHeight="1">
      <c r="A850" s="162"/>
      <c r="C850" s="47"/>
    </row>
    <row r="851" spans="1:3" ht="14.25" customHeight="1">
      <c r="A851" s="162"/>
      <c r="C851" s="47"/>
    </row>
    <row r="852" spans="1:3" ht="14.25" customHeight="1">
      <c r="A852" s="162"/>
      <c r="C852" s="47"/>
    </row>
    <row r="853" spans="1:3" ht="14.25" customHeight="1">
      <c r="A853" s="162"/>
      <c r="C853" s="47"/>
    </row>
    <row r="854" spans="1:3" ht="14.25" customHeight="1">
      <c r="A854" s="162"/>
      <c r="C854" s="47"/>
    </row>
    <row r="855" spans="1:3" ht="14.25" customHeight="1">
      <c r="A855" s="162"/>
      <c r="C855" s="47"/>
    </row>
    <row r="856" spans="1:3" ht="14.25" customHeight="1">
      <c r="A856" s="162"/>
      <c r="C856" s="47"/>
    </row>
    <row r="857" spans="1:3" ht="14.25" customHeight="1">
      <c r="A857" s="162"/>
      <c r="C857" s="47"/>
    </row>
    <row r="858" spans="1:3" ht="14.25" customHeight="1">
      <c r="A858" s="162"/>
      <c r="C858" s="47"/>
    </row>
    <row r="859" spans="1:3" ht="14.25" customHeight="1">
      <c r="A859" s="162"/>
      <c r="C859" s="47"/>
    </row>
    <row r="860" spans="1:3" ht="14.25" customHeight="1">
      <c r="A860" s="162"/>
      <c r="C860" s="47"/>
    </row>
    <row r="861" spans="1:3" ht="14.25" customHeight="1">
      <c r="A861" s="162"/>
      <c r="C861" s="47"/>
    </row>
    <row r="862" spans="1:3" ht="14.25" customHeight="1">
      <c r="A862" s="162"/>
      <c r="C862" s="47"/>
    </row>
    <row r="863" spans="1:3" ht="14.25" customHeight="1">
      <c r="A863" s="162"/>
      <c r="C863" s="47"/>
    </row>
    <row r="864" spans="1:3" ht="14.25" customHeight="1">
      <c r="A864" s="162"/>
      <c r="C864" s="47"/>
    </row>
    <row r="865" spans="1:3" ht="14.25" customHeight="1">
      <c r="A865" s="162"/>
      <c r="C865" s="47"/>
    </row>
    <row r="866" spans="1:3" ht="14.25" customHeight="1">
      <c r="A866" s="162"/>
      <c r="C866" s="47"/>
    </row>
    <row r="867" spans="1:3" ht="14.25" customHeight="1">
      <c r="A867" s="162"/>
      <c r="C867" s="47"/>
    </row>
    <row r="868" spans="1:3" ht="14.25" customHeight="1">
      <c r="A868" s="162"/>
      <c r="C868" s="47"/>
    </row>
    <row r="869" spans="1:3" ht="14.25" customHeight="1">
      <c r="A869" s="162"/>
      <c r="C869" s="47"/>
    </row>
    <row r="870" spans="1:3" ht="14.25" customHeight="1">
      <c r="A870" s="162"/>
      <c r="C870" s="47"/>
    </row>
    <row r="871" spans="1:3" ht="14.25" customHeight="1">
      <c r="A871" s="162"/>
      <c r="C871" s="47"/>
    </row>
    <row r="872" spans="1:3" ht="14.25" customHeight="1">
      <c r="A872" s="162"/>
      <c r="C872" s="47"/>
    </row>
    <row r="873" spans="1:3" ht="14.25" customHeight="1">
      <c r="A873" s="162"/>
      <c r="C873" s="47"/>
    </row>
    <row r="874" spans="1:3" ht="14.25" customHeight="1">
      <c r="A874" s="162"/>
      <c r="C874" s="47"/>
    </row>
    <row r="875" spans="1:3" ht="14.25" customHeight="1">
      <c r="A875" s="162"/>
      <c r="C875" s="47"/>
    </row>
    <row r="876" spans="1:3" ht="14.25" customHeight="1">
      <c r="A876" s="162"/>
      <c r="C876" s="47"/>
    </row>
    <row r="877" spans="1:3" ht="14.25" customHeight="1">
      <c r="A877" s="162"/>
      <c r="C877" s="47"/>
    </row>
    <row r="878" spans="1:3" ht="14.25" customHeight="1">
      <c r="A878" s="162"/>
      <c r="C878" s="47"/>
    </row>
    <row r="879" spans="1:3" ht="14.25" customHeight="1">
      <c r="A879" s="162"/>
      <c r="C879" s="47"/>
    </row>
    <row r="880" spans="1:3" ht="14.25" customHeight="1">
      <c r="A880" s="162"/>
      <c r="C880" s="47"/>
    </row>
    <row r="881" spans="1:3" ht="14.25" customHeight="1">
      <c r="A881" s="162"/>
      <c r="C881" s="47"/>
    </row>
    <row r="882" spans="1:3" ht="14.25" customHeight="1">
      <c r="A882" s="162"/>
      <c r="C882" s="47"/>
    </row>
    <row r="883" spans="1:3" ht="14.25" customHeight="1">
      <c r="A883" s="162"/>
      <c r="C883" s="47"/>
    </row>
    <row r="884" spans="1:3" ht="14.25" customHeight="1">
      <c r="A884" s="162"/>
      <c r="C884" s="47"/>
    </row>
    <row r="885" spans="1:3" ht="14.25" customHeight="1">
      <c r="A885" s="162"/>
      <c r="C885" s="47"/>
    </row>
    <row r="886" spans="1:3" ht="14.25" customHeight="1">
      <c r="A886" s="162"/>
      <c r="C886" s="47"/>
    </row>
    <row r="887" spans="1:3" ht="14.25" customHeight="1">
      <c r="A887" s="162"/>
      <c r="C887" s="47"/>
    </row>
    <row r="888" spans="1:3" ht="14.25" customHeight="1">
      <c r="A888" s="162"/>
      <c r="C888" s="47"/>
    </row>
    <row r="889" spans="1:3" ht="14.25" customHeight="1">
      <c r="A889" s="162"/>
      <c r="C889" s="47"/>
    </row>
    <row r="890" spans="1:3" ht="14.25" customHeight="1">
      <c r="A890" s="162"/>
      <c r="C890" s="47"/>
    </row>
    <row r="891" spans="1:3" ht="14.25" customHeight="1">
      <c r="A891" s="162"/>
      <c r="C891" s="47"/>
    </row>
    <row r="892" spans="1:3" ht="14.25" customHeight="1">
      <c r="A892" s="162"/>
      <c r="C892" s="47"/>
    </row>
    <row r="893" spans="1:3" ht="14.25" customHeight="1">
      <c r="A893" s="162"/>
      <c r="C893" s="47"/>
    </row>
    <row r="894" spans="1:3" ht="14.25" customHeight="1">
      <c r="A894" s="162"/>
      <c r="C894" s="47"/>
    </row>
    <row r="895" spans="1:3" ht="14.25" customHeight="1">
      <c r="A895" s="162"/>
      <c r="C895" s="47"/>
    </row>
    <row r="896" spans="1:3" ht="14.25" customHeight="1">
      <c r="A896" s="162"/>
      <c r="C896" s="47"/>
    </row>
    <row r="897" spans="1:3" ht="14.25" customHeight="1">
      <c r="A897" s="162"/>
      <c r="C897" s="47"/>
    </row>
    <row r="898" spans="1:3" ht="14.25" customHeight="1">
      <c r="A898" s="162"/>
      <c r="C898" s="47"/>
    </row>
    <row r="899" spans="1:3" ht="14.25" customHeight="1">
      <c r="A899" s="162"/>
      <c r="C899" s="47"/>
    </row>
    <row r="900" spans="1:3" ht="14.25" customHeight="1">
      <c r="A900" s="162"/>
      <c r="C900" s="47"/>
    </row>
    <row r="901" spans="1:3" ht="14.25" customHeight="1">
      <c r="A901" s="162"/>
      <c r="C901" s="47"/>
    </row>
    <row r="902" spans="1:3" ht="14.25" customHeight="1">
      <c r="A902" s="162"/>
      <c r="C902" s="47"/>
    </row>
    <row r="903" spans="1:3" ht="14.25" customHeight="1">
      <c r="A903" s="162"/>
      <c r="C903" s="47"/>
    </row>
    <row r="904" spans="1:3" ht="14.25" customHeight="1">
      <c r="A904" s="162"/>
      <c r="C904" s="47"/>
    </row>
    <row r="905" spans="1:3" ht="14.25" customHeight="1">
      <c r="A905" s="162"/>
      <c r="C905" s="47"/>
    </row>
    <row r="906" spans="1:3" ht="14.25" customHeight="1">
      <c r="A906" s="162"/>
      <c r="C906" s="47"/>
    </row>
    <row r="907" spans="1:3" ht="14.25" customHeight="1">
      <c r="A907" s="162"/>
      <c r="C907" s="47"/>
    </row>
    <row r="908" spans="1:3" ht="14.25" customHeight="1">
      <c r="A908" s="162"/>
      <c r="C908" s="47"/>
    </row>
    <row r="909" spans="1:3" ht="14.25" customHeight="1">
      <c r="A909" s="162"/>
      <c r="C909" s="47"/>
    </row>
    <row r="910" spans="1:3" ht="14.25" customHeight="1">
      <c r="A910" s="162"/>
      <c r="C910" s="47"/>
    </row>
    <row r="911" spans="1:3" ht="14.25" customHeight="1">
      <c r="A911" s="162"/>
      <c r="C911" s="47"/>
    </row>
    <row r="912" spans="1:3" ht="14.25" customHeight="1">
      <c r="A912" s="162"/>
      <c r="C912" s="47"/>
    </row>
    <row r="913" spans="1:3" ht="14.25" customHeight="1">
      <c r="A913" s="162"/>
      <c r="C913" s="47"/>
    </row>
    <row r="914" spans="1:3" ht="14.25" customHeight="1">
      <c r="A914" s="162"/>
      <c r="C914" s="47"/>
    </row>
    <row r="915" spans="1:3" ht="14.25" customHeight="1">
      <c r="A915" s="162"/>
      <c r="C915" s="47"/>
    </row>
    <row r="916" spans="1:3" ht="14.25" customHeight="1">
      <c r="A916" s="162"/>
      <c r="C916" s="47"/>
    </row>
    <row r="917" spans="1:3" ht="14.25" customHeight="1">
      <c r="A917" s="162"/>
      <c r="C917" s="47"/>
    </row>
    <row r="918" spans="1:3" ht="14.25" customHeight="1">
      <c r="A918" s="162"/>
      <c r="C918" s="47"/>
    </row>
    <row r="919" spans="1:3" ht="14.25" customHeight="1">
      <c r="A919" s="162"/>
      <c r="C919" s="47"/>
    </row>
    <row r="920" spans="1:3" ht="14.25" customHeight="1">
      <c r="A920" s="162"/>
      <c r="C920" s="47"/>
    </row>
    <row r="921" spans="1:3" ht="14.25" customHeight="1">
      <c r="A921" s="162"/>
      <c r="C921" s="47"/>
    </row>
    <row r="922" spans="1:3" ht="14.25" customHeight="1">
      <c r="A922" s="162"/>
      <c r="C922" s="47"/>
    </row>
    <row r="923" spans="1:3" ht="14.25" customHeight="1">
      <c r="A923" s="162"/>
      <c r="C923" s="47"/>
    </row>
    <row r="924" spans="1:3" ht="14.25" customHeight="1">
      <c r="A924" s="162"/>
      <c r="C924" s="47"/>
    </row>
    <row r="925" spans="1:3" ht="14.25" customHeight="1">
      <c r="A925" s="162"/>
      <c r="C925" s="47"/>
    </row>
    <row r="926" spans="1:3" ht="14.25" customHeight="1">
      <c r="A926" s="162"/>
      <c r="C926" s="47"/>
    </row>
    <row r="927" spans="1:3" ht="14.25" customHeight="1">
      <c r="A927" s="162"/>
      <c r="C927" s="47"/>
    </row>
    <row r="928" spans="1:3" ht="14.25" customHeight="1">
      <c r="A928" s="162"/>
      <c r="C928" s="47"/>
    </row>
    <row r="929" spans="1:3" ht="14.25" customHeight="1">
      <c r="A929" s="162"/>
      <c r="C929" s="47"/>
    </row>
    <row r="930" spans="1:3" ht="14.25" customHeight="1">
      <c r="A930" s="162"/>
      <c r="C930" s="47"/>
    </row>
    <row r="931" spans="1:3" ht="14.25" customHeight="1">
      <c r="A931" s="162"/>
      <c r="C931" s="47"/>
    </row>
    <row r="932" spans="1:3" ht="14.25" customHeight="1">
      <c r="A932" s="162"/>
      <c r="C932" s="47"/>
    </row>
    <row r="933" spans="1:3" ht="14.25" customHeight="1">
      <c r="A933" s="162"/>
      <c r="C933" s="47"/>
    </row>
    <row r="934" spans="1:3" ht="14.25" customHeight="1">
      <c r="A934" s="162"/>
      <c r="C934" s="47"/>
    </row>
    <row r="935" spans="1:3" ht="14.25" customHeight="1">
      <c r="A935" s="162"/>
      <c r="C935" s="47"/>
    </row>
    <row r="936" spans="1:3" ht="14.25" customHeight="1">
      <c r="A936" s="162"/>
      <c r="C936" s="47"/>
    </row>
    <row r="937" spans="1:3" ht="14.25" customHeight="1">
      <c r="A937" s="162"/>
      <c r="C937" s="47"/>
    </row>
    <row r="938" spans="1:3" ht="14.25" customHeight="1">
      <c r="A938" s="162"/>
      <c r="C938" s="47"/>
    </row>
    <row r="939" spans="1:3" ht="14.25" customHeight="1">
      <c r="A939" s="162"/>
      <c r="C939" s="47"/>
    </row>
    <row r="940" spans="1:3" ht="14.25" customHeight="1">
      <c r="A940" s="162"/>
      <c r="C940" s="47"/>
    </row>
    <row r="941" spans="1:3" ht="14.25" customHeight="1">
      <c r="A941" s="162"/>
      <c r="C941" s="47"/>
    </row>
    <row r="942" spans="1:3" ht="14.25" customHeight="1">
      <c r="A942" s="162"/>
      <c r="C942" s="47"/>
    </row>
    <row r="943" spans="1:3" ht="14.25" customHeight="1">
      <c r="A943" s="162"/>
      <c r="C943" s="47"/>
    </row>
    <row r="944" spans="1:3" ht="14.25" customHeight="1">
      <c r="A944" s="162"/>
      <c r="C944" s="47"/>
    </row>
    <row r="945" spans="1:3" ht="14.25" customHeight="1">
      <c r="A945" s="162"/>
      <c r="C945" s="47"/>
    </row>
    <row r="946" spans="1:3" ht="14.25" customHeight="1">
      <c r="A946" s="162"/>
      <c r="C946" s="47"/>
    </row>
    <row r="947" spans="1:3" ht="14.25" customHeight="1">
      <c r="A947" s="162"/>
      <c r="C947" s="47"/>
    </row>
    <row r="948" spans="1:3" ht="14.25" customHeight="1">
      <c r="A948" s="162"/>
      <c r="C948" s="47"/>
    </row>
    <row r="949" spans="1:3" ht="14.25" customHeight="1">
      <c r="A949" s="162"/>
      <c r="C949" s="47"/>
    </row>
    <row r="950" spans="1:3" ht="14.25" customHeight="1">
      <c r="A950" s="162"/>
      <c r="C950" s="47"/>
    </row>
    <row r="951" spans="1:3" ht="14.25" customHeight="1">
      <c r="A951" s="162"/>
      <c r="C951" s="47"/>
    </row>
    <row r="952" spans="1:3" ht="14.25" customHeight="1">
      <c r="A952" s="162"/>
      <c r="C952" s="47"/>
    </row>
    <row r="953" spans="1:3" ht="14.25" customHeight="1">
      <c r="A953" s="162"/>
      <c r="C953" s="47"/>
    </row>
    <row r="954" spans="1:3" ht="14.25" customHeight="1">
      <c r="A954" s="162"/>
      <c r="C954" s="47"/>
    </row>
    <row r="955" spans="1:3" ht="14.25" customHeight="1">
      <c r="A955" s="162"/>
      <c r="C955" s="47"/>
    </row>
    <row r="956" spans="1:3" ht="14.25" customHeight="1">
      <c r="A956" s="162"/>
      <c r="C956" s="47"/>
    </row>
    <row r="957" spans="1:3" ht="14.25" customHeight="1">
      <c r="A957" s="162"/>
      <c r="C957" s="47"/>
    </row>
    <row r="958" spans="1:3" ht="14.25" customHeight="1">
      <c r="A958" s="162"/>
      <c r="C958" s="47"/>
    </row>
    <row r="959" spans="1:3" ht="14.25" customHeight="1">
      <c r="A959" s="162"/>
      <c r="C959" s="47"/>
    </row>
    <row r="960" spans="1:3" ht="14.25" customHeight="1">
      <c r="A960" s="162"/>
      <c r="C960" s="47"/>
    </row>
    <row r="961" spans="1:3" ht="14.25" customHeight="1">
      <c r="A961" s="162"/>
      <c r="C961" s="47"/>
    </row>
    <row r="962" spans="1:3" ht="14.25" customHeight="1">
      <c r="A962" s="162"/>
      <c r="C962" s="47"/>
    </row>
    <row r="963" spans="1:3" ht="14.25" customHeight="1">
      <c r="A963" s="162"/>
      <c r="C963" s="47"/>
    </row>
    <row r="964" spans="1:3" ht="14.25" customHeight="1">
      <c r="A964" s="162"/>
      <c r="C964" s="47"/>
    </row>
    <row r="965" spans="1:3" ht="14.25" customHeight="1">
      <c r="A965" s="162"/>
      <c r="C965" s="47"/>
    </row>
    <row r="966" spans="1:3" ht="14.25" customHeight="1">
      <c r="A966" s="162"/>
      <c r="C966" s="47"/>
    </row>
    <row r="967" spans="1:3" ht="14.25" customHeight="1">
      <c r="A967" s="162"/>
      <c r="C967" s="47"/>
    </row>
    <row r="968" spans="1:3" ht="14.25" customHeight="1">
      <c r="A968" s="162"/>
      <c r="C968" s="47"/>
    </row>
    <row r="969" spans="1:3" ht="14.25" customHeight="1">
      <c r="A969" s="162"/>
      <c r="C969" s="47"/>
    </row>
    <row r="970" spans="1:3" ht="14.25" customHeight="1">
      <c r="A970" s="162"/>
      <c r="C970" s="47"/>
    </row>
    <row r="971" spans="1:3" ht="14.25" customHeight="1">
      <c r="A971" s="162"/>
      <c r="C971" s="47"/>
    </row>
    <row r="972" spans="1:3" ht="14.25" customHeight="1">
      <c r="A972" s="162"/>
      <c r="C972" s="47"/>
    </row>
    <row r="973" spans="1:3" ht="14.25" customHeight="1">
      <c r="A973" s="162"/>
      <c r="C973" s="47"/>
    </row>
    <row r="974" spans="1:3" ht="14.25" customHeight="1">
      <c r="A974" s="162"/>
      <c r="C974" s="47"/>
    </row>
    <row r="975" spans="1:3" ht="14.25" customHeight="1">
      <c r="A975" s="162"/>
      <c r="C975" s="47"/>
    </row>
    <row r="976" spans="1:3" ht="14.25" customHeight="1">
      <c r="A976" s="162"/>
      <c r="C976" s="47"/>
    </row>
    <row r="977" spans="1:3" ht="14.25" customHeight="1">
      <c r="A977" s="162"/>
      <c r="C977" s="47"/>
    </row>
    <row r="978" spans="1:3" ht="14.25" customHeight="1">
      <c r="A978" s="162"/>
      <c r="C978" s="47"/>
    </row>
    <row r="979" spans="1:3" ht="14.25" customHeight="1">
      <c r="A979" s="162"/>
      <c r="C979" s="47"/>
    </row>
    <row r="980" spans="1:3" ht="14.25" customHeight="1">
      <c r="A980" s="162"/>
      <c r="C980" s="47"/>
    </row>
    <row r="981" spans="1:3" ht="14.25" customHeight="1">
      <c r="A981" s="162"/>
      <c r="C981" s="47"/>
    </row>
    <row r="982" spans="1:3" ht="14.25" customHeight="1">
      <c r="A982" s="162"/>
      <c r="C982" s="47"/>
    </row>
    <row r="983" spans="1:3" ht="14.25" customHeight="1">
      <c r="A983" s="162"/>
      <c r="C983" s="47"/>
    </row>
    <row r="984" spans="1:3" ht="14.25" customHeight="1">
      <c r="A984" s="162"/>
      <c r="C984" s="47"/>
    </row>
    <row r="985" spans="1:3" ht="14.25" customHeight="1">
      <c r="A985" s="162"/>
      <c r="C985" s="47"/>
    </row>
    <row r="986" spans="1:3" ht="14.25" customHeight="1">
      <c r="A986" s="162"/>
      <c r="C986" s="47"/>
    </row>
    <row r="987" spans="1:3" ht="14.25" customHeight="1">
      <c r="A987" s="162"/>
      <c r="C987" s="47"/>
    </row>
    <row r="988" spans="1:3" ht="14.25" customHeight="1">
      <c r="A988" s="162"/>
      <c r="C988" s="47"/>
    </row>
    <row r="989" spans="1:3" ht="14.25" customHeight="1">
      <c r="A989" s="162"/>
      <c r="C989" s="47"/>
    </row>
    <row r="990" spans="1:3" ht="14.25" customHeight="1">
      <c r="A990" s="162"/>
      <c r="C990" s="47"/>
    </row>
    <row r="991" spans="1:3" ht="14.25" customHeight="1">
      <c r="A991" s="162"/>
      <c r="C991" s="47"/>
    </row>
    <row r="992" spans="1:3" ht="14.25" customHeight="1">
      <c r="A992" s="162"/>
      <c r="C992" s="47"/>
    </row>
    <row r="993" spans="1:3" ht="14.25" customHeight="1">
      <c r="A993" s="162"/>
      <c r="C993" s="47"/>
    </row>
    <row r="994" spans="1:3" ht="14.25" customHeight="1">
      <c r="A994" s="162"/>
      <c r="C994" s="47"/>
    </row>
    <row r="995" spans="1:3" ht="14.25" customHeight="1">
      <c r="A995" s="162"/>
      <c r="C995" s="47"/>
    </row>
    <row r="996" spans="1:3" ht="14.25" customHeight="1">
      <c r="A996" s="162"/>
      <c r="C996" s="47"/>
    </row>
    <row r="997" spans="1:3" ht="14.25" customHeight="1">
      <c r="A997" s="162"/>
      <c r="C997" s="47"/>
    </row>
    <row r="998" spans="1:3" ht="14.25" customHeight="1">
      <c r="A998" s="162"/>
      <c r="C998" s="47"/>
    </row>
    <row r="999" spans="1:3" ht="14.25" customHeight="1">
      <c r="A999" s="162"/>
      <c r="C999" s="47"/>
    </row>
    <row r="1000" spans="1:3" ht="14.25" customHeight="1">
      <c r="A1000" s="162"/>
      <c r="C1000" s="47"/>
    </row>
  </sheetData>
  <autoFilter ref="A1:J44" xr:uid="{00000000-0009-0000-0000-000006000000}"/>
  <pageMargins left="0.7" right="0.7" top="0.75" bottom="0.75" header="0" footer="0"/>
  <pageSetup paperSize="9" orientation="portrai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3"/>
  <dimension ref="A1:N994"/>
  <sheetViews>
    <sheetView topLeftCell="A34" workbookViewId="0">
      <selection activeCell="A415" sqref="A415:C417"/>
    </sheetView>
  </sheetViews>
  <sheetFormatPr defaultColWidth="14.42578125" defaultRowHeight="15" customHeight="1"/>
  <cols>
    <col min="1" max="1" width="21" customWidth="1"/>
    <col min="2" max="2" width="20.28515625" style="241" customWidth="1"/>
    <col min="3" max="3" width="17.28515625" style="241" customWidth="1"/>
    <col min="4" max="5" width="14.7109375" customWidth="1"/>
    <col min="6" max="6" width="14" customWidth="1"/>
    <col min="7" max="7" width="6.7109375" customWidth="1"/>
    <col min="8" max="8" width="13.85546875" customWidth="1"/>
    <col min="9" max="10" width="10.7109375" customWidth="1"/>
    <col min="11" max="11" width="13.42578125" customWidth="1"/>
    <col min="12" max="13" width="12.42578125" customWidth="1"/>
    <col min="14" max="26" width="10.85546875" customWidth="1"/>
  </cols>
  <sheetData>
    <row r="1" spans="1:9" ht="14.25" customHeight="1">
      <c r="A1" s="1056" t="s">
        <v>1885</v>
      </c>
      <c r="B1" s="916"/>
      <c r="C1" s="916"/>
      <c r="D1" s="916"/>
      <c r="E1" s="916"/>
      <c r="F1" s="916"/>
      <c r="G1" s="916"/>
      <c r="H1" s="916"/>
      <c r="I1" s="916"/>
    </row>
    <row r="2" spans="1:9" ht="14.25" customHeight="1">
      <c r="B2" s="191"/>
      <c r="C2" s="191"/>
    </row>
    <row r="3" spans="1:9" ht="15" customHeight="1">
      <c r="A3" s="232" t="s">
        <v>1416</v>
      </c>
      <c r="B3" s="241" t="s">
        <v>114</v>
      </c>
      <c r="C3" s="191"/>
    </row>
    <row r="4" spans="1:9" ht="14.25" customHeight="1">
      <c r="B4" s="191"/>
      <c r="C4" s="191"/>
    </row>
    <row r="5" spans="1:9" ht="14.25" customHeight="1">
      <c r="A5" s="232" t="s">
        <v>1840</v>
      </c>
      <c r="B5" s="242" t="s">
        <v>1398</v>
      </c>
      <c r="D5" s="241"/>
      <c r="E5" s="241"/>
    </row>
    <row r="6" spans="1:9" ht="14.25" customHeight="1">
      <c r="A6" s="232" t="s">
        <v>1417</v>
      </c>
      <c r="B6" s="241" t="s">
        <v>1886</v>
      </c>
      <c r="C6" s="241" t="s">
        <v>1834</v>
      </c>
      <c r="D6" s="241" t="s">
        <v>1837</v>
      </c>
      <c r="E6" s="241" t="s">
        <v>2414</v>
      </c>
    </row>
    <row r="7" spans="1:9" ht="15" customHeight="1">
      <c r="A7" t="s">
        <v>13</v>
      </c>
      <c r="B7" s="241">
        <v>2185.5</v>
      </c>
      <c r="C7" s="241">
        <v>475</v>
      </c>
      <c r="D7" s="241">
        <v>657.5</v>
      </c>
      <c r="E7" s="241">
        <v>3318</v>
      </c>
    </row>
    <row r="8" spans="1:9" ht="15" customHeight="1">
      <c r="A8" t="s">
        <v>690</v>
      </c>
      <c r="B8" s="241">
        <v>610.75</v>
      </c>
      <c r="C8" s="241">
        <v>315</v>
      </c>
      <c r="D8" s="241">
        <v>350</v>
      </c>
      <c r="E8" s="241">
        <v>1275.75</v>
      </c>
    </row>
    <row r="9" spans="1:9" ht="15" customHeight="1">
      <c r="A9" t="s">
        <v>20</v>
      </c>
      <c r="B9" s="241">
        <v>2781.68</v>
      </c>
      <c r="C9" s="241">
        <v>2860.31</v>
      </c>
      <c r="D9" s="241">
        <v>3103.8299999999995</v>
      </c>
      <c r="E9" s="241">
        <v>8745.82</v>
      </c>
    </row>
    <row r="10" spans="1:9" ht="15" customHeight="1">
      <c r="A10" t="s">
        <v>3</v>
      </c>
      <c r="B10" s="241">
        <v>3125.0919999999996</v>
      </c>
      <c r="C10" s="241">
        <v>3199.58</v>
      </c>
      <c r="D10" s="241">
        <v>4039.43</v>
      </c>
      <c r="E10" s="241">
        <v>10364.101999999999</v>
      </c>
    </row>
    <row r="11" spans="1:9" ht="15" customHeight="1">
      <c r="A11" t="s">
        <v>35</v>
      </c>
      <c r="B11" s="241">
        <v>789.39999999999986</v>
      </c>
      <c r="C11" s="241">
        <v>618.70000000000005</v>
      </c>
      <c r="D11" s="241">
        <v>300.56</v>
      </c>
      <c r="E11" s="241">
        <v>1708.6599999999999</v>
      </c>
    </row>
    <row r="12" spans="1:9" ht="15" customHeight="1">
      <c r="A12" t="s">
        <v>34</v>
      </c>
      <c r="B12" s="241">
        <v>654.69000000000005</v>
      </c>
      <c r="C12" s="241">
        <v>653.23</v>
      </c>
      <c r="D12" s="241">
        <v>1010.14</v>
      </c>
      <c r="E12" s="241">
        <v>2318.06</v>
      </c>
    </row>
    <row r="13" spans="1:9" ht="15" customHeight="1">
      <c r="A13" t="s">
        <v>7</v>
      </c>
      <c r="B13" s="241">
        <v>1691.75</v>
      </c>
      <c r="C13" s="241">
        <v>1581.1499999999996</v>
      </c>
      <c r="D13" s="241">
        <v>1810.26</v>
      </c>
      <c r="E13" s="241">
        <v>5083.16</v>
      </c>
    </row>
    <row r="14" spans="1:9" ht="14.25" customHeight="1">
      <c r="A14" t="s">
        <v>5</v>
      </c>
      <c r="B14" s="241">
        <v>78.7</v>
      </c>
      <c r="C14" s="241">
        <v>111.7</v>
      </c>
      <c r="D14" s="241">
        <v>16</v>
      </c>
      <c r="E14" s="241">
        <v>206.4</v>
      </c>
    </row>
    <row r="15" spans="1:9" ht="14.25" customHeight="1">
      <c r="A15" t="s">
        <v>2414</v>
      </c>
      <c r="B15" s="241">
        <v>11917.562000000002</v>
      </c>
      <c r="C15" s="241">
        <v>9814.67</v>
      </c>
      <c r="D15" s="241">
        <v>11287.72</v>
      </c>
      <c r="E15" s="241">
        <v>33019.951999999997</v>
      </c>
    </row>
    <row r="16" spans="1:9" ht="15" customHeight="1">
      <c r="B16"/>
      <c r="C16"/>
      <c r="F16" s="48"/>
      <c r="G16" s="48"/>
      <c r="H16" s="48"/>
    </row>
    <row r="17" spans="1:14" ht="15" customHeight="1">
      <c r="B17"/>
      <c r="C17"/>
      <c r="F17" s="48"/>
      <c r="G17" s="48"/>
      <c r="H17" s="48"/>
    </row>
    <row r="18" spans="1:14" ht="14.25" customHeight="1">
      <c r="D18" s="48"/>
      <c r="E18" s="48"/>
      <c r="F18" s="48"/>
      <c r="G18" s="48"/>
      <c r="H18" s="48"/>
    </row>
    <row r="19" spans="1:14" ht="14.25" customHeight="1">
      <c r="D19" s="48"/>
      <c r="E19" s="48"/>
      <c r="F19" s="48"/>
      <c r="G19" s="48"/>
      <c r="H19" s="48"/>
    </row>
    <row r="20" spans="1:14" ht="14.25" customHeight="1">
      <c r="D20" s="48"/>
      <c r="E20" s="48"/>
      <c r="F20" s="48"/>
      <c r="G20" s="48"/>
      <c r="H20" s="48"/>
    </row>
    <row r="21" spans="1:14" ht="15" customHeight="1">
      <c r="A21" s="232" t="s">
        <v>1416</v>
      </c>
      <c r="B21" s="241" t="s">
        <v>13</v>
      </c>
      <c r="C21" s="191"/>
    </row>
    <row r="22" spans="1:14" ht="14.25" customHeight="1">
      <c r="B22" s="191"/>
      <c r="C22" s="191"/>
    </row>
    <row r="23" spans="1:14" ht="14.25" customHeight="1">
      <c r="A23" s="232" t="s">
        <v>1840</v>
      </c>
      <c r="B23" s="242" t="s">
        <v>1398</v>
      </c>
      <c r="D23" s="241"/>
      <c r="E23" s="241"/>
    </row>
    <row r="24" spans="1:14" ht="14.25" customHeight="1">
      <c r="A24" s="232" t="s">
        <v>1417</v>
      </c>
      <c r="B24" s="241" t="s">
        <v>1886</v>
      </c>
      <c r="C24" s="241" t="s">
        <v>1834</v>
      </c>
      <c r="D24" s="241" t="s">
        <v>1837</v>
      </c>
      <c r="E24" s="241" t="s">
        <v>2414</v>
      </c>
    </row>
    <row r="25" spans="1:14" ht="15" customHeight="1">
      <c r="A25" t="s">
        <v>45</v>
      </c>
      <c r="B25" s="241">
        <v>1338.932</v>
      </c>
      <c r="C25" s="241">
        <v>1079.6499999999999</v>
      </c>
      <c r="D25" s="241">
        <v>706.55</v>
      </c>
      <c r="E25" s="241">
        <v>3125.1319999999996</v>
      </c>
    </row>
    <row r="26" spans="1:14" ht="15" customHeight="1">
      <c r="A26" t="s">
        <v>53</v>
      </c>
      <c r="C26" s="241">
        <v>25</v>
      </c>
      <c r="D26" s="241"/>
      <c r="E26" s="241">
        <v>25</v>
      </c>
    </row>
    <row r="27" spans="1:14" ht="15" customHeight="1">
      <c r="A27" t="s">
        <v>43</v>
      </c>
      <c r="B27" s="241">
        <v>2008.49</v>
      </c>
      <c r="C27" s="241">
        <v>1874.8400000000004</v>
      </c>
      <c r="D27" s="241">
        <v>2481.8700000000008</v>
      </c>
      <c r="E27" s="241">
        <v>6365.2000000000007</v>
      </c>
    </row>
    <row r="28" spans="1:14" ht="15" customHeight="1">
      <c r="A28" t="s">
        <v>49</v>
      </c>
      <c r="B28" s="241">
        <v>5650.87</v>
      </c>
      <c r="C28" s="241">
        <v>4999.6900000000014</v>
      </c>
      <c r="D28" s="241">
        <v>5518.2999999999993</v>
      </c>
      <c r="E28" s="241">
        <v>16168.86</v>
      </c>
    </row>
    <row r="29" spans="1:14" ht="15" customHeight="1">
      <c r="A29" t="s">
        <v>47</v>
      </c>
      <c r="B29" s="241">
        <v>2919.2699999999995</v>
      </c>
      <c r="C29" s="241">
        <v>1835.49</v>
      </c>
      <c r="D29" s="241">
        <v>2581</v>
      </c>
      <c r="E29" s="241">
        <v>7335.7599999999993</v>
      </c>
    </row>
    <row r="30" spans="1:14" ht="15" customHeight="1">
      <c r="A30" t="s">
        <v>2414</v>
      </c>
      <c r="B30" s="241">
        <v>11917.561999999998</v>
      </c>
      <c r="C30" s="241">
        <v>9814.6700000000019</v>
      </c>
      <c r="D30" s="241">
        <v>11287.720000000001</v>
      </c>
      <c r="E30" s="241">
        <v>33019.952000000005</v>
      </c>
    </row>
    <row r="31" spans="1:14" ht="15" customHeight="1">
      <c r="B31"/>
      <c r="C31"/>
      <c r="N31" s="337"/>
    </row>
    <row r="32" spans="1:14" ht="14.25" customHeight="1">
      <c r="B32"/>
      <c r="C32"/>
    </row>
    <row r="33" spans="1:13" ht="14.25" customHeight="1">
      <c r="D33" s="241"/>
      <c r="E33" s="241"/>
      <c r="F33" s="241"/>
      <c r="G33" s="241"/>
      <c r="H33" s="241"/>
    </row>
    <row r="34" spans="1:13" ht="14.25" customHeight="1">
      <c r="A34" s="232" t="s">
        <v>1416</v>
      </c>
      <c r="B34" t="s">
        <v>2415</v>
      </c>
    </row>
    <row r="35" spans="1:13" ht="15" customHeight="1">
      <c r="A35" s="232" t="s">
        <v>1410</v>
      </c>
      <c r="B35" s="241" t="s">
        <v>2415</v>
      </c>
      <c r="C35" s="243"/>
      <c r="D35" s="235" t="s">
        <v>1887</v>
      </c>
      <c r="E35" s="236"/>
      <c r="F35" s="236"/>
      <c r="G35" s="236"/>
      <c r="H35" s="236"/>
      <c r="I35" s="236"/>
      <c r="J35" s="236"/>
      <c r="K35" s="236"/>
      <c r="L35" s="236"/>
      <c r="M35" s="236"/>
    </row>
    <row r="36" spans="1:13" ht="14.25" customHeight="1">
      <c r="B36" s="191"/>
      <c r="C36" s="191"/>
    </row>
    <row r="37" spans="1:13" ht="14.25" customHeight="1">
      <c r="A37" s="232" t="s">
        <v>1888</v>
      </c>
      <c r="B37" s="242" t="s">
        <v>1398</v>
      </c>
      <c r="D37" s="241"/>
      <c r="E37" s="241"/>
    </row>
    <row r="38" spans="1:13" ht="14.25" customHeight="1">
      <c r="A38" s="232" t="s">
        <v>1417</v>
      </c>
      <c r="B38" s="241" t="s">
        <v>1886</v>
      </c>
      <c r="C38" s="234" t="s">
        <v>1834</v>
      </c>
      <c r="D38" s="234" t="s">
        <v>1837</v>
      </c>
      <c r="E38" s="241" t="s">
        <v>2414</v>
      </c>
    </row>
    <row r="39" spans="1:13" ht="14.25" customHeight="1">
      <c r="A39" t="s">
        <v>45</v>
      </c>
      <c r="B39" s="241">
        <v>6</v>
      </c>
      <c r="C39" s="241">
        <v>2</v>
      </c>
      <c r="D39" s="241">
        <v>1</v>
      </c>
      <c r="E39" s="241">
        <v>9</v>
      </c>
    </row>
    <row r="40" spans="1:13" ht="14.25" customHeight="1">
      <c r="A40" t="s">
        <v>13</v>
      </c>
      <c r="B40" s="241">
        <v>2</v>
      </c>
      <c r="D40" s="241"/>
      <c r="E40" s="241">
        <v>2</v>
      </c>
    </row>
    <row r="41" spans="1:13" ht="14.25" customHeight="1">
      <c r="A41" t="s">
        <v>43</v>
      </c>
      <c r="B41" s="241">
        <v>16</v>
      </c>
      <c r="C41" s="241">
        <v>12</v>
      </c>
      <c r="D41" s="241">
        <v>11</v>
      </c>
      <c r="E41" s="241">
        <v>39</v>
      </c>
    </row>
    <row r="42" spans="1:13" ht="14.25" customHeight="1">
      <c r="A42" t="s">
        <v>20</v>
      </c>
      <c r="B42" s="241">
        <v>24</v>
      </c>
      <c r="C42" s="241">
        <v>19</v>
      </c>
      <c r="D42" s="241">
        <v>7</v>
      </c>
      <c r="E42" s="241">
        <v>50</v>
      </c>
    </row>
    <row r="43" spans="1:13" ht="14.25" customHeight="1">
      <c r="A43" t="s">
        <v>49</v>
      </c>
      <c r="B43" s="241">
        <v>10</v>
      </c>
      <c r="C43" s="241">
        <v>17</v>
      </c>
      <c r="D43" s="241">
        <v>11</v>
      </c>
      <c r="E43" s="241">
        <v>38</v>
      </c>
    </row>
    <row r="44" spans="1:13" ht="14.25" customHeight="1">
      <c r="A44" t="s">
        <v>3</v>
      </c>
      <c r="B44" s="241">
        <v>3</v>
      </c>
      <c r="C44" s="241">
        <v>4</v>
      </c>
      <c r="D44" s="241">
        <v>1</v>
      </c>
      <c r="E44" s="241">
        <v>8</v>
      </c>
    </row>
    <row r="45" spans="1:13" ht="14.25" customHeight="1">
      <c r="A45" t="s">
        <v>35</v>
      </c>
      <c r="B45" s="241">
        <v>2</v>
      </c>
      <c r="D45" s="241"/>
      <c r="E45" s="241">
        <v>2</v>
      </c>
    </row>
    <row r="46" spans="1:13" ht="14.25" customHeight="1">
      <c r="A46" t="s">
        <v>34</v>
      </c>
      <c r="B46" s="241">
        <v>6</v>
      </c>
      <c r="C46" s="241">
        <v>11</v>
      </c>
      <c r="D46" s="241">
        <v>6</v>
      </c>
      <c r="E46" s="241">
        <v>23</v>
      </c>
    </row>
    <row r="47" spans="1:13" ht="14.25" customHeight="1">
      <c r="A47" t="s">
        <v>47</v>
      </c>
      <c r="B47" s="241">
        <v>12</v>
      </c>
      <c r="C47" s="241">
        <v>15</v>
      </c>
      <c r="D47" s="241">
        <v>7</v>
      </c>
      <c r="E47" s="241">
        <v>34</v>
      </c>
    </row>
    <row r="48" spans="1:13" ht="14.25" customHeight="1">
      <c r="A48" t="s">
        <v>7</v>
      </c>
      <c r="B48" s="241">
        <v>12</v>
      </c>
      <c r="C48" s="241">
        <v>15</v>
      </c>
      <c r="D48" s="241">
        <v>8</v>
      </c>
      <c r="E48" s="241">
        <v>35</v>
      </c>
    </row>
    <row r="49" spans="1:5" ht="14.25" customHeight="1">
      <c r="A49" t="s">
        <v>2414</v>
      </c>
      <c r="B49" s="241">
        <v>93</v>
      </c>
      <c r="C49" s="241">
        <v>95</v>
      </c>
      <c r="D49" s="241">
        <v>52</v>
      </c>
      <c r="E49" s="241">
        <v>240</v>
      </c>
    </row>
    <row r="50" spans="1:5" ht="14.25" customHeight="1">
      <c r="B50"/>
      <c r="C50"/>
    </row>
    <row r="51" spans="1:5" ht="14.25" customHeight="1">
      <c r="B51"/>
      <c r="C51"/>
    </row>
    <row r="52" spans="1:5" ht="14.25" customHeight="1">
      <c r="B52"/>
      <c r="C52"/>
    </row>
    <row r="53" spans="1:5" ht="14.25" customHeight="1">
      <c r="B53"/>
      <c r="C53"/>
    </row>
    <row r="54" spans="1:5" ht="14.25" customHeight="1">
      <c r="B54"/>
      <c r="C54"/>
    </row>
    <row r="55" spans="1:5" ht="14.25" customHeight="1">
      <c r="B55"/>
      <c r="C55"/>
    </row>
    <row r="56" spans="1:5" ht="14.25" customHeight="1">
      <c r="B56"/>
      <c r="C56"/>
    </row>
    <row r="57" spans="1:5" ht="14.25" customHeight="1">
      <c r="B57"/>
      <c r="C57"/>
    </row>
    <row r="58" spans="1:5" ht="14.25" customHeight="1">
      <c r="B58"/>
      <c r="C58"/>
    </row>
    <row r="59" spans="1:5" ht="14.25" customHeight="1">
      <c r="B59"/>
      <c r="C59"/>
    </row>
    <row r="60" spans="1:5" ht="14.25" customHeight="1">
      <c r="B60"/>
      <c r="C60"/>
    </row>
    <row r="61" spans="1:5" ht="14.25" customHeight="1">
      <c r="B61"/>
      <c r="C61"/>
    </row>
    <row r="62" spans="1:5" ht="14.25" customHeight="1">
      <c r="B62" s="191"/>
      <c r="C62" s="191"/>
    </row>
    <row r="63" spans="1:5" ht="14.25" customHeight="1">
      <c r="B63" s="191"/>
      <c r="C63" s="191"/>
    </row>
    <row r="64" spans="1:5" ht="14.25" customHeight="1">
      <c r="B64" s="191"/>
      <c r="C64" s="191"/>
    </row>
    <row r="65" spans="2:3" ht="14.25" customHeight="1">
      <c r="B65" s="191"/>
      <c r="C65" s="191"/>
    </row>
    <row r="66" spans="2:3" ht="14.25" customHeight="1">
      <c r="B66" s="191"/>
      <c r="C66" s="191"/>
    </row>
    <row r="67" spans="2:3" ht="14.25" customHeight="1">
      <c r="B67" s="191"/>
      <c r="C67" s="191"/>
    </row>
    <row r="68" spans="2:3" ht="14.25" customHeight="1">
      <c r="B68" s="191"/>
      <c r="C68" s="191"/>
    </row>
    <row r="69" spans="2:3" ht="14.25" customHeight="1">
      <c r="B69" s="191"/>
      <c r="C69" s="191"/>
    </row>
    <row r="70" spans="2:3" ht="14.25" customHeight="1">
      <c r="B70" s="191"/>
      <c r="C70" s="191"/>
    </row>
    <row r="71" spans="2:3" ht="14.25" customHeight="1">
      <c r="B71" s="191"/>
      <c r="C71" s="191"/>
    </row>
    <row r="72" spans="2:3" ht="14.25" customHeight="1">
      <c r="B72" s="191"/>
      <c r="C72" s="191"/>
    </row>
    <row r="73" spans="2:3" ht="14.25" customHeight="1">
      <c r="B73" s="191"/>
      <c r="C73" s="191"/>
    </row>
    <row r="74" spans="2:3" ht="14.25" customHeight="1">
      <c r="B74" s="191"/>
      <c r="C74" s="191"/>
    </row>
    <row r="75" spans="2:3" ht="14.25" customHeight="1">
      <c r="B75" s="191"/>
      <c r="C75" s="191"/>
    </row>
    <row r="76" spans="2:3" ht="14.25" customHeight="1">
      <c r="B76" s="191"/>
      <c r="C76" s="191"/>
    </row>
    <row r="77" spans="2:3" ht="14.25" customHeight="1">
      <c r="B77" s="191"/>
      <c r="C77" s="191"/>
    </row>
    <row r="78" spans="2:3" ht="14.25" customHeight="1">
      <c r="B78" s="191"/>
      <c r="C78" s="191"/>
    </row>
    <row r="79" spans="2:3" ht="14.25" customHeight="1">
      <c r="B79" s="191"/>
      <c r="C79" s="191"/>
    </row>
    <row r="80" spans="2:3" ht="14.25" customHeight="1">
      <c r="B80" s="191"/>
      <c r="C80" s="191"/>
    </row>
    <row r="81" spans="2:3" ht="14.25" customHeight="1">
      <c r="B81" s="191"/>
      <c r="C81" s="191"/>
    </row>
    <row r="82" spans="2:3" ht="14.25" customHeight="1">
      <c r="B82" s="191"/>
      <c r="C82" s="191"/>
    </row>
    <row r="83" spans="2:3" ht="14.25" customHeight="1">
      <c r="B83" s="191"/>
      <c r="C83" s="191"/>
    </row>
    <row r="84" spans="2:3" ht="14.25" customHeight="1">
      <c r="B84" s="191"/>
      <c r="C84" s="191"/>
    </row>
    <row r="85" spans="2:3" ht="14.25" customHeight="1">
      <c r="B85" s="191"/>
      <c r="C85" s="191"/>
    </row>
    <row r="86" spans="2:3" ht="14.25" customHeight="1">
      <c r="B86" s="191"/>
      <c r="C86" s="191"/>
    </row>
    <row r="87" spans="2:3" ht="14.25" customHeight="1">
      <c r="B87" s="191"/>
      <c r="C87" s="191"/>
    </row>
    <row r="88" spans="2:3" ht="14.25" customHeight="1">
      <c r="B88" s="191"/>
      <c r="C88" s="191"/>
    </row>
    <row r="89" spans="2:3" ht="14.25" customHeight="1">
      <c r="B89" s="191"/>
      <c r="C89" s="191"/>
    </row>
    <row r="90" spans="2:3" ht="14.25" customHeight="1">
      <c r="B90" s="191"/>
      <c r="C90" s="191"/>
    </row>
    <row r="91" spans="2:3" ht="14.25" customHeight="1">
      <c r="B91" s="191"/>
      <c r="C91" s="191"/>
    </row>
    <row r="92" spans="2:3" ht="14.25" customHeight="1">
      <c r="B92" s="191"/>
      <c r="C92" s="191"/>
    </row>
    <row r="93" spans="2:3" ht="14.25" customHeight="1">
      <c r="B93" s="191"/>
      <c r="C93" s="191"/>
    </row>
    <row r="94" spans="2:3" ht="14.25" customHeight="1">
      <c r="B94" s="191"/>
      <c r="C94" s="191"/>
    </row>
    <row r="95" spans="2:3" ht="14.25" customHeight="1">
      <c r="B95" s="191"/>
      <c r="C95" s="191"/>
    </row>
    <row r="96" spans="2:3" ht="14.25" customHeight="1">
      <c r="B96" s="191"/>
      <c r="C96" s="191"/>
    </row>
    <row r="97" spans="2:3" ht="14.25" customHeight="1">
      <c r="B97" s="191"/>
      <c r="C97" s="191"/>
    </row>
    <row r="98" spans="2:3" ht="14.25" customHeight="1">
      <c r="B98" s="191"/>
      <c r="C98" s="191"/>
    </row>
    <row r="99" spans="2:3" ht="14.25" customHeight="1">
      <c r="B99" s="191"/>
      <c r="C99" s="191"/>
    </row>
    <row r="100" spans="2:3" ht="14.25" customHeight="1">
      <c r="B100" s="191"/>
      <c r="C100" s="191"/>
    </row>
    <row r="101" spans="2:3" ht="14.25" customHeight="1">
      <c r="B101" s="191"/>
      <c r="C101" s="191"/>
    </row>
    <row r="102" spans="2:3" ht="14.25" customHeight="1">
      <c r="B102" s="191"/>
      <c r="C102" s="191"/>
    </row>
    <row r="103" spans="2:3" ht="14.25" customHeight="1">
      <c r="B103" s="191"/>
      <c r="C103" s="191"/>
    </row>
    <row r="104" spans="2:3" ht="14.25" customHeight="1">
      <c r="B104" s="191"/>
      <c r="C104" s="191"/>
    </row>
    <row r="105" spans="2:3" ht="14.25" customHeight="1">
      <c r="B105" s="191"/>
      <c r="C105" s="191"/>
    </row>
    <row r="106" spans="2:3" ht="14.25" customHeight="1">
      <c r="B106" s="191"/>
      <c r="C106" s="191"/>
    </row>
    <row r="107" spans="2:3" ht="14.25" customHeight="1">
      <c r="B107" s="191"/>
      <c r="C107" s="191"/>
    </row>
    <row r="108" spans="2:3" ht="14.25" customHeight="1">
      <c r="B108" s="191"/>
      <c r="C108" s="191"/>
    </row>
    <row r="109" spans="2:3" ht="14.25" customHeight="1">
      <c r="B109" s="191"/>
      <c r="C109" s="191"/>
    </row>
    <row r="110" spans="2:3" ht="14.25" customHeight="1">
      <c r="B110" s="191"/>
      <c r="C110" s="191"/>
    </row>
    <row r="111" spans="2:3" ht="14.25" customHeight="1">
      <c r="B111" s="191"/>
      <c r="C111" s="191"/>
    </row>
    <row r="112" spans="2:3" ht="14.25" customHeight="1">
      <c r="B112" s="191"/>
      <c r="C112" s="191"/>
    </row>
    <row r="113" spans="2:3" ht="14.25" customHeight="1">
      <c r="B113" s="191"/>
      <c r="C113" s="191"/>
    </row>
    <row r="114" spans="2:3" ht="14.25" customHeight="1">
      <c r="B114" s="191"/>
      <c r="C114" s="191"/>
    </row>
    <row r="115" spans="2:3" ht="14.25" customHeight="1">
      <c r="B115" s="191"/>
      <c r="C115" s="191"/>
    </row>
    <row r="116" spans="2:3" ht="14.25" customHeight="1">
      <c r="B116" s="191"/>
      <c r="C116" s="191"/>
    </row>
    <row r="117" spans="2:3" ht="14.25" customHeight="1">
      <c r="B117" s="191"/>
      <c r="C117" s="191"/>
    </row>
    <row r="118" spans="2:3" ht="14.25" customHeight="1">
      <c r="B118" s="191"/>
      <c r="C118" s="191"/>
    </row>
    <row r="119" spans="2:3" ht="14.25" customHeight="1">
      <c r="B119" s="191"/>
      <c r="C119" s="191"/>
    </row>
    <row r="120" spans="2:3" ht="14.25" customHeight="1">
      <c r="B120" s="191"/>
      <c r="C120" s="191"/>
    </row>
    <row r="121" spans="2:3" ht="14.25" customHeight="1">
      <c r="B121" s="191"/>
      <c r="C121" s="191"/>
    </row>
    <row r="122" spans="2:3" ht="14.25" customHeight="1">
      <c r="B122" s="191"/>
      <c r="C122" s="191"/>
    </row>
    <row r="123" spans="2:3" ht="14.25" customHeight="1">
      <c r="B123" s="191"/>
      <c r="C123" s="191"/>
    </row>
    <row r="124" spans="2:3" ht="14.25" customHeight="1">
      <c r="B124" s="191"/>
      <c r="C124" s="191"/>
    </row>
    <row r="125" spans="2:3" ht="14.25" customHeight="1">
      <c r="B125" s="191"/>
      <c r="C125" s="191"/>
    </row>
    <row r="126" spans="2:3" ht="14.25" customHeight="1">
      <c r="B126" s="191"/>
      <c r="C126" s="191"/>
    </row>
    <row r="127" spans="2:3" ht="14.25" customHeight="1">
      <c r="B127" s="191"/>
      <c r="C127" s="191"/>
    </row>
    <row r="128" spans="2:3" ht="14.25" customHeight="1">
      <c r="B128" s="191"/>
      <c r="C128" s="191"/>
    </row>
    <row r="129" spans="2:3" ht="14.25" customHeight="1">
      <c r="B129" s="191"/>
      <c r="C129" s="191"/>
    </row>
    <row r="130" spans="2:3" ht="14.25" customHeight="1">
      <c r="B130" s="191"/>
      <c r="C130" s="191"/>
    </row>
    <row r="131" spans="2:3" ht="14.25" customHeight="1">
      <c r="B131" s="191"/>
      <c r="C131" s="191"/>
    </row>
    <row r="132" spans="2:3" ht="14.25" customHeight="1">
      <c r="B132" s="191"/>
      <c r="C132" s="191"/>
    </row>
    <row r="133" spans="2:3" ht="14.25" customHeight="1">
      <c r="B133" s="191"/>
      <c r="C133" s="191"/>
    </row>
    <row r="134" spans="2:3" ht="14.25" customHeight="1">
      <c r="B134" s="191"/>
      <c r="C134" s="191"/>
    </row>
    <row r="135" spans="2:3" ht="14.25" customHeight="1">
      <c r="B135" s="191"/>
      <c r="C135" s="191"/>
    </row>
    <row r="136" spans="2:3" ht="14.25" customHeight="1">
      <c r="B136" s="191"/>
      <c r="C136" s="191"/>
    </row>
    <row r="137" spans="2:3" ht="14.25" customHeight="1">
      <c r="B137" s="191"/>
      <c r="C137" s="191"/>
    </row>
    <row r="138" spans="2:3" ht="14.25" customHeight="1">
      <c r="B138" s="191"/>
      <c r="C138" s="191"/>
    </row>
    <row r="139" spans="2:3" ht="14.25" customHeight="1">
      <c r="B139" s="191"/>
      <c r="C139" s="191"/>
    </row>
    <row r="140" spans="2:3" ht="14.25" customHeight="1">
      <c r="B140" s="191"/>
      <c r="C140" s="191"/>
    </row>
    <row r="141" spans="2:3" ht="14.25" customHeight="1">
      <c r="B141" s="191"/>
      <c r="C141" s="191"/>
    </row>
    <row r="142" spans="2:3" ht="14.25" customHeight="1">
      <c r="B142" s="191"/>
      <c r="C142" s="191"/>
    </row>
    <row r="143" spans="2:3" ht="14.25" customHeight="1">
      <c r="B143" s="191"/>
      <c r="C143" s="191"/>
    </row>
    <row r="144" spans="2:3" ht="14.25" customHeight="1">
      <c r="B144" s="191"/>
      <c r="C144" s="191"/>
    </row>
    <row r="145" spans="2:3" ht="14.25" customHeight="1">
      <c r="B145" s="191"/>
      <c r="C145" s="191"/>
    </row>
    <row r="146" spans="2:3" ht="14.25" customHeight="1">
      <c r="B146" s="191"/>
      <c r="C146" s="191"/>
    </row>
    <row r="147" spans="2:3" ht="14.25" customHeight="1">
      <c r="B147" s="191"/>
      <c r="C147" s="191"/>
    </row>
    <row r="148" spans="2:3" ht="14.25" customHeight="1">
      <c r="B148" s="191"/>
      <c r="C148" s="191"/>
    </row>
    <row r="149" spans="2:3" ht="14.25" customHeight="1">
      <c r="B149" s="191"/>
      <c r="C149" s="191"/>
    </row>
    <row r="150" spans="2:3" ht="14.25" customHeight="1">
      <c r="B150" s="191"/>
      <c r="C150" s="191"/>
    </row>
    <row r="151" spans="2:3" ht="14.25" customHeight="1">
      <c r="B151" s="191"/>
      <c r="C151" s="191"/>
    </row>
    <row r="152" spans="2:3" ht="14.25" customHeight="1">
      <c r="B152" s="191"/>
      <c r="C152" s="191"/>
    </row>
    <row r="153" spans="2:3" ht="14.25" customHeight="1">
      <c r="B153" s="191"/>
      <c r="C153" s="191"/>
    </row>
    <row r="154" spans="2:3" ht="14.25" customHeight="1">
      <c r="B154" s="191"/>
      <c r="C154" s="191"/>
    </row>
    <row r="155" spans="2:3" ht="14.25" customHeight="1">
      <c r="B155" s="191"/>
      <c r="C155" s="191"/>
    </row>
    <row r="156" spans="2:3" ht="14.25" customHeight="1">
      <c r="B156" s="191"/>
      <c r="C156" s="191"/>
    </row>
    <row r="157" spans="2:3" ht="14.25" customHeight="1">
      <c r="B157" s="191"/>
      <c r="C157" s="191"/>
    </row>
    <row r="158" spans="2:3" ht="14.25" customHeight="1">
      <c r="B158" s="191"/>
      <c r="C158" s="191"/>
    </row>
    <row r="159" spans="2:3" ht="14.25" customHeight="1">
      <c r="B159" s="191"/>
      <c r="C159" s="191"/>
    </row>
    <row r="160" spans="2:3" ht="14.25" customHeight="1">
      <c r="B160" s="191"/>
      <c r="C160" s="191"/>
    </row>
    <row r="161" spans="2:3" ht="14.25" customHeight="1">
      <c r="B161" s="191"/>
      <c r="C161" s="191"/>
    </row>
    <row r="162" spans="2:3" ht="14.25" customHeight="1">
      <c r="B162" s="191"/>
      <c r="C162" s="191"/>
    </row>
    <row r="163" spans="2:3" ht="14.25" customHeight="1">
      <c r="B163" s="191"/>
      <c r="C163" s="191"/>
    </row>
    <row r="164" spans="2:3" ht="14.25" customHeight="1">
      <c r="B164" s="191"/>
      <c r="C164" s="191"/>
    </row>
    <row r="165" spans="2:3" ht="14.25" customHeight="1">
      <c r="B165" s="191"/>
      <c r="C165" s="191"/>
    </row>
    <row r="166" spans="2:3" ht="14.25" customHeight="1">
      <c r="B166" s="191"/>
      <c r="C166" s="191"/>
    </row>
    <row r="167" spans="2:3" ht="14.25" customHeight="1">
      <c r="B167" s="191"/>
      <c r="C167" s="191"/>
    </row>
    <row r="168" spans="2:3" ht="14.25" customHeight="1">
      <c r="B168" s="191"/>
      <c r="C168" s="191"/>
    </row>
    <row r="169" spans="2:3" ht="14.25" customHeight="1">
      <c r="B169" s="191"/>
      <c r="C169" s="191"/>
    </row>
    <row r="170" spans="2:3" ht="14.25" customHeight="1">
      <c r="B170" s="191"/>
      <c r="C170" s="191"/>
    </row>
    <row r="171" spans="2:3" ht="14.25" customHeight="1">
      <c r="B171" s="191"/>
      <c r="C171" s="191"/>
    </row>
    <row r="172" spans="2:3" ht="14.25" customHeight="1">
      <c r="B172" s="191"/>
      <c r="C172" s="191"/>
    </row>
    <row r="173" spans="2:3" ht="14.25" customHeight="1">
      <c r="B173" s="191"/>
      <c r="C173" s="191"/>
    </row>
    <row r="174" spans="2:3" ht="14.25" customHeight="1">
      <c r="B174" s="191"/>
      <c r="C174" s="191"/>
    </row>
    <row r="175" spans="2:3" ht="14.25" customHeight="1">
      <c r="B175" s="191"/>
      <c r="C175" s="191"/>
    </row>
    <row r="176" spans="2:3" ht="14.25" customHeight="1">
      <c r="B176" s="191"/>
      <c r="C176" s="191"/>
    </row>
    <row r="177" spans="2:3" ht="14.25" customHeight="1">
      <c r="B177" s="191"/>
      <c r="C177" s="191"/>
    </row>
    <row r="178" spans="2:3" ht="14.25" customHeight="1">
      <c r="B178" s="191"/>
      <c r="C178" s="191"/>
    </row>
    <row r="179" spans="2:3" ht="14.25" customHeight="1">
      <c r="B179" s="191"/>
      <c r="C179" s="191"/>
    </row>
    <row r="180" spans="2:3" ht="14.25" customHeight="1">
      <c r="B180" s="191"/>
      <c r="C180" s="191"/>
    </row>
    <row r="181" spans="2:3" ht="14.25" customHeight="1">
      <c r="B181" s="191"/>
      <c r="C181" s="191"/>
    </row>
    <row r="182" spans="2:3" ht="14.25" customHeight="1">
      <c r="B182" s="191"/>
      <c r="C182" s="191"/>
    </row>
    <row r="183" spans="2:3" ht="14.25" customHeight="1">
      <c r="B183" s="191"/>
      <c r="C183" s="191"/>
    </row>
    <row r="184" spans="2:3" ht="14.25" customHeight="1">
      <c r="B184" s="191"/>
      <c r="C184" s="191"/>
    </row>
    <row r="185" spans="2:3" ht="14.25" customHeight="1">
      <c r="B185" s="191"/>
      <c r="C185" s="191"/>
    </row>
    <row r="186" spans="2:3" ht="14.25" customHeight="1">
      <c r="B186" s="191"/>
      <c r="C186" s="191"/>
    </row>
    <row r="187" spans="2:3" ht="14.25" customHeight="1">
      <c r="B187" s="191"/>
      <c r="C187" s="191"/>
    </row>
    <row r="188" spans="2:3" ht="14.25" customHeight="1">
      <c r="B188" s="191"/>
      <c r="C188" s="191"/>
    </row>
    <row r="189" spans="2:3" ht="14.25" customHeight="1">
      <c r="B189" s="191"/>
      <c r="C189" s="191"/>
    </row>
    <row r="190" spans="2:3" ht="14.25" customHeight="1">
      <c r="B190" s="191"/>
      <c r="C190" s="191"/>
    </row>
    <row r="191" spans="2:3" ht="14.25" customHeight="1">
      <c r="B191" s="191"/>
      <c r="C191" s="191"/>
    </row>
    <row r="192" spans="2:3" ht="14.25" customHeight="1">
      <c r="B192" s="191"/>
      <c r="C192" s="191"/>
    </row>
    <row r="193" spans="2:3" ht="14.25" customHeight="1">
      <c r="B193" s="191"/>
      <c r="C193" s="191"/>
    </row>
    <row r="194" spans="2:3" ht="14.25" customHeight="1">
      <c r="B194" s="191"/>
      <c r="C194" s="191"/>
    </row>
    <row r="195" spans="2:3" ht="14.25" customHeight="1">
      <c r="B195" s="191"/>
      <c r="C195" s="191"/>
    </row>
    <row r="196" spans="2:3" ht="14.25" customHeight="1">
      <c r="B196" s="191"/>
      <c r="C196" s="191"/>
    </row>
    <row r="197" spans="2:3" ht="14.25" customHeight="1">
      <c r="B197" s="191"/>
      <c r="C197" s="191"/>
    </row>
    <row r="198" spans="2:3" ht="14.25" customHeight="1">
      <c r="B198" s="191"/>
      <c r="C198" s="191"/>
    </row>
    <row r="199" spans="2:3" ht="14.25" customHeight="1">
      <c r="B199" s="191"/>
      <c r="C199" s="191"/>
    </row>
    <row r="200" spans="2:3" ht="14.25" customHeight="1">
      <c r="B200" s="191"/>
      <c r="C200" s="191"/>
    </row>
    <row r="201" spans="2:3" ht="14.25" customHeight="1">
      <c r="B201" s="191"/>
      <c r="C201" s="191"/>
    </row>
    <row r="202" spans="2:3" ht="14.25" customHeight="1">
      <c r="B202" s="191"/>
      <c r="C202" s="191"/>
    </row>
    <row r="203" spans="2:3" ht="14.25" customHeight="1">
      <c r="B203" s="191"/>
      <c r="C203" s="191"/>
    </row>
    <row r="204" spans="2:3" ht="14.25" customHeight="1">
      <c r="B204" s="191"/>
      <c r="C204" s="191"/>
    </row>
    <row r="205" spans="2:3" ht="14.25" customHeight="1">
      <c r="B205" s="191"/>
      <c r="C205" s="191"/>
    </row>
    <row r="206" spans="2:3" ht="14.25" customHeight="1">
      <c r="B206" s="191"/>
      <c r="C206" s="191"/>
    </row>
    <row r="207" spans="2:3" ht="14.25" customHeight="1">
      <c r="B207" s="191"/>
      <c r="C207" s="191"/>
    </row>
    <row r="208" spans="2:3" ht="14.25" customHeight="1">
      <c r="B208" s="191"/>
      <c r="C208" s="191"/>
    </row>
    <row r="209" spans="2:3" ht="14.25" customHeight="1">
      <c r="B209" s="191"/>
      <c r="C209" s="191"/>
    </row>
    <row r="210" spans="2:3" ht="14.25" customHeight="1">
      <c r="B210" s="191"/>
      <c r="C210" s="191"/>
    </row>
    <row r="211" spans="2:3" ht="14.25" customHeight="1">
      <c r="B211" s="191"/>
      <c r="C211" s="191"/>
    </row>
    <row r="212" spans="2:3" ht="14.25" customHeight="1">
      <c r="B212" s="191"/>
      <c r="C212" s="191"/>
    </row>
    <row r="213" spans="2:3" ht="14.25" customHeight="1">
      <c r="B213" s="191"/>
      <c r="C213" s="191"/>
    </row>
    <row r="214" spans="2:3" ht="14.25" customHeight="1">
      <c r="B214" s="191"/>
      <c r="C214" s="191"/>
    </row>
    <row r="215" spans="2:3" ht="14.25" customHeight="1">
      <c r="B215" s="191"/>
      <c r="C215" s="191"/>
    </row>
    <row r="216" spans="2:3" ht="14.25" customHeight="1">
      <c r="B216" s="191"/>
      <c r="C216" s="191"/>
    </row>
    <row r="217" spans="2:3" ht="14.25" customHeight="1">
      <c r="B217" s="191"/>
      <c r="C217" s="191"/>
    </row>
    <row r="218" spans="2:3" ht="14.25" customHeight="1">
      <c r="B218" s="191"/>
      <c r="C218" s="191"/>
    </row>
    <row r="219" spans="2:3" ht="14.25" customHeight="1">
      <c r="B219" s="191"/>
      <c r="C219" s="191"/>
    </row>
    <row r="220" spans="2:3" ht="14.25" customHeight="1">
      <c r="B220" s="191"/>
      <c r="C220" s="191"/>
    </row>
    <row r="221" spans="2:3" ht="14.25" customHeight="1">
      <c r="B221" s="191"/>
      <c r="C221" s="191"/>
    </row>
    <row r="222" spans="2:3" ht="14.25" customHeight="1">
      <c r="B222" s="191"/>
      <c r="C222" s="191"/>
    </row>
    <row r="223" spans="2:3" ht="14.25" customHeight="1">
      <c r="B223" s="191"/>
      <c r="C223" s="191"/>
    </row>
    <row r="224" spans="2:3" ht="14.25" customHeight="1">
      <c r="B224" s="191"/>
      <c r="C224" s="191"/>
    </row>
    <row r="225" spans="2:3" ht="14.25" customHeight="1">
      <c r="B225" s="191"/>
      <c r="C225" s="191"/>
    </row>
    <row r="226" spans="2:3" ht="14.25" customHeight="1">
      <c r="B226" s="191"/>
      <c r="C226" s="191"/>
    </row>
    <row r="227" spans="2:3" ht="14.25" customHeight="1">
      <c r="B227" s="191"/>
      <c r="C227" s="191"/>
    </row>
    <row r="228" spans="2:3" ht="14.25" customHeight="1">
      <c r="B228" s="191"/>
      <c r="C228" s="191"/>
    </row>
    <row r="229" spans="2:3" ht="14.25" customHeight="1">
      <c r="B229" s="191"/>
      <c r="C229" s="191"/>
    </row>
    <row r="230" spans="2:3" ht="14.25" customHeight="1">
      <c r="B230" s="191"/>
      <c r="C230" s="191"/>
    </row>
    <row r="231" spans="2:3" ht="14.25" customHeight="1">
      <c r="B231" s="191"/>
      <c r="C231" s="191"/>
    </row>
    <row r="232" spans="2:3" ht="14.25" customHeight="1">
      <c r="B232" s="191"/>
      <c r="C232" s="191"/>
    </row>
    <row r="233" spans="2:3" ht="14.25" customHeight="1">
      <c r="B233" s="191"/>
      <c r="C233" s="191"/>
    </row>
    <row r="234" spans="2:3" ht="14.25" customHeight="1">
      <c r="B234" s="191"/>
      <c r="C234" s="191"/>
    </row>
    <row r="235" spans="2:3" ht="14.25" customHeight="1">
      <c r="B235" s="191"/>
      <c r="C235" s="191"/>
    </row>
    <row r="236" spans="2:3" ht="14.25" customHeight="1">
      <c r="B236" s="191"/>
      <c r="C236" s="191"/>
    </row>
    <row r="237" spans="2:3" ht="14.25" customHeight="1">
      <c r="B237" s="191"/>
      <c r="C237" s="191"/>
    </row>
    <row r="238" spans="2:3" ht="14.25" customHeight="1">
      <c r="B238" s="191"/>
      <c r="C238" s="191"/>
    </row>
    <row r="239" spans="2:3" ht="14.25" customHeight="1">
      <c r="B239" s="191"/>
      <c r="C239" s="191"/>
    </row>
    <row r="240" spans="2:3" ht="14.25" customHeight="1">
      <c r="B240" s="191"/>
      <c r="C240" s="191"/>
    </row>
    <row r="241" spans="2:3" ht="14.25" customHeight="1">
      <c r="B241" s="191"/>
      <c r="C241" s="191"/>
    </row>
    <row r="242" spans="2:3" ht="14.25" customHeight="1">
      <c r="B242" s="191"/>
      <c r="C242" s="191"/>
    </row>
    <row r="243" spans="2:3" ht="14.25" customHeight="1">
      <c r="B243" s="191"/>
      <c r="C243" s="191"/>
    </row>
    <row r="244" spans="2:3" ht="14.25" customHeight="1">
      <c r="B244" s="191"/>
      <c r="C244" s="191"/>
    </row>
    <row r="245" spans="2:3" ht="14.25" customHeight="1">
      <c r="B245" s="191"/>
      <c r="C245" s="191"/>
    </row>
    <row r="246" spans="2:3" ht="14.25" customHeight="1">
      <c r="B246" s="191"/>
      <c r="C246" s="191"/>
    </row>
    <row r="247" spans="2:3" ht="14.25" customHeight="1">
      <c r="B247" s="191"/>
      <c r="C247" s="191"/>
    </row>
    <row r="248" spans="2:3" ht="14.25" customHeight="1">
      <c r="B248" s="191"/>
      <c r="C248" s="191"/>
    </row>
    <row r="249" spans="2:3" ht="14.25" customHeight="1">
      <c r="B249" s="191"/>
      <c r="C249" s="191"/>
    </row>
    <row r="250" spans="2:3" ht="14.25" customHeight="1">
      <c r="B250" s="191"/>
      <c r="C250" s="191"/>
    </row>
    <row r="251" spans="2:3" ht="14.25" customHeight="1">
      <c r="B251" s="191"/>
      <c r="C251" s="191"/>
    </row>
    <row r="252" spans="2:3" ht="14.25" customHeight="1">
      <c r="B252" s="191"/>
      <c r="C252" s="191"/>
    </row>
    <row r="253" spans="2:3" ht="14.25" customHeight="1">
      <c r="B253" s="191"/>
      <c r="C253" s="191"/>
    </row>
    <row r="254" spans="2:3" ht="14.25" customHeight="1">
      <c r="B254" s="191"/>
      <c r="C254" s="191"/>
    </row>
    <row r="255" spans="2:3" ht="14.25" customHeight="1">
      <c r="B255" s="191"/>
      <c r="C255" s="191"/>
    </row>
    <row r="256" spans="2:3" ht="14.25" customHeight="1">
      <c r="B256" s="191"/>
      <c r="C256" s="191"/>
    </row>
    <row r="257" spans="2:3" ht="14.25" customHeight="1">
      <c r="B257" s="191"/>
      <c r="C257" s="191"/>
    </row>
    <row r="258" spans="2:3" ht="14.25" customHeight="1">
      <c r="B258" s="191"/>
      <c r="C258" s="191"/>
    </row>
    <row r="259" spans="2:3" ht="14.25" customHeight="1">
      <c r="B259" s="191"/>
      <c r="C259" s="191"/>
    </row>
    <row r="260" spans="2:3" ht="14.25" customHeight="1">
      <c r="B260" s="191"/>
      <c r="C260" s="191"/>
    </row>
    <row r="261" spans="2:3" ht="14.25" customHeight="1">
      <c r="B261" s="191"/>
      <c r="C261" s="191"/>
    </row>
    <row r="262" spans="2:3" ht="14.25" customHeight="1">
      <c r="B262" s="191"/>
      <c r="C262" s="191"/>
    </row>
    <row r="263" spans="2:3" ht="14.25" customHeight="1">
      <c r="B263" s="191"/>
      <c r="C263" s="191"/>
    </row>
    <row r="264" spans="2:3" ht="14.25" customHeight="1">
      <c r="B264" s="191"/>
      <c r="C264" s="191"/>
    </row>
    <row r="265" spans="2:3" ht="14.25" customHeight="1">
      <c r="B265" s="191"/>
      <c r="C265" s="191"/>
    </row>
    <row r="266" spans="2:3" ht="14.25" customHeight="1">
      <c r="B266" s="191"/>
      <c r="C266" s="191"/>
    </row>
    <row r="267" spans="2:3" ht="14.25" customHeight="1">
      <c r="B267" s="191"/>
      <c r="C267" s="191"/>
    </row>
    <row r="268" spans="2:3" ht="14.25" customHeight="1">
      <c r="B268" s="191"/>
      <c r="C268" s="191"/>
    </row>
    <row r="269" spans="2:3" ht="14.25" customHeight="1">
      <c r="B269" s="191"/>
      <c r="C269" s="191"/>
    </row>
    <row r="270" spans="2:3" ht="14.25" customHeight="1">
      <c r="B270" s="191"/>
      <c r="C270" s="191"/>
    </row>
    <row r="271" spans="2:3" ht="14.25" customHeight="1">
      <c r="B271" s="191"/>
      <c r="C271" s="191"/>
    </row>
    <row r="272" spans="2:3" ht="14.25" customHeight="1">
      <c r="B272" s="191"/>
      <c r="C272" s="191"/>
    </row>
    <row r="273" spans="2:3" ht="14.25" customHeight="1">
      <c r="B273" s="191"/>
      <c r="C273" s="191"/>
    </row>
    <row r="274" spans="2:3" ht="14.25" customHeight="1">
      <c r="B274" s="191"/>
      <c r="C274" s="191"/>
    </row>
    <row r="275" spans="2:3" ht="14.25" customHeight="1">
      <c r="B275" s="191"/>
      <c r="C275" s="191"/>
    </row>
    <row r="276" spans="2:3" ht="14.25" customHeight="1">
      <c r="B276" s="191"/>
      <c r="C276" s="191"/>
    </row>
    <row r="277" spans="2:3" ht="14.25" customHeight="1">
      <c r="B277" s="191"/>
      <c r="C277" s="191"/>
    </row>
    <row r="278" spans="2:3" ht="14.25" customHeight="1">
      <c r="B278" s="191"/>
      <c r="C278" s="191"/>
    </row>
    <row r="279" spans="2:3" ht="14.25" customHeight="1">
      <c r="B279" s="191"/>
      <c r="C279" s="191"/>
    </row>
    <row r="280" spans="2:3" ht="14.25" customHeight="1">
      <c r="B280" s="191"/>
      <c r="C280" s="191"/>
    </row>
    <row r="281" spans="2:3" ht="14.25" customHeight="1">
      <c r="B281" s="191"/>
      <c r="C281" s="191"/>
    </row>
    <row r="282" spans="2:3" ht="14.25" customHeight="1">
      <c r="B282" s="191"/>
      <c r="C282" s="191"/>
    </row>
    <row r="283" spans="2:3" ht="14.25" customHeight="1">
      <c r="B283" s="191"/>
      <c r="C283" s="191"/>
    </row>
    <row r="284" spans="2:3" ht="14.25" customHeight="1">
      <c r="B284" s="191"/>
      <c r="C284" s="191"/>
    </row>
    <row r="285" spans="2:3" ht="14.25" customHeight="1">
      <c r="B285" s="191"/>
      <c r="C285" s="191"/>
    </row>
    <row r="286" spans="2:3" ht="14.25" customHeight="1">
      <c r="B286" s="191"/>
      <c r="C286" s="191"/>
    </row>
    <row r="287" spans="2:3" ht="14.25" customHeight="1">
      <c r="B287" s="191"/>
      <c r="C287" s="191"/>
    </row>
    <row r="288" spans="2:3" ht="14.25" customHeight="1">
      <c r="B288" s="191"/>
      <c r="C288" s="191"/>
    </row>
    <row r="289" spans="2:3" ht="14.25" customHeight="1">
      <c r="B289" s="191"/>
      <c r="C289" s="191"/>
    </row>
    <row r="290" spans="2:3" ht="14.25" customHeight="1">
      <c r="B290" s="191"/>
      <c r="C290" s="191"/>
    </row>
    <row r="291" spans="2:3" ht="14.25" customHeight="1">
      <c r="B291" s="191"/>
      <c r="C291" s="191"/>
    </row>
    <row r="292" spans="2:3" ht="14.25" customHeight="1">
      <c r="B292" s="191"/>
      <c r="C292" s="191"/>
    </row>
    <row r="293" spans="2:3" ht="14.25" customHeight="1">
      <c r="B293" s="191"/>
      <c r="C293" s="191"/>
    </row>
    <row r="294" spans="2:3" ht="14.25" customHeight="1">
      <c r="B294" s="191"/>
      <c r="C294" s="191"/>
    </row>
    <row r="295" spans="2:3" ht="14.25" customHeight="1">
      <c r="B295" s="191"/>
      <c r="C295" s="191"/>
    </row>
    <row r="296" spans="2:3" ht="14.25" customHeight="1">
      <c r="B296" s="191"/>
      <c r="C296" s="191"/>
    </row>
    <row r="297" spans="2:3" ht="14.25" customHeight="1">
      <c r="B297" s="191"/>
      <c r="C297" s="191"/>
    </row>
    <row r="298" spans="2:3" ht="14.25" customHeight="1">
      <c r="B298" s="191"/>
      <c r="C298" s="191"/>
    </row>
    <row r="299" spans="2:3" ht="14.25" customHeight="1">
      <c r="B299" s="191"/>
      <c r="C299" s="191"/>
    </row>
    <row r="300" spans="2:3" ht="14.25" customHeight="1">
      <c r="B300" s="191"/>
      <c r="C300" s="191"/>
    </row>
    <row r="301" spans="2:3" ht="14.25" customHeight="1">
      <c r="B301" s="191"/>
      <c r="C301" s="191"/>
    </row>
    <row r="302" spans="2:3" ht="14.25" customHeight="1">
      <c r="B302" s="191"/>
      <c r="C302" s="191"/>
    </row>
    <row r="303" spans="2:3" ht="14.25" customHeight="1">
      <c r="B303" s="191"/>
      <c r="C303" s="191"/>
    </row>
    <row r="304" spans="2:3" ht="14.25" customHeight="1">
      <c r="B304" s="191"/>
      <c r="C304" s="191"/>
    </row>
    <row r="305" spans="2:3" ht="14.25" customHeight="1">
      <c r="B305" s="191"/>
      <c r="C305" s="191"/>
    </row>
    <row r="306" spans="2:3" ht="14.25" customHeight="1">
      <c r="B306" s="191"/>
      <c r="C306" s="191"/>
    </row>
    <row r="307" spans="2:3" ht="14.25" customHeight="1">
      <c r="B307" s="191"/>
      <c r="C307" s="191"/>
    </row>
    <row r="308" spans="2:3" ht="14.25" customHeight="1">
      <c r="B308" s="191"/>
      <c r="C308" s="191"/>
    </row>
    <row r="309" spans="2:3" ht="14.25" customHeight="1">
      <c r="B309" s="191"/>
      <c r="C309" s="191"/>
    </row>
    <row r="310" spans="2:3" ht="14.25" customHeight="1">
      <c r="B310" s="191"/>
      <c r="C310" s="191"/>
    </row>
    <row r="311" spans="2:3" ht="14.25" customHeight="1">
      <c r="B311" s="191"/>
      <c r="C311" s="191"/>
    </row>
    <row r="312" spans="2:3" ht="14.25" customHeight="1">
      <c r="B312" s="191"/>
      <c r="C312" s="191"/>
    </row>
    <row r="313" spans="2:3" ht="14.25" customHeight="1">
      <c r="B313" s="191"/>
      <c r="C313" s="191"/>
    </row>
    <row r="314" spans="2:3" ht="14.25" customHeight="1">
      <c r="B314" s="191"/>
      <c r="C314" s="191"/>
    </row>
    <row r="315" spans="2:3" ht="14.25" customHeight="1">
      <c r="B315" s="191"/>
      <c r="C315" s="191"/>
    </row>
    <row r="316" spans="2:3" ht="14.25" customHeight="1">
      <c r="B316" s="191"/>
      <c r="C316" s="191"/>
    </row>
    <row r="317" spans="2:3" ht="14.25" customHeight="1">
      <c r="B317" s="191"/>
      <c r="C317" s="191"/>
    </row>
    <row r="318" spans="2:3" ht="14.25" customHeight="1">
      <c r="B318" s="191"/>
      <c r="C318" s="191"/>
    </row>
    <row r="319" spans="2:3" ht="14.25" customHeight="1">
      <c r="B319" s="191"/>
      <c r="C319" s="191"/>
    </row>
    <row r="320" spans="2:3" ht="14.25" customHeight="1">
      <c r="B320" s="191"/>
      <c r="C320" s="191"/>
    </row>
    <row r="321" spans="2:3" ht="14.25" customHeight="1">
      <c r="B321" s="191"/>
      <c r="C321" s="191"/>
    </row>
    <row r="322" spans="2:3" ht="14.25" customHeight="1">
      <c r="B322" s="191"/>
      <c r="C322" s="191"/>
    </row>
    <row r="323" spans="2:3" ht="14.25" customHeight="1">
      <c r="B323" s="191"/>
      <c r="C323" s="191"/>
    </row>
    <row r="324" spans="2:3" ht="14.25" customHeight="1">
      <c r="B324" s="191"/>
      <c r="C324" s="191"/>
    </row>
    <row r="325" spans="2:3" ht="14.25" customHeight="1">
      <c r="B325" s="191"/>
      <c r="C325" s="191"/>
    </row>
    <row r="326" spans="2:3" ht="14.25" customHeight="1">
      <c r="B326" s="191"/>
      <c r="C326" s="191"/>
    </row>
    <row r="327" spans="2:3" ht="14.25" customHeight="1">
      <c r="B327" s="191"/>
      <c r="C327" s="191"/>
    </row>
    <row r="328" spans="2:3" ht="14.25" customHeight="1">
      <c r="B328" s="191"/>
      <c r="C328" s="191"/>
    </row>
    <row r="329" spans="2:3" ht="14.25" customHeight="1">
      <c r="B329" s="191"/>
      <c r="C329" s="191"/>
    </row>
    <row r="330" spans="2:3" ht="14.25" customHeight="1">
      <c r="B330" s="191"/>
      <c r="C330" s="191"/>
    </row>
    <row r="331" spans="2:3" ht="14.25" customHeight="1">
      <c r="B331" s="191"/>
      <c r="C331" s="191"/>
    </row>
    <row r="332" spans="2:3" ht="14.25" customHeight="1">
      <c r="B332" s="191"/>
      <c r="C332" s="191"/>
    </row>
    <row r="333" spans="2:3" ht="14.25" customHeight="1">
      <c r="B333" s="191"/>
      <c r="C333" s="191"/>
    </row>
    <row r="334" spans="2:3" ht="14.25" customHeight="1">
      <c r="B334" s="191"/>
      <c r="C334" s="191"/>
    </row>
    <row r="335" spans="2:3" ht="14.25" customHeight="1">
      <c r="B335" s="191"/>
      <c r="C335" s="191"/>
    </row>
    <row r="336" spans="2:3" ht="14.25" customHeight="1">
      <c r="B336" s="191"/>
      <c r="C336" s="191"/>
    </row>
    <row r="337" spans="2:3" ht="14.25" customHeight="1">
      <c r="B337" s="191"/>
      <c r="C337" s="191"/>
    </row>
    <row r="338" spans="2:3" ht="14.25" customHeight="1">
      <c r="B338" s="191"/>
      <c r="C338" s="191"/>
    </row>
    <row r="339" spans="2:3" ht="14.25" customHeight="1">
      <c r="B339" s="191"/>
      <c r="C339" s="191"/>
    </row>
    <row r="340" spans="2:3" ht="14.25" customHeight="1">
      <c r="B340" s="191"/>
      <c r="C340" s="191"/>
    </row>
    <row r="341" spans="2:3" ht="14.25" customHeight="1">
      <c r="B341" s="191"/>
      <c r="C341" s="191"/>
    </row>
    <row r="342" spans="2:3" ht="14.25" customHeight="1">
      <c r="B342" s="191"/>
      <c r="C342" s="191"/>
    </row>
    <row r="343" spans="2:3" ht="14.25" customHeight="1">
      <c r="B343" s="191"/>
      <c r="C343" s="191"/>
    </row>
    <row r="344" spans="2:3" ht="14.25" customHeight="1">
      <c r="B344" s="191"/>
      <c r="C344" s="191"/>
    </row>
    <row r="345" spans="2:3" ht="14.25" customHeight="1">
      <c r="B345" s="191"/>
      <c r="C345" s="191"/>
    </row>
    <row r="346" spans="2:3" ht="14.25" customHeight="1">
      <c r="B346" s="191"/>
      <c r="C346" s="191"/>
    </row>
    <row r="347" spans="2:3" ht="14.25" customHeight="1">
      <c r="B347" s="191"/>
      <c r="C347" s="191"/>
    </row>
    <row r="348" spans="2:3" ht="14.25" customHeight="1">
      <c r="B348" s="191"/>
      <c r="C348" s="191"/>
    </row>
    <row r="349" spans="2:3" ht="14.25" customHeight="1">
      <c r="B349" s="191"/>
      <c r="C349" s="191"/>
    </row>
    <row r="350" spans="2:3" ht="14.25" customHeight="1">
      <c r="B350" s="191"/>
      <c r="C350" s="191"/>
    </row>
    <row r="351" spans="2:3" ht="14.25" customHeight="1">
      <c r="B351" s="191"/>
      <c r="C351" s="191"/>
    </row>
    <row r="352" spans="2:3" ht="14.25" customHeight="1">
      <c r="B352" s="191"/>
      <c r="C352" s="191"/>
    </row>
    <row r="353" spans="2:3" ht="14.25" customHeight="1">
      <c r="B353" s="191"/>
      <c r="C353" s="191"/>
    </row>
    <row r="354" spans="2:3" ht="14.25" customHeight="1">
      <c r="B354" s="191"/>
      <c r="C354" s="191"/>
    </row>
    <row r="355" spans="2:3" ht="14.25" customHeight="1">
      <c r="B355" s="191"/>
      <c r="C355" s="191"/>
    </row>
    <row r="356" spans="2:3" ht="14.25" customHeight="1">
      <c r="B356" s="191"/>
      <c r="C356" s="191"/>
    </row>
    <row r="357" spans="2:3" ht="14.25" customHeight="1">
      <c r="B357" s="191"/>
      <c r="C357" s="191"/>
    </row>
    <row r="358" spans="2:3" ht="14.25" customHeight="1">
      <c r="B358" s="191"/>
      <c r="C358" s="191"/>
    </row>
    <row r="359" spans="2:3" ht="14.25" customHeight="1">
      <c r="B359" s="191"/>
      <c r="C359" s="191"/>
    </row>
    <row r="360" spans="2:3" ht="14.25" customHeight="1">
      <c r="B360" s="191"/>
      <c r="C360" s="191"/>
    </row>
    <row r="361" spans="2:3" ht="14.25" customHeight="1">
      <c r="B361" s="191"/>
      <c r="C361" s="191"/>
    </row>
    <row r="362" spans="2:3" ht="14.25" customHeight="1">
      <c r="B362" s="191"/>
      <c r="C362" s="191"/>
    </row>
    <row r="363" spans="2:3" ht="14.25" customHeight="1">
      <c r="B363" s="191"/>
      <c r="C363" s="191"/>
    </row>
    <row r="364" spans="2:3" ht="14.25" customHeight="1">
      <c r="B364" s="191"/>
      <c r="C364" s="191"/>
    </row>
    <row r="365" spans="2:3" ht="14.25" customHeight="1">
      <c r="B365" s="191"/>
      <c r="C365" s="191"/>
    </row>
    <row r="366" spans="2:3" ht="14.25" customHeight="1">
      <c r="B366" s="191"/>
      <c r="C366" s="191"/>
    </row>
    <row r="367" spans="2:3" ht="14.25" customHeight="1">
      <c r="B367" s="191"/>
      <c r="C367" s="191"/>
    </row>
    <row r="368" spans="2:3" ht="14.25" customHeight="1">
      <c r="B368" s="191"/>
      <c r="C368" s="191"/>
    </row>
    <row r="369" spans="2:3" ht="14.25" customHeight="1">
      <c r="B369" s="191"/>
      <c r="C369" s="191"/>
    </row>
    <row r="370" spans="2:3" ht="14.25" customHeight="1">
      <c r="B370" s="191"/>
      <c r="C370" s="191"/>
    </row>
    <row r="371" spans="2:3" ht="14.25" customHeight="1">
      <c r="B371" s="191"/>
      <c r="C371" s="191"/>
    </row>
    <row r="372" spans="2:3" ht="14.25" customHeight="1">
      <c r="B372" s="191"/>
      <c r="C372" s="191"/>
    </row>
    <row r="373" spans="2:3" ht="14.25" customHeight="1">
      <c r="B373" s="191"/>
      <c r="C373" s="191"/>
    </row>
    <row r="374" spans="2:3" ht="14.25" customHeight="1">
      <c r="B374" s="191"/>
      <c r="C374" s="191"/>
    </row>
    <row r="375" spans="2:3" ht="14.25" customHeight="1">
      <c r="B375" s="191"/>
      <c r="C375" s="191"/>
    </row>
    <row r="376" spans="2:3" ht="14.25" customHeight="1">
      <c r="B376" s="191"/>
      <c r="C376" s="191"/>
    </row>
    <row r="377" spans="2:3" ht="14.25" customHeight="1">
      <c r="B377" s="191"/>
      <c r="C377" s="191"/>
    </row>
    <row r="378" spans="2:3" ht="14.25" customHeight="1">
      <c r="B378" s="191"/>
      <c r="C378" s="191"/>
    </row>
    <row r="379" spans="2:3" ht="14.25" customHeight="1">
      <c r="B379" s="191"/>
      <c r="C379" s="191"/>
    </row>
    <row r="380" spans="2:3" ht="14.25" customHeight="1">
      <c r="B380" s="191"/>
      <c r="C380" s="191"/>
    </row>
    <row r="381" spans="2:3" ht="14.25" customHeight="1">
      <c r="B381" s="191"/>
      <c r="C381" s="191"/>
    </row>
    <row r="382" spans="2:3" ht="14.25" customHeight="1">
      <c r="B382" s="191"/>
      <c r="C382" s="191"/>
    </row>
    <row r="383" spans="2:3" ht="14.25" customHeight="1">
      <c r="B383" s="191"/>
      <c r="C383" s="191"/>
    </row>
    <row r="384" spans="2:3" ht="14.25" customHeight="1">
      <c r="B384" s="191"/>
      <c r="C384" s="191"/>
    </row>
    <row r="385" spans="2:3" ht="14.25" customHeight="1">
      <c r="B385" s="191"/>
      <c r="C385" s="191"/>
    </row>
    <row r="386" spans="2:3" ht="14.25" customHeight="1">
      <c r="B386" s="191"/>
      <c r="C386" s="191"/>
    </row>
    <row r="387" spans="2:3" ht="14.25" customHeight="1">
      <c r="B387" s="191"/>
      <c r="C387" s="191"/>
    </row>
    <row r="388" spans="2:3" ht="14.25" customHeight="1">
      <c r="B388" s="191"/>
      <c r="C388" s="191"/>
    </row>
    <row r="389" spans="2:3" ht="14.25" customHeight="1">
      <c r="B389" s="191"/>
      <c r="C389" s="191"/>
    </row>
    <row r="390" spans="2:3" ht="14.25" customHeight="1">
      <c r="B390" s="191"/>
      <c r="C390" s="191"/>
    </row>
    <row r="391" spans="2:3" ht="14.25" customHeight="1">
      <c r="B391" s="191"/>
      <c r="C391" s="191"/>
    </row>
    <row r="392" spans="2:3" ht="14.25" customHeight="1">
      <c r="B392" s="191"/>
      <c r="C392" s="191"/>
    </row>
    <row r="393" spans="2:3" ht="14.25" customHeight="1">
      <c r="B393" s="191"/>
      <c r="C393" s="191"/>
    </row>
    <row r="394" spans="2:3" ht="14.25" customHeight="1">
      <c r="B394" s="191"/>
      <c r="C394" s="191"/>
    </row>
    <row r="395" spans="2:3" ht="14.25" customHeight="1">
      <c r="B395" s="191"/>
      <c r="C395" s="191"/>
    </row>
    <row r="396" spans="2:3" ht="14.25" customHeight="1">
      <c r="B396" s="191"/>
      <c r="C396" s="191"/>
    </row>
    <row r="397" spans="2:3" ht="14.25" customHeight="1">
      <c r="B397" s="191"/>
      <c r="C397" s="191"/>
    </row>
    <row r="398" spans="2:3" ht="14.25" customHeight="1">
      <c r="B398" s="191"/>
      <c r="C398" s="191"/>
    </row>
    <row r="399" spans="2:3" ht="14.25" customHeight="1">
      <c r="B399" s="191"/>
      <c r="C399" s="191"/>
    </row>
    <row r="400" spans="2:3" ht="14.25" customHeight="1">
      <c r="B400" s="191"/>
      <c r="C400" s="191"/>
    </row>
    <row r="401" spans="2:3" ht="14.25" customHeight="1">
      <c r="B401" s="191"/>
      <c r="C401" s="191"/>
    </row>
    <row r="402" spans="2:3" ht="14.25" customHeight="1">
      <c r="B402" s="191"/>
      <c r="C402" s="191"/>
    </row>
    <row r="403" spans="2:3" ht="14.25" customHeight="1">
      <c r="B403" s="191"/>
      <c r="C403" s="191"/>
    </row>
    <row r="404" spans="2:3" ht="14.25" customHeight="1">
      <c r="B404" s="191"/>
      <c r="C404" s="191"/>
    </row>
    <row r="405" spans="2:3" ht="14.25" customHeight="1">
      <c r="B405" s="191"/>
      <c r="C405" s="191"/>
    </row>
    <row r="406" spans="2:3" ht="14.25" customHeight="1">
      <c r="B406" s="191"/>
      <c r="C406" s="191"/>
    </row>
    <row r="407" spans="2:3" ht="14.25" customHeight="1">
      <c r="B407" s="191"/>
      <c r="C407" s="191"/>
    </row>
    <row r="408" spans="2:3" ht="14.25" customHeight="1">
      <c r="B408" s="191"/>
      <c r="C408" s="191"/>
    </row>
    <row r="409" spans="2:3" ht="14.25" customHeight="1">
      <c r="B409" s="191"/>
      <c r="C409" s="191"/>
    </row>
    <row r="410" spans="2:3" ht="14.25" customHeight="1">
      <c r="B410" s="191"/>
      <c r="C410" s="191"/>
    </row>
    <row r="411" spans="2:3" ht="14.25" customHeight="1">
      <c r="B411" s="191"/>
      <c r="C411" s="191"/>
    </row>
    <row r="412" spans="2:3" ht="14.25" customHeight="1">
      <c r="B412" s="191"/>
      <c r="C412" s="191"/>
    </row>
    <row r="413" spans="2:3" ht="14.25" customHeight="1">
      <c r="B413" s="191"/>
      <c r="C413" s="191"/>
    </row>
    <row r="414" spans="2:3" ht="14.25" customHeight="1">
      <c r="B414" s="191"/>
      <c r="C414" s="191"/>
    </row>
    <row r="415" spans="2:3" ht="14.25" customHeight="1">
      <c r="B415" s="191"/>
      <c r="C415" s="191"/>
    </row>
    <row r="416" spans="2:3" ht="14.25" customHeight="1">
      <c r="B416" s="191"/>
      <c r="C416" s="191"/>
    </row>
    <row r="417" spans="2:3" ht="14.25" customHeight="1">
      <c r="B417" s="191"/>
      <c r="C417" s="191"/>
    </row>
    <row r="418" spans="2:3" ht="14.25" customHeight="1">
      <c r="B418" s="191"/>
      <c r="C418" s="191"/>
    </row>
    <row r="419" spans="2:3" ht="14.25" customHeight="1">
      <c r="B419" s="191"/>
      <c r="C419" s="191"/>
    </row>
    <row r="420" spans="2:3" ht="14.25" customHeight="1">
      <c r="B420" s="191"/>
      <c r="C420" s="191"/>
    </row>
    <row r="421" spans="2:3" ht="14.25" customHeight="1">
      <c r="B421" s="191"/>
      <c r="C421" s="191"/>
    </row>
    <row r="422" spans="2:3" ht="14.25" customHeight="1">
      <c r="B422" s="191"/>
      <c r="C422" s="191"/>
    </row>
    <row r="423" spans="2:3" ht="14.25" customHeight="1">
      <c r="B423" s="191"/>
      <c r="C423" s="191"/>
    </row>
    <row r="424" spans="2:3" ht="14.25" customHeight="1">
      <c r="B424" s="191"/>
      <c r="C424" s="191"/>
    </row>
    <row r="425" spans="2:3" ht="14.25" customHeight="1">
      <c r="B425" s="191"/>
      <c r="C425" s="191"/>
    </row>
    <row r="426" spans="2:3" ht="14.25" customHeight="1">
      <c r="B426" s="191"/>
      <c r="C426" s="191"/>
    </row>
    <row r="427" spans="2:3" ht="14.25" customHeight="1">
      <c r="B427" s="191"/>
      <c r="C427" s="191"/>
    </row>
    <row r="428" spans="2:3" ht="14.25" customHeight="1">
      <c r="B428" s="191"/>
      <c r="C428" s="191"/>
    </row>
    <row r="429" spans="2:3" ht="14.25" customHeight="1">
      <c r="B429" s="191"/>
      <c r="C429" s="191"/>
    </row>
    <row r="430" spans="2:3" ht="14.25" customHeight="1">
      <c r="B430" s="191"/>
      <c r="C430" s="191"/>
    </row>
    <row r="431" spans="2:3" ht="14.25" customHeight="1">
      <c r="B431" s="191"/>
      <c r="C431" s="191"/>
    </row>
    <row r="432" spans="2:3" ht="14.25" customHeight="1">
      <c r="B432" s="191"/>
      <c r="C432" s="191"/>
    </row>
    <row r="433" spans="2:3" ht="14.25" customHeight="1">
      <c r="B433" s="191"/>
      <c r="C433" s="191"/>
    </row>
    <row r="434" spans="2:3" ht="14.25" customHeight="1">
      <c r="B434" s="191"/>
      <c r="C434" s="191"/>
    </row>
    <row r="435" spans="2:3" ht="14.25" customHeight="1">
      <c r="B435" s="191"/>
      <c r="C435" s="191"/>
    </row>
    <row r="436" spans="2:3" ht="14.25" customHeight="1">
      <c r="B436" s="191"/>
      <c r="C436" s="191"/>
    </row>
    <row r="437" spans="2:3" ht="14.25" customHeight="1">
      <c r="B437" s="191"/>
      <c r="C437" s="191"/>
    </row>
    <row r="438" spans="2:3" ht="14.25" customHeight="1">
      <c r="B438" s="191"/>
      <c r="C438" s="191"/>
    </row>
    <row r="439" spans="2:3" ht="14.25" customHeight="1">
      <c r="B439" s="191"/>
      <c r="C439" s="191"/>
    </row>
    <row r="440" spans="2:3" ht="14.25" customHeight="1">
      <c r="B440" s="191"/>
      <c r="C440" s="191"/>
    </row>
    <row r="441" spans="2:3" ht="14.25" customHeight="1">
      <c r="B441" s="191"/>
      <c r="C441" s="191"/>
    </row>
    <row r="442" spans="2:3" ht="14.25" customHeight="1">
      <c r="B442" s="191"/>
      <c r="C442" s="191"/>
    </row>
    <row r="443" spans="2:3" ht="14.25" customHeight="1">
      <c r="B443" s="191"/>
      <c r="C443" s="191"/>
    </row>
    <row r="444" spans="2:3" ht="14.25" customHeight="1">
      <c r="B444" s="191"/>
      <c r="C444" s="191"/>
    </row>
    <row r="445" spans="2:3" ht="14.25" customHeight="1">
      <c r="B445" s="191"/>
      <c r="C445" s="191"/>
    </row>
    <row r="446" spans="2:3" ht="14.25" customHeight="1">
      <c r="B446" s="191"/>
      <c r="C446" s="191"/>
    </row>
    <row r="447" spans="2:3" ht="14.25" customHeight="1">
      <c r="B447" s="191"/>
      <c r="C447" s="191"/>
    </row>
    <row r="448" spans="2:3" ht="14.25" customHeight="1">
      <c r="B448" s="191"/>
      <c r="C448" s="191"/>
    </row>
    <row r="449" spans="2:3" ht="14.25" customHeight="1">
      <c r="B449" s="191"/>
      <c r="C449" s="191"/>
    </row>
    <row r="450" spans="2:3" ht="14.25" customHeight="1">
      <c r="B450" s="191"/>
      <c r="C450" s="191"/>
    </row>
    <row r="451" spans="2:3" ht="14.25" customHeight="1">
      <c r="B451" s="191"/>
      <c r="C451" s="191"/>
    </row>
    <row r="452" spans="2:3" ht="14.25" customHeight="1">
      <c r="B452" s="191"/>
      <c r="C452" s="191"/>
    </row>
    <row r="453" spans="2:3" ht="14.25" customHeight="1">
      <c r="B453" s="191"/>
      <c r="C453" s="191"/>
    </row>
    <row r="454" spans="2:3" ht="14.25" customHeight="1">
      <c r="B454" s="191"/>
      <c r="C454" s="191"/>
    </row>
    <row r="455" spans="2:3" ht="14.25" customHeight="1">
      <c r="B455" s="191"/>
      <c r="C455" s="191"/>
    </row>
    <row r="456" spans="2:3" ht="14.25" customHeight="1">
      <c r="B456" s="191"/>
      <c r="C456" s="191"/>
    </row>
    <row r="457" spans="2:3" ht="14.25" customHeight="1">
      <c r="B457" s="191"/>
      <c r="C457" s="191"/>
    </row>
    <row r="458" spans="2:3" ht="14.25" customHeight="1">
      <c r="B458" s="191"/>
      <c r="C458" s="191"/>
    </row>
    <row r="459" spans="2:3" ht="14.25" customHeight="1">
      <c r="B459" s="191"/>
      <c r="C459" s="191"/>
    </row>
    <row r="460" spans="2:3" ht="14.25" customHeight="1">
      <c r="B460" s="191"/>
      <c r="C460" s="191"/>
    </row>
    <row r="461" spans="2:3" ht="14.25" customHeight="1">
      <c r="B461" s="191"/>
      <c r="C461" s="191"/>
    </row>
    <row r="462" spans="2:3" ht="14.25" customHeight="1">
      <c r="B462" s="191"/>
      <c r="C462" s="191"/>
    </row>
    <row r="463" spans="2:3" ht="14.25" customHeight="1">
      <c r="B463" s="191"/>
      <c r="C463" s="191"/>
    </row>
    <row r="464" spans="2:3" ht="14.25" customHeight="1">
      <c r="B464" s="191"/>
      <c r="C464" s="191"/>
    </row>
    <row r="465" spans="2:3" ht="14.25" customHeight="1">
      <c r="B465" s="191"/>
      <c r="C465" s="191"/>
    </row>
    <row r="466" spans="2:3" ht="14.25" customHeight="1">
      <c r="B466" s="191"/>
      <c r="C466" s="191"/>
    </row>
    <row r="467" spans="2:3" ht="14.25" customHeight="1">
      <c r="B467" s="191"/>
      <c r="C467" s="191"/>
    </row>
    <row r="468" spans="2:3" ht="14.25" customHeight="1">
      <c r="B468" s="191"/>
      <c r="C468" s="191"/>
    </row>
    <row r="469" spans="2:3" ht="14.25" customHeight="1">
      <c r="B469" s="191"/>
      <c r="C469" s="191"/>
    </row>
    <row r="470" spans="2:3" ht="14.25" customHeight="1">
      <c r="B470" s="191"/>
      <c r="C470" s="191"/>
    </row>
    <row r="471" spans="2:3" ht="14.25" customHeight="1">
      <c r="B471" s="191"/>
      <c r="C471" s="191"/>
    </row>
    <row r="472" spans="2:3" ht="14.25" customHeight="1">
      <c r="B472" s="191"/>
      <c r="C472" s="191"/>
    </row>
    <row r="473" spans="2:3" ht="14.25" customHeight="1">
      <c r="B473" s="191"/>
      <c r="C473" s="191"/>
    </row>
    <row r="474" spans="2:3" ht="14.25" customHeight="1">
      <c r="B474" s="191"/>
      <c r="C474" s="191"/>
    </row>
    <row r="475" spans="2:3" ht="14.25" customHeight="1">
      <c r="B475" s="191"/>
      <c r="C475" s="191"/>
    </row>
    <row r="476" spans="2:3" ht="14.25" customHeight="1">
      <c r="B476" s="191"/>
      <c r="C476" s="191"/>
    </row>
    <row r="477" spans="2:3" ht="14.25" customHeight="1">
      <c r="B477" s="191"/>
      <c r="C477" s="191"/>
    </row>
    <row r="478" spans="2:3" ht="14.25" customHeight="1">
      <c r="B478" s="191"/>
      <c r="C478" s="191"/>
    </row>
    <row r="479" spans="2:3" ht="14.25" customHeight="1">
      <c r="B479" s="191"/>
      <c r="C479" s="191"/>
    </row>
    <row r="480" spans="2:3" ht="14.25" customHeight="1">
      <c r="B480" s="191"/>
      <c r="C480" s="191"/>
    </row>
    <row r="481" spans="2:3" ht="14.25" customHeight="1">
      <c r="B481" s="191"/>
      <c r="C481" s="191"/>
    </row>
    <row r="482" spans="2:3" ht="14.25" customHeight="1">
      <c r="B482" s="191"/>
      <c r="C482" s="191"/>
    </row>
    <row r="483" spans="2:3" ht="14.25" customHeight="1">
      <c r="B483" s="191"/>
      <c r="C483" s="191"/>
    </row>
    <row r="484" spans="2:3" ht="14.25" customHeight="1">
      <c r="B484" s="191"/>
      <c r="C484" s="191"/>
    </row>
    <row r="485" spans="2:3" ht="14.25" customHeight="1">
      <c r="B485" s="191"/>
      <c r="C485" s="191"/>
    </row>
    <row r="486" spans="2:3" ht="14.25" customHeight="1">
      <c r="B486" s="191"/>
      <c r="C486" s="191"/>
    </row>
    <row r="487" spans="2:3" ht="14.25" customHeight="1">
      <c r="B487" s="191"/>
      <c r="C487" s="191"/>
    </row>
    <row r="488" spans="2:3" ht="14.25" customHeight="1">
      <c r="B488" s="191"/>
      <c r="C488" s="191"/>
    </row>
    <row r="489" spans="2:3" ht="14.25" customHeight="1">
      <c r="B489" s="191"/>
      <c r="C489" s="191"/>
    </row>
    <row r="490" spans="2:3" ht="14.25" customHeight="1">
      <c r="B490" s="191"/>
      <c r="C490" s="191"/>
    </row>
    <row r="491" spans="2:3" ht="14.25" customHeight="1">
      <c r="B491" s="191"/>
      <c r="C491" s="191"/>
    </row>
    <row r="492" spans="2:3" ht="14.25" customHeight="1">
      <c r="B492" s="191"/>
      <c r="C492" s="191"/>
    </row>
    <row r="493" spans="2:3" ht="14.25" customHeight="1">
      <c r="B493" s="191"/>
      <c r="C493" s="191"/>
    </row>
    <row r="494" spans="2:3" ht="14.25" customHeight="1">
      <c r="B494" s="191"/>
      <c r="C494" s="191"/>
    </row>
    <row r="495" spans="2:3" ht="14.25" customHeight="1">
      <c r="B495" s="191"/>
      <c r="C495" s="191"/>
    </row>
    <row r="496" spans="2:3" ht="14.25" customHeight="1">
      <c r="B496" s="191"/>
      <c r="C496" s="191"/>
    </row>
    <row r="497" spans="2:3" ht="14.25" customHeight="1">
      <c r="B497" s="191"/>
      <c r="C497" s="191"/>
    </row>
    <row r="498" spans="2:3" ht="14.25" customHeight="1">
      <c r="B498" s="191"/>
      <c r="C498" s="191"/>
    </row>
    <row r="499" spans="2:3" ht="14.25" customHeight="1">
      <c r="B499" s="191"/>
      <c r="C499" s="191"/>
    </row>
    <row r="500" spans="2:3" ht="14.25" customHeight="1">
      <c r="B500" s="191"/>
      <c r="C500" s="191"/>
    </row>
    <row r="501" spans="2:3" ht="14.25" customHeight="1">
      <c r="B501" s="191"/>
      <c r="C501" s="191"/>
    </row>
    <row r="502" spans="2:3" ht="14.25" customHeight="1">
      <c r="B502" s="191"/>
      <c r="C502" s="191"/>
    </row>
    <row r="503" spans="2:3" ht="14.25" customHeight="1">
      <c r="B503" s="191"/>
      <c r="C503" s="191"/>
    </row>
    <row r="504" spans="2:3" ht="14.25" customHeight="1">
      <c r="B504" s="191"/>
      <c r="C504" s="191"/>
    </row>
    <row r="505" spans="2:3" ht="14.25" customHeight="1">
      <c r="B505" s="191"/>
      <c r="C505" s="191"/>
    </row>
    <row r="506" spans="2:3" ht="14.25" customHeight="1">
      <c r="B506" s="191"/>
      <c r="C506" s="191"/>
    </row>
    <row r="507" spans="2:3" ht="14.25" customHeight="1">
      <c r="B507" s="191"/>
      <c r="C507" s="191"/>
    </row>
    <row r="508" spans="2:3" ht="14.25" customHeight="1">
      <c r="B508" s="191"/>
      <c r="C508" s="191"/>
    </row>
    <row r="509" spans="2:3" ht="14.25" customHeight="1">
      <c r="B509" s="191"/>
      <c r="C509" s="191"/>
    </row>
    <row r="510" spans="2:3" ht="14.25" customHeight="1">
      <c r="B510" s="191"/>
      <c r="C510" s="191"/>
    </row>
    <row r="511" spans="2:3" ht="14.25" customHeight="1">
      <c r="B511" s="191"/>
      <c r="C511" s="191"/>
    </row>
    <row r="512" spans="2:3" ht="14.25" customHeight="1">
      <c r="B512" s="191"/>
      <c r="C512" s="191"/>
    </row>
    <row r="513" spans="2:3" ht="14.25" customHeight="1">
      <c r="B513" s="191"/>
      <c r="C513" s="191"/>
    </row>
    <row r="514" spans="2:3" ht="14.25" customHeight="1">
      <c r="B514" s="191"/>
      <c r="C514" s="191"/>
    </row>
    <row r="515" spans="2:3" ht="14.25" customHeight="1">
      <c r="B515" s="191"/>
      <c r="C515" s="191"/>
    </row>
    <row r="516" spans="2:3" ht="14.25" customHeight="1">
      <c r="B516" s="191"/>
      <c r="C516" s="191"/>
    </row>
    <row r="517" spans="2:3" ht="14.25" customHeight="1">
      <c r="B517" s="191"/>
      <c r="C517" s="191"/>
    </row>
    <row r="518" spans="2:3" ht="14.25" customHeight="1">
      <c r="B518" s="191"/>
      <c r="C518" s="191"/>
    </row>
    <row r="519" spans="2:3" ht="14.25" customHeight="1">
      <c r="B519" s="191"/>
      <c r="C519" s="191"/>
    </row>
    <row r="520" spans="2:3" ht="14.25" customHeight="1">
      <c r="B520" s="191"/>
      <c r="C520" s="191"/>
    </row>
    <row r="521" spans="2:3" ht="14.25" customHeight="1">
      <c r="B521" s="191"/>
      <c r="C521" s="191"/>
    </row>
    <row r="522" spans="2:3" ht="14.25" customHeight="1">
      <c r="B522" s="191"/>
      <c r="C522" s="191"/>
    </row>
    <row r="523" spans="2:3" ht="14.25" customHeight="1">
      <c r="B523" s="191"/>
      <c r="C523" s="191"/>
    </row>
    <row r="524" spans="2:3" ht="14.25" customHeight="1">
      <c r="B524" s="191"/>
      <c r="C524" s="191"/>
    </row>
    <row r="525" spans="2:3" ht="14.25" customHeight="1">
      <c r="B525" s="191"/>
      <c r="C525" s="191"/>
    </row>
    <row r="526" spans="2:3" ht="14.25" customHeight="1">
      <c r="B526" s="191"/>
      <c r="C526" s="191"/>
    </row>
    <row r="527" spans="2:3" ht="14.25" customHeight="1">
      <c r="B527" s="191"/>
      <c r="C527" s="191"/>
    </row>
    <row r="528" spans="2:3" ht="14.25" customHeight="1">
      <c r="B528" s="191"/>
      <c r="C528" s="191"/>
    </row>
    <row r="529" spans="2:3" ht="14.25" customHeight="1">
      <c r="B529" s="191"/>
      <c r="C529" s="191"/>
    </row>
    <row r="530" spans="2:3" ht="14.25" customHeight="1">
      <c r="B530" s="191"/>
      <c r="C530" s="191"/>
    </row>
    <row r="531" spans="2:3" ht="14.25" customHeight="1">
      <c r="B531" s="191"/>
      <c r="C531" s="191"/>
    </row>
    <row r="532" spans="2:3" ht="14.25" customHeight="1">
      <c r="B532" s="191"/>
      <c r="C532" s="191"/>
    </row>
    <row r="533" spans="2:3" ht="14.25" customHeight="1">
      <c r="B533" s="191"/>
      <c r="C533" s="191"/>
    </row>
    <row r="534" spans="2:3" ht="14.25" customHeight="1">
      <c r="B534" s="191"/>
      <c r="C534" s="191"/>
    </row>
    <row r="535" spans="2:3" ht="14.25" customHeight="1">
      <c r="B535" s="191"/>
      <c r="C535" s="191"/>
    </row>
    <row r="536" spans="2:3" ht="14.25" customHeight="1">
      <c r="B536" s="191"/>
      <c r="C536" s="191"/>
    </row>
    <row r="537" spans="2:3" ht="14.25" customHeight="1">
      <c r="B537" s="191"/>
      <c r="C537" s="191"/>
    </row>
    <row r="538" spans="2:3" ht="14.25" customHeight="1">
      <c r="B538" s="191"/>
      <c r="C538" s="191"/>
    </row>
    <row r="539" spans="2:3" ht="14.25" customHeight="1">
      <c r="B539" s="191"/>
      <c r="C539" s="191"/>
    </row>
    <row r="540" spans="2:3" ht="14.25" customHeight="1">
      <c r="B540" s="191"/>
      <c r="C540" s="191"/>
    </row>
    <row r="541" spans="2:3" ht="14.25" customHeight="1">
      <c r="B541" s="191"/>
      <c r="C541" s="191"/>
    </row>
    <row r="542" spans="2:3" ht="14.25" customHeight="1">
      <c r="B542" s="191"/>
      <c r="C542" s="191"/>
    </row>
    <row r="543" spans="2:3" ht="14.25" customHeight="1">
      <c r="B543" s="191"/>
      <c r="C543" s="191"/>
    </row>
    <row r="544" spans="2:3" ht="14.25" customHeight="1">
      <c r="B544" s="191"/>
      <c r="C544" s="191"/>
    </row>
    <row r="545" spans="2:3" ht="14.25" customHeight="1">
      <c r="B545" s="191"/>
      <c r="C545" s="191"/>
    </row>
    <row r="546" spans="2:3" ht="14.25" customHeight="1">
      <c r="B546" s="191"/>
      <c r="C546" s="191"/>
    </row>
    <row r="547" spans="2:3" ht="14.25" customHeight="1">
      <c r="B547" s="191"/>
      <c r="C547" s="191"/>
    </row>
    <row r="548" spans="2:3" ht="14.25" customHeight="1">
      <c r="B548" s="191"/>
      <c r="C548" s="191"/>
    </row>
    <row r="549" spans="2:3" ht="14.25" customHeight="1">
      <c r="B549" s="191"/>
      <c r="C549" s="191"/>
    </row>
    <row r="550" spans="2:3" ht="14.25" customHeight="1">
      <c r="B550" s="191"/>
      <c r="C550" s="191"/>
    </row>
    <row r="551" spans="2:3" ht="14.25" customHeight="1">
      <c r="B551" s="191"/>
      <c r="C551" s="191"/>
    </row>
    <row r="552" spans="2:3" ht="14.25" customHeight="1">
      <c r="B552" s="191"/>
      <c r="C552" s="191"/>
    </row>
    <row r="553" spans="2:3" ht="14.25" customHeight="1">
      <c r="B553" s="191"/>
      <c r="C553" s="191"/>
    </row>
    <row r="554" spans="2:3" ht="14.25" customHeight="1">
      <c r="B554" s="191"/>
      <c r="C554" s="191"/>
    </row>
    <row r="555" spans="2:3" ht="14.25" customHeight="1">
      <c r="B555" s="191"/>
      <c r="C555" s="191"/>
    </row>
    <row r="556" spans="2:3" ht="14.25" customHeight="1">
      <c r="B556" s="191"/>
      <c r="C556" s="191"/>
    </row>
    <row r="557" spans="2:3" ht="14.25" customHeight="1">
      <c r="B557" s="191"/>
      <c r="C557" s="191"/>
    </row>
    <row r="558" spans="2:3" ht="14.25" customHeight="1">
      <c r="B558" s="191"/>
      <c r="C558" s="191"/>
    </row>
    <row r="559" spans="2:3" ht="14.25" customHeight="1">
      <c r="B559" s="191"/>
      <c r="C559" s="191"/>
    </row>
    <row r="560" spans="2:3" ht="14.25" customHeight="1">
      <c r="B560" s="191"/>
      <c r="C560" s="191"/>
    </row>
    <row r="561" spans="2:3" ht="14.25" customHeight="1">
      <c r="B561" s="191"/>
      <c r="C561" s="191"/>
    </row>
    <row r="562" spans="2:3" ht="14.25" customHeight="1">
      <c r="B562" s="191"/>
      <c r="C562" s="191"/>
    </row>
    <row r="563" spans="2:3" ht="14.25" customHeight="1">
      <c r="B563" s="191"/>
      <c r="C563" s="191"/>
    </row>
    <row r="564" spans="2:3" ht="14.25" customHeight="1">
      <c r="B564" s="191"/>
      <c r="C564" s="191"/>
    </row>
    <row r="565" spans="2:3" ht="14.25" customHeight="1">
      <c r="B565" s="191"/>
      <c r="C565" s="191"/>
    </row>
    <row r="566" spans="2:3" ht="14.25" customHeight="1">
      <c r="B566" s="191"/>
      <c r="C566" s="191"/>
    </row>
    <row r="567" spans="2:3" ht="14.25" customHeight="1">
      <c r="B567" s="191"/>
      <c r="C567" s="191"/>
    </row>
    <row r="568" spans="2:3" ht="14.25" customHeight="1">
      <c r="B568" s="191"/>
      <c r="C568" s="191"/>
    </row>
    <row r="569" spans="2:3" ht="14.25" customHeight="1">
      <c r="B569" s="191"/>
      <c r="C569" s="191"/>
    </row>
    <row r="570" spans="2:3" ht="14.25" customHeight="1">
      <c r="B570" s="191"/>
      <c r="C570" s="191"/>
    </row>
    <row r="571" spans="2:3" ht="14.25" customHeight="1">
      <c r="B571" s="191"/>
      <c r="C571" s="191"/>
    </row>
    <row r="572" spans="2:3" ht="14.25" customHeight="1">
      <c r="B572" s="191"/>
      <c r="C572" s="191"/>
    </row>
    <row r="573" spans="2:3" ht="14.25" customHeight="1">
      <c r="B573" s="191"/>
      <c r="C573" s="191"/>
    </row>
    <row r="574" spans="2:3" ht="14.25" customHeight="1">
      <c r="B574" s="191"/>
      <c r="C574" s="191"/>
    </row>
    <row r="575" spans="2:3" ht="14.25" customHeight="1">
      <c r="B575" s="191"/>
      <c r="C575" s="191"/>
    </row>
    <row r="576" spans="2:3" ht="14.25" customHeight="1">
      <c r="B576" s="191"/>
      <c r="C576" s="191"/>
    </row>
    <row r="577" spans="2:3" ht="14.25" customHeight="1">
      <c r="B577" s="191"/>
      <c r="C577" s="191"/>
    </row>
    <row r="578" spans="2:3" ht="14.25" customHeight="1">
      <c r="B578" s="191"/>
      <c r="C578" s="191"/>
    </row>
    <row r="579" spans="2:3" ht="14.25" customHeight="1">
      <c r="B579" s="191"/>
      <c r="C579" s="191"/>
    </row>
    <row r="580" spans="2:3" ht="14.25" customHeight="1">
      <c r="B580" s="191"/>
      <c r="C580" s="191"/>
    </row>
    <row r="581" spans="2:3" ht="14.25" customHeight="1">
      <c r="B581" s="191"/>
      <c r="C581" s="191"/>
    </row>
    <row r="582" spans="2:3" ht="14.25" customHeight="1">
      <c r="B582" s="191"/>
      <c r="C582" s="191"/>
    </row>
    <row r="583" spans="2:3" ht="14.25" customHeight="1">
      <c r="B583" s="191"/>
      <c r="C583" s="191"/>
    </row>
    <row r="584" spans="2:3" ht="14.25" customHeight="1">
      <c r="B584" s="191"/>
      <c r="C584" s="191"/>
    </row>
    <row r="585" spans="2:3" ht="14.25" customHeight="1">
      <c r="B585" s="191"/>
      <c r="C585" s="191"/>
    </row>
    <row r="586" spans="2:3" ht="14.25" customHeight="1">
      <c r="B586" s="191"/>
      <c r="C586" s="191"/>
    </row>
    <row r="587" spans="2:3" ht="14.25" customHeight="1">
      <c r="B587" s="191"/>
      <c r="C587" s="191"/>
    </row>
    <row r="588" spans="2:3" ht="14.25" customHeight="1">
      <c r="B588" s="191"/>
      <c r="C588" s="191"/>
    </row>
    <row r="589" spans="2:3" ht="14.25" customHeight="1">
      <c r="B589" s="191"/>
      <c r="C589" s="191"/>
    </row>
    <row r="590" spans="2:3" ht="14.25" customHeight="1">
      <c r="B590" s="191"/>
      <c r="C590" s="191"/>
    </row>
    <row r="591" spans="2:3" ht="14.25" customHeight="1">
      <c r="B591" s="191"/>
      <c r="C591" s="191"/>
    </row>
    <row r="592" spans="2:3" ht="14.25" customHeight="1">
      <c r="B592" s="191"/>
      <c r="C592" s="191"/>
    </row>
    <row r="593" spans="2:3" ht="14.25" customHeight="1">
      <c r="B593" s="191"/>
      <c r="C593" s="191"/>
    </row>
    <row r="594" spans="2:3" ht="14.25" customHeight="1">
      <c r="B594" s="191"/>
      <c r="C594" s="191"/>
    </row>
    <row r="595" spans="2:3" ht="14.25" customHeight="1">
      <c r="B595" s="191"/>
      <c r="C595" s="191"/>
    </row>
    <row r="596" spans="2:3" ht="14.25" customHeight="1">
      <c r="B596" s="191"/>
      <c r="C596" s="191"/>
    </row>
    <row r="597" spans="2:3" ht="14.25" customHeight="1">
      <c r="B597" s="191"/>
      <c r="C597" s="191"/>
    </row>
    <row r="598" spans="2:3" ht="14.25" customHeight="1">
      <c r="B598" s="191"/>
      <c r="C598" s="191"/>
    </row>
    <row r="599" spans="2:3" ht="14.25" customHeight="1">
      <c r="B599" s="191"/>
      <c r="C599" s="191"/>
    </row>
    <row r="600" spans="2:3" ht="14.25" customHeight="1">
      <c r="B600" s="191"/>
      <c r="C600" s="191"/>
    </row>
    <row r="601" spans="2:3" ht="14.25" customHeight="1">
      <c r="B601" s="191"/>
      <c r="C601" s="191"/>
    </row>
    <row r="602" spans="2:3" ht="14.25" customHeight="1">
      <c r="B602" s="191"/>
      <c r="C602" s="191"/>
    </row>
    <row r="603" spans="2:3" ht="14.25" customHeight="1">
      <c r="B603" s="191"/>
      <c r="C603" s="191"/>
    </row>
    <row r="604" spans="2:3" ht="14.25" customHeight="1">
      <c r="B604" s="191"/>
      <c r="C604" s="191"/>
    </row>
    <row r="605" spans="2:3" ht="14.25" customHeight="1">
      <c r="B605" s="191"/>
      <c r="C605" s="191"/>
    </row>
    <row r="606" spans="2:3" ht="14.25" customHeight="1">
      <c r="B606" s="191"/>
      <c r="C606" s="191"/>
    </row>
    <row r="607" spans="2:3" ht="14.25" customHeight="1">
      <c r="B607" s="191"/>
      <c r="C607" s="191"/>
    </row>
    <row r="608" spans="2:3" ht="14.25" customHeight="1">
      <c r="B608" s="191"/>
      <c r="C608" s="191"/>
    </row>
    <row r="609" spans="2:3" ht="14.25" customHeight="1">
      <c r="B609" s="191"/>
      <c r="C609" s="191"/>
    </row>
    <row r="610" spans="2:3" ht="14.25" customHeight="1">
      <c r="B610" s="191"/>
      <c r="C610" s="191"/>
    </row>
    <row r="611" spans="2:3" ht="14.25" customHeight="1">
      <c r="B611" s="191"/>
      <c r="C611" s="191"/>
    </row>
    <row r="612" spans="2:3" ht="14.25" customHeight="1">
      <c r="B612" s="191"/>
      <c r="C612" s="191"/>
    </row>
    <row r="613" spans="2:3" ht="14.25" customHeight="1">
      <c r="B613" s="191"/>
      <c r="C613" s="191"/>
    </row>
    <row r="614" spans="2:3" ht="14.25" customHeight="1">
      <c r="B614" s="191"/>
      <c r="C614" s="191"/>
    </row>
    <row r="615" spans="2:3" ht="14.25" customHeight="1">
      <c r="B615" s="191"/>
      <c r="C615" s="191"/>
    </row>
    <row r="616" spans="2:3" ht="14.25" customHeight="1">
      <c r="B616" s="191"/>
      <c r="C616" s="191"/>
    </row>
    <row r="617" spans="2:3" ht="14.25" customHeight="1">
      <c r="B617" s="191"/>
      <c r="C617" s="191"/>
    </row>
    <row r="618" spans="2:3" ht="14.25" customHeight="1">
      <c r="B618" s="191"/>
      <c r="C618" s="191"/>
    </row>
    <row r="619" spans="2:3" ht="14.25" customHeight="1">
      <c r="B619" s="191"/>
      <c r="C619" s="191"/>
    </row>
    <row r="620" spans="2:3" ht="14.25" customHeight="1">
      <c r="B620" s="191"/>
      <c r="C620" s="191"/>
    </row>
    <row r="621" spans="2:3" ht="14.25" customHeight="1">
      <c r="B621" s="191"/>
      <c r="C621" s="191"/>
    </row>
    <row r="622" spans="2:3" ht="14.25" customHeight="1">
      <c r="B622" s="191"/>
      <c r="C622" s="191"/>
    </row>
    <row r="623" spans="2:3" ht="14.25" customHeight="1">
      <c r="B623" s="191"/>
      <c r="C623" s="191"/>
    </row>
    <row r="624" spans="2:3" ht="14.25" customHeight="1">
      <c r="B624" s="191"/>
      <c r="C624" s="191"/>
    </row>
    <row r="625" spans="2:3" ht="14.25" customHeight="1">
      <c r="B625" s="191"/>
      <c r="C625" s="191"/>
    </row>
    <row r="626" spans="2:3" ht="14.25" customHeight="1">
      <c r="B626" s="191"/>
      <c r="C626" s="191"/>
    </row>
    <row r="627" spans="2:3" ht="14.25" customHeight="1">
      <c r="B627" s="191"/>
      <c r="C627" s="191"/>
    </row>
    <row r="628" spans="2:3" ht="14.25" customHeight="1">
      <c r="B628" s="191"/>
      <c r="C628" s="191"/>
    </row>
    <row r="629" spans="2:3" ht="14.25" customHeight="1">
      <c r="B629" s="191"/>
      <c r="C629" s="191"/>
    </row>
    <row r="630" spans="2:3" ht="14.25" customHeight="1">
      <c r="B630" s="191"/>
      <c r="C630" s="191"/>
    </row>
    <row r="631" spans="2:3" ht="14.25" customHeight="1">
      <c r="B631" s="191"/>
      <c r="C631" s="191"/>
    </row>
    <row r="632" spans="2:3" ht="14.25" customHeight="1">
      <c r="B632" s="191"/>
      <c r="C632" s="191"/>
    </row>
    <row r="633" spans="2:3" ht="14.25" customHeight="1">
      <c r="B633" s="191"/>
      <c r="C633" s="191"/>
    </row>
    <row r="634" spans="2:3" ht="14.25" customHeight="1">
      <c r="B634" s="191"/>
      <c r="C634" s="191"/>
    </row>
    <row r="635" spans="2:3" ht="14.25" customHeight="1">
      <c r="B635" s="191"/>
      <c r="C635" s="191"/>
    </row>
    <row r="636" spans="2:3" ht="14.25" customHeight="1">
      <c r="B636" s="191"/>
      <c r="C636" s="191"/>
    </row>
    <row r="637" spans="2:3" ht="14.25" customHeight="1">
      <c r="B637" s="191"/>
      <c r="C637" s="191"/>
    </row>
    <row r="638" spans="2:3" ht="14.25" customHeight="1">
      <c r="B638" s="191"/>
      <c r="C638" s="191"/>
    </row>
    <row r="639" spans="2:3" ht="14.25" customHeight="1">
      <c r="B639" s="191"/>
      <c r="C639" s="191"/>
    </row>
    <row r="640" spans="2:3" ht="14.25" customHeight="1">
      <c r="B640" s="191"/>
      <c r="C640" s="191"/>
    </row>
    <row r="641" spans="2:3" ht="14.25" customHeight="1">
      <c r="B641" s="191"/>
      <c r="C641" s="191"/>
    </row>
    <row r="642" spans="2:3" ht="14.25" customHeight="1">
      <c r="B642" s="191"/>
      <c r="C642" s="191"/>
    </row>
    <row r="643" spans="2:3" ht="14.25" customHeight="1">
      <c r="B643" s="191"/>
      <c r="C643" s="191"/>
    </row>
    <row r="644" spans="2:3" ht="14.25" customHeight="1">
      <c r="B644" s="191"/>
      <c r="C644" s="191"/>
    </row>
    <row r="645" spans="2:3" ht="14.25" customHeight="1">
      <c r="B645" s="191"/>
      <c r="C645" s="191"/>
    </row>
    <row r="646" spans="2:3" ht="14.25" customHeight="1">
      <c r="B646" s="191"/>
      <c r="C646" s="191"/>
    </row>
    <row r="647" spans="2:3" ht="14.25" customHeight="1">
      <c r="B647" s="191"/>
      <c r="C647" s="191"/>
    </row>
    <row r="648" spans="2:3" ht="14.25" customHeight="1">
      <c r="B648" s="191"/>
      <c r="C648" s="191"/>
    </row>
    <row r="649" spans="2:3" ht="14.25" customHeight="1">
      <c r="B649" s="191"/>
      <c r="C649" s="191"/>
    </row>
    <row r="650" spans="2:3" ht="14.25" customHeight="1">
      <c r="B650" s="191"/>
      <c r="C650" s="191"/>
    </row>
    <row r="651" spans="2:3" ht="14.25" customHeight="1">
      <c r="B651" s="191"/>
      <c r="C651" s="191"/>
    </row>
    <row r="652" spans="2:3" ht="14.25" customHeight="1">
      <c r="B652" s="191"/>
      <c r="C652" s="191"/>
    </row>
    <row r="653" spans="2:3" ht="14.25" customHeight="1">
      <c r="B653" s="191"/>
      <c r="C653" s="191"/>
    </row>
    <row r="654" spans="2:3" ht="14.25" customHeight="1">
      <c r="B654" s="191"/>
      <c r="C654" s="191"/>
    </row>
    <row r="655" spans="2:3" ht="14.25" customHeight="1">
      <c r="B655" s="191"/>
      <c r="C655" s="191"/>
    </row>
    <row r="656" spans="2:3" ht="14.25" customHeight="1">
      <c r="B656" s="191"/>
      <c r="C656" s="191"/>
    </row>
    <row r="657" spans="2:3" ht="14.25" customHeight="1">
      <c r="B657" s="191"/>
      <c r="C657" s="191"/>
    </row>
    <row r="658" spans="2:3" ht="14.25" customHeight="1">
      <c r="B658" s="191"/>
      <c r="C658" s="191"/>
    </row>
    <row r="659" spans="2:3" ht="14.25" customHeight="1">
      <c r="B659" s="191"/>
      <c r="C659" s="191"/>
    </row>
    <row r="660" spans="2:3" ht="14.25" customHeight="1">
      <c r="B660" s="191"/>
      <c r="C660" s="191"/>
    </row>
    <row r="661" spans="2:3" ht="14.25" customHeight="1">
      <c r="B661" s="191"/>
      <c r="C661" s="191"/>
    </row>
    <row r="662" spans="2:3" ht="14.25" customHeight="1">
      <c r="B662" s="191"/>
      <c r="C662" s="191"/>
    </row>
    <row r="663" spans="2:3" ht="14.25" customHeight="1">
      <c r="B663" s="191"/>
      <c r="C663" s="191"/>
    </row>
    <row r="664" spans="2:3" ht="14.25" customHeight="1">
      <c r="B664" s="191"/>
      <c r="C664" s="191"/>
    </row>
    <row r="665" spans="2:3" ht="14.25" customHeight="1">
      <c r="B665" s="191"/>
      <c r="C665" s="191"/>
    </row>
    <row r="666" spans="2:3" ht="14.25" customHeight="1">
      <c r="B666" s="191"/>
      <c r="C666" s="191"/>
    </row>
    <row r="667" spans="2:3" ht="14.25" customHeight="1">
      <c r="B667" s="191"/>
      <c r="C667" s="191"/>
    </row>
    <row r="668" spans="2:3" ht="14.25" customHeight="1">
      <c r="B668" s="191"/>
      <c r="C668" s="191"/>
    </row>
    <row r="669" spans="2:3" ht="14.25" customHeight="1">
      <c r="B669" s="191"/>
      <c r="C669" s="191"/>
    </row>
    <row r="670" spans="2:3" ht="14.25" customHeight="1">
      <c r="B670" s="191"/>
      <c r="C670" s="191"/>
    </row>
    <row r="671" spans="2:3" ht="14.25" customHeight="1">
      <c r="B671" s="191"/>
      <c r="C671" s="191"/>
    </row>
    <row r="672" spans="2:3" ht="14.25" customHeight="1">
      <c r="B672" s="191"/>
      <c r="C672" s="191"/>
    </row>
    <row r="673" spans="2:3" ht="14.25" customHeight="1">
      <c r="B673" s="191"/>
      <c r="C673" s="191"/>
    </row>
    <row r="674" spans="2:3" ht="14.25" customHeight="1">
      <c r="B674" s="191"/>
      <c r="C674" s="191"/>
    </row>
    <row r="675" spans="2:3" ht="14.25" customHeight="1">
      <c r="B675" s="191"/>
      <c r="C675" s="191"/>
    </row>
    <row r="676" spans="2:3" ht="14.25" customHeight="1">
      <c r="B676" s="191"/>
      <c r="C676" s="191"/>
    </row>
    <row r="677" spans="2:3" ht="14.25" customHeight="1">
      <c r="B677" s="191"/>
      <c r="C677" s="191"/>
    </row>
    <row r="678" spans="2:3" ht="14.25" customHeight="1">
      <c r="B678" s="191"/>
      <c r="C678" s="191"/>
    </row>
    <row r="679" spans="2:3" ht="14.25" customHeight="1">
      <c r="B679" s="191"/>
      <c r="C679" s="191"/>
    </row>
    <row r="680" spans="2:3" ht="14.25" customHeight="1">
      <c r="B680" s="191"/>
      <c r="C680" s="191"/>
    </row>
    <row r="681" spans="2:3" ht="14.25" customHeight="1">
      <c r="B681" s="191"/>
      <c r="C681" s="191"/>
    </row>
    <row r="682" spans="2:3" ht="14.25" customHeight="1">
      <c r="B682" s="191"/>
      <c r="C682" s="191"/>
    </row>
    <row r="683" spans="2:3" ht="14.25" customHeight="1">
      <c r="B683" s="191"/>
      <c r="C683" s="191"/>
    </row>
    <row r="684" spans="2:3" ht="14.25" customHeight="1">
      <c r="B684" s="191"/>
      <c r="C684" s="191"/>
    </row>
    <row r="685" spans="2:3" ht="14.25" customHeight="1">
      <c r="B685" s="191"/>
      <c r="C685" s="191"/>
    </row>
    <row r="686" spans="2:3" ht="14.25" customHeight="1">
      <c r="B686" s="191"/>
      <c r="C686" s="191"/>
    </row>
    <row r="687" spans="2:3" ht="14.25" customHeight="1">
      <c r="B687" s="191"/>
      <c r="C687" s="191"/>
    </row>
    <row r="688" spans="2:3" ht="14.25" customHeight="1">
      <c r="B688" s="191"/>
      <c r="C688" s="191"/>
    </row>
    <row r="689" spans="2:3" ht="14.25" customHeight="1">
      <c r="B689" s="191"/>
      <c r="C689" s="191"/>
    </row>
    <row r="690" spans="2:3" ht="14.25" customHeight="1">
      <c r="B690" s="191"/>
      <c r="C690" s="191"/>
    </row>
    <row r="691" spans="2:3" ht="14.25" customHeight="1">
      <c r="B691" s="191"/>
      <c r="C691" s="191"/>
    </row>
    <row r="692" spans="2:3" ht="14.25" customHeight="1">
      <c r="B692" s="191"/>
      <c r="C692" s="191"/>
    </row>
    <row r="693" spans="2:3" ht="14.25" customHeight="1">
      <c r="B693" s="191"/>
      <c r="C693" s="191"/>
    </row>
    <row r="694" spans="2:3" ht="14.25" customHeight="1">
      <c r="B694" s="191"/>
      <c r="C694" s="191"/>
    </row>
    <row r="695" spans="2:3" ht="14.25" customHeight="1">
      <c r="B695" s="191"/>
      <c r="C695" s="191"/>
    </row>
    <row r="696" spans="2:3" ht="14.25" customHeight="1">
      <c r="B696" s="191"/>
      <c r="C696" s="191"/>
    </row>
    <row r="697" spans="2:3" ht="14.25" customHeight="1">
      <c r="B697" s="191"/>
      <c r="C697" s="191"/>
    </row>
    <row r="698" spans="2:3" ht="14.25" customHeight="1">
      <c r="B698" s="191"/>
      <c r="C698" s="191"/>
    </row>
    <row r="699" spans="2:3" ht="14.25" customHeight="1">
      <c r="B699" s="191"/>
      <c r="C699" s="191"/>
    </row>
    <row r="700" spans="2:3" ht="14.25" customHeight="1">
      <c r="B700" s="191"/>
      <c r="C700" s="191"/>
    </row>
    <row r="701" spans="2:3" ht="14.25" customHeight="1">
      <c r="B701" s="191"/>
      <c r="C701" s="191"/>
    </row>
    <row r="702" spans="2:3" ht="14.25" customHeight="1">
      <c r="B702" s="191"/>
      <c r="C702" s="191"/>
    </row>
    <row r="703" spans="2:3" ht="14.25" customHeight="1">
      <c r="B703" s="191"/>
      <c r="C703" s="191"/>
    </row>
    <row r="704" spans="2:3" ht="14.25" customHeight="1">
      <c r="B704" s="191"/>
      <c r="C704" s="191"/>
    </row>
    <row r="705" spans="2:3" ht="14.25" customHeight="1">
      <c r="B705" s="191"/>
      <c r="C705" s="191"/>
    </row>
    <row r="706" spans="2:3" ht="14.25" customHeight="1">
      <c r="B706" s="191"/>
      <c r="C706" s="191"/>
    </row>
    <row r="707" spans="2:3" ht="14.25" customHeight="1">
      <c r="B707" s="191"/>
      <c r="C707" s="191"/>
    </row>
    <row r="708" spans="2:3" ht="14.25" customHeight="1">
      <c r="B708" s="191"/>
      <c r="C708" s="191"/>
    </row>
    <row r="709" spans="2:3" ht="14.25" customHeight="1">
      <c r="B709" s="191"/>
      <c r="C709" s="191"/>
    </row>
    <row r="710" spans="2:3" ht="14.25" customHeight="1">
      <c r="B710" s="191"/>
      <c r="C710" s="191"/>
    </row>
    <row r="711" spans="2:3" ht="14.25" customHeight="1">
      <c r="B711" s="191"/>
      <c r="C711" s="191"/>
    </row>
    <row r="712" spans="2:3" ht="14.25" customHeight="1">
      <c r="B712" s="191"/>
      <c r="C712" s="191"/>
    </row>
    <row r="713" spans="2:3" ht="14.25" customHeight="1">
      <c r="B713" s="191"/>
      <c r="C713" s="191"/>
    </row>
    <row r="714" spans="2:3" ht="14.25" customHeight="1">
      <c r="B714" s="191"/>
      <c r="C714" s="191"/>
    </row>
    <row r="715" spans="2:3" ht="14.25" customHeight="1">
      <c r="B715" s="191"/>
      <c r="C715" s="191"/>
    </row>
    <row r="716" spans="2:3" ht="14.25" customHeight="1">
      <c r="B716" s="191"/>
      <c r="C716" s="191"/>
    </row>
    <row r="717" spans="2:3" ht="14.25" customHeight="1">
      <c r="B717" s="191"/>
      <c r="C717" s="191"/>
    </row>
    <row r="718" spans="2:3" ht="14.25" customHeight="1">
      <c r="B718" s="191"/>
      <c r="C718" s="191"/>
    </row>
    <row r="719" spans="2:3" ht="14.25" customHeight="1">
      <c r="B719" s="191"/>
      <c r="C719" s="191"/>
    </row>
    <row r="720" spans="2:3" ht="14.25" customHeight="1">
      <c r="B720" s="191"/>
      <c r="C720" s="191"/>
    </row>
    <row r="721" spans="2:3" ht="14.25" customHeight="1">
      <c r="B721" s="191"/>
      <c r="C721" s="191"/>
    </row>
    <row r="722" spans="2:3" ht="14.25" customHeight="1">
      <c r="B722" s="191"/>
      <c r="C722" s="191"/>
    </row>
    <row r="723" spans="2:3" ht="14.25" customHeight="1">
      <c r="B723" s="191"/>
      <c r="C723" s="191"/>
    </row>
    <row r="724" spans="2:3" ht="14.25" customHeight="1">
      <c r="B724" s="191"/>
      <c r="C724" s="191"/>
    </row>
    <row r="725" spans="2:3" ht="14.25" customHeight="1">
      <c r="B725" s="191"/>
      <c r="C725" s="191"/>
    </row>
    <row r="726" spans="2:3" ht="14.25" customHeight="1">
      <c r="B726" s="191"/>
      <c r="C726" s="191"/>
    </row>
    <row r="727" spans="2:3" ht="14.25" customHeight="1">
      <c r="B727" s="191"/>
      <c r="C727" s="191"/>
    </row>
    <row r="728" spans="2:3" ht="14.25" customHeight="1">
      <c r="B728" s="191"/>
      <c r="C728" s="191"/>
    </row>
    <row r="729" spans="2:3" ht="14.25" customHeight="1">
      <c r="B729" s="191"/>
      <c r="C729" s="191"/>
    </row>
    <row r="730" spans="2:3" ht="14.25" customHeight="1">
      <c r="B730" s="191"/>
      <c r="C730" s="191"/>
    </row>
    <row r="731" spans="2:3" ht="14.25" customHeight="1">
      <c r="B731" s="191"/>
      <c r="C731" s="191"/>
    </row>
    <row r="732" spans="2:3" ht="14.25" customHeight="1">
      <c r="B732" s="191"/>
      <c r="C732" s="191"/>
    </row>
    <row r="733" spans="2:3" ht="14.25" customHeight="1">
      <c r="B733" s="191"/>
      <c r="C733" s="191"/>
    </row>
    <row r="734" spans="2:3" ht="14.25" customHeight="1">
      <c r="B734" s="191"/>
      <c r="C734" s="191"/>
    </row>
    <row r="735" spans="2:3" ht="14.25" customHeight="1">
      <c r="B735" s="191"/>
      <c r="C735" s="191"/>
    </row>
    <row r="736" spans="2:3" ht="14.25" customHeight="1">
      <c r="B736" s="191"/>
      <c r="C736" s="191"/>
    </row>
    <row r="737" spans="2:3" ht="14.25" customHeight="1">
      <c r="B737" s="191"/>
      <c r="C737" s="191"/>
    </row>
    <row r="738" spans="2:3" ht="14.25" customHeight="1">
      <c r="B738" s="191"/>
      <c r="C738" s="191"/>
    </row>
    <row r="739" spans="2:3" ht="14.25" customHeight="1">
      <c r="B739" s="191"/>
      <c r="C739" s="191"/>
    </row>
    <row r="740" spans="2:3" ht="14.25" customHeight="1">
      <c r="B740" s="191"/>
      <c r="C740" s="191"/>
    </row>
    <row r="741" spans="2:3" ht="14.25" customHeight="1">
      <c r="B741" s="191"/>
      <c r="C741" s="191"/>
    </row>
    <row r="742" spans="2:3" ht="14.25" customHeight="1">
      <c r="B742" s="191"/>
      <c r="C742" s="191"/>
    </row>
    <row r="743" spans="2:3" ht="14.25" customHeight="1">
      <c r="B743" s="191"/>
      <c r="C743" s="191"/>
    </row>
    <row r="744" spans="2:3" ht="14.25" customHeight="1">
      <c r="B744" s="191"/>
      <c r="C744" s="191"/>
    </row>
    <row r="745" spans="2:3" ht="14.25" customHeight="1">
      <c r="B745" s="191"/>
      <c r="C745" s="191"/>
    </row>
    <row r="746" spans="2:3" ht="14.25" customHeight="1">
      <c r="B746" s="191"/>
      <c r="C746" s="191"/>
    </row>
    <row r="747" spans="2:3" ht="14.25" customHeight="1">
      <c r="B747" s="191"/>
      <c r="C747" s="191"/>
    </row>
    <row r="748" spans="2:3" ht="14.25" customHeight="1">
      <c r="B748" s="191"/>
      <c r="C748" s="191"/>
    </row>
    <row r="749" spans="2:3" ht="14.25" customHeight="1">
      <c r="B749" s="191"/>
      <c r="C749" s="191"/>
    </row>
    <row r="750" spans="2:3" ht="14.25" customHeight="1">
      <c r="B750" s="191"/>
      <c r="C750" s="191"/>
    </row>
    <row r="751" spans="2:3" ht="14.25" customHeight="1">
      <c r="B751" s="191"/>
      <c r="C751" s="191"/>
    </row>
    <row r="752" spans="2:3" ht="14.25" customHeight="1">
      <c r="B752" s="191"/>
      <c r="C752" s="191"/>
    </row>
    <row r="753" spans="2:3" ht="14.25" customHeight="1">
      <c r="B753" s="191"/>
      <c r="C753" s="191"/>
    </row>
    <row r="754" spans="2:3" ht="14.25" customHeight="1">
      <c r="B754" s="191"/>
      <c r="C754" s="191"/>
    </row>
    <row r="755" spans="2:3" ht="14.25" customHeight="1">
      <c r="B755" s="191"/>
      <c r="C755" s="191"/>
    </row>
    <row r="756" spans="2:3" ht="14.25" customHeight="1">
      <c r="B756" s="191"/>
      <c r="C756" s="191"/>
    </row>
    <row r="757" spans="2:3" ht="14.25" customHeight="1">
      <c r="B757" s="191"/>
      <c r="C757" s="191"/>
    </row>
    <row r="758" spans="2:3" ht="14.25" customHeight="1">
      <c r="B758" s="191"/>
      <c r="C758" s="191"/>
    </row>
    <row r="759" spans="2:3" ht="14.25" customHeight="1">
      <c r="B759" s="191"/>
      <c r="C759" s="191"/>
    </row>
    <row r="760" spans="2:3" ht="14.25" customHeight="1">
      <c r="B760" s="191"/>
      <c r="C760" s="191"/>
    </row>
    <row r="761" spans="2:3" ht="14.25" customHeight="1">
      <c r="B761" s="191"/>
      <c r="C761" s="191"/>
    </row>
    <row r="762" spans="2:3" ht="14.25" customHeight="1">
      <c r="B762" s="191"/>
      <c r="C762" s="191"/>
    </row>
    <row r="763" spans="2:3" ht="14.25" customHeight="1">
      <c r="B763" s="191"/>
      <c r="C763" s="191"/>
    </row>
    <row r="764" spans="2:3" ht="14.25" customHeight="1">
      <c r="B764" s="191"/>
      <c r="C764" s="191"/>
    </row>
    <row r="765" spans="2:3" ht="14.25" customHeight="1">
      <c r="B765" s="191"/>
      <c r="C765" s="191"/>
    </row>
    <row r="766" spans="2:3" ht="14.25" customHeight="1">
      <c r="B766" s="191"/>
      <c r="C766" s="191"/>
    </row>
    <row r="767" spans="2:3" ht="14.25" customHeight="1">
      <c r="B767" s="191"/>
      <c r="C767" s="191"/>
    </row>
    <row r="768" spans="2:3" ht="14.25" customHeight="1">
      <c r="B768" s="191"/>
      <c r="C768" s="191"/>
    </row>
    <row r="769" spans="2:3" ht="14.25" customHeight="1">
      <c r="B769" s="191"/>
      <c r="C769" s="191"/>
    </row>
    <row r="770" spans="2:3" ht="14.25" customHeight="1">
      <c r="B770" s="191"/>
      <c r="C770" s="191"/>
    </row>
    <row r="771" spans="2:3" ht="14.25" customHeight="1">
      <c r="B771" s="191"/>
      <c r="C771" s="191"/>
    </row>
    <row r="772" spans="2:3" ht="14.25" customHeight="1">
      <c r="B772" s="191"/>
      <c r="C772" s="191"/>
    </row>
    <row r="773" spans="2:3" ht="14.25" customHeight="1">
      <c r="B773" s="191"/>
      <c r="C773" s="191"/>
    </row>
    <row r="774" spans="2:3" ht="14.25" customHeight="1">
      <c r="B774" s="191"/>
      <c r="C774" s="191"/>
    </row>
    <row r="775" spans="2:3" ht="14.25" customHeight="1">
      <c r="B775" s="191"/>
      <c r="C775" s="191"/>
    </row>
    <row r="776" spans="2:3" ht="14.25" customHeight="1">
      <c r="B776" s="191"/>
      <c r="C776" s="191"/>
    </row>
    <row r="777" spans="2:3" ht="14.25" customHeight="1">
      <c r="B777" s="191"/>
      <c r="C777" s="191"/>
    </row>
    <row r="778" spans="2:3" ht="14.25" customHeight="1">
      <c r="B778" s="191"/>
      <c r="C778" s="191"/>
    </row>
    <row r="779" spans="2:3" ht="14.25" customHeight="1">
      <c r="B779" s="191"/>
      <c r="C779" s="191"/>
    </row>
    <row r="780" spans="2:3" ht="14.25" customHeight="1">
      <c r="B780" s="191"/>
      <c r="C780" s="191"/>
    </row>
    <row r="781" spans="2:3" ht="14.25" customHeight="1">
      <c r="B781" s="191"/>
      <c r="C781" s="191"/>
    </row>
    <row r="782" spans="2:3" ht="14.25" customHeight="1">
      <c r="B782" s="191"/>
      <c r="C782" s="191"/>
    </row>
    <row r="783" spans="2:3" ht="14.25" customHeight="1">
      <c r="B783" s="191"/>
      <c r="C783" s="191"/>
    </row>
    <row r="784" spans="2:3" ht="14.25" customHeight="1">
      <c r="B784" s="191"/>
      <c r="C784" s="191"/>
    </row>
    <row r="785" spans="2:3" ht="14.25" customHeight="1">
      <c r="B785" s="191"/>
      <c r="C785" s="191"/>
    </row>
    <row r="786" spans="2:3" ht="14.25" customHeight="1">
      <c r="B786" s="191"/>
      <c r="C786" s="191"/>
    </row>
    <row r="787" spans="2:3" ht="14.25" customHeight="1">
      <c r="B787" s="191"/>
      <c r="C787" s="191"/>
    </row>
    <row r="788" spans="2:3" ht="14.25" customHeight="1">
      <c r="B788" s="191"/>
      <c r="C788" s="191"/>
    </row>
    <row r="789" spans="2:3" ht="14.25" customHeight="1">
      <c r="B789" s="191"/>
      <c r="C789" s="191"/>
    </row>
    <row r="790" spans="2:3" ht="14.25" customHeight="1">
      <c r="B790" s="191"/>
      <c r="C790" s="191"/>
    </row>
    <row r="791" spans="2:3" ht="14.25" customHeight="1">
      <c r="B791" s="191"/>
      <c r="C791" s="191"/>
    </row>
    <row r="792" spans="2:3" ht="14.25" customHeight="1">
      <c r="B792" s="191"/>
      <c r="C792" s="191"/>
    </row>
    <row r="793" spans="2:3" ht="14.25" customHeight="1">
      <c r="B793" s="191"/>
      <c r="C793" s="191"/>
    </row>
    <row r="794" spans="2:3" ht="14.25" customHeight="1">
      <c r="B794" s="191"/>
      <c r="C794" s="191"/>
    </row>
    <row r="795" spans="2:3" ht="14.25" customHeight="1">
      <c r="B795" s="191"/>
      <c r="C795" s="191"/>
    </row>
    <row r="796" spans="2:3" ht="14.25" customHeight="1">
      <c r="B796" s="191"/>
      <c r="C796" s="191"/>
    </row>
    <row r="797" spans="2:3" ht="14.25" customHeight="1">
      <c r="B797" s="191"/>
      <c r="C797" s="191"/>
    </row>
    <row r="798" spans="2:3" ht="14.25" customHeight="1">
      <c r="B798" s="191"/>
      <c r="C798" s="191"/>
    </row>
    <row r="799" spans="2:3" ht="14.25" customHeight="1">
      <c r="B799" s="191"/>
      <c r="C799" s="191"/>
    </row>
    <row r="800" spans="2:3" ht="14.25" customHeight="1">
      <c r="B800" s="191"/>
      <c r="C800" s="191"/>
    </row>
    <row r="801" spans="2:3" ht="14.25" customHeight="1">
      <c r="B801" s="191"/>
      <c r="C801" s="191"/>
    </row>
    <row r="802" spans="2:3" ht="14.25" customHeight="1">
      <c r="B802" s="191"/>
      <c r="C802" s="191"/>
    </row>
    <row r="803" spans="2:3" ht="14.25" customHeight="1">
      <c r="B803" s="191"/>
      <c r="C803" s="191"/>
    </row>
    <row r="804" spans="2:3" ht="14.25" customHeight="1">
      <c r="B804" s="191"/>
      <c r="C804" s="191"/>
    </row>
    <row r="805" spans="2:3" ht="14.25" customHeight="1">
      <c r="B805" s="191"/>
      <c r="C805" s="191"/>
    </row>
    <row r="806" spans="2:3" ht="14.25" customHeight="1">
      <c r="B806" s="191"/>
      <c r="C806" s="191"/>
    </row>
    <row r="807" spans="2:3" ht="14.25" customHeight="1">
      <c r="B807" s="191"/>
      <c r="C807" s="191"/>
    </row>
    <row r="808" spans="2:3" ht="14.25" customHeight="1">
      <c r="B808" s="191"/>
      <c r="C808" s="191"/>
    </row>
    <row r="809" spans="2:3" ht="14.25" customHeight="1">
      <c r="B809" s="191"/>
      <c r="C809" s="191"/>
    </row>
    <row r="810" spans="2:3" ht="14.25" customHeight="1">
      <c r="B810" s="191"/>
      <c r="C810" s="191"/>
    </row>
    <row r="811" spans="2:3" ht="14.25" customHeight="1">
      <c r="B811" s="191"/>
      <c r="C811" s="191"/>
    </row>
    <row r="812" spans="2:3" ht="14.25" customHeight="1">
      <c r="B812" s="191"/>
      <c r="C812" s="191"/>
    </row>
    <row r="813" spans="2:3" ht="14.25" customHeight="1">
      <c r="B813" s="191"/>
      <c r="C813" s="191"/>
    </row>
    <row r="814" spans="2:3" ht="14.25" customHeight="1">
      <c r="B814" s="191"/>
      <c r="C814" s="191"/>
    </row>
    <row r="815" spans="2:3" ht="14.25" customHeight="1">
      <c r="B815" s="191"/>
      <c r="C815" s="191"/>
    </row>
    <row r="816" spans="2:3" ht="14.25" customHeight="1">
      <c r="B816" s="191"/>
      <c r="C816" s="191"/>
    </row>
    <row r="817" spans="2:3" ht="14.25" customHeight="1">
      <c r="B817" s="191"/>
      <c r="C817" s="191"/>
    </row>
    <row r="818" spans="2:3" ht="14.25" customHeight="1">
      <c r="B818" s="191"/>
      <c r="C818" s="191"/>
    </row>
    <row r="819" spans="2:3" ht="14.25" customHeight="1">
      <c r="B819" s="191"/>
      <c r="C819" s="191"/>
    </row>
    <row r="820" spans="2:3" ht="14.25" customHeight="1">
      <c r="B820" s="191"/>
      <c r="C820" s="191"/>
    </row>
    <row r="821" spans="2:3" ht="14.25" customHeight="1">
      <c r="B821" s="191"/>
      <c r="C821" s="191"/>
    </row>
    <row r="822" spans="2:3" ht="14.25" customHeight="1">
      <c r="B822" s="191"/>
      <c r="C822" s="191"/>
    </row>
    <row r="823" spans="2:3" ht="14.25" customHeight="1">
      <c r="B823" s="191"/>
      <c r="C823" s="191"/>
    </row>
    <row r="824" spans="2:3" ht="14.25" customHeight="1">
      <c r="B824" s="191"/>
      <c r="C824" s="191"/>
    </row>
    <row r="825" spans="2:3" ht="14.25" customHeight="1">
      <c r="B825" s="191"/>
      <c r="C825" s="191"/>
    </row>
    <row r="826" spans="2:3" ht="14.25" customHeight="1">
      <c r="B826" s="191"/>
      <c r="C826" s="191"/>
    </row>
    <row r="827" spans="2:3" ht="14.25" customHeight="1">
      <c r="B827" s="191"/>
      <c r="C827" s="191"/>
    </row>
    <row r="828" spans="2:3" ht="14.25" customHeight="1">
      <c r="B828" s="191"/>
      <c r="C828" s="191"/>
    </row>
    <row r="829" spans="2:3" ht="14.25" customHeight="1">
      <c r="B829" s="191"/>
      <c r="C829" s="191"/>
    </row>
    <row r="830" spans="2:3" ht="14.25" customHeight="1">
      <c r="B830" s="191"/>
      <c r="C830" s="191"/>
    </row>
    <row r="831" spans="2:3" ht="14.25" customHeight="1">
      <c r="B831" s="191"/>
      <c r="C831" s="191"/>
    </row>
    <row r="832" spans="2:3" ht="14.25" customHeight="1">
      <c r="B832" s="191"/>
      <c r="C832" s="191"/>
    </row>
    <row r="833" spans="2:3" ht="14.25" customHeight="1">
      <c r="B833" s="191"/>
      <c r="C833" s="191"/>
    </row>
    <row r="834" spans="2:3" ht="14.25" customHeight="1">
      <c r="B834" s="191"/>
      <c r="C834" s="191"/>
    </row>
    <row r="835" spans="2:3" ht="14.25" customHeight="1">
      <c r="B835" s="191"/>
      <c r="C835" s="191"/>
    </row>
    <row r="836" spans="2:3" ht="14.25" customHeight="1">
      <c r="B836" s="191"/>
      <c r="C836" s="191"/>
    </row>
    <row r="837" spans="2:3" ht="14.25" customHeight="1">
      <c r="B837" s="191"/>
      <c r="C837" s="191"/>
    </row>
    <row r="838" spans="2:3" ht="14.25" customHeight="1">
      <c r="B838" s="191"/>
      <c r="C838" s="191"/>
    </row>
    <row r="839" spans="2:3" ht="14.25" customHeight="1">
      <c r="B839" s="191"/>
      <c r="C839" s="191"/>
    </row>
    <row r="840" spans="2:3" ht="14.25" customHeight="1">
      <c r="B840" s="191"/>
      <c r="C840" s="191"/>
    </row>
    <row r="841" spans="2:3" ht="14.25" customHeight="1">
      <c r="B841" s="191"/>
      <c r="C841" s="191"/>
    </row>
    <row r="842" spans="2:3" ht="14.25" customHeight="1">
      <c r="B842" s="191"/>
      <c r="C842" s="191"/>
    </row>
    <row r="843" spans="2:3" ht="14.25" customHeight="1">
      <c r="B843" s="191"/>
      <c r="C843" s="191"/>
    </row>
    <row r="844" spans="2:3" ht="14.25" customHeight="1">
      <c r="B844" s="191"/>
      <c r="C844" s="191"/>
    </row>
    <row r="845" spans="2:3" ht="14.25" customHeight="1">
      <c r="B845" s="191"/>
      <c r="C845" s="191"/>
    </row>
    <row r="846" spans="2:3" ht="14.25" customHeight="1">
      <c r="B846" s="191"/>
      <c r="C846" s="191"/>
    </row>
    <row r="847" spans="2:3" ht="14.25" customHeight="1">
      <c r="B847" s="191"/>
      <c r="C847" s="191"/>
    </row>
    <row r="848" spans="2:3" ht="14.25" customHeight="1">
      <c r="B848" s="191"/>
      <c r="C848" s="191"/>
    </row>
    <row r="849" spans="2:3" ht="14.25" customHeight="1">
      <c r="B849" s="191"/>
      <c r="C849" s="191"/>
    </row>
    <row r="850" spans="2:3" ht="14.25" customHeight="1">
      <c r="B850" s="191"/>
      <c r="C850" s="191"/>
    </row>
    <row r="851" spans="2:3" ht="14.25" customHeight="1">
      <c r="B851" s="191"/>
      <c r="C851" s="191"/>
    </row>
    <row r="852" spans="2:3" ht="14.25" customHeight="1">
      <c r="B852" s="191"/>
      <c r="C852" s="191"/>
    </row>
    <row r="853" spans="2:3" ht="14.25" customHeight="1">
      <c r="B853" s="191"/>
      <c r="C853" s="191"/>
    </row>
    <row r="854" spans="2:3" ht="14.25" customHeight="1">
      <c r="B854" s="191"/>
      <c r="C854" s="191"/>
    </row>
    <row r="855" spans="2:3" ht="14.25" customHeight="1">
      <c r="B855" s="191"/>
      <c r="C855" s="191"/>
    </row>
    <row r="856" spans="2:3" ht="14.25" customHeight="1">
      <c r="B856" s="191"/>
      <c r="C856" s="191"/>
    </row>
    <row r="857" spans="2:3" ht="14.25" customHeight="1">
      <c r="B857" s="191"/>
      <c r="C857" s="191"/>
    </row>
    <row r="858" spans="2:3" ht="14.25" customHeight="1">
      <c r="B858" s="191"/>
      <c r="C858" s="191"/>
    </row>
    <row r="859" spans="2:3" ht="14.25" customHeight="1">
      <c r="B859" s="191"/>
      <c r="C859" s="191"/>
    </row>
    <row r="860" spans="2:3" ht="14.25" customHeight="1">
      <c r="B860" s="191"/>
      <c r="C860" s="191"/>
    </row>
    <row r="861" spans="2:3" ht="14.25" customHeight="1">
      <c r="B861" s="191"/>
      <c r="C861" s="191"/>
    </row>
    <row r="862" spans="2:3" ht="14.25" customHeight="1">
      <c r="B862" s="191"/>
      <c r="C862" s="191"/>
    </row>
    <row r="863" spans="2:3" ht="14.25" customHeight="1">
      <c r="B863" s="191"/>
      <c r="C863" s="191"/>
    </row>
    <row r="864" spans="2:3" ht="14.25" customHeight="1">
      <c r="B864" s="191"/>
      <c r="C864" s="191"/>
    </row>
    <row r="865" spans="2:3" ht="14.25" customHeight="1">
      <c r="B865" s="191"/>
      <c r="C865" s="191"/>
    </row>
    <row r="866" spans="2:3" ht="14.25" customHeight="1">
      <c r="B866" s="191"/>
      <c r="C866" s="191"/>
    </row>
    <row r="867" spans="2:3" ht="14.25" customHeight="1">
      <c r="B867" s="191"/>
      <c r="C867" s="191"/>
    </row>
    <row r="868" spans="2:3" ht="14.25" customHeight="1">
      <c r="B868" s="191"/>
      <c r="C868" s="191"/>
    </row>
    <row r="869" spans="2:3" ht="14.25" customHeight="1">
      <c r="B869" s="191"/>
      <c r="C869" s="191"/>
    </row>
    <row r="870" spans="2:3" ht="14.25" customHeight="1">
      <c r="B870" s="191"/>
      <c r="C870" s="191"/>
    </row>
    <row r="871" spans="2:3" ht="14.25" customHeight="1">
      <c r="B871" s="191"/>
      <c r="C871" s="191"/>
    </row>
    <row r="872" spans="2:3" ht="14.25" customHeight="1">
      <c r="B872" s="191"/>
      <c r="C872" s="191"/>
    </row>
    <row r="873" spans="2:3" ht="14.25" customHeight="1">
      <c r="B873" s="191"/>
      <c r="C873" s="191"/>
    </row>
    <row r="874" spans="2:3" ht="14.25" customHeight="1">
      <c r="B874" s="191"/>
      <c r="C874" s="191"/>
    </row>
    <row r="875" spans="2:3" ht="14.25" customHeight="1">
      <c r="B875" s="191"/>
      <c r="C875" s="191"/>
    </row>
    <row r="876" spans="2:3" ht="14.25" customHeight="1">
      <c r="B876" s="191"/>
      <c r="C876" s="191"/>
    </row>
    <row r="877" spans="2:3" ht="14.25" customHeight="1">
      <c r="B877" s="191"/>
      <c r="C877" s="191"/>
    </row>
    <row r="878" spans="2:3" ht="14.25" customHeight="1">
      <c r="B878" s="191"/>
      <c r="C878" s="191"/>
    </row>
    <row r="879" spans="2:3" ht="14.25" customHeight="1">
      <c r="B879" s="191"/>
      <c r="C879" s="191"/>
    </row>
    <row r="880" spans="2:3" ht="14.25" customHeight="1">
      <c r="B880" s="191"/>
      <c r="C880" s="191"/>
    </row>
    <row r="881" spans="2:3" ht="14.25" customHeight="1">
      <c r="B881" s="191"/>
      <c r="C881" s="191"/>
    </row>
    <row r="882" spans="2:3" ht="14.25" customHeight="1">
      <c r="B882" s="191"/>
      <c r="C882" s="191"/>
    </row>
    <row r="883" spans="2:3" ht="14.25" customHeight="1">
      <c r="B883" s="191"/>
      <c r="C883" s="191"/>
    </row>
    <row r="884" spans="2:3" ht="14.25" customHeight="1">
      <c r="B884" s="191"/>
      <c r="C884" s="191"/>
    </row>
    <row r="885" spans="2:3" ht="14.25" customHeight="1">
      <c r="B885" s="191"/>
      <c r="C885" s="191"/>
    </row>
    <row r="886" spans="2:3" ht="14.25" customHeight="1">
      <c r="B886" s="191"/>
      <c r="C886" s="191"/>
    </row>
    <row r="887" spans="2:3" ht="14.25" customHeight="1">
      <c r="B887" s="191"/>
      <c r="C887" s="191"/>
    </row>
    <row r="888" spans="2:3" ht="14.25" customHeight="1">
      <c r="B888" s="191"/>
      <c r="C888" s="191"/>
    </row>
    <row r="889" spans="2:3" ht="14.25" customHeight="1">
      <c r="B889" s="191"/>
      <c r="C889" s="191"/>
    </row>
    <row r="890" spans="2:3" ht="14.25" customHeight="1">
      <c r="B890" s="191"/>
      <c r="C890" s="191"/>
    </row>
    <row r="891" spans="2:3" ht="14.25" customHeight="1">
      <c r="B891" s="191"/>
      <c r="C891" s="191"/>
    </row>
    <row r="892" spans="2:3" ht="14.25" customHeight="1">
      <c r="B892" s="191"/>
      <c r="C892" s="191"/>
    </row>
    <row r="893" spans="2:3" ht="14.25" customHeight="1">
      <c r="B893" s="191"/>
      <c r="C893" s="191"/>
    </row>
    <row r="894" spans="2:3" ht="14.25" customHeight="1">
      <c r="B894" s="191"/>
      <c r="C894" s="191"/>
    </row>
    <row r="895" spans="2:3" ht="14.25" customHeight="1">
      <c r="B895" s="191"/>
      <c r="C895" s="191"/>
    </row>
    <row r="896" spans="2:3" ht="14.25" customHeight="1">
      <c r="B896" s="191"/>
      <c r="C896" s="191"/>
    </row>
    <row r="897" spans="2:3" ht="14.25" customHeight="1">
      <c r="B897" s="191"/>
      <c r="C897" s="191"/>
    </row>
    <row r="898" spans="2:3" ht="14.25" customHeight="1">
      <c r="B898" s="191"/>
      <c r="C898" s="191"/>
    </row>
    <row r="899" spans="2:3" ht="14.25" customHeight="1">
      <c r="B899" s="191"/>
      <c r="C899" s="191"/>
    </row>
    <row r="900" spans="2:3" ht="14.25" customHeight="1">
      <c r="B900" s="191"/>
      <c r="C900" s="191"/>
    </row>
    <row r="901" spans="2:3" ht="14.25" customHeight="1">
      <c r="B901" s="191"/>
      <c r="C901" s="191"/>
    </row>
    <row r="902" spans="2:3" ht="14.25" customHeight="1">
      <c r="B902" s="191"/>
      <c r="C902" s="191"/>
    </row>
    <row r="903" spans="2:3" ht="14.25" customHeight="1">
      <c r="B903" s="191"/>
      <c r="C903" s="191"/>
    </row>
    <row r="904" spans="2:3" ht="14.25" customHeight="1">
      <c r="B904" s="191"/>
      <c r="C904" s="191"/>
    </row>
    <row r="905" spans="2:3" ht="14.25" customHeight="1">
      <c r="B905" s="191"/>
      <c r="C905" s="191"/>
    </row>
    <row r="906" spans="2:3" ht="14.25" customHeight="1">
      <c r="B906" s="191"/>
      <c r="C906" s="191"/>
    </row>
    <row r="907" spans="2:3" ht="14.25" customHeight="1">
      <c r="B907" s="191"/>
      <c r="C907" s="191"/>
    </row>
    <row r="908" spans="2:3" ht="14.25" customHeight="1">
      <c r="B908" s="191"/>
      <c r="C908" s="191"/>
    </row>
    <row r="909" spans="2:3" ht="14.25" customHeight="1">
      <c r="B909" s="191"/>
      <c r="C909" s="191"/>
    </row>
    <row r="910" spans="2:3" ht="14.25" customHeight="1">
      <c r="B910" s="191"/>
      <c r="C910" s="191"/>
    </row>
    <row r="911" spans="2:3" ht="14.25" customHeight="1">
      <c r="B911" s="191"/>
      <c r="C911" s="191"/>
    </row>
    <row r="912" spans="2:3" ht="14.25" customHeight="1">
      <c r="B912" s="191"/>
      <c r="C912" s="191"/>
    </row>
    <row r="913" spans="2:3" ht="14.25" customHeight="1">
      <c r="B913" s="191"/>
      <c r="C913" s="191"/>
    </row>
    <row r="914" spans="2:3" ht="14.25" customHeight="1">
      <c r="B914" s="191"/>
      <c r="C914" s="191"/>
    </row>
    <row r="915" spans="2:3" ht="14.25" customHeight="1">
      <c r="B915" s="191"/>
      <c r="C915" s="191"/>
    </row>
    <row r="916" spans="2:3" ht="14.25" customHeight="1">
      <c r="B916" s="191"/>
      <c r="C916" s="191"/>
    </row>
    <row r="917" spans="2:3" ht="14.25" customHeight="1">
      <c r="B917" s="191"/>
      <c r="C917" s="191"/>
    </row>
    <row r="918" spans="2:3" ht="14.25" customHeight="1">
      <c r="B918" s="191"/>
      <c r="C918" s="191"/>
    </row>
    <row r="919" spans="2:3" ht="14.25" customHeight="1">
      <c r="B919" s="191"/>
      <c r="C919" s="191"/>
    </row>
    <row r="920" spans="2:3" ht="14.25" customHeight="1">
      <c r="B920" s="191"/>
      <c r="C920" s="191"/>
    </row>
    <row r="921" spans="2:3" ht="14.25" customHeight="1">
      <c r="B921" s="191"/>
      <c r="C921" s="191"/>
    </row>
    <row r="922" spans="2:3" ht="14.25" customHeight="1">
      <c r="B922" s="191"/>
      <c r="C922" s="191"/>
    </row>
    <row r="923" spans="2:3" ht="14.25" customHeight="1">
      <c r="B923" s="191"/>
      <c r="C923" s="191"/>
    </row>
    <row r="924" spans="2:3" ht="14.25" customHeight="1">
      <c r="B924" s="191"/>
      <c r="C924" s="191"/>
    </row>
    <row r="925" spans="2:3" ht="14.25" customHeight="1">
      <c r="B925" s="191"/>
      <c r="C925" s="191"/>
    </row>
    <row r="926" spans="2:3" ht="14.25" customHeight="1">
      <c r="B926" s="191"/>
      <c r="C926" s="191"/>
    </row>
    <row r="927" spans="2:3" ht="14.25" customHeight="1">
      <c r="B927" s="191"/>
      <c r="C927" s="191"/>
    </row>
    <row r="928" spans="2:3" ht="14.25" customHeight="1">
      <c r="B928" s="191"/>
      <c r="C928" s="191"/>
    </row>
    <row r="929" spans="2:3" ht="14.25" customHeight="1">
      <c r="B929" s="191"/>
      <c r="C929" s="191"/>
    </row>
    <row r="930" spans="2:3" ht="14.25" customHeight="1">
      <c r="B930" s="191"/>
      <c r="C930" s="191"/>
    </row>
    <row r="931" spans="2:3" ht="14.25" customHeight="1">
      <c r="B931" s="191"/>
      <c r="C931" s="191"/>
    </row>
    <row r="932" spans="2:3" ht="14.25" customHeight="1">
      <c r="B932" s="191"/>
      <c r="C932" s="191"/>
    </row>
    <row r="933" spans="2:3" ht="14.25" customHeight="1">
      <c r="B933" s="191"/>
      <c r="C933" s="191"/>
    </row>
    <row r="934" spans="2:3" ht="14.25" customHeight="1">
      <c r="B934" s="191"/>
      <c r="C934" s="191"/>
    </row>
    <row r="935" spans="2:3" ht="14.25" customHeight="1">
      <c r="B935" s="191"/>
      <c r="C935" s="191"/>
    </row>
    <row r="936" spans="2:3" ht="14.25" customHeight="1">
      <c r="B936" s="191"/>
      <c r="C936" s="191"/>
    </row>
    <row r="937" spans="2:3" ht="14.25" customHeight="1">
      <c r="B937" s="191"/>
      <c r="C937" s="191"/>
    </row>
    <row r="938" spans="2:3" ht="14.25" customHeight="1">
      <c r="B938" s="191"/>
      <c r="C938" s="191"/>
    </row>
    <row r="939" spans="2:3" ht="14.25" customHeight="1">
      <c r="B939" s="191"/>
      <c r="C939" s="191"/>
    </row>
    <row r="940" spans="2:3" ht="14.25" customHeight="1">
      <c r="B940" s="191"/>
      <c r="C940" s="191"/>
    </row>
    <row r="941" spans="2:3" ht="14.25" customHeight="1">
      <c r="B941" s="191"/>
      <c r="C941" s="191"/>
    </row>
    <row r="942" spans="2:3" ht="14.25" customHeight="1">
      <c r="B942" s="191"/>
      <c r="C942" s="191"/>
    </row>
    <row r="943" spans="2:3" ht="14.25" customHeight="1">
      <c r="B943" s="191"/>
      <c r="C943" s="191"/>
    </row>
    <row r="944" spans="2:3" ht="14.25" customHeight="1">
      <c r="B944" s="191"/>
      <c r="C944" s="191"/>
    </row>
    <row r="945" spans="2:3" ht="14.25" customHeight="1">
      <c r="B945" s="191"/>
      <c r="C945" s="191"/>
    </row>
    <row r="946" spans="2:3" ht="14.25" customHeight="1">
      <c r="B946" s="191"/>
      <c r="C946" s="191"/>
    </row>
    <row r="947" spans="2:3" ht="14.25" customHeight="1">
      <c r="B947" s="191"/>
      <c r="C947" s="191"/>
    </row>
    <row r="948" spans="2:3" ht="14.25" customHeight="1">
      <c r="B948" s="191"/>
      <c r="C948" s="191"/>
    </row>
    <row r="949" spans="2:3" ht="14.25" customHeight="1">
      <c r="B949" s="191"/>
      <c r="C949" s="191"/>
    </row>
    <row r="950" spans="2:3" ht="14.25" customHeight="1">
      <c r="B950" s="191"/>
      <c r="C950" s="191"/>
    </row>
    <row r="951" spans="2:3" ht="14.25" customHeight="1">
      <c r="B951" s="191"/>
      <c r="C951" s="191"/>
    </row>
    <row r="952" spans="2:3" ht="14.25" customHeight="1">
      <c r="B952" s="191"/>
      <c r="C952" s="191"/>
    </row>
    <row r="953" spans="2:3" ht="14.25" customHeight="1">
      <c r="B953" s="191"/>
      <c r="C953" s="191"/>
    </row>
    <row r="954" spans="2:3" ht="14.25" customHeight="1">
      <c r="B954" s="191"/>
      <c r="C954" s="191"/>
    </row>
    <row r="955" spans="2:3" ht="14.25" customHeight="1">
      <c r="B955" s="191"/>
      <c r="C955" s="191"/>
    </row>
    <row r="956" spans="2:3" ht="14.25" customHeight="1">
      <c r="B956" s="191"/>
      <c r="C956" s="191"/>
    </row>
    <row r="957" spans="2:3" ht="14.25" customHeight="1">
      <c r="B957" s="191"/>
      <c r="C957" s="191"/>
    </row>
    <row r="958" spans="2:3" ht="14.25" customHeight="1">
      <c r="B958" s="191"/>
      <c r="C958" s="191"/>
    </row>
    <row r="959" spans="2:3" ht="14.25" customHeight="1">
      <c r="B959" s="191"/>
      <c r="C959" s="191"/>
    </row>
    <row r="960" spans="2:3" ht="14.25" customHeight="1">
      <c r="B960" s="191"/>
      <c r="C960" s="191"/>
    </row>
    <row r="961" spans="2:3" ht="14.25" customHeight="1">
      <c r="B961" s="191"/>
      <c r="C961" s="191"/>
    </row>
    <row r="962" spans="2:3" ht="14.25" customHeight="1">
      <c r="B962" s="191"/>
      <c r="C962" s="191"/>
    </row>
    <row r="963" spans="2:3" ht="14.25" customHeight="1">
      <c r="B963" s="191"/>
      <c r="C963" s="191"/>
    </row>
    <row r="964" spans="2:3" ht="14.25" customHeight="1">
      <c r="B964" s="191"/>
      <c r="C964" s="191"/>
    </row>
    <row r="965" spans="2:3" ht="14.25" customHeight="1">
      <c r="B965" s="191"/>
      <c r="C965" s="191"/>
    </row>
    <row r="966" spans="2:3" ht="14.25" customHeight="1">
      <c r="B966" s="191"/>
      <c r="C966" s="191"/>
    </row>
    <row r="967" spans="2:3" ht="14.25" customHeight="1">
      <c r="B967" s="191"/>
      <c r="C967" s="191"/>
    </row>
    <row r="968" spans="2:3" ht="14.25" customHeight="1">
      <c r="B968" s="191"/>
      <c r="C968" s="191"/>
    </row>
    <row r="969" spans="2:3" ht="14.25" customHeight="1">
      <c r="B969" s="191"/>
      <c r="C969" s="191"/>
    </row>
    <row r="970" spans="2:3" ht="14.25" customHeight="1">
      <c r="B970" s="191"/>
      <c r="C970" s="191"/>
    </row>
    <row r="971" spans="2:3" ht="14.25" customHeight="1">
      <c r="B971" s="191"/>
      <c r="C971" s="191"/>
    </row>
    <row r="972" spans="2:3" ht="14.25" customHeight="1">
      <c r="B972" s="191"/>
      <c r="C972" s="191"/>
    </row>
    <row r="973" spans="2:3" ht="14.25" customHeight="1">
      <c r="B973" s="191"/>
      <c r="C973" s="191"/>
    </row>
    <row r="974" spans="2:3" ht="14.25" customHeight="1">
      <c r="B974" s="191"/>
      <c r="C974" s="191"/>
    </row>
    <row r="975" spans="2:3" ht="14.25" customHeight="1">
      <c r="B975" s="191"/>
      <c r="C975" s="191"/>
    </row>
    <row r="976" spans="2:3" ht="14.25" customHeight="1">
      <c r="B976" s="191"/>
      <c r="C976" s="191"/>
    </row>
    <row r="977" spans="2:3" ht="14.25" customHeight="1">
      <c r="B977" s="191"/>
      <c r="C977" s="191"/>
    </row>
    <row r="978" spans="2:3" ht="14.25" customHeight="1">
      <c r="B978" s="191"/>
      <c r="C978" s="191"/>
    </row>
    <row r="979" spans="2:3" ht="14.25" customHeight="1">
      <c r="B979" s="191"/>
      <c r="C979" s="191"/>
    </row>
    <row r="980" spans="2:3" ht="14.25" customHeight="1">
      <c r="B980" s="191"/>
      <c r="C980" s="191"/>
    </row>
    <row r="981" spans="2:3" ht="14.25" customHeight="1">
      <c r="B981" s="191"/>
      <c r="C981" s="191"/>
    </row>
    <row r="982" spans="2:3" ht="14.25" customHeight="1">
      <c r="B982" s="191"/>
      <c r="C982" s="191"/>
    </row>
    <row r="983" spans="2:3" ht="14.25" customHeight="1">
      <c r="B983" s="191"/>
      <c r="C983" s="191"/>
    </row>
    <row r="984" spans="2:3" ht="14.25" customHeight="1">
      <c r="B984" s="191"/>
      <c r="C984" s="191"/>
    </row>
    <row r="985" spans="2:3" ht="14.25" customHeight="1">
      <c r="B985" s="191"/>
      <c r="C985" s="191"/>
    </row>
    <row r="986" spans="2:3" ht="14.25" customHeight="1">
      <c r="B986" s="191"/>
      <c r="C986" s="191"/>
    </row>
    <row r="987" spans="2:3" ht="14.25" customHeight="1">
      <c r="B987" s="191"/>
      <c r="C987" s="191"/>
    </row>
    <row r="988" spans="2:3" ht="14.25" customHeight="1">
      <c r="B988" s="191"/>
      <c r="C988" s="191"/>
    </row>
    <row r="989" spans="2:3" ht="14.25" customHeight="1">
      <c r="B989" s="191"/>
      <c r="C989" s="191"/>
    </row>
    <row r="990" spans="2:3" ht="14.25" customHeight="1">
      <c r="B990" s="191"/>
      <c r="C990" s="191"/>
    </row>
    <row r="991" spans="2:3" ht="14.25" customHeight="1">
      <c r="B991" s="191"/>
      <c r="C991" s="191"/>
    </row>
    <row r="992" spans="2:3" ht="14.25" customHeight="1">
      <c r="B992" s="191"/>
      <c r="C992" s="191"/>
    </row>
    <row r="993" spans="2:3" ht="14.25" customHeight="1">
      <c r="B993" s="191"/>
      <c r="C993" s="191"/>
    </row>
    <row r="994" spans="2:3" ht="14.25" customHeight="1">
      <c r="B994" s="191"/>
      <c r="C994" s="191"/>
    </row>
  </sheetData>
  <mergeCells count="1">
    <mergeCell ref="A1:I1"/>
  </mergeCells>
  <pageMargins left="0.7" right="0.7" top="0.75" bottom="0.75" header="0" footer="0"/>
  <pageSetup paperSize="9" orientation="portrai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4"/>
  <dimension ref="A1:L1000"/>
  <sheetViews>
    <sheetView workbookViewId="0">
      <selection activeCell="A415" sqref="A415:C417"/>
    </sheetView>
  </sheetViews>
  <sheetFormatPr defaultColWidth="14.42578125" defaultRowHeight="15" customHeight="1"/>
  <cols>
    <col min="1" max="1" width="20.7109375" customWidth="1"/>
    <col min="2" max="2" width="25" customWidth="1"/>
    <col min="3" max="3" width="48.28515625" customWidth="1"/>
    <col min="4" max="4" width="18.7109375" style="244" customWidth="1"/>
    <col min="5" max="5" width="11.85546875" style="244" customWidth="1"/>
    <col min="6" max="8" width="11.85546875" customWidth="1"/>
    <col min="9" max="9" width="11.85546875" style="233" customWidth="1"/>
    <col min="10" max="12" width="11.85546875" customWidth="1"/>
  </cols>
  <sheetData>
    <row r="1" spans="1:12" ht="14.25" customHeight="1">
      <c r="A1" s="1056" t="s">
        <v>1889</v>
      </c>
      <c r="B1" s="916"/>
      <c r="C1" s="916"/>
      <c r="D1" s="916"/>
      <c r="E1" s="916"/>
      <c r="F1" s="916"/>
      <c r="G1" s="916"/>
    </row>
    <row r="2" spans="1:12" ht="14.25" customHeight="1"/>
    <row r="3" spans="1:12" ht="15" customHeight="1">
      <c r="C3" s="232" t="s">
        <v>1416</v>
      </c>
      <c r="D3" s="244" t="s">
        <v>114</v>
      </c>
      <c r="E3" s="235" t="s">
        <v>1890</v>
      </c>
      <c r="F3" s="235"/>
      <c r="G3" s="235"/>
      <c r="H3" s="235"/>
      <c r="I3" s="235"/>
      <c r="J3" s="235"/>
      <c r="K3" s="235"/>
      <c r="L3" s="236"/>
    </row>
    <row r="4" spans="1:12" ht="14.25" customHeight="1"/>
    <row r="5" spans="1:12" ht="14.25" customHeight="1">
      <c r="C5" s="232" t="s">
        <v>1840</v>
      </c>
      <c r="D5" s="245" t="s">
        <v>1398</v>
      </c>
      <c r="F5" s="244"/>
      <c r="G5" s="244"/>
      <c r="I5"/>
    </row>
    <row r="6" spans="1:12" ht="15" customHeight="1">
      <c r="A6" s="255" t="s">
        <v>1891</v>
      </c>
      <c r="B6" s="255" t="s">
        <v>1892</v>
      </c>
      <c r="C6" s="232" t="s">
        <v>1409</v>
      </c>
      <c r="D6" s="244" t="s">
        <v>1886</v>
      </c>
      <c r="E6" s="244" t="s">
        <v>1834</v>
      </c>
      <c r="F6" s="244" t="s">
        <v>1837</v>
      </c>
      <c r="G6" s="244" t="s">
        <v>2414</v>
      </c>
      <c r="I6"/>
    </row>
    <row r="7" spans="1:12" ht="14.25" customHeight="1">
      <c r="A7" s="2" t="str">
        <f>VLOOKUP(C7,'Base Entités2025'!$A:$L,3,FALSE)</f>
        <v>Restauration Collective</v>
      </c>
      <c r="B7" s="44" t="str">
        <f>VLOOKUP(C7,'Base Entités2025'!$A:$L,5,FALSE)</f>
        <v>ARPEGE</v>
      </c>
      <c r="C7" t="s">
        <v>164</v>
      </c>
      <c r="D7" s="244">
        <v>0</v>
      </c>
      <c r="E7" s="244">
        <v>15</v>
      </c>
      <c r="F7" s="244">
        <v>0</v>
      </c>
      <c r="G7" s="244">
        <v>15</v>
      </c>
      <c r="I7"/>
    </row>
    <row r="8" spans="1:12" ht="14.25" customHeight="1">
      <c r="A8" s="2" t="str">
        <f>VLOOKUP(C8,'Base Entités2025'!A:L,3,FALSE)</f>
        <v>Restauration Collective</v>
      </c>
      <c r="B8" s="44" t="str">
        <f>VLOOKUP(C8,'Base Entités2025'!$A:$L,5,FALSE)</f>
        <v>ARPEGE</v>
      </c>
      <c r="C8" t="s">
        <v>169</v>
      </c>
      <c r="D8" s="244">
        <v>116</v>
      </c>
      <c r="E8" s="244">
        <v>46</v>
      </c>
      <c r="F8" s="244">
        <v>45</v>
      </c>
      <c r="G8" s="244">
        <v>207</v>
      </c>
      <c r="I8"/>
    </row>
    <row r="9" spans="1:12" ht="14.25" customHeight="1">
      <c r="A9" s="2" t="str">
        <f>VLOOKUP(C9,'Base Entités2025'!A:L,3,FALSE)</f>
        <v>Restauration Collective</v>
      </c>
      <c r="B9" s="44" t="str">
        <f>VLOOKUP(C9,'Base Entités2025'!$A:$L,5,FALSE)</f>
        <v>ARPEGE</v>
      </c>
      <c r="C9" t="s">
        <v>174</v>
      </c>
      <c r="D9" s="244">
        <v>36</v>
      </c>
      <c r="E9" s="244">
        <v>0</v>
      </c>
      <c r="F9" s="244">
        <v>0</v>
      </c>
      <c r="G9" s="244">
        <v>36</v>
      </c>
      <c r="I9"/>
    </row>
    <row r="10" spans="1:12" ht="14.25" customHeight="1">
      <c r="A10" s="2" t="str">
        <f>VLOOKUP(C10,'Base Entités2025'!A:L,3,FALSE)</f>
        <v>Restauration Collective</v>
      </c>
      <c r="B10" s="44" t="str">
        <f>VLOOKUP(C10,'Base Entités2025'!$A:$L,5,FALSE)</f>
        <v>COMPASS</v>
      </c>
      <c r="C10" s="758" t="s">
        <v>455</v>
      </c>
      <c r="D10" s="757">
        <v>35.22</v>
      </c>
      <c r="E10" s="757">
        <v>29.3</v>
      </c>
      <c r="F10" s="757">
        <v>60.57</v>
      </c>
      <c r="G10" s="757">
        <v>125.09</v>
      </c>
      <c r="I10"/>
    </row>
    <row r="11" spans="1:12" ht="14.25" customHeight="1">
      <c r="A11" s="2" t="str">
        <f>VLOOKUP(C11,'Base Entités2025'!A:L,3,FALSE)</f>
        <v>Restauration Collective</v>
      </c>
      <c r="B11" s="44" t="str">
        <f>VLOOKUP(C11,'Base Entités2025'!$A:$L,5,FALSE)</f>
        <v>EUREST-COMPASS</v>
      </c>
      <c r="C11" s="758" t="s">
        <v>471</v>
      </c>
      <c r="D11" s="757">
        <v>96.25</v>
      </c>
      <c r="E11" s="757">
        <v>168</v>
      </c>
      <c r="F11" s="757">
        <v>135.94999999999999</v>
      </c>
      <c r="G11" s="757">
        <v>400.2</v>
      </c>
      <c r="I11"/>
    </row>
    <row r="12" spans="1:12" ht="14.25" customHeight="1">
      <c r="A12" s="2" t="str">
        <f>VLOOKUP(C12,'Base Entités2025'!A:L,3,FALSE)</f>
        <v>Restauration Collective</v>
      </c>
      <c r="B12" s="44" t="str">
        <f>VLOOKUP(C12,'Base Entités2025'!$A:$L,5,FALSE)</f>
        <v>Cuisine Centrale de Nanterre</v>
      </c>
      <c r="C12" s="758" t="s">
        <v>500</v>
      </c>
      <c r="D12" s="757">
        <v>539.80000000000007</v>
      </c>
      <c r="E12" s="757">
        <v>564.75</v>
      </c>
      <c r="F12" s="757">
        <v>964.63000000000011</v>
      </c>
      <c r="G12" s="757">
        <v>2069.1800000000003</v>
      </c>
      <c r="I12"/>
    </row>
    <row r="13" spans="1:12" ht="14.25" customHeight="1">
      <c r="A13" s="2" t="str">
        <f>VLOOKUP(C13,'Base Entités2025'!A:L,3,FALSE)</f>
        <v>Restauration Collective</v>
      </c>
      <c r="B13" s="44" t="str">
        <f>VLOOKUP(C13,'Base Entités2025'!$A:$L,5,FALSE)</f>
        <v>Foodles</v>
      </c>
      <c r="C13" s="758" t="s">
        <v>602</v>
      </c>
      <c r="D13" s="757">
        <v>432.71</v>
      </c>
      <c r="E13" s="757">
        <v>376.75</v>
      </c>
      <c r="F13" s="757">
        <v>214.5</v>
      </c>
      <c r="G13" s="757">
        <v>1023.96</v>
      </c>
      <c r="I13"/>
    </row>
    <row r="14" spans="1:12" ht="14.25" customHeight="1">
      <c r="A14" s="2" t="str">
        <f>VLOOKUP(C14,'Base Entités2025'!A:L,3,FALSE)</f>
        <v>Restauration Collective</v>
      </c>
      <c r="B14" s="44" t="str">
        <f>VLOOKUP(C14,'Base Entités2025'!$A:$L,5,FALSE)</f>
        <v>JELO</v>
      </c>
      <c r="C14" s="758" t="s">
        <v>704</v>
      </c>
      <c r="D14" s="757">
        <v>214.57999999999998</v>
      </c>
      <c r="E14" s="757">
        <v>109.2</v>
      </c>
      <c r="F14" s="757">
        <v>180.01</v>
      </c>
      <c r="G14" s="757">
        <v>503.78999999999996</v>
      </c>
      <c r="I14"/>
    </row>
    <row r="15" spans="1:12" ht="14.25" customHeight="1">
      <c r="A15" s="2" t="str">
        <f>VLOOKUP(C15,'Base Entités2025'!A:L,3,FALSE)</f>
        <v>Evenementiel</v>
      </c>
      <c r="B15" s="44" t="str">
        <f>VLOOKUP(C15,'Base Entités2025'!$A:$L,5,FALSE)</f>
        <v>LEVY RESTAURANTS</v>
      </c>
      <c r="C15" s="758" t="s">
        <v>752</v>
      </c>
      <c r="D15" s="757">
        <v>457.05</v>
      </c>
      <c r="E15" s="757">
        <v>90.18</v>
      </c>
      <c r="F15" s="757">
        <v>87.64</v>
      </c>
      <c r="G15" s="757">
        <v>634.87</v>
      </c>
      <c r="I15"/>
    </row>
    <row r="16" spans="1:12" ht="14.25" customHeight="1">
      <c r="A16" s="2" t="str">
        <f>VLOOKUP(C16,'Base Entités2025'!A:L,3,FALSE)</f>
        <v>Producteur</v>
      </c>
      <c r="B16" s="44" t="str">
        <f>VLOOKUP(C16,'Base Entités2025'!$A:$L,5,FALSE)</f>
        <v>DADOUN</v>
      </c>
      <c r="C16" s="758" t="s">
        <v>788</v>
      </c>
      <c r="D16" s="757">
        <v>268.5</v>
      </c>
      <c r="E16" s="757">
        <v>213.5</v>
      </c>
      <c r="F16" s="757">
        <v>243.7</v>
      </c>
      <c r="G16" s="757">
        <v>725.7</v>
      </c>
      <c r="I16"/>
    </row>
    <row r="17" spans="1:9" ht="14.25" customHeight="1">
      <c r="A17" s="2" t="str">
        <f>VLOOKUP(C17,'Base Entités2025'!A:L,3,FALSE)</f>
        <v>Producteur</v>
      </c>
      <c r="B17" s="44" t="str">
        <f>VLOOKUP(C17,'Base Entités2025'!$A:$L,5,FALSE)</f>
        <v>DADOUN</v>
      </c>
      <c r="C17" s="758" t="s">
        <v>792</v>
      </c>
      <c r="D17" s="757">
        <v>231.5</v>
      </c>
      <c r="E17" s="757">
        <v>189.75</v>
      </c>
      <c r="F17" s="757">
        <v>329</v>
      </c>
      <c r="G17" s="757">
        <v>750.25</v>
      </c>
      <c r="I17"/>
    </row>
    <row r="18" spans="1:9" ht="14.25" customHeight="1">
      <c r="A18" s="2" t="str">
        <f>VLOOKUP(C18,'Base Entités2025'!A:L,3,FALSE)</f>
        <v>Distributeur</v>
      </c>
      <c r="B18" s="44" t="str">
        <f>VLOOKUP(C18,'Base Entités2025'!$A:$L,5,FALSE)</f>
        <v>MONOPRIX</v>
      </c>
      <c r="C18" s="758" t="s">
        <v>803</v>
      </c>
      <c r="D18" s="757">
        <v>1313.23</v>
      </c>
      <c r="E18" s="757">
        <v>1445.6100000000004</v>
      </c>
      <c r="F18" s="757">
        <v>1488.64</v>
      </c>
      <c r="G18" s="757">
        <v>4247.4800000000005</v>
      </c>
      <c r="I18"/>
    </row>
    <row r="19" spans="1:9" ht="14.25" customHeight="1">
      <c r="A19" s="2" t="str">
        <f>VLOOKUP(C19,'Base Entités2025'!A:L,3,FALSE)</f>
        <v>Distributeur</v>
      </c>
      <c r="B19" s="44" t="str">
        <f>VLOOKUP(C19,'Base Entités2025'!$A:$L,5,FALSE)</f>
        <v>MONOPRIX</v>
      </c>
      <c r="C19" s="758" t="s">
        <v>809</v>
      </c>
      <c r="D19" s="757">
        <v>747.34</v>
      </c>
      <c r="E19" s="757">
        <v>958.18000000000006</v>
      </c>
      <c r="F19" s="757">
        <v>893.1400000000001</v>
      </c>
      <c r="G19" s="757">
        <v>2598.66</v>
      </c>
      <c r="I19"/>
    </row>
    <row r="20" spans="1:9" ht="14.25" customHeight="1">
      <c r="A20" s="2" t="str">
        <f>VLOOKUP(C20,'Base Entités2025'!A:L,3,FALSE)</f>
        <v>Restauration Collective</v>
      </c>
      <c r="B20" s="44" t="str">
        <f>VLOOKUP(C20,'Base Entités2025'!$A:$L,5,FALSE)</f>
        <v>MRS</v>
      </c>
      <c r="C20" s="758" t="s">
        <v>835</v>
      </c>
      <c r="D20" s="757">
        <v>0</v>
      </c>
      <c r="E20" s="757">
        <v>0</v>
      </c>
      <c r="F20" s="757">
        <v>0</v>
      </c>
      <c r="G20" s="757">
        <v>0</v>
      </c>
      <c r="I20"/>
    </row>
    <row r="21" spans="1:9" ht="14.25" customHeight="1">
      <c r="A21" s="2" t="str">
        <f>VLOOKUP(C21,'Base Entités2025'!A:L,3,FALSE)</f>
        <v>Evenementiel</v>
      </c>
      <c r="B21" s="44" t="str">
        <f>VLOOKUP(C21,'Base Entités2025'!$A:$L,5,FALSE)</f>
        <v>POTEL et CHABOT</v>
      </c>
      <c r="C21" s="758" t="s">
        <v>900</v>
      </c>
      <c r="D21" s="757">
        <v>150</v>
      </c>
      <c r="E21" s="757">
        <v>115</v>
      </c>
      <c r="F21" s="757">
        <v>430</v>
      </c>
      <c r="G21" s="757">
        <v>695</v>
      </c>
      <c r="I21"/>
    </row>
    <row r="22" spans="1:9" ht="14.25" customHeight="1">
      <c r="A22" s="2" t="str">
        <f>VLOOKUP(C22,'Base Entités2025'!A:L,3,FALSE)</f>
        <v>Restauration Collective</v>
      </c>
      <c r="B22" s="44" t="str">
        <f>VLOOKUP(C22,'Base Entités2025'!$A:$L,5,FALSE)</f>
        <v>SODEXO</v>
      </c>
      <c r="C22" s="758" t="s">
        <v>1029</v>
      </c>
      <c r="D22" s="757">
        <v>20.5</v>
      </c>
      <c r="E22" s="757">
        <v>135.4</v>
      </c>
      <c r="F22" s="757">
        <v>98.7</v>
      </c>
      <c r="G22" s="757">
        <v>254.60000000000002</v>
      </c>
      <c r="I22"/>
    </row>
    <row r="23" spans="1:9" ht="14.25" customHeight="1">
      <c r="A23" s="2" t="str">
        <f>VLOOKUP(C23,'Base Entités2025'!A:L,3,FALSE)</f>
        <v>Restauration Collective</v>
      </c>
      <c r="B23" s="44" t="str">
        <f>VLOOKUP(C23,'Base Entités2025'!$A:$L,5,FALSE)</f>
        <v>SOGERES</v>
      </c>
      <c r="C23" s="758" t="s">
        <v>1061</v>
      </c>
      <c r="D23" s="757">
        <v>19.54</v>
      </c>
      <c r="E23" s="757">
        <v>19.799999999999997</v>
      </c>
      <c r="F23" s="757">
        <v>22.3</v>
      </c>
      <c r="G23" s="757">
        <v>61.64</v>
      </c>
      <c r="I23"/>
    </row>
    <row r="24" spans="1:9" ht="14.25" customHeight="1">
      <c r="A24" s="2" t="str">
        <f>VLOOKUP(C24,'Base Entités2025'!A:L,3,FALSE)</f>
        <v>Restauration Collective</v>
      </c>
      <c r="B24" s="44" t="str">
        <f>VLOOKUP(C24,'Base Entités2025'!$A:$L,5,FALSE)</f>
        <v>SOGERES</v>
      </c>
      <c r="C24" s="758" t="s">
        <v>1068</v>
      </c>
      <c r="D24" s="757">
        <v>0</v>
      </c>
      <c r="E24" s="757">
        <v>0</v>
      </c>
      <c r="F24" s="757">
        <v>0</v>
      </c>
      <c r="G24" s="757">
        <v>0</v>
      </c>
      <c r="I24"/>
    </row>
    <row r="25" spans="1:9" ht="14.25" customHeight="1">
      <c r="A25" s="2" t="str">
        <f>VLOOKUP(C25,'Base Entités2025'!A:L,3,FALSE)</f>
        <v>Distributeur</v>
      </c>
      <c r="B25" s="44" t="str">
        <f>VLOOKUP(C25,'Base Entités2025'!$A:$L,5,FALSE)</f>
        <v>MIYAM</v>
      </c>
      <c r="C25" s="758" t="s">
        <v>1227</v>
      </c>
      <c r="D25" s="757">
        <v>700.61000000000013</v>
      </c>
      <c r="E25" s="757">
        <v>444.52000000000004</v>
      </c>
      <c r="F25" s="757">
        <v>722.05000000000007</v>
      </c>
      <c r="G25" s="757">
        <v>1867.1800000000003</v>
      </c>
      <c r="I25"/>
    </row>
    <row r="26" spans="1:9" ht="14.25" customHeight="1">
      <c r="A26" s="2" t="str">
        <f>VLOOKUP(C26,'Base Entités2025'!A:L,3,FALSE)</f>
        <v>Industriel</v>
      </c>
      <c r="B26" s="44">
        <f>VLOOKUP(C26,'Base Entités2025'!$A:$L,5,FALSE)</f>
        <v>0</v>
      </c>
      <c r="C26" s="758" t="s">
        <v>1209</v>
      </c>
      <c r="D26" s="757">
        <v>789.39999999999986</v>
      </c>
      <c r="E26" s="757">
        <v>618.70000000000005</v>
      </c>
      <c r="F26" s="757">
        <v>300.56</v>
      </c>
      <c r="G26" s="757">
        <v>1708.6599999999999</v>
      </c>
      <c r="I26"/>
    </row>
    <row r="27" spans="1:9" ht="14.25" customHeight="1">
      <c r="A27" s="2" t="str">
        <f>VLOOKUP(C27,'Base Entités2025'!A:L,3,FALSE)</f>
        <v>Evenementiel</v>
      </c>
      <c r="B27" s="44" t="str">
        <f>VLOOKUP(C27,'Base Entités2025'!$A:$L,5,FALSE)</f>
        <v>Boire et Manger</v>
      </c>
      <c r="C27" s="758" t="s">
        <v>331</v>
      </c>
      <c r="D27" s="757">
        <v>2366</v>
      </c>
      <c r="E27" s="757">
        <v>2320.6400000000003</v>
      </c>
      <c r="F27" s="757">
        <v>742.65</v>
      </c>
      <c r="G27" s="757">
        <v>5429.29</v>
      </c>
      <c r="I27"/>
    </row>
    <row r="28" spans="1:9" ht="14.25" customHeight="1">
      <c r="A28" s="2" t="str">
        <f>VLOOKUP(C28,'Base Entités2025'!A:L,3,FALSE)</f>
        <v>Restauration Commerciale</v>
      </c>
      <c r="B28" s="44" t="str">
        <f>VLOOKUP(C28,'Base Entités2025'!$A:$L,5,FALSE)</f>
        <v>KFC</v>
      </c>
      <c r="C28" t="s">
        <v>657</v>
      </c>
      <c r="D28" s="244">
        <v>78.7</v>
      </c>
      <c r="E28" s="244">
        <v>111.7</v>
      </c>
      <c r="F28" s="244">
        <v>16</v>
      </c>
      <c r="G28" s="244">
        <v>206.4</v>
      </c>
      <c r="I28"/>
    </row>
    <row r="29" spans="1:9" ht="14.25" customHeight="1">
      <c r="A29" s="2" t="str">
        <f>VLOOKUP(C29,'Base Entités2025'!A:L,3,FALSE)</f>
        <v>Restauration Collective</v>
      </c>
      <c r="B29" s="44">
        <f>VLOOKUP(C29,'Base Entités2025'!$A:$L,5,FALSE)</f>
        <v>0</v>
      </c>
      <c r="C29" t="s">
        <v>1231</v>
      </c>
      <c r="D29" s="244">
        <v>106.55</v>
      </c>
      <c r="E29" s="244">
        <v>60.5</v>
      </c>
      <c r="F29" s="244">
        <v>73.599999999999994</v>
      </c>
      <c r="G29" s="244">
        <v>240.65</v>
      </c>
      <c r="I29"/>
    </row>
    <row r="30" spans="1:9" ht="14.25" customHeight="1">
      <c r="A30" s="2" t="str">
        <f>VLOOKUP(C30,'Base Entités2025'!A:L,3,FALSE)</f>
        <v>Commandes inter-assos</v>
      </c>
      <c r="B30" s="44">
        <f>VLOOKUP(C30,'Base Entités2025'!$A:$L,5,FALSE)</f>
        <v>0</v>
      </c>
      <c r="C30" t="s">
        <v>1203</v>
      </c>
      <c r="D30" s="244">
        <v>280</v>
      </c>
      <c r="E30" s="244">
        <v>315</v>
      </c>
      <c r="F30" s="244">
        <v>350</v>
      </c>
      <c r="G30" s="244">
        <v>945</v>
      </c>
      <c r="I30"/>
    </row>
    <row r="31" spans="1:9" ht="14.25" customHeight="1">
      <c r="A31" s="2" t="str">
        <f>VLOOKUP(C31,'Base Entités2025'!A:L,3,FALSE)</f>
        <v>Evenementiel</v>
      </c>
      <c r="B31" s="44" t="str">
        <f>VLOOKUP(C31,'Base Entités2025'!$A:$L,5,FALSE)</f>
        <v>SODEXO</v>
      </c>
      <c r="C31" t="s">
        <v>1047</v>
      </c>
      <c r="E31" s="244">
        <v>305</v>
      </c>
      <c r="F31" s="244"/>
      <c r="G31" s="244">
        <v>305</v>
      </c>
      <c r="I31"/>
    </row>
    <row r="32" spans="1:9" ht="14.25" customHeight="1">
      <c r="A32" s="2" t="str">
        <f>VLOOKUP(C32,'Base Entités2025'!A:L,3,FALSE)</f>
        <v>Evenementiel</v>
      </c>
      <c r="B32" s="44" t="str">
        <f>VLOOKUP(C32,'Base Entités2025'!$A:$L,5,FALSE)</f>
        <v>SODEXO</v>
      </c>
      <c r="C32" t="s">
        <v>1256</v>
      </c>
      <c r="D32" s="244">
        <v>109</v>
      </c>
      <c r="E32" s="244">
        <v>153.56</v>
      </c>
      <c r="F32" s="244">
        <v>1471.3</v>
      </c>
      <c r="G32" s="244">
        <v>1733.86</v>
      </c>
      <c r="I32"/>
    </row>
    <row r="33" spans="1:9" ht="15" customHeight="1">
      <c r="A33" s="2" t="str">
        <f>VLOOKUP(C33,'Base Entités2025'!A:L,3,FALSE)</f>
        <v>Association</v>
      </c>
      <c r="B33" s="44" t="str">
        <f>VLOOKUP(C33,'Base Entités2025'!$A:$L,5,FALSE)</f>
        <v>APPUI - AU BON TRANSIT</v>
      </c>
      <c r="C33" t="s">
        <v>1265</v>
      </c>
      <c r="D33" s="244">
        <v>1772.5</v>
      </c>
      <c r="F33" s="244"/>
      <c r="G33" s="244">
        <v>1772.5</v>
      </c>
      <c r="I33"/>
    </row>
    <row r="34" spans="1:9" ht="14.25" customHeight="1">
      <c r="A34" s="2" t="str">
        <f>VLOOKUP(C34,'Base Entités2025'!A:L,3,FALSE)</f>
        <v>Evenementiel</v>
      </c>
      <c r="B34" s="44" t="str">
        <f>VLOOKUP(C34,'Base Entités2025'!$A:$L,5,FALSE)</f>
        <v>TOPIVO</v>
      </c>
      <c r="C34" t="s">
        <v>1125</v>
      </c>
      <c r="F34" s="244">
        <v>197.2</v>
      </c>
      <c r="G34" s="244">
        <v>197.2</v>
      </c>
      <c r="I34"/>
    </row>
    <row r="35" spans="1:9" ht="14.25" customHeight="1">
      <c r="A35" s="2" t="str">
        <f>VLOOKUP(C35,'Base Entités2025'!A:L,3,FALSE)</f>
        <v>Association</v>
      </c>
      <c r="B35" s="44" t="str">
        <f>VLOOKUP(C35,'Base Entités2025'!$A:$L,5,FALSE)</f>
        <v>BAPIF</v>
      </c>
      <c r="C35" t="s">
        <v>1332</v>
      </c>
      <c r="D35" s="244">
        <v>356</v>
      </c>
      <c r="E35" s="244">
        <v>475</v>
      </c>
      <c r="F35" s="244">
        <v>657.5</v>
      </c>
      <c r="G35" s="244">
        <v>1488.5</v>
      </c>
      <c r="I35"/>
    </row>
    <row r="36" spans="1:9" ht="14.25" customHeight="1">
      <c r="A36" s="2" t="str">
        <f>VLOOKUP(C36,'Base Entités2025'!A:L,3,FALSE)</f>
        <v>Restauration Collective</v>
      </c>
      <c r="B36" s="44" t="str">
        <f>VLOOKUP(C36,'Base Entités2025'!$A:$L,5,FALSE)</f>
        <v>Caisse des ecoles</v>
      </c>
      <c r="C36" t="s">
        <v>353</v>
      </c>
      <c r="D36" s="244">
        <v>74.599999999999994</v>
      </c>
      <c r="E36" s="244">
        <v>41</v>
      </c>
      <c r="F36" s="244"/>
      <c r="G36" s="244">
        <v>115.6</v>
      </c>
      <c r="I36"/>
    </row>
    <row r="37" spans="1:9" ht="14.25" customHeight="1">
      <c r="A37" s="2" t="str">
        <f>VLOOKUP(C37,'Base Entités2025'!A:L,3,FALSE)</f>
        <v>Evenementiel</v>
      </c>
      <c r="B37" s="44" t="str">
        <f>VLOOKUP(C37,'Base Entités2025'!$A:$L,5,FALSE)</f>
        <v>Horeto</v>
      </c>
      <c r="C37" t="s">
        <v>1298</v>
      </c>
      <c r="E37" s="244">
        <v>215.2</v>
      </c>
      <c r="F37" s="244">
        <v>82.35</v>
      </c>
      <c r="G37" s="244">
        <v>297.54999999999995</v>
      </c>
      <c r="I37"/>
    </row>
    <row r="38" spans="1:9" ht="14.25" customHeight="1">
      <c r="A38" s="2" t="str">
        <f>VLOOKUP(C38,'Base Entités2025'!A:L,3,FALSE)</f>
        <v>Distributeur</v>
      </c>
      <c r="B38" s="44" t="str">
        <f>VLOOKUP(C38,'Base Entités2025'!$A:$L,5,FALSE)</f>
        <v>Franprix</v>
      </c>
      <c r="C38" t="s">
        <v>1283</v>
      </c>
      <c r="D38" s="244">
        <v>20.5</v>
      </c>
      <c r="E38" s="244">
        <v>12</v>
      </c>
      <c r="F38" s="244"/>
      <c r="G38" s="244">
        <v>32.5</v>
      </c>
      <c r="I38"/>
    </row>
    <row r="39" spans="1:9" ht="14.25" customHeight="1">
      <c r="A39" s="2" t="str">
        <f>VLOOKUP(C39,'Base Entités2025'!A:L,3,FALSE)</f>
        <v>Evenementiel</v>
      </c>
      <c r="B39" s="44" t="str">
        <f>VLOOKUP(C39,'Base Entités2025'!$A:$L,5,FALSE)</f>
        <v>Châteauform Learning Lab</v>
      </c>
      <c r="C39" t="s">
        <v>1375</v>
      </c>
      <c r="D39" s="244">
        <v>5.1420000000000003</v>
      </c>
      <c r="F39" s="244"/>
      <c r="G39" s="244">
        <v>5.1420000000000003</v>
      </c>
      <c r="I39"/>
    </row>
    <row r="40" spans="1:9" ht="14.25" customHeight="1">
      <c r="A40" s="2" t="str">
        <f>VLOOKUP(C40,'Base Entités2025'!A:L,3,FALSE)</f>
        <v>Commandes inter-assos</v>
      </c>
      <c r="B40" s="44" t="str">
        <f>VLOOKUP(C40,'Base Entités2025'!$A:$L,5,FALSE)</f>
        <v>LA TABLE DE CANA</v>
      </c>
      <c r="C40" t="s">
        <v>1377</v>
      </c>
      <c r="D40" s="244">
        <v>330.75</v>
      </c>
      <c r="F40" s="244"/>
      <c r="G40" s="244">
        <v>330.75</v>
      </c>
      <c r="I40"/>
    </row>
    <row r="41" spans="1:9" ht="15" customHeight="1">
      <c r="A41" s="2" t="str">
        <f>VLOOKUP(C41,'Base Entités2025'!A:L,3,FALSE)</f>
        <v>Producteur</v>
      </c>
      <c r="B41" s="44">
        <f>VLOOKUP(C41,'Base Entités2025'!$A:$L,5,FALSE)</f>
        <v>0</v>
      </c>
      <c r="C41" t="s">
        <v>1383</v>
      </c>
      <c r="D41" s="244">
        <v>154.69</v>
      </c>
      <c r="F41" s="244"/>
      <c r="G41" s="244">
        <v>154.69</v>
      </c>
      <c r="I41"/>
    </row>
    <row r="42" spans="1:9" ht="15" customHeight="1">
      <c r="A42" s="2" t="str">
        <f>VLOOKUP(C42,'Base Entités2025'!A:L,3,FALSE)</f>
        <v>Association</v>
      </c>
      <c r="B42" s="44">
        <f>VLOOKUP(C42,'Base Entités2025'!$A:$L,5,FALSE)</f>
        <v>0</v>
      </c>
      <c r="C42" t="s">
        <v>1381</v>
      </c>
      <c r="D42" s="244">
        <v>57</v>
      </c>
      <c r="F42" s="244"/>
      <c r="G42" s="244">
        <v>57</v>
      </c>
      <c r="I42"/>
    </row>
    <row r="43" spans="1:9" ht="14.25" customHeight="1">
      <c r="A43" s="2" t="str">
        <f>VLOOKUP(C43,'Base Entités2025'!A:L,3,FALSE)</f>
        <v>Evenementiel</v>
      </c>
      <c r="B43" s="44">
        <f>VLOOKUP(C43,'Base Entités2025'!$A:$L,5,FALSE)</f>
        <v>0</v>
      </c>
      <c r="C43" t="s">
        <v>1388</v>
      </c>
      <c r="D43" s="244">
        <v>37.9</v>
      </c>
      <c r="F43" s="244"/>
      <c r="G43" s="244">
        <v>37.9</v>
      </c>
      <c r="I43"/>
    </row>
    <row r="44" spans="1:9" ht="14.25" customHeight="1">
      <c r="A44" s="2" t="str">
        <f>VLOOKUP(C44,'Base Entités2025'!A:L,3,FALSE)</f>
        <v>Producteur</v>
      </c>
      <c r="B44" s="44" t="str">
        <f>VLOOKUP(C44,'Base Entités2025'!$A:$L,5,FALSE)</f>
        <v>DADOUN</v>
      </c>
      <c r="C44" t="s">
        <v>1392</v>
      </c>
      <c r="E44" s="244">
        <v>249.98000000000002</v>
      </c>
      <c r="F44" s="244">
        <v>437.44</v>
      </c>
      <c r="G44" s="244">
        <v>687.42000000000007</v>
      </c>
      <c r="I44"/>
    </row>
    <row r="45" spans="1:9" ht="14.25" customHeight="1">
      <c r="A45" s="2" t="str">
        <f>VLOOKUP(C45,'Base Entités2025'!A:L,3,FALSE)</f>
        <v>Restauration Collective</v>
      </c>
      <c r="B45" s="44" t="str">
        <f>VLOOKUP(C45,'Base Entités2025'!$A:$L,5,FALSE)</f>
        <v>Foodles</v>
      </c>
      <c r="C45" t="s">
        <v>1386</v>
      </c>
      <c r="E45" s="244">
        <v>15.45</v>
      </c>
      <c r="F45" s="244"/>
      <c r="G45" s="244">
        <v>15.45</v>
      </c>
      <c r="I45"/>
    </row>
    <row r="46" spans="1:9" ht="14.25" customHeight="1">
      <c r="A46" s="2" t="str">
        <f>VLOOKUP(C46,'Base Entités2025'!A:L,3,FALSE)</f>
        <v>Evenementiel</v>
      </c>
      <c r="B46" s="44" t="str">
        <f>VLOOKUP(C46,'Base Entités2025'!$A:$L,5,FALSE)</f>
        <v>SODEXO</v>
      </c>
      <c r="C46" t="s">
        <v>1037</v>
      </c>
      <c r="F46" s="244">
        <v>91.84</v>
      </c>
      <c r="G46" s="244">
        <v>91.84</v>
      </c>
      <c r="I46"/>
    </row>
    <row r="47" spans="1:9" ht="14.25" customHeight="1">
      <c r="A47" s="2" t="str">
        <f>VLOOKUP(C47,'Base Entités2025'!A:L,3,FALSE)</f>
        <v>Evenementiel</v>
      </c>
      <c r="B47" s="44" t="str">
        <f>VLOOKUP(C47,'Base Entités2025'!$A:$L,5,FALSE)</f>
        <v>SODEXO</v>
      </c>
      <c r="C47" t="s">
        <v>1255</v>
      </c>
      <c r="F47" s="244">
        <v>936.45</v>
      </c>
      <c r="G47" s="244">
        <v>936.45</v>
      </c>
      <c r="I47"/>
    </row>
    <row r="48" spans="1:9" ht="14.25" customHeight="1">
      <c r="A48" s="2" t="str">
        <f>VLOOKUP(C48,'Base Entités2025'!A:L,3,FALSE)</f>
        <v>Restauration Collective</v>
      </c>
      <c r="B48" s="44" t="str">
        <f>VLOOKUP(C48,'Base Entités2025'!$A:$L,5,FALSE)</f>
        <v xml:space="preserve">Le Vélo du Soir </v>
      </c>
      <c r="C48" t="s">
        <v>1366</v>
      </c>
      <c r="F48" s="244">
        <v>15</v>
      </c>
      <c r="G48" s="244">
        <v>15</v>
      </c>
      <c r="I48"/>
    </row>
    <row r="49" spans="1:9" ht="14.25" customHeight="1">
      <c r="A49" s="2" t="e">
        <f>VLOOKUP(C49,'Base Entités2025'!A:L,3,FALSE)</f>
        <v>#N/A</v>
      </c>
      <c r="B49" s="44" t="e">
        <f>VLOOKUP(C49,'Base Entités2025'!$A:$L,5,FALSE)</f>
        <v>#N/A</v>
      </c>
      <c r="C49" t="s">
        <v>2414</v>
      </c>
      <c r="D49" s="244">
        <v>11917.562</v>
      </c>
      <c r="E49" s="244">
        <v>9814.67</v>
      </c>
      <c r="F49" s="244">
        <v>11287.720000000003</v>
      </c>
      <c r="G49" s="244">
        <v>33019.952000000005</v>
      </c>
      <c r="I49"/>
    </row>
    <row r="50" spans="1:9" ht="14.25" customHeight="1">
      <c r="A50" s="2" t="e">
        <f>VLOOKUP(C50,'Base Entités2025'!A:L,3,FALSE)</f>
        <v>#N/A</v>
      </c>
      <c r="B50" s="44" t="e">
        <f>VLOOKUP(C50,'Base Entités2025'!$A:$L,5,FALSE)</f>
        <v>#N/A</v>
      </c>
      <c r="D50"/>
      <c r="E50"/>
      <c r="I50"/>
    </row>
    <row r="51" spans="1:9" ht="14.25" customHeight="1">
      <c r="A51" s="2" t="e">
        <f>VLOOKUP(C51,'Base Entités2025'!A:L,3,FALSE)</f>
        <v>#N/A</v>
      </c>
      <c r="B51" s="44" t="e">
        <f>VLOOKUP(C51,'Base Entités2025'!$A:$L,5,FALSE)</f>
        <v>#N/A</v>
      </c>
      <c r="D51"/>
      <c r="E51"/>
      <c r="I51"/>
    </row>
    <row r="52" spans="1:9" ht="14.25" customHeight="1">
      <c r="A52" s="2" t="e">
        <f>VLOOKUP(C52,'Base Entités2025'!A:L,3,FALSE)</f>
        <v>#N/A</v>
      </c>
      <c r="B52" s="44" t="e">
        <f>VLOOKUP(C52,'Base Entités2025'!$A:$L,5,FALSE)</f>
        <v>#N/A</v>
      </c>
      <c r="D52"/>
      <c r="E52"/>
      <c r="I52"/>
    </row>
    <row r="53" spans="1:9" ht="15" customHeight="1">
      <c r="A53" s="2" t="e">
        <f>VLOOKUP(C53,'Base Entités2025'!A:L,3,FALSE)</f>
        <v>#N/A</v>
      </c>
      <c r="B53" s="44" t="e">
        <f>VLOOKUP(C53,'Base Entités2025'!$A:$L,5,FALSE)</f>
        <v>#N/A</v>
      </c>
      <c r="D53"/>
      <c r="E53"/>
      <c r="I53"/>
    </row>
    <row r="54" spans="1:9" ht="15" customHeight="1">
      <c r="A54" s="2" t="e">
        <f>VLOOKUP(C54,'Base Entités2025'!A:L,3,FALSE)</f>
        <v>#N/A</v>
      </c>
      <c r="B54" s="44" t="e">
        <f>VLOOKUP(C54,'Base Entités2025'!$A:$L,5,FALSE)</f>
        <v>#N/A</v>
      </c>
      <c r="D54"/>
      <c r="E54"/>
      <c r="I54"/>
    </row>
    <row r="55" spans="1:9" ht="15" customHeight="1">
      <c r="A55" s="2" t="e">
        <f>VLOOKUP(C55,'Base Entités2025'!A:L,3,FALSE)</f>
        <v>#N/A</v>
      </c>
      <c r="B55" s="44" t="e">
        <f>VLOOKUP(C55,'Base Entités2025'!$A:$L,5,FALSE)</f>
        <v>#N/A</v>
      </c>
      <c r="D55"/>
      <c r="E55"/>
      <c r="I55"/>
    </row>
    <row r="56" spans="1:9" ht="15" customHeight="1">
      <c r="A56" s="2" t="e">
        <f>VLOOKUP(C56,'Base Entités2025'!A:L,3,FALSE)</f>
        <v>#N/A</v>
      </c>
      <c r="B56" s="44" t="e">
        <f>VLOOKUP(C56,'Base Entités2025'!$A:$L,5,FALSE)</f>
        <v>#N/A</v>
      </c>
      <c r="D56"/>
      <c r="E56"/>
      <c r="I56"/>
    </row>
    <row r="57" spans="1:9" ht="15" customHeight="1">
      <c r="A57" s="2" t="e">
        <f>VLOOKUP(C57,'Base Entités2025'!A:L,3,FALSE)</f>
        <v>#N/A</v>
      </c>
      <c r="B57" s="44" t="e">
        <f>VLOOKUP(C57,'Base Entités2025'!$A:$L,5,FALSE)</f>
        <v>#N/A</v>
      </c>
      <c r="D57"/>
      <c r="E57"/>
      <c r="I57"/>
    </row>
    <row r="58" spans="1:9" ht="15" customHeight="1">
      <c r="A58" s="2" t="e">
        <f>VLOOKUP(C58,'Base Entités2025'!A:L,3,FALSE)</f>
        <v>#N/A</v>
      </c>
      <c r="B58" s="44" t="e">
        <f>VLOOKUP(C58,'Base Entités2025'!$A:$L,5,FALSE)</f>
        <v>#N/A</v>
      </c>
      <c r="D58"/>
      <c r="E58"/>
      <c r="I58"/>
    </row>
    <row r="59" spans="1:9" ht="15" customHeight="1">
      <c r="A59" s="2" t="e">
        <f>VLOOKUP(C59,'Base Entités2025'!A:L,3,FALSE)</f>
        <v>#N/A</v>
      </c>
      <c r="B59" s="44" t="e">
        <f>VLOOKUP(C59,'Base Entités2025'!$A:$L,5,FALSE)</f>
        <v>#N/A</v>
      </c>
      <c r="D59"/>
      <c r="E59"/>
      <c r="I59"/>
    </row>
    <row r="60" spans="1:9" ht="15" customHeight="1">
      <c r="A60" s="2" t="e">
        <f>VLOOKUP(C60,'Base Entités2025'!A:L,3,FALSE)</f>
        <v>#N/A</v>
      </c>
      <c r="B60" s="44" t="e">
        <f>VLOOKUP(C60,'Base Entités2025'!$A:$L,5,FALSE)</f>
        <v>#N/A</v>
      </c>
      <c r="D60"/>
      <c r="E60"/>
      <c r="I60"/>
    </row>
    <row r="61" spans="1:9" ht="15" customHeight="1">
      <c r="A61" s="2" t="e">
        <f>VLOOKUP(C61,'Base Entités2025'!A:L,3,FALSE)</f>
        <v>#N/A</v>
      </c>
      <c r="B61" s="44" t="e">
        <f>VLOOKUP(C61,'Base Entités2025'!$A:$L,5,FALSE)</f>
        <v>#N/A</v>
      </c>
      <c r="D61"/>
      <c r="E61"/>
      <c r="I61"/>
    </row>
    <row r="62" spans="1:9" ht="15" customHeight="1">
      <c r="A62" s="2" t="e">
        <f>VLOOKUP(C62,'Base Entités2025'!A:L,3,FALSE)</f>
        <v>#N/A</v>
      </c>
      <c r="B62" s="44" t="e">
        <f>VLOOKUP(C62,'Base Entités2025'!$A:$L,5,FALSE)</f>
        <v>#N/A</v>
      </c>
      <c r="D62"/>
      <c r="E62"/>
      <c r="I62"/>
    </row>
    <row r="63" spans="1:9" ht="15" customHeight="1">
      <c r="A63" s="2" t="e">
        <f>VLOOKUP(C63,'Base Entités2025'!A:L,3,FALSE)</f>
        <v>#N/A</v>
      </c>
      <c r="B63" s="44" t="e">
        <f>VLOOKUP(C63,'Base Entités2025'!$A:$L,5,FALSE)</f>
        <v>#N/A</v>
      </c>
      <c r="D63"/>
      <c r="E63"/>
      <c r="I63"/>
    </row>
    <row r="64" spans="1:9" ht="15" customHeight="1">
      <c r="A64" s="2" t="e">
        <f>VLOOKUP(C64,'Base Entités2025'!A:L,3,FALSE)</f>
        <v>#N/A</v>
      </c>
      <c r="B64" s="44" t="e">
        <f>VLOOKUP(C64,'Base Entités2025'!$A:$L,5,FALSE)</f>
        <v>#N/A</v>
      </c>
      <c r="D64"/>
      <c r="E64"/>
      <c r="I64"/>
    </row>
    <row r="65" spans="1:9" ht="15" customHeight="1">
      <c r="A65" s="2" t="e">
        <f>VLOOKUP(C65,'Base Entités2025'!A:L,3,FALSE)</f>
        <v>#N/A</v>
      </c>
      <c r="B65" s="44" t="e">
        <f>VLOOKUP(C65,'Base Entités2025'!$A:$L,5,FALSE)</f>
        <v>#N/A</v>
      </c>
      <c r="D65"/>
      <c r="E65"/>
      <c r="I65"/>
    </row>
    <row r="66" spans="1:9" ht="15" customHeight="1">
      <c r="A66" s="2" t="e">
        <f>VLOOKUP(C66,'Base Entités2025'!A:L,3,FALSE)</f>
        <v>#N/A</v>
      </c>
      <c r="B66" s="44" t="e">
        <f>VLOOKUP(C66,'Base Entités2025'!$A:$L,5,FALSE)</f>
        <v>#N/A</v>
      </c>
      <c r="D66"/>
      <c r="E66"/>
      <c r="I66"/>
    </row>
    <row r="67" spans="1:9" ht="15" customHeight="1">
      <c r="A67" s="2" t="e">
        <f>VLOOKUP(C67,'Base Entités2025'!A:L,3,FALSE)</f>
        <v>#N/A</v>
      </c>
      <c r="B67" s="44" t="e">
        <f>VLOOKUP(C67,'Base Entités2025'!$A:$L,5,FALSE)</f>
        <v>#N/A</v>
      </c>
      <c r="D67"/>
      <c r="E67"/>
      <c r="I67"/>
    </row>
    <row r="68" spans="1:9" ht="14.25" customHeight="1">
      <c r="A68" s="2" t="e">
        <f>VLOOKUP(C68,'Base Entités2025'!A:L,3,FALSE)</f>
        <v>#N/A</v>
      </c>
      <c r="B68" s="44" t="e">
        <f>VLOOKUP(C68,'Base Entités2025'!$A:$L,5,FALSE)</f>
        <v>#N/A</v>
      </c>
      <c r="D68"/>
      <c r="E68"/>
      <c r="I68"/>
    </row>
    <row r="69" spans="1:9" ht="14.25" customHeight="1">
      <c r="A69" s="2" t="e">
        <f>VLOOKUP(C69,'Base Entités2025'!A:L,3,FALSE)</f>
        <v>#N/A</v>
      </c>
      <c r="B69" s="44" t="e">
        <f>VLOOKUP(C69,'Base Entités2025'!$A:$L,5,FALSE)</f>
        <v>#N/A</v>
      </c>
      <c r="D69"/>
      <c r="E69"/>
      <c r="I69"/>
    </row>
    <row r="70" spans="1:9" ht="14.25" customHeight="1">
      <c r="A70" s="2" t="e">
        <f>VLOOKUP(C70,'Base Entités2025'!A:L,3,FALSE)</f>
        <v>#N/A</v>
      </c>
      <c r="B70" s="44" t="e">
        <f>VLOOKUP(C70,'Base Entités2025'!$A:$L,5,FALSE)</f>
        <v>#N/A</v>
      </c>
      <c r="D70"/>
      <c r="E70"/>
      <c r="I70"/>
    </row>
    <row r="71" spans="1:9" ht="14.25" customHeight="1">
      <c r="A71" s="2" t="e">
        <f>VLOOKUP(C71,'Base Entités2025'!A:L,3,FALSE)</f>
        <v>#N/A</v>
      </c>
      <c r="B71" s="44" t="e">
        <f>VLOOKUP(C71,'Base Entités2025'!$A:$L,5,FALSE)</f>
        <v>#N/A</v>
      </c>
      <c r="D71"/>
      <c r="E71"/>
      <c r="I71"/>
    </row>
    <row r="72" spans="1:9" ht="14.25" customHeight="1">
      <c r="A72" s="2" t="e">
        <f>VLOOKUP(C72,'Base Entités2025'!A:L,3,FALSE)</f>
        <v>#N/A</v>
      </c>
      <c r="B72" s="44" t="e">
        <f>VLOOKUP(C72,'Base Entités2025'!$A:$L,5,FALSE)</f>
        <v>#N/A</v>
      </c>
      <c r="D72"/>
      <c r="E72"/>
      <c r="I72"/>
    </row>
    <row r="73" spans="1:9" ht="14.25" customHeight="1">
      <c r="A73" s="2" t="e">
        <f>VLOOKUP(C73,'Base Entités2025'!A:L,3,FALSE)</f>
        <v>#N/A</v>
      </c>
      <c r="B73" s="44" t="e">
        <f>VLOOKUP(C73,'Base Entités2025'!$A:$L,5,FALSE)</f>
        <v>#N/A</v>
      </c>
      <c r="D73"/>
      <c r="E73"/>
      <c r="I73"/>
    </row>
    <row r="74" spans="1:9" ht="14.25" customHeight="1">
      <c r="A74" s="2" t="e">
        <f>VLOOKUP(C74,'Base Entités2025'!A:L,3,FALSE)</f>
        <v>#N/A</v>
      </c>
      <c r="B74" s="44" t="e">
        <f>VLOOKUP(C74,'Base Entités2025'!$A:$L,5,FALSE)</f>
        <v>#N/A</v>
      </c>
      <c r="D74"/>
      <c r="E74"/>
      <c r="I74"/>
    </row>
    <row r="75" spans="1:9" ht="14.25" customHeight="1">
      <c r="A75" s="2" t="e">
        <f>VLOOKUP(C75,'Base Entités2025'!A:L,3,FALSE)</f>
        <v>#N/A</v>
      </c>
      <c r="B75" s="44" t="e">
        <f>VLOOKUP(C75,'Base Entités2025'!$A:$L,5,FALSE)</f>
        <v>#N/A</v>
      </c>
      <c r="D75"/>
      <c r="E75"/>
      <c r="I75"/>
    </row>
    <row r="76" spans="1:9" ht="14.25" customHeight="1">
      <c r="A76" s="2" t="e">
        <f>VLOOKUP(C76,'Base Entités2025'!A:L,3,FALSE)</f>
        <v>#N/A</v>
      </c>
      <c r="B76" s="44" t="e">
        <f>VLOOKUP(C76,'Base Entités2025'!$A:$L,5,FALSE)</f>
        <v>#N/A</v>
      </c>
      <c r="D76"/>
      <c r="E76"/>
      <c r="I76"/>
    </row>
    <row r="77" spans="1:9" ht="14.25" customHeight="1">
      <c r="A77" s="2" t="e">
        <f>VLOOKUP(C77,'Base Entités2025'!A:L,3,FALSE)</f>
        <v>#N/A</v>
      </c>
      <c r="B77" s="44" t="e">
        <f>VLOOKUP(C77,'Base Entités2025'!$A:$L,5,FALSE)</f>
        <v>#N/A</v>
      </c>
      <c r="D77"/>
      <c r="E77"/>
      <c r="I77"/>
    </row>
    <row r="78" spans="1:9" ht="14.25" customHeight="1">
      <c r="A78" s="2" t="e">
        <f>VLOOKUP(C78,'Base Entités2025'!A:L,3,FALSE)</f>
        <v>#N/A</v>
      </c>
      <c r="B78" s="44" t="e">
        <f>VLOOKUP(C78,'Base Entités2025'!$A:$L,5,FALSE)</f>
        <v>#N/A</v>
      </c>
      <c r="D78"/>
      <c r="E78"/>
      <c r="I78"/>
    </row>
    <row r="79" spans="1:9" ht="14.25" customHeight="1">
      <c r="A79" s="2" t="e">
        <f>VLOOKUP(C79,'Base Entités2025'!A:L,3,FALSE)</f>
        <v>#N/A</v>
      </c>
      <c r="B79" s="44" t="e">
        <f>VLOOKUP(C79,'Base Entités2025'!$A:$L,5,FALSE)</f>
        <v>#N/A</v>
      </c>
      <c r="D79"/>
      <c r="E79"/>
      <c r="I79"/>
    </row>
    <row r="80" spans="1:9" ht="14.25" customHeight="1">
      <c r="A80" s="2" t="e">
        <f>VLOOKUP(C80,'Base Entités2025'!A:L,3,FALSE)</f>
        <v>#N/A</v>
      </c>
      <c r="B80" s="44" t="e">
        <f>VLOOKUP(C80,'Base Entités2025'!$A:$L,5,FALSE)</f>
        <v>#N/A</v>
      </c>
      <c r="D80"/>
      <c r="E80"/>
      <c r="I80"/>
    </row>
    <row r="81" spans="1:9" ht="14.25" customHeight="1">
      <c r="A81" s="2" t="e">
        <f>VLOOKUP(C81,'Base Entités2025'!A:L,3,FALSE)</f>
        <v>#N/A</v>
      </c>
      <c r="B81" s="44" t="e">
        <f>VLOOKUP(C81,'Base Entités2025'!$A:$L,5,FALSE)</f>
        <v>#N/A</v>
      </c>
      <c r="D81"/>
      <c r="E81"/>
      <c r="I81"/>
    </row>
    <row r="82" spans="1:9" ht="14.25" customHeight="1">
      <c r="A82" s="2" t="e">
        <f>VLOOKUP(C82,'Base Entités2025'!A:L,3,FALSE)</f>
        <v>#N/A</v>
      </c>
      <c r="B82" s="44" t="e">
        <f>VLOOKUP(C82,'Base Entités2025'!$A:$L,5,FALSE)</f>
        <v>#N/A</v>
      </c>
      <c r="D82"/>
      <c r="E82"/>
      <c r="I82"/>
    </row>
    <row r="83" spans="1:9" ht="14.25" customHeight="1">
      <c r="A83" s="2" t="e">
        <f>VLOOKUP(C83,'Base Entités2025'!A:L,3,FALSE)</f>
        <v>#N/A</v>
      </c>
      <c r="B83" s="44" t="e">
        <f>VLOOKUP(C83,'Base Entités2025'!$A:$L,5,FALSE)</f>
        <v>#N/A</v>
      </c>
      <c r="D83"/>
      <c r="E83"/>
      <c r="I83"/>
    </row>
    <row r="84" spans="1:9" ht="14.25" customHeight="1">
      <c r="A84" s="2" t="e">
        <f>VLOOKUP(C84,'Base Entités2025'!A:L,3,FALSE)</f>
        <v>#N/A</v>
      </c>
      <c r="B84" s="44" t="e">
        <f>VLOOKUP(C84,'Base Entités2025'!$A:$L,5,FALSE)</f>
        <v>#N/A</v>
      </c>
      <c r="D84"/>
      <c r="E84"/>
      <c r="I84"/>
    </row>
    <row r="85" spans="1:9" ht="14.25" customHeight="1">
      <c r="A85" s="2" t="e">
        <f>VLOOKUP(C85,'Base Entités2025'!A:L,3,FALSE)</f>
        <v>#N/A</v>
      </c>
      <c r="B85" s="44" t="e">
        <f>VLOOKUP(C85,'Base Entités2025'!$A:$L,5,FALSE)</f>
        <v>#N/A</v>
      </c>
      <c r="D85"/>
      <c r="E85"/>
      <c r="I85"/>
    </row>
    <row r="86" spans="1:9" ht="14.25" customHeight="1">
      <c r="A86" s="2" t="e">
        <f>VLOOKUP(C86,'Base Entités2025'!A:L,3,FALSE)</f>
        <v>#N/A</v>
      </c>
      <c r="B86" s="44" t="e">
        <f>VLOOKUP(C86,'Base Entités2025'!$A:$L,5,FALSE)</f>
        <v>#N/A</v>
      </c>
      <c r="D86"/>
      <c r="E86"/>
      <c r="I86"/>
    </row>
    <row r="87" spans="1:9" ht="14.25" customHeight="1">
      <c r="A87" s="2" t="e">
        <f>VLOOKUP(C87,'Base Entités2025'!A:L,3,FALSE)</f>
        <v>#N/A</v>
      </c>
      <c r="B87" s="44" t="e">
        <f>VLOOKUP(C87,'Base Entités2025'!$A:$L,5,FALSE)</f>
        <v>#N/A</v>
      </c>
      <c r="D87"/>
      <c r="E87"/>
      <c r="I87"/>
    </row>
    <row r="88" spans="1:9" ht="14.25" customHeight="1">
      <c r="A88" s="2" t="e">
        <f>VLOOKUP(C88,'Base Entités2025'!A:L,3,FALSE)</f>
        <v>#N/A</v>
      </c>
      <c r="B88" s="44" t="e">
        <f>VLOOKUP(C88,'Base Entités2025'!$A:$L,5,FALSE)</f>
        <v>#N/A</v>
      </c>
      <c r="D88"/>
      <c r="E88"/>
      <c r="I88"/>
    </row>
    <row r="89" spans="1:9" ht="14.25" customHeight="1">
      <c r="A89" s="2" t="e">
        <f>VLOOKUP(C89,'Base Entités2025'!A:L,3,FALSE)</f>
        <v>#N/A</v>
      </c>
      <c r="B89" s="44" t="e">
        <f>VLOOKUP(C89,'Base Entités2025'!$A:$L,5,FALSE)</f>
        <v>#N/A</v>
      </c>
      <c r="D89"/>
      <c r="E89"/>
      <c r="I89"/>
    </row>
    <row r="90" spans="1:9" ht="14.25" customHeight="1">
      <c r="A90" s="2" t="e">
        <f>VLOOKUP(C90,'Base Entités2025'!A:L,3,FALSE)</f>
        <v>#N/A</v>
      </c>
      <c r="B90" s="44" t="e">
        <f>VLOOKUP(C90,'Base Entités2025'!$A:$L,5,FALSE)</f>
        <v>#N/A</v>
      </c>
      <c r="D90"/>
      <c r="E90"/>
      <c r="I90"/>
    </row>
    <row r="91" spans="1:9" ht="14.25" customHeight="1">
      <c r="A91" s="2" t="e">
        <f>VLOOKUP(C91,'Base Entités2025'!A:L,3,FALSE)</f>
        <v>#N/A</v>
      </c>
      <c r="B91" s="44" t="e">
        <f>VLOOKUP(C91,'Base Entités2025'!$A:$L,5,FALSE)</f>
        <v>#N/A</v>
      </c>
      <c r="D91"/>
      <c r="E91"/>
      <c r="I91"/>
    </row>
    <row r="92" spans="1:9" ht="14.25" customHeight="1">
      <c r="A92" s="2" t="e">
        <f>VLOOKUP(C92,'Base Entités2025'!A:L,3,FALSE)</f>
        <v>#N/A</v>
      </c>
      <c r="B92" s="44" t="e">
        <f>VLOOKUP(C92,'Base Entités2025'!$A:$L,5,FALSE)</f>
        <v>#N/A</v>
      </c>
      <c r="D92"/>
      <c r="E92"/>
      <c r="I92"/>
    </row>
    <row r="93" spans="1:9" ht="14.25" customHeight="1">
      <c r="A93" s="2" t="e">
        <f>VLOOKUP(C93,'Base Entités2025'!A:L,3,FALSE)</f>
        <v>#N/A</v>
      </c>
      <c r="B93" s="44" t="e">
        <f>VLOOKUP(C93,'Base Entités2025'!$A:$L,5,FALSE)</f>
        <v>#N/A</v>
      </c>
      <c r="D93"/>
      <c r="E93"/>
      <c r="I93"/>
    </row>
    <row r="94" spans="1:9" ht="14.25" customHeight="1">
      <c r="A94" s="2" t="e">
        <f>VLOOKUP(C94,'Base Entités2025'!A:L,3,FALSE)</f>
        <v>#N/A</v>
      </c>
      <c r="B94" s="44" t="e">
        <f>VLOOKUP(C94,'Base Entités2025'!$A:$L,5,FALSE)</f>
        <v>#N/A</v>
      </c>
      <c r="D94"/>
      <c r="E94"/>
      <c r="I94"/>
    </row>
    <row r="95" spans="1:9" ht="14.25" customHeight="1">
      <c r="A95" s="2" t="e">
        <f>VLOOKUP(C95,'Base Entités2025'!A:L,3,FALSE)</f>
        <v>#N/A</v>
      </c>
      <c r="B95" s="44" t="e">
        <f>VLOOKUP(C95,'Base Entités2025'!$A:$L,5,FALSE)</f>
        <v>#N/A</v>
      </c>
      <c r="D95"/>
      <c r="E95"/>
      <c r="I95"/>
    </row>
    <row r="96" spans="1:9" ht="14.25" customHeight="1">
      <c r="A96" s="2" t="e">
        <f>VLOOKUP(C96,'Base Entités2025'!A:L,3,FALSE)</f>
        <v>#N/A</v>
      </c>
      <c r="B96" s="44" t="e">
        <f>VLOOKUP(C96,'Base Entités2025'!$A:$L,5,FALSE)</f>
        <v>#N/A</v>
      </c>
      <c r="D96"/>
      <c r="E96"/>
      <c r="I96"/>
    </row>
    <row r="97" spans="1:9" ht="14.25" customHeight="1">
      <c r="A97" s="2" t="e">
        <f>VLOOKUP(C97,'Base Entités2025'!A:L,3,FALSE)</f>
        <v>#N/A</v>
      </c>
      <c r="B97" s="44" t="e">
        <f>VLOOKUP(C97,'Base Entités2025'!$A:$L,5,FALSE)</f>
        <v>#N/A</v>
      </c>
      <c r="D97"/>
      <c r="E97"/>
      <c r="I97"/>
    </row>
    <row r="98" spans="1:9" ht="14.25" customHeight="1">
      <c r="A98" s="2"/>
      <c r="B98" s="44"/>
      <c r="D98"/>
      <c r="E98"/>
      <c r="I98"/>
    </row>
    <row r="99" spans="1:9" ht="14.25" customHeight="1">
      <c r="A99" s="2"/>
      <c r="B99" s="2"/>
      <c r="D99"/>
      <c r="E99"/>
      <c r="I99"/>
    </row>
    <row r="100" spans="1:9" ht="14.25" customHeight="1">
      <c r="A100" s="2"/>
      <c r="B100" s="2"/>
      <c r="D100"/>
      <c r="E100"/>
      <c r="I100"/>
    </row>
    <row r="101" spans="1:9" ht="14.25" customHeight="1">
      <c r="A101" s="2"/>
      <c r="B101" s="2"/>
      <c r="D101"/>
      <c r="E101"/>
      <c r="I101"/>
    </row>
    <row r="102" spans="1:9" ht="14.25" customHeight="1">
      <c r="A102" s="2"/>
      <c r="B102" s="2"/>
    </row>
    <row r="103" spans="1:9" ht="14.25" customHeight="1">
      <c r="A103" s="2"/>
      <c r="B103" s="2"/>
    </row>
    <row r="104" spans="1:9" ht="14.25" customHeight="1">
      <c r="A104" s="2"/>
      <c r="B104" s="2"/>
    </row>
    <row r="105" spans="1:9" ht="14.25" customHeight="1">
      <c r="A105" s="2"/>
      <c r="B105" s="2"/>
    </row>
    <row r="106" spans="1:9" ht="14.25" customHeight="1">
      <c r="A106" s="2"/>
      <c r="B106" s="2"/>
    </row>
    <row r="107" spans="1:9" ht="14.25" customHeight="1">
      <c r="A107" s="2"/>
      <c r="B107" s="2"/>
    </row>
    <row r="108" spans="1:9" ht="14.25" customHeight="1">
      <c r="A108" s="2"/>
      <c r="B108" s="2"/>
    </row>
    <row r="109" spans="1:9" ht="14.25" customHeight="1">
      <c r="A109" s="2"/>
      <c r="B109" s="2"/>
    </row>
    <row r="110" spans="1:9" ht="14.25" customHeight="1">
      <c r="A110" s="2"/>
      <c r="B110" s="2"/>
    </row>
    <row r="111" spans="1:9" ht="14.25" customHeight="1">
      <c r="A111" s="2"/>
      <c r="B111" s="2"/>
    </row>
    <row r="112" spans="1:9" ht="14.25" customHeight="1">
      <c r="A112" s="2"/>
      <c r="B112" s="2"/>
    </row>
    <row r="113" spans="1:2" ht="14.25" customHeight="1">
      <c r="A113" s="2"/>
      <c r="B113" s="2"/>
    </row>
    <row r="114" spans="1:2" ht="14.25" customHeight="1">
      <c r="A114" s="2"/>
      <c r="B114" s="2"/>
    </row>
    <row r="115" spans="1:2" ht="14.25" customHeight="1">
      <c r="A115" s="2"/>
      <c r="B115" s="2"/>
    </row>
    <row r="116" spans="1:2" ht="14.25" customHeight="1">
      <c r="A116" s="2"/>
      <c r="B116" s="2"/>
    </row>
    <row r="117" spans="1:2" ht="14.25" customHeight="1">
      <c r="A117" s="2"/>
      <c r="B117" s="2"/>
    </row>
    <row r="118" spans="1:2" ht="14.25" customHeight="1">
      <c r="A118" s="2"/>
      <c r="B118" s="2"/>
    </row>
    <row r="119" spans="1:2" ht="14.25" customHeight="1">
      <c r="A119" s="2"/>
      <c r="B119" s="2"/>
    </row>
    <row r="120" spans="1:2" ht="14.25" customHeight="1">
      <c r="A120" s="2"/>
      <c r="B120" s="2"/>
    </row>
    <row r="121" spans="1:2" ht="14.25" customHeight="1">
      <c r="A121" s="2"/>
      <c r="B121" s="2"/>
    </row>
    <row r="122" spans="1:2" ht="14.25" customHeight="1">
      <c r="A122" s="2"/>
      <c r="B122" s="2"/>
    </row>
    <row r="123" spans="1:2" ht="14.25" customHeight="1">
      <c r="A123" s="2"/>
      <c r="B123" s="2"/>
    </row>
    <row r="124" spans="1:2" ht="14.25" customHeight="1">
      <c r="A124" s="2"/>
      <c r="B124" s="2"/>
    </row>
    <row r="125" spans="1:2" ht="14.25" customHeight="1">
      <c r="A125" s="2"/>
      <c r="B125" s="2"/>
    </row>
    <row r="126" spans="1:2" ht="14.25" customHeight="1">
      <c r="A126" s="2"/>
      <c r="B126" s="2"/>
    </row>
    <row r="127" spans="1:2" ht="14.25" customHeight="1">
      <c r="A127" s="2"/>
      <c r="B127" s="2"/>
    </row>
    <row r="128" spans="1:2" ht="14.25" customHeight="1">
      <c r="A128" s="2"/>
      <c r="B128" s="2"/>
    </row>
    <row r="129" spans="1:2" ht="14.25" customHeight="1">
      <c r="A129" s="2"/>
      <c r="B129" s="2"/>
    </row>
    <row r="130" spans="1:2" ht="14.25" customHeight="1">
      <c r="A130" s="2"/>
      <c r="B130" s="2"/>
    </row>
    <row r="131" spans="1:2" ht="14.25" customHeight="1">
      <c r="A131" s="2"/>
      <c r="B131" s="2"/>
    </row>
    <row r="132" spans="1:2" ht="14.25" customHeight="1">
      <c r="A132" s="2"/>
      <c r="B132" s="2"/>
    </row>
    <row r="133" spans="1:2" ht="14.25" customHeight="1">
      <c r="A133" s="2"/>
      <c r="B133" s="2"/>
    </row>
    <row r="134" spans="1:2" ht="14.25" customHeight="1">
      <c r="A134" s="2"/>
      <c r="B134" s="2"/>
    </row>
    <row r="135" spans="1:2" ht="14.25" customHeight="1">
      <c r="A135" s="2"/>
      <c r="B135" s="2"/>
    </row>
    <row r="136" spans="1:2" ht="14.25" customHeight="1">
      <c r="A136" s="2"/>
      <c r="B136" s="2"/>
    </row>
    <row r="137" spans="1:2" ht="14.25" customHeight="1">
      <c r="A137" s="2"/>
      <c r="B137" s="2"/>
    </row>
    <row r="138" spans="1:2" ht="14.25" customHeight="1">
      <c r="A138" s="2"/>
      <c r="B138" s="2"/>
    </row>
    <row r="139" spans="1:2" ht="14.25" customHeight="1">
      <c r="A139" s="2"/>
      <c r="B139" s="2"/>
    </row>
    <row r="140" spans="1:2" ht="14.25" customHeight="1">
      <c r="A140" s="2"/>
      <c r="B140" s="2"/>
    </row>
    <row r="141" spans="1:2" ht="14.25" customHeight="1">
      <c r="A141" s="2"/>
      <c r="B141" s="2"/>
    </row>
    <row r="142" spans="1:2" ht="14.25" customHeight="1">
      <c r="A142" s="2"/>
      <c r="B142" s="2"/>
    </row>
    <row r="143" spans="1:2" ht="14.25" customHeight="1">
      <c r="A143" s="2"/>
      <c r="B143" s="2"/>
    </row>
    <row r="144" spans="1:2" ht="14.25" customHeight="1">
      <c r="A144" s="2"/>
      <c r="B144" s="2"/>
    </row>
    <row r="145" spans="1:7" ht="14.25" customHeight="1">
      <c r="A145" s="2"/>
      <c r="B145" s="2"/>
    </row>
    <row r="146" spans="1:7" ht="14.25" customHeight="1">
      <c r="A146" s="2"/>
      <c r="B146" s="2"/>
    </row>
    <row r="147" spans="1:7" ht="14.25" customHeight="1">
      <c r="A147" s="2"/>
      <c r="B147" s="2"/>
    </row>
    <row r="148" spans="1:7" ht="14.25" customHeight="1">
      <c r="A148" s="2"/>
      <c r="B148" s="2"/>
    </row>
    <row r="149" spans="1:7" ht="14.25" customHeight="1">
      <c r="A149" s="2"/>
      <c r="B149" s="2"/>
    </row>
    <row r="150" spans="1:7" ht="14.25" customHeight="1">
      <c r="A150" s="2"/>
      <c r="B150" s="2"/>
    </row>
    <row r="151" spans="1:7" ht="14.25" customHeight="1">
      <c r="A151" s="2"/>
      <c r="B151" s="2"/>
    </row>
    <row r="152" spans="1:7" ht="14.25" customHeight="1">
      <c r="A152" s="2"/>
      <c r="B152" s="2"/>
    </row>
    <row r="153" spans="1:7" ht="14.25" customHeight="1">
      <c r="A153" s="2"/>
      <c r="B153" s="2"/>
    </row>
    <row r="154" spans="1:7" ht="14.25" customHeight="1">
      <c r="A154" s="2"/>
      <c r="B154" s="2"/>
    </row>
    <row r="155" spans="1:7" ht="14.25" customHeight="1">
      <c r="A155" s="2"/>
      <c r="B155" s="2"/>
    </row>
    <row r="156" spans="1:7" ht="14.25" customHeight="1">
      <c r="A156" s="2"/>
      <c r="B156" s="2"/>
    </row>
    <row r="157" spans="1:7" ht="14.25" customHeight="1">
      <c r="A157" s="2"/>
      <c r="B157" s="2"/>
    </row>
    <row r="158" spans="1:7" ht="14.25" customHeight="1"/>
    <row r="159" spans="1:7" ht="14.25" customHeight="1">
      <c r="C159" s="44"/>
      <c r="D159" s="248"/>
      <c r="E159" s="248"/>
      <c r="F159" s="191"/>
      <c r="G159" s="191"/>
    </row>
    <row r="160" spans="1:7" ht="14.25" customHeight="1">
      <c r="C160" s="44"/>
      <c r="D160" s="248"/>
      <c r="E160" s="248"/>
      <c r="F160" s="191"/>
      <c r="G160" s="191"/>
    </row>
    <row r="161" spans="3:7" ht="14.25" customHeight="1">
      <c r="C161" s="44"/>
      <c r="D161" s="248"/>
      <c r="E161" s="248"/>
      <c r="F161" s="191"/>
      <c r="G161" s="191"/>
    </row>
    <row r="162" spans="3:7" ht="14.25" customHeight="1">
      <c r="C162" s="44"/>
      <c r="D162" s="248"/>
      <c r="E162" s="248"/>
      <c r="F162" s="191"/>
      <c r="G162" s="191"/>
    </row>
    <row r="163" spans="3:7" ht="14.25" customHeight="1">
      <c r="C163" s="44"/>
      <c r="D163" s="248"/>
      <c r="E163" s="248"/>
      <c r="F163" s="191"/>
      <c r="G163" s="191"/>
    </row>
    <row r="164" spans="3:7" ht="14.25" customHeight="1">
      <c r="C164" s="44"/>
      <c r="D164" s="248"/>
      <c r="E164" s="248"/>
      <c r="F164" s="191"/>
      <c r="G164" s="191"/>
    </row>
    <row r="165" spans="3:7" ht="14.25" customHeight="1">
      <c r="C165" s="44"/>
      <c r="D165" s="248"/>
      <c r="E165" s="248"/>
      <c r="F165" s="191"/>
      <c r="G165" s="191"/>
    </row>
    <row r="166" spans="3:7" ht="14.25" customHeight="1">
      <c r="C166" s="44"/>
      <c r="D166" s="248"/>
      <c r="E166" s="248"/>
      <c r="F166" s="191"/>
      <c r="G166" s="191"/>
    </row>
    <row r="167" spans="3:7" ht="14.25" customHeight="1">
      <c r="C167" s="44"/>
      <c r="D167" s="248"/>
      <c r="E167" s="248"/>
      <c r="F167" s="191"/>
      <c r="G167" s="191"/>
    </row>
    <row r="168" spans="3:7" ht="14.25" customHeight="1">
      <c r="C168" s="44"/>
      <c r="D168" s="248"/>
      <c r="E168" s="248"/>
      <c r="F168" s="191"/>
      <c r="G168" s="191"/>
    </row>
    <row r="169" spans="3:7" ht="14.25" customHeight="1">
      <c r="C169" s="44"/>
      <c r="D169" s="248"/>
      <c r="E169" s="248"/>
      <c r="F169" s="191"/>
      <c r="G169" s="191"/>
    </row>
    <row r="170" spans="3:7" ht="14.25" customHeight="1">
      <c r="C170" s="44"/>
      <c r="D170" s="248"/>
      <c r="E170" s="248"/>
      <c r="F170" s="191"/>
      <c r="G170" s="191"/>
    </row>
    <row r="171" spans="3:7" ht="14.25" customHeight="1">
      <c r="C171" s="44"/>
      <c r="D171" s="248"/>
      <c r="E171" s="248"/>
      <c r="F171" s="191"/>
      <c r="G171" s="191"/>
    </row>
    <row r="172" spans="3:7" ht="14.25" customHeight="1">
      <c r="C172" s="44"/>
      <c r="D172" s="248"/>
      <c r="E172" s="248"/>
      <c r="F172" s="191"/>
      <c r="G172" s="191"/>
    </row>
    <row r="173" spans="3:7" ht="14.25" customHeight="1">
      <c r="C173" s="44"/>
      <c r="D173" s="248"/>
      <c r="E173" s="248"/>
      <c r="F173" s="191"/>
      <c r="G173" s="191"/>
    </row>
    <row r="174" spans="3:7" ht="14.25" customHeight="1">
      <c r="C174" s="44"/>
      <c r="D174" s="248"/>
      <c r="E174" s="248"/>
      <c r="F174" s="191"/>
      <c r="G174" s="191"/>
    </row>
    <row r="175" spans="3:7" ht="14.25" customHeight="1">
      <c r="C175" s="44"/>
      <c r="D175" s="248"/>
      <c r="E175" s="248"/>
      <c r="F175" s="191"/>
      <c r="G175" s="191"/>
    </row>
    <row r="176" spans="3:7" ht="14.25" customHeight="1">
      <c r="C176" s="44"/>
      <c r="D176" s="248"/>
      <c r="E176" s="248"/>
      <c r="F176" s="191"/>
      <c r="G176" s="191"/>
    </row>
    <row r="177" spans="3:7" ht="14.25" customHeight="1">
      <c r="C177" s="44"/>
      <c r="D177" s="248"/>
      <c r="E177" s="248"/>
      <c r="F177" s="191"/>
      <c r="G177" s="191"/>
    </row>
    <row r="178" spans="3:7" ht="14.25" customHeight="1">
      <c r="C178" s="44"/>
      <c r="D178" s="248"/>
      <c r="E178" s="248"/>
      <c r="F178" s="191"/>
      <c r="G178" s="191"/>
    </row>
    <row r="179" spans="3:7" ht="14.25" customHeight="1">
      <c r="C179" s="44"/>
      <c r="D179" s="248"/>
      <c r="E179" s="248"/>
      <c r="F179" s="191"/>
      <c r="G179" s="191"/>
    </row>
    <row r="180" spans="3:7" ht="14.25" customHeight="1">
      <c r="C180" s="44"/>
      <c r="D180" s="248"/>
      <c r="E180" s="248"/>
      <c r="F180" s="191"/>
      <c r="G180" s="191"/>
    </row>
    <row r="181" spans="3:7" ht="14.25" customHeight="1">
      <c r="C181" s="44"/>
      <c r="D181" s="248"/>
      <c r="E181" s="248"/>
      <c r="F181" s="191"/>
      <c r="G181" s="191"/>
    </row>
    <row r="182" spans="3:7" ht="14.25" customHeight="1">
      <c r="C182" s="44"/>
      <c r="D182" s="248"/>
      <c r="E182" s="248"/>
      <c r="F182" s="191"/>
      <c r="G182" s="191"/>
    </row>
    <row r="183" spans="3:7" ht="14.25" customHeight="1">
      <c r="C183" s="44"/>
      <c r="D183" s="248"/>
      <c r="E183" s="248"/>
      <c r="F183" s="191"/>
      <c r="G183" s="191"/>
    </row>
    <row r="184" spans="3:7" ht="14.25" customHeight="1">
      <c r="C184" s="44"/>
      <c r="D184" s="248"/>
      <c r="E184" s="248"/>
      <c r="F184" s="191"/>
      <c r="G184" s="191"/>
    </row>
    <row r="185" spans="3:7" ht="14.25" customHeight="1">
      <c r="C185" s="44"/>
      <c r="D185" s="248"/>
      <c r="E185" s="248"/>
      <c r="F185" s="191"/>
      <c r="G185" s="191"/>
    </row>
    <row r="186" spans="3:7" ht="14.25" customHeight="1">
      <c r="C186" s="44"/>
      <c r="D186" s="248"/>
      <c r="E186" s="248"/>
      <c r="F186" s="191"/>
      <c r="G186" s="191"/>
    </row>
    <row r="187" spans="3:7" ht="14.25" customHeight="1">
      <c r="C187" s="44"/>
      <c r="D187" s="248"/>
      <c r="E187" s="248"/>
      <c r="F187" s="191"/>
      <c r="G187" s="191"/>
    </row>
    <row r="188" spans="3:7" ht="14.25" customHeight="1">
      <c r="C188" s="44"/>
      <c r="D188" s="248"/>
      <c r="E188" s="248"/>
      <c r="F188" s="191"/>
      <c r="G188" s="191"/>
    </row>
    <row r="189" spans="3:7" ht="14.25" customHeight="1">
      <c r="C189" s="44"/>
      <c r="D189" s="248"/>
      <c r="E189" s="248"/>
      <c r="F189" s="191"/>
      <c r="G189" s="191"/>
    </row>
    <row r="190" spans="3:7" ht="14.25" customHeight="1">
      <c r="C190" s="44"/>
      <c r="D190" s="248"/>
      <c r="E190" s="248"/>
      <c r="F190" s="191"/>
      <c r="G190" s="191"/>
    </row>
    <row r="191" spans="3:7" ht="14.25" customHeight="1">
      <c r="C191" s="44"/>
      <c r="D191" s="248"/>
      <c r="E191" s="248"/>
      <c r="F191" s="191"/>
      <c r="G191" s="191"/>
    </row>
    <row r="192" spans="3:7" ht="14.25" customHeight="1">
      <c r="C192" s="44"/>
      <c r="D192" s="248"/>
      <c r="E192" s="248"/>
      <c r="F192" s="191"/>
      <c r="G192" s="191"/>
    </row>
    <row r="193" spans="3:7" ht="14.25" customHeight="1">
      <c r="C193" s="44"/>
      <c r="D193" s="248"/>
      <c r="E193" s="248"/>
      <c r="F193" s="191"/>
      <c r="G193" s="191"/>
    </row>
    <row r="194" spans="3:7" ht="14.25" customHeight="1">
      <c r="C194" s="44"/>
      <c r="D194" s="248"/>
      <c r="E194" s="248"/>
      <c r="F194" s="191"/>
      <c r="G194" s="191"/>
    </row>
    <row r="195" spans="3:7" ht="14.25" customHeight="1">
      <c r="C195" s="44"/>
      <c r="D195" s="248"/>
      <c r="E195" s="248"/>
      <c r="F195" s="191"/>
      <c r="G195" s="191"/>
    </row>
    <row r="196" spans="3:7" ht="14.25" customHeight="1">
      <c r="C196" s="44"/>
      <c r="D196" s="248"/>
      <c r="E196" s="248"/>
      <c r="F196" s="191"/>
      <c r="G196" s="191"/>
    </row>
    <row r="197" spans="3:7" ht="14.25" customHeight="1">
      <c r="C197" s="44"/>
      <c r="D197" s="248"/>
      <c r="E197" s="248"/>
      <c r="F197" s="191"/>
      <c r="G197" s="191"/>
    </row>
    <row r="198" spans="3:7" ht="14.25" customHeight="1">
      <c r="C198" s="44"/>
      <c r="D198" s="248"/>
      <c r="E198" s="248"/>
      <c r="F198" s="191"/>
      <c r="G198" s="191"/>
    </row>
    <row r="199" spans="3:7" ht="14.25" customHeight="1"/>
    <row r="202" spans="3:7" ht="14.25" customHeight="1"/>
    <row r="203" spans="3:7" ht="14.25" customHeight="1"/>
    <row r="204" spans="3:7" ht="14.25" customHeight="1"/>
    <row r="205" spans="3:7" ht="14.25" customHeight="1"/>
    <row r="206" spans="3:7" ht="14.25" customHeight="1"/>
    <row r="207" spans="3:7" ht="14.25" customHeight="1"/>
    <row r="208" spans="3:7" ht="14.25" customHeight="1"/>
    <row r="209" spans="2:2" ht="14.25" customHeight="1"/>
    <row r="210" spans="2:2" ht="14.25" customHeight="1"/>
    <row r="211" spans="2:2" ht="14.25" customHeight="1">
      <c r="B211" s="192"/>
    </row>
    <row r="212" spans="2:2" ht="14.25" customHeight="1">
      <c r="B212" s="192"/>
    </row>
    <row r="213" spans="2:2" ht="14.25" customHeight="1">
      <c r="B213" s="192"/>
    </row>
    <row r="214" spans="2:2" ht="14.25" customHeight="1">
      <c r="B214" s="192"/>
    </row>
    <row r="215" spans="2:2" ht="14.25" customHeight="1">
      <c r="B215" s="192"/>
    </row>
    <row r="216" spans="2:2" ht="14.25" customHeight="1">
      <c r="B216" s="192"/>
    </row>
    <row r="217" spans="2:2" ht="14.25" customHeight="1">
      <c r="B217" s="192"/>
    </row>
    <row r="218" spans="2:2" ht="14.25" customHeight="1">
      <c r="B218" s="192"/>
    </row>
    <row r="219" spans="2:2" ht="14.25" customHeight="1">
      <c r="B219" s="192"/>
    </row>
    <row r="220" spans="2:2" ht="14.25" customHeight="1">
      <c r="B220" s="192"/>
    </row>
    <row r="221" spans="2:2" ht="14.25" customHeight="1">
      <c r="B221" s="192"/>
    </row>
    <row r="222" spans="2:2" ht="14.25" customHeight="1">
      <c r="B222" s="192"/>
    </row>
    <row r="223" spans="2:2" ht="14.25" customHeight="1">
      <c r="B223" s="192"/>
    </row>
    <row r="224" spans="2:2" ht="14.25" customHeight="1">
      <c r="B224" s="192"/>
    </row>
    <row r="225" spans="2:2" ht="14.25" customHeight="1">
      <c r="B225" s="192"/>
    </row>
    <row r="226" spans="2:2" ht="14.25" customHeight="1">
      <c r="B226" s="192"/>
    </row>
    <row r="227" spans="2:2" ht="14.25" customHeight="1">
      <c r="B227" s="192"/>
    </row>
    <row r="228" spans="2:2" ht="14.25" customHeight="1">
      <c r="B228" s="192"/>
    </row>
    <row r="229" spans="2:2" ht="14.25" customHeight="1"/>
    <row r="230" spans="2:2" ht="14.25" customHeight="1">
      <c r="B230" s="193"/>
    </row>
    <row r="231" spans="2:2" ht="14.25" customHeight="1">
      <c r="B231" s="193"/>
    </row>
    <row r="232" spans="2:2" ht="14.25" customHeight="1">
      <c r="B232" s="193"/>
    </row>
    <row r="233" spans="2:2" ht="14.25" customHeight="1">
      <c r="B233" s="193"/>
    </row>
    <row r="234" spans="2:2" ht="14.25" customHeight="1">
      <c r="B234" s="193"/>
    </row>
    <row r="235" spans="2:2" ht="14.25" customHeight="1">
      <c r="B235" s="193"/>
    </row>
    <row r="236" spans="2:2" ht="14.25" customHeight="1">
      <c r="B236" s="193"/>
    </row>
    <row r="237" spans="2:2" ht="14.25" customHeight="1">
      <c r="B237" s="193"/>
    </row>
    <row r="238" spans="2:2" ht="14.25" customHeight="1">
      <c r="B238" s="193"/>
    </row>
    <row r="239" spans="2:2" ht="14.25" customHeight="1">
      <c r="B239" s="193"/>
    </row>
    <row r="240" spans="2:2" ht="14.25" customHeight="1">
      <c r="B240" s="193"/>
    </row>
    <row r="241" spans="2:2" ht="14.25" customHeight="1">
      <c r="B241" s="193"/>
    </row>
    <row r="242" spans="2:2" ht="14.25" customHeight="1">
      <c r="B242" s="193"/>
    </row>
    <row r="243" spans="2:2" ht="14.25" customHeight="1">
      <c r="B243" s="193"/>
    </row>
    <row r="244" spans="2:2" ht="14.25" customHeight="1">
      <c r="B244" s="193"/>
    </row>
    <row r="245" spans="2:2" ht="14.25" customHeight="1">
      <c r="B245" s="193"/>
    </row>
    <row r="246" spans="2:2" ht="14.25" customHeight="1"/>
    <row r="247" spans="2:2" ht="14.25" customHeight="1">
      <c r="B247" s="193"/>
    </row>
    <row r="248" spans="2:2" ht="14.25" customHeight="1">
      <c r="B248" s="193"/>
    </row>
    <row r="249" spans="2:2" ht="14.25" customHeight="1"/>
    <row r="250" spans="2:2" ht="14.25" customHeight="1">
      <c r="B250" s="193"/>
    </row>
    <row r="251" spans="2:2" ht="14.25" customHeight="1">
      <c r="B251" s="193"/>
    </row>
    <row r="252" spans="2:2" ht="14.25" customHeight="1">
      <c r="B252" s="193"/>
    </row>
    <row r="253" spans="2:2" ht="14.25" customHeight="1">
      <c r="B253" s="193"/>
    </row>
    <row r="254" spans="2:2" ht="14.25" customHeight="1">
      <c r="B254" s="193"/>
    </row>
    <row r="255" spans="2:2" ht="14.25" customHeight="1">
      <c r="B255" s="193"/>
    </row>
    <row r="256" spans="2:2" ht="14.25" customHeight="1">
      <c r="B256" s="193"/>
    </row>
    <row r="257" spans="2:2" ht="14.25" customHeight="1">
      <c r="B257" s="193"/>
    </row>
    <row r="258" spans="2:2" ht="14.25" customHeight="1">
      <c r="B258" s="193"/>
    </row>
    <row r="259" spans="2:2" ht="14.25" customHeight="1">
      <c r="B259" s="193"/>
    </row>
    <row r="260" spans="2:2" ht="14.25" customHeight="1">
      <c r="B260" s="193"/>
    </row>
    <row r="261" spans="2:2" ht="14.25" customHeight="1">
      <c r="B261" s="193"/>
    </row>
    <row r="262" spans="2:2" ht="14.25" customHeight="1">
      <c r="B262" s="193"/>
    </row>
    <row r="263" spans="2:2" ht="14.25" customHeight="1">
      <c r="B263" s="193"/>
    </row>
    <row r="264" spans="2:2" ht="14.25" customHeight="1">
      <c r="B264" s="193"/>
    </row>
    <row r="265" spans="2:2" ht="14.25" customHeight="1">
      <c r="B265" s="193"/>
    </row>
    <row r="266" spans="2:2" ht="14.25" customHeight="1">
      <c r="B266" s="193"/>
    </row>
    <row r="267" spans="2:2" ht="14.25" customHeight="1">
      <c r="B267" s="193"/>
    </row>
    <row r="268" spans="2:2" ht="14.25" customHeight="1">
      <c r="B268" s="193"/>
    </row>
    <row r="269" spans="2:2" ht="14.25" customHeight="1">
      <c r="B269" s="193"/>
    </row>
    <row r="270" spans="2:2" ht="14.25" customHeight="1"/>
    <row r="271" spans="2:2" ht="14.25" customHeight="1">
      <c r="B271" s="193"/>
    </row>
    <row r="272" spans="2:2" ht="14.25" customHeight="1">
      <c r="B272" s="193"/>
    </row>
    <row r="273" spans="2:2" ht="14.25" customHeight="1">
      <c r="B273" s="193"/>
    </row>
    <row r="274" spans="2:2" ht="14.25" customHeight="1">
      <c r="B274" s="193"/>
    </row>
    <row r="275" spans="2:2" ht="14.25" customHeight="1">
      <c r="B275" s="193"/>
    </row>
    <row r="276" spans="2:2" ht="14.25" customHeight="1">
      <c r="B276" s="193"/>
    </row>
    <row r="277" spans="2:2" ht="14.25" customHeight="1">
      <c r="B277" s="193"/>
    </row>
    <row r="278" spans="2:2" ht="14.25" customHeight="1">
      <c r="B278" s="193"/>
    </row>
    <row r="279" spans="2:2" ht="14.25" customHeight="1">
      <c r="B279" s="193"/>
    </row>
    <row r="280" spans="2:2" ht="14.25" customHeight="1">
      <c r="B280" s="193"/>
    </row>
    <row r="281" spans="2:2" ht="14.25" customHeight="1"/>
    <row r="282" spans="2:2" ht="14.25" customHeight="1"/>
    <row r="283" spans="2:2" ht="14.25" customHeight="1"/>
    <row r="284" spans="2:2" ht="14.25" customHeight="1"/>
    <row r="285" spans="2:2" ht="14.25" customHeight="1"/>
    <row r="286" spans="2:2" ht="14.25" customHeight="1"/>
    <row r="287" spans="2:2" ht="14.25" customHeight="1"/>
    <row r="288" spans="2:2"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1">
    <mergeCell ref="A1:G1"/>
  </mergeCells>
  <pageMargins left="0.7" right="0.7" top="0.75" bottom="0.75" header="0" footer="0"/>
  <pageSetup orientation="landscape"/>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9B073-D504-44B2-990A-C06822674CD4}">
  <sheetPr codeName="Sheet45"/>
  <dimension ref="A1:K1000"/>
  <sheetViews>
    <sheetView workbookViewId="0">
      <selection activeCell="A415" sqref="A415:C417"/>
    </sheetView>
  </sheetViews>
  <sheetFormatPr defaultColWidth="14.42578125" defaultRowHeight="15" customHeight="1"/>
  <cols>
    <col min="1" max="1" width="22.85546875" customWidth="1"/>
    <col min="2" max="2" width="25.28515625" customWidth="1"/>
    <col min="3" max="3" width="48.28515625" customWidth="1"/>
    <col min="4" max="4" width="18.7109375" customWidth="1"/>
    <col min="5" max="5" width="14.7109375" customWidth="1"/>
    <col min="6" max="12" width="11.140625" customWidth="1"/>
    <col min="13" max="24" width="10.85546875" customWidth="1"/>
  </cols>
  <sheetData>
    <row r="1" spans="1:11" ht="14.25" customHeight="1">
      <c r="A1" s="1056" t="s">
        <v>1889</v>
      </c>
      <c r="B1" s="916"/>
      <c r="C1" s="916"/>
      <c r="D1" s="916"/>
      <c r="E1" s="916"/>
      <c r="F1" s="916"/>
      <c r="G1" s="916"/>
    </row>
    <row r="2" spans="1:11" ht="14.25" customHeight="1">
      <c r="I2" s="44"/>
      <c r="J2" s="191"/>
      <c r="K2" s="191"/>
    </row>
    <row r="3" spans="1:11" ht="15" customHeight="1">
      <c r="C3" s="232" t="s">
        <v>1410</v>
      </c>
      <c r="D3" t="s">
        <v>2415</v>
      </c>
      <c r="E3" s="191"/>
    </row>
    <row r="4" spans="1:11" ht="14.25" customHeight="1">
      <c r="C4" s="232" t="s">
        <v>1416</v>
      </c>
      <c r="D4" t="s">
        <v>114</v>
      </c>
      <c r="E4" s="263"/>
      <c r="F4" s="235" t="s">
        <v>1893</v>
      </c>
      <c r="G4" s="236"/>
      <c r="H4" s="236"/>
      <c r="I4" s="236"/>
      <c r="J4" s="236"/>
    </row>
    <row r="5" spans="1:11" ht="14.25" customHeight="1"/>
    <row r="6" spans="1:11" ht="14.25" customHeight="1">
      <c r="C6" s="232" t="s">
        <v>1888</v>
      </c>
      <c r="D6" s="232" t="s">
        <v>1398</v>
      </c>
    </row>
    <row r="7" spans="1:11" ht="14.25" customHeight="1">
      <c r="A7" s="255" t="s">
        <v>1891</v>
      </c>
      <c r="B7" s="255" t="s">
        <v>1892</v>
      </c>
      <c r="C7" s="232" t="s">
        <v>1409</v>
      </c>
      <c r="D7" s="234" t="s">
        <v>1886</v>
      </c>
      <c r="E7" s="234" t="s">
        <v>1834</v>
      </c>
      <c r="F7" s="234" t="s">
        <v>1837</v>
      </c>
      <c r="G7" s="234" t="s">
        <v>2414</v>
      </c>
    </row>
    <row r="8" spans="1:11" ht="14.25" customHeight="1">
      <c r="A8" s="2" t="str">
        <f>VLOOKUP(C8,'Base Entités2025'!$A:$L,3,FALSE)</f>
        <v>Restauration Collective</v>
      </c>
      <c r="B8" s="44" t="str">
        <f>VLOOKUP(C8,'Base Entités2025'!$A:$L,5,FALSE)</f>
        <v>ARPEGE</v>
      </c>
      <c r="C8" t="s">
        <v>164</v>
      </c>
      <c r="D8" s="756"/>
      <c r="E8" s="756">
        <v>1</v>
      </c>
      <c r="F8" s="756"/>
      <c r="G8" s="756">
        <v>1</v>
      </c>
    </row>
    <row r="9" spans="1:11" ht="14.25" customHeight="1">
      <c r="A9" s="2" t="str">
        <f>VLOOKUP(C9,'Base Entités2025'!$A:$L,3,FALSE)</f>
        <v>Restauration Collective</v>
      </c>
      <c r="B9" s="44" t="str">
        <f>VLOOKUP(C9,'Base Entités2025'!$A:$L,5,FALSE)</f>
        <v>ARPEGE</v>
      </c>
      <c r="C9" t="s">
        <v>169</v>
      </c>
      <c r="D9" s="756">
        <v>3</v>
      </c>
      <c r="E9" s="756">
        <v>1</v>
      </c>
      <c r="F9" s="756"/>
      <c r="G9" s="756">
        <v>4</v>
      </c>
    </row>
    <row r="10" spans="1:11" ht="14.25" customHeight="1">
      <c r="A10" s="2" t="str">
        <f>VLOOKUP(C10,'Base Entités2025'!$A:$L,3,FALSE)</f>
        <v>Restauration Collective</v>
      </c>
      <c r="B10" s="44" t="str">
        <f>VLOOKUP(C10,'Base Entités2025'!$A:$L,5,FALSE)</f>
        <v>ARPEGE</v>
      </c>
      <c r="C10" t="s">
        <v>174</v>
      </c>
      <c r="D10" s="756">
        <v>1</v>
      </c>
      <c r="E10" s="756"/>
      <c r="F10" s="756"/>
      <c r="G10" s="756">
        <v>1</v>
      </c>
    </row>
    <row r="11" spans="1:11" ht="14.25" customHeight="1">
      <c r="A11" s="2" t="str">
        <f>VLOOKUP(C11,'Base Entités2025'!$A:$L,3,FALSE)</f>
        <v>Restauration Collective</v>
      </c>
      <c r="B11" s="44" t="str">
        <f>VLOOKUP(C11,'Base Entités2025'!$A:$L,5,FALSE)</f>
        <v>EUREST-COMPASS</v>
      </c>
      <c r="C11" t="s">
        <v>471</v>
      </c>
      <c r="D11" s="756">
        <v>3</v>
      </c>
      <c r="E11" s="756">
        <v>2</v>
      </c>
      <c r="F11" s="756">
        <v>1</v>
      </c>
      <c r="G11" s="756">
        <v>6</v>
      </c>
    </row>
    <row r="12" spans="1:11" ht="14.25" customHeight="1">
      <c r="A12" s="2" t="str">
        <f>VLOOKUP(C12,'Base Entités2025'!$A:$L,3,FALSE)</f>
        <v>Restauration Collective</v>
      </c>
      <c r="B12" s="44" t="str">
        <f>VLOOKUP(C12,'Base Entités2025'!$A:$L,5,FALSE)</f>
        <v>Cuisine Centrale de Nanterre</v>
      </c>
      <c r="C12" t="s">
        <v>500</v>
      </c>
      <c r="D12" s="756">
        <v>2</v>
      </c>
      <c r="E12" s="756">
        <v>1</v>
      </c>
      <c r="F12" s="756">
        <v>3</v>
      </c>
      <c r="G12" s="756">
        <v>6</v>
      </c>
    </row>
    <row r="13" spans="1:11" ht="14.25" customHeight="1">
      <c r="A13" s="2" t="str">
        <f>VLOOKUP(C13,'Base Entités2025'!$A:$L,3,FALSE)</f>
        <v>Restauration Collective</v>
      </c>
      <c r="B13" s="44" t="str">
        <f>VLOOKUP(C13,'Base Entités2025'!$A:$L,5,FALSE)</f>
        <v>Foodles</v>
      </c>
      <c r="C13" t="s">
        <v>602</v>
      </c>
      <c r="D13" s="756">
        <v>1</v>
      </c>
      <c r="E13" s="756">
        <v>2</v>
      </c>
      <c r="F13" s="756"/>
      <c r="G13" s="756">
        <v>3</v>
      </c>
    </row>
    <row r="14" spans="1:11" ht="14.25" customHeight="1">
      <c r="A14" s="2" t="str">
        <f>VLOOKUP(C14,'Base Entités2025'!$A:$L,3,FALSE)</f>
        <v>Evenementiel</v>
      </c>
      <c r="B14" s="44" t="str">
        <f>VLOOKUP(C14,'Base Entités2025'!$A:$L,5,FALSE)</f>
        <v>LEVY RESTAURANTS</v>
      </c>
      <c r="C14" t="s">
        <v>752</v>
      </c>
      <c r="D14" s="756"/>
      <c r="E14" s="756">
        <v>1</v>
      </c>
      <c r="F14" s="756"/>
      <c r="G14" s="756">
        <v>1</v>
      </c>
    </row>
    <row r="15" spans="1:11" ht="14.25" customHeight="1">
      <c r="A15" s="2" t="str">
        <f>VLOOKUP(C15,'Base Entités2025'!$A:$L,3,FALSE)</f>
        <v>Producteur</v>
      </c>
      <c r="B15" s="44" t="str">
        <f>VLOOKUP(C15,'Base Entités2025'!$A:$L,5,FALSE)</f>
        <v>DADOUN</v>
      </c>
      <c r="C15" t="s">
        <v>788</v>
      </c>
      <c r="D15" s="756">
        <v>3</v>
      </c>
      <c r="E15" s="756">
        <v>4</v>
      </c>
      <c r="F15" s="756">
        <v>2</v>
      </c>
      <c r="G15" s="756">
        <v>9</v>
      </c>
    </row>
    <row r="16" spans="1:11" ht="14.25" customHeight="1">
      <c r="A16" s="2" t="str">
        <f>VLOOKUP(C16,'Base Entités2025'!$A:$L,3,FALSE)</f>
        <v>Producteur</v>
      </c>
      <c r="B16" s="44" t="str">
        <f>VLOOKUP(C16,'Base Entités2025'!$A:$L,5,FALSE)</f>
        <v>DADOUN</v>
      </c>
      <c r="C16" t="s">
        <v>792</v>
      </c>
      <c r="D16" s="756">
        <v>3</v>
      </c>
      <c r="E16" s="756">
        <v>4</v>
      </c>
      <c r="F16" s="756">
        <v>4</v>
      </c>
      <c r="G16" s="756">
        <v>11</v>
      </c>
    </row>
    <row r="17" spans="1:7" ht="14.25" customHeight="1">
      <c r="A17" s="2" t="str">
        <f>VLOOKUP(C17,'Base Entités2025'!$A:$L,3,FALSE)</f>
        <v>Distributeur</v>
      </c>
      <c r="B17" s="44" t="str">
        <f>VLOOKUP(C17,'Base Entités2025'!$A:$L,5,FALSE)</f>
        <v>MONOPRIX</v>
      </c>
      <c r="C17" t="s">
        <v>803</v>
      </c>
      <c r="D17" s="756">
        <v>14</v>
      </c>
      <c r="E17" s="756">
        <v>7</v>
      </c>
      <c r="F17" s="756">
        <v>4</v>
      </c>
      <c r="G17" s="756">
        <v>25</v>
      </c>
    </row>
    <row r="18" spans="1:7" ht="14.25" customHeight="1">
      <c r="A18" s="2" t="str">
        <f>VLOOKUP(C18,'Base Entités2025'!$A:$L,3,FALSE)</f>
        <v>Distributeur</v>
      </c>
      <c r="B18" s="44" t="str">
        <f>VLOOKUP(C18,'Base Entités2025'!$A:$L,5,FALSE)</f>
        <v>MONOPRIX</v>
      </c>
      <c r="C18" t="s">
        <v>809</v>
      </c>
      <c r="D18" s="756">
        <v>8</v>
      </c>
      <c r="E18" s="756">
        <v>6</v>
      </c>
      <c r="F18" s="756">
        <v>2</v>
      </c>
      <c r="G18" s="756">
        <v>16</v>
      </c>
    </row>
    <row r="19" spans="1:7" ht="14.25" customHeight="1">
      <c r="A19" s="2" t="str">
        <f>VLOOKUP(C19,'Base Entités2025'!$A:$L,3,FALSE)</f>
        <v>Evenementiel</v>
      </c>
      <c r="B19" s="44" t="str">
        <f>VLOOKUP(C19,'Base Entités2025'!$A:$L,5,FALSE)</f>
        <v>POTEL et CHABOT</v>
      </c>
      <c r="C19" t="s">
        <v>900</v>
      </c>
      <c r="D19" s="756">
        <v>1</v>
      </c>
      <c r="E19" s="756">
        <v>2</v>
      </c>
      <c r="F19" s="756">
        <v>1</v>
      </c>
      <c r="G19" s="756">
        <v>4</v>
      </c>
    </row>
    <row r="20" spans="1:7" ht="14.25" customHeight="1">
      <c r="A20" s="2" t="str">
        <f>VLOOKUP(C20,'Base Entités2025'!$A:$L,3,FALSE)</f>
        <v>Restauration Collective</v>
      </c>
      <c r="B20" s="44" t="str">
        <f>VLOOKUP(C20,'Base Entités2025'!$A:$L,5,FALSE)</f>
        <v>SODEXO</v>
      </c>
      <c r="C20" t="s">
        <v>1029</v>
      </c>
      <c r="D20" s="756">
        <v>1</v>
      </c>
      <c r="E20" s="756">
        <v>4</v>
      </c>
      <c r="F20" s="756">
        <v>3</v>
      </c>
      <c r="G20" s="756">
        <v>8</v>
      </c>
    </row>
    <row r="21" spans="1:7" ht="14.25" customHeight="1">
      <c r="A21" s="2" t="str">
        <f>VLOOKUP(C21,'Base Entités2025'!$A:$L,3,FALSE)</f>
        <v>Restauration Collective</v>
      </c>
      <c r="B21" s="44" t="str">
        <f>VLOOKUP(C21,'Base Entités2025'!$A:$L,5,FALSE)</f>
        <v>SOGERES</v>
      </c>
      <c r="C21" t="s">
        <v>1061</v>
      </c>
      <c r="D21" s="756"/>
      <c r="E21" s="756">
        <v>2</v>
      </c>
      <c r="F21" s="756"/>
      <c r="G21" s="756">
        <v>2</v>
      </c>
    </row>
    <row r="22" spans="1:7" ht="14.25" customHeight="1">
      <c r="A22" s="2" t="str">
        <f>VLOOKUP(C22,'Base Entités2025'!$A:$L,3,FALSE)</f>
        <v>Distributeur</v>
      </c>
      <c r="B22" s="44" t="str">
        <f>VLOOKUP(C22,'Base Entités2025'!$A:$L,5,FALSE)</f>
        <v>MIYAM</v>
      </c>
      <c r="C22" t="s">
        <v>1227</v>
      </c>
      <c r="D22" s="756">
        <v>1</v>
      </c>
      <c r="E22" s="756">
        <v>5</v>
      </c>
      <c r="F22" s="756">
        <v>1</v>
      </c>
      <c r="G22" s="756">
        <v>7</v>
      </c>
    </row>
    <row r="23" spans="1:7" ht="14.25" customHeight="1">
      <c r="A23" s="2" t="str">
        <f>VLOOKUP(C23,'Base Entités2025'!$A:$L,3,FALSE)</f>
        <v>Industriel</v>
      </c>
      <c r="B23" s="44">
        <f>VLOOKUP(C23,'Base Entités2025'!$A:$L,5,FALSE)</f>
        <v>0</v>
      </c>
      <c r="C23" t="s">
        <v>1209</v>
      </c>
      <c r="D23" s="756">
        <v>2</v>
      </c>
      <c r="E23" s="756"/>
      <c r="F23" s="756"/>
      <c r="G23" s="756">
        <v>2</v>
      </c>
    </row>
    <row r="24" spans="1:7" ht="14.25" customHeight="1">
      <c r="A24" s="2" t="str">
        <f>VLOOKUP(C24,'Base Entités2025'!$A:$L,3,FALSE)</f>
        <v>Evenementiel</v>
      </c>
      <c r="B24" s="44" t="str">
        <f>VLOOKUP(C24,'Base Entités2025'!$A:$L,5,FALSE)</f>
        <v>Boire et Manger</v>
      </c>
      <c r="C24" t="s">
        <v>331</v>
      </c>
      <c r="D24" s="756">
        <v>1</v>
      </c>
      <c r="E24" s="756">
        <v>1</v>
      </c>
      <c r="F24" s="756"/>
      <c r="G24" s="756">
        <v>2</v>
      </c>
    </row>
    <row r="25" spans="1:7" ht="14.25" customHeight="1">
      <c r="A25" s="2" t="str">
        <f>VLOOKUP(C25,'Base Entités2025'!$A:$L,3,FALSE)</f>
        <v>Restauration Commerciale</v>
      </c>
      <c r="B25" s="44" t="str">
        <f>VLOOKUP(C25,'Base Entités2025'!$A:$L,5,FALSE)</f>
        <v>KFC</v>
      </c>
      <c r="C25" t="s">
        <v>657</v>
      </c>
      <c r="D25" s="756"/>
      <c r="E25" s="756"/>
      <c r="F25" s="756">
        <v>1</v>
      </c>
      <c r="G25" s="756">
        <v>1</v>
      </c>
    </row>
    <row r="26" spans="1:7" ht="14.25" customHeight="1">
      <c r="A26" s="2" t="str">
        <f>VLOOKUP(C26,'Base Entités2025'!$A:$L,3,FALSE)</f>
        <v>Commandes inter-assos</v>
      </c>
      <c r="B26" s="44">
        <f>VLOOKUP(C26,'Base Entités2025'!$A:$L,5,FALSE)</f>
        <v>0</v>
      </c>
      <c r="C26" t="s">
        <v>1203</v>
      </c>
      <c r="D26" s="756">
        <v>4</v>
      </c>
      <c r="E26" s="756">
        <v>4</v>
      </c>
      <c r="F26" s="756">
        <v>4</v>
      </c>
      <c r="G26" s="756">
        <v>12</v>
      </c>
    </row>
    <row r="27" spans="1:7" ht="14.25" customHeight="1">
      <c r="A27" s="2" t="str">
        <f>VLOOKUP(C27,'Base Entités2025'!$A:$L,3,FALSE)</f>
        <v>Association</v>
      </c>
      <c r="B27" s="44" t="str">
        <f>VLOOKUP(C27,'Base Entités2025'!$A:$L,5,FALSE)</f>
        <v>APPUI - AU BON TRANSIT</v>
      </c>
      <c r="C27" t="s">
        <v>1265</v>
      </c>
      <c r="D27" s="756">
        <v>1</v>
      </c>
      <c r="E27" s="756"/>
      <c r="F27" s="756"/>
      <c r="G27" s="756">
        <v>1</v>
      </c>
    </row>
    <row r="28" spans="1:7" ht="14.25" customHeight="1">
      <c r="A28" s="2" t="str">
        <f>VLOOKUP(C28,'Base Entités2025'!$A:$L,3,FALSE)</f>
        <v>Restauration Collective</v>
      </c>
      <c r="B28" s="44" t="str">
        <f>VLOOKUP(C28,'Base Entités2025'!$A:$L,5,FALSE)</f>
        <v>Caisse des ecoles</v>
      </c>
      <c r="C28" t="s">
        <v>353</v>
      </c>
      <c r="D28" s="756">
        <v>1</v>
      </c>
      <c r="E28" s="756">
        <v>2</v>
      </c>
      <c r="F28" s="756"/>
      <c r="G28" s="756">
        <v>3</v>
      </c>
    </row>
    <row r="29" spans="1:7" ht="15" customHeight="1">
      <c r="A29" s="2" t="str">
        <f>VLOOKUP(C29,'Base Entités2025'!$A:$L,3,FALSE)</f>
        <v>Distributeur</v>
      </c>
      <c r="B29" s="44" t="str">
        <f>VLOOKUP(C29,'Base Entités2025'!$A:$L,5,FALSE)</f>
        <v>Franprix</v>
      </c>
      <c r="C29" t="s">
        <v>1283</v>
      </c>
      <c r="D29" s="756">
        <v>1</v>
      </c>
      <c r="E29" s="756">
        <v>1</v>
      </c>
      <c r="F29" s="756"/>
      <c r="G29" s="756">
        <v>2</v>
      </c>
    </row>
    <row r="30" spans="1:7" ht="15" customHeight="1">
      <c r="A30" s="2" t="str">
        <f>VLOOKUP(C30,'Base Entités2025'!$A:$L,3,FALSE)</f>
        <v>Commandes inter-assos</v>
      </c>
      <c r="B30" s="44" t="str">
        <f>VLOOKUP(C30,'Base Entités2025'!$A:$L,5,FALSE)</f>
        <v>LA TABLE DE CANA</v>
      </c>
      <c r="C30" t="s">
        <v>1377</v>
      </c>
      <c r="D30" s="756">
        <v>1</v>
      </c>
      <c r="E30" s="756"/>
      <c r="F30" s="756"/>
      <c r="G30" s="756">
        <v>1</v>
      </c>
    </row>
    <row r="31" spans="1:7" ht="15" customHeight="1">
      <c r="A31" s="2" t="str">
        <f>VLOOKUP(C31,'Base Entités2025'!$A:$L,3,FALSE)</f>
        <v>Association</v>
      </c>
      <c r="B31" s="44">
        <f>VLOOKUP(C31,'Base Entités2025'!$A:$L,5,FALSE)</f>
        <v>0</v>
      </c>
      <c r="C31" t="s">
        <v>1381</v>
      </c>
      <c r="D31" s="756">
        <v>1</v>
      </c>
      <c r="E31" s="756"/>
      <c r="F31" s="756"/>
      <c r="G31" s="756">
        <v>1</v>
      </c>
    </row>
    <row r="32" spans="1:7" ht="15" customHeight="1">
      <c r="A32" s="2" t="str">
        <f>VLOOKUP(C32,'Base Entités2025'!$A:$L,3,FALSE)</f>
        <v>Evenementiel</v>
      </c>
      <c r="B32" s="44">
        <f>VLOOKUP(C32,'Base Entités2025'!$A:$L,5,FALSE)</f>
        <v>0</v>
      </c>
      <c r="C32" t="s">
        <v>1388</v>
      </c>
      <c r="D32" s="756">
        <v>1</v>
      </c>
      <c r="E32" s="756"/>
      <c r="F32" s="756"/>
      <c r="G32" s="756">
        <v>1</v>
      </c>
    </row>
    <row r="33" spans="1:7" ht="15" customHeight="1">
      <c r="A33" s="2" t="str">
        <f>VLOOKUP(C33,'Base Entités2025'!$A:$L,3,FALSE)</f>
        <v>Producteur</v>
      </c>
      <c r="B33" s="44" t="str">
        <f>VLOOKUP(C33,'Base Entités2025'!$A:$L,5,FALSE)</f>
        <v>DADOUN</v>
      </c>
      <c r="C33" t="s">
        <v>1392</v>
      </c>
      <c r="D33" s="756"/>
      <c r="E33" s="756">
        <v>3</v>
      </c>
      <c r="F33" s="756"/>
      <c r="G33" s="756">
        <v>3</v>
      </c>
    </row>
    <row r="34" spans="1:7" ht="15" customHeight="1">
      <c r="A34" s="2" t="str">
        <f>VLOOKUP(C34,'Base Entités2025'!$A:$L,3,FALSE)</f>
        <v>Restauration Collective</v>
      </c>
      <c r="B34" s="44" t="str">
        <f>VLOOKUP(C34,'Base Entités2025'!$A:$L,5,FALSE)</f>
        <v xml:space="preserve">Le Vélo du Soir </v>
      </c>
      <c r="C34" t="s">
        <v>1366</v>
      </c>
      <c r="D34" s="756"/>
      <c r="E34" s="756"/>
      <c r="F34" s="756">
        <v>1</v>
      </c>
      <c r="G34" s="756">
        <v>1</v>
      </c>
    </row>
    <row r="35" spans="1:7" ht="15" customHeight="1">
      <c r="A35" s="2" t="e">
        <f>VLOOKUP(C35,'Base Entités2025'!$A:$L,3,FALSE)</f>
        <v>#N/A</v>
      </c>
      <c r="B35" s="44" t="e">
        <f>VLOOKUP(C35,'Base Entités2025'!$A:$L,5,FALSE)</f>
        <v>#N/A</v>
      </c>
      <c r="C35" t="s">
        <v>2414</v>
      </c>
      <c r="D35" s="756">
        <v>54</v>
      </c>
      <c r="E35" s="756">
        <v>53</v>
      </c>
      <c r="F35" s="756">
        <v>27</v>
      </c>
      <c r="G35" s="756">
        <v>134</v>
      </c>
    </row>
    <row r="36" spans="1:7" ht="15" customHeight="1">
      <c r="A36" s="2" t="e">
        <f>VLOOKUP(C36,'Base Entités2025'!$A:$L,3,FALSE)</f>
        <v>#N/A</v>
      </c>
      <c r="B36" s="44" t="e">
        <f>VLOOKUP(C36,'Base Entités2025'!$A:$L,5,FALSE)</f>
        <v>#N/A</v>
      </c>
    </row>
    <row r="37" spans="1:7" ht="15" customHeight="1">
      <c r="A37" s="2" t="e">
        <f>VLOOKUP(C37,'Base Entités2025'!$A:$L,3,FALSE)</f>
        <v>#N/A</v>
      </c>
      <c r="B37" s="44" t="e">
        <f>VLOOKUP(C37,'Base Entités2025'!$A:$L,5,FALSE)</f>
        <v>#N/A</v>
      </c>
    </row>
    <row r="38" spans="1:7" ht="15" customHeight="1">
      <c r="A38" s="2" t="e">
        <f>VLOOKUP(C38,'Base Entités2025'!$A:$L,3,FALSE)</f>
        <v>#N/A</v>
      </c>
      <c r="B38" s="44" t="e">
        <f>VLOOKUP(C38,'Base Entités2025'!$A:$L,5,FALSE)</f>
        <v>#N/A</v>
      </c>
    </row>
    <row r="39" spans="1:7" ht="14.25" customHeight="1">
      <c r="A39" s="2" t="e">
        <f>VLOOKUP(C39,'Base Entités2025'!$A:$L,3,FALSE)</f>
        <v>#N/A</v>
      </c>
      <c r="B39" s="44" t="e">
        <f>VLOOKUP(C39,'Base Entités2025'!$A:$L,5,FALSE)</f>
        <v>#N/A</v>
      </c>
    </row>
    <row r="40" spans="1:7" ht="15" customHeight="1">
      <c r="A40" s="2" t="e">
        <f>VLOOKUP(C40,'Base Entités2025'!$A:$L,3,FALSE)</f>
        <v>#N/A</v>
      </c>
      <c r="B40" s="44" t="e">
        <f>VLOOKUP(C40,'Base Entités2025'!$A:$L,5,FALSE)</f>
        <v>#N/A</v>
      </c>
    </row>
    <row r="41" spans="1:7" ht="15" customHeight="1">
      <c r="A41" s="2" t="e">
        <f>VLOOKUP(C41,'Base Entités2025'!$A:$L,3,FALSE)</f>
        <v>#N/A</v>
      </c>
      <c r="B41" s="44" t="e">
        <f>VLOOKUP(C41,'Base Entités2025'!$A:$L,5,FALSE)</f>
        <v>#N/A</v>
      </c>
    </row>
    <row r="42" spans="1:7" ht="15" customHeight="1">
      <c r="A42" s="2" t="e">
        <f>VLOOKUP(C42,'Base Entités2025'!$A:$L,3,FALSE)</f>
        <v>#N/A</v>
      </c>
      <c r="B42" s="44" t="e">
        <f>VLOOKUP(C42,'Base Entités2025'!$A:$L,5,FALSE)</f>
        <v>#N/A</v>
      </c>
    </row>
    <row r="43" spans="1:7" ht="15" customHeight="1">
      <c r="A43" s="2" t="e">
        <f>VLOOKUP(C43,'Base Entités2025'!$A:$L,3,FALSE)</f>
        <v>#N/A</v>
      </c>
      <c r="B43" s="44" t="e">
        <f>VLOOKUP(C43,'Base Entités2025'!$A:$L,5,FALSE)</f>
        <v>#N/A</v>
      </c>
    </row>
    <row r="44" spans="1:7" ht="15" customHeight="1">
      <c r="A44" s="2" t="e">
        <f>VLOOKUP(C44,'Base Entités2025'!$A:$L,3,FALSE)</f>
        <v>#N/A</v>
      </c>
      <c r="B44" s="44" t="e">
        <f>VLOOKUP(C44,'Base Entités2025'!$A:$L,5,FALSE)</f>
        <v>#N/A</v>
      </c>
    </row>
    <row r="45" spans="1:7" ht="15" customHeight="1">
      <c r="A45" s="2" t="e">
        <f>VLOOKUP(C45,'Base Entités2025'!$A:$L,3,FALSE)</f>
        <v>#N/A</v>
      </c>
      <c r="B45" s="44" t="e">
        <f>VLOOKUP(C45,'Base Entités2025'!$A:$L,5,FALSE)</f>
        <v>#N/A</v>
      </c>
    </row>
    <row r="46" spans="1:7" ht="15" customHeight="1">
      <c r="A46" s="2" t="e">
        <f>VLOOKUP(C46,'Base Entités2025'!$A:$L,3,FALSE)</f>
        <v>#N/A</v>
      </c>
      <c r="B46" s="44" t="e">
        <f>VLOOKUP(C46,'Base Entités2025'!$A:$L,5,FALSE)</f>
        <v>#N/A</v>
      </c>
    </row>
    <row r="47" spans="1:7" ht="15" customHeight="1">
      <c r="A47" s="2" t="e">
        <f>VLOOKUP(C47,'Base Entités2025'!$A:$L,3,FALSE)</f>
        <v>#N/A</v>
      </c>
      <c r="B47" s="44" t="e">
        <f>VLOOKUP(C47,'Base Entités2025'!$A:$L,5,FALSE)</f>
        <v>#N/A</v>
      </c>
    </row>
    <row r="48" spans="1:7" ht="15" customHeight="1">
      <c r="A48" s="2" t="e">
        <f>VLOOKUP(C48,'Base Entités2025'!$A:$L,3,FALSE)</f>
        <v>#N/A</v>
      </c>
      <c r="B48" s="44" t="e">
        <f>VLOOKUP(C48,'Base Entités2025'!$A:$L,5,FALSE)</f>
        <v>#N/A</v>
      </c>
    </row>
    <row r="49" spans="1:2" ht="15" customHeight="1">
      <c r="A49" s="2" t="e">
        <f>VLOOKUP(C49,'Base Entités2025'!$A:$L,3,FALSE)</f>
        <v>#N/A</v>
      </c>
      <c r="B49" s="44" t="e">
        <f>VLOOKUP(C49,'Base Entités2025'!$A:$L,5,FALSE)</f>
        <v>#N/A</v>
      </c>
    </row>
    <row r="50" spans="1:2" ht="15" customHeight="1">
      <c r="A50" s="2" t="e">
        <f>VLOOKUP(C50,'Base Entités2025'!$A:$L,3,FALSE)</f>
        <v>#N/A</v>
      </c>
      <c r="B50" s="44" t="e">
        <f>VLOOKUP(C50,'Base Entités2025'!$A:$L,5,FALSE)</f>
        <v>#N/A</v>
      </c>
    </row>
    <row r="51" spans="1:2" ht="15" customHeight="1">
      <c r="A51" s="2" t="e">
        <f>VLOOKUP(C51,'Base Entités2025'!$A:$L,3,FALSE)</f>
        <v>#N/A</v>
      </c>
      <c r="B51" s="44" t="e">
        <f>VLOOKUP(C51,'Base Entités2025'!$A:$L,5,FALSE)</f>
        <v>#N/A</v>
      </c>
    </row>
    <row r="52" spans="1:2" ht="15" customHeight="1">
      <c r="A52" s="2" t="e">
        <f>VLOOKUP(C52,'Base Entités2025'!$A:$L,3,FALSE)</f>
        <v>#N/A</v>
      </c>
      <c r="B52" s="44" t="e">
        <f>VLOOKUP(C52,'Base Entités2025'!$A:$L,5,FALSE)</f>
        <v>#N/A</v>
      </c>
    </row>
    <row r="53" spans="1:2" ht="15" customHeight="1">
      <c r="A53" s="2" t="e">
        <f>VLOOKUP(C53,'Base Entités2025'!$A:$L,3,FALSE)</f>
        <v>#N/A</v>
      </c>
      <c r="B53" s="44" t="e">
        <f>VLOOKUP(C53,'Base Entités2025'!$A:$L,5,FALSE)</f>
        <v>#N/A</v>
      </c>
    </row>
    <row r="54" spans="1:2" ht="15" customHeight="1">
      <c r="A54" s="2" t="e">
        <f>VLOOKUP(C54,'Base Entités2025'!$A:$L,3,FALSE)</f>
        <v>#N/A</v>
      </c>
      <c r="B54" s="44" t="e">
        <f>VLOOKUP(C54,'Base Entités2025'!$A:$L,5,FALSE)</f>
        <v>#N/A</v>
      </c>
    </row>
    <row r="55" spans="1:2" ht="15" customHeight="1">
      <c r="A55" s="2" t="e">
        <f>VLOOKUP(C55,'Base Entités2025'!$A:$L,3,FALSE)</f>
        <v>#N/A</v>
      </c>
      <c r="B55" s="44" t="e">
        <f>VLOOKUP(C55,'Base Entités2025'!$A:$L,5,FALSE)</f>
        <v>#N/A</v>
      </c>
    </row>
    <row r="56" spans="1:2" ht="15" customHeight="1">
      <c r="A56" s="2" t="e">
        <f>VLOOKUP(C56,'Base Entités2025'!$A:$L,3,FALSE)</f>
        <v>#N/A</v>
      </c>
      <c r="B56" s="44" t="e">
        <f>VLOOKUP(C56,'Base Entités2025'!$A:$L,5,FALSE)</f>
        <v>#N/A</v>
      </c>
    </row>
    <row r="57" spans="1:2" ht="15" customHeight="1">
      <c r="A57" s="2" t="e">
        <f>VLOOKUP(C57,'Base Entités2025'!$A:$L,3,FALSE)</f>
        <v>#N/A</v>
      </c>
      <c r="B57" s="44" t="e">
        <f>VLOOKUP(C57,'Base Entités2025'!$A:$L,5,FALSE)</f>
        <v>#N/A</v>
      </c>
    </row>
    <row r="58" spans="1:2" ht="15" customHeight="1">
      <c r="A58" s="2" t="e">
        <f>VLOOKUP(C58,'Base Entités2025'!$A:$L,3,FALSE)</f>
        <v>#N/A</v>
      </c>
      <c r="B58" s="44" t="e">
        <f>VLOOKUP(C58,'Base Entités2025'!$A:$L,5,FALSE)</f>
        <v>#N/A</v>
      </c>
    </row>
    <row r="59" spans="1:2" ht="15" customHeight="1">
      <c r="A59" s="2" t="e">
        <f>VLOOKUP(C59,'Base Entités2025'!$A:$L,3,FALSE)</f>
        <v>#N/A</v>
      </c>
      <c r="B59" s="44" t="e">
        <f>VLOOKUP(C59,'Base Entités2025'!$A:$L,5,FALSE)</f>
        <v>#N/A</v>
      </c>
    </row>
    <row r="60" spans="1:2" ht="15" customHeight="1">
      <c r="A60" s="2" t="e">
        <f>VLOOKUP(C60,'Base Entités2025'!$A:$L,3,FALSE)</f>
        <v>#N/A</v>
      </c>
      <c r="B60" s="44" t="e">
        <f>VLOOKUP(C60,'Base Entités2025'!$A:$L,5,FALSE)</f>
        <v>#N/A</v>
      </c>
    </row>
    <row r="61" spans="1:2" ht="15" customHeight="1">
      <c r="A61" s="2" t="e">
        <f>VLOOKUP(C61,'Base Entités2025'!$A:$L,3,FALSE)</f>
        <v>#N/A</v>
      </c>
      <c r="B61" s="44" t="e">
        <f>VLOOKUP(C61,'Base Entités2025'!$A:$L,5,FALSE)</f>
        <v>#N/A</v>
      </c>
    </row>
    <row r="62" spans="1:2" ht="15" customHeight="1">
      <c r="A62" s="2" t="e">
        <f>VLOOKUP(C62,'Base Entités2025'!$A:$L,3,FALSE)</f>
        <v>#N/A</v>
      </c>
      <c r="B62" s="44" t="e">
        <f>VLOOKUP(C62,'Base Entités2025'!$A:$L,5,FALSE)</f>
        <v>#N/A</v>
      </c>
    </row>
    <row r="63" spans="1:2" ht="15" customHeight="1">
      <c r="A63" s="2" t="e">
        <f>VLOOKUP(C63,'Base Entités2025'!$A:$L,3,FALSE)</f>
        <v>#N/A</v>
      </c>
      <c r="B63" s="44" t="e">
        <f>VLOOKUP(C63,'Base Entités2025'!$A:$L,5,FALSE)</f>
        <v>#N/A</v>
      </c>
    </row>
    <row r="64" spans="1:2" ht="15" customHeight="1">
      <c r="A64" s="2" t="e">
        <f>VLOOKUP(C64,'Base Entités2025'!$A:$L,3,FALSE)</f>
        <v>#N/A</v>
      </c>
      <c r="B64" s="44" t="e">
        <f>VLOOKUP(C64,'Base Entités2025'!$A:$L,5,FALSE)</f>
        <v>#N/A</v>
      </c>
    </row>
    <row r="65" spans="1:2" ht="15" customHeight="1">
      <c r="A65" s="2" t="e">
        <f>VLOOKUP(C65,'Base Entités2025'!$A:$L,3,FALSE)</f>
        <v>#N/A</v>
      </c>
      <c r="B65" s="44" t="e">
        <f>VLOOKUP(C65,'Base Entités2025'!$A:$L,5,FALSE)</f>
        <v>#N/A</v>
      </c>
    </row>
    <row r="66" spans="1:2" ht="15" customHeight="1">
      <c r="A66" s="2" t="e">
        <f>VLOOKUP(C66,'Base Entités2025'!$A:$L,3,FALSE)</f>
        <v>#N/A</v>
      </c>
      <c r="B66" s="44" t="e">
        <f>VLOOKUP(C66,'Base Entités2025'!$A:$L,5,FALSE)</f>
        <v>#N/A</v>
      </c>
    </row>
    <row r="67" spans="1:2" ht="15" customHeight="1">
      <c r="A67" s="2" t="e">
        <f>VLOOKUP(C67,'Base Entités2025'!$A:$L,3,FALSE)</f>
        <v>#N/A</v>
      </c>
      <c r="B67" s="44" t="e">
        <f>VLOOKUP(C67,'Base Entités2025'!$A:$L,5,FALSE)</f>
        <v>#N/A</v>
      </c>
    </row>
    <row r="68" spans="1:2" ht="15" customHeight="1">
      <c r="A68" s="2" t="e">
        <f>VLOOKUP(C68,'Base Entités2025'!$A:$L,3,FALSE)</f>
        <v>#N/A</v>
      </c>
      <c r="B68" s="44" t="e">
        <f>VLOOKUP(C68,'Base Entités2025'!$A:$L,5,FALSE)</f>
        <v>#N/A</v>
      </c>
    </row>
    <row r="69" spans="1:2" ht="14.25" customHeight="1">
      <c r="A69" s="2" t="e">
        <f>VLOOKUP(C69,'Base Entités2025'!$A:$L,3,FALSE)</f>
        <v>#N/A</v>
      </c>
      <c r="B69" s="44" t="e">
        <f>VLOOKUP(C69,'Base Entités2025'!$A:$L,5,FALSE)</f>
        <v>#N/A</v>
      </c>
    </row>
    <row r="70" spans="1:2" ht="14.25" customHeight="1">
      <c r="A70" s="2" t="e">
        <f>VLOOKUP(C70,'Base Entités2025'!$A:$L,3,FALSE)</f>
        <v>#N/A</v>
      </c>
      <c r="B70" s="44" t="e">
        <f>VLOOKUP(C70,'Base Entités2025'!$A:$L,5,FALSE)</f>
        <v>#N/A</v>
      </c>
    </row>
    <row r="71" spans="1:2" ht="14.25" customHeight="1">
      <c r="A71" s="2" t="e">
        <f>VLOOKUP(C71,'Base Entités2025'!$A:$L,3,FALSE)</f>
        <v>#N/A</v>
      </c>
      <c r="B71" s="44" t="e">
        <f>VLOOKUP(C71,'Base Entités2025'!$A:$L,5,FALSE)</f>
        <v>#N/A</v>
      </c>
    </row>
    <row r="72" spans="1:2" ht="14.25" customHeight="1">
      <c r="A72" s="2" t="e">
        <f>VLOOKUP(C72,'Base Entités2025'!$A:$L,3,FALSE)</f>
        <v>#N/A</v>
      </c>
      <c r="B72" s="44" t="e">
        <f>VLOOKUP(C72,'Base Entités2025'!$A:$L,5,FALSE)</f>
        <v>#N/A</v>
      </c>
    </row>
    <row r="73" spans="1:2" ht="14.25" customHeight="1">
      <c r="A73" s="2" t="e">
        <f>VLOOKUP(C73,'Base Entités2025'!$A:$L,3,FALSE)</f>
        <v>#N/A</v>
      </c>
      <c r="B73" s="44" t="e">
        <f>VLOOKUP(C73,'Base Entités2025'!$A:$L,5,FALSE)</f>
        <v>#N/A</v>
      </c>
    </row>
    <row r="74" spans="1:2" ht="14.25" customHeight="1">
      <c r="A74" s="2" t="e">
        <f>VLOOKUP(C74,'Base Entités2025'!$A:$L,3,FALSE)</f>
        <v>#N/A</v>
      </c>
      <c r="B74" s="44" t="e">
        <f>VLOOKUP(C74,'Base Entités2025'!$A:$L,5,FALSE)</f>
        <v>#N/A</v>
      </c>
    </row>
    <row r="75" spans="1:2" ht="14.25" customHeight="1">
      <c r="A75" s="2" t="e">
        <f>VLOOKUP(C75,'Base Entités2025'!$A:$L,3,FALSE)</f>
        <v>#N/A</v>
      </c>
      <c r="B75" s="44" t="e">
        <f>VLOOKUP(C75,'Base Entités2025'!$A:$L,5,FALSE)</f>
        <v>#N/A</v>
      </c>
    </row>
    <row r="76" spans="1:2" ht="14.25" customHeight="1">
      <c r="A76" s="2" t="e">
        <f>VLOOKUP(C76,'Base Entités2025'!$A:$L,3,FALSE)</f>
        <v>#N/A</v>
      </c>
      <c r="B76" s="44" t="e">
        <f>VLOOKUP(C76,'Base Entités2025'!$A:$L,5,FALSE)</f>
        <v>#N/A</v>
      </c>
    </row>
    <row r="77" spans="1:2" ht="14.25" customHeight="1">
      <c r="A77" s="2" t="e">
        <f>VLOOKUP(C77,'Base Entités2025'!$A:$L,3,FALSE)</f>
        <v>#N/A</v>
      </c>
      <c r="B77" s="44" t="e">
        <f>VLOOKUP(C77,'Base Entités2025'!$A:$L,5,FALSE)</f>
        <v>#N/A</v>
      </c>
    </row>
    <row r="78" spans="1:2" ht="14.25" customHeight="1">
      <c r="A78" s="2" t="e">
        <f>VLOOKUP(C78,'Base Entités2025'!$A:$L,3,FALSE)</f>
        <v>#N/A</v>
      </c>
      <c r="B78" s="44" t="e">
        <f>VLOOKUP(C78,'Base Entités2025'!$A:$L,5,FALSE)</f>
        <v>#N/A</v>
      </c>
    </row>
    <row r="79" spans="1:2" ht="14.25" customHeight="1">
      <c r="A79" s="2" t="e">
        <f>VLOOKUP(C79,'Base Entités2025'!$A:$L,3,FALSE)</f>
        <v>#N/A</v>
      </c>
      <c r="B79" s="44" t="e">
        <f>VLOOKUP(C79,'Base Entités2025'!$A:$L,5,FALSE)</f>
        <v>#N/A</v>
      </c>
    </row>
    <row r="80" spans="1:2" ht="14.25" customHeight="1">
      <c r="A80" s="2" t="e">
        <f>VLOOKUP(C80,'Base Entités2025'!$A:$L,3,FALSE)</f>
        <v>#N/A</v>
      </c>
      <c r="B80" s="44" t="e">
        <f>VLOOKUP(C80,'Base Entités2025'!$A:$L,5,FALSE)</f>
        <v>#N/A</v>
      </c>
    </row>
    <row r="81" spans="1:2" ht="14.25" customHeight="1">
      <c r="A81" s="2" t="e">
        <f>VLOOKUP(C81,'Base Entités2025'!$A:$L,3,FALSE)</f>
        <v>#N/A</v>
      </c>
      <c r="B81" s="44" t="e">
        <f>VLOOKUP(C81,'Base Entités2025'!$A:$L,5,FALSE)</f>
        <v>#N/A</v>
      </c>
    </row>
    <row r="82" spans="1:2" ht="14.25" customHeight="1">
      <c r="A82" s="2" t="e">
        <f>VLOOKUP(C82,'Base Entités2025'!$A:$L,3,FALSE)</f>
        <v>#N/A</v>
      </c>
      <c r="B82" s="44" t="e">
        <f>VLOOKUP(C82,'Base Entités2025'!$A:$L,5,FALSE)</f>
        <v>#N/A</v>
      </c>
    </row>
    <row r="83" spans="1:2" ht="14.25" customHeight="1">
      <c r="A83" s="2" t="e">
        <f>VLOOKUP(C83,'Base Entités2025'!$A:$L,3,FALSE)</f>
        <v>#N/A</v>
      </c>
      <c r="B83" s="44" t="e">
        <f>VLOOKUP(C83,'Base Entités2025'!$A:$L,5,FALSE)</f>
        <v>#N/A</v>
      </c>
    </row>
    <row r="84" spans="1:2" ht="14.25" customHeight="1">
      <c r="A84" s="2" t="e">
        <f>VLOOKUP(C84,'Base Entités2025'!$A:$L,3,FALSE)</f>
        <v>#N/A</v>
      </c>
      <c r="B84" s="44" t="e">
        <f>VLOOKUP(C84,'Base Entités2025'!$A:$L,5,FALSE)</f>
        <v>#N/A</v>
      </c>
    </row>
    <row r="85" spans="1:2" ht="14.25" customHeight="1">
      <c r="A85" s="2" t="e">
        <f>VLOOKUP(C85,'Base Entités2025'!$A:$L,3,FALSE)</f>
        <v>#N/A</v>
      </c>
      <c r="B85" s="44" t="e">
        <f>VLOOKUP(C85,'Base Entités2025'!$A:$L,5,FALSE)</f>
        <v>#N/A</v>
      </c>
    </row>
    <row r="86" spans="1:2" ht="14.25" customHeight="1">
      <c r="A86" s="2" t="e">
        <f>VLOOKUP(C86,'Base Entités2025'!$A:$L,3,FALSE)</f>
        <v>#N/A</v>
      </c>
      <c r="B86" s="44" t="e">
        <f>VLOOKUP(C86,'Base Entités2025'!$A:$L,5,FALSE)</f>
        <v>#N/A</v>
      </c>
    </row>
    <row r="87" spans="1:2" ht="14.25" customHeight="1">
      <c r="A87" s="2" t="e">
        <f>VLOOKUP(C87,'Base Entités2025'!$A:$L,3,FALSE)</f>
        <v>#N/A</v>
      </c>
      <c r="B87" s="44" t="e">
        <f>VLOOKUP(C87,'Base Entités2025'!$A:$L,5,FALSE)</f>
        <v>#N/A</v>
      </c>
    </row>
    <row r="88" spans="1:2" ht="14.25" customHeight="1">
      <c r="A88" s="2" t="e">
        <f>VLOOKUP(C88,'Base Entités2025'!$A:$L,3,FALSE)</f>
        <v>#N/A</v>
      </c>
      <c r="B88" s="44" t="e">
        <f>VLOOKUP(C88,'Base Entités2025'!$A:$L,5,FALSE)</f>
        <v>#N/A</v>
      </c>
    </row>
    <row r="89" spans="1:2" ht="14.25" customHeight="1">
      <c r="A89" s="2"/>
      <c r="B89" s="2"/>
    </row>
    <row r="90" spans="1:2" ht="14.25" customHeight="1">
      <c r="A90" s="2"/>
      <c r="B90" s="2"/>
    </row>
    <row r="91" spans="1:2" ht="14.25" customHeight="1">
      <c r="A91" s="2"/>
      <c r="B91" s="2"/>
    </row>
    <row r="92" spans="1:2" ht="14.25" customHeight="1">
      <c r="A92" s="2"/>
      <c r="B92" s="2"/>
    </row>
    <row r="93" spans="1:2" ht="14.25" customHeight="1">
      <c r="A93" s="2"/>
      <c r="B93" s="2"/>
    </row>
    <row r="94" spans="1:2" ht="14.25" customHeight="1">
      <c r="A94" s="2"/>
      <c r="B94" s="2"/>
    </row>
    <row r="95" spans="1:2" ht="14.25" customHeight="1">
      <c r="A95" s="2"/>
      <c r="B95" s="2"/>
    </row>
    <row r="96" spans="1:2" ht="14.25" customHeight="1">
      <c r="A96" s="2"/>
      <c r="B96" s="2"/>
    </row>
    <row r="97" spans="1:2" ht="14.25" customHeight="1">
      <c r="A97" s="2"/>
      <c r="B97" s="2"/>
    </row>
    <row r="98" spans="1:2" ht="14.25" customHeight="1">
      <c r="A98" s="2"/>
      <c r="B98" s="2"/>
    </row>
    <row r="99" spans="1:2" ht="14.25" customHeight="1">
      <c r="A99" s="2"/>
      <c r="B99" s="2"/>
    </row>
    <row r="100" spans="1:2" ht="14.25" customHeight="1">
      <c r="A100" s="2"/>
      <c r="B100" s="2"/>
    </row>
    <row r="101" spans="1:2" ht="14.25" customHeight="1">
      <c r="A101" s="2"/>
      <c r="B101" s="2"/>
    </row>
    <row r="102" spans="1:2" ht="14.25" customHeight="1">
      <c r="A102" s="2"/>
      <c r="B102" s="2"/>
    </row>
    <row r="103" spans="1:2" ht="14.25" customHeight="1">
      <c r="A103" s="2"/>
      <c r="B103" s="2"/>
    </row>
    <row r="104" spans="1:2" ht="14.25" customHeight="1">
      <c r="A104" s="2"/>
      <c r="B104" s="2"/>
    </row>
    <row r="105" spans="1:2" ht="14.25" customHeight="1">
      <c r="A105" s="2"/>
      <c r="B105" s="2"/>
    </row>
    <row r="106" spans="1:2" ht="14.25" customHeight="1">
      <c r="A106" s="2"/>
      <c r="B106" s="2"/>
    </row>
    <row r="107" spans="1:2" ht="14.25" customHeight="1">
      <c r="A107" s="2"/>
      <c r="B107" s="2"/>
    </row>
    <row r="108" spans="1:2" ht="14.25" customHeight="1">
      <c r="A108" s="2"/>
      <c r="B108" s="2"/>
    </row>
    <row r="109" spans="1:2" ht="14.25" customHeight="1">
      <c r="A109" s="2"/>
      <c r="B109" s="2"/>
    </row>
    <row r="110" spans="1:2" ht="14.25" customHeight="1">
      <c r="A110" s="2"/>
      <c r="B110" s="2"/>
    </row>
    <row r="111" spans="1:2" ht="14.25" customHeight="1">
      <c r="A111" s="2"/>
      <c r="B111" s="2"/>
    </row>
    <row r="112" spans="1:2" ht="14.25" customHeight="1">
      <c r="A112" s="2"/>
      <c r="B112" s="2"/>
    </row>
    <row r="113" spans="1:2" ht="14.25" customHeight="1">
      <c r="A113" s="2"/>
      <c r="B113" s="2"/>
    </row>
    <row r="114" spans="1:2" ht="14.25" customHeight="1">
      <c r="A114" s="2"/>
      <c r="B114" s="2"/>
    </row>
    <row r="115" spans="1:2" ht="14.25" customHeight="1">
      <c r="A115" s="2"/>
      <c r="B115" s="2"/>
    </row>
    <row r="116" spans="1:2" ht="14.25" customHeight="1">
      <c r="A116" s="2"/>
      <c r="B116" s="2"/>
    </row>
    <row r="117" spans="1:2" ht="14.25" customHeight="1">
      <c r="A117" s="2"/>
      <c r="B117" s="2"/>
    </row>
    <row r="118" spans="1:2" ht="14.25" customHeight="1">
      <c r="A118" s="2"/>
      <c r="B118" s="2"/>
    </row>
    <row r="119" spans="1:2" ht="14.25" customHeight="1">
      <c r="A119" s="2"/>
      <c r="B119" s="2"/>
    </row>
    <row r="120" spans="1:2" ht="14.25" customHeight="1">
      <c r="A120" s="2"/>
      <c r="B120" s="2"/>
    </row>
    <row r="121" spans="1:2" ht="14.25" customHeight="1">
      <c r="A121" s="2"/>
      <c r="B121" s="2"/>
    </row>
    <row r="122" spans="1:2" ht="14.25" customHeight="1">
      <c r="A122" s="2"/>
      <c r="B122" s="2"/>
    </row>
    <row r="123" spans="1:2" ht="14.25" customHeight="1">
      <c r="A123" s="2"/>
      <c r="B123" s="2"/>
    </row>
    <row r="124" spans="1:2" ht="14.25" customHeight="1">
      <c r="A124" s="2"/>
      <c r="B124" s="2"/>
    </row>
    <row r="125" spans="1:2" ht="14.25" customHeight="1">
      <c r="A125" s="2"/>
      <c r="B125" s="2"/>
    </row>
    <row r="126" spans="1:2" ht="14.25" customHeight="1">
      <c r="A126" s="2"/>
      <c r="B126" s="2"/>
    </row>
    <row r="127" spans="1:2" ht="14.25" customHeight="1">
      <c r="A127" s="2"/>
      <c r="B127" s="2"/>
    </row>
    <row r="128" spans="1:2" ht="14.25" customHeight="1">
      <c r="A128" s="2"/>
      <c r="B128" s="2"/>
    </row>
    <row r="129" spans="1:2" ht="14.25" customHeight="1">
      <c r="A129" s="2"/>
      <c r="B129" s="2"/>
    </row>
    <row r="130" spans="1:2" ht="14.25" customHeight="1">
      <c r="A130" s="2"/>
      <c r="B130" s="2"/>
    </row>
    <row r="131" spans="1:2" ht="14.25" customHeight="1">
      <c r="A131" s="2"/>
      <c r="B131" s="2"/>
    </row>
    <row r="132" spans="1:2" ht="14.25" customHeight="1">
      <c r="A132" s="2"/>
      <c r="B132" s="2"/>
    </row>
    <row r="133" spans="1:2" ht="14.25" customHeight="1">
      <c r="A133" s="2"/>
      <c r="B133" s="2"/>
    </row>
    <row r="134" spans="1:2" ht="14.25" customHeight="1">
      <c r="A134" s="2"/>
      <c r="B134" s="2"/>
    </row>
    <row r="135" spans="1:2" ht="14.25" customHeight="1">
      <c r="A135" s="2"/>
      <c r="B135" s="2"/>
    </row>
    <row r="136" spans="1:2" ht="14.25" customHeight="1">
      <c r="A136" s="2"/>
      <c r="B136" s="2"/>
    </row>
    <row r="137" spans="1:2" ht="14.25" customHeight="1">
      <c r="A137" s="2"/>
      <c r="B137" s="2"/>
    </row>
    <row r="138" spans="1:2" ht="14.25" customHeight="1">
      <c r="A138" s="2"/>
      <c r="B138" s="2"/>
    </row>
    <row r="139" spans="1:2" ht="14.25" customHeight="1">
      <c r="A139" s="2"/>
      <c r="B139" s="2"/>
    </row>
    <row r="140" spans="1:2" ht="14.25" customHeight="1">
      <c r="A140" s="2"/>
      <c r="B140" s="2"/>
    </row>
    <row r="141" spans="1:2" ht="14.25" customHeight="1">
      <c r="A141" s="2"/>
      <c r="B141" s="2"/>
    </row>
    <row r="142" spans="1:2" ht="14.25" customHeight="1">
      <c r="A142" s="2"/>
      <c r="B142" s="2"/>
    </row>
    <row r="143" spans="1:2" ht="14.25" customHeight="1">
      <c r="A143" s="2"/>
      <c r="B143" s="2"/>
    </row>
    <row r="144" spans="1:2" ht="14.25" customHeight="1">
      <c r="A144" s="2"/>
      <c r="B144" s="2"/>
    </row>
    <row r="145" spans="1:11" ht="14.25" customHeight="1">
      <c r="A145" s="2"/>
      <c r="B145" s="2"/>
    </row>
    <row r="146" spans="1:11" ht="14.25" customHeight="1">
      <c r="A146" s="2"/>
      <c r="B146" s="2"/>
    </row>
    <row r="147" spans="1:11" ht="14.25" customHeight="1">
      <c r="A147" s="2"/>
      <c r="B147" s="2"/>
    </row>
    <row r="148" spans="1:11" ht="14.25" customHeight="1">
      <c r="A148" s="2"/>
      <c r="B148" s="2"/>
    </row>
    <row r="149" spans="1:11" ht="14.25" customHeight="1">
      <c r="A149" s="2"/>
      <c r="B149" s="2"/>
    </row>
    <row r="150" spans="1:11" ht="14.25" customHeight="1">
      <c r="A150" s="2"/>
      <c r="B150" s="2"/>
    </row>
    <row r="151" spans="1:11" ht="14.25" customHeight="1">
      <c r="A151" s="2"/>
      <c r="B151" s="2"/>
    </row>
    <row r="152" spans="1:11" ht="14.25" customHeight="1">
      <c r="A152" s="2"/>
      <c r="B152" s="2"/>
    </row>
    <row r="153" spans="1:11" ht="14.25" customHeight="1">
      <c r="A153" s="2"/>
      <c r="B153" s="2"/>
    </row>
    <row r="154" spans="1:11" ht="14.25" customHeight="1">
      <c r="A154" s="2"/>
      <c r="B154" s="2"/>
    </row>
    <row r="155" spans="1:11" ht="14.25" customHeight="1">
      <c r="A155" s="2"/>
      <c r="B155" s="2"/>
    </row>
    <row r="156" spans="1:11" ht="14.25" customHeight="1">
      <c r="A156" s="2"/>
      <c r="B156" s="2"/>
    </row>
    <row r="157" spans="1:11" ht="14.25" customHeight="1">
      <c r="A157" s="2"/>
      <c r="B157" s="2"/>
    </row>
    <row r="158" spans="1:11" ht="14.25" customHeight="1"/>
    <row r="159" spans="1:11" ht="14.25" customHeight="1">
      <c r="C159" s="44"/>
      <c r="D159" s="191"/>
      <c r="E159" s="191"/>
      <c r="F159" s="191"/>
      <c r="G159" s="191"/>
      <c r="H159" s="191"/>
      <c r="I159" s="191"/>
      <c r="J159" s="191"/>
      <c r="K159" s="191"/>
    </row>
    <row r="160" spans="1:11" ht="14.25" customHeight="1">
      <c r="C160" s="44"/>
      <c r="D160" s="191"/>
      <c r="E160" s="191"/>
      <c r="F160" s="191"/>
      <c r="G160" s="191"/>
      <c r="H160" s="191"/>
      <c r="I160" s="191"/>
      <c r="J160" s="191"/>
      <c r="K160" s="191"/>
    </row>
    <row r="161" spans="3:11" ht="14.25" customHeight="1">
      <c r="C161" s="44"/>
      <c r="D161" s="191"/>
      <c r="E161" s="191"/>
      <c r="F161" s="191"/>
      <c r="G161" s="191"/>
      <c r="H161" s="191"/>
      <c r="I161" s="191"/>
      <c r="J161" s="191"/>
      <c r="K161" s="191"/>
    </row>
    <row r="162" spans="3:11" ht="14.25" customHeight="1">
      <c r="C162" s="44"/>
      <c r="D162" s="191"/>
      <c r="E162" s="191"/>
      <c r="F162" s="191"/>
      <c r="G162" s="191"/>
      <c r="H162" s="191"/>
      <c r="I162" s="191"/>
      <c r="J162" s="191"/>
      <c r="K162" s="191"/>
    </row>
    <row r="163" spans="3:11" ht="14.25" customHeight="1">
      <c r="C163" s="44"/>
      <c r="D163" s="191"/>
      <c r="E163" s="191"/>
      <c r="F163" s="191"/>
      <c r="G163" s="191"/>
      <c r="H163" s="191"/>
      <c r="I163" s="191"/>
      <c r="J163" s="191"/>
      <c r="K163" s="191"/>
    </row>
    <row r="164" spans="3:11" ht="14.25" customHeight="1">
      <c r="C164" s="44"/>
      <c r="D164" s="191"/>
      <c r="E164" s="191"/>
      <c r="F164" s="191"/>
      <c r="G164" s="191"/>
      <c r="H164" s="191"/>
      <c r="I164" s="191"/>
      <c r="J164" s="191"/>
      <c r="K164" s="191"/>
    </row>
    <row r="165" spans="3:11" ht="14.25" customHeight="1">
      <c r="C165" s="44"/>
      <c r="D165" s="191"/>
      <c r="E165" s="191"/>
      <c r="F165" s="191"/>
      <c r="G165" s="191"/>
      <c r="H165" s="191"/>
      <c r="I165" s="191"/>
      <c r="J165" s="191"/>
      <c r="K165" s="191"/>
    </row>
    <row r="166" spans="3:11" ht="14.25" customHeight="1">
      <c r="C166" s="44"/>
      <c r="D166" s="191"/>
      <c r="E166" s="191"/>
      <c r="F166" s="191"/>
      <c r="G166" s="191"/>
      <c r="H166" s="191"/>
      <c r="I166" s="191"/>
      <c r="J166" s="191"/>
      <c r="K166" s="191"/>
    </row>
    <row r="167" spans="3:11" ht="14.25" customHeight="1">
      <c r="C167" s="44"/>
      <c r="D167" s="191"/>
      <c r="E167" s="191"/>
      <c r="F167" s="191"/>
      <c r="G167" s="191"/>
      <c r="H167" s="191"/>
      <c r="I167" s="191"/>
      <c r="J167" s="191"/>
      <c r="K167" s="191"/>
    </row>
    <row r="168" spans="3:11" ht="14.25" customHeight="1">
      <c r="C168" s="44"/>
      <c r="D168" s="191"/>
      <c r="E168" s="191"/>
      <c r="F168" s="191"/>
      <c r="G168" s="191"/>
      <c r="H168" s="191"/>
      <c r="I168" s="191"/>
      <c r="J168" s="191"/>
      <c r="K168" s="191"/>
    </row>
    <row r="169" spans="3:11" ht="14.25" customHeight="1">
      <c r="C169" s="44"/>
      <c r="D169" s="191"/>
      <c r="E169" s="191"/>
      <c r="F169" s="191"/>
      <c r="G169" s="191"/>
      <c r="H169" s="191"/>
      <c r="I169" s="191"/>
      <c r="J169" s="191"/>
      <c r="K169" s="191"/>
    </row>
    <row r="170" spans="3:11" ht="14.25" customHeight="1">
      <c r="C170" s="44"/>
      <c r="D170" s="191"/>
      <c r="E170" s="191"/>
      <c r="F170" s="191"/>
      <c r="G170" s="191"/>
      <c r="H170" s="191"/>
      <c r="I170" s="191"/>
      <c r="J170" s="191"/>
      <c r="K170" s="191"/>
    </row>
    <row r="171" spans="3:11" ht="14.25" customHeight="1">
      <c r="C171" s="44"/>
      <c r="D171" s="191"/>
      <c r="E171" s="191"/>
      <c r="F171" s="191"/>
      <c r="G171" s="191"/>
      <c r="H171" s="191"/>
      <c r="I171" s="191"/>
      <c r="J171" s="191"/>
      <c r="K171" s="191"/>
    </row>
    <row r="172" spans="3:11" ht="14.25" customHeight="1">
      <c r="C172" s="44"/>
      <c r="D172" s="191"/>
      <c r="E172" s="191"/>
      <c r="F172" s="191"/>
      <c r="G172" s="191"/>
      <c r="H172" s="191"/>
      <c r="I172" s="191"/>
      <c r="J172" s="191"/>
      <c r="K172" s="191"/>
    </row>
    <row r="173" spans="3:11" ht="14.25" customHeight="1">
      <c r="C173" s="44"/>
      <c r="D173" s="191"/>
      <c r="E173" s="191"/>
      <c r="F173" s="191"/>
      <c r="G173" s="191"/>
      <c r="H173" s="191"/>
      <c r="I173" s="191"/>
      <c r="J173" s="191"/>
      <c r="K173" s="191"/>
    </row>
    <row r="174" spans="3:11" ht="14.25" customHeight="1">
      <c r="C174" s="44"/>
      <c r="D174" s="191"/>
      <c r="E174" s="191"/>
      <c r="F174" s="191"/>
      <c r="G174" s="191"/>
      <c r="H174" s="191"/>
      <c r="I174" s="191"/>
      <c r="J174" s="191"/>
      <c r="K174" s="191"/>
    </row>
    <row r="175" spans="3:11" ht="14.25" customHeight="1">
      <c r="C175" s="44"/>
      <c r="D175" s="191"/>
      <c r="E175" s="191"/>
      <c r="F175" s="191"/>
      <c r="G175" s="191"/>
      <c r="H175" s="191"/>
      <c r="I175" s="191"/>
      <c r="J175" s="191"/>
      <c r="K175" s="191"/>
    </row>
    <row r="176" spans="3:11" ht="14.25" customHeight="1">
      <c r="C176" s="44"/>
      <c r="D176" s="191"/>
      <c r="E176" s="191"/>
      <c r="F176" s="191"/>
      <c r="G176" s="191"/>
      <c r="H176" s="191"/>
      <c r="I176" s="191"/>
      <c r="J176" s="191"/>
      <c r="K176" s="191"/>
    </row>
    <row r="177" spans="3:11" ht="14.25" customHeight="1">
      <c r="C177" s="44"/>
      <c r="D177" s="191"/>
      <c r="E177" s="191"/>
      <c r="F177" s="191"/>
      <c r="G177" s="191"/>
      <c r="H177" s="191"/>
      <c r="I177" s="191"/>
      <c r="J177" s="191"/>
      <c r="K177" s="191"/>
    </row>
    <row r="178" spans="3:11" ht="14.25" customHeight="1">
      <c r="C178" s="44"/>
      <c r="D178" s="191"/>
      <c r="E178" s="191"/>
      <c r="F178" s="191"/>
      <c r="G178" s="191"/>
      <c r="H178" s="191"/>
      <c r="I178" s="191"/>
      <c r="J178" s="191"/>
      <c r="K178" s="191"/>
    </row>
    <row r="179" spans="3:11" ht="14.25" customHeight="1">
      <c r="C179" s="44"/>
      <c r="D179" s="191"/>
      <c r="E179" s="191"/>
      <c r="F179" s="191"/>
      <c r="G179" s="191"/>
      <c r="H179" s="191"/>
      <c r="I179" s="191"/>
      <c r="J179" s="191"/>
      <c r="K179" s="191"/>
    </row>
    <row r="180" spans="3:11" ht="14.25" customHeight="1">
      <c r="C180" s="44"/>
      <c r="D180" s="191"/>
      <c r="E180" s="191"/>
      <c r="F180" s="191"/>
      <c r="G180" s="191"/>
      <c r="H180" s="191"/>
      <c r="I180" s="191"/>
      <c r="J180" s="191"/>
      <c r="K180" s="191"/>
    </row>
    <row r="181" spans="3:11" ht="14.25" customHeight="1">
      <c r="C181" s="44"/>
      <c r="D181" s="191"/>
      <c r="E181" s="191"/>
      <c r="F181" s="191"/>
      <c r="G181" s="191"/>
      <c r="H181" s="191"/>
      <c r="I181" s="191"/>
      <c r="J181" s="191"/>
      <c r="K181" s="191"/>
    </row>
    <row r="182" spans="3:11" ht="14.25" customHeight="1">
      <c r="C182" s="44"/>
      <c r="D182" s="191"/>
      <c r="E182" s="191"/>
      <c r="F182" s="191"/>
      <c r="G182" s="191"/>
      <c r="H182" s="191"/>
      <c r="I182" s="191"/>
      <c r="J182" s="191"/>
      <c r="K182" s="191"/>
    </row>
    <row r="183" spans="3:11" ht="14.25" customHeight="1">
      <c r="C183" s="44"/>
      <c r="D183" s="191"/>
      <c r="E183" s="191"/>
      <c r="F183" s="191"/>
      <c r="G183" s="191"/>
      <c r="H183" s="191"/>
      <c r="I183" s="191"/>
      <c r="J183" s="191"/>
      <c r="K183" s="191"/>
    </row>
    <row r="184" spans="3:11" ht="14.25" customHeight="1">
      <c r="C184" s="44"/>
      <c r="D184" s="191"/>
      <c r="E184" s="191"/>
      <c r="F184" s="191"/>
      <c r="G184" s="191"/>
      <c r="H184" s="191"/>
      <c r="I184" s="191"/>
      <c r="J184" s="191"/>
      <c r="K184" s="191"/>
    </row>
    <row r="185" spans="3:11" ht="14.25" customHeight="1">
      <c r="C185" s="44"/>
      <c r="D185" s="191"/>
      <c r="E185" s="191"/>
      <c r="F185" s="191"/>
      <c r="G185" s="191"/>
      <c r="H185" s="191"/>
      <c r="I185" s="191"/>
      <c r="J185" s="191"/>
      <c r="K185" s="191"/>
    </row>
    <row r="186" spans="3:11" ht="14.25" customHeight="1">
      <c r="C186" s="44"/>
      <c r="D186" s="191"/>
      <c r="E186" s="191"/>
      <c r="F186" s="191"/>
      <c r="G186" s="191"/>
      <c r="H186" s="191"/>
      <c r="I186" s="191"/>
      <c r="J186" s="191"/>
      <c r="K186" s="191"/>
    </row>
    <row r="187" spans="3:11" ht="14.25" customHeight="1">
      <c r="C187" s="44"/>
      <c r="D187" s="191"/>
      <c r="E187" s="191"/>
      <c r="F187" s="191"/>
      <c r="G187" s="191"/>
      <c r="H187" s="191"/>
      <c r="I187" s="191"/>
      <c r="J187" s="191"/>
      <c r="K187" s="191"/>
    </row>
    <row r="188" spans="3:11" ht="14.25" customHeight="1">
      <c r="C188" s="44"/>
      <c r="D188" s="191"/>
      <c r="E188" s="191"/>
      <c r="F188" s="191"/>
      <c r="G188" s="191"/>
      <c r="H188" s="191"/>
      <c r="I188" s="191"/>
      <c r="J188" s="191"/>
      <c r="K188" s="191"/>
    </row>
    <row r="189" spans="3:11" ht="14.25" customHeight="1">
      <c r="C189" s="44"/>
      <c r="D189" s="191"/>
      <c r="E189" s="191"/>
      <c r="F189" s="191"/>
      <c r="G189" s="191"/>
      <c r="H189" s="191"/>
      <c r="I189" s="191"/>
      <c r="J189" s="191"/>
      <c r="K189" s="191"/>
    </row>
    <row r="190" spans="3:11" ht="14.25" customHeight="1">
      <c r="C190" s="44"/>
      <c r="D190" s="191"/>
      <c r="E190" s="191"/>
      <c r="F190" s="191"/>
      <c r="G190" s="191"/>
      <c r="H190" s="191"/>
      <c r="I190" s="191"/>
      <c r="J190" s="191"/>
      <c r="K190" s="191"/>
    </row>
    <row r="191" spans="3:11" ht="14.25" customHeight="1">
      <c r="C191" s="44"/>
      <c r="D191" s="191"/>
      <c r="E191" s="191"/>
      <c r="F191" s="191"/>
      <c r="G191" s="191"/>
      <c r="H191" s="191"/>
      <c r="I191" s="191"/>
      <c r="J191" s="191"/>
      <c r="K191" s="191"/>
    </row>
    <row r="192" spans="3:11" ht="14.25" customHeight="1">
      <c r="C192" s="44"/>
      <c r="D192" s="191"/>
      <c r="E192" s="191"/>
      <c r="F192" s="191"/>
      <c r="G192" s="191"/>
      <c r="H192" s="191"/>
      <c r="I192" s="191"/>
      <c r="J192" s="191"/>
      <c r="K192" s="191"/>
    </row>
    <row r="193" spans="3:11" ht="14.25" customHeight="1">
      <c r="C193" s="44"/>
      <c r="D193" s="191"/>
      <c r="E193" s="191"/>
      <c r="F193" s="191"/>
      <c r="G193" s="191"/>
      <c r="H193" s="191"/>
      <c r="I193" s="191"/>
      <c r="J193" s="191"/>
      <c r="K193" s="191"/>
    </row>
    <row r="194" spans="3:11" ht="14.25" customHeight="1">
      <c r="C194" s="44"/>
      <c r="D194" s="191"/>
      <c r="E194" s="191"/>
      <c r="F194" s="191"/>
      <c r="G194" s="191"/>
      <c r="H194" s="191"/>
      <c r="I194" s="191"/>
      <c r="J194" s="191"/>
      <c r="K194" s="191"/>
    </row>
    <row r="195" spans="3:11" ht="14.25" customHeight="1">
      <c r="C195" s="44"/>
      <c r="D195" s="191"/>
      <c r="E195" s="191"/>
      <c r="F195" s="191"/>
      <c r="G195" s="191"/>
      <c r="H195" s="191"/>
      <c r="I195" s="191"/>
      <c r="J195" s="191"/>
      <c r="K195" s="191"/>
    </row>
    <row r="196" spans="3:11" ht="14.25" customHeight="1">
      <c r="C196" s="44"/>
      <c r="D196" s="191"/>
      <c r="E196" s="191"/>
      <c r="F196" s="191"/>
      <c r="G196" s="191"/>
      <c r="H196" s="191"/>
      <c r="I196" s="191"/>
      <c r="J196" s="191"/>
      <c r="K196" s="191"/>
    </row>
    <row r="197" spans="3:11" ht="14.25" customHeight="1">
      <c r="C197" s="44"/>
      <c r="D197" s="191"/>
      <c r="E197" s="191"/>
      <c r="F197" s="191"/>
      <c r="G197" s="191"/>
      <c r="H197" s="191"/>
      <c r="I197" s="191"/>
      <c r="J197" s="191"/>
      <c r="K197" s="191"/>
    </row>
    <row r="198" spans="3:11" ht="14.25" customHeight="1">
      <c r="C198" s="44"/>
      <c r="D198" s="191"/>
      <c r="E198" s="191"/>
      <c r="F198" s="191"/>
      <c r="G198" s="191"/>
      <c r="H198" s="191"/>
      <c r="I198" s="191"/>
      <c r="J198" s="191"/>
      <c r="K198" s="191"/>
    </row>
    <row r="199" spans="3:11" ht="14.25" customHeight="1"/>
    <row r="202" spans="3:11" ht="14.25" customHeight="1"/>
    <row r="203" spans="3:11" ht="14.25" customHeight="1"/>
    <row r="204" spans="3:11" ht="14.25" customHeight="1"/>
    <row r="205" spans="3:11" ht="14.25" customHeight="1"/>
    <row r="206" spans="3:11" ht="14.25" customHeight="1"/>
    <row r="207" spans="3:11" ht="14.25" customHeight="1"/>
    <row r="208" spans="3:11" ht="14.25" customHeight="1"/>
    <row r="209" spans="2:2" ht="14.25" customHeight="1"/>
    <row r="210" spans="2:2" ht="14.25" customHeight="1"/>
    <row r="211" spans="2:2" ht="14.25" customHeight="1">
      <c r="B211" s="192"/>
    </row>
    <row r="212" spans="2:2" ht="14.25" customHeight="1">
      <c r="B212" s="192"/>
    </row>
    <row r="213" spans="2:2" ht="14.25" customHeight="1">
      <c r="B213" s="192"/>
    </row>
    <row r="214" spans="2:2" ht="14.25" customHeight="1">
      <c r="B214" s="192"/>
    </row>
    <row r="215" spans="2:2" ht="14.25" customHeight="1">
      <c r="B215" s="192"/>
    </row>
    <row r="216" spans="2:2" ht="14.25" customHeight="1">
      <c r="B216" s="192"/>
    </row>
    <row r="217" spans="2:2" ht="14.25" customHeight="1">
      <c r="B217" s="192"/>
    </row>
    <row r="218" spans="2:2" ht="14.25" customHeight="1">
      <c r="B218" s="192"/>
    </row>
    <row r="219" spans="2:2" ht="14.25" customHeight="1">
      <c r="B219" s="192"/>
    </row>
    <row r="220" spans="2:2" ht="14.25" customHeight="1">
      <c r="B220" s="192"/>
    </row>
    <row r="221" spans="2:2" ht="14.25" customHeight="1">
      <c r="B221" s="192"/>
    </row>
    <row r="222" spans="2:2" ht="14.25" customHeight="1">
      <c r="B222" s="192"/>
    </row>
    <row r="223" spans="2:2" ht="14.25" customHeight="1">
      <c r="B223" s="192"/>
    </row>
    <row r="224" spans="2:2" ht="14.25" customHeight="1">
      <c r="B224" s="192"/>
    </row>
    <row r="225" spans="2:2" ht="14.25" customHeight="1">
      <c r="B225" s="192"/>
    </row>
    <row r="226" spans="2:2" ht="14.25" customHeight="1">
      <c r="B226" s="192"/>
    </row>
    <row r="227" spans="2:2" ht="14.25" customHeight="1">
      <c r="B227" s="192"/>
    </row>
    <row r="228" spans="2:2" ht="14.25" customHeight="1">
      <c r="B228" s="192"/>
    </row>
    <row r="229" spans="2:2" ht="14.25" customHeight="1"/>
    <row r="230" spans="2:2" ht="14.25" customHeight="1">
      <c r="B230" s="193"/>
    </row>
    <row r="231" spans="2:2" ht="14.25" customHeight="1">
      <c r="B231" s="193"/>
    </row>
    <row r="232" spans="2:2" ht="14.25" customHeight="1">
      <c r="B232" s="193"/>
    </row>
    <row r="233" spans="2:2" ht="14.25" customHeight="1">
      <c r="B233" s="193"/>
    </row>
    <row r="234" spans="2:2" ht="14.25" customHeight="1">
      <c r="B234" s="193"/>
    </row>
    <row r="235" spans="2:2" ht="14.25" customHeight="1">
      <c r="B235" s="193"/>
    </row>
    <row r="236" spans="2:2" ht="14.25" customHeight="1">
      <c r="B236" s="193"/>
    </row>
    <row r="237" spans="2:2" ht="14.25" customHeight="1">
      <c r="B237" s="193"/>
    </row>
    <row r="238" spans="2:2" ht="14.25" customHeight="1">
      <c r="B238" s="193"/>
    </row>
    <row r="239" spans="2:2" ht="14.25" customHeight="1">
      <c r="B239" s="193"/>
    </row>
    <row r="240" spans="2:2" ht="14.25" customHeight="1">
      <c r="B240" s="193"/>
    </row>
    <row r="241" spans="2:2" ht="14.25" customHeight="1">
      <c r="B241" s="193"/>
    </row>
    <row r="242" spans="2:2" ht="14.25" customHeight="1">
      <c r="B242" s="193"/>
    </row>
    <row r="243" spans="2:2" ht="14.25" customHeight="1">
      <c r="B243" s="193"/>
    </row>
    <row r="244" spans="2:2" ht="14.25" customHeight="1">
      <c r="B244" s="193"/>
    </row>
    <row r="245" spans="2:2" ht="14.25" customHeight="1">
      <c r="B245" s="193"/>
    </row>
    <row r="246" spans="2:2" ht="14.25" customHeight="1"/>
    <row r="247" spans="2:2" ht="14.25" customHeight="1">
      <c r="B247" s="193"/>
    </row>
    <row r="248" spans="2:2" ht="14.25" customHeight="1">
      <c r="B248" s="193"/>
    </row>
    <row r="249" spans="2:2" ht="14.25" customHeight="1"/>
    <row r="250" spans="2:2" ht="14.25" customHeight="1">
      <c r="B250" s="193"/>
    </row>
    <row r="251" spans="2:2" ht="14.25" customHeight="1">
      <c r="B251" s="193"/>
    </row>
    <row r="252" spans="2:2" ht="14.25" customHeight="1">
      <c r="B252" s="193"/>
    </row>
    <row r="253" spans="2:2" ht="14.25" customHeight="1">
      <c r="B253" s="193"/>
    </row>
    <row r="254" spans="2:2" ht="14.25" customHeight="1">
      <c r="B254" s="193"/>
    </row>
    <row r="255" spans="2:2" ht="14.25" customHeight="1">
      <c r="B255" s="193"/>
    </row>
    <row r="256" spans="2:2" ht="14.25" customHeight="1">
      <c r="B256" s="193"/>
    </row>
    <row r="257" spans="2:2" ht="14.25" customHeight="1">
      <c r="B257" s="193"/>
    </row>
    <row r="258" spans="2:2" ht="14.25" customHeight="1">
      <c r="B258" s="193"/>
    </row>
    <row r="259" spans="2:2" ht="14.25" customHeight="1">
      <c r="B259" s="193"/>
    </row>
    <row r="260" spans="2:2" ht="14.25" customHeight="1">
      <c r="B260" s="193"/>
    </row>
    <row r="261" spans="2:2" ht="14.25" customHeight="1">
      <c r="B261" s="193"/>
    </row>
    <row r="262" spans="2:2" ht="14.25" customHeight="1">
      <c r="B262" s="193"/>
    </row>
    <row r="263" spans="2:2" ht="14.25" customHeight="1">
      <c r="B263" s="193"/>
    </row>
    <row r="264" spans="2:2" ht="14.25" customHeight="1">
      <c r="B264" s="193"/>
    </row>
    <row r="265" spans="2:2" ht="14.25" customHeight="1">
      <c r="B265" s="193"/>
    </row>
    <row r="266" spans="2:2" ht="14.25" customHeight="1">
      <c r="B266" s="193"/>
    </row>
    <row r="267" spans="2:2" ht="14.25" customHeight="1">
      <c r="B267" s="193"/>
    </row>
    <row r="268" spans="2:2" ht="14.25" customHeight="1">
      <c r="B268" s="193"/>
    </row>
    <row r="269" spans="2:2" ht="14.25" customHeight="1">
      <c r="B269" s="193"/>
    </row>
    <row r="270" spans="2:2" ht="14.25" customHeight="1"/>
    <row r="271" spans="2:2" ht="14.25" customHeight="1">
      <c r="B271" s="193"/>
    </row>
    <row r="272" spans="2:2" ht="14.25" customHeight="1">
      <c r="B272" s="193"/>
    </row>
    <row r="273" spans="2:2" ht="14.25" customHeight="1">
      <c r="B273" s="193"/>
    </row>
    <row r="274" spans="2:2" ht="14.25" customHeight="1">
      <c r="B274" s="193"/>
    </row>
    <row r="275" spans="2:2" ht="14.25" customHeight="1">
      <c r="B275" s="193"/>
    </row>
    <row r="276" spans="2:2" ht="14.25" customHeight="1">
      <c r="B276" s="193"/>
    </row>
    <row r="277" spans="2:2" ht="14.25" customHeight="1">
      <c r="B277" s="193"/>
    </row>
    <row r="278" spans="2:2" ht="14.25" customHeight="1">
      <c r="B278" s="193"/>
    </row>
    <row r="279" spans="2:2" ht="14.25" customHeight="1">
      <c r="B279" s="193"/>
    </row>
    <row r="280" spans="2:2" ht="14.25" customHeight="1">
      <c r="B280" s="193"/>
    </row>
    <row r="281" spans="2:2" ht="14.25" customHeight="1"/>
    <row r="282" spans="2:2" ht="14.25" customHeight="1"/>
    <row r="283" spans="2:2" ht="14.25" customHeight="1"/>
    <row r="284" spans="2:2" ht="14.25" customHeight="1"/>
    <row r="285" spans="2:2" ht="14.25" customHeight="1"/>
    <row r="286" spans="2:2" ht="14.25" customHeight="1"/>
    <row r="287" spans="2:2" ht="14.25" customHeight="1"/>
    <row r="288" spans="2:2"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autoFilter ref="I8:R66" xr:uid="{00000000-0009-0000-0000-000008000000}"/>
  <mergeCells count="1">
    <mergeCell ref="A1:G1"/>
  </mergeCells>
  <pageMargins left="0.7" right="0.7" top="0.75" bottom="0.75" header="0" footer="0"/>
  <pageSetup orientation="landscape"/>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6"/>
  <dimension ref="A1:Q1000"/>
  <sheetViews>
    <sheetView workbookViewId="0">
      <selection activeCell="A415" sqref="A415:C417"/>
    </sheetView>
  </sheetViews>
  <sheetFormatPr defaultColWidth="14.42578125" defaultRowHeight="15" customHeight="1"/>
  <cols>
    <col min="1" max="1" width="24.42578125" customWidth="1"/>
    <col min="2" max="2" width="32.7109375" customWidth="1"/>
    <col min="3" max="3" width="24.28515625" style="244" customWidth="1"/>
    <col min="4" max="4" width="17.85546875" style="244" customWidth="1"/>
    <col min="5" max="5" width="8.28515625" customWidth="1"/>
    <col min="6" max="6" width="16" customWidth="1"/>
    <col min="7" max="7" width="14.28515625" customWidth="1"/>
    <col min="8" max="8" width="10.5703125" customWidth="1"/>
    <col min="9" max="9" width="14.42578125" customWidth="1"/>
    <col min="10" max="10" width="5.140625" customWidth="1"/>
    <col min="11" max="11" width="10.42578125" customWidth="1"/>
    <col min="12" max="12" width="8" customWidth="1"/>
    <col min="13" max="13" width="12.42578125" customWidth="1"/>
    <col min="14" max="14" width="10.42578125" customWidth="1"/>
    <col min="15" max="15" width="12.7109375" customWidth="1"/>
    <col min="16" max="26" width="10.85546875" customWidth="1"/>
  </cols>
  <sheetData>
    <row r="1" spans="1:7" ht="14.25" customHeight="1">
      <c r="A1" s="1056" t="s">
        <v>1894</v>
      </c>
      <c r="B1" s="916"/>
      <c r="C1" s="916"/>
      <c r="D1" s="916"/>
      <c r="E1" s="916"/>
      <c r="F1" s="916"/>
      <c r="G1" s="916"/>
    </row>
    <row r="2" spans="1:7" ht="14.25" customHeight="1"/>
    <row r="3" spans="1:7" ht="15" customHeight="1">
      <c r="B3" s="232" t="s">
        <v>1417</v>
      </c>
      <c r="C3" s="244" t="s">
        <v>7</v>
      </c>
    </row>
    <row r="4" spans="1:7" ht="14.25" customHeight="1"/>
    <row r="5" spans="1:7" ht="14.25" customHeight="1">
      <c r="B5" s="232" t="s">
        <v>1840</v>
      </c>
      <c r="C5" s="245" t="s">
        <v>1398</v>
      </c>
      <c r="E5" s="244"/>
      <c r="F5" s="244"/>
    </row>
    <row r="6" spans="1:7" ht="14.25" customHeight="1">
      <c r="A6" s="256" t="s">
        <v>1892</v>
      </c>
      <c r="B6" s="232" t="s">
        <v>1409</v>
      </c>
      <c r="C6" s="244" t="s">
        <v>1886</v>
      </c>
      <c r="D6" s="244" t="s">
        <v>1834</v>
      </c>
      <c r="E6" s="244" t="s">
        <v>1837</v>
      </c>
      <c r="F6" s="244" t="s">
        <v>2414</v>
      </c>
    </row>
    <row r="7" spans="1:7" ht="15" customHeight="1">
      <c r="A7" s="44" t="str">
        <f>VLOOKUP(B7,'Base Entités2025'!$A:$L,5,FALSE)</f>
        <v>ARPEGE</v>
      </c>
      <c r="B7" t="s">
        <v>164</v>
      </c>
      <c r="C7" s="244">
        <v>0</v>
      </c>
      <c r="D7" s="244">
        <v>15</v>
      </c>
      <c r="E7" s="244">
        <v>0</v>
      </c>
      <c r="F7" s="244">
        <v>15</v>
      </c>
    </row>
    <row r="8" spans="1:7" ht="15" customHeight="1">
      <c r="A8" s="44" t="str">
        <f>VLOOKUP(B8,'Base Entités2025'!$A:$L,5,FALSE)</f>
        <v>ARPEGE</v>
      </c>
      <c r="B8" t="s">
        <v>169</v>
      </c>
      <c r="C8" s="244">
        <v>116</v>
      </c>
      <c r="D8" s="244">
        <v>46</v>
      </c>
      <c r="E8" s="244">
        <v>45</v>
      </c>
      <c r="F8" s="244">
        <v>207</v>
      </c>
    </row>
    <row r="9" spans="1:7" ht="15" customHeight="1">
      <c r="A9" s="44" t="str">
        <f>VLOOKUP(B9,'Base Entités2025'!$A:$L,5,FALSE)</f>
        <v>ARPEGE</v>
      </c>
      <c r="B9" t="s">
        <v>174</v>
      </c>
      <c r="C9" s="244">
        <v>36</v>
      </c>
      <c r="D9" s="244">
        <v>0</v>
      </c>
      <c r="E9" s="244">
        <v>0</v>
      </c>
      <c r="F9" s="244">
        <v>36</v>
      </c>
    </row>
    <row r="10" spans="1:7" ht="15" customHeight="1">
      <c r="A10" s="44" t="str">
        <f>VLOOKUP(B10,'Base Entités2025'!$A:$L,5,FALSE)</f>
        <v>COMPASS</v>
      </c>
      <c r="B10" t="s">
        <v>455</v>
      </c>
      <c r="C10" s="244">
        <v>35.22</v>
      </c>
      <c r="D10" s="244">
        <v>29.3</v>
      </c>
      <c r="E10" s="244">
        <v>60.57</v>
      </c>
      <c r="F10" s="244">
        <v>125.09</v>
      </c>
    </row>
    <row r="11" spans="1:7" ht="15" customHeight="1">
      <c r="A11" s="44" t="str">
        <f>VLOOKUP(B11,'Base Entités2025'!$A:$L,5,FALSE)</f>
        <v>EUREST-COMPASS</v>
      </c>
      <c r="B11" t="s">
        <v>471</v>
      </c>
      <c r="C11" s="244">
        <v>96.25</v>
      </c>
      <c r="D11" s="244">
        <v>168</v>
      </c>
      <c r="E11" s="244">
        <v>135.94999999999999</v>
      </c>
      <c r="F11" s="244">
        <v>400.2</v>
      </c>
    </row>
    <row r="12" spans="1:7" ht="15" customHeight="1">
      <c r="A12" s="44" t="str">
        <f>VLOOKUP(B12,'Base Entités2025'!$A:$L,5,FALSE)</f>
        <v>Cuisine Centrale de Nanterre</v>
      </c>
      <c r="B12" t="s">
        <v>500</v>
      </c>
      <c r="C12" s="244">
        <v>539.80000000000007</v>
      </c>
      <c r="D12" s="244">
        <v>564.75</v>
      </c>
      <c r="E12" s="244">
        <v>964.63000000000011</v>
      </c>
      <c r="F12" s="244">
        <v>2069.1800000000003</v>
      </c>
    </row>
    <row r="13" spans="1:7" ht="15" customHeight="1">
      <c r="A13" s="44" t="str">
        <f>VLOOKUP(B13,'Base Entités2025'!$A:$L,5,FALSE)</f>
        <v>Foodles</v>
      </c>
      <c r="B13" t="s">
        <v>602</v>
      </c>
      <c r="C13" s="244">
        <v>432.71</v>
      </c>
      <c r="D13" s="244">
        <v>376.75</v>
      </c>
      <c r="E13" s="244">
        <v>214.5</v>
      </c>
      <c r="F13" s="244">
        <v>1023.96</v>
      </c>
    </row>
    <row r="14" spans="1:7" ht="15" customHeight="1">
      <c r="A14" s="44" t="str">
        <f>VLOOKUP(B14,'Base Entités2025'!$A:$L,5,FALSE)</f>
        <v>JELO</v>
      </c>
      <c r="B14" t="s">
        <v>704</v>
      </c>
      <c r="C14" s="244">
        <v>214.57999999999998</v>
      </c>
      <c r="D14" s="244">
        <v>109.2</v>
      </c>
      <c r="E14" s="244">
        <v>180.01</v>
      </c>
      <c r="F14" s="244">
        <v>503.78999999999996</v>
      </c>
    </row>
    <row r="15" spans="1:7" ht="15" customHeight="1">
      <c r="A15" s="44" t="str">
        <f>VLOOKUP(B15,'Base Entités2025'!$A:$L,5,FALSE)</f>
        <v>MRS</v>
      </c>
      <c r="B15" t="s">
        <v>835</v>
      </c>
      <c r="C15" s="244">
        <v>0</v>
      </c>
      <c r="D15" s="244">
        <v>0</v>
      </c>
      <c r="E15" s="244">
        <v>0</v>
      </c>
      <c r="F15" s="244">
        <v>0</v>
      </c>
    </row>
    <row r="16" spans="1:7" ht="15" customHeight="1">
      <c r="A16" s="44" t="str">
        <f>VLOOKUP(B16,'Base Entités2025'!$A:$L,5,FALSE)</f>
        <v>SODEXO</v>
      </c>
      <c r="B16" t="s">
        <v>1029</v>
      </c>
      <c r="C16" s="244">
        <v>20.5</v>
      </c>
      <c r="D16" s="244">
        <v>135.4</v>
      </c>
      <c r="E16" s="244">
        <v>98.7</v>
      </c>
      <c r="F16" s="244">
        <v>254.60000000000002</v>
      </c>
    </row>
    <row r="17" spans="1:17" ht="15" customHeight="1">
      <c r="A17" s="44" t="str">
        <f>VLOOKUP(B17,'Base Entités2025'!$A:$L,5,FALSE)</f>
        <v>SOGERES</v>
      </c>
      <c r="B17" t="s">
        <v>1061</v>
      </c>
      <c r="C17" s="244">
        <v>19.54</v>
      </c>
      <c r="D17" s="244">
        <v>19.799999999999997</v>
      </c>
      <c r="E17" s="244">
        <v>22.3</v>
      </c>
      <c r="F17" s="244">
        <v>61.64</v>
      </c>
    </row>
    <row r="18" spans="1:17" ht="15" customHeight="1">
      <c r="A18" s="44" t="str">
        <f>VLOOKUP(B18,'Base Entités2025'!$A:$L,5,FALSE)</f>
        <v>SOGERES</v>
      </c>
      <c r="B18" t="s">
        <v>1068</v>
      </c>
      <c r="C18" s="244">
        <v>0</v>
      </c>
      <c r="D18" s="244">
        <v>0</v>
      </c>
      <c r="E18" s="244">
        <v>0</v>
      </c>
      <c r="F18" s="244">
        <v>0</v>
      </c>
    </row>
    <row r="19" spans="1:17" ht="15" customHeight="1">
      <c r="A19" s="44">
        <f>VLOOKUP(B19,'Base Entités2025'!$A:$L,5,FALSE)</f>
        <v>0</v>
      </c>
      <c r="B19" t="s">
        <v>1231</v>
      </c>
      <c r="C19" s="244">
        <v>106.55</v>
      </c>
      <c r="D19" s="244">
        <v>60.5</v>
      </c>
      <c r="E19" s="244">
        <v>73.599999999999994</v>
      </c>
      <c r="F19" s="244">
        <v>240.65</v>
      </c>
    </row>
    <row r="20" spans="1:17" ht="15" customHeight="1">
      <c r="A20" s="44" t="str">
        <f>VLOOKUP(B20,'Base Entités2025'!$A:$L,5,FALSE)</f>
        <v>Caisse des ecoles</v>
      </c>
      <c r="B20" t="s">
        <v>353</v>
      </c>
      <c r="C20" s="244">
        <v>74.599999999999994</v>
      </c>
      <c r="D20" s="244">
        <v>41</v>
      </c>
      <c r="E20" s="244"/>
      <c r="F20" s="244">
        <v>115.6</v>
      </c>
    </row>
    <row r="21" spans="1:17" ht="15" customHeight="1">
      <c r="A21" s="44" t="str">
        <f>VLOOKUP(B21,'Base Entités2025'!$A:$L,5,FALSE)</f>
        <v>Foodles</v>
      </c>
      <c r="B21" t="s">
        <v>1386</v>
      </c>
      <c r="D21" s="244">
        <v>15.45</v>
      </c>
      <c r="E21" s="244"/>
      <c r="F21" s="244">
        <v>15.45</v>
      </c>
    </row>
    <row r="22" spans="1:17" ht="15" customHeight="1">
      <c r="A22" s="44" t="str">
        <f>VLOOKUP(B22,'Base Entités2025'!$A:$L,5,FALSE)</f>
        <v xml:space="preserve">Le Vélo du Soir </v>
      </c>
      <c r="B22" t="s">
        <v>1366</v>
      </c>
      <c r="E22" s="244">
        <v>15</v>
      </c>
      <c r="F22" s="244">
        <v>15</v>
      </c>
    </row>
    <row r="23" spans="1:17" ht="15" customHeight="1">
      <c r="A23" s="44" t="e">
        <f>VLOOKUP(B23,'Base Entités2025'!$A:$L,5,FALSE)</f>
        <v>#N/A</v>
      </c>
      <c r="B23" s="237" t="s">
        <v>2414</v>
      </c>
      <c r="C23" s="246">
        <v>1691.7499999999998</v>
      </c>
      <c r="D23" s="246">
        <v>1581.15</v>
      </c>
      <c r="E23" s="246">
        <v>1810.26</v>
      </c>
      <c r="F23" s="246">
        <v>5083.1600000000008</v>
      </c>
    </row>
    <row r="24" spans="1:17" ht="15" customHeight="1">
      <c r="A24" s="44" t="e">
        <f>VLOOKUP(B24,'Base Entités2025'!$A:$L,5,FALSE)</f>
        <v>#N/A</v>
      </c>
      <c r="C24"/>
      <c r="D24"/>
    </row>
    <row r="25" spans="1:17" ht="15" customHeight="1">
      <c r="A25" s="2"/>
      <c r="C25"/>
      <c r="D25"/>
    </row>
    <row r="26" spans="1:17" ht="15" customHeight="1">
      <c r="A26" s="2"/>
      <c r="C26"/>
      <c r="D26"/>
      <c r="Q26" s="48"/>
    </row>
    <row r="27" spans="1:17" ht="14.25" customHeight="1">
      <c r="A27" s="2"/>
    </row>
    <row r="28" spans="1:17" ht="14.25" customHeight="1">
      <c r="A28" s="2"/>
    </row>
    <row r="29" spans="1:17" ht="14.25" customHeight="1">
      <c r="A29" s="2"/>
    </row>
    <row r="30" spans="1:17" ht="14.25" customHeight="1">
      <c r="A30" s="2"/>
    </row>
    <row r="31" spans="1:17" ht="14.25" customHeight="1">
      <c r="A31" s="2"/>
    </row>
    <row r="32" spans="1:17" ht="14.25" customHeight="1">
      <c r="A32" s="2"/>
    </row>
    <row r="33" spans="1:1" ht="14.25" customHeight="1">
      <c r="A33" s="2"/>
    </row>
    <row r="34" spans="1:1" ht="14.25" customHeight="1">
      <c r="A34" s="2"/>
    </row>
    <row r="35" spans="1:1" ht="14.25" customHeight="1">
      <c r="A35" s="2"/>
    </row>
    <row r="36" spans="1:1" ht="14.25" customHeight="1">
      <c r="A36" s="2"/>
    </row>
    <row r="37" spans="1:1" ht="14.25" customHeight="1">
      <c r="A37" s="2"/>
    </row>
    <row r="38" spans="1:1" ht="14.25" customHeight="1">
      <c r="A38" s="2"/>
    </row>
    <row r="39" spans="1:1" ht="14.25" customHeight="1">
      <c r="A39" s="2"/>
    </row>
    <row r="40" spans="1:1" ht="14.25" customHeight="1">
      <c r="A40" s="2"/>
    </row>
    <row r="41" spans="1:1" ht="14.25" customHeight="1">
      <c r="A41" s="2"/>
    </row>
    <row r="42" spans="1:1" ht="14.25" customHeight="1">
      <c r="A42" s="2"/>
    </row>
    <row r="43" spans="1:1" ht="14.25" customHeight="1">
      <c r="A43" s="2"/>
    </row>
    <row r="44" spans="1:1" ht="14.25" customHeight="1">
      <c r="A44" s="2"/>
    </row>
    <row r="45" spans="1:1" ht="14.25" customHeight="1">
      <c r="A45" s="2"/>
    </row>
    <row r="46" spans="1:1" ht="14.25" customHeight="1">
      <c r="A46" s="2"/>
    </row>
    <row r="47" spans="1:1" ht="14.25" customHeight="1">
      <c r="A47" s="2"/>
    </row>
    <row r="48" spans="1:1" ht="14.25" customHeight="1">
      <c r="A48" s="2"/>
    </row>
    <row r="49" spans="1:1" ht="14.25" customHeight="1">
      <c r="A49" s="2"/>
    </row>
    <row r="50" spans="1:1" ht="14.25" customHeight="1">
      <c r="A50" s="2"/>
    </row>
    <row r="51" spans="1:1" ht="14.25" customHeight="1">
      <c r="A51" s="2"/>
    </row>
    <row r="52" spans="1:1" ht="14.25" customHeight="1">
      <c r="A52" s="2"/>
    </row>
    <row r="53" spans="1:1" ht="14.25" customHeight="1">
      <c r="A53" s="2"/>
    </row>
    <row r="54" spans="1:1" ht="14.25" customHeight="1">
      <c r="A54" s="2"/>
    </row>
    <row r="55" spans="1:1" ht="14.25" customHeight="1">
      <c r="A55" s="2"/>
    </row>
    <row r="56" spans="1:1" ht="14.25" customHeight="1">
      <c r="A56" s="2"/>
    </row>
    <row r="57" spans="1:1" ht="14.25" customHeight="1">
      <c r="A57" s="2"/>
    </row>
    <row r="58" spans="1:1" ht="14.25" customHeight="1">
      <c r="A58" s="2"/>
    </row>
    <row r="59" spans="1:1" ht="14.25" customHeight="1">
      <c r="A59" s="2"/>
    </row>
    <row r="60" spans="1:1" ht="14.25" customHeight="1">
      <c r="A60" s="2"/>
    </row>
    <row r="61" spans="1:1" ht="14.25" customHeight="1">
      <c r="A61" s="2"/>
    </row>
    <row r="62" spans="1:1" ht="14.25" customHeight="1">
      <c r="A62" s="2"/>
    </row>
    <row r="63" spans="1:1" ht="14.25" customHeight="1">
      <c r="A63" s="2"/>
    </row>
    <row r="64" spans="1:1" ht="14.25" customHeight="1">
      <c r="A64" s="2"/>
    </row>
    <row r="65" spans="1:1" ht="14.25" customHeight="1">
      <c r="A65" s="2"/>
    </row>
    <row r="66" spans="1:1" ht="14.25" customHeight="1">
      <c r="A66" s="2"/>
    </row>
    <row r="67" spans="1:1" ht="14.25" customHeight="1"/>
    <row r="68" spans="1:1" ht="14.25" customHeight="1"/>
    <row r="69" spans="1:1" ht="14.25" customHeight="1"/>
    <row r="70" spans="1:1" ht="14.25" customHeight="1"/>
    <row r="71" spans="1:1" ht="14.25" customHeight="1"/>
    <row r="72" spans="1:1" ht="14.25" customHeight="1"/>
    <row r="73" spans="1:1" ht="14.25" customHeight="1"/>
    <row r="74" spans="1:1" ht="14.25" customHeight="1"/>
    <row r="75" spans="1:1" ht="14.25" customHeight="1"/>
    <row r="76" spans="1:1" ht="14.25" customHeight="1"/>
    <row r="77" spans="1:1" ht="14.25" customHeight="1"/>
    <row r="78" spans="1:1" ht="14.25" customHeight="1"/>
    <row r="79" spans="1:1" ht="14.25" customHeight="1"/>
    <row r="80" spans="1:1"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autoFilter ref="A6:E66" xr:uid="{00000000-0009-0000-0000-000009000000}"/>
  <mergeCells count="1">
    <mergeCell ref="A1:G1"/>
  </mergeCells>
  <pageMargins left="0.7" right="0.7" top="0.75" bottom="0.75" header="0" footer="0"/>
  <pageSetup orientation="landscape"/>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7"/>
  <dimension ref="A1:M1002"/>
  <sheetViews>
    <sheetView workbookViewId="0">
      <selection activeCell="A415" sqref="A415:C417"/>
    </sheetView>
  </sheetViews>
  <sheetFormatPr defaultColWidth="14.42578125" defaultRowHeight="15" customHeight="1"/>
  <cols>
    <col min="1" max="1" width="21.140625" customWidth="1"/>
    <col min="2" max="2" width="46" customWidth="1"/>
    <col min="3" max="3" width="24.28515625" style="244" customWidth="1"/>
    <col min="4" max="4" width="15.28515625" style="244" customWidth="1"/>
    <col min="5" max="5" width="13.42578125" customWidth="1"/>
    <col min="6" max="6" width="15.28515625" customWidth="1"/>
    <col min="7" max="7" width="14" customWidth="1"/>
    <col min="8" max="8" width="7.42578125" customWidth="1"/>
    <col min="9" max="9" width="16.42578125" customWidth="1"/>
    <col min="10" max="10" width="8.28515625" customWidth="1"/>
    <col min="11" max="11" width="13.85546875" customWidth="1"/>
    <col min="12" max="12" width="11.140625" customWidth="1"/>
    <col min="13" max="13" width="15.5703125" customWidth="1"/>
    <col min="14" max="26" width="10.85546875" customWidth="1"/>
  </cols>
  <sheetData>
    <row r="1" spans="1:7" ht="14.25" customHeight="1">
      <c r="A1" s="1056" t="s">
        <v>1889</v>
      </c>
      <c r="B1" s="916"/>
      <c r="C1" s="916"/>
      <c r="D1" s="916"/>
      <c r="E1" s="916"/>
      <c r="F1" s="916"/>
      <c r="G1" s="916"/>
    </row>
    <row r="2" spans="1:7" ht="14.25" customHeight="1">
      <c r="A2" s="301"/>
      <c r="B2" s="301"/>
      <c r="C2" s="247"/>
      <c r="D2" s="247"/>
      <c r="E2" s="301"/>
      <c r="F2" s="301"/>
      <c r="G2" s="301"/>
    </row>
    <row r="3" spans="1:7" ht="15" customHeight="1">
      <c r="B3" s="232" t="s">
        <v>1416</v>
      </c>
      <c r="C3" s="244" t="s">
        <v>13</v>
      </c>
    </row>
    <row r="4" spans="1:7" ht="14.25" customHeight="1"/>
    <row r="5" spans="1:7" ht="14.25" customHeight="1">
      <c r="B5" s="232" t="s">
        <v>1840</v>
      </c>
      <c r="C5" s="245" t="s">
        <v>1398</v>
      </c>
      <c r="E5" s="244"/>
      <c r="F5" s="244"/>
    </row>
    <row r="6" spans="1:7" ht="14.25" customHeight="1">
      <c r="A6" s="229" t="s">
        <v>1895</v>
      </c>
      <c r="B6" s="232" t="s">
        <v>1409</v>
      </c>
      <c r="C6" s="244" t="s">
        <v>1886</v>
      </c>
      <c r="D6" s="244" t="s">
        <v>1834</v>
      </c>
      <c r="E6" s="244" t="s">
        <v>1837</v>
      </c>
      <c r="F6" s="244" t="s">
        <v>2414</v>
      </c>
    </row>
    <row r="7" spans="1:7" ht="15" customHeight="1">
      <c r="A7" s="2" t="str">
        <f>VLOOKUP(B7,'Base Entités2025'!$A:$L,3,FALSE)</f>
        <v>Centre d'Hébergement</v>
      </c>
      <c r="B7" t="s">
        <v>226</v>
      </c>
      <c r="C7" s="244">
        <v>677.5</v>
      </c>
      <c r="D7" s="244">
        <v>756.59999999999991</v>
      </c>
      <c r="E7" s="244">
        <v>604.08999999999992</v>
      </c>
      <c r="F7" s="244">
        <v>2038.1899999999998</v>
      </c>
    </row>
    <row r="8" spans="1:7" ht="15" customHeight="1">
      <c r="A8" s="2" t="str">
        <f>VLOOKUP(B8,'Base Entités2025'!$A:$L,3,FALSE)</f>
        <v>Centre d'Hébergement</v>
      </c>
      <c r="B8" t="s">
        <v>268</v>
      </c>
      <c r="C8" s="244">
        <v>35.630000000000003</v>
      </c>
      <c r="D8" s="244">
        <v>131.30000000000001</v>
      </c>
      <c r="E8" s="244">
        <v>216.14999999999998</v>
      </c>
      <c r="F8" s="244">
        <v>383.08</v>
      </c>
    </row>
    <row r="9" spans="1:7" ht="15" customHeight="1">
      <c r="A9" s="2" t="str">
        <f>VLOOKUP(B9,'Base Entités2025'!$A:$L,3,FALSE)</f>
        <v>Centre d'Hébergement</v>
      </c>
      <c r="B9" t="s">
        <v>276</v>
      </c>
      <c r="D9" s="244">
        <v>25.6</v>
      </c>
      <c r="E9" s="244"/>
      <c r="F9" s="244">
        <v>25.6</v>
      </c>
    </row>
    <row r="10" spans="1:7" ht="15" customHeight="1">
      <c r="A10" s="2" t="str">
        <f>VLOOKUP(B10,'Base Entités2025'!$A:$L,3,FALSE)</f>
        <v>Restaurant Solidaire</v>
      </c>
      <c r="B10" t="s">
        <v>291</v>
      </c>
      <c r="C10" s="244">
        <v>133.13999999999999</v>
      </c>
      <c r="D10" s="244">
        <v>201.69</v>
      </c>
      <c r="E10" s="244">
        <v>396</v>
      </c>
      <c r="F10" s="244">
        <v>730.82999999999993</v>
      </c>
    </row>
    <row r="11" spans="1:7" ht="15" customHeight="1">
      <c r="A11" s="2" t="str">
        <f>VLOOKUP(B11,'Base Entités2025'!$A:$L,3,FALSE)</f>
        <v>Centre d'Hébergement</v>
      </c>
      <c r="B11" t="s">
        <v>370</v>
      </c>
      <c r="C11" s="244">
        <v>232.05</v>
      </c>
      <c r="D11" s="244">
        <v>130.5</v>
      </c>
      <c r="E11" s="244">
        <v>263.43</v>
      </c>
      <c r="F11" s="244">
        <v>625.98</v>
      </c>
    </row>
    <row r="12" spans="1:7" ht="15" customHeight="1">
      <c r="A12" s="2" t="str">
        <f>VLOOKUP(B12,'Base Entités2025'!$A:$L,3,FALSE)</f>
        <v>Distribution Solidaire</v>
      </c>
      <c r="B12" t="s">
        <v>382</v>
      </c>
      <c r="C12" s="244">
        <v>405.85999999999996</v>
      </c>
      <c r="D12" s="244">
        <v>798.35</v>
      </c>
      <c r="E12" s="244">
        <v>692.2</v>
      </c>
      <c r="F12" s="244">
        <v>1896.41</v>
      </c>
    </row>
    <row r="13" spans="1:7" ht="15" customHeight="1">
      <c r="A13" s="2" t="str">
        <f>VLOOKUP(B13,'Base Entités2025'!$A:$L,3,FALSE)</f>
        <v>Distribution Solidaire</v>
      </c>
      <c r="B13" t="s">
        <v>485</v>
      </c>
      <c r="C13" s="244">
        <v>280</v>
      </c>
      <c r="D13" s="244">
        <v>315</v>
      </c>
      <c r="E13" s="244">
        <v>350</v>
      </c>
      <c r="F13" s="244">
        <v>945</v>
      </c>
    </row>
    <row r="14" spans="1:7" ht="15" customHeight="1">
      <c r="A14" s="2" t="str">
        <f>VLOOKUP(B14,'Base Entités2025'!$A:$L,3,FALSE)</f>
        <v>Centre d'Hébergement</v>
      </c>
      <c r="B14" t="s">
        <v>488</v>
      </c>
      <c r="C14" s="244">
        <v>432.70000000000005</v>
      </c>
      <c r="D14" s="244">
        <v>476.78000000000003</v>
      </c>
      <c r="E14" s="244">
        <v>704.84</v>
      </c>
      <c r="F14" s="244">
        <v>1614.3200000000002</v>
      </c>
    </row>
    <row r="15" spans="1:7" ht="15" customHeight="1">
      <c r="A15" s="2" t="str">
        <f>VLOOKUP(B15,'Base Entités2025'!$A:$L,3,FALSE)</f>
        <v>Restaurant Solidaire</v>
      </c>
      <c r="B15" t="s">
        <v>660</v>
      </c>
      <c r="C15" s="244">
        <v>800.35</v>
      </c>
      <c r="D15" s="244">
        <v>516.41</v>
      </c>
      <c r="E15" s="244">
        <v>690.98000000000013</v>
      </c>
      <c r="F15" s="244">
        <v>2007.7400000000002</v>
      </c>
    </row>
    <row r="16" spans="1:7" ht="15" customHeight="1">
      <c r="A16" s="2" t="str">
        <f>VLOOKUP(B16,'Base Entités2025'!$A:$L,3,FALSE)</f>
        <v>Centre d'Hébergement</v>
      </c>
      <c r="B16" t="s">
        <v>682</v>
      </c>
      <c r="C16" s="244">
        <v>11.37</v>
      </c>
      <c r="E16" s="244"/>
      <c r="F16" s="244">
        <v>11.37</v>
      </c>
    </row>
    <row r="17" spans="1:6" ht="15" customHeight="1">
      <c r="A17" s="2" t="str">
        <f>VLOOKUP(B17,'Base Entités2025'!$A:$L,3,FALSE)</f>
        <v>Distribution Solidaire</v>
      </c>
      <c r="B17" t="s">
        <v>759</v>
      </c>
      <c r="C17" s="244">
        <v>421.67</v>
      </c>
      <c r="D17" s="244">
        <v>961.9</v>
      </c>
      <c r="E17" s="244">
        <v>1814.3</v>
      </c>
      <c r="F17" s="244">
        <v>3197.87</v>
      </c>
    </row>
    <row r="18" spans="1:6" ht="15" customHeight="1">
      <c r="A18" s="2" t="str">
        <f>VLOOKUP(B18,'Base Entités2025'!$A:$L,3,FALSE)</f>
        <v>Restaurant Solidaire</v>
      </c>
      <c r="B18" t="s">
        <v>772</v>
      </c>
      <c r="C18" s="244">
        <v>179.25</v>
      </c>
      <c r="D18" s="244">
        <v>59.319999999999993</v>
      </c>
      <c r="E18" s="244">
        <v>154.88000000000002</v>
      </c>
      <c r="F18" s="244">
        <v>393.45000000000005</v>
      </c>
    </row>
    <row r="19" spans="1:6" ht="15" customHeight="1">
      <c r="A19" s="2" t="str">
        <f>VLOOKUP(B19,'Base Entités2025'!$A:$L,3,FALSE)</f>
        <v>Distribution Solidaire</v>
      </c>
      <c r="B19" t="s">
        <v>775</v>
      </c>
      <c r="C19" s="244">
        <v>676.19</v>
      </c>
      <c r="D19" s="244">
        <v>400</v>
      </c>
      <c r="E19" s="244">
        <v>403</v>
      </c>
      <c r="F19" s="244">
        <v>1479.19</v>
      </c>
    </row>
    <row r="20" spans="1:6" ht="15" customHeight="1">
      <c r="A20" s="2" t="str">
        <f>VLOOKUP(B20,'Base Entités2025'!$A:$L,3,FALSE)</f>
        <v>Centre d'Hébergement</v>
      </c>
      <c r="B20" t="s">
        <v>784</v>
      </c>
      <c r="C20" s="244">
        <v>216.96999999999997</v>
      </c>
      <c r="D20" s="244">
        <v>160.13</v>
      </c>
      <c r="E20" s="244">
        <v>170.60999999999999</v>
      </c>
      <c r="F20" s="244">
        <v>547.70999999999992</v>
      </c>
    </row>
    <row r="21" spans="1:6" ht="15" customHeight="1">
      <c r="A21" s="2" t="str">
        <f>VLOOKUP(B21,'Base Entités2025'!$A:$L,3,FALSE)</f>
        <v>Distribution Solidaire</v>
      </c>
      <c r="B21" t="s">
        <v>871</v>
      </c>
      <c r="C21" s="244">
        <v>174.25</v>
      </c>
      <c r="D21" s="244">
        <v>214.6</v>
      </c>
      <c r="E21" s="244">
        <v>329.94</v>
      </c>
      <c r="F21" s="244">
        <v>718.79</v>
      </c>
    </row>
    <row r="22" spans="1:6" ht="15" customHeight="1">
      <c r="A22" s="2" t="str">
        <f>VLOOKUP(B22,'Base Entités2025'!$A:$L,3,FALSE)</f>
        <v>Accueil de Jour</v>
      </c>
      <c r="B22" t="s">
        <v>971</v>
      </c>
      <c r="C22" s="244">
        <v>166.69</v>
      </c>
      <c r="D22" s="244">
        <v>12</v>
      </c>
      <c r="E22" s="244">
        <v>57.55</v>
      </c>
      <c r="F22" s="244">
        <v>236.24</v>
      </c>
    </row>
    <row r="23" spans="1:6" ht="15" customHeight="1">
      <c r="A23" s="2" t="str">
        <f>VLOOKUP(B23,'Base Entités2025'!$A:$L,3,FALSE)</f>
        <v>Restaurant Solidaire</v>
      </c>
      <c r="B23" t="s">
        <v>975</v>
      </c>
      <c r="C23" s="244">
        <v>846.47</v>
      </c>
      <c r="D23" s="244">
        <v>821.09</v>
      </c>
      <c r="E23" s="244">
        <v>883.6</v>
      </c>
      <c r="F23" s="244">
        <v>2551.16</v>
      </c>
    </row>
    <row r="24" spans="1:6" ht="15" customHeight="1">
      <c r="A24" s="2" t="str">
        <f>VLOOKUP(B24,'Base Entités2025'!$A:$L,3,FALSE)</f>
        <v>Distribution Solidaire</v>
      </c>
      <c r="B24" t="s">
        <v>1212</v>
      </c>
      <c r="C24" s="244">
        <v>789.39999999999986</v>
      </c>
      <c r="D24" s="244">
        <v>618.70000000000005</v>
      </c>
      <c r="E24" s="244">
        <v>300.56</v>
      </c>
      <c r="F24" s="244">
        <v>1708.6599999999999</v>
      </c>
    </row>
    <row r="25" spans="1:6" ht="15" customHeight="1">
      <c r="A25" s="2" t="str">
        <f>VLOOKUP(B25,'Base Entités2025'!$A:$L,3,FALSE)</f>
        <v>Centre d'Hébergement</v>
      </c>
      <c r="B25" t="s">
        <v>278</v>
      </c>
      <c r="C25" s="244">
        <v>39.4</v>
      </c>
      <c r="D25" s="244">
        <v>107</v>
      </c>
      <c r="E25" s="244"/>
      <c r="F25" s="244">
        <v>146.4</v>
      </c>
    </row>
    <row r="26" spans="1:6" ht="15" customHeight="1">
      <c r="A26" s="2" t="str">
        <f>VLOOKUP(B26,'Base Entités2025'!$A:$L,3,FALSE)</f>
        <v>Autre association</v>
      </c>
      <c r="B26" t="s">
        <v>1234</v>
      </c>
      <c r="D26" s="244">
        <v>25</v>
      </c>
      <c r="E26" s="244"/>
      <c r="F26" s="244">
        <v>25</v>
      </c>
    </row>
    <row r="27" spans="1:6" ht="15" customHeight="1">
      <c r="A27" s="2" t="str">
        <f>VLOOKUP(B27,'Base Entités2025'!$A:$L,3,FALSE)</f>
        <v>Restaurant Solidaire</v>
      </c>
      <c r="B27" t="s">
        <v>1243</v>
      </c>
      <c r="C27" s="244">
        <v>482.60999999999996</v>
      </c>
      <c r="D27" s="244">
        <v>228.98</v>
      </c>
      <c r="E27" s="244">
        <v>194.34</v>
      </c>
      <c r="F27" s="244">
        <v>905.93</v>
      </c>
    </row>
    <row r="28" spans="1:6" ht="15" customHeight="1">
      <c r="A28" s="2" t="str">
        <f>VLOOKUP(B28,'Base Entités2025'!$A:$L,3,FALSE)</f>
        <v>Distribution Solidaire</v>
      </c>
      <c r="B28" t="s">
        <v>1245</v>
      </c>
      <c r="C28" s="244">
        <v>2903.5</v>
      </c>
      <c r="D28" s="244">
        <v>1674.1399999999999</v>
      </c>
      <c r="E28" s="244">
        <v>1170</v>
      </c>
      <c r="F28" s="244">
        <v>5747.6399999999994</v>
      </c>
    </row>
    <row r="29" spans="1:6" ht="15" customHeight="1">
      <c r="A29" s="2" t="str">
        <f>VLOOKUP(B29,'Base Entités2025'!$A:$L,3,FALSE)</f>
        <v>Accueil de Jour</v>
      </c>
      <c r="B29" t="s">
        <v>1249</v>
      </c>
      <c r="C29" s="244">
        <v>726.1</v>
      </c>
      <c r="D29" s="244">
        <v>592.65</v>
      </c>
      <c r="E29" s="244">
        <v>49.05</v>
      </c>
      <c r="F29" s="244">
        <v>1367.8</v>
      </c>
    </row>
    <row r="30" spans="1:6" ht="15" customHeight="1">
      <c r="A30" s="2" t="str">
        <f>VLOOKUP(B30,'Base Entités2025'!$A:$L,3,FALSE)</f>
        <v>Centre d'Hébergement</v>
      </c>
      <c r="B30" t="s">
        <v>1252</v>
      </c>
      <c r="C30" s="244">
        <v>351.87</v>
      </c>
      <c r="D30" s="244">
        <v>35.630000000000003</v>
      </c>
      <c r="E30" s="244">
        <v>199.4</v>
      </c>
      <c r="F30" s="244">
        <v>586.9</v>
      </c>
    </row>
    <row r="31" spans="1:6" ht="15" customHeight="1">
      <c r="A31" s="2" t="str">
        <f>VLOOKUP(B31,'Base Entités2025'!$A:$L,3,FALSE)</f>
        <v>Distribution Solidaire</v>
      </c>
      <c r="B31" t="s">
        <v>1262</v>
      </c>
      <c r="D31" s="244">
        <v>17</v>
      </c>
      <c r="E31" s="244">
        <v>476.40000000000003</v>
      </c>
      <c r="F31" s="244">
        <v>493.40000000000003</v>
      </c>
    </row>
    <row r="32" spans="1:6" ht="15" customHeight="1">
      <c r="A32" s="2" t="str">
        <f>VLOOKUP(B32,'Base Entités2025'!$A:$L,3,FALSE)</f>
        <v>Accueil de Jour</v>
      </c>
      <c r="B32" t="s">
        <v>778</v>
      </c>
      <c r="C32" s="244">
        <v>446.142</v>
      </c>
      <c r="D32" s="244">
        <v>475</v>
      </c>
      <c r="E32" s="244">
        <v>657.5</v>
      </c>
      <c r="F32" s="244">
        <v>1578.6420000000001</v>
      </c>
    </row>
    <row r="33" spans="1:13" ht="15" customHeight="1">
      <c r="A33" s="2" t="str">
        <f>VLOOKUP(B33,'Base Entités2025'!$A:$L,3,FALSE)</f>
        <v>Centre d'Hébergement</v>
      </c>
      <c r="B33" t="s">
        <v>1285</v>
      </c>
      <c r="C33" s="244">
        <v>11</v>
      </c>
      <c r="D33" s="244">
        <v>51.3</v>
      </c>
      <c r="E33" s="244">
        <v>257.60000000000002</v>
      </c>
      <c r="F33" s="244">
        <v>319.90000000000003</v>
      </c>
    </row>
    <row r="34" spans="1:13" ht="15" customHeight="1">
      <c r="A34" s="2" t="str">
        <f>VLOOKUP(B34,'Base Entités2025'!$A:$L,3,FALSE)</f>
        <v>Restaurant Solidaire</v>
      </c>
      <c r="B34" t="s">
        <v>1385</v>
      </c>
      <c r="C34" s="244">
        <v>477.45</v>
      </c>
      <c r="E34" s="244"/>
      <c r="F34" s="244">
        <v>477.45</v>
      </c>
    </row>
    <row r="35" spans="1:13" ht="15" customHeight="1">
      <c r="A35" s="2" t="str">
        <f>VLOOKUP(B35,'Base Entités2025'!$A:$L,3,FALSE)</f>
        <v>Restaurant Solidaire</v>
      </c>
      <c r="B35" t="s">
        <v>1395</v>
      </c>
      <c r="D35" s="244">
        <v>8</v>
      </c>
      <c r="E35" s="244">
        <v>243.1</v>
      </c>
      <c r="F35" s="244">
        <v>251.1</v>
      </c>
    </row>
    <row r="36" spans="1:13" ht="15" customHeight="1">
      <c r="A36" s="2" t="str">
        <f>VLOOKUP(B36,'Base Entités2025'!$A:$L,3,FALSE)</f>
        <v>Centre d'Hébergement</v>
      </c>
      <c r="B36" t="s">
        <v>1247</v>
      </c>
      <c r="E36" s="244">
        <v>8.1999999999999993</v>
      </c>
      <c r="F36" s="244">
        <v>8.1999999999999993</v>
      </c>
    </row>
    <row r="37" spans="1:13" ht="15" customHeight="1">
      <c r="A37" s="2" t="e">
        <f>VLOOKUP(B37,'Base Entités2025'!$A:$L,3,FALSE)</f>
        <v>#N/A</v>
      </c>
      <c r="B37" t="s">
        <v>2414</v>
      </c>
      <c r="C37" s="244">
        <v>11917.562000000002</v>
      </c>
      <c r="D37" s="244">
        <v>9814.6699999999983</v>
      </c>
      <c r="E37" s="244">
        <v>11287.72</v>
      </c>
      <c r="F37" s="244">
        <v>33019.952000000005</v>
      </c>
    </row>
    <row r="38" spans="1:13" ht="15" customHeight="1">
      <c r="A38" s="2" t="e">
        <f>VLOOKUP(B38,'Base Entités2025'!$A:$L,3,FALSE)</f>
        <v>#N/A</v>
      </c>
      <c r="C38"/>
      <c r="D38"/>
    </row>
    <row r="39" spans="1:13" ht="15" customHeight="1">
      <c r="A39" s="2" t="e">
        <f>VLOOKUP(B39,'Base Entités2025'!$A:$L,3,FALSE)</f>
        <v>#N/A</v>
      </c>
      <c r="C39"/>
      <c r="D39"/>
    </row>
    <row r="40" spans="1:13" ht="15" customHeight="1">
      <c r="A40" s="2" t="e">
        <f>VLOOKUP(B40,'Base Entités2025'!$A:$L,3,FALSE)</f>
        <v>#N/A</v>
      </c>
      <c r="C40"/>
      <c r="D40"/>
    </row>
    <row r="41" spans="1:13" ht="15" customHeight="1">
      <c r="A41" s="2" t="e">
        <f>VLOOKUP(B41,'Base Entités2025'!$A:$L,3,FALSE)</f>
        <v>#N/A</v>
      </c>
      <c r="C41"/>
      <c r="D41"/>
    </row>
    <row r="42" spans="1:13" ht="15" customHeight="1">
      <c r="A42" s="2" t="e">
        <f>VLOOKUP(B42,'Base Entités2025'!$A:$L,3,FALSE)</f>
        <v>#N/A</v>
      </c>
      <c r="C42"/>
      <c r="D42"/>
    </row>
    <row r="43" spans="1:13" ht="15" customHeight="1">
      <c r="A43" s="2" t="e">
        <f>VLOOKUP(B43,'Base Entités2025'!$A:$L,3,FALSE)</f>
        <v>#N/A</v>
      </c>
      <c r="C43"/>
      <c r="D43"/>
    </row>
    <row r="44" spans="1:13" ht="15" customHeight="1">
      <c r="A44" s="2" t="e">
        <f>VLOOKUP(B44,'Base Entités2025'!$A:$L,3,FALSE)</f>
        <v>#N/A</v>
      </c>
      <c r="C44"/>
      <c r="D44"/>
    </row>
    <row r="45" spans="1:13" ht="15" customHeight="1">
      <c r="A45" s="2" t="e">
        <f>VLOOKUP(B45,'Base Entités2025'!$A:$L,3,FALSE)</f>
        <v>#N/A</v>
      </c>
      <c r="C45"/>
      <c r="D45"/>
    </row>
    <row r="46" spans="1:13" ht="15" customHeight="1">
      <c r="A46" s="2"/>
      <c r="C46"/>
      <c r="D46"/>
    </row>
    <row r="47" spans="1:13" ht="15" customHeight="1">
      <c r="A47" s="2"/>
      <c r="C47"/>
      <c r="D47"/>
    </row>
    <row r="48" spans="1:13" ht="14.25" customHeight="1">
      <c r="A48" s="2"/>
      <c r="B48" s="44"/>
      <c r="C48" s="248"/>
      <c r="D48" s="43"/>
      <c r="E48" s="48"/>
      <c r="F48" s="249"/>
      <c r="G48" s="48"/>
      <c r="H48" s="48"/>
      <c r="I48" s="48"/>
      <c r="J48" s="48"/>
      <c r="K48" s="48"/>
      <c r="L48" s="48"/>
      <c r="M48" s="48"/>
    </row>
    <row r="49" spans="1:13" ht="14.25" customHeight="1">
      <c r="A49" s="2"/>
      <c r="B49" s="44"/>
      <c r="C49" s="248"/>
      <c r="D49" s="43"/>
      <c r="E49" s="48"/>
      <c r="F49" s="249"/>
      <c r="G49" s="48"/>
      <c r="H49" s="48"/>
      <c r="I49" s="48"/>
      <c r="J49" s="48"/>
      <c r="K49" s="48"/>
      <c r="L49" s="48"/>
      <c r="M49" s="48"/>
    </row>
    <row r="50" spans="1:13" ht="14.25" customHeight="1">
      <c r="A50" s="2"/>
      <c r="B50" s="44"/>
      <c r="C50" s="248"/>
      <c r="D50" s="43"/>
      <c r="E50" s="48"/>
      <c r="F50" s="249"/>
      <c r="G50" s="48"/>
      <c r="H50" s="48"/>
      <c r="I50" s="48"/>
      <c r="J50" s="48"/>
      <c r="K50" s="48"/>
      <c r="L50" s="48"/>
      <c r="M50" s="48"/>
    </row>
    <row r="51" spans="1:13" ht="14.25" customHeight="1">
      <c r="A51" s="2"/>
      <c r="F51" s="249"/>
    </row>
    <row r="52" spans="1:13" ht="14.25" customHeight="1">
      <c r="A52" s="2"/>
      <c r="F52" s="249"/>
    </row>
    <row r="53" spans="1:13" ht="14.25" customHeight="1">
      <c r="A53" s="2"/>
      <c r="F53" s="249"/>
    </row>
    <row r="54" spans="1:13" ht="14.25" customHeight="1">
      <c r="A54" s="2"/>
      <c r="F54" s="249"/>
    </row>
    <row r="55" spans="1:13" ht="14.25" customHeight="1">
      <c r="A55" s="2"/>
      <c r="F55" s="249"/>
    </row>
    <row r="56" spans="1:13" ht="14.25" customHeight="1">
      <c r="A56" s="2"/>
      <c r="F56" s="249"/>
    </row>
    <row r="57" spans="1:13" ht="14.25" customHeight="1">
      <c r="A57" s="2"/>
      <c r="F57" s="249"/>
    </row>
    <row r="58" spans="1:13" ht="14.25" customHeight="1">
      <c r="A58" s="2"/>
      <c r="F58" s="249"/>
    </row>
    <row r="59" spans="1:13" ht="14.25" customHeight="1">
      <c r="A59" s="2"/>
      <c r="F59" s="249"/>
    </row>
    <row r="60" spans="1:13" ht="14.25" customHeight="1">
      <c r="A60" s="2"/>
      <c r="F60" s="249"/>
    </row>
    <row r="61" spans="1:13" ht="14.25" customHeight="1">
      <c r="A61" s="2"/>
      <c r="F61" s="249"/>
    </row>
    <row r="62" spans="1:13" ht="14.25" customHeight="1">
      <c r="A62" s="2"/>
      <c r="F62" s="249"/>
    </row>
    <row r="63" spans="1:13" ht="14.25" customHeight="1">
      <c r="A63" s="2"/>
      <c r="F63" s="249"/>
    </row>
    <row r="64" spans="1:13" ht="14.25" customHeight="1">
      <c r="A64" s="2"/>
      <c r="F64" s="249"/>
    </row>
    <row r="65" spans="1:6" ht="14.25" customHeight="1">
      <c r="A65" s="2"/>
      <c r="F65" s="249"/>
    </row>
    <row r="66" spans="1:6" ht="14.25" customHeight="1">
      <c r="A66" s="2"/>
      <c r="F66" s="249"/>
    </row>
    <row r="67" spans="1:6" ht="14.25" customHeight="1">
      <c r="A67" s="2"/>
      <c r="F67" s="249"/>
    </row>
    <row r="68" spans="1:6" ht="14.25" customHeight="1">
      <c r="A68" s="2"/>
      <c r="F68" s="249"/>
    </row>
    <row r="69" spans="1:6" ht="14.25" customHeight="1">
      <c r="A69" s="2"/>
      <c r="F69" s="249"/>
    </row>
    <row r="70" spans="1:6" ht="14.25" customHeight="1">
      <c r="A70" s="2"/>
      <c r="F70" s="249"/>
    </row>
    <row r="71" spans="1:6" ht="14.25" customHeight="1">
      <c r="A71" s="2"/>
      <c r="F71" s="249"/>
    </row>
    <row r="72" spans="1:6" ht="14.25" customHeight="1">
      <c r="A72" s="2"/>
      <c r="F72" s="249"/>
    </row>
    <row r="73" spans="1:6" ht="14.25" customHeight="1">
      <c r="A73" s="2"/>
      <c r="F73" s="249"/>
    </row>
    <row r="74" spans="1:6" ht="14.25" customHeight="1">
      <c r="A74" s="2"/>
      <c r="F74" s="249"/>
    </row>
    <row r="75" spans="1:6" ht="14.25" customHeight="1">
      <c r="A75" s="2"/>
      <c r="F75" s="249"/>
    </row>
    <row r="76" spans="1:6" ht="14.25" customHeight="1"/>
    <row r="77" spans="1:6" ht="14.25" customHeight="1"/>
    <row r="78" spans="1:6" ht="14.25" customHeight="1"/>
    <row r="79" spans="1:6" ht="14.25" customHeight="1"/>
    <row r="80" spans="1:6"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row r="1001" ht="14.25" customHeight="1"/>
    <row r="1002" ht="14.25" customHeight="1"/>
  </sheetData>
  <autoFilter ref="A6:M75" xr:uid="{00000000-0009-0000-0000-00000A000000}"/>
  <mergeCells count="1">
    <mergeCell ref="A1:G1"/>
  </mergeCells>
  <pageMargins left="0.7" right="0.7" top="0.75" bottom="0.75" header="0" footer="0"/>
  <pageSetup paperSize="9" orientation="portrai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8"/>
  <dimension ref="A1:F998"/>
  <sheetViews>
    <sheetView workbookViewId="0">
      <selection activeCell="A415" sqref="A415:C417"/>
    </sheetView>
  </sheetViews>
  <sheetFormatPr defaultColWidth="14.42578125" defaultRowHeight="15" customHeight="1"/>
  <cols>
    <col min="1" max="1" width="21.7109375" style="239" customWidth="1"/>
    <col min="2" max="2" width="45.7109375" customWidth="1"/>
    <col min="3" max="3" width="23.7109375" customWidth="1"/>
    <col min="4" max="11" width="10.140625" customWidth="1"/>
    <col min="12" max="12" width="10.42578125" customWidth="1"/>
    <col min="13" max="13" width="12.28515625" customWidth="1"/>
    <col min="14" max="26" width="10.85546875" customWidth="1"/>
  </cols>
  <sheetData>
    <row r="1" spans="1:6" ht="14.25" customHeight="1">
      <c r="A1" s="230" t="s">
        <v>1896</v>
      </c>
      <c r="B1" s="230"/>
      <c r="C1" s="230"/>
      <c r="D1" s="230"/>
      <c r="E1" s="230"/>
    </row>
    <row r="2" spans="1:6" ht="14.25" customHeight="1"/>
    <row r="3" spans="1:6" ht="15" customHeight="1">
      <c r="B3" s="232" t="s">
        <v>1416</v>
      </c>
      <c r="C3" t="s">
        <v>13</v>
      </c>
    </row>
    <row r="4" spans="1:6" ht="14.25" customHeight="1"/>
    <row r="5" spans="1:6" ht="14.25" customHeight="1">
      <c r="B5" s="232" t="s">
        <v>1888</v>
      </c>
      <c r="C5" s="232" t="s">
        <v>1398</v>
      </c>
    </row>
    <row r="6" spans="1:6" ht="14.25" customHeight="1">
      <c r="A6" s="229" t="s">
        <v>1897</v>
      </c>
      <c r="B6" s="232" t="s">
        <v>1409</v>
      </c>
      <c r="C6" s="234" t="s">
        <v>1886</v>
      </c>
      <c r="D6" s="234" t="s">
        <v>1834</v>
      </c>
      <c r="E6" s="234" t="s">
        <v>1837</v>
      </c>
      <c r="F6" s="234" t="s">
        <v>2414</v>
      </c>
    </row>
    <row r="7" spans="1:6" ht="14.25" customHeight="1">
      <c r="A7" s="2" t="str">
        <f>VLOOKUP(B7,'Base Entités2025'!$A:$L,3,FALSE)</f>
        <v>Centre d'Hébergement</v>
      </c>
      <c r="B7" t="s">
        <v>226</v>
      </c>
      <c r="C7" s="756">
        <v>5</v>
      </c>
      <c r="D7" s="756">
        <v>4</v>
      </c>
      <c r="E7" s="756">
        <v>4</v>
      </c>
      <c r="F7" s="756">
        <v>13</v>
      </c>
    </row>
    <row r="8" spans="1:6" ht="14.25" customHeight="1">
      <c r="A8" s="2" t="str">
        <f>VLOOKUP(B8,'Base Entités2025'!$A:$L,3,FALSE)</f>
        <v>Centre d'Hébergement</v>
      </c>
      <c r="B8" t="s">
        <v>268</v>
      </c>
      <c r="C8" s="756">
        <v>1</v>
      </c>
      <c r="D8" s="756">
        <v>3</v>
      </c>
      <c r="E8" s="756">
        <v>3</v>
      </c>
      <c r="F8" s="756">
        <v>7</v>
      </c>
    </row>
    <row r="9" spans="1:6" ht="14.25" customHeight="1">
      <c r="A9" s="2" t="str">
        <f>VLOOKUP(B9,'Base Entités2025'!$A:$L,3,FALSE)</f>
        <v>Centre d'Hébergement</v>
      </c>
      <c r="B9" t="s">
        <v>276</v>
      </c>
      <c r="C9" s="756"/>
      <c r="D9" s="756">
        <v>1</v>
      </c>
      <c r="E9" s="756"/>
      <c r="F9" s="756">
        <v>1</v>
      </c>
    </row>
    <row r="10" spans="1:6" ht="14.25" customHeight="1">
      <c r="A10" s="2" t="str">
        <f>VLOOKUP(B10,'Base Entités2025'!$A:$L,3,FALSE)</f>
        <v>Restaurant Solidaire</v>
      </c>
      <c r="B10" t="s">
        <v>291</v>
      </c>
      <c r="C10" s="756">
        <v>3</v>
      </c>
      <c r="D10" s="756">
        <v>4</v>
      </c>
      <c r="E10" s="756">
        <v>4</v>
      </c>
      <c r="F10" s="756">
        <v>11</v>
      </c>
    </row>
    <row r="11" spans="1:6" ht="14.25" customHeight="1">
      <c r="A11" s="2" t="str">
        <f>VLOOKUP(B11,'Base Entités2025'!$A:$L,3,FALSE)</f>
        <v>Centre d'Hébergement</v>
      </c>
      <c r="B11" t="s">
        <v>370</v>
      </c>
      <c r="C11" s="756">
        <v>3</v>
      </c>
      <c r="D11" s="756">
        <v>3</v>
      </c>
      <c r="E11" s="756">
        <v>4</v>
      </c>
      <c r="F11" s="756">
        <v>10</v>
      </c>
    </row>
    <row r="12" spans="1:6" ht="14.25" customHeight="1">
      <c r="A12" s="2" t="str">
        <f>VLOOKUP(B12,'Base Entités2025'!$A:$L,3,FALSE)</f>
        <v>Distribution Solidaire</v>
      </c>
      <c r="B12" t="s">
        <v>382</v>
      </c>
      <c r="C12" s="756">
        <v>5</v>
      </c>
      <c r="D12" s="756">
        <v>8</v>
      </c>
      <c r="E12" s="756">
        <v>9</v>
      </c>
      <c r="F12" s="756">
        <v>22</v>
      </c>
    </row>
    <row r="13" spans="1:6" ht="14.25" customHeight="1">
      <c r="A13" s="2" t="str">
        <f>VLOOKUP(B13,'Base Entités2025'!$A:$L,3,FALSE)</f>
        <v>Distribution Solidaire</v>
      </c>
      <c r="B13" t="s">
        <v>485</v>
      </c>
      <c r="C13" s="756">
        <v>4</v>
      </c>
      <c r="D13" s="756">
        <v>4</v>
      </c>
      <c r="E13" s="756">
        <v>4</v>
      </c>
      <c r="F13" s="756">
        <v>12</v>
      </c>
    </row>
    <row r="14" spans="1:6" ht="14.25" customHeight="1">
      <c r="A14" s="2" t="str">
        <f>VLOOKUP(B14,'Base Entités2025'!$A:$L,3,FALSE)</f>
        <v>Centre d'Hébergement</v>
      </c>
      <c r="B14" t="s">
        <v>488</v>
      </c>
      <c r="C14" s="756">
        <v>8</v>
      </c>
      <c r="D14" s="756">
        <v>8</v>
      </c>
      <c r="E14" s="756">
        <v>10</v>
      </c>
      <c r="F14" s="756">
        <v>26</v>
      </c>
    </row>
    <row r="15" spans="1:6" ht="14.25" customHeight="1">
      <c r="A15" s="2" t="str">
        <f>VLOOKUP(B15,'Base Entités2025'!$A:$L,3,FALSE)</f>
        <v>Restaurant Solidaire</v>
      </c>
      <c r="B15" t="s">
        <v>660</v>
      </c>
      <c r="C15" s="756">
        <v>5</v>
      </c>
      <c r="D15" s="756">
        <v>7</v>
      </c>
      <c r="E15" s="756">
        <v>7</v>
      </c>
      <c r="F15" s="756">
        <v>19</v>
      </c>
    </row>
    <row r="16" spans="1:6" ht="14.25" customHeight="1">
      <c r="A16" s="2" t="str">
        <f>VLOOKUP(B16,'Base Entités2025'!$A:$L,3,FALSE)</f>
        <v>Centre d'Hébergement</v>
      </c>
      <c r="B16" t="s">
        <v>682</v>
      </c>
      <c r="C16" s="756">
        <v>1</v>
      </c>
      <c r="D16" s="756"/>
      <c r="E16" s="756"/>
      <c r="F16" s="756">
        <v>1</v>
      </c>
    </row>
    <row r="17" spans="1:6" ht="14.25" customHeight="1">
      <c r="A17" s="2" t="str">
        <f>VLOOKUP(B17,'Base Entités2025'!$A:$L,3,FALSE)</f>
        <v>Distribution Solidaire</v>
      </c>
      <c r="B17" t="s">
        <v>759</v>
      </c>
      <c r="C17" s="756">
        <v>5</v>
      </c>
      <c r="D17" s="756">
        <v>9</v>
      </c>
      <c r="E17" s="756">
        <v>7</v>
      </c>
      <c r="F17" s="756">
        <v>21</v>
      </c>
    </row>
    <row r="18" spans="1:6" ht="14.25" customHeight="1">
      <c r="A18" s="2" t="str">
        <f>VLOOKUP(B18,'Base Entités2025'!$A:$L,3,FALSE)</f>
        <v>Restaurant Solidaire</v>
      </c>
      <c r="B18" t="s">
        <v>772</v>
      </c>
      <c r="C18" s="756">
        <v>4</v>
      </c>
      <c r="D18" s="756">
        <v>3</v>
      </c>
      <c r="E18" s="756">
        <v>4</v>
      </c>
      <c r="F18" s="756">
        <v>11</v>
      </c>
    </row>
    <row r="19" spans="1:6" ht="14.25" customHeight="1">
      <c r="A19" s="2" t="str">
        <f>VLOOKUP(B19,'Base Entités2025'!$A:$L,3,FALSE)</f>
        <v>Distribution Solidaire</v>
      </c>
      <c r="B19" t="s">
        <v>775</v>
      </c>
      <c r="C19" s="756">
        <v>4</v>
      </c>
      <c r="D19" s="756">
        <v>4</v>
      </c>
      <c r="E19" s="756">
        <v>4</v>
      </c>
      <c r="F19" s="756">
        <v>12</v>
      </c>
    </row>
    <row r="20" spans="1:6" ht="14.25" customHeight="1">
      <c r="A20" s="2" t="str">
        <f>VLOOKUP(B20,'Base Entités2025'!$A:$L,3,FALSE)</f>
        <v>Centre d'Hébergement</v>
      </c>
      <c r="B20" t="s">
        <v>784</v>
      </c>
      <c r="C20" s="756">
        <v>7</v>
      </c>
      <c r="D20" s="756">
        <v>6</v>
      </c>
      <c r="E20" s="756">
        <v>5</v>
      </c>
      <c r="F20" s="756">
        <v>18</v>
      </c>
    </row>
    <row r="21" spans="1:6" ht="14.25" customHeight="1">
      <c r="A21" s="2" t="str">
        <f>VLOOKUP(B21,'Base Entités2025'!$A:$L,3,FALSE)</f>
        <v>Distribution Solidaire</v>
      </c>
      <c r="B21" t="s">
        <v>871</v>
      </c>
      <c r="C21" s="756">
        <v>4</v>
      </c>
      <c r="D21" s="756">
        <v>5</v>
      </c>
      <c r="E21" s="756">
        <v>8</v>
      </c>
      <c r="F21" s="756">
        <v>17</v>
      </c>
    </row>
    <row r="22" spans="1:6" ht="14.25" customHeight="1">
      <c r="A22" s="2" t="str">
        <f>VLOOKUP(B22,'Base Entités2025'!$A:$L,3,FALSE)</f>
        <v>Accueil de Jour</v>
      </c>
      <c r="B22" t="s">
        <v>971</v>
      </c>
      <c r="C22" s="756">
        <v>5</v>
      </c>
      <c r="D22" s="756">
        <v>1</v>
      </c>
      <c r="E22" s="756">
        <v>1</v>
      </c>
      <c r="F22" s="756">
        <v>7</v>
      </c>
    </row>
    <row r="23" spans="1:6" ht="14.25" customHeight="1">
      <c r="A23" s="2" t="str">
        <f>VLOOKUP(B23,'Base Entités2025'!$A:$L,3,FALSE)</f>
        <v>Restaurant Solidaire</v>
      </c>
      <c r="B23" t="s">
        <v>975</v>
      </c>
      <c r="C23" s="756">
        <v>12</v>
      </c>
      <c r="D23" s="756">
        <v>11</v>
      </c>
      <c r="E23" s="756">
        <v>8</v>
      </c>
      <c r="F23" s="756">
        <v>31</v>
      </c>
    </row>
    <row r="24" spans="1:6" ht="14.25" customHeight="1">
      <c r="A24" s="2" t="str">
        <f>VLOOKUP(B24,'Base Entités2025'!$A:$L,3,FALSE)</f>
        <v>Distribution Solidaire</v>
      </c>
      <c r="B24" t="s">
        <v>1212</v>
      </c>
      <c r="C24" s="756">
        <v>5</v>
      </c>
      <c r="D24" s="756">
        <v>4</v>
      </c>
      <c r="E24" s="756">
        <v>4</v>
      </c>
      <c r="F24" s="756">
        <v>13</v>
      </c>
    </row>
    <row r="25" spans="1:6" ht="14.25" customHeight="1">
      <c r="A25" s="2" t="str">
        <f>VLOOKUP(B25,'Base Entités2025'!$A:$L,3,FALSE)</f>
        <v>Centre d'Hébergement</v>
      </c>
      <c r="B25" t="s">
        <v>278</v>
      </c>
      <c r="C25" s="756">
        <v>1</v>
      </c>
      <c r="D25" s="756">
        <v>1</v>
      </c>
      <c r="E25" s="756"/>
      <c r="F25" s="756">
        <v>2</v>
      </c>
    </row>
    <row r="26" spans="1:6" ht="14.25" customHeight="1">
      <c r="A26" s="2" t="str">
        <f>VLOOKUP(B26,'Base Entités2025'!$A:$L,3,FALSE)</f>
        <v>Autre association</v>
      </c>
      <c r="B26" t="s">
        <v>1234</v>
      </c>
      <c r="C26" s="756"/>
      <c r="D26" s="756">
        <v>1</v>
      </c>
      <c r="E26" s="756"/>
      <c r="F26" s="756">
        <v>1</v>
      </c>
    </row>
    <row r="27" spans="1:6" ht="14.25" customHeight="1">
      <c r="A27" s="2" t="str">
        <f>VLOOKUP(B27,'Base Entités2025'!$A:$L,3,FALSE)</f>
        <v>Restaurant Solidaire</v>
      </c>
      <c r="B27" t="s">
        <v>1243</v>
      </c>
      <c r="C27" s="756">
        <v>5</v>
      </c>
      <c r="D27" s="756">
        <v>4</v>
      </c>
      <c r="E27" s="756">
        <v>4</v>
      </c>
      <c r="F27" s="756">
        <v>13</v>
      </c>
    </row>
    <row r="28" spans="1:6" ht="14.25" customHeight="1">
      <c r="A28" s="2" t="str">
        <f>VLOOKUP(B28,'Base Entités2025'!$A:$L,3,FALSE)</f>
        <v>Distribution Solidaire</v>
      </c>
      <c r="B28" t="s">
        <v>1245</v>
      </c>
      <c r="C28" s="756">
        <v>7</v>
      </c>
      <c r="D28" s="756">
        <v>3</v>
      </c>
      <c r="E28" s="756">
        <v>4</v>
      </c>
      <c r="F28" s="756">
        <v>14</v>
      </c>
    </row>
    <row r="29" spans="1:6" ht="14.25" customHeight="1">
      <c r="A29" s="2" t="str">
        <f>VLOOKUP(B29,'Base Entités2025'!$A:$L,3,FALSE)</f>
        <v>Accueil de Jour</v>
      </c>
      <c r="B29" t="s">
        <v>1249</v>
      </c>
      <c r="C29" s="756">
        <v>6</v>
      </c>
      <c r="D29" s="756">
        <v>6</v>
      </c>
      <c r="E29" s="756">
        <v>2</v>
      </c>
      <c r="F29" s="756">
        <v>14</v>
      </c>
    </row>
    <row r="30" spans="1:6" ht="14.25" customHeight="1">
      <c r="A30" s="2" t="str">
        <f>VLOOKUP(B30,'Base Entités2025'!$A:$L,3,FALSE)</f>
        <v>Centre d'Hébergement</v>
      </c>
      <c r="B30" t="s">
        <v>1252</v>
      </c>
      <c r="C30" s="756">
        <v>6</v>
      </c>
      <c r="D30" s="756">
        <v>1</v>
      </c>
      <c r="E30" s="756">
        <v>5</v>
      </c>
      <c r="F30" s="756">
        <v>12</v>
      </c>
    </row>
    <row r="31" spans="1:6" ht="14.25" customHeight="1">
      <c r="A31" s="2" t="str">
        <f>VLOOKUP(B31,'Base Entités2025'!$A:$L,3,FALSE)</f>
        <v>Distribution Solidaire</v>
      </c>
      <c r="B31" t="s">
        <v>1262</v>
      </c>
      <c r="C31" s="756"/>
      <c r="D31" s="756">
        <v>1</v>
      </c>
      <c r="E31" s="756">
        <v>4</v>
      </c>
      <c r="F31" s="756">
        <v>5</v>
      </c>
    </row>
    <row r="32" spans="1:6" ht="14.25" customHeight="1">
      <c r="A32" s="2" t="str">
        <f>VLOOKUP(B32,'Base Entités2025'!$A:$L,3,FALSE)</f>
        <v>Accueil de Jour</v>
      </c>
      <c r="B32" t="s">
        <v>778</v>
      </c>
      <c r="C32" s="756">
        <v>4</v>
      </c>
      <c r="D32" s="756">
        <v>1</v>
      </c>
      <c r="E32" s="756">
        <v>2</v>
      </c>
      <c r="F32" s="756">
        <v>7</v>
      </c>
    </row>
    <row r="33" spans="1:6" ht="14.25" customHeight="1">
      <c r="A33" s="2" t="str">
        <f>VLOOKUP(B33,'Base Entités2025'!$A:$L,3,FALSE)</f>
        <v>Centre d'Hébergement</v>
      </c>
      <c r="B33" t="s">
        <v>1285</v>
      </c>
      <c r="C33" s="756">
        <v>1</v>
      </c>
      <c r="D33" s="756">
        <v>3</v>
      </c>
      <c r="E33" s="756">
        <v>3</v>
      </c>
      <c r="F33" s="756">
        <v>7</v>
      </c>
    </row>
    <row r="34" spans="1:6" ht="14.25" customHeight="1">
      <c r="A34" s="2" t="str">
        <f>VLOOKUP(B34,'Base Entités2025'!$A:$L,3,FALSE)</f>
        <v>Restaurant Solidaire</v>
      </c>
      <c r="B34" t="s">
        <v>1385</v>
      </c>
      <c r="C34" s="756">
        <v>1</v>
      </c>
      <c r="D34" s="756"/>
      <c r="E34" s="756"/>
      <c r="F34" s="756">
        <v>1</v>
      </c>
    </row>
    <row r="35" spans="1:6" ht="15" customHeight="1">
      <c r="A35" s="2" t="str">
        <f>VLOOKUP(B35,'Base Entités2025'!$A:$L,3,FALSE)</f>
        <v>Restaurant Solidaire</v>
      </c>
      <c r="B35" t="s">
        <v>1395</v>
      </c>
      <c r="C35" s="756"/>
      <c r="D35" s="756">
        <v>1</v>
      </c>
      <c r="E35" s="756">
        <v>4</v>
      </c>
      <c r="F35" s="756">
        <v>5</v>
      </c>
    </row>
    <row r="36" spans="1:6" ht="15" customHeight="1">
      <c r="A36" s="2" t="str">
        <f>VLOOKUP(B36,'Base Entités2025'!$A:$L,3,FALSE)</f>
        <v>Centre d'Hébergement</v>
      </c>
      <c r="B36" t="s">
        <v>1247</v>
      </c>
      <c r="C36" s="756"/>
      <c r="D36" s="756"/>
      <c r="E36" s="756">
        <v>1</v>
      </c>
      <c r="F36" s="756">
        <v>1</v>
      </c>
    </row>
    <row r="37" spans="1:6" ht="15" customHeight="1">
      <c r="A37" s="2" t="e">
        <f>VLOOKUP(B37,'Base Entités2025'!$A:$L,3,FALSE)</f>
        <v>#N/A</v>
      </c>
      <c r="B37" t="s">
        <v>2414</v>
      </c>
      <c r="C37" s="756">
        <v>112</v>
      </c>
      <c r="D37" s="756">
        <v>107</v>
      </c>
      <c r="E37" s="756">
        <v>115</v>
      </c>
      <c r="F37" s="756">
        <v>334</v>
      </c>
    </row>
    <row r="38" spans="1:6" ht="15" customHeight="1">
      <c r="A38" s="2" t="e">
        <f>VLOOKUP(B38,'Base Entités2025'!$A:$L,3,FALSE)</f>
        <v>#N/A</v>
      </c>
    </row>
    <row r="39" spans="1:6" ht="15" customHeight="1">
      <c r="A39" s="2" t="e">
        <f>VLOOKUP(B39,'Base Entités2025'!$A:$L,3,FALSE)</f>
        <v>#N/A</v>
      </c>
    </row>
    <row r="40" spans="1:6" ht="15" customHeight="1">
      <c r="A40" s="2" t="e">
        <f>VLOOKUP(B40,'Base Entités2025'!$A:$L,3,FALSE)</f>
        <v>#N/A</v>
      </c>
    </row>
    <row r="41" spans="1:6" ht="15" customHeight="1">
      <c r="A41" s="2" t="e">
        <f>VLOOKUP(B41,'Base Entités2025'!$A:$L,3,FALSE)</f>
        <v>#N/A</v>
      </c>
    </row>
    <row r="42" spans="1:6" ht="15" customHeight="1">
      <c r="A42" s="2" t="e">
        <f>VLOOKUP(B42,'Base Entités2025'!$A:$L,3,FALSE)</f>
        <v>#N/A</v>
      </c>
    </row>
    <row r="43" spans="1:6" ht="15" customHeight="1">
      <c r="A43" s="2" t="e">
        <f>VLOOKUP(B43,'Base Entités2025'!$A:$L,3,FALSE)</f>
        <v>#N/A</v>
      </c>
    </row>
    <row r="44" spans="1:6" ht="15" customHeight="1">
      <c r="A44" s="2" t="e">
        <f>VLOOKUP(B44,'Base Entités2025'!$A:$L,3,FALSE)</f>
        <v>#N/A</v>
      </c>
    </row>
    <row r="45" spans="1:6" ht="15" customHeight="1">
      <c r="A45" s="2" t="e">
        <f>VLOOKUP(B45,'Base Entités2025'!$A:$L,3,FALSE)</f>
        <v>#N/A</v>
      </c>
    </row>
    <row r="46" spans="1:6" ht="15" customHeight="1">
      <c r="A46" s="240"/>
    </row>
    <row r="47" spans="1:6" ht="15" customHeight="1">
      <c r="A47" s="240"/>
    </row>
    <row r="48" spans="1:6" ht="14.25" customHeight="1">
      <c r="A48" s="240"/>
      <c r="B48" s="44"/>
    </row>
    <row r="49" spans="1:2" ht="14.25" customHeight="1">
      <c r="A49" s="240"/>
      <c r="B49" s="44"/>
    </row>
    <row r="50" spans="1:2" ht="14.25" customHeight="1">
      <c r="A50" s="240"/>
      <c r="B50" s="44"/>
    </row>
    <row r="51" spans="1:2" ht="14.25" customHeight="1"/>
    <row r="52" spans="1:2" ht="14.25" customHeight="1">
      <c r="A52" s="240"/>
    </row>
    <row r="53" spans="1:2" ht="14.25" customHeight="1"/>
    <row r="54" spans="1:2" ht="14.25" customHeight="1">
      <c r="A54" s="240"/>
    </row>
    <row r="55" spans="1:2" ht="14.25" customHeight="1">
      <c r="A55" s="240"/>
    </row>
    <row r="56" spans="1:2" ht="14.25" customHeight="1">
      <c r="A56" s="240"/>
    </row>
    <row r="57" spans="1:2" ht="14.25" customHeight="1">
      <c r="A57" s="240"/>
    </row>
    <row r="58" spans="1:2" ht="14.25" customHeight="1">
      <c r="A58" s="240"/>
    </row>
    <row r="59" spans="1:2" ht="14.25" customHeight="1"/>
    <row r="60" spans="1:2" ht="14.25" customHeight="1"/>
    <row r="61" spans="1:2" ht="14.25" customHeight="1"/>
    <row r="62" spans="1:2" ht="14.25" customHeight="1"/>
    <row r="63" spans="1:2" ht="14.25" customHeight="1"/>
    <row r="64" spans="1:2"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sheetData>
  <autoFilter ref="B6:L47" xr:uid="{00000000-0009-0000-0000-00000B000000}"/>
  <pageMargins left="0.7" right="0.7" top="0.75" bottom="0.75" header="0" footer="0"/>
  <pageSetup orientation="landscape"/>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9"/>
  <dimension ref="A1:H1000"/>
  <sheetViews>
    <sheetView topLeftCell="A4" workbookViewId="0">
      <selection activeCell="A415" sqref="A415:C417"/>
    </sheetView>
  </sheetViews>
  <sheetFormatPr defaultColWidth="14.42578125" defaultRowHeight="15" customHeight="1"/>
  <cols>
    <col min="1" max="1" width="38.5703125" customWidth="1"/>
    <col min="2" max="2" width="19.85546875" customWidth="1"/>
    <col min="3" max="3" width="22.140625" customWidth="1"/>
    <col min="4" max="4" width="12.28515625" customWidth="1"/>
    <col min="5" max="5" width="15.140625" customWidth="1"/>
    <col min="6" max="6" width="15.85546875" customWidth="1"/>
    <col min="7" max="8" width="12.85546875" customWidth="1"/>
    <col min="9" max="26" width="10.85546875" customWidth="1"/>
  </cols>
  <sheetData>
    <row r="1" spans="1:8" ht="14.25" customHeight="1">
      <c r="A1" s="230" t="s">
        <v>1898</v>
      </c>
      <c r="B1" s="230"/>
      <c r="C1" s="230"/>
      <c r="D1" s="230"/>
      <c r="E1" s="230"/>
      <c r="F1" s="47"/>
      <c r="G1" s="47"/>
      <c r="H1" s="47"/>
    </row>
    <row r="2" spans="1:8" ht="14.25" customHeight="1">
      <c r="C2" s="47"/>
      <c r="D2" s="47"/>
      <c r="E2" s="47"/>
      <c r="F2" s="47"/>
      <c r="G2" s="47"/>
      <c r="H2" s="47"/>
    </row>
    <row r="3" spans="1:8" ht="15" customHeight="1">
      <c r="A3" s="232" t="s">
        <v>1416</v>
      </c>
      <c r="B3" t="s">
        <v>114</v>
      </c>
      <c r="C3" s="47"/>
      <c r="D3" s="47"/>
      <c r="E3" s="47"/>
      <c r="F3" s="47"/>
      <c r="G3" s="47"/>
      <c r="H3" s="47"/>
    </row>
    <row r="4" spans="1:8" ht="15" customHeight="1">
      <c r="A4" s="232" t="s">
        <v>1398</v>
      </c>
      <c r="B4" s="234" t="s">
        <v>1886</v>
      </c>
      <c r="C4" s="47"/>
      <c r="D4" s="47"/>
      <c r="E4" s="47"/>
      <c r="F4" s="47"/>
      <c r="G4" s="47"/>
      <c r="H4" s="47"/>
    </row>
    <row r="5" spans="1:8" ht="14.25" customHeight="1">
      <c r="A5" s="47"/>
      <c r="B5" s="47"/>
      <c r="C5" s="47"/>
      <c r="D5" s="47"/>
      <c r="E5" s="47"/>
      <c r="F5" s="47"/>
      <c r="G5" s="47"/>
      <c r="H5" s="47"/>
    </row>
    <row r="6" spans="1:8" ht="15" customHeight="1">
      <c r="A6" s="232" t="s">
        <v>1899</v>
      </c>
      <c r="B6" s="232" t="s">
        <v>1413</v>
      </c>
    </row>
    <row r="7" spans="1:8" ht="15" customHeight="1">
      <c r="A7" s="232" t="s">
        <v>1409</v>
      </c>
      <c r="B7" s="238" t="s">
        <v>1428</v>
      </c>
      <c r="C7" s="238" t="s">
        <v>1433</v>
      </c>
      <c r="D7" s="238" t="s">
        <v>2414</v>
      </c>
    </row>
    <row r="8" spans="1:8" ht="15" customHeight="1">
      <c r="A8" t="s">
        <v>164</v>
      </c>
      <c r="B8" s="756"/>
      <c r="C8" s="756">
        <v>3</v>
      </c>
      <c r="D8" s="756">
        <v>3</v>
      </c>
    </row>
    <row r="9" spans="1:8" ht="14.25" customHeight="1">
      <c r="A9" t="s">
        <v>169</v>
      </c>
      <c r="B9" s="756"/>
      <c r="C9" s="756">
        <v>1</v>
      </c>
      <c r="D9" s="756">
        <v>1</v>
      </c>
    </row>
    <row r="10" spans="1:8" ht="14.25" customHeight="1">
      <c r="A10" t="s">
        <v>174</v>
      </c>
      <c r="B10" s="756"/>
      <c r="C10" s="756">
        <v>3</v>
      </c>
      <c r="D10" s="756">
        <v>3</v>
      </c>
    </row>
    <row r="11" spans="1:8" ht="14.25" customHeight="1">
      <c r="A11" t="s">
        <v>455</v>
      </c>
      <c r="B11" s="756"/>
      <c r="C11" s="756">
        <v>3</v>
      </c>
      <c r="D11" s="756">
        <v>3</v>
      </c>
    </row>
    <row r="12" spans="1:8" ht="14.25" customHeight="1">
      <c r="A12" t="s">
        <v>500</v>
      </c>
      <c r="B12" s="756"/>
      <c r="C12" s="756">
        <v>2</v>
      </c>
      <c r="D12" s="756">
        <v>2</v>
      </c>
    </row>
    <row r="13" spans="1:8" ht="14.25" customHeight="1">
      <c r="A13" t="s">
        <v>602</v>
      </c>
      <c r="B13" s="756">
        <v>1</v>
      </c>
      <c r="C13" s="756">
        <v>1</v>
      </c>
      <c r="D13" s="756">
        <v>2</v>
      </c>
    </row>
    <row r="14" spans="1:8" ht="14.25" customHeight="1">
      <c r="A14" t="s">
        <v>704</v>
      </c>
      <c r="B14" s="756">
        <v>1</v>
      </c>
      <c r="C14" s="756">
        <v>2</v>
      </c>
      <c r="D14" s="756">
        <v>3</v>
      </c>
    </row>
    <row r="15" spans="1:8" ht="14.25" customHeight="1">
      <c r="A15" t="s">
        <v>752</v>
      </c>
      <c r="B15" s="756"/>
      <c r="C15" s="756">
        <v>5</v>
      </c>
      <c r="D15" s="756">
        <v>5</v>
      </c>
    </row>
    <row r="16" spans="1:8" ht="14.25" customHeight="1">
      <c r="A16" t="s">
        <v>803</v>
      </c>
      <c r="B16" s="756">
        <v>1</v>
      </c>
      <c r="C16" s="756"/>
      <c r="D16" s="756">
        <v>1</v>
      </c>
    </row>
    <row r="17" spans="1:8" ht="14.25" customHeight="1">
      <c r="A17" t="s">
        <v>809</v>
      </c>
      <c r="B17" s="756">
        <v>1</v>
      </c>
      <c r="C17" s="756"/>
      <c r="D17" s="756">
        <v>1</v>
      </c>
      <c r="H17" s="47"/>
    </row>
    <row r="18" spans="1:8" ht="14.25" customHeight="1">
      <c r="A18" t="s">
        <v>835</v>
      </c>
      <c r="B18" s="756"/>
      <c r="C18" s="756">
        <v>4</v>
      </c>
      <c r="D18" s="756">
        <v>4</v>
      </c>
      <c r="H18" s="47"/>
    </row>
    <row r="19" spans="1:8" ht="14.25" customHeight="1">
      <c r="A19" t="s">
        <v>1029</v>
      </c>
      <c r="B19" s="756">
        <v>1</v>
      </c>
      <c r="C19" s="756">
        <v>5</v>
      </c>
      <c r="D19" s="756">
        <v>6</v>
      </c>
      <c r="H19" s="47"/>
    </row>
    <row r="20" spans="1:8" ht="14.25" customHeight="1">
      <c r="A20" t="s">
        <v>1068</v>
      </c>
      <c r="B20" s="756"/>
      <c r="C20" s="756">
        <v>4</v>
      </c>
      <c r="D20" s="756">
        <v>4</v>
      </c>
      <c r="H20" s="47"/>
    </row>
    <row r="21" spans="1:8" ht="14.25" customHeight="1">
      <c r="A21" t="s">
        <v>1227</v>
      </c>
      <c r="B21" s="756"/>
      <c r="C21" s="756">
        <v>1</v>
      </c>
      <c r="D21" s="756">
        <v>1</v>
      </c>
      <c r="H21" s="47"/>
    </row>
    <row r="22" spans="1:8" ht="14.25" customHeight="1">
      <c r="A22" t="s">
        <v>1209</v>
      </c>
      <c r="B22" s="756">
        <v>1</v>
      </c>
      <c r="C22" s="756"/>
      <c r="D22" s="756">
        <v>1</v>
      </c>
      <c r="H22" s="47"/>
    </row>
    <row r="23" spans="1:8" ht="14.25" customHeight="1">
      <c r="A23" t="s">
        <v>1231</v>
      </c>
      <c r="B23" s="756"/>
      <c r="C23" s="756">
        <v>1</v>
      </c>
      <c r="D23" s="756">
        <v>1</v>
      </c>
      <c r="H23" s="47"/>
    </row>
    <row r="24" spans="1:8" ht="15" customHeight="1">
      <c r="A24" t="s">
        <v>1203</v>
      </c>
      <c r="B24" s="756">
        <v>1</v>
      </c>
      <c r="C24" s="756"/>
      <c r="D24" s="756">
        <v>1</v>
      </c>
      <c r="F24" s="47"/>
      <c r="G24" s="47"/>
      <c r="H24" s="47"/>
    </row>
    <row r="25" spans="1:8" ht="15" customHeight="1">
      <c r="A25" t="s">
        <v>2414</v>
      </c>
      <c r="B25" s="756">
        <v>7</v>
      </c>
      <c r="C25" s="756">
        <v>35</v>
      </c>
      <c r="D25" s="756">
        <v>42</v>
      </c>
      <c r="F25" s="47"/>
      <c r="G25" s="47"/>
      <c r="H25" s="47"/>
    </row>
    <row r="26" spans="1:8" ht="15" customHeight="1">
      <c r="F26" s="47"/>
      <c r="G26" s="47"/>
      <c r="H26" s="47"/>
    </row>
    <row r="27" spans="1:8" ht="15" customHeight="1">
      <c r="E27" s="47"/>
      <c r="F27" s="47"/>
      <c r="G27" s="47"/>
      <c r="H27" s="47"/>
    </row>
    <row r="28" spans="1:8" ht="15" customHeight="1">
      <c r="E28" s="47"/>
      <c r="F28" s="47"/>
      <c r="G28" s="47"/>
      <c r="H28" s="47"/>
    </row>
    <row r="29" spans="1:8" ht="15" customHeight="1">
      <c r="E29" s="47"/>
      <c r="F29" s="47"/>
      <c r="G29" s="47"/>
      <c r="H29" s="47"/>
    </row>
    <row r="30" spans="1:8" ht="15" customHeight="1">
      <c r="E30" s="47"/>
      <c r="F30" s="47"/>
      <c r="G30" s="47"/>
      <c r="H30" s="47"/>
    </row>
    <row r="31" spans="1:8" ht="15" customHeight="1">
      <c r="E31" s="47"/>
      <c r="F31" s="47"/>
      <c r="G31" s="47"/>
      <c r="H31" s="47"/>
    </row>
    <row r="32" spans="1:8" ht="15" customHeight="1">
      <c r="E32" s="47"/>
      <c r="F32" s="47"/>
      <c r="G32" s="47"/>
      <c r="H32" s="47"/>
    </row>
    <row r="33" spans="1:8" ht="14.25" customHeight="1">
      <c r="A33" s="47"/>
      <c r="B33" s="47"/>
      <c r="C33" s="47"/>
      <c r="D33" s="47"/>
      <c r="E33" s="47"/>
      <c r="F33" s="47"/>
      <c r="G33" s="47"/>
      <c r="H33" s="47"/>
    </row>
    <row r="34" spans="1:8" ht="14.25" customHeight="1">
      <c r="A34" s="47"/>
      <c r="B34" s="47"/>
      <c r="C34" s="47"/>
      <c r="D34" s="47"/>
      <c r="E34" s="47"/>
      <c r="F34" s="47"/>
      <c r="G34" s="47"/>
      <c r="H34" s="47"/>
    </row>
    <row r="35" spans="1:8" ht="14.25" customHeight="1">
      <c r="A35" s="47"/>
      <c r="B35" s="47"/>
      <c r="C35" s="47"/>
      <c r="D35" s="47"/>
      <c r="E35" s="47"/>
      <c r="F35" s="47"/>
      <c r="G35" s="47"/>
      <c r="H35" s="47"/>
    </row>
    <row r="36" spans="1:8" ht="14.25" customHeight="1">
      <c r="A36" s="47"/>
      <c r="B36" s="47"/>
      <c r="C36" s="47"/>
      <c r="D36" s="47"/>
      <c r="E36" s="47"/>
      <c r="F36" s="47"/>
      <c r="G36" s="47"/>
      <c r="H36" s="47"/>
    </row>
    <row r="37" spans="1:8" ht="14.25" customHeight="1">
      <c r="A37" s="47"/>
      <c r="B37" s="47"/>
      <c r="C37" s="47"/>
      <c r="D37" s="47"/>
      <c r="E37" s="47"/>
      <c r="F37" s="47"/>
      <c r="G37" s="47"/>
      <c r="H37" s="47"/>
    </row>
    <row r="38" spans="1:8" ht="14.25" customHeight="1">
      <c r="A38" s="47"/>
      <c r="B38" s="47"/>
      <c r="C38" s="47"/>
      <c r="D38" s="47"/>
      <c r="E38" s="47"/>
      <c r="F38" s="47"/>
      <c r="G38" s="47"/>
      <c r="H38" s="47"/>
    </row>
    <row r="39" spans="1:8" ht="14.25" customHeight="1">
      <c r="A39" s="47"/>
      <c r="B39" s="47"/>
      <c r="C39" s="47"/>
      <c r="D39" s="47"/>
      <c r="E39" s="47"/>
      <c r="F39" s="47"/>
      <c r="G39" s="47"/>
      <c r="H39" s="47"/>
    </row>
    <row r="40" spans="1:8" ht="14.25" customHeight="1">
      <c r="A40" s="47"/>
      <c r="B40" s="47"/>
      <c r="C40" s="47"/>
      <c r="D40" s="47"/>
      <c r="E40" s="47"/>
      <c r="F40" s="47"/>
      <c r="G40" s="47"/>
      <c r="H40" s="47"/>
    </row>
    <row r="41" spans="1:8" ht="14.25" customHeight="1">
      <c r="A41" s="47"/>
      <c r="B41" s="47"/>
      <c r="C41" s="47"/>
      <c r="D41" s="47"/>
      <c r="E41" s="47"/>
      <c r="F41" s="47"/>
      <c r="G41" s="47"/>
      <c r="H41" s="47"/>
    </row>
    <row r="42" spans="1:8" ht="14.25" customHeight="1">
      <c r="A42" s="47"/>
      <c r="B42" s="47"/>
      <c r="C42" s="47"/>
      <c r="D42" s="47"/>
      <c r="E42" s="47"/>
      <c r="F42" s="47"/>
      <c r="G42" s="47"/>
      <c r="H42" s="47"/>
    </row>
    <row r="43" spans="1:8" ht="14.25" customHeight="1">
      <c r="A43" s="47"/>
      <c r="B43" s="47"/>
      <c r="C43" s="47"/>
      <c r="D43" s="47"/>
      <c r="E43" s="47"/>
      <c r="F43" s="47"/>
      <c r="G43" s="47"/>
      <c r="H43" s="47"/>
    </row>
    <row r="44" spans="1:8" ht="14.25" customHeight="1">
      <c r="A44" s="47"/>
      <c r="B44" s="47"/>
      <c r="C44" s="47"/>
      <c r="D44" s="47"/>
      <c r="E44" s="47"/>
      <c r="F44" s="47"/>
      <c r="G44" s="47"/>
      <c r="H44" s="47"/>
    </row>
    <row r="45" spans="1:8" ht="14.25" customHeight="1">
      <c r="A45" s="47"/>
      <c r="B45" s="47"/>
      <c r="C45" s="47"/>
      <c r="D45" s="47"/>
      <c r="E45" s="47"/>
      <c r="F45" s="47"/>
      <c r="G45" s="47"/>
      <c r="H45" s="47"/>
    </row>
    <row r="46" spans="1:8" ht="14.25" customHeight="1">
      <c r="A46" s="47"/>
      <c r="B46" s="47"/>
      <c r="C46" s="47"/>
      <c r="D46" s="47"/>
      <c r="E46" s="47"/>
      <c r="F46" s="47"/>
      <c r="G46" s="47"/>
      <c r="H46" s="47"/>
    </row>
    <row r="47" spans="1:8" ht="14.25" customHeight="1">
      <c r="A47" s="47"/>
      <c r="B47" s="47"/>
      <c r="C47" s="47"/>
      <c r="D47" s="47"/>
      <c r="E47" s="47"/>
      <c r="F47" s="47"/>
      <c r="G47" s="47"/>
      <c r="H47" s="47"/>
    </row>
    <row r="48" spans="1:8" ht="14.25" customHeight="1">
      <c r="A48" s="47"/>
      <c r="B48" s="47"/>
      <c r="C48" s="47"/>
      <c r="D48" s="47"/>
      <c r="E48" s="47"/>
      <c r="F48" s="47"/>
      <c r="G48" s="47"/>
      <c r="H48" s="47"/>
    </row>
    <row r="49" spans="1:8" ht="14.25" customHeight="1">
      <c r="A49" s="47"/>
      <c r="B49" s="47"/>
      <c r="C49" s="47"/>
      <c r="D49" s="47"/>
      <c r="E49" s="47"/>
      <c r="F49" s="47"/>
      <c r="G49" s="47"/>
      <c r="H49" s="47"/>
    </row>
    <row r="50" spans="1:8" ht="14.25" customHeight="1">
      <c r="A50" s="47"/>
      <c r="B50" s="47"/>
      <c r="C50" s="47"/>
      <c r="D50" s="47"/>
      <c r="E50" s="47"/>
      <c r="F50" s="47"/>
      <c r="G50" s="47"/>
      <c r="H50" s="47"/>
    </row>
    <row r="51" spans="1:8" ht="14.25" customHeight="1">
      <c r="A51" s="47"/>
      <c r="B51" s="47"/>
      <c r="C51" s="47"/>
      <c r="D51" s="47"/>
      <c r="E51" s="47"/>
      <c r="F51" s="47"/>
      <c r="G51" s="47"/>
      <c r="H51" s="47"/>
    </row>
    <row r="52" spans="1:8" ht="14.25" customHeight="1">
      <c r="A52" s="47"/>
      <c r="B52" s="47"/>
      <c r="C52" s="47"/>
      <c r="D52" s="47"/>
      <c r="E52" s="47"/>
      <c r="F52" s="47"/>
      <c r="G52" s="47"/>
      <c r="H52" s="47"/>
    </row>
    <row r="53" spans="1:8" ht="14.25" customHeight="1">
      <c r="A53" s="47"/>
      <c r="B53" s="47"/>
      <c r="C53" s="47"/>
      <c r="D53" s="47"/>
      <c r="E53" s="47"/>
      <c r="F53" s="47"/>
      <c r="G53" s="47"/>
      <c r="H53" s="47"/>
    </row>
    <row r="54" spans="1:8" ht="14.25" customHeight="1">
      <c r="A54" s="47"/>
      <c r="B54" s="47"/>
      <c r="C54" s="47"/>
      <c r="D54" s="47"/>
      <c r="E54" s="47"/>
      <c r="F54" s="47"/>
      <c r="G54" s="47"/>
      <c r="H54" s="47"/>
    </row>
    <row r="55" spans="1:8" ht="14.25" customHeight="1">
      <c r="A55" s="47"/>
      <c r="B55" s="47"/>
      <c r="C55" s="47"/>
      <c r="D55" s="47"/>
      <c r="E55" s="47"/>
      <c r="F55" s="47"/>
      <c r="G55" s="47"/>
      <c r="H55" s="47"/>
    </row>
    <row r="56" spans="1:8" ht="14.25" customHeight="1">
      <c r="A56" s="47"/>
      <c r="B56" s="47"/>
      <c r="C56" s="47"/>
      <c r="D56" s="47"/>
      <c r="E56" s="47"/>
      <c r="F56" s="47"/>
      <c r="G56" s="47"/>
      <c r="H56" s="47"/>
    </row>
    <row r="57" spans="1:8" ht="14.25" customHeight="1">
      <c r="A57" s="47"/>
      <c r="B57" s="47"/>
      <c r="C57" s="47"/>
      <c r="D57" s="47"/>
      <c r="E57" s="47"/>
      <c r="F57" s="47"/>
      <c r="G57" s="47"/>
      <c r="H57" s="47"/>
    </row>
    <row r="58" spans="1:8" ht="14.25" customHeight="1">
      <c r="A58" s="47"/>
      <c r="B58" s="47"/>
      <c r="C58" s="47"/>
      <c r="D58" s="47"/>
      <c r="E58" s="47"/>
      <c r="F58" s="47"/>
      <c r="G58" s="47"/>
      <c r="H58" s="47"/>
    </row>
    <row r="59" spans="1:8" ht="14.25" customHeight="1">
      <c r="A59" s="47"/>
      <c r="B59" s="47"/>
      <c r="C59" s="47"/>
      <c r="D59" s="47"/>
      <c r="E59" s="47"/>
      <c r="F59" s="47"/>
      <c r="G59" s="47"/>
      <c r="H59" s="47"/>
    </row>
    <row r="60" spans="1:8" ht="14.25" customHeight="1">
      <c r="A60" s="47"/>
      <c r="B60" s="47"/>
      <c r="C60" s="47"/>
      <c r="D60" s="47"/>
      <c r="E60" s="47"/>
      <c r="F60" s="47"/>
      <c r="G60" s="47"/>
      <c r="H60" s="47"/>
    </row>
    <row r="61" spans="1:8" ht="14.25" customHeight="1">
      <c r="A61" s="47"/>
      <c r="B61" s="47"/>
      <c r="C61" s="47"/>
      <c r="D61" s="47"/>
      <c r="E61" s="47"/>
      <c r="F61" s="47"/>
      <c r="G61" s="47"/>
      <c r="H61" s="47"/>
    </row>
    <row r="62" spans="1:8" ht="14.25" customHeight="1">
      <c r="A62" s="47"/>
      <c r="B62" s="47"/>
      <c r="C62" s="47"/>
      <c r="D62" s="47"/>
      <c r="E62" s="47"/>
      <c r="F62" s="47"/>
      <c r="G62" s="47"/>
      <c r="H62" s="47"/>
    </row>
    <row r="63" spans="1:8" ht="14.25" customHeight="1">
      <c r="A63" s="47"/>
      <c r="B63" s="47"/>
      <c r="C63" s="47"/>
      <c r="D63" s="47"/>
      <c r="E63" s="47"/>
      <c r="F63" s="47"/>
      <c r="G63" s="47"/>
      <c r="H63" s="47"/>
    </row>
    <row r="64" spans="1:8" ht="14.25" customHeight="1">
      <c r="A64" s="47"/>
      <c r="B64" s="47"/>
      <c r="C64" s="47"/>
      <c r="D64" s="47"/>
      <c r="E64" s="47"/>
      <c r="F64" s="47"/>
      <c r="G64" s="47"/>
      <c r="H64" s="47"/>
    </row>
    <row r="65" spans="1:8" ht="14.25" customHeight="1">
      <c r="A65" s="47"/>
      <c r="B65" s="47"/>
      <c r="C65" s="47"/>
      <c r="D65" s="47"/>
      <c r="E65" s="47"/>
      <c r="F65" s="47"/>
      <c r="G65" s="47"/>
      <c r="H65" s="47"/>
    </row>
    <row r="66" spans="1:8" ht="14.25" customHeight="1">
      <c r="A66" s="47"/>
      <c r="B66" s="47"/>
      <c r="C66" s="47"/>
      <c r="D66" s="47"/>
      <c r="E66" s="47"/>
      <c r="F66" s="47"/>
      <c r="G66" s="47"/>
      <c r="H66" s="47"/>
    </row>
    <row r="67" spans="1:8" ht="14.25" customHeight="1">
      <c r="A67" s="47"/>
      <c r="B67" s="47"/>
      <c r="C67" s="47"/>
      <c r="D67" s="47"/>
      <c r="E67" s="47"/>
      <c r="F67" s="47"/>
      <c r="G67" s="47"/>
      <c r="H67" s="47"/>
    </row>
    <row r="68" spans="1:8" ht="14.25" customHeight="1">
      <c r="A68" s="47"/>
      <c r="B68" s="47"/>
      <c r="C68" s="47"/>
      <c r="D68" s="47"/>
      <c r="E68" s="47"/>
      <c r="F68" s="47"/>
      <c r="G68" s="47"/>
      <c r="H68" s="47"/>
    </row>
    <row r="69" spans="1:8" ht="14.25" customHeight="1">
      <c r="A69" s="47"/>
      <c r="B69" s="47"/>
      <c r="C69" s="47"/>
      <c r="D69" s="47"/>
      <c r="E69" s="47"/>
      <c r="F69" s="47"/>
      <c r="G69" s="47"/>
      <c r="H69" s="47"/>
    </row>
    <row r="70" spans="1:8" ht="14.25" customHeight="1">
      <c r="A70" s="47"/>
      <c r="B70" s="47"/>
      <c r="C70" s="47"/>
      <c r="D70" s="47"/>
      <c r="E70" s="47"/>
      <c r="F70" s="47"/>
      <c r="G70" s="47"/>
      <c r="H70" s="47"/>
    </row>
    <row r="71" spans="1:8" ht="14.25" customHeight="1">
      <c r="A71" s="47"/>
      <c r="B71" s="47"/>
      <c r="C71" s="47"/>
      <c r="D71" s="47"/>
      <c r="E71" s="47"/>
      <c r="F71" s="47"/>
      <c r="G71" s="47"/>
      <c r="H71" s="47"/>
    </row>
    <row r="72" spans="1:8" ht="14.25" customHeight="1">
      <c r="A72" s="47"/>
      <c r="B72" s="47"/>
      <c r="C72" s="47"/>
      <c r="D72" s="47"/>
      <c r="E72" s="47"/>
      <c r="F72" s="47"/>
      <c r="G72" s="47"/>
      <c r="H72" s="47"/>
    </row>
    <row r="73" spans="1:8" ht="14.25" customHeight="1">
      <c r="A73" s="47"/>
      <c r="B73" s="47"/>
      <c r="C73" s="47"/>
      <c r="D73" s="47"/>
      <c r="E73" s="47"/>
      <c r="F73" s="47"/>
      <c r="G73" s="47"/>
      <c r="H73" s="47"/>
    </row>
    <row r="74" spans="1:8" ht="14.25" customHeight="1">
      <c r="A74" s="47"/>
      <c r="B74" s="47"/>
      <c r="C74" s="47"/>
      <c r="D74" s="47"/>
      <c r="E74" s="47"/>
      <c r="F74" s="47"/>
      <c r="G74" s="47"/>
      <c r="H74" s="47"/>
    </row>
    <row r="75" spans="1:8" ht="14.25" customHeight="1">
      <c r="A75" s="47"/>
      <c r="B75" s="47"/>
      <c r="C75" s="47"/>
      <c r="D75" s="47"/>
      <c r="E75" s="47"/>
      <c r="F75" s="47"/>
      <c r="G75" s="47"/>
      <c r="H75" s="47"/>
    </row>
    <row r="76" spans="1:8" ht="14.25" customHeight="1">
      <c r="A76" s="47"/>
      <c r="B76" s="47"/>
      <c r="C76" s="47"/>
      <c r="D76" s="47"/>
      <c r="E76" s="47"/>
      <c r="F76" s="47"/>
      <c r="G76" s="47"/>
      <c r="H76" s="47"/>
    </row>
    <row r="77" spans="1:8" ht="14.25" customHeight="1">
      <c r="A77" s="47"/>
      <c r="B77" s="47"/>
      <c r="C77" s="47"/>
      <c r="D77" s="47"/>
      <c r="E77" s="47"/>
      <c r="F77" s="47"/>
      <c r="G77" s="47"/>
      <c r="H77" s="47"/>
    </row>
    <row r="78" spans="1:8" ht="14.25" customHeight="1">
      <c r="A78" s="47"/>
      <c r="B78" s="47"/>
      <c r="C78" s="47"/>
      <c r="D78" s="47"/>
      <c r="E78" s="47"/>
      <c r="F78" s="47"/>
      <c r="G78" s="47"/>
      <c r="H78" s="47"/>
    </row>
    <row r="79" spans="1:8" ht="14.25" customHeight="1">
      <c r="A79" s="47"/>
      <c r="B79" s="47"/>
      <c r="C79" s="47"/>
      <c r="D79" s="47"/>
      <c r="E79" s="47"/>
      <c r="F79" s="47"/>
      <c r="G79" s="47"/>
      <c r="H79" s="47"/>
    </row>
    <row r="80" spans="1:8" ht="14.25" customHeight="1">
      <c r="A80" s="47"/>
      <c r="B80" s="47"/>
      <c r="C80" s="47"/>
      <c r="D80" s="47"/>
      <c r="E80" s="47"/>
      <c r="F80" s="47"/>
      <c r="G80" s="47"/>
      <c r="H80" s="47"/>
    </row>
    <row r="81" spans="1:8" ht="14.25" customHeight="1">
      <c r="A81" s="47"/>
      <c r="B81" s="47"/>
      <c r="C81" s="47"/>
      <c r="D81" s="47"/>
      <c r="E81" s="47"/>
      <c r="F81" s="47"/>
      <c r="G81" s="47"/>
      <c r="H81" s="47"/>
    </row>
    <row r="82" spans="1:8" ht="14.25" customHeight="1">
      <c r="A82" s="47"/>
      <c r="B82" s="47"/>
      <c r="C82" s="47"/>
      <c r="D82" s="47"/>
      <c r="E82" s="47"/>
      <c r="F82" s="47"/>
      <c r="G82" s="47"/>
      <c r="H82" s="47"/>
    </row>
    <row r="83" spans="1:8" ht="14.25" customHeight="1">
      <c r="A83" s="47"/>
      <c r="B83" s="47"/>
      <c r="C83" s="47"/>
      <c r="D83" s="47"/>
      <c r="E83" s="47"/>
      <c r="F83" s="47"/>
      <c r="G83" s="47"/>
      <c r="H83" s="47"/>
    </row>
    <row r="84" spans="1:8" ht="14.25" customHeight="1">
      <c r="A84" s="47"/>
      <c r="B84" s="47"/>
      <c r="C84" s="47"/>
      <c r="D84" s="47"/>
      <c r="E84" s="47"/>
      <c r="F84" s="47"/>
      <c r="G84" s="47"/>
      <c r="H84" s="47"/>
    </row>
    <row r="85" spans="1:8" ht="14.25" customHeight="1">
      <c r="A85" s="47"/>
      <c r="B85" s="47"/>
      <c r="C85" s="47"/>
      <c r="D85" s="47"/>
      <c r="E85" s="47"/>
      <c r="F85" s="47"/>
      <c r="G85" s="47"/>
      <c r="H85" s="47"/>
    </row>
    <row r="86" spans="1:8" ht="14.25" customHeight="1">
      <c r="A86" s="47"/>
      <c r="B86" s="47"/>
      <c r="C86" s="47"/>
      <c r="D86" s="47"/>
      <c r="E86" s="47"/>
      <c r="F86" s="47"/>
      <c r="G86" s="47"/>
      <c r="H86" s="47"/>
    </row>
    <row r="87" spans="1:8" ht="14.25" customHeight="1">
      <c r="A87" s="47"/>
      <c r="B87" s="47"/>
      <c r="C87" s="47"/>
      <c r="D87" s="47"/>
      <c r="E87" s="47"/>
      <c r="F87" s="47"/>
      <c r="G87" s="47"/>
      <c r="H87" s="47"/>
    </row>
    <row r="88" spans="1:8" ht="14.25" customHeight="1">
      <c r="A88" s="47"/>
      <c r="B88" s="47"/>
      <c r="C88" s="47"/>
      <c r="D88" s="47"/>
      <c r="E88" s="47"/>
      <c r="F88" s="47"/>
      <c r="G88" s="47"/>
      <c r="H88" s="47"/>
    </row>
    <row r="89" spans="1:8" ht="14.25" customHeight="1">
      <c r="A89" s="47"/>
      <c r="B89" s="47"/>
      <c r="C89" s="47"/>
      <c r="D89" s="47"/>
      <c r="E89" s="47"/>
      <c r="F89" s="47"/>
      <c r="G89" s="47"/>
      <c r="H89" s="47"/>
    </row>
    <row r="90" spans="1:8" ht="14.25" customHeight="1">
      <c r="A90" s="47"/>
      <c r="B90" s="47"/>
      <c r="C90" s="47"/>
      <c r="D90" s="47"/>
      <c r="E90" s="47"/>
      <c r="F90" s="47"/>
      <c r="G90" s="47"/>
      <c r="H90" s="47"/>
    </row>
    <row r="91" spans="1:8" ht="14.25" customHeight="1">
      <c r="A91" s="47"/>
      <c r="B91" s="47"/>
      <c r="C91" s="47"/>
      <c r="D91" s="47"/>
      <c r="E91" s="47"/>
      <c r="F91" s="47"/>
      <c r="G91" s="47"/>
      <c r="H91" s="47"/>
    </row>
    <row r="92" spans="1:8" ht="14.25" customHeight="1">
      <c r="A92" s="47"/>
      <c r="B92" s="47"/>
      <c r="C92" s="47"/>
      <c r="D92" s="47"/>
      <c r="E92" s="47"/>
      <c r="F92" s="47"/>
      <c r="G92" s="47"/>
      <c r="H92" s="47"/>
    </row>
    <row r="93" spans="1:8" ht="14.25" customHeight="1">
      <c r="A93" s="47"/>
      <c r="B93" s="47"/>
      <c r="C93" s="47"/>
      <c r="D93" s="47"/>
      <c r="E93" s="47"/>
      <c r="F93" s="47"/>
      <c r="G93" s="47"/>
      <c r="H93" s="47"/>
    </row>
    <row r="94" spans="1:8" ht="14.25" customHeight="1">
      <c r="A94" s="47"/>
      <c r="B94" s="47"/>
      <c r="C94" s="47"/>
      <c r="D94" s="47"/>
      <c r="E94" s="47"/>
      <c r="F94" s="47"/>
      <c r="G94" s="47"/>
      <c r="H94" s="47"/>
    </row>
    <row r="95" spans="1:8" ht="14.25" customHeight="1">
      <c r="A95" s="47"/>
      <c r="B95" s="47"/>
      <c r="C95" s="47"/>
      <c r="D95" s="47"/>
      <c r="E95" s="47"/>
      <c r="F95" s="47"/>
      <c r="G95" s="47"/>
      <c r="H95" s="47"/>
    </row>
    <row r="96" spans="1:8" ht="14.25" customHeight="1">
      <c r="A96" s="47"/>
      <c r="B96" s="47"/>
      <c r="C96" s="47"/>
      <c r="D96" s="47"/>
      <c r="E96" s="47"/>
      <c r="F96" s="47"/>
      <c r="G96" s="47"/>
      <c r="H96" s="47"/>
    </row>
    <row r="97" spans="1:8" ht="14.25" customHeight="1">
      <c r="A97" s="47"/>
      <c r="B97" s="47"/>
      <c r="C97" s="47"/>
      <c r="D97" s="47"/>
      <c r="E97" s="47"/>
      <c r="F97" s="47"/>
      <c r="G97" s="47"/>
      <c r="H97" s="47"/>
    </row>
    <row r="98" spans="1:8" ht="14.25" customHeight="1">
      <c r="A98" s="47"/>
      <c r="B98" s="47"/>
      <c r="C98" s="47"/>
      <c r="D98" s="47"/>
      <c r="E98" s="47"/>
      <c r="F98" s="47"/>
      <c r="G98" s="47"/>
      <c r="H98" s="47"/>
    </row>
    <row r="99" spans="1:8" ht="14.25" customHeight="1">
      <c r="A99" s="47"/>
      <c r="B99" s="47"/>
      <c r="C99" s="47"/>
      <c r="D99" s="47"/>
      <c r="E99" s="47"/>
      <c r="F99" s="47"/>
      <c r="G99" s="47"/>
      <c r="H99" s="47"/>
    </row>
    <row r="100" spans="1:8" ht="14.25" customHeight="1">
      <c r="A100" s="47"/>
      <c r="B100" s="47"/>
      <c r="C100" s="47"/>
      <c r="D100" s="47"/>
      <c r="E100" s="47"/>
      <c r="F100" s="47"/>
      <c r="G100" s="47"/>
      <c r="H100" s="47"/>
    </row>
    <row r="101" spans="1:8" ht="14.25" customHeight="1">
      <c r="A101" s="47"/>
      <c r="B101" s="47"/>
      <c r="C101" s="47"/>
      <c r="D101" s="47"/>
      <c r="E101" s="47"/>
      <c r="F101" s="47"/>
      <c r="G101" s="47"/>
      <c r="H101" s="47"/>
    </row>
    <row r="102" spans="1:8" ht="14.25" customHeight="1">
      <c r="A102" s="47"/>
      <c r="B102" s="47"/>
      <c r="C102" s="47"/>
      <c r="D102" s="47"/>
      <c r="E102" s="47"/>
      <c r="F102" s="47"/>
      <c r="G102" s="47"/>
      <c r="H102" s="47"/>
    </row>
    <row r="103" spans="1:8" ht="14.25" customHeight="1">
      <c r="A103" s="47"/>
      <c r="B103" s="47"/>
      <c r="C103" s="47"/>
      <c r="D103" s="47"/>
      <c r="E103" s="47"/>
      <c r="F103" s="47"/>
      <c r="G103" s="47"/>
      <c r="H103" s="47"/>
    </row>
    <row r="104" spans="1:8" ht="14.25" customHeight="1">
      <c r="A104" s="47"/>
      <c r="B104" s="47"/>
      <c r="C104" s="47"/>
      <c r="D104" s="47"/>
      <c r="E104" s="47"/>
      <c r="F104" s="47"/>
      <c r="G104" s="47"/>
      <c r="H104" s="47"/>
    </row>
    <row r="105" spans="1:8" ht="14.25" customHeight="1">
      <c r="A105" s="47"/>
      <c r="B105" s="47"/>
      <c r="C105" s="47"/>
      <c r="D105" s="47"/>
      <c r="E105" s="47"/>
      <c r="F105" s="47"/>
      <c r="G105" s="47"/>
      <c r="H105" s="47"/>
    </row>
    <row r="106" spans="1:8" ht="14.25" customHeight="1">
      <c r="A106" s="47"/>
      <c r="B106" s="47"/>
      <c r="C106" s="47"/>
      <c r="D106" s="47"/>
      <c r="E106" s="47"/>
      <c r="F106" s="47"/>
      <c r="G106" s="47"/>
      <c r="H106" s="47"/>
    </row>
    <row r="107" spans="1:8" ht="14.25" customHeight="1">
      <c r="A107" s="47"/>
      <c r="B107" s="47"/>
      <c r="C107" s="47"/>
      <c r="D107" s="47"/>
      <c r="E107" s="47"/>
      <c r="F107" s="47"/>
      <c r="G107" s="47"/>
      <c r="H107" s="47"/>
    </row>
    <row r="108" spans="1:8" ht="14.25" customHeight="1">
      <c r="A108" s="47"/>
      <c r="B108" s="47"/>
      <c r="C108" s="47"/>
      <c r="D108" s="47"/>
      <c r="E108" s="47"/>
      <c r="F108" s="47"/>
      <c r="G108" s="47"/>
      <c r="H108" s="47"/>
    </row>
    <row r="109" spans="1:8" ht="14.25" customHeight="1">
      <c r="A109" s="47"/>
      <c r="B109" s="47"/>
      <c r="C109" s="47"/>
      <c r="D109" s="47"/>
      <c r="E109" s="47"/>
      <c r="F109" s="47"/>
      <c r="G109" s="47"/>
      <c r="H109" s="47"/>
    </row>
    <row r="110" spans="1:8" ht="14.25" customHeight="1">
      <c r="A110" s="47"/>
      <c r="B110" s="47"/>
      <c r="C110" s="47"/>
      <c r="D110" s="47"/>
      <c r="E110" s="47"/>
      <c r="F110" s="47"/>
      <c r="G110" s="47"/>
      <c r="H110" s="47"/>
    </row>
    <row r="111" spans="1:8" ht="14.25" customHeight="1">
      <c r="A111" s="47"/>
      <c r="B111" s="47"/>
      <c r="C111" s="47"/>
      <c r="D111" s="47"/>
      <c r="E111" s="47"/>
      <c r="F111" s="47"/>
      <c r="G111" s="47"/>
      <c r="H111" s="47"/>
    </row>
    <row r="112" spans="1:8" ht="14.25" customHeight="1">
      <c r="A112" s="47"/>
      <c r="B112" s="47"/>
      <c r="C112" s="47"/>
      <c r="D112" s="47"/>
      <c r="E112" s="47"/>
      <c r="F112" s="47"/>
      <c r="G112" s="47"/>
      <c r="H112" s="47"/>
    </row>
    <row r="113" spans="1:8" ht="14.25" customHeight="1">
      <c r="A113" s="47"/>
      <c r="B113" s="47"/>
      <c r="C113" s="47"/>
      <c r="D113" s="47"/>
      <c r="E113" s="47"/>
      <c r="F113" s="47"/>
      <c r="G113" s="47"/>
      <c r="H113" s="47"/>
    </row>
    <row r="114" spans="1:8" ht="14.25" customHeight="1">
      <c r="A114" s="47"/>
      <c r="B114" s="47"/>
      <c r="C114" s="47"/>
      <c r="D114" s="47"/>
      <c r="E114" s="47"/>
      <c r="F114" s="47"/>
      <c r="G114" s="47"/>
      <c r="H114" s="47"/>
    </row>
    <row r="115" spans="1:8" ht="14.25" customHeight="1">
      <c r="A115" s="47"/>
      <c r="B115" s="47"/>
      <c r="C115" s="47"/>
      <c r="D115" s="47"/>
      <c r="E115" s="47"/>
      <c r="F115" s="47"/>
      <c r="G115" s="47"/>
      <c r="H115" s="47"/>
    </row>
    <row r="116" spans="1:8" ht="14.25" customHeight="1">
      <c r="A116" s="47"/>
      <c r="B116" s="47"/>
      <c r="C116" s="47"/>
      <c r="D116" s="47"/>
      <c r="E116" s="47"/>
      <c r="F116" s="47"/>
      <c r="G116" s="47"/>
      <c r="H116" s="47"/>
    </row>
    <row r="117" spans="1:8" ht="14.25" customHeight="1">
      <c r="A117" s="47"/>
      <c r="B117" s="47"/>
      <c r="C117" s="47"/>
      <c r="D117" s="47"/>
      <c r="E117" s="47"/>
      <c r="F117" s="47"/>
      <c r="G117" s="47"/>
      <c r="H117" s="47"/>
    </row>
    <row r="118" spans="1:8" ht="14.25" customHeight="1">
      <c r="A118" s="47"/>
      <c r="B118" s="47"/>
      <c r="C118" s="47"/>
      <c r="D118" s="47"/>
      <c r="E118" s="47"/>
      <c r="F118" s="47"/>
      <c r="G118" s="47"/>
      <c r="H118" s="47"/>
    </row>
    <row r="119" spans="1:8" ht="14.25" customHeight="1">
      <c r="A119" s="47"/>
      <c r="B119" s="47"/>
      <c r="C119" s="47"/>
      <c r="D119" s="47"/>
      <c r="E119" s="47"/>
      <c r="F119" s="47"/>
      <c r="G119" s="47"/>
      <c r="H119" s="47"/>
    </row>
    <row r="120" spans="1:8" ht="14.25" customHeight="1">
      <c r="A120" s="47"/>
      <c r="B120" s="47"/>
      <c r="C120" s="47"/>
      <c r="D120" s="47"/>
      <c r="E120" s="47"/>
      <c r="F120" s="47"/>
      <c r="G120" s="47"/>
      <c r="H120" s="47"/>
    </row>
    <row r="121" spans="1:8" ht="14.25" customHeight="1">
      <c r="A121" s="47"/>
      <c r="B121" s="47"/>
      <c r="C121" s="47"/>
      <c r="D121" s="47"/>
      <c r="E121" s="47"/>
      <c r="F121" s="47"/>
      <c r="G121" s="47"/>
      <c r="H121" s="47"/>
    </row>
    <row r="122" spans="1:8" ht="14.25" customHeight="1">
      <c r="A122" s="47"/>
      <c r="B122" s="47"/>
      <c r="C122" s="47"/>
      <c r="D122" s="47"/>
      <c r="E122" s="47"/>
      <c r="F122" s="47"/>
      <c r="G122" s="47"/>
      <c r="H122" s="47"/>
    </row>
    <row r="123" spans="1:8" ht="14.25" customHeight="1">
      <c r="A123" s="47"/>
      <c r="B123" s="47"/>
      <c r="C123" s="47"/>
      <c r="D123" s="47"/>
      <c r="E123" s="47"/>
      <c r="F123" s="47"/>
      <c r="G123" s="47"/>
      <c r="H123" s="47"/>
    </row>
    <row r="124" spans="1:8" ht="14.25" customHeight="1">
      <c r="A124" s="47"/>
      <c r="B124" s="47"/>
      <c r="C124" s="47"/>
      <c r="D124" s="47"/>
      <c r="E124" s="47"/>
      <c r="F124" s="47"/>
      <c r="G124" s="47"/>
      <c r="H124" s="47"/>
    </row>
    <row r="125" spans="1:8" ht="14.25" customHeight="1">
      <c r="A125" s="47"/>
      <c r="B125" s="47"/>
      <c r="C125" s="47"/>
      <c r="D125" s="47"/>
      <c r="E125" s="47"/>
      <c r="F125" s="47"/>
      <c r="G125" s="47"/>
      <c r="H125" s="47"/>
    </row>
    <row r="126" spans="1:8" ht="14.25" customHeight="1">
      <c r="A126" s="47"/>
      <c r="B126" s="47"/>
      <c r="C126" s="47"/>
      <c r="D126" s="47"/>
      <c r="E126" s="47"/>
      <c r="F126" s="47"/>
      <c r="G126" s="47"/>
      <c r="H126" s="47"/>
    </row>
    <row r="127" spans="1:8" ht="14.25" customHeight="1">
      <c r="A127" s="47"/>
      <c r="B127" s="47"/>
      <c r="C127" s="47"/>
      <c r="D127" s="47"/>
      <c r="E127" s="47"/>
      <c r="F127" s="47"/>
      <c r="G127" s="47"/>
      <c r="H127" s="47"/>
    </row>
    <row r="128" spans="1:8" ht="14.25" customHeight="1">
      <c r="A128" s="47"/>
      <c r="B128" s="47"/>
      <c r="C128" s="47"/>
      <c r="D128" s="47"/>
      <c r="E128" s="47"/>
      <c r="F128" s="47"/>
      <c r="G128" s="47"/>
      <c r="H128" s="47"/>
    </row>
    <row r="129" spans="1:8" ht="14.25" customHeight="1">
      <c r="A129" s="47"/>
      <c r="B129" s="47"/>
      <c r="C129" s="47"/>
      <c r="D129" s="47"/>
      <c r="E129" s="47"/>
      <c r="F129" s="47"/>
      <c r="G129" s="47"/>
      <c r="H129" s="47"/>
    </row>
    <row r="130" spans="1:8" ht="14.25" customHeight="1">
      <c r="A130" s="47"/>
      <c r="B130" s="47"/>
      <c r="C130" s="47"/>
      <c r="D130" s="47"/>
      <c r="E130" s="47"/>
      <c r="F130" s="47"/>
      <c r="G130" s="47"/>
      <c r="H130" s="47"/>
    </row>
    <row r="131" spans="1:8" ht="14.25" customHeight="1">
      <c r="A131" s="47"/>
      <c r="B131" s="47"/>
      <c r="C131" s="47"/>
      <c r="D131" s="47"/>
      <c r="E131" s="47"/>
      <c r="F131" s="47"/>
      <c r="G131" s="47"/>
      <c r="H131" s="47"/>
    </row>
    <row r="132" spans="1:8" ht="14.25" customHeight="1">
      <c r="A132" s="47"/>
      <c r="B132" s="47"/>
      <c r="C132" s="47"/>
      <c r="D132" s="47"/>
      <c r="E132" s="47"/>
      <c r="F132" s="47"/>
      <c r="G132" s="47"/>
      <c r="H132" s="47"/>
    </row>
    <row r="133" spans="1:8" ht="14.25" customHeight="1">
      <c r="A133" s="47"/>
      <c r="B133" s="47"/>
      <c r="C133" s="47"/>
      <c r="D133" s="47"/>
      <c r="E133" s="47"/>
      <c r="F133" s="47"/>
      <c r="G133" s="47"/>
      <c r="H133" s="47"/>
    </row>
    <row r="134" spans="1:8" ht="14.25" customHeight="1">
      <c r="A134" s="47"/>
      <c r="B134" s="47"/>
      <c r="C134" s="47"/>
      <c r="D134" s="47"/>
      <c r="E134" s="47"/>
      <c r="F134" s="47"/>
      <c r="G134" s="47"/>
      <c r="H134" s="47"/>
    </row>
    <row r="135" spans="1:8" ht="14.25" customHeight="1">
      <c r="A135" s="47"/>
      <c r="B135" s="47"/>
      <c r="C135" s="47"/>
      <c r="D135" s="47"/>
      <c r="E135" s="47"/>
      <c r="F135" s="47"/>
      <c r="G135" s="47"/>
      <c r="H135" s="47"/>
    </row>
    <row r="136" spans="1:8" ht="14.25" customHeight="1">
      <c r="A136" s="47"/>
      <c r="B136" s="47"/>
      <c r="C136" s="47"/>
      <c r="D136" s="47"/>
      <c r="E136" s="47"/>
      <c r="F136" s="47"/>
      <c r="G136" s="47"/>
      <c r="H136" s="47"/>
    </row>
    <row r="137" spans="1:8" ht="14.25" customHeight="1">
      <c r="A137" s="47"/>
      <c r="B137" s="47"/>
      <c r="C137" s="47"/>
      <c r="D137" s="47"/>
      <c r="E137" s="47"/>
      <c r="F137" s="47"/>
      <c r="G137" s="47"/>
      <c r="H137" s="47"/>
    </row>
    <row r="138" spans="1:8" ht="14.25" customHeight="1">
      <c r="A138" s="47"/>
      <c r="B138" s="47"/>
      <c r="C138" s="47"/>
      <c r="D138" s="47"/>
      <c r="E138" s="47"/>
      <c r="F138" s="47"/>
      <c r="G138" s="47"/>
      <c r="H138" s="47"/>
    </row>
    <row r="139" spans="1:8" ht="14.25" customHeight="1">
      <c r="A139" s="47"/>
      <c r="B139" s="47"/>
      <c r="C139" s="47"/>
      <c r="D139" s="47"/>
      <c r="E139" s="47"/>
      <c r="F139" s="47"/>
      <c r="G139" s="47"/>
      <c r="H139" s="47"/>
    </row>
    <row r="140" spans="1:8" ht="14.25" customHeight="1">
      <c r="A140" s="47"/>
      <c r="B140" s="47"/>
      <c r="C140" s="47"/>
      <c r="D140" s="47"/>
      <c r="E140" s="47"/>
      <c r="F140" s="47"/>
      <c r="G140" s="47"/>
      <c r="H140" s="47"/>
    </row>
    <row r="141" spans="1:8" ht="14.25" customHeight="1">
      <c r="A141" s="47"/>
      <c r="B141" s="47"/>
      <c r="C141" s="47"/>
      <c r="D141" s="47"/>
      <c r="E141" s="47"/>
      <c r="F141" s="47"/>
      <c r="G141" s="47"/>
      <c r="H141" s="47"/>
    </row>
    <row r="142" spans="1:8" ht="14.25" customHeight="1">
      <c r="A142" s="47"/>
      <c r="B142" s="47"/>
      <c r="C142" s="47"/>
      <c r="D142" s="47"/>
      <c r="E142" s="47"/>
      <c r="F142" s="47"/>
      <c r="G142" s="47"/>
      <c r="H142" s="47"/>
    </row>
    <row r="143" spans="1:8" ht="14.25" customHeight="1">
      <c r="A143" s="47"/>
      <c r="B143" s="47"/>
      <c r="C143" s="47"/>
      <c r="D143" s="47"/>
      <c r="E143" s="47"/>
      <c r="F143" s="47"/>
      <c r="G143" s="47"/>
      <c r="H143" s="47"/>
    </row>
    <row r="144" spans="1:8" ht="14.25" customHeight="1">
      <c r="A144" s="47"/>
      <c r="B144" s="47"/>
      <c r="C144" s="47"/>
      <c r="D144" s="47"/>
      <c r="E144" s="47"/>
      <c r="F144" s="47"/>
      <c r="G144" s="47"/>
      <c r="H144" s="47"/>
    </row>
    <row r="145" spans="1:8" ht="14.25" customHeight="1">
      <c r="A145" s="47"/>
      <c r="B145" s="47"/>
      <c r="C145" s="47"/>
      <c r="D145" s="47"/>
      <c r="E145" s="47"/>
      <c r="F145" s="47"/>
      <c r="G145" s="47"/>
      <c r="H145" s="47"/>
    </row>
    <row r="146" spans="1:8" ht="14.25" customHeight="1">
      <c r="A146" s="47"/>
      <c r="B146" s="47"/>
      <c r="C146" s="47"/>
      <c r="D146" s="47"/>
      <c r="E146" s="47"/>
      <c r="F146" s="47"/>
      <c r="G146" s="47"/>
      <c r="H146" s="47"/>
    </row>
    <row r="147" spans="1:8" ht="14.25" customHeight="1">
      <c r="A147" s="47"/>
      <c r="B147" s="47"/>
      <c r="C147" s="47"/>
      <c r="D147" s="47"/>
      <c r="E147" s="47"/>
      <c r="F147" s="47"/>
      <c r="G147" s="47"/>
      <c r="H147" s="47"/>
    </row>
    <row r="148" spans="1:8" ht="14.25" customHeight="1">
      <c r="A148" s="47"/>
      <c r="B148" s="47"/>
      <c r="C148" s="47"/>
      <c r="D148" s="47"/>
      <c r="E148" s="47"/>
      <c r="F148" s="47"/>
      <c r="G148" s="47"/>
      <c r="H148" s="47"/>
    </row>
    <row r="149" spans="1:8" ht="14.25" customHeight="1">
      <c r="A149" s="47"/>
      <c r="B149" s="47"/>
      <c r="C149" s="47"/>
      <c r="D149" s="47"/>
      <c r="E149" s="47"/>
      <c r="F149" s="47"/>
      <c r="G149" s="47"/>
      <c r="H149" s="47"/>
    </row>
    <row r="150" spans="1:8" ht="14.25" customHeight="1">
      <c r="A150" s="47"/>
      <c r="B150" s="47"/>
      <c r="C150" s="47"/>
      <c r="D150" s="47"/>
      <c r="E150" s="47"/>
      <c r="F150" s="47"/>
      <c r="G150" s="47"/>
      <c r="H150" s="47"/>
    </row>
    <row r="151" spans="1:8" ht="14.25" customHeight="1">
      <c r="A151" s="47"/>
      <c r="B151" s="47"/>
      <c r="C151" s="47"/>
      <c r="D151" s="47"/>
      <c r="E151" s="47"/>
      <c r="F151" s="47"/>
      <c r="G151" s="47"/>
      <c r="H151" s="47"/>
    </row>
    <row r="152" spans="1:8" ht="14.25" customHeight="1">
      <c r="A152" s="47"/>
      <c r="B152" s="47"/>
      <c r="C152" s="47"/>
      <c r="D152" s="47"/>
      <c r="E152" s="47"/>
      <c r="F152" s="47"/>
      <c r="G152" s="47"/>
      <c r="H152" s="47"/>
    </row>
    <row r="153" spans="1:8" ht="14.25" customHeight="1">
      <c r="A153" s="47"/>
      <c r="B153" s="47"/>
      <c r="C153" s="47"/>
      <c r="D153" s="47"/>
      <c r="E153" s="47"/>
      <c r="F153" s="47"/>
      <c r="G153" s="47"/>
      <c r="H153" s="47"/>
    </row>
    <row r="154" spans="1:8" ht="14.25" customHeight="1">
      <c r="A154" s="47"/>
      <c r="B154" s="47"/>
      <c r="C154" s="47"/>
      <c r="D154" s="47"/>
      <c r="E154" s="47"/>
      <c r="F154" s="47"/>
      <c r="G154" s="47"/>
      <c r="H154" s="47"/>
    </row>
    <row r="155" spans="1:8" ht="14.25" customHeight="1">
      <c r="A155" s="47"/>
      <c r="B155" s="47"/>
      <c r="C155" s="47"/>
      <c r="D155" s="47"/>
      <c r="E155" s="47"/>
      <c r="F155" s="47"/>
      <c r="G155" s="47"/>
      <c r="H155" s="47"/>
    </row>
    <row r="156" spans="1:8" ht="14.25" customHeight="1">
      <c r="A156" s="47"/>
      <c r="B156" s="47"/>
      <c r="C156" s="47"/>
      <c r="D156" s="47"/>
      <c r="E156" s="47"/>
      <c r="F156" s="47"/>
      <c r="G156" s="47"/>
      <c r="H156" s="47"/>
    </row>
    <row r="157" spans="1:8" ht="14.25" customHeight="1">
      <c r="A157" s="47"/>
      <c r="B157" s="47"/>
      <c r="C157" s="47"/>
      <c r="D157" s="47"/>
      <c r="E157" s="47"/>
      <c r="F157" s="47"/>
      <c r="G157" s="47"/>
      <c r="H157" s="47"/>
    </row>
    <row r="158" spans="1:8" ht="14.25" customHeight="1">
      <c r="A158" s="47"/>
      <c r="B158" s="47"/>
      <c r="C158" s="47"/>
      <c r="D158" s="47"/>
      <c r="E158" s="47"/>
      <c r="F158" s="47"/>
      <c r="G158" s="47"/>
      <c r="H158" s="47"/>
    </row>
    <row r="159" spans="1:8" ht="14.25" customHeight="1">
      <c r="A159" s="47"/>
      <c r="B159" s="47"/>
      <c r="C159" s="47"/>
      <c r="D159" s="47"/>
      <c r="E159" s="47"/>
      <c r="F159" s="47"/>
      <c r="G159" s="47"/>
      <c r="H159" s="47"/>
    </row>
    <row r="160" spans="1:8" ht="14.25" customHeight="1">
      <c r="A160" s="47"/>
      <c r="B160" s="47"/>
      <c r="C160" s="47"/>
      <c r="D160" s="47"/>
      <c r="E160" s="47"/>
      <c r="F160" s="47"/>
      <c r="G160" s="47"/>
      <c r="H160" s="47"/>
    </row>
    <row r="161" spans="1:8" ht="14.25" customHeight="1">
      <c r="A161" s="47"/>
      <c r="B161" s="47"/>
      <c r="C161" s="47"/>
      <c r="D161" s="47"/>
      <c r="E161" s="47"/>
      <c r="F161" s="47"/>
      <c r="G161" s="47"/>
      <c r="H161" s="47"/>
    </row>
    <row r="162" spans="1:8" ht="14.25" customHeight="1">
      <c r="A162" s="47"/>
      <c r="B162" s="47"/>
      <c r="C162" s="47"/>
      <c r="D162" s="47"/>
      <c r="E162" s="47"/>
      <c r="F162" s="47"/>
      <c r="G162" s="47"/>
      <c r="H162" s="47"/>
    </row>
    <row r="163" spans="1:8" ht="14.25" customHeight="1">
      <c r="A163" s="47"/>
      <c r="B163" s="47"/>
      <c r="C163" s="47"/>
      <c r="D163" s="47"/>
      <c r="E163" s="47"/>
      <c r="F163" s="47"/>
      <c r="G163" s="47"/>
      <c r="H163" s="47"/>
    </row>
    <row r="164" spans="1:8" ht="14.25" customHeight="1">
      <c r="A164" s="47"/>
      <c r="B164" s="47"/>
      <c r="C164" s="47"/>
      <c r="D164" s="47"/>
      <c r="E164" s="47"/>
      <c r="F164" s="47"/>
      <c r="G164" s="47"/>
      <c r="H164" s="47"/>
    </row>
    <row r="165" spans="1:8" ht="14.25" customHeight="1">
      <c r="A165" s="47"/>
      <c r="B165" s="47"/>
      <c r="C165" s="47"/>
      <c r="D165" s="47"/>
      <c r="E165" s="47"/>
      <c r="F165" s="47"/>
      <c r="G165" s="47"/>
      <c r="H165" s="47"/>
    </row>
    <row r="166" spans="1:8" ht="14.25" customHeight="1">
      <c r="A166" s="47"/>
      <c r="B166" s="47"/>
      <c r="C166" s="47"/>
      <c r="D166" s="47"/>
      <c r="E166" s="47"/>
      <c r="F166" s="47"/>
      <c r="G166" s="47"/>
      <c r="H166" s="47"/>
    </row>
    <row r="167" spans="1:8" ht="14.25" customHeight="1">
      <c r="A167" s="47"/>
      <c r="B167" s="47"/>
      <c r="C167" s="47"/>
      <c r="D167" s="47"/>
      <c r="E167" s="47"/>
      <c r="F167" s="47"/>
      <c r="G167" s="47"/>
      <c r="H167" s="47"/>
    </row>
    <row r="168" spans="1:8" ht="14.25" customHeight="1">
      <c r="A168" s="47"/>
      <c r="B168" s="47"/>
      <c r="C168" s="47"/>
      <c r="D168" s="47"/>
      <c r="E168" s="47"/>
      <c r="F168" s="47"/>
      <c r="G168" s="47"/>
      <c r="H168" s="47"/>
    </row>
    <row r="169" spans="1:8" ht="14.25" customHeight="1">
      <c r="A169" s="47"/>
      <c r="B169" s="47"/>
      <c r="C169" s="47"/>
      <c r="D169" s="47"/>
      <c r="E169" s="47"/>
      <c r="F169" s="47"/>
      <c r="G169" s="47"/>
      <c r="H169" s="47"/>
    </row>
    <row r="170" spans="1:8" ht="14.25" customHeight="1">
      <c r="A170" s="47"/>
      <c r="B170" s="47"/>
      <c r="C170" s="47"/>
      <c r="D170" s="47"/>
      <c r="E170" s="47"/>
      <c r="F170" s="47"/>
      <c r="G170" s="47"/>
      <c r="H170" s="47"/>
    </row>
    <row r="171" spans="1:8" ht="14.25" customHeight="1">
      <c r="A171" s="47"/>
      <c r="B171" s="47"/>
      <c r="C171" s="47"/>
      <c r="D171" s="47"/>
      <c r="E171" s="47"/>
      <c r="F171" s="47"/>
      <c r="G171" s="47"/>
      <c r="H171" s="47"/>
    </row>
    <row r="172" spans="1:8" ht="14.25" customHeight="1">
      <c r="A172" s="47"/>
      <c r="B172" s="47"/>
      <c r="C172" s="47"/>
      <c r="D172" s="47"/>
      <c r="E172" s="47"/>
      <c r="F172" s="47"/>
      <c r="G172" s="47"/>
      <c r="H172" s="47"/>
    </row>
    <row r="173" spans="1:8" ht="14.25" customHeight="1">
      <c r="A173" s="47"/>
      <c r="B173" s="47"/>
      <c r="C173" s="47"/>
      <c r="D173" s="47"/>
      <c r="E173" s="47"/>
      <c r="F173" s="47"/>
      <c r="G173" s="47"/>
      <c r="H173" s="47"/>
    </row>
    <row r="174" spans="1:8" ht="14.25" customHeight="1">
      <c r="A174" s="47"/>
      <c r="B174" s="47"/>
      <c r="C174" s="47"/>
      <c r="D174" s="47"/>
      <c r="E174" s="47"/>
      <c r="F174" s="47"/>
      <c r="G174" s="47"/>
      <c r="H174" s="47"/>
    </row>
    <row r="175" spans="1:8" ht="14.25" customHeight="1">
      <c r="A175" s="47"/>
      <c r="B175" s="47"/>
      <c r="C175" s="47"/>
      <c r="D175" s="47"/>
      <c r="E175" s="47"/>
      <c r="F175" s="47"/>
      <c r="G175" s="47"/>
      <c r="H175" s="47"/>
    </row>
    <row r="176" spans="1:8" ht="14.25" customHeight="1">
      <c r="A176" s="47"/>
      <c r="B176" s="47"/>
      <c r="C176" s="47"/>
      <c r="D176" s="47"/>
      <c r="E176" s="47"/>
      <c r="F176" s="47"/>
      <c r="G176" s="47"/>
      <c r="H176" s="47"/>
    </row>
    <row r="177" spans="1:8" ht="14.25" customHeight="1">
      <c r="A177" s="47"/>
      <c r="B177" s="47"/>
      <c r="C177" s="47"/>
      <c r="D177" s="47"/>
      <c r="E177" s="47"/>
      <c r="F177" s="47"/>
      <c r="G177" s="47"/>
      <c r="H177" s="47"/>
    </row>
    <row r="178" spans="1:8" ht="14.25" customHeight="1">
      <c r="A178" s="47"/>
      <c r="B178" s="47"/>
      <c r="C178" s="47"/>
      <c r="D178" s="47"/>
      <c r="E178" s="47"/>
      <c r="F178" s="47"/>
      <c r="G178" s="47"/>
      <c r="H178" s="47"/>
    </row>
    <row r="179" spans="1:8" ht="14.25" customHeight="1">
      <c r="A179" s="47"/>
      <c r="B179" s="47"/>
      <c r="C179" s="47"/>
      <c r="D179" s="47"/>
      <c r="E179" s="47"/>
      <c r="F179" s="47"/>
      <c r="G179" s="47"/>
      <c r="H179" s="47"/>
    </row>
    <row r="180" spans="1:8" ht="14.25" customHeight="1">
      <c r="A180" s="47"/>
      <c r="B180" s="47"/>
      <c r="C180" s="47"/>
      <c r="D180" s="47"/>
      <c r="E180" s="47"/>
      <c r="F180" s="47"/>
      <c r="G180" s="47"/>
      <c r="H180" s="47"/>
    </row>
    <row r="181" spans="1:8" ht="14.25" customHeight="1">
      <c r="A181" s="47"/>
      <c r="B181" s="47"/>
      <c r="C181" s="47"/>
      <c r="D181" s="47"/>
      <c r="E181" s="47"/>
      <c r="F181" s="47"/>
      <c r="G181" s="47"/>
      <c r="H181" s="47"/>
    </row>
    <row r="182" spans="1:8" ht="14.25" customHeight="1">
      <c r="A182" s="47"/>
      <c r="B182" s="47"/>
      <c r="C182" s="47"/>
      <c r="D182" s="47"/>
      <c r="E182" s="47"/>
      <c r="F182" s="47"/>
      <c r="G182" s="47"/>
      <c r="H182" s="47"/>
    </row>
    <row r="183" spans="1:8" ht="14.25" customHeight="1">
      <c r="A183" s="47"/>
      <c r="B183" s="47"/>
      <c r="C183" s="47"/>
      <c r="D183" s="47"/>
      <c r="E183" s="47"/>
      <c r="F183" s="47"/>
      <c r="G183" s="47"/>
      <c r="H183" s="47"/>
    </row>
    <row r="184" spans="1:8" ht="14.25" customHeight="1">
      <c r="A184" s="47"/>
      <c r="B184" s="47"/>
      <c r="C184" s="47"/>
      <c r="D184" s="47"/>
      <c r="E184" s="47"/>
      <c r="F184" s="47"/>
      <c r="G184" s="47"/>
      <c r="H184" s="47"/>
    </row>
    <row r="185" spans="1:8" ht="14.25" customHeight="1">
      <c r="A185" s="47"/>
      <c r="B185" s="47"/>
      <c r="C185" s="47"/>
      <c r="D185" s="47"/>
      <c r="E185" s="47"/>
      <c r="F185" s="47"/>
      <c r="G185" s="47"/>
      <c r="H185" s="47"/>
    </row>
    <row r="186" spans="1:8" ht="14.25" customHeight="1">
      <c r="A186" s="47"/>
      <c r="B186" s="47"/>
      <c r="C186" s="47"/>
      <c r="D186" s="47"/>
      <c r="E186" s="47"/>
      <c r="F186" s="47"/>
      <c r="G186" s="47"/>
      <c r="H186" s="47"/>
    </row>
    <row r="187" spans="1:8" ht="14.25" customHeight="1">
      <c r="A187" s="47"/>
      <c r="B187" s="47"/>
      <c r="C187" s="47"/>
      <c r="D187" s="47"/>
      <c r="E187" s="47"/>
      <c r="F187" s="47"/>
      <c r="G187" s="47"/>
      <c r="H187" s="47"/>
    </row>
    <row r="188" spans="1:8" ht="14.25" customHeight="1">
      <c r="A188" s="47"/>
      <c r="B188" s="47"/>
      <c r="C188" s="47"/>
      <c r="D188" s="47"/>
      <c r="E188" s="47"/>
      <c r="F188" s="47"/>
      <c r="G188" s="47"/>
      <c r="H188" s="47"/>
    </row>
    <row r="189" spans="1:8" ht="14.25" customHeight="1">
      <c r="A189" s="47"/>
      <c r="B189" s="47"/>
      <c r="C189" s="47"/>
      <c r="D189" s="47"/>
      <c r="E189" s="47"/>
      <c r="F189" s="47"/>
      <c r="G189" s="47"/>
      <c r="H189" s="47"/>
    </row>
    <row r="190" spans="1:8" ht="14.25" customHeight="1">
      <c r="A190" s="47"/>
      <c r="B190" s="47"/>
      <c r="C190" s="47"/>
      <c r="D190" s="47"/>
      <c r="E190" s="47"/>
      <c r="F190" s="47"/>
      <c r="G190" s="47"/>
      <c r="H190" s="47"/>
    </row>
    <row r="191" spans="1:8" ht="14.25" customHeight="1">
      <c r="A191" s="47"/>
      <c r="B191" s="47"/>
      <c r="C191" s="47"/>
      <c r="D191" s="47"/>
      <c r="E191" s="47"/>
      <c r="F191" s="47"/>
      <c r="G191" s="47"/>
      <c r="H191" s="47"/>
    </row>
    <row r="192" spans="1:8" ht="14.25" customHeight="1">
      <c r="A192" s="47"/>
      <c r="B192" s="47"/>
      <c r="C192" s="47"/>
      <c r="D192" s="47"/>
      <c r="E192" s="47"/>
      <c r="F192" s="47"/>
      <c r="G192" s="47"/>
      <c r="H192" s="47"/>
    </row>
    <row r="193" spans="1:8" ht="14.25" customHeight="1">
      <c r="A193" s="47"/>
      <c r="B193" s="47"/>
      <c r="C193" s="47"/>
      <c r="D193" s="47"/>
      <c r="E193" s="47"/>
      <c r="F193" s="47"/>
      <c r="G193" s="47"/>
      <c r="H193" s="47"/>
    </row>
    <row r="194" spans="1:8" ht="14.25" customHeight="1">
      <c r="A194" s="47"/>
      <c r="B194" s="47"/>
      <c r="C194" s="47"/>
      <c r="D194" s="47"/>
      <c r="E194" s="47"/>
      <c r="F194" s="47"/>
      <c r="G194" s="47"/>
      <c r="H194" s="47"/>
    </row>
    <row r="195" spans="1:8" ht="14.25" customHeight="1">
      <c r="A195" s="47"/>
      <c r="B195" s="47"/>
      <c r="C195" s="47"/>
      <c r="D195" s="47"/>
      <c r="E195" s="47"/>
      <c r="F195" s="47"/>
      <c r="G195" s="47"/>
      <c r="H195" s="47"/>
    </row>
    <row r="196" spans="1:8" ht="14.25" customHeight="1">
      <c r="A196" s="47"/>
      <c r="B196" s="47"/>
      <c r="C196" s="47"/>
      <c r="D196" s="47"/>
      <c r="E196" s="47"/>
      <c r="F196" s="47"/>
      <c r="G196" s="47"/>
      <c r="H196" s="47"/>
    </row>
    <row r="197" spans="1:8" ht="14.25" customHeight="1">
      <c r="A197" s="47"/>
      <c r="B197" s="47"/>
      <c r="C197" s="47"/>
      <c r="D197" s="47"/>
      <c r="E197" s="47"/>
      <c r="F197" s="47"/>
      <c r="G197" s="47"/>
      <c r="H197" s="47"/>
    </row>
    <row r="198" spans="1:8" ht="14.25" customHeight="1">
      <c r="A198" s="47"/>
      <c r="B198" s="47"/>
      <c r="C198" s="47"/>
      <c r="D198" s="47"/>
      <c r="E198" s="47"/>
      <c r="F198" s="47"/>
      <c r="G198" s="47"/>
      <c r="H198" s="47"/>
    </row>
    <row r="199" spans="1:8" ht="14.25" customHeight="1">
      <c r="A199" s="47"/>
      <c r="B199" s="47"/>
      <c r="C199" s="47"/>
      <c r="D199" s="47"/>
      <c r="E199" s="47"/>
      <c r="F199" s="47"/>
      <c r="G199" s="47"/>
      <c r="H199" s="47"/>
    </row>
    <row r="200" spans="1:8" ht="14.25" customHeight="1">
      <c r="A200" s="47"/>
      <c r="B200" s="47"/>
      <c r="C200" s="47"/>
      <c r="D200" s="47"/>
      <c r="E200" s="47"/>
      <c r="F200" s="47"/>
      <c r="G200" s="47"/>
      <c r="H200" s="47"/>
    </row>
    <row r="201" spans="1:8" ht="14.25" customHeight="1">
      <c r="A201" s="47"/>
      <c r="B201" s="47"/>
      <c r="C201" s="47"/>
      <c r="D201" s="47"/>
      <c r="E201" s="47"/>
      <c r="F201" s="47"/>
      <c r="G201" s="47"/>
      <c r="H201" s="47"/>
    </row>
    <row r="202" spans="1:8" ht="14.25" customHeight="1">
      <c r="A202" s="47"/>
      <c r="B202" s="47"/>
      <c r="C202" s="47"/>
      <c r="D202" s="47"/>
      <c r="E202" s="47"/>
      <c r="F202" s="47"/>
      <c r="G202" s="47"/>
      <c r="H202" s="47"/>
    </row>
    <row r="203" spans="1:8" ht="14.25" customHeight="1">
      <c r="A203" s="47"/>
      <c r="B203" s="47"/>
      <c r="C203" s="47"/>
      <c r="D203" s="47"/>
      <c r="E203" s="47"/>
      <c r="F203" s="47"/>
      <c r="G203" s="47"/>
      <c r="H203" s="47"/>
    </row>
    <row r="204" spans="1:8" ht="14.25" customHeight="1">
      <c r="A204" s="47"/>
      <c r="B204" s="47"/>
      <c r="C204" s="47"/>
      <c r="D204" s="47"/>
      <c r="E204" s="47"/>
      <c r="F204" s="47"/>
      <c r="G204" s="47"/>
      <c r="H204" s="47"/>
    </row>
    <row r="205" spans="1:8" ht="14.25" customHeight="1">
      <c r="A205" s="47"/>
      <c r="B205" s="47"/>
      <c r="C205" s="47"/>
      <c r="D205" s="47"/>
      <c r="E205" s="47"/>
      <c r="F205" s="47"/>
      <c r="G205" s="47"/>
      <c r="H205" s="47"/>
    </row>
    <row r="206" spans="1:8" ht="14.25" customHeight="1">
      <c r="A206" s="47"/>
      <c r="B206" s="47"/>
      <c r="C206" s="47"/>
      <c r="D206" s="47"/>
      <c r="E206" s="47"/>
      <c r="F206" s="47"/>
      <c r="G206" s="47"/>
      <c r="H206" s="47"/>
    </row>
    <row r="207" spans="1:8" ht="14.25" customHeight="1">
      <c r="A207" s="47"/>
      <c r="B207" s="47"/>
      <c r="C207" s="47"/>
      <c r="D207" s="47"/>
      <c r="E207" s="47"/>
      <c r="F207" s="47"/>
      <c r="G207" s="47"/>
      <c r="H207" s="47"/>
    </row>
    <row r="208" spans="1:8" ht="14.25" customHeight="1">
      <c r="A208" s="47"/>
      <c r="B208" s="47"/>
      <c r="C208" s="47"/>
      <c r="D208" s="47"/>
      <c r="E208" s="47"/>
      <c r="F208" s="47"/>
      <c r="G208" s="47"/>
      <c r="H208" s="47"/>
    </row>
    <row r="209" spans="1:8" ht="14.25" customHeight="1">
      <c r="A209" s="47"/>
      <c r="B209" s="47"/>
      <c r="C209" s="47"/>
      <c r="D209" s="47"/>
      <c r="E209" s="47"/>
      <c r="F209" s="47"/>
      <c r="G209" s="47"/>
      <c r="H209" s="47"/>
    </row>
    <row r="210" spans="1:8" ht="14.25" customHeight="1">
      <c r="A210" s="47"/>
      <c r="B210" s="47"/>
      <c r="C210" s="47"/>
      <c r="D210" s="47"/>
      <c r="E210" s="47"/>
      <c r="F210" s="47"/>
      <c r="G210" s="47"/>
      <c r="H210" s="47"/>
    </row>
    <row r="211" spans="1:8" ht="14.25" customHeight="1">
      <c r="A211" s="47"/>
      <c r="B211" s="47"/>
      <c r="C211" s="47"/>
      <c r="D211" s="47"/>
      <c r="E211" s="47"/>
      <c r="F211" s="47"/>
      <c r="G211" s="47"/>
      <c r="H211" s="47"/>
    </row>
    <row r="212" spans="1:8" ht="14.25" customHeight="1">
      <c r="A212" s="47"/>
      <c r="B212" s="47"/>
      <c r="C212" s="47"/>
      <c r="D212" s="47"/>
      <c r="E212" s="47"/>
      <c r="F212" s="47"/>
      <c r="G212" s="47"/>
      <c r="H212" s="47"/>
    </row>
    <row r="213" spans="1:8" ht="14.25" customHeight="1">
      <c r="A213" s="47"/>
      <c r="B213" s="47"/>
      <c r="C213" s="47"/>
      <c r="D213" s="47"/>
      <c r="E213" s="47"/>
      <c r="F213" s="47"/>
      <c r="G213" s="47"/>
      <c r="H213" s="47"/>
    </row>
    <row r="214" spans="1:8" ht="14.25" customHeight="1">
      <c r="A214" s="47"/>
      <c r="B214" s="47"/>
      <c r="C214" s="47"/>
      <c r="D214" s="47"/>
      <c r="E214" s="47"/>
      <c r="F214" s="47"/>
      <c r="G214" s="47"/>
      <c r="H214" s="47"/>
    </row>
    <row r="215" spans="1:8" ht="14.25" customHeight="1">
      <c r="A215" s="47"/>
      <c r="B215" s="47"/>
      <c r="C215" s="47"/>
      <c r="D215" s="47"/>
      <c r="E215" s="47"/>
      <c r="F215" s="47"/>
      <c r="G215" s="47"/>
      <c r="H215" s="47"/>
    </row>
    <row r="216" spans="1:8" ht="14.25" customHeight="1">
      <c r="A216" s="47"/>
      <c r="B216" s="47"/>
      <c r="C216" s="47"/>
      <c r="D216" s="47"/>
      <c r="E216" s="47"/>
      <c r="F216" s="47"/>
      <c r="G216" s="47"/>
      <c r="H216" s="47"/>
    </row>
    <row r="217" spans="1:8" ht="14.25" customHeight="1">
      <c r="A217" s="47"/>
      <c r="B217" s="47"/>
      <c r="C217" s="47"/>
      <c r="D217" s="47"/>
      <c r="E217" s="47"/>
      <c r="F217" s="47"/>
      <c r="G217" s="47"/>
      <c r="H217" s="47"/>
    </row>
    <row r="218" spans="1:8" ht="14.25" customHeight="1">
      <c r="A218" s="47"/>
      <c r="B218" s="47"/>
      <c r="C218" s="47"/>
      <c r="D218" s="47"/>
      <c r="E218" s="47"/>
      <c r="F218" s="47"/>
      <c r="G218" s="47"/>
      <c r="H218" s="47"/>
    </row>
    <row r="219" spans="1:8" ht="14.25" customHeight="1">
      <c r="A219" s="47"/>
      <c r="B219" s="47"/>
      <c r="C219" s="47"/>
      <c r="D219" s="47"/>
      <c r="E219" s="47"/>
      <c r="F219" s="47"/>
      <c r="G219" s="47"/>
      <c r="H219" s="47"/>
    </row>
    <row r="220" spans="1:8" ht="14.25" customHeight="1">
      <c r="A220" s="47"/>
      <c r="B220" s="47"/>
      <c r="C220" s="47"/>
      <c r="D220" s="47"/>
      <c r="E220" s="47"/>
      <c r="F220" s="47"/>
      <c r="G220" s="47"/>
      <c r="H220" s="47"/>
    </row>
    <row r="221" spans="1:8" ht="14.25" customHeight="1">
      <c r="A221" s="47"/>
      <c r="B221" s="47"/>
      <c r="C221" s="47"/>
      <c r="D221" s="47"/>
      <c r="E221" s="47"/>
      <c r="F221" s="47"/>
      <c r="G221" s="47"/>
      <c r="H221" s="47"/>
    </row>
    <row r="222" spans="1:8" ht="14.25" customHeight="1">
      <c r="A222" s="47"/>
      <c r="B222" s="47"/>
      <c r="C222" s="47"/>
      <c r="D222" s="47"/>
      <c r="E222" s="47"/>
      <c r="F222" s="47"/>
      <c r="G222" s="47"/>
      <c r="H222" s="47"/>
    </row>
    <row r="223" spans="1:8" ht="14.25" customHeight="1">
      <c r="A223" s="47"/>
      <c r="B223" s="47"/>
      <c r="C223" s="47"/>
      <c r="D223" s="47"/>
      <c r="E223" s="47"/>
      <c r="F223" s="47"/>
      <c r="G223" s="47"/>
      <c r="H223" s="47"/>
    </row>
    <row r="224" spans="1:8" ht="14.25" customHeight="1">
      <c r="A224" s="47"/>
      <c r="B224" s="47"/>
      <c r="C224" s="47"/>
      <c r="D224" s="47"/>
      <c r="E224" s="47"/>
      <c r="F224" s="47"/>
      <c r="G224" s="47"/>
      <c r="H224" s="47"/>
    </row>
    <row r="225" spans="1:8" ht="14.25" customHeight="1">
      <c r="A225" s="47"/>
      <c r="B225" s="47"/>
      <c r="C225" s="47"/>
      <c r="D225" s="47"/>
      <c r="E225" s="47"/>
      <c r="F225" s="47"/>
      <c r="G225" s="47"/>
      <c r="H225" s="47"/>
    </row>
    <row r="226" spans="1:8" ht="14.25" customHeight="1">
      <c r="A226" s="47"/>
      <c r="B226" s="47"/>
      <c r="C226" s="47"/>
      <c r="D226" s="47"/>
      <c r="E226" s="47"/>
      <c r="F226" s="47"/>
      <c r="G226" s="47"/>
      <c r="H226" s="47"/>
    </row>
    <row r="227" spans="1:8" ht="14.25" customHeight="1">
      <c r="A227" s="47"/>
      <c r="B227" s="47"/>
      <c r="C227" s="47"/>
      <c r="D227" s="47"/>
      <c r="E227" s="47"/>
      <c r="F227" s="47"/>
      <c r="G227" s="47"/>
      <c r="H227" s="47"/>
    </row>
    <row r="228" spans="1:8" ht="14.25" customHeight="1">
      <c r="A228" s="47"/>
      <c r="B228" s="47"/>
      <c r="C228" s="47"/>
      <c r="D228" s="47"/>
      <c r="E228" s="47"/>
      <c r="F228" s="47"/>
      <c r="G228" s="47"/>
      <c r="H228" s="47"/>
    </row>
    <row r="229" spans="1:8" ht="14.25" customHeight="1">
      <c r="A229" s="47"/>
      <c r="B229" s="47"/>
      <c r="C229" s="47"/>
      <c r="D229" s="47"/>
      <c r="E229" s="47"/>
      <c r="F229" s="47"/>
      <c r="G229" s="47"/>
      <c r="H229" s="47"/>
    </row>
    <row r="230" spans="1:8" ht="14.25" customHeight="1">
      <c r="A230" s="47"/>
      <c r="B230" s="47"/>
      <c r="C230" s="47"/>
      <c r="D230" s="47"/>
      <c r="E230" s="47"/>
      <c r="F230" s="47"/>
      <c r="G230" s="47"/>
      <c r="H230" s="47"/>
    </row>
    <row r="231" spans="1:8" ht="14.25" customHeight="1">
      <c r="A231" s="47"/>
      <c r="B231" s="47"/>
      <c r="C231" s="47"/>
      <c r="D231" s="47"/>
      <c r="E231" s="47"/>
      <c r="F231" s="47"/>
      <c r="G231" s="47"/>
      <c r="H231" s="47"/>
    </row>
    <row r="232" spans="1:8" ht="14.25" customHeight="1">
      <c r="A232" s="47"/>
      <c r="B232" s="47"/>
      <c r="C232" s="47"/>
      <c r="D232" s="47"/>
      <c r="E232" s="47"/>
      <c r="F232" s="47"/>
      <c r="G232" s="47"/>
      <c r="H232" s="47"/>
    </row>
    <row r="233" spans="1:8" ht="14.25" customHeight="1">
      <c r="A233" s="47"/>
      <c r="B233" s="47"/>
      <c r="C233" s="47"/>
      <c r="D233" s="47"/>
      <c r="E233" s="47"/>
      <c r="F233" s="47"/>
      <c r="G233" s="47"/>
      <c r="H233" s="47"/>
    </row>
    <row r="234" spans="1:8" ht="14.25" customHeight="1">
      <c r="A234" s="47"/>
      <c r="B234" s="47"/>
      <c r="C234" s="47"/>
      <c r="D234" s="47"/>
      <c r="E234" s="47"/>
      <c r="F234" s="47"/>
      <c r="G234" s="47"/>
      <c r="H234" s="47"/>
    </row>
    <row r="235" spans="1:8" ht="14.25" customHeight="1">
      <c r="A235" s="47"/>
      <c r="B235" s="47"/>
      <c r="C235" s="47"/>
      <c r="D235" s="47"/>
      <c r="E235" s="47"/>
      <c r="F235" s="47"/>
      <c r="G235" s="47"/>
      <c r="H235" s="47"/>
    </row>
    <row r="236" spans="1:8" ht="14.25" customHeight="1">
      <c r="A236" s="47"/>
      <c r="B236" s="47"/>
      <c r="C236" s="47"/>
      <c r="D236" s="47"/>
      <c r="E236" s="47"/>
      <c r="F236" s="47"/>
      <c r="G236" s="47"/>
      <c r="H236" s="47"/>
    </row>
    <row r="237" spans="1:8" ht="14.25" customHeight="1">
      <c r="A237" s="47"/>
      <c r="B237" s="47"/>
      <c r="C237" s="47"/>
      <c r="D237" s="47"/>
      <c r="E237" s="47"/>
      <c r="F237" s="47"/>
      <c r="G237" s="47"/>
      <c r="H237" s="47"/>
    </row>
    <row r="238" spans="1:8" ht="14.25" customHeight="1">
      <c r="A238" s="47"/>
      <c r="B238" s="47"/>
      <c r="C238" s="47"/>
      <c r="D238" s="47"/>
      <c r="E238" s="47"/>
      <c r="F238" s="47"/>
      <c r="G238" s="47"/>
      <c r="H238" s="47"/>
    </row>
    <row r="239" spans="1:8" ht="14.25" customHeight="1">
      <c r="A239" s="47"/>
      <c r="B239" s="47"/>
      <c r="C239" s="47"/>
      <c r="D239" s="47"/>
      <c r="E239" s="47"/>
      <c r="F239" s="47"/>
      <c r="G239" s="47"/>
      <c r="H239" s="47"/>
    </row>
    <row r="240" spans="1:8" ht="14.25" customHeight="1">
      <c r="A240" s="47"/>
      <c r="B240" s="47"/>
      <c r="C240" s="47"/>
      <c r="D240" s="47"/>
      <c r="E240" s="47"/>
      <c r="F240" s="47"/>
      <c r="G240" s="47"/>
      <c r="H240" s="47"/>
    </row>
    <row r="241" spans="1:8" ht="14.25" customHeight="1">
      <c r="A241" s="47"/>
      <c r="B241" s="47"/>
      <c r="C241" s="47"/>
      <c r="D241" s="47"/>
      <c r="E241" s="47"/>
      <c r="F241" s="47"/>
      <c r="G241" s="47"/>
      <c r="H241" s="47"/>
    </row>
    <row r="242" spans="1:8" ht="14.25" customHeight="1">
      <c r="A242" s="47"/>
      <c r="B242" s="47"/>
      <c r="C242" s="47"/>
      <c r="D242" s="47"/>
      <c r="E242" s="47"/>
      <c r="F242" s="47"/>
      <c r="G242" s="47"/>
      <c r="H242" s="47"/>
    </row>
    <row r="243" spans="1:8" ht="14.25" customHeight="1">
      <c r="A243" s="47"/>
      <c r="B243" s="47"/>
      <c r="C243" s="47"/>
      <c r="D243" s="47"/>
      <c r="E243" s="47"/>
      <c r="F243" s="47"/>
      <c r="G243" s="47"/>
      <c r="H243" s="47"/>
    </row>
    <row r="244" spans="1:8" ht="14.25" customHeight="1">
      <c r="A244" s="47"/>
      <c r="B244" s="47"/>
      <c r="C244" s="47"/>
      <c r="D244" s="47"/>
      <c r="E244" s="47"/>
      <c r="F244" s="47"/>
      <c r="G244" s="47"/>
      <c r="H244" s="47"/>
    </row>
    <row r="245" spans="1:8" ht="14.25" customHeight="1">
      <c r="A245" s="47"/>
      <c r="B245" s="47"/>
      <c r="C245" s="47"/>
      <c r="D245" s="47"/>
      <c r="E245" s="47"/>
      <c r="F245" s="47"/>
      <c r="G245" s="47"/>
      <c r="H245" s="47"/>
    </row>
    <row r="246" spans="1:8" ht="14.25" customHeight="1">
      <c r="A246" s="47"/>
      <c r="B246" s="47"/>
      <c r="C246" s="47"/>
      <c r="D246" s="47"/>
      <c r="E246" s="47"/>
      <c r="F246" s="47"/>
      <c r="G246" s="47"/>
      <c r="H246" s="47"/>
    </row>
    <row r="247" spans="1:8" ht="14.25" customHeight="1">
      <c r="A247" s="47"/>
      <c r="B247" s="47"/>
      <c r="C247" s="47"/>
      <c r="D247" s="47"/>
      <c r="E247" s="47"/>
      <c r="F247" s="47"/>
      <c r="G247" s="47"/>
      <c r="H247" s="47"/>
    </row>
    <row r="248" spans="1:8" ht="14.25" customHeight="1">
      <c r="A248" s="47"/>
      <c r="B248" s="47"/>
      <c r="C248" s="47"/>
      <c r="D248" s="47"/>
      <c r="E248" s="47"/>
      <c r="F248" s="47"/>
      <c r="G248" s="47"/>
      <c r="H248" s="47"/>
    </row>
    <row r="249" spans="1:8" ht="14.25" customHeight="1">
      <c r="A249" s="47"/>
      <c r="B249" s="47"/>
      <c r="C249" s="47"/>
      <c r="D249" s="47"/>
      <c r="E249" s="47"/>
      <c r="F249" s="47"/>
      <c r="G249" s="47"/>
      <c r="H249" s="47"/>
    </row>
    <row r="250" spans="1:8" ht="14.25" customHeight="1">
      <c r="A250" s="47"/>
      <c r="B250" s="47"/>
      <c r="C250" s="47"/>
      <c r="D250" s="47"/>
      <c r="E250" s="47"/>
      <c r="F250" s="47"/>
      <c r="G250" s="47"/>
      <c r="H250" s="47"/>
    </row>
    <row r="251" spans="1:8" ht="14.25" customHeight="1">
      <c r="A251" s="47"/>
      <c r="B251" s="47"/>
      <c r="C251" s="47"/>
      <c r="D251" s="47"/>
      <c r="E251" s="47"/>
      <c r="F251" s="47"/>
      <c r="G251" s="47"/>
      <c r="H251" s="47"/>
    </row>
    <row r="252" spans="1:8" ht="14.25" customHeight="1">
      <c r="A252" s="47"/>
      <c r="B252" s="47"/>
      <c r="C252" s="47"/>
      <c r="D252" s="47"/>
      <c r="E252" s="47"/>
      <c r="F252" s="47"/>
      <c r="G252" s="47"/>
      <c r="H252" s="47"/>
    </row>
    <row r="253" spans="1:8" ht="14.25" customHeight="1">
      <c r="A253" s="47"/>
      <c r="B253" s="47"/>
      <c r="C253" s="47"/>
      <c r="D253" s="47"/>
      <c r="E253" s="47"/>
      <c r="F253" s="47"/>
      <c r="G253" s="47"/>
      <c r="H253" s="47"/>
    </row>
    <row r="254" spans="1:8" ht="14.25" customHeight="1">
      <c r="A254" s="47"/>
      <c r="B254" s="47"/>
      <c r="C254" s="47"/>
      <c r="D254" s="47"/>
      <c r="E254" s="47"/>
      <c r="F254" s="47"/>
      <c r="G254" s="47"/>
      <c r="H254" s="47"/>
    </row>
    <row r="255" spans="1:8" ht="14.25" customHeight="1">
      <c r="A255" s="47"/>
      <c r="B255" s="47"/>
      <c r="C255" s="47"/>
      <c r="D255" s="47"/>
      <c r="E255" s="47"/>
      <c r="F255" s="47"/>
      <c r="G255" s="47"/>
      <c r="H255" s="47"/>
    </row>
    <row r="256" spans="1:8" ht="14.25" customHeight="1">
      <c r="A256" s="47"/>
      <c r="B256" s="47"/>
      <c r="C256" s="47"/>
      <c r="D256" s="47"/>
      <c r="E256" s="47"/>
      <c r="F256" s="47"/>
      <c r="G256" s="47"/>
      <c r="H256" s="47"/>
    </row>
    <row r="257" spans="1:8" ht="14.25" customHeight="1">
      <c r="A257" s="47"/>
      <c r="B257" s="47"/>
      <c r="C257" s="47"/>
      <c r="D257" s="47"/>
      <c r="E257" s="47"/>
      <c r="F257" s="47"/>
      <c r="G257" s="47"/>
      <c r="H257" s="47"/>
    </row>
    <row r="258" spans="1:8" ht="14.25" customHeight="1">
      <c r="A258" s="47"/>
      <c r="B258" s="47"/>
      <c r="C258" s="47"/>
      <c r="D258" s="47"/>
      <c r="E258" s="47"/>
      <c r="F258" s="47"/>
      <c r="G258" s="47"/>
      <c r="H258" s="47"/>
    </row>
    <row r="259" spans="1:8" ht="14.25" customHeight="1">
      <c r="A259" s="47"/>
      <c r="B259" s="47"/>
      <c r="C259" s="47"/>
      <c r="D259" s="47"/>
      <c r="E259" s="47"/>
      <c r="F259" s="47"/>
      <c r="G259" s="47"/>
      <c r="H259" s="47"/>
    </row>
    <row r="260" spans="1:8" ht="14.25" customHeight="1">
      <c r="A260" s="47"/>
      <c r="B260" s="47"/>
      <c r="C260" s="47"/>
      <c r="D260" s="47"/>
      <c r="E260" s="47"/>
      <c r="F260" s="47"/>
      <c r="G260" s="47"/>
      <c r="H260" s="47"/>
    </row>
    <row r="261" spans="1:8" ht="14.25" customHeight="1">
      <c r="A261" s="47"/>
      <c r="B261" s="47"/>
      <c r="C261" s="47"/>
      <c r="D261" s="47"/>
      <c r="E261" s="47"/>
      <c r="F261" s="47"/>
      <c r="G261" s="47"/>
      <c r="H261" s="47"/>
    </row>
    <row r="262" spans="1:8" ht="14.25" customHeight="1">
      <c r="A262" s="47"/>
      <c r="B262" s="47"/>
      <c r="C262" s="47"/>
      <c r="D262" s="47"/>
      <c r="E262" s="47"/>
      <c r="F262" s="47"/>
      <c r="G262" s="47"/>
      <c r="H262" s="47"/>
    </row>
    <row r="263" spans="1:8" ht="14.25" customHeight="1">
      <c r="A263" s="47"/>
      <c r="B263" s="47"/>
      <c r="C263" s="47"/>
      <c r="D263" s="47"/>
      <c r="E263" s="47"/>
      <c r="F263" s="47"/>
      <c r="G263" s="47"/>
      <c r="H263" s="47"/>
    </row>
    <row r="264" spans="1:8" ht="14.25" customHeight="1">
      <c r="A264" s="47"/>
      <c r="B264" s="47"/>
      <c r="C264" s="47"/>
      <c r="D264" s="47"/>
      <c r="E264" s="47"/>
      <c r="F264" s="47"/>
      <c r="G264" s="47"/>
      <c r="H264" s="47"/>
    </row>
    <row r="265" spans="1:8" ht="14.25" customHeight="1">
      <c r="A265" s="47"/>
      <c r="B265" s="47"/>
      <c r="C265" s="47"/>
      <c r="D265" s="47"/>
      <c r="E265" s="47"/>
      <c r="F265" s="47"/>
      <c r="G265" s="47"/>
      <c r="H265" s="47"/>
    </row>
    <row r="266" spans="1:8" ht="14.25" customHeight="1">
      <c r="A266" s="47"/>
      <c r="B266" s="47"/>
      <c r="C266" s="47"/>
      <c r="D266" s="47"/>
      <c r="E266" s="47"/>
      <c r="F266" s="47"/>
      <c r="G266" s="47"/>
      <c r="H266" s="47"/>
    </row>
    <row r="267" spans="1:8" ht="14.25" customHeight="1">
      <c r="A267" s="47"/>
      <c r="B267" s="47"/>
      <c r="C267" s="47"/>
      <c r="D267" s="47"/>
      <c r="E267" s="47"/>
      <c r="F267" s="47"/>
      <c r="G267" s="47"/>
      <c r="H267" s="47"/>
    </row>
    <row r="268" spans="1:8" ht="14.25" customHeight="1">
      <c r="A268" s="47"/>
      <c r="B268" s="47"/>
      <c r="C268" s="47"/>
      <c r="D268" s="47"/>
      <c r="E268" s="47"/>
      <c r="F268" s="47"/>
      <c r="G268" s="47"/>
      <c r="H268" s="47"/>
    </row>
    <row r="269" spans="1:8" ht="14.25" customHeight="1">
      <c r="A269" s="47"/>
      <c r="B269" s="47"/>
      <c r="C269" s="47"/>
      <c r="D269" s="47"/>
      <c r="E269" s="47"/>
      <c r="F269" s="47"/>
      <c r="G269" s="47"/>
      <c r="H269" s="47"/>
    </row>
    <row r="270" spans="1:8" ht="14.25" customHeight="1">
      <c r="A270" s="47"/>
      <c r="B270" s="47"/>
      <c r="C270" s="47"/>
      <c r="D270" s="47"/>
      <c r="E270" s="47"/>
      <c r="F270" s="47"/>
      <c r="G270" s="47"/>
      <c r="H270" s="47"/>
    </row>
    <row r="271" spans="1:8" ht="14.25" customHeight="1">
      <c r="A271" s="47"/>
      <c r="B271" s="47"/>
      <c r="C271" s="47"/>
      <c r="D271" s="47"/>
      <c r="E271" s="47"/>
      <c r="F271" s="47"/>
      <c r="G271" s="47"/>
      <c r="H271" s="47"/>
    </row>
    <row r="272" spans="1:8" ht="14.25" customHeight="1">
      <c r="A272" s="47"/>
      <c r="B272" s="47"/>
      <c r="C272" s="47"/>
      <c r="D272" s="47"/>
      <c r="E272" s="47"/>
      <c r="F272" s="47"/>
      <c r="G272" s="47"/>
      <c r="H272" s="47"/>
    </row>
    <row r="273" spans="1:8" ht="14.25" customHeight="1">
      <c r="A273" s="47"/>
      <c r="B273" s="47"/>
      <c r="C273" s="47"/>
      <c r="D273" s="47"/>
      <c r="E273" s="47"/>
      <c r="F273" s="47"/>
      <c r="G273" s="47"/>
      <c r="H273" s="47"/>
    </row>
    <row r="274" spans="1:8" ht="14.25" customHeight="1">
      <c r="A274" s="47"/>
      <c r="B274" s="47"/>
      <c r="C274" s="47"/>
      <c r="D274" s="47"/>
      <c r="E274" s="47"/>
      <c r="F274" s="47"/>
      <c r="G274" s="47"/>
      <c r="H274" s="47"/>
    </row>
    <row r="275" spans="1:8" ht="14.25" customHeight="1">
      <c r="A275" s="47"/>
      <c r="B275" s="47"/>
      <c r="C275" s="47"/>
      <c r="D275" s="47"/>
      <c r="E275" s="47"/>
      <c r="F275" s="47"/>
      <c r="G275" s="47"/>
      <c r="H275" s="47"/>
    </row>
    <row r="276" spans="1:8" ht="14.25" customHeight="1">
      <c r="A276" s="47"/>
      <c r="B276" s="47"/>
      <c r="C276" s="47"/>
      <c r="D276" s="47"/>
      <c r="E276" s="47"/>
      <c r="F276" s="47"/>
      <c r="G276" s="47"/>
      <c r="H276" s="47"/>
    </row>
    <row r="277" spans="1:8" ht="14.25" customHeight="1">
      <c r="A277" s="47"/>
      <c r="B277" s="47"/>
      <c r="C277" s="47"/>
      <c r="D277" s="47"/>
      <c r="E277" s="47"/>
      <c r="F277" s="47"/>
      <c r="G277" s="47"/>
      <c r="H277" s="47"/>
    </row>
    <row r="278" spans="1:8" ht="14.25" customHeight="1">
      <c r="A278" s="47"/>
      <c r="B278" s="47"/>
      <c r="C278" s="47"/>
      <c r="D278" s="47"/>
      <c r="E278" s="47"/>
      <c r="F278" s="47"/>
      <c r="G278" s="47"/>
      <c r="H278" s="47"/>
    </row>
    <row r="279" spans="1:8" ht="14.25" customHeight="1">
      <c r="A279" s="47"/>
      <c r="B279" s="47"/>
      <c r="C279" s="47"/>
      <c r="D279" s="47"/>
      <c r="E279" s="47"/>
      <c r="F279" s="47"/>
      <c r="G279" s="47"/>
      <c r="H279" s="47"/>
    </row>
    <row r="280" spans="1:8" ht="14.25" customHeight="1">
      <c r="A280" s="47"/>
      <c r="B280" s="47"/>
      <c r="C280" s="47"/>
      <c r="D280" s="47"/>
      <c r="E280" s="47"/>
      <c r="F280" s="47"/>
      <c r="G280" s="47"/>
      <c r="H280" s="47"/>
    </row>
    <row r="281" spans="1:8" ht="14.25" customHeight="1">
      <c r="A281" s="47"/>
      <c r="B281" s="47"/>
      <c r="C281" s="47"/>
      <c r="D281" s="47"/>
      <c r="E281" s="47"/>
      <c r="F281" s="47"/>
      <c r="G281" s="47"/>
      <c r="H281" s="47"/>
    </row>
    <row r="282" spans="1:8" ht="14.25" customHeight="1">
      <c r="A282" s="47"/>
      <c r="B282" s="47"/>
      <c r="C282" s="47"/>
      <c r="D282" s="47"/>
      <c r="E282" s="47"/>
      <c r="F282" s="47"/>
      <c r="G282" s="47"/>
      <c r="H282" s="47"/>
    </row>
    <row r="283" spans="1:8" ht="14.25" customHeight="1">
      <c r="A283" s="47"/>
      <c r="B283" s="47"/>
      <c r="C283" s="47"/>
      <c r="D283" s="47"/>
      <c r="E283" s="47"/>
      <c r="F283" s="47"/>
      <c r="G283" s="47"/>
      <c r="H283" s="47"/>
    </row>
    <row r="284" spans="1:8" ht="14.25" customHeight="1">
      <c r="A284" s="47"/>
      <c r="B284" s="47"/>
      <c r="C284" s="47"/>
      <c r="D284" s="47"/>
      <c r="E284" s="47"/>
      <c r="F284" s="47"/>
      <c r="G284" s="47"/>
      <c r="H284" s="47"/>
    </row>
    <row r="285" spans="1:8" ht="14.25" customHeight="1">
      <c r="A285" s="47"/>
      <c r="B285" s="47"/>
      <c r="C285" s="47"/>
      <c r="D285" s="47"/>
      <c r="E285" s="47"/>
      <c r="F285" s="47"/>
      <c r="G285" s="47"/>
      <c r="H285" s="47"/>
    </row>
    <row r="286" spans="1:8" ht="14.25" customHeight="1">
      <c r="A286" s="47"/>
      <c r="B286" s="47"/>
      <c r="C286" s="47"/>
      <c r="D286" s="47"/>
      <c r="E286" s="47"/>
      <c r="F286" s="47"/>
      <c r="G286" s="47"/>
      <c r="H286" s="47"/>
    </row>
    <row r="287" spans="1:8" ht="14.25" customHeight="1">
      <c r="A287" s="47"/>
      <c r="B287" s="47"/>
      <c r="C287" s="47"/>
      <c r="D287" s="47"/>
      <c r="E287" s="47"/>
      <c r="F287" s="47"/>
      <c r="G287" s="47"/>
      <c r="H287" s="47"/>
    </row>
    <row r="288" spans="1:8" ht="14.25" customHeight="1">
      <c r="A288" s="47"/>
      <c r="B288" s="47"/>
      <c r="C288" s="47"/>
      <c r="D288" s="47"/>
      <c r="E288" s="47"/>
      <c r="F288" s="47"/>
      <c r="G288" s="47"/>
      <c r="H288" s="47"/>
    </row>
    <row r="289" spans="1:8" ht="14.25" customHeight="1">
      <c r="A289" s="47"/>
      <c r="B289" s="47"/>
      <c r="C289" s="47"/>
      <c r="D289" s="47"/>
      <c r="E289" s="47"/>
      <c r="F289" s="47"/>
      <c r="G289" s="47"/>
      <c r="H289" s="47"/>
    </row>
    <row r="290" spans="1:8" ht="14.25" customHeight="1">
      <c r="A290" s="47"/>
      <c r="B290" s="47"/>
      <c r="C290" s="47"/>
      <c r="D290" s="47"/>
      <c r="E290" s="47"/>
      <c r="F290" s="47"/>
      <c r="G290" s="47"/>
      <c r="H290" s="47"/>
    </row>
    <row r="291" spans="1:8" ht="14.25" customHeight="1">
      <c r="A291" s="47"/>
      <c r="B291" s="47"/>
      <c r="C291" s="47"/>
      <c r="D291" s="47"/>
      <c r="E291" s="47"/>
      <c r="F291" s="47"/>
      <c r="G291" s="47"/>
      <c r="H291" s="47"/>
    </row>
    <row r="292" spans="1:8" ht="14.25" customHeight="1">
      <c r="A292" s="47"/>
      <c r="B292" s="47"/>
      <c r="C292" s="47"/>
      <c r="D292" s="47"/>
      <c r="E292" s="47"/>
      <c r="F292" s="47"/>
      <c r="G292" s="47"/>
      <c r="H292" s="47"/>
    </row>
    <row r="293" spans="1:8" ht="14.25" customHeight="1">
      <c r="A293" s="47"/>
      <c r="B293" s="47"/>
      <c r="C293" s="47"/>
      <c r="D293" s="47"/>
      <c r="E293" s="47"/>
      <c r="F293" s="47"/>
      <c r="G293" s="47"/>
      <c r="H293" s="47"/>
    </row>
    <row r="294" spans="1:8" ht="14.25" customHeight="1">
      <c r="A294" s="47"/>
      <c r="B294" s="47"/>
      <c r="C294" s="47"/>
      <c r="D294" s="47"/>
      <c r="E294" s="47"/>
      <c r="F294" s="47"/>
      <c r="G294" s="47"/>
      <c r="H294" s="47"/>
    </row>
    <row r="295" spans="1:8" ht="14.25" customHeight="1">
      <c r="A295" s="47"/>
      <c r="B295" s="47"/>
      <c r="C295" s="47"/>
      <c r="D295" s="47"/>
      <c r="E295" s="47"/>
      <c r="F295" s="47"/>
      <c r="G295" s="47"/>
      <c r="H295" s="47"/>
    </row>
    <row r="296" spans="1:8" ht="14.25" customHeight="1">
      <c r="A296" s="47"/>
      <c r="B296" s="47"/>
      <c r="C296" s="47"/>
      <c r="D296" s="47"/>
      <c r="E296" s="47"/>
      <c r="F296" s="47"/>
      <c r="G296" s="47"/>
      <c r="H296" s="47"/>
    </row>
    <row r="297" spans="1:8" ht="14.25" customHeight="1">
      <c r="A297" s="47"/>
      <c r="B297" s="47"/>
      <c r="C297" s="47"/>
      <c r="D297" s="47"/>
      <c r="E297" s="47"/>
      <c r="F297" s="47"/>
      <c r="G297" s="47"/>
      <c r="H297" s="47"/>
    </row>
    <row r="298" spans="1:8" ht="14.25" customHeight="1">
      <c r="A298" s="47"/>
      <c r="B298" s="47"/>
      <c r="C298" s="47"/>
      <c r="D298" s="47"/>
      <c r="E298" s="47"/>
      <c r="F298" s="47"/>
      <c r="G298" s="47"/>
      <c r="H298" s="47"/>
    </row>
    <row r="299" spans="1:8" ht="14.25" customHeight="1">
      <c r="A299" s="47"/>
      <c r="B299" s="47"/>
      <c r="C299" s="47"/>
      <c r="D299" s="47"/>
      <c r="E299" s="47"/>
      <c r="F299" s="47"/>
      <c r="G299" s="47"/>
      <c r="H299" s="47"/>
    </row>
    <row r="300" spans="1:8" ht="14.25" customHeight="1">
      <c r="A300" s="47"/>
      <c r="B300" s="47"/>
      <c r="C300" s="47"/>
      <c r="D300" s="47"/>
      <c r="E300" s="47"/>
      <c r="F300" s="47"/>
      <c r="G300" s="47"/>
      <c r="H300" s="47"/>
    </row>
    <row r="301" spans="1:8" ht="14.25" customHeight="1">
      <c r="A301" s="47"/>
      <c r="B301" s="47"/>
      <c r="C301" s="47"/>
      <c r="D301" s="47"/>
      <c r="E301" s="47"/>
      <c r="F301" s="47"/>
      <c r="G301" s="47"/>
      <c r="H301" s="47"/>
    </row>
    <row r="302" spans="1:8" ht="14.25" customHeight="1">
      <c r="A302" s="47"/>
      <c r="B302" s="47"/>
      <c r="C302" s="47"/>
      <c r="D302" s="47"/>
      <c r="E302" s="47"/>
      <c r="F302" s="47"/>
      <c r="G302" s="47"/>
      <c r="H302" s="47"/>
    </row>
    <row r="303" spans="1:8" ht="14.25" customHeight="1">
      <c r="A303" s="47"/>
      <c r="B303" s="47"/>
      <c r="C303" s="47"/>
      <c r="D303" s="47"/>
      <c r="E303" s="47"/>
      <c r="F303" s="47"/>
      <c r="G303" s="47"/>
      <c r="H303" s="47"/>
    </row>
    <row r="304" spans="1:8" ht="14.25" customHeight="1">
      <c r="A304" s="47"/>
      <c r="B304" s="47"/>
      <c r="C304" s="47"/>
      <c r="D304" s="47"/>
      <c r="E304" s="47"/>
      <c r="F304" s="47"/>
      <c r="G304" s="47"/>
      <c r="H304" s="47"/>
    </row>
    <row r="305" spans="1:8" ht="14.25" customHeight="1">
      <c r="A305" s="47"/>
      <c r="B305" s="47"/>
      <c r="C305" s="47"/>
      <c r="D305" s="47"/>
      <c r="E305" s="47"/>
      <c r="F305" s="47"/>
      <c r="G305" s="47"/>
      <c r="H305" s="47"/>
    </row>
    <row r="306" spans="1:8" ht="14.25" customHeight="1">
      <c r="A306" s="47"/>
      <c r="B306" s="47"/>
      <c r="C306" s="47"/>
      <c r="D306" s="47"/>
      <c r="E306" s="47"/>
      <c r="F306" s="47"/>
      <c r="G306" s="47"/>
      <c r="H306" s="47"/>
    </row>
    <row r="307" spans="1:8" ht="14.25" customHeight="1">
      <c r="A307" s="47"/>
      <c r="B307" s="47"/>
      <c r="C307" s="47"/>
      <c r="D307" s="47"/>
      <c r="E307" s="47"/>
      <c r="F307" s="47"/>
      <c r="G307" s="47"/>
      <c r="H307" s="47"/>
    </row>
    <row r="308" spans="1:8" ht="14.25" customHeight="1">
      <c r="A308" s="47"/>
      <c r="B308" s="47"/>
      <c r="C308" s="47"/>
      <c r="D308" s="47"/>
      <c r="E308" s="47"/>
      <c r="F308" s="47"/>
      <c r="G308" s="47"/>
      <c r="H308" s="47"/>
    </row>
    <row r="309" spans="1:8" ht="14.25" customHeight="1">
      <c r="A309" s="47"/>
      <c r="B309" s="47"/>
      <c r="C309" s="47"/>
      <c r="D309" s="47"/>
      <c r="E309" s="47"/>
      <c r="F309" s="47"/>
      <c r="G309" s="47"/>
      <c r="H309" s="47"/>
    </row>
    <row r="310" spans="1:8" ht="14.25" customHeight="1">
      <c r="A310" s="47"/>
      <c r="B310" s="47"/>
      <c r="C310" s="47"/>
      <c r="D310" s="47"/>
      <c r="E310" s="47"/>
      <c r="F310" s="47"/>
      <c r="G310" s="47"/>
      <c r="H310" s="47"/>
    </row>
    <row r="311" spans="1:8" ht="14.25" customHeight="1">
      <c r="A311" s="47"/>
      <c r="B311" s="47"/>
      <c r="C311" s="47"/>
      <c r="D311" s="47"/>
      <c r="E311" s="47"/>
      <c r="F311" s="47"/>
      <c r="G311" s="47"/>
      <c r="H311" s="47"/>
    </row>
    <row r="312" spans="1:8" ht="14.25" customHeight="1">
      <c r="A312" s="47"/>
      <c r="B312" s="47"/>
      <c r="C312" s="47"/>
      <c r="D312" s="47"/>
      <c r="E312" s="47"/>
      <c r="F312" s="47"/>
      <c r="G312" s="47"/>
      <c r="H312" s="47"/>
    </row>
    <row r="313" spans="1:8" ht="14.25" customHeight="1">
      <c r="A313" s="47"/>
      <c r="B313" s="47"/>
      <c r="C313" s="47"/>
      <c r="D313" s="47"/>
      <c r="E313" s="47"/>
      <c r="F313" s="47"/>
      <c r="G313" s="47"/>
      <c r="H313" s="47"/>
    </row>
    <row r="314" spans="1:8" ht="14.25" customHeight="1">
      <c r="A314" s="47"/>
      <c r="B314" s="47"/>
      <c r="C314" s="47"/>
      <c r="D314" s="47"/>
      <c r="E314" s="47"/>
      <c r="F314" s="47"/>
      <c r="G314" s="47"/>
      <c r="H314" s="47"/>
    </row>
    <row r="315" spans="1:8" ht="14.25" customHeight="1">
      <c r="A315" s="47"/>
      <c r="B315" s="47"/>
      <c r="C315" s="47"/>
      <c r="D315" s="47"/>
      <c r="E315" s="47"/>
      <c r="F315" s="47"/>
      <c r="G315" s="47"/>
      <c r="H315" s="47"/>
    </row>
    <row r="316" spans="1:8" ht="14.25" customHeight="1">
      <c r="A316" s="47"/>
      <c r="B316" s="47"/>
      <c r="C316" s="47"/>
      <c r="D316" s="47"/>
      <c r="E316" s="47"/>
      <c r="F316" s="47"/>
      <c r="G316" s="47"/>
      <c r="H316" s="47"/>
    </row>
    <row r="317" spans="1:8" ht="14.25" customHeight="1">
      <c r="A317" s="47"/>
      <c r="B317" s="47"/>
      <c r="C317" s="47"/>
      <c r="D317" s="47"/>
      <c r="E317" s="47"/>
      <c r="F317" s="47"/>
      <c r="G317" s="47"/>
      <c r="H317" s="47"/>
    </row>
    <row r="318" spans="1:8" ht="14.25" customHeight="1">
      <c r="A318" s="47"/>
      <c r="B318" s="47"/>
      <c r="C318" s="47"/>
      <c r="D318" s="47"/>
      <c r="E318" s="47"/>
      <c r="F318" s="47"/>
      <c r="G318" s="47"/>
      <c r="H318" s="47"/>
    </row>
    <row r="319" spans="1:8" ht="14.25" customHeight="1">
      <c r="A319" s="47"/>
      <c r="B319" s="47"/>
      <c r="C319" s="47"/>
      <c r="D319" s="47"/>
      <c r="E319" s="47"/>
      <c r="F319" s="47"/>
      <c r="G319" s="47"/>
      <c r="H319" s="47"/>
    </row>
    <row r="320" spans="1:8" ht="14.25" customHeight="1">
      <c r="A320" s="47"/>
      <c r="B320" s="47"/>
      <c r="C320" s="47"/>
      <c r="D320" s="47"/>
      <c r="E320" s="47"/>
      <c r="F320" s="47"/>
      <c r="G320" s="47"/>
      <c r="H320" s="47"/>
    </row>
    <row r="321" spans="1:8" ht="14.25" customHeight="1">
      <c r="A321" s="47"/>
      <c r="B321" s="47"/>
      <c r="C321" s="47"/>
      <c r="D321" s="47"/>
      <c r="E321" s="47"/>
      <c r="F321" s="47"/>
      <c r="G321" s="47"/>
      <c r="H321" s="47"/>
    </row>
    <row r="322" spans="1:8" ht="14.25" customHeight="1">
      <c r="A322" s="47"/>
      <c r="B322" s="47"/>
      <c r="C322" s="47"/>
      <c r="D322" s="47"/>
      <c r="E322" s="47"/>
      <c r="F322" s="47"/>
      <c r="G322" s="47"/>
      <c r="H322" s="47"/>
    </row>
    <row r="323" spans="1:8" ht="14.25" customHeight="1">
      <c r="A323" s="47"/>
      <c r="B323" s="47"/>
      <c r="C323" s="47"/>
      <c r="D323" s="47"/>
      <c r="E323" s="47"/>
      <c r="F323" s="47"/>
      <c r="G323" s="47"/>
      <c r="H323" s="47"/>
    </row>
    <row r="324" spans="1:8" ht="14.25" customHeight="1">
      <c r="A324" s="47"/>
      <c r="B324" s="47"/>
      <c r="C324" s="47"/>
      <c r="D324" s="47"/>
      <c r="E324" s="47"/>
      <c r="F324" s="47"/>
      <c r="G324" s="47"/>
      <c r="H324" s="47"/>
    </row>
    <row r="325" spans="1:8" ht="14.25" customHeight="1">
      <c r="A325" s="47"/>
      <c r="B325" s="47"/>
      <c r="C325" s="47"/>
      <c r="D325" s="47"/>
      <c r="E325" s="47"/>
      <c r="F325" s="47"/>
      <c r="G325" s="47"/>
      <c r="H325" s="47"/>
    </row>
    <row r="326" spans="1:8" ht="14.25" customHeight="1">
      <c r="A326" s="47"/>
      <c r="B326" s="47"/>
      <c r="C326" s="47"/>
      <c r="D326" s="47"/>
      <c r="E326" s="47"/>
      <c r="F326" s="47"/>
      <c r="G326" s="47"/>
      <c r="H326" s="47"/>
    </row>
    <row r="327" spans="1:8" ht="14.25" customHeight="1">
      <c r="A327" s="47"/>
      <c r="B327" s="47"/>
      <c r="C327" s="47"/>
      <c r="D327" s="47"/>
      <c r="E327" s="47"/>
      <c r="F327" s="47"/>
      <c r="G327" s="47"/>
      <c r="H327" s="47"/>
    </row>
    <row r="328" spans="1:8" ht="14.25" customHeight="1">
      <c r="A328" s="47"/>
      <c r="B328" s="47"/>
      <c r="C328" s="47"/>
      <c r="D328" s="47"/>
      <c r="E328" s="47"/>
      <c r="F328" s="47"/>
      <c r="G328" s="47"/>
      <c r="H328" s="47"/>
    </row>
    <row r="329" spans="1:8" ht="14.25" customHeight="1">
      <c r="A329" s="47"/>
      <c r="B329" s="47"/>
      <c r="C329" s="47"/>
      <c r="D329" s="47"/>
      <c r="E329" s="47"/>
      <c r="F329" s="47"/>
      <c r="G329" s="47"/>
      <c r="H329" s="47"/>
    </row>
    <row r="330" spans="1:8" ht="14.25" customHeight="1">
      <c r="A330" s="47"/>
      <c r="B330" s="47"/>
      <c r="C330" s="47"/>
      <c r="D330" s="47"/>
      <c r="E330" s="47"/>
      <c r="F330" s="47"/>
      <c r="G330" s="47"/>
      <c r="H330" s="47"/>
    </row>
    <row r="331" spans="1:8" ht="14.25" customHeight="1">
      <c r="A331" s="47"/>
      <c r="B331" s="47"/>
      <c r="C331" s="47"/>
      <c r="D331" s="47"/>
      <c r="E331" s="47"/>
      <c r="F331" s="47"/>
      <c r="G331" s="47"/>
      <c r="H331" s="47"/>
    </row>
    <row r="332" spans="1:8" ht="14.25" customHeight="1">
      <c r="A332" s="47"/>
      <c r="B332" s="47"/>
      <c r="C332" s="47"/>
      <c r="D332" s="47"/>
      <c r="E332" s="47"/>
      <c r="F332" s="47"/>
      <c r="G332" s="47"/>
      <c r="H332" s="47"/>
    </row>
    <row r="333" spans="1:8" ht="14.25" customHeight="1">
      <c r="A333" s="47"/>
      <c r="B333" s="47"/>
      <c r="C333" s="47"/>
      <c r="D333" s="47"/>
      <c r="E333" s="47"/>
      <c r="F333" s="47"/>
      <c r="G333" s="47"/>
      <c r="H333" s="47"/>
    </row>
    <row r="334" spans="1:8" ht="14.25" customHeight="1">
      <c r="A334" s="47"/>
      <c r="B334" s="47"/>
      <c r="C334" s="47"/>
      <c r="D334" s="47"/>
      <c r="E334" s="47"/>
      <c r="F334" s="47"/>
      <c r="G334" s="47"/>
      <c r="H334" s="47"/>
    </row>
    <row r="335" spans="1:8" ht="14.25" customHeight="1">
      <c r="A335" s="47"/>
      <c r="B335" s="47"/>
      <c r="C335" s="47"/>
      <c r="D335" s="47"/>
      <c r="E335" s="47"/>
      <c r="F335" s="47"/>
      <c r="G335" s="47"/>
      <c r="H335" s="47"/>
    </row>
    <row r="336" spans="1:8" ht="14.25" customHeight="1">
      <c r="A336" s="47"/>
      <c r="B336" s="47"/>
      <c r="C336" s="47"/>
      <c r="D336" s="47"/>
      <c r="E336" s="47"/>
      <c r="F336" s="47"/>
      <c r="G336" s="47"/>
      <c r="H336" s="47"/>
    </row>
    <row r="337" spans="1:8" ht="14.25" customHeight="1">
      <c r="A337" s="47"/>
      <c r="B337" s="47"/>
      <c r="C337" s="47"/>
      <c r="D337" s="47"/>
      <c r="E337" s="47"/>
      <c r="F337" s="47"/>
      <c r="G337" s="47"/>
      <c r="H337" s="47"/>
    </row>
    <row r="338" spans="1:8" ht="14.25" customHeight="1">
      <c r="A338" s="47"/>
      <c r="B338" s="47"/>
      <c r="C338" s="47"/>
      <c r="D338" s="47"/>
      <c r="E338" s="47"/>
      <c r="F338" s="47"/>
      <c r="G338" s="47"/>
      <c r="H338" s="47"/>
    </row>
    <row r="339" spans="1:8" ht="14.25" customHeight="1">
      <c r="A339" s="47"/>
      <c r="B339" s="47"/>
      <c r="C339" s="47"/>
      <c r="D339" s="47"/>
      <c r="E339" s="47"/>
      <c r="F339" s="47"/>
      <c r="G339" s="47"/>
      <c r="H339" s="47"/>
    </row>
    <row r="340" spans="1:8" ht="14.25" customHeight="1">
      <c r="A340" s="47"/>
      <c r="B340" s="47"/>
      <c r="C340" s="47"/>
      <c r="D340" s="47"/>
      <c r="E340" s="47"/>
      <c r="F340" s="47"/>
      <c r="G340" s="47"/>
      <c r="H340" s="47"/>
    </row>
    <row r="341" spans="1:8" ht="14.25" customHeight="1">
      <c r="A341" s="47"/>
      <c r="B341" s="47"/>
      <c r="C341" s="47"/>
      <c r="D341" s="47"/>
      <c r="E341" s="47"/>
      <c r="F341" s="47"/>
      <c r="G341" s="47"/>
      <c r="H341" s="47"/>
    </row>
    <row r="342" spans="1:8" ht="14.25" customHeight="1">
      <c r="A342" s="47"/>
      <c r="B342" s="47"/>
      <c r="C342" s="47"/>
      <c r="D342" s="47"/>
      <c r="E342" s="47"/>
      <c r="F342" s="47"/>
      <c r="G342" s="47"/>
      <c r="H342" s="47"/>
    </row>
    <row r="343" spans="1:8" ht="14.25" customHeight="1">
      <c r="A343" s="47"/>
      <c r="B343" s="47"/>
      <c r="C343" s="47"/>
      <c r="D343" s="47"/>
      <c r="E343" s="47"/>
      <c r="F343" s="47"/>
      <c r="G343" s="47"/>
      <c r="H343" s="47"/>
    </row>
    <row r="344" spans="1:8" ht="14.25" customHeight="1">
      <c r="A344" s="47"/>
      <c r="B344" s="47"/>
      <c r="C344" s="47"/>
      <c r="D344" s="47"/>
      <c r="E344" s="47"/>
      <c r="F344" s="47"/>
      <c r="G344" s="47"/>
      <c r="H344" s="47"/>
    </row>
    <row r="345" spans="1:8" ht="14.25" customHeight="1">
      <c r="A345" s="47"/>
      <c r="B345" s="47"/>
      <c r="C345" s="47"/>
      <c r="D345" s="47"/>
      <c r="E345" s="47"/>
      <c r="F345" s="47"/>
      <c r="G345" s="47"/>
      <c r="H345" s="47"/>
    </row>
    <row r="346" spans="1:8" ht="14.25" customHeight="1">
      <c r="A346" s="47"/>
      <c r="B346" s="47"/>
      <c r="C346" s="47"/>
      <c r="D346" s="47"/>
      <c r="E346" s="47"/>
      <c r="F346" s="47"/>
      <c r="G346" s="47"/>
      <c r="H346" s="47"/>
    </row>
    <row r="347" spans="1:8" ht="14.25" customHeight="1">
      <c r="A347" s="47"/>
      <c r="B347" s="47"/>
      <c r="C347" s="47"/>
      <c r="D347" s="47"/>
      <c r="E347" s="47"/>
      <c r="F347" s="47"/>
      <c r="G347" s="47"/>
      <c r="H347" s="47"/>
    </row>
    <row r="348" spans="1:8" ht="14.25" customHeight="1">
      <c r="A348" s="47"/>
      <c r="B348" s="47"/>
      <c r="C348" s="47"/>
      <c r="D348" s="47"/>
      <c r="E348" s="47"/>
      <c r="F348" s="47"/>
      <c r="G348" s="47"/>
      <c r="H348" s="47"/>
    </row>
    <row r="349" spans="1:8" ht="14.25" customHeight="1">
      <c r="A349" s="47"/>
      <c r="B349" s="47"/>
      <c r="C349" s="47"/>
      <c r="D349" s="47"/>
      <c r="E349" s="47"/>
      <c r="F349" s="47"/>
      <c r="G349" s="47"/>
      <c r="H349" s="47"/>
    </row>
    <row r="350" spans="1:8" ht="14.25" customHeight="1">
      <c r="A350" s="47"/>
      <c r="B350" s="47"/>
      <c r="C350" s="47"/>
      <c r="D350" s="47"/>
      <c r="E350" s="47"/>
      <c r="F350" s="47"/>
      <c r="G350" s="47"/>
      <c r="H350" s="47"/>
    </row>
    <row r="351" spans="1:8" ht="14.25" customHeight="1">
      <c r="A351" s="47"/>
      <c r="B351" s="47"/>
      <c r="C351" s="47"/>
      <c r="D351" s="47"/>
      <c r="E351" s="47"/>
      <c r="F351" s="47"/>
      <c r="G351" s="47"/>
      <c r="H351" s="47"/>
    </row>
    <row r="352" spans="1:8" ht="14.25" customHeight="1">
      <c r="A352" s="47"/>
      <c r="B352" s="47"/>
      <c r="C352" s="47"/>
      <c r="D352" s="47"/>
      <c r="E352" s="47"/>
      <c r="F352" s="47"/>
      <c r="G352" s="47"/>
      <c r="H352" s="47"/>
    </row>
    <row r="353" spans="1:8" ht="14.25" customHeight="1">
      <c r="A353" s="47"/>
      <c r="B353" s="47"/>
      <c r="C353" s="47"/>
      <c r="D353" s="47"/>
      <c r="E353" s="47"/>
      <c r="F353" s="47"/>
      <c r="G353" s="47"/>
      <c r="H353" s="47"/>
    </row>
    <row r="354" spans="1:8" ht="14.25" customHeight="1">
      <c r="A354" s="47"/>
      <c r="B354" s="47"/>
      <c r="C354" s="47"/>
      <c r="D354" s="47"/>
      <c r="E354" s="47"/>
      <c r="F354" s="47"/>
      <c r="G354" s="47"/>
      <c r="H354" s="47"/>
    </row>
    <row r="355" spans="1:8" ht="14.25" customHeight="1">
      <c r="A355" s="47"/>
      <c r="B355" s="47"/>
      <c r="C355" s="47"/>
      <c r="D355" s="47"/>
      <c r="E355" s="47"/>
      <c r="F355" s="47"/>
      <c r="G355" s="47"/>
      <c r="H355" s="47"/>
    </row>
    <row r="356" spans="1:8" ht="14.25" customHeight="1">
      <c r="A356" s="47"/>
      <c r="B356" s="47"/>
      <c r="C356" s="47"/>
      <c r="D356" s="47"/>
      <c r="E356" s="47"/>
      <c r="F356" s="47"/>
      <c r="G356" s="47"/>
      <c r="H356" s="47"/>
    </row>
    <row r="357" spans="1:8" ht="14.25" customHeight="1">
      <c r="A357" s="47"/>
      <c r="B357" s="47"/>
      <c r="C357" s="47"/>
      <c r="D357" s="47"/>
      <c r="E357" s="47"/>
      <c r="F357" s="47"/>
      <c r="G357" s="47"/>
      <c r="H357" s="47"/>
    </row>
    <row r="358" spans="1:8" ht="14.25" customHeight="1">
      <c r="A358" s="47"/>
      <c r="B358" s="47"/>
      <c r="C358" s="47"/>
      <c r="D358" s="47"/>
      <c r="E358" s="47"/>
      <c r="F358" s="47"/>
      <c r="G358" s="47"/>
      <c r="H358" s="47"/>
    </row>
    <row r="359" spans="1:8" ht="14.25" customHeight="1">
      <c r="A359" s="47"/>
      <c r="B359" s="47"/>
      <c r="C359" s="47"/>
      <c r="D359" s="47"/>
      <c r="E359" s="47"/>
      <c r="F359" s="47"/>
      <c r="G359" s="47"/>
      <c r="H359" s="47"/>
    </row>
    <row r="360" spans="1:8" ht="14.25" customHeight="1">
      <c r="A360" s="47"/>
      <c r="B360" s="47"/>
      <c r="C360" s="47"/>
      <c r="D360" s="47"/>
      <c r="E360" s="47"/>
      <c r="F360" s="47"/>
      <c r="G360" s="47"/>
      <c r="H360" s="47"/>
    </row>
    <row r="361" spans="1:8" ht="14.25" customHeight="1">
      <c r="A361" s="47"/>
      <c r="B361" s="47"/>
      <c r="C361" s="47"/>
      <c r="D361" s="47"/>
      <c r="E361" s="47"/>
      <c r="F361" s="47"/>
      <c r="G361" s="47"/>
      <c r="H361" s="47"/>
    </row>
    <row r="362" spans="1:8" ht="14.25" customHeight="1">
      <c r="A362" s="47"/>
      <c r="B362" s="47"/>
      <c r="C362" s="47"/>
      <c r="D362" s="47"/>
      <c r="E362" s="47"/>
      <c r="F362" s="47"/>
      <c r="G362" s="47"/>
      <c r="H362" s="47"/>
    </row>
    <row r="363" spans="1:8" ht="14.25" customHeight="1">
      <c r="A363" s="47"/>
      <c r="B363" s="47"/>
      <c r="C363" s="47"/>
      <c r="D363" s="47"/>
      <c r="E363" s="47"/>
      <c r="F363" s="47"/>
      <c r="G363" s="47"/>
      <c r="H363" s="47"/>
    </row>
    <row r="364" spans="1:8" ht="14.25" customHeight="1">
      <c r="A364" s="47"/>
      <c r="B364" s="47"/>
      <c r="C364" s="47"/>
      <c r="D364" s="47"/>
      <c r="E364" s="47"/>
      <c r="F364" s="47"/>
      <c r="G364" s="47"/>
      <c r="H364" s="47"/>
    </row>
    <row r="365" spans="1:8" ht="14.25" customHeight="1">
      <c r="A365" s="47"/>
      <c r="B365" s="47"/>
      <c r="C365" s="47"/>
      <c r="D365" s="47"/>
      <c r="E365" s="47"/>
      <c r="F365" s="47"/>
      <c r="G365" s="47"/>
      <c r="H365" s="47"/>
    </row>
    <row r="366" spans="1:8" ht="14.25" customHeight="1">
      <c r="A366" s="47"/>
      <c r="B366" s="47"/>
      <c r="C366" s="47"/>
      <c r="D366" s="47"/>
      <c r="E366" s="47"/>
      <c r="F366" s="47"/>
      <c r="G366" s="47"/>
      <c r="H366" s="47"/>
    </row>
    <row r="367" spans="1:8" ht="14.25" customHeight="1">
      <c r="A367" s="47"/>
      <c r="B367" s="47"/>
      <c r="C367" s="47"/>
      <c r="D367" s="47"/>
      <c r="E367" s="47"/>
      <c r="F367" s="47"/>
      <c r="G367" s="47"/>
      <c r="H367" s="47"/>
    </row>
    <row r="368" spans="1:8" ht="14.25" customHeight="1">
      <c r="A368" s="47"/>
      <c r="B368" s="47"/>
      <c r="C368" s="47"/>
      <c r="D368" s="47"/>
      <c r="E368" s="47"/>
      <c r="F368" s="47"/>
      <c r="G368" s="47"/>
      <c r="H368" s="47"/>
    </row>
    <row r="369" spans="1:8" ht="14.25" customHeight="1">
      <c r="A369" s="47"/>
      <c r="B369" s="47"/>
      <c r="C369" s="47"/>
      <c r="D369" s="47"/>
      <c r="E369" s="47"/>
      <c r="F369" s="47"/>
      <c r="G369" s="47"/>
      <c r="H369" s="47"/>
    </row>
    <row r="370" spans="1:8" ht="14.25" customHeight="1">
      <c r="A370" s="47"/>
      <c r="B370" s="47"/>
      <c r="C370" s="47"/>
      <c r="D370" s="47"/>
      <c r="E370" s="47"/>
      <c r="F370" s="47"/>
      <c r="G370" s="47"/>
      <c r="H370" s="47"/>
    </row>
    <row r="371" spans="1:8" ht="14.25" customHeight="1">
      <c r="A371" s="47"/>
      <c r="B371" s="47"/>
      <c r="C371" s="47"/>
      <c r="D371" s="47"/>
      <c r="E371" s="47"/>
      <c r="F371" s="47"/>
      <c r="G371" s="47"/>
      <c r="H371" s="47"/>
    </row>
    <row r="372" spans="1:8" ht="14.25" customHeight="1">
      <c r="A372" s="47"/>
      <c r="B372" s="47"/>
      <c r="C372" s="47"/>
      <c r="D372" s="47"/>
      <c r="E372" s="47"/>
      <c r="F372" s="47"/>
      <c r="G372" s="47"/>
      <c r="H372" s="47"/>
    </row>
    <row r="373" spans="1:8" ht="14.25" customHeight="1">
      <c r="A373" s="47"/>
      <c r="B373" s="47"/>
      <c r="C373" s="47"/>
      <c r="D373" s="47"/>
      <c r="E373" s="47"/>
      <c r="F373" s="47"/>
      <c r="G373" s="47"/>
      <c r="H373" s="47"/>
    </row>
    <row r="374" spans="1:8" ht="14.25" customHeight="1">
      <c r="A374" s="47"/>
      <c r="B374" s="47"/>
      <c r="C374" s="47"/>
      <c r="D374" s="47"/>
      <c r="E374" s="47"/>
      <c r="F374" s="47"/>
      <c r="G374" s="47"/>
      <c r="H374" s="47"/>
    </row>
    <row r="375" spans="1:8" ht="14.25" customHeight="1">
      <c r="A375" s="47"/>
      <c r="B375" s="47"/>
      <c r="C375" s="47"/>
      <c r="D375" s="47"/>
      <c r="E375" s="47"/>
      <c r="F375" s="47"/>
      <c r="G375" s="47"/>
      <c r="H375" s="47"/>
    </row>
    <row r="376" spans="1:8" ht="14.25" customHeight="1">
      <c r="A376" s="47"/>
      <c r="B376" s="47"/>
      <c r="C376" s="47"/>
      <c r="D376" s="47"/>
      <c r="E376" s="47"/>
      <c r="F376" s="47"/>
      <c r="G376" s="47"/>
      <c r="H376" s="47"/>
    </row>
    <row r="377" spans="1:8" ht="14.25" customHeight="1">
      <c r="A377" s="47"/>
      <c r="B377" s="47"/>
      <c r="C377" s="47"/>
      <c r="D377" s="47"/>
      <c r="E377" s="47"/>
      <c r="F377" s="47"/>
      <c r="G377" s="47"/>
      <c r="H377" s="47"/>
    </row>
    <row r="378" spans="1:8" ht="14.25" customHeight="1">
      <c r="A378" s="47"/>
      <c r="B378" s="47"/>
      <c r="C378" s="47"/>
      <c r="D378" s="47"/>
      <c r="E378" s="47"/>
      <c r="F378" s="47"/>
      <c r="G378" s="47"/>
      <c r="H378" s="47"/>
    </row>
    <row r="379" spans="1:8" ht="14.25" customHeight="1">
      <c r="A379" s="47"/>
      <c r="B379" s="47"/>
      <c r="C379" s="47"/>
      <c r="D379" s="47"/>
      <c r="E379" s="47"/>
      <c r="F379" s="47"/>
      <c r="G379" s="47"/>
      <c r="H379" s="47"/>
    </row>
    <row r="380" spans="1:8" ht="14.25" customHeight="1">
      <c r="A380" s="47"/>
      <c r="B380" s="47"/>
      <c r="C380" s="47"/>
      <c r="D380" s="47"/>
      <c r="E380" s="47"/>
      <c r="F380" s="47"/>
      <c r="G380" s="47"/>
      <c r="H380" s="47"/>
    </row>
    <row r="381" spans="1:8" ht="14.25" customHeight="1">
      <c r="A381" s="47"/>
      <c r="B381" s="47"/>
      <c r="C381" s="47"/>
      <c r="D381" s="47"/>
      <c r="E381" s="47"/>
      <c r="F381" s="47"/>
      <c r="G381" s="47"/>
      <c r="H381" s="47"/>
    </row>
    <row r="382" spans="1:8" ht="14.25" customHeight="1">
      <c r="A382" s="47"/>
      <c r="B382" s="47"/>
      <c r="C382" s="47"/>
      <c r="D382" s="47"/>
      <c r="E382" s="47"/>
      <c r="F382" s="47"/>
      <c r="G382" s="47"/>
      <c r="H382" s="47"/>
    </row>
    <row r="383" spans="1:8" ht="14.25" customHeight="1">
      <c r="A383" s="47"/>
      <c r="B383" s="47"/>
      <c r="C383" s="47"/>
      <c r="D383" s="47"/>
      <c r="E383" s="47"/>
      <c r="F383" s="47"/>
      <c r="G383" s="47"/>
      <c r="H383" s="47"/>
    </row>
    <row r="384" spans="1:8" ht="14.25" customHeight="1">
      <c r="A384" s="47"/>
      <c r="B384" s="47"/>
      <c r="C384" s="47"/>
      <c r="D384" s="47"/>
      <c r="E384" s="47"/>
      <c r="F384" s="47"/>
      <c r="G384" s="47"/>
      <c r="H384" s="47"/>
    </row>
    <row r="385" spans="1:8" ht="14.25" customHeight="1">
      <c r="A385" s="47"/>
      <c r="B385" s="47"/>
      <c r="C385" s="47"/>
      <c r="D385" s="47"/>
      <c r="E385" s="47"/>
      <c r="F385" s="47"/>
      <c r="G385" s="47"/>
      <c r="H385" s="47"/>
    </row>
    <row r="386" spans="1:8" ht="14.25" customHeight="1">
      <c r="A386" s="47"/>
      <c r="B386" s="47"/>
      <c r="C386" s="47"/>
      <c r="D386" s="47"/>
      <c r="E386" s="47"/>
      <c r="F386" s="47"/>
      <c r="G386" s="47"/>
      <c r="H386" s="47"/>
    </row>
    <row r="387" spans="1:8" ht="14.25" customHeight="1">
      <c r="A387" s="47"/>
      <c r="B387" s="47"/>
      <c r="C387" s="47"/>
      <c r="D387" s="47"/>
      <c r="E387" s="47"/>
      <c r="F387" s="47"/>
      <c r="G387" s="47"/>
      <c r="H387" s="47"/>
    </row>
    <row r="388" spans="1:8" ht="14.25" customHeight="1">
      <c r="A388" s="47"/>
      <c r="B388" s="47"/>
      <c r="C388" s="47"/>
      <c r="D388" s="47"/>
      <c r="E388" s="47"/>
      <c r="F388" s="47"/>
      <c r="G388" s="47"/>
      <c r="H388" s="47"/>
    </row>
    <row r="389" spans="1:8" ht="14.25" customHeight="1">
      <c r="A389" s="47"/>
      <c r="B389" s="47"/>
      <c r="C389" s="47"/>
      <c r="D389" s="47"/>
      <c r="E389" s="47"/>
      <c r="F389" s="47"/>
      <c r="G389" s="47"/>
      <c r="H389" s="47"/>
    </row>
    <row r="390" spans="1:8" ht="14.25" customHeight="1">
      <c r="A390" s="47"/>
      <c r="B390" s="47"/>
      <c r="C390" s="47"/>
      <c r="D390" s="47"/>
      <c r="E390" s="47"/>
      <c r="F390" s="47"/>
      <c r="G390" s="47"/>
      <c r="H390" s="47"/>
    </row>
    <row r="391" spans="1:8" ht="14.25" customHeight="1">
      <c r="A391" s="47"/>
      <c r="B391" s="47"/>
      <c r="C391" s="47"/>
      <c r="D391" s="47"/>
      <c r="E391" s="47"/>
      <c r="F391" s="47"/>
      <c r="G391" s="47"/>
      <c r="H391" s="47"/>
    </row>
    <row r="392" spans="1:8" ht="14.25" customHeight="1">
      <c r="A392" s="47"/>
      <c r="B392" s="47"/>
      <c r="C392" s="47"/>
      <c r="D392" s="47"/>
      <c r="E392" s="47"/>
      <c r="F392" s="47"/>
      <c r="G392" s="47"/>
      <c r="H392" s="47"/>
    </row>
    <row r="393" spans="1:8" ht="14.25" customHeight="1">
      <c r="A393" s="47"/>
      <c r="B393" s="47"/>
      <c r="C393" s="47"/>
      <c r="D393" s="47"/>
      <c r="E393" s="47"/>
      <c r="F393" s="47"/>
      <c r="G393" s="47"/>
      <c r="H393" s="47"/>
    </row>
    <row r="394" spans="1:8" ht="14.25" customHeight="1">
      <c r="A394" s="47"/>
      <c r="B394" s="47"/>
      <c r="C394" s="47"/>
      <c r="D394" s="47"/>
      <c r="E394" s="47"/>
      <c r="F394" s="47"/>
      <c r="G394" s="47"/>
      <c r="H394" s="47"/>
    </row>
    <row r="395" spans="1:8" ht="14.25" customHeight="1">
      <c r="A395" s="47"/>
      <c r="B395" s="47"/>
      <c r="C395" s="47"/>
      <c r="D395" s="47"/>
      <c r="E395" s="47"/>
      <c r="F395" s="47"/>
      <c r="G395" s="47"/>
      <c r="H395" s="47"/>
    </row>
    <row r="396" spans="1:8" ht="14.25" customHeight="1">
      <c r="A396" s="47"/>
      <c r="B396" s="47"/>
      <c r="C396" s="47"/>
      <c r="D396" s="47"/>
      <c r="E396" s="47"/>
      <c r="F396" s="47"/>
      <c r="G396" s="47"/>
      <c r="H396" s="47"/>
    </row>
    <row r="397" spans="1:8" ht="14.25" customHeight="1">
      <c r="A397" s="47"/>
      <c r="B397" s="47"/>
      <c r="C397" s="47"/>
      <c r="D397" s="47"/>
      <c r="E397" s="47"/>
      <c r="F397" s="47"/>
      <c r="G397" s="47"/>
      <c r="H397" s="47"/>
    </row>
    <row r="398" spans="1:8" ht="14.25" customHeight="1">
      <c r="A398" s="47"/>
      <c r="B398" s="47"/>
      <c r="C398" s="47"/>
      <c r="D398" s="47"/>
      <c r="E398" s="47"/>
      <c r="F398" s="47"/>
      <c r="G398" s="47"/>
      <c r="H398" s="47"/>
    </row>
    <row r="399" spans="1:8" ht="14.25" customHeight="1">
      <c r="A399" s="47"/>
      <c r="B399" s="47"/>
      <c r="C399" s="47"/>
      <c r="D399" s="47"/>
      <c r="E399" s="47"/>
      <c r="F399" s="47"/>
      <c r="G399" s="47"/>
      <c r="H399" s="47"/>
    </row>
    <row r="400" spans="1:8" ht="14.25" customHeight="1">
      <c r="A400" s="47"/>
      <c r="B400" s="47"/>
      <c r="C400" s="47"/>
      <c r="D400" s="47"/>
      <c r="E400" s="47"/>
      <c r="F400" s="47"/>
      <c r="G400" s="47"/>
      <c r="H400" s="47"/>
    </row>
    <row r="401" spans="1:8" ht="14.25" customHeight="1">
      <c r="A401" s="47"/>
      <c r="B401" s="47"/>
      <c r="C401" s="47"/>
      <c r="D401" s="47"/>
      <c r="E401" s="47"/>
      <c r="F401" s="47"/>
      <c r="G401" s="47"/>
      <c r="H401" s="47"/>
    </row>
    <row r="402" spans="1:8" ht="14.25" customHeight="1">
      <c r="A402" s="47"/>
      <c r="B402" s="47"/>
      <c r="C402" s="47"/>
      <c r="D402" s="47"/>
      <c r="E402" s="47"/>
      <c r="F402" s="47"/>
      <c r="G402" s="47"/>
      <c r="H402" s="47"/>
    </row>
    <row r="403" spans="1:8" ht="14.25" customHeight="1">
      <c r="A403" s="47"/>
      <c r="B403" s="47"/>
      <c r="C403" s="47"/>
      <c r="D403" s="47"/>
      <c r="E403" s="47"/>
      <c r="F403" s="47"/>
      <c r="G403" s="47"/>
      <c r="H403" s="47"/>
    </row>
    <row r="404" spans="1:8" ht="14.25" customHeight="1">
      <c r="A404" s="47"/>
      <c r="B404" s="47"/>
      <c r="C404" s="47"/>
      <c r="D404" s="47"/>
      <c r="E404" s="47"/>
      <c r="F404" s="47"/>
      <c r="G404" s="47"/>
      <c r="H404" s="47"/>
    </row>
    <row r="405" spans="1:8" ht="14.25" customHeight="1">
      <c r="A405" s="47"/>
      <c r="B405" s="47"/>
      <c r="C405" s="47"/>
      <c r="D405" s="47"/>
      <c r="E405" s="47"/>
      <c r="F405" s="47"/>
      <c r="G405" s="47"/>
      <c r="H405" s="47"/>
    </row>
    <row r="406" spans="1:8" ht="14.25" customHeight="1">
      <c r="A406" s="47"/>
      <c r="B406" s="47"/>
      <c r="C406" s="47"/>
      <c r="D406" s="47"/>
      <c r="E406" s="47"/>
      <c r="F406" s="47"/>
      <c r="G406" s="47"/>
      <c r="H406" s="47"/>
    </row>
    <row r="407" spans="1:8" ht="14.25" customHeight="1">
      <c r="A407" s="47"/>
      <c r="B407" s="47"/>
      <c r="C407" s="47"/>
      <c r="D407" s="47"/>
      <c r="E407" s="47"/>
      <c r="F407" s="47"/>
      <c r="G407" s="47"/>
      <c r="H407" s="47"/>
    </row>
    <row r="408" spans="1:8" ht="14.25" customHeight="1">
      <c r="A408" s="47"/>
      <c r="B408" s="47"/>
      <c r="C408" s="47"/>
      <c r="D408" s="47"/>
      <c r="E408" s="47"/>
      <c r="F408" s="47"/>
      <c r="G408" s="47"/>
      <c r="H408" s="47"/>
    </row>
    <row r="409" spans="1:8" ht="14.25" customHeight="1">
      <c r="A409" s="47"/>
      <c r="B409" s="47"/>
      <c r="C409" s="47"/>
      <c r="D409" s="47"/>
      <c r="E409" s="47"/>
      <c r="F409" s="47"/>
      <c r="G409" s="47"/>
      <c r="H409" s="47"/>
    </row>
    <row r="410" spans="1:8" ht="14.25" customHeight="1">
      <c r="A410" s="47"/>
      <c r="B410" s="47"/>
      <c r="C410" s="47"/>
      <c r="D410" s="47"/>
      <c r="E410" s="47"/>
      <c r="F410" s="47"/>
      <c r="G410" s="47"/>
      <c r="H410" s="47"/>
    </row>
    <row r="411" spans="1:8" ht="14.25" customHeight="1">
      <c r="A411" s="47"/>
      <c r="B411" s="47"/>
      <c r="C411" s="47"/>
      <c r="D411" s="47"/>
      <c r="E411" s="47"/>
      <c r="F411" s="47"/>
      <c r="G411" s="47"/>
      <c r="H411" s="47"/>
    </row>
    <row r="412" spans="1:8" ht="14.25" customHeight="1">
      <c r="A412" s="47"/>
      <c r="B412" s="47"/>
      <c r="C412" s="47"/>
      <c r="D412" s="47"/>
      <c r="E412" s="47"/>
      <c r="F412" s="47"/>
      <c r="G412" s="47"/>
      <c r="H412" s="47"/>
    </row>
    <row r="413" spans="1:8" ht="14.25" customHeight="1">
      <c r="A413" s="47"/>
      <c r="B413" s="47"/>
      <c r="C413" s="47"/>
      <c r="D413" s="47"/>
      <c r="E413" s="47"/>
      <c r="F413" s="47"/>
      <c r="G413" s="47"/>
      <c r="H413" s="47"/>
    </row>
    <row r="414" spans="1:8" ht="14.25" customHeight="1">
      <c r="A414" s="47"/>
      <c r="B414" s="47"/>
      <c r="C414" s="47"/>
      <c r="D414" s="47"/>
      <c r="E414" s="47"/>
      <c r="F414" s="47"/>
      <c r="G414" s="47"/>
      <c r="H414" s="47"/>
    </row>
    <row r="415" spans="1:8" ht="14.25" customHeight="1">
      <c r="A415" s="47"/>
      <c r="B415" s="47"/>
      <c r="C415" s="47"/>
      <c r="D415" s="47"/>
      <c r="E415" s="47"/>
      <c r="F415" s="47"/>
      <c r="G415" s="47"/>
      <c r="H415" s="47"/>
    </row>
    <row r="416" spans="1:8" ht="14.25" customHeight="1">
      <c r="A416" s="47"/>
      <c r="B416" s="47"/>
      <c r="C416" s="47"/>
      <c r="D416" s="47"/>
      <c r="E416" s="47"/>
      <c r="F416" s="47"/>
      <c r="G416" s="47"/>
      <c r="H416" s="47"/>
    </row>
    <row r="417" spans="1:8" ht="14.25" customHeight="1">
      <c r="A417" s="47"/>
      <c r="B417" s="47"/>
      <c r="C417" s="47"/>
      <c r="D417" s="47"/>
      <c r="E417" s="47"/>
      <c r="F417" s="47"/>
      <c r="G417" s="47"/>
      <c r="H417" s="47"/>
    </row>
    <row r="418" spans="1:8" ht="14.25" customHeight="1">
      <c r="A418" s="47"/>
      <c r="B418" s="47"/>
      <c r="C418" s="47"/>
      <c r="D418" s="47"/>
      <c r="E418" s="47"/>
      <c r="F418" s="47"/>
      <c r="G418" s="47"/>
      <c r="H418" s="47"/>
    </row>
    <row r="419" spans="1:8" ht="14.25" customHeight="1">
      <c r="A419" s="47"/>
      <c r="B419" s="47"/>
      <c r="C419" s="47"/>
      <c r="D419" s="47"/>
      <c r="E419" s="47"/>
      <c r="F419" s="47"/>
      <c r="G419" s="47"/>
      <c r="H419" s="47"/>
    </row>
    <row r="420" spans="1:8" ht="14.25" customHeight="1">
      <c r="A420" s="47"/>
      <c r="B420" s="47"/>
      <c r="C420" s="47"/>
      <c r="D420" s="47"/>
      <c r="E420" s="47"/>
      <c r="F420" s="47"/>
      <c r="G420" s="47"/>
      <c r="H420" s="47"/>
    </row>
    <row r="421" spans="1:8" ht="14.25" customHeight="1">
      <c r="A421" s="47"/>
      <c r="B421" s="47"/>
      <c r="C421" s="47"/>
      <c r="D421" s="47"/>
      <c r="E421" s="47"/>
      <c r="F421" s="47"/>
      <c r="G421" s="47"/>
      <c r="H421" s="47"/>
    </row>
    <row r="422" spans="1:8" ht="14.25" customHeight="1">
      <c r="A422" s="47"/>
      <c r="B422" s="47"/>
      <c r="C422" s="47"/>
      <c r="D422" s="47"/>
      <c r="E422" s="47"/>
      <c r="F422" s="47"/>
      <c r="G422" s="47"/>
      <c r="H422" s="47"/>
    </row>
    <row r="423" spans="1:8" ht="14.25" customHeight="1">
      <c r="A423" s="47"/>
      <c r="B423" s="47"/>
      <c r="C423" s="47"/>
      <c r="D423" s="47"/>
      <c r="E423" s="47"/>
      <c r="F423" s="47"/>
      <c r="G423" s="47"/>
      <c r="H423" s="47"/>
    </row>
    <row r="424" spans="1:8" ht="14.25" customHeight="1">
      <c r="A424" s="47"/>
      <c r="B424" s="47"/>
      <c r="C424" s="47"/>
      <c r="D424" s="47"/>
      <c r="E424" s="47"/>
      <c r="F424" s="47"/>
      <c r="G424" s="47"/>
      <c r="H424" s="47"/>
    </row>
    <row r="425" spans="1:8" ht="14.25" customHeight="1">
      <c r="A425" s="47"/>
      <c r="B425" s="47"/>
      <c r="C425" s="47"/>
      <c r="D425" s="47"/>
      <c r="E425" s="47"/>
      <c r="F425" s="47"/>
      <c r="G425" s="47"/>
      <c r="H425" s="47"/>
    </row>
    <row r="426" spans="1:8" ht="14.25" customHeight="1">
      <c r="A426" s="47"/>
      <c r="B426" s="47"/>
      <c r="C426" s="47"/>
      <c r="D426" s="47"/>
      <c r="E426" s="47"/>
      <c r="F426" s="47"/>
      <c r="G426" s="47"/>
      <c r="H426" s="47"/>
    </row>
    <row r="427" spans="1:8" ht="14.25" customHeight="1">
      <c r="A427" s="47"/>
      <c r="B427" s="47"/>
      <c r="C427" s="47"/>
      <c r="D427" s="47"/>
      <c r="E427" s="47"/>
      <c r="F427" s="47"/>
      <c r="G427" s="47"/>
      <c r="H427" s="47"/>
    </row>
    <row r="428" spans="1:8" ht="14.25" customHeight="1">
      <c r="A428" s="47"/>
      <c r="B428" s="47"/>
      <c r="C428" s="47"/>
      <c r="D428" s="47"/>
      <c r="E428" s="47"/>
      <c r="F428" s="47"/>
      <c r="G428" s="47"/>
      <c r="H428" s="47"/>
    </row>
    <row r="429" spans="1:8" ht="14.25" customHeight="1">
      <c r="A429" s="47"/>
      <c r="B429" s="47"/>
      <c r="C429" s="47"/>
      <c r="D429" s="47"/>
      <c r="E429" s="47"/>
      <c r="F429" s="47"/>
      <c r="G429" s="47"/>
      <c r="H429" s="47"/>
    </row>
    <row r="430" spans="1:8" ht="14.25" customHeight="1">
      <c r="A430" s="47"/>
      <c r="B430" s="47"/>
      <c r="C430" s="47"/>
      <c r="D430" s="47"/>
      <c r="E430" s="47"/>
      <c r="F430" s="47"/>
      <c r="G430" s="47"/>
      <c r="H430" s="47"/>
    </row>
    <row r="431" spans="1:8" ht="14.25" customHeight="1">
      <c r="A431" s="47"/>
      <c r="B431" s="47"/>
      <c r="C431" s="47"/>
      <c r="D431" s="47"/>
      <c r="E431" s="47"/>
      <c r="F431" s="47"/>
      <c r="G431" s="47"/>
      <c r="H431" s="47"/>
    </row>
    <row r="432" spans="1:8" ht="14.25" customHeight="1">
      <c r="A432" s="47"/>
      <c r="B432" s="47"/>
      <c r="C432" s="47"/>
      <c r="D432" s="47"/>
      <c r="E432" s="47"/>
      <c r="F432" s="47"/>
      <c r="G432" s="47"/>
      <c r="H432" s="47"/>
    </row>
    <row r="433" spans="1:8" ht="14.25" customHeight="1">
      <c r="A433" s="47"/>
      <c r="B433" s="47"/>
      <c r="C433" s="47"/>
      <c r="D433" s="47"/>
      <c r="E433" s="47"/>
      <c r="F433" s="47"/>
      <c r="G433" s="47"/>
      <c r="H433" s="47"/>
    </row>
    <row r="434" spans="1:8" ht="14.25" customHeight="1">
      <c r="A434" s="47"/>
      <c r="B434" s="47"/>
      <c r="C434" s="47"/>
      <c r="D434" s="47"/>
      <c r="E434" s="47"/>
      <c r="F434" s="47"/>
      <c r="G434" s="47"/>
      <c r="H434" s="47"/>
    </row>
    <row r="435" spans="1:8" ht="14.25" customHeight="1">
      <c r="A435" s="47"/>
      <c r="B435" s="47"/>
      <c r="C435" s="47"/>
      <c r="D435" s="47"/>
      <c r="E435" s="47"/>
      <c r="F435" s="47"/>
      <c r="G435" s="47"/>
      <c r="H435" s="47"/>
    </row>
    <row r="436" spans="1:8" ht="14.25" customHeight="1">
      <c r="A436" s="47"/>
      <c r="B436" s="47"/>
      <c r="C436" s="47"/>
      <c r="D436" s="47"/>
      <c r="E436" s="47"/>
      <c r="F436" s="47"/>
      <c r="G436" s="47"/>
      <c r="H436" s="47"/>
    </row>
    <row r="437" spans="1:8" ht="14.25" customHeight="1">
      <c r="A437" s="47"/>
      <c r="B437" s="47"/>
      <c r="C437" s="47"/>
      <c r="D437" s="47"/>
      <c r="E437" s="47"/>
      <c r="F437" s="47"/>
      <c r="G437" s="47"/>
      <c r="H437" s="47"/>
    </row>
    <row r="438" spans="1:8" ht="14.25" customHeight="1">
      <c r="A438" s="47"/>
      <c r="B438" s="47"/>
      <c r="C438" s="47"/>
      <c r="D438" s="47"/>
      <c r="E438" s="47"/>
      <c r="F438" s="47"/>
      <c r="G438" s="47"/>
      <c r="H438" s="47"/>
    </row>
    <row r="439" spans="1:8" ht="14.25" customHeight="1">
      <c r="A439" s="47"/>
      <c r="B439" s="47"/>
      <c r="C439" s="47"/>
      <c r="D439" s="47"/>
      <c r="E439" s="47"/>
      <c r="F439" s="47"/>
      <c r="G439" s="47"/>
      <c r="H439" s="47"/>
    </row>
    <row r="440" spans="1:8" ht="14.25" customHeight="1">
      <c r="A440" s="47"/>
      <c r="B440" s="47"/>
      <c r="C440" s="47"/>
      <c r="D440" s="47"/>
      <c r="E440" s="47"/>
      <c r="F440" s="47"/>
      <c r="G440" s="47"/>
      <c r="H440" s="47"/>
    </row>
    <row r="441" spans="1:8" ht="14.25" customHeight="1">
      <c r="A441" s="47"/>
      <c r="B441" s="47"/>
      <c r="C441" s="47"/>
      <c r="D441" s="47"/>
      <c r="E441" s="47"/>
      <c r="F441" s="47"/>
      <c r="G441" s="47"/>
      <c r="H441" s="47"/>
    </row>
    <row r="442" spans="1:8" ht="14.25" customHeight="1">
      <c r="A442" s="47"/>
      <c r="B442" s="47"/>
      <c r="C442" s="47"/>
      <c r="D442" s="47"/>
      <c r="E442" s="47"/>
      <c r="F442" s="47"/>
      <c r="G442" s="47"/>
      <c r="H442" s="47"/>
    </row>
    <row r="443" spans="1:8" ht="14.25" customHeight="1">
      <c r="A443" s="47"/>
      <c r="B443" s="47"/>
      <c r="C443" s="47"/>
      <c r="D443" s="47"/>
      <c r="E443" s="47"/>
      <c r="F443" s="47"/>
      <c r="G443" s="47"/>
      <c r="H443" s="47"/>
    </row>
    <row r="444" spans="1:8" ht="14.25" customHeight="1">
      <c r="A444" s="47"/>
      <c r="B444" s="47"/>
      <c r="C444" s="47"/>
      <c r="D444" s="47"/>
      <c r="E444" s="47"/>
      <c r="F444" s="47"/>
      <c r="G444" s="47"/>
      <c r="H444" s="47"/>
    </row>
    <row r="445" spans="1:8" ht="14.25" customHeight="1">
      <c r="A445" s="47"/>
      <c r="B445" s="47"/>
      <c r="C445" s="47"/>
      <c r="D445" s="47"/>
      <c r="E445" s="47"/>
      <c r="F445" s="47"/>
      <c r="G445" s="47"/>
      <c r="H445" s="47"/>
    </row>
    <row r="446" spans="1:8" ht="14.25" customHeight="1">
      <c r="A446" s="47"/>
      <c r="B446" s="47"/>
      <c r="C446" s="47"/>
      <c r="D446" s="47"/>
      <c r="E446" s="47"/>
      <c r="F446" s="47"/>
      <c r="G446" s="47"/>
      <c r="H446" s="47"/>
    </row>
    <row r="447" spans="1:8" ht="14.25" customHeight="1">
      <c r="A447" s="47"/>
      <c r="B447" s="47"/>
      <c r="C447" s="47"/>
      <c r="D447" s="47"/>
      <c r="E447" s="47"/>
      <c r="F447" s="47"/>
      <c r="G447" s="47"/>
      <c r="H447" s="47"/>
    </row>
    <row r="448" spans="1:8" ht="14.25" customHeight="1">
      <c r="A448" s="47"/>
      <c r="B448" s="47"/>
      <c r="C448" s="47"/>
      <c r="D448" s="47"/>
      <c r="E448" s="47"/>
      <c r="F448" s="47"/>
      <c r="G448" s="47"/>
      <c r="H448" s="47"/>
    </row>
    <row r="449" spans="1:8" ht="14.25" customHeight="1">
      <c r="A449" s="47"/>
      <c r="B449" s="47"/>
      <c r="C449" s="47"/>
      <c r="D449" s="47"/>
      <c r="E449" s="47"/>
      <c r="F449" s="47"/>
      <c r="G449" s="47"/>
      <c r="H449" s="47"/>
    </row>
    <row r="450" spans="1:8" ht="14.25" customHeight="1">
      <c r="A450" s="47"/>
      <c r="B450" s="47"/>
      <c r="C450" s="47"/>
      <c r="D450" s="47"/>
      <c r="E450" s="47"/>
      <c r="F450" s="47"/>
      <c r="G450" s="47"/>
      <c r="H450" s="47"/>
    </row>
    <row r="451" spans="1:8" ht="14.25" customHeight="1">
      <c r="A451" s="47"/>
      <c r="B451" s="47"/>
      <c r="C451" s="47"/>
      <c r="D451" s="47"/>
      <c r="E451" s="47"/>
      <c r="F451" s="47"/>
      <c r="G451" s="47"/>
      <c r="H451" s="47"/>
    </row>
    <row r="452" spans="1:8" ht="14.25" customHeight="1">
      <c r="A452" s="47"/>
      <c r="B452" s="47"/>
      <c r="C452" s="47"/>
      <c r="D452" s="47"/>
      <c r="E452" s="47"/>
      <c r="F452" s="47"/>
      <c r="G452" s="47"/>
      <c r="H452" s="47"/>
    </row>
    <row r="453" spans="1:8" ht="14.25" customHeight="1">
      <c r="A453" s="47"/>
      <c r="B453" s="47"/>
      <c r="C453" s="47"/>
      <c r="D453" s="47"/>
      <c r="E453" s="47"/>
      <c r="F453" s="47"/>
      <c r="G453" s="47"/>
      <c r="H453" s="47"/>
    </row>
    <row r="454" spans="1:8" ht="14.25" customHeight="1">
      <c r="A454" s="47"/>
      <c r="B454" s="47"/>
      <c r="C454" s="47"/>
      <c r="D454" s="47"/>
      <c r="E454" s="47"/>
      <c r="F454" s="47"/>
      <c r="G454" s="47"/>
      <c r="H454" s="47"/>
    </row>
    <row r="455" spans="1:8" ht="14.25" customHeight="1">
      <c r="A455" s="47"/>
      <c r="B455" s="47"/>
      <c r="C455" s="47"/>
      <c r="D455" s="47"/>
      <c r="E455" s="47"/>
      <c r="F455" s="47"/>
      <c r="G455" s="47"/>
      <c r="H455" s="47"/>
    </row>
    <row r="456" spans="1:8" ht="14.25" customHeight="1">
      <c r="A456" s="47"/>
      <c r="B456" s="47"/>
      <c r="C456" s="47"/>
      <c r="D456" s="47"/>
      <c r="E456" s="47"/>
      <c r="F456" s="47"/>
      <c r="G456" s="47"/>
      <c r="H456" s="47"/>
    </row>
    <row r="457" spans="1:8" ht="14.25" customHeight="1">
      <c r="A457" s="47"/>
      <c r="B457" s="47"/>
      <c r="C457" s="47"/>
      <c r="D457" s="47"/>
      <c r="E457" s="47"/>
      <c r="F457" s="47"/>
      <c r="G457" s="47"/>
      <c r="H457" s="47"/>
    </row>
    <row r="458" spans="1:8" ht="14.25" customHeight="1">
      <c r="A458" s="47"/>
      <c r="B458" s="47"/>
      <c r="C458" s="47"/>
      <c r="D458" s="47"/>
      <c r="E458" s="47"/>
      <c r="F458" s="47"/>
      <c r="G458" s="47"/>
      <c r="H458" s="47"/>
    </row>
    <row r="459" spans="1:8" ht="14.25" customHeight="1">
      <c r="A459" s="47"/>
      <c r="B459" s="47"/>
      <c r="C459" s="47"/>
      <c r="D459" s="47"/>
      <c r="E459" s="47"/>
      <c r="F459" s="47"/>
      <c r="G459" s="47"/>
      <c r="H459" s="47"/>
    </row>
    <row r="460" spans="1:8" ht="14.25" customHeight="1">
      <c r="A460" s="47"/>
      <c r="B460" s="47"/>
      <c r="C460" s="47"/>
      <c r="D460" s="47"/>
      <c r="E460" s="47"/>
      <c r="F460" s="47"/>
      <c r="G460" s="47"/>
      <c r="H460" s="47"/>
    </row>
    <row r="461" spans="1:8" ht="14.25" customHeight="1">
      <c r="A461" s="47"/>
      <c r="B461" s="47"/>
      <c r="C461" s="47"/>
      <c r="D461" s="47"/>
      <c r="E461" s="47"/>
      <c r="F461" s="47"/>
      <c r="G461" s="47"/>
      <c r="H461" s="47"/>
    </row>
    <row r="462" spans="1:8" ht="14.25" customHeight="1">
      <c r="A462" s="47"/>
      <c r="B462" s="47"/>
      <c r="C462" s="47"/>
      <c r="D462" s="47"/>
      <c r="E462" s="47"/>
      <c r="F462" s="47"/>
      <c r="G462" s="47"/>
      <c r="H462" s="47"/>
    </row>
    <row r="463" spans="1:8" ht="14.25" customHeight="1">
      <c r="A463" s="47"/>
      <c r="B463" s="47"/>
      <c r="C463" s="47"/>
      <c r="D463" s="47"/>
      <c r="E463" s="47"/>
      <c r="F463" s="47"/>
      <c r="G463" s="47"/>
      <c r="H463" s="47"/>
    </row>
    <row r="464" spans="1:8" ht="14.25" customHeight="1">
      <c r="A464" s="47"/>
      <c r="B464" s="47"/>
      <c r="C464" s="47"/>
      <c r="D464" s="47"/>
      <c r="E464" s="47"/>
      <c r="F464" s="47"/>
      <c r="G464" s="47"/>
      <c r="H464" s="47"/>
    </row>
    <row r="465" spans="1:8" ht="14.25" customHeight="1">
      <c r="A465" s="47"/>
      <c r="B465" s="47"/>
      <c r="C465" s="47"/>
      <c r="D465" s="47"/>
      <c r="E465" s="47"/>
      <c r="F465" s="47"/>
      <c r="G465" s="47"/>
      <c r="H465" s="47"/>
    </row>
    <row r="466" spans="1:8" ht="14.25" customHeight="1">
      <c r="A466" s="47"/>
      <c r="B466" s="47"/>
      <c r="C466" s="47"/>
      <c r="D466" s="47"/>
      <c r="E466" s="47"/>
      <c r="F466" s="47"/>
      <c r="G466" s="47"/>
      <c r="H466" s="47"/>
    </row>
    <row r="467" spans="1:8" ht="14.25" customHeight="1">
      <c r="A467" s="47"/>
      <c r="B467" s="47"/>
      <c r="C467" s="47"/>
      <c r="D467" s="47"/>
      <c r="E467" s="47"/>
      <c r="F467" s="47"/>
      <c r="G467" s="47"/>
      <c r="H467" s="47"/>
    </row>
    <row r="468" spans="1:8" ht="14.25" customHeight="1">
      <c r="A468" s="47"/>
      <c r="B468" s="47"/>
      <c r="C468" s="47"/>
      <c r="D468" s="47"/>
      <c r="E468" s="47"/>
      <c r="F468" s="47"/>
      <c r="G468" s="47"/>
      <c r="H468" s="47"/>
    </row>
    <row r="469" spans="1:8" ht="14.25" customHeight="1">
      <c r="A469" s="47"/>
      <c r="B469" s="47"/>
      <c r="C469" s="47"/>
      <c r="D469" s="47"/>
      <c r="E469" s="47"/>
      <c r="F469" s="47"/>
      <c r="G469" s="47"/>
      <c r="H469" s="47"/>
    </row>
    <row r="470" spans="1:8" ht="14.25" customHeight="1">
      <c r="A470" s="47"/>
      <c r="B470" s="47"/>
      <c r="C470" s="47"/>
      <c r="D470" s="47"/>
      <c r="E470" s="47"/>
      <c r="F470" s="47"/>
      <c r="G470" s="47"/>
      <c r="H470" s="47"/>
    </row>
    <row r="471" spans="1:8" ht="14.25" customHeight="1">
      <c r="A471" s="47"/>
      <c r="B471" s="47"/>
      <c r="C471" s="47"/>
      <c r="D471" s="47"/>
      <c r="E471" s="47"/>
      <c r="F471" s="47"/>
      <c r="G471" s="47"/>
      <c r="H471" s="47"/>
    </row>
    <row r="472" spans="1:8" ht="14.25" customHeight="1">
      <c r="A472" s="47"/>
      <c r="B472" s="47"/>
      <c r="C472" s="47"/>
      <c r="D472" s="47"/>
      <c r="E472" s="47"/>
      <c r="F472" s="47"/>
      <c r="G472" s="47"/>
      <c r="H472" s="47"/>
    </row>
    <row r="473" spans="1:8" ht="14.25" customHeight="1">
      <c r="A473" s="47"/>
      <c r="B473" s="47"/>
      <c r="C473" s="47"/>
      <c r="D473" s="47"/>
      <c r="E473" s="47"/>
      <c r="F473" s="47"/>
      <c r="G473" s="47"/>
      <c r="H473" s="47"/>
    </row>
    <row r="474" spans="1:8" ht="14.25" customHeight="1">
      <c r="A474" s="47"/>
      <c r="B474" s="47"/>
      <c r="C474" s="47"/>
      <c r="D474" s="47"/>
      <c r="E474" s="47"/>
      <c r="F474" s="47"/>
      <c r="G474" s="47"/>
      <c r="H474" s="47"/>
    </row>
    <row r="475" spans="1:8" ht="14.25" customHeight="1">
      <c r="A475" s="47"/>
      <c r="B475" s="47"/>
      <c r="C475" s="47"/>
      <c r="D475" s="47"/>
      <c r="E475" s="47"/>
      <c r="F475" s="47"/>
      <c r="G475" s="47"/>
      <c r="H475" s="47"/>
    </row>
    <row r="476" spans="1:8" ht="14.25" customHeight="1">
      <c r="A476" s="47"/>
      <c r="B476" s="47"/>
      <c r="C476" s="47"/>
      <c r="D476" s="47"/>
      <c r="E476" s="47"/>
      <c r="F476" s="47"/>
      <c r="G476" s="47"/>
      <c r="H476" s="47"/>
    </row>
    <row r="477" spans="1:8" ht="14.25" customHeight="1">
      <c r="A477" s="47"/>
      <c r="B477" s="47"/>
      <c r="C477" s="47"/>
      <c r="D477" s="47"/>
      <c r="E477" s="47"/>
      <c r="F477" s="47"/>
      <c r="G477" s="47"/>
      <c r="H477" s="47"/>
    </row>
    <row r="478" spans="1:8" ht="14.25" customHeight="1">
      <c r="A478" s="47"/>
      <c r="B478" s="47"/>
      <c r="C478" s="47"/>
      <c r="D478" s="47"/>
      <c r="E478" s="47"/>
      <c r="F478" s="47"/>
      <c r="G478" s="47"/>
      <c r="H478" s="47"/>
    </row>
    <row r="479" spans="1:8" ht="14.25" customHeight="1">
      <c r="A479" s="47"/>
      <c r="B479" s="47"/>
      <c r="C479" s="47"/>
      <c r="D479" s="47"/>
      <c r="E479" s="47"/>
      <c r="F479" s="47"/>
      <c r="G479" s="47"/>
      <c r="H479" s="47"/>
    </row>
    <row r="480" spans="1:8" ht="14.25" customHeight="1">
      <c r="A480" s="47"/>
      <c r="B480" s="47"/>
      <c r="C480" s="47"/>
      <c r="D480" s="47"/>
      <c r="E480" s="47"/>
      <c r="F480" s="47"/>
      <c r="G480" s="47"/>
      <c r="H480" s="47"/>
    </row>
    <row r="481" spans="1:8" ht="14.25" customHeight="1">
      <c r="A481" s="47"/>
      <c r="B481" s="47"/>
      <c r="C481" s="47"/>
      <c r="D481" s="47"/>
      <c r="E481" s="47"/>
      <c r="F481" s="47"/>
      <c r="G481" s="47"/>
      <c r="H481" s="47"/>
    </row>
    <row r="482" spans="1:8" ht="14.25" customHeight="1">
      <c r="A482" s="47"/>
      <c r="B482" s="47"/>
      <c r="C482" s="47"/>
      <c r="D482" s="47"/>
      <c r="E482" s="47"/>
      <c r="F482" s="47"/>
      <c r="G482" s="47"/>
      <c r="H482" s="47"/>
    </row>
    <row r="483" spans="1:8" ht="14.25" customHeight="1">
      <c r="A483" s="47"/>
      <c r="B483" s="47"/>
      <c r="C483" s="47"/>
      <c r="D483" s="47"/>
      <c r="E483" s="47"/>
      <c r="F483" s="47"/>
      <c r="G483" s="47"/>
      <c r="H483" s="47"/>
    </row>
    <row r="484" spans="1:8" ht="14.25" customHeight="1">
      <c r="A484" s="47"/>
      <c r="B484" s="47"/>
      <c r="C484" s="47"/>
      <c r="D484" s="47"/>
      <c r="E484" s="47"/>
      <c r="F484" s="47"/>
      <c r="G484" s="47"/>
      <c r="H484" s="47"/>
    </row>
    <row r="485" spans="1:8" ht="14.25" customHeight="1">
      <c r="A485" s="47"/>
      <c r="B485" s="47"/>
      <c r="C485" s="47"/>
      <c r="D485" s="47"/>
      <c r="E485" s="47"/>
      <c r="F485" s="47"/>
      <c r="G485" s="47"/>
      <c r="H485" s="47"/>
    </row>
    <row r="486" spans="1:8" ht="14.25" customHeight="1">
      <c r="A486" s="47"/>
      <c r="B486" s="47"/>
      <c r="C486" s="47"/>
      <c r="D486" s="47"/>
      <c r="E486" s="47"/>
      <c r="F486" s="47"/>
      <c r="G486" s="47"/>
      <c r="H486" s="47"/>
    </row>
    <row r="487" spans="1:8" ht="14.25" customHeight="1">
      <c r="A487" s="47"/>
      <c r="B487" s="47"/>
      <c r="C487" s="47"/>
      <c r="D487" s="47"/>
      <c r="E487" s="47"/>
      <c r="F487" s="47"/>
      <c r="G487" s="47"/>
      <c r="H487" s="47"/>
    </row>
    <row r="488" spans="1:8" ht="14.25" customHeight="1">
      <c r="A488" s="47"/>
      <c r="B488" s="47"/>
      <c r="C488" s="47"/>
      <c r="D488" s="47"/>
      <c r="E488" s="47"/>
      <c r="F488" s="47"/>
      <c r="G488" s="47"/>
      <c r="H488" s="47"/>
    </row>
    <row r="489" spans="1:8" ht="14.25" customHeight="1">
      <c r="A489" s="47"/>
      <c r="B489" s="47"/>
      <c r="C489" s="47"/>
      <c r="D489" s="47"/>
      <c r="E489" s="47"/>
      <c r="F489" s="47"/>
      <c r="G489" s="47"/>
      <c r="H489" s="47"/>
    </row>
    <row r="490" spans="1:8" ht="14.25" customHeight="1">
      <c r="A490" s="47"/>
      <c r="B490" s="47"/>
      <c r="C490" s="47"/>
      <c r="D490" s="47"/>
      <c r="E490" s="47"/>
      <c r="F490" s="47"/>
      <c r="G490" s="47"/>
      <c r="H490" s="47"/>
    </row>
    <row r="491" spans="1:8" ht="14.25" customHeight="1">
      <c r="A491" s="47"/>
      <c r="B491" s="47"/>
      <c r="C491" s="47"/>
      <c r="D491" s="47"/>
      <c r="E491" s="47"/>
      <c r="F491" s="47"/>
      <c r="G491" s="47"/>
      <c r="H491" s="47"/>
    </row>
    <row r="492" spans="1:8" ht="14.25" customHeight="1">
      <c r="A492" s="47"/>
      <c r="B492" s="47"/>
      <c r="C492" s="47"/>
      <c r="D492" s="47"/>
      <c r="E492" s="47"/>
      <c r="F492" s="47"/>
      <c r="G492" s="47"/>
      <c r="H492" s="47"/>
    </row>
    <row r="493" spans="1:8" ht="14.25" customHeight="1">
      <c r="A493" s="47"/>
      <c r="B493" s="47"/>
      <c r="C493" s="47"/>
      <c r="D493" s="47"/>
      <c r="E493" s="47"/>
      <c r="F493" s="47"/>
      <c r="G493" s="47"/>
      <c r="H493" s="47"/>
    </row>
    <row r="494" spans="1:8" ht="14.25" customHeight="1">
      <c r="A494" s="47"/>
      <c r="B494" s="47"/>
      <c r="C494" s="47"/>
      <c r="D494" s="47"/>
      <c r="E494" s="47"/>
      <c r="F494" s="47"/>
      <c r="G494" s="47"/>
      <c r="H494" s="47"/>
    </row>
    <row r="495" spans="1:8" ht="14.25" customHeight="1">
      <c r="A495" s="47"/>
      <c r="B495" s="47"/>
      <c r="C495" s="47"/>
      <c r="D495" s="47"/>
      <c r="E495" s="47"/>
      <c r="F495" s="47"/>
      <c r="G495" s="47"/>
      <c r="H495" s="47"/>
    </row>
    <row r="496" spans="1:8" ht="14.25" customHeight="1">
      <c r="A496" s="47"/>
      <c r="B496" s="47"/>
      <c r="C496" s="47"/>
      <c r="D496" s="47"/>
      <c r="E496" s="47"/>
      <c r="F496" s="47"/>
      <c r="G496" s="47"/>
      <c r="H496" s="47"/>
    </row>
    <row r="497" spans="1:8" ht="14.25" customHeight="1">
      <c r="A497" s="47"/>
      <c r="B497" s="47"/>
      <c r="C497" s="47"/>
      <c r="D497" s="47"/>
      <c r="E497" s="47"/>
      <c r="F497" s="47"/>
      <c r="G497" s="47"/>
      <c r="H497" s="47"/>
    </row>
    <row r="498" spans="1:8" ht="14.25" customHeight="1">
      <c r="A498" s="47"/>
      <c r="B498" s="47"/>
      <c r="C498" s="47"/>
      <c r="D498" s="47"/>
      <c r="E498" s="47"/>
      <c r="F498" s="47"/>
      <c r="G498" s="47"/>
      <c r="H498" s="47"/>
    </row>
    <row r="499" spans="1:8" ht="14.25" customHeight="1">
      <c r="A499" s="47"/>
      <c r="B499" s="47"/>
      <c r="C499" s="47"/>
      <c r="D499" s="47"/>
      <c r="E499" s="47"/>
      <c r="F499" s="47"/>
      <c r="G499" s="47"/>
      <c r="H499" s="47"/>
    </row>
    <row r="500" spans="1:8" ht="14.25" customHeight="1">
      <c r="A500" s="47"/>
      <c r="B500" s="47"/>
      <c r="C500" s="47"/>
      <c r="D500" s="47"/>
      <c r="E500" s="47"/>
      <c r="F500" s="47"/>
      <c r="G500" s="47"/>
      <c r="H500" s="47"/>
    </row>
    <row r="501" spans="1:8" ht="14.25" customHeight="1">
      <c r="A501" s="47"/>
      <c r="B501" s="47"/>
      <c r="C501" s="47"/>
      <c r="D501" s="47"/>
      <c r="E501" s="47"/>
      <c r="F501" s="47"/>
      <c r="G501" s="47"/>
      <c r="H501" s="47"/>
    </row>
    <row r="502" spans="1:8" ht="14.25" customHeight="1">
      <c r="A502" s="47"/>
      <c r="B502" s="47"/>
      <c r="C502" s="47"/>
      <c r="D502" s="47"/>
      <c r="E502" s="47"/>
      <c r="F502" s="47"/>
      <c r="G502" s="47"/>
      <c r="H502" s="47"/>
    </row>
    <row r="503" spans="1:8" ht="14.25" customHeight="1">
      <c r="A503" s="47"/>
      <c r="B503" s="47"/>
      <c r="C503" s="47"/>
      <c r="D503" s="47"/>
      <c r="E503" s="47"/>
      <c r="F503" s="47"/>
      <c r="G503" s="47"/>
      <c r="H503" s="47"/>
    </row>
    <row r="504" spans="1:8" ht="14.25" customHeight="1">
      <c r="A504" s="47"/>
      <c r="B504" s="47"/>
      <c r="C504" s="47"/>
      <c r="D504" s="47"/>
      <c r="E504" s="47"/>
      <c r="F504" s="47"/>
      <c r="G504" s="47"/>
      <c r="H504" s="47"/>
    </row>
    <row r="505" spans="1:8" ht="14.25" customHeight="1">
      <c r="A505" s="47"/>
      <c r="B505" s="47"/>
      <c r="C505" s="47"/>
      <c r="D505" s="47"/>
      <c r="E505" s="47"/>
      <c r="F505" s="47"/>
      <c r="G505" s="47"/>
      <c r="H505" s="47"/>
    </row>
    <row r="506" spans="1:8" ht="14.25" customHeight="1">
      <c r="A506" s="47"/>
      <c r="B506" s="47"/>
      <c r="C506" s="47"/>
      <c r="D506" s="47"/>
      <c r="E506" s="47"/>
      <c r="F506" s="47"/>
      <c r="G506" s="47"/>
      <c r="H506" s="47"/>
    </row>
    <row r="507" spans="1:8" ht="14.25" customHeight="1">
      <c r="A507" s="47"/>
      <c r="B507" s="47"/>
      <c r="C507" s="47"/>
      <c r="D507" s="47"/>
      <c r="E507" s="47"/>
      <c r="F507" s="47"/>
      <c r="G507" s="47"/>
      <c r="H507" s="47"/>
    </row>
    <row r="508" spans="1:8" ht="14.25" customHeight="1">
      <c r="A508" s="47"/>
      <c r="B508" s="47"/>
      <c r="C508" s="47"/>
      <c r="D508" s="47"/>
      <c r="E508" s="47"/>
      <c r="F508" s="47"/>
      <c r="G508" s="47"/>
      <c r="H508" s="47"/>
    </row>
    <row r="509" spans="1:8" ht="14.25" customHeight="1">
      <c r="A509" s="47"/>
      <c r="B509" s="47"/>
      <c r="C509" s="47"/>
      <c r="D509" s="47"/>
      <c r="E509" s="47"/>
      <c r="F509" s="47"/>
      <c r="G509" s="47"/>
      <c r="H509" s="47"/>
    </row>
    <row r="510" spans="1:8" ht="14.25" customHeight="1">
      <c r="A510" s="47"/>
      <c r="B510" s="47"/>
      <c r="C510" s="47"/>
      <c r="D510" s="47"/>
      <c r="E510" s="47"/>
      <c r="F510" s="47"/>
      <c r="G510" s="47"/>
      <c r="H510" s="47"/>
    </row>
    <row r="511" spans="1:8" ht="14.25" customHeight="1">
      <c r="A511" s="47"/>
      <c r="B511" s="47"/>
      <c r="C511" s="47"/>
      <c r="D511" s="47"/>
      <c r="E511" s="47"/>
      <c r="F511" s="47"/>
      <c r="G511" s="47"/>
      <c r="H511" s="47"/>
    </row>
    <row r="512" spans="1:8" ht="14.25" customHeight="1">
      <c r="A512" s="47"/>
      <c r="B512" s="47"/>
      <c r="C512" s="47"/>
      <c r="D512" s="47"/>
      <c r="E512" s="47"/>
      <c r="F512" s="47"/>
      <c r="G512" s="47"/>
      <c r="H512" s="47"/>
    </row>
    <row r="513" spans="1:8" ht="14.25" customHeight="1">
      <c r="A513" s="47"/>
      <c r="B513" s="47"/>
      <c r="C513" s="47"/>
      <c r="D513" s="47"/>
      <c r="E513" s="47"/>
      <c r="F513" s="47"/>
      <c r="G513" s="47"/>
      <c r="H513" s="47"/>
    </row>
    <row r="514" spans="1:8" ht="14.25" customHeight="1">
      <c r="A514" s="47"/>
      <c r="B514" s="47"/>
      <c r="C514" s="47"/>
      <c r="D514" s="47"/>
      <c r="E514" s="47"/>
      <c r="F514" s="47"/>
      <c r="G514" s="47"/>
      <c r="H514" s="47"/>
    </row>
    <row r="515" spans="1:8" ht="14.25" customHeight="1">
      <c r="A515" s="47"/>
      <c r="B515" s="47"/>
      <c r="C515" s="47"/>
      <c r="D515" s="47"/>
      <c r="E515" s="47"/>
      <c r="F515" s="47"/>
      <c r="G515" s="47"/>
      <c r="H515" s="47"/>
    </row>
    <row r="516" spans="1:8" ht="14.25" customHeight="1">
      <c r="A516" s="47"/>
      <c r="B516" s="47"/>
      <c r="C516" s="47"/>
      <c r="D516" s="47"/>
      <c r="E516" s="47"/>
      <c r="F516" s="47"/>
      <c r="G516" s="47"/>
      <c r="H516" s="47"/>
    </row>
    <row r="517" spans="1:8" ht="14.25" customHeight="1">
      <c r="A517" s="47"/>
      <c r="B517" s="47"/>
      <c r="C517" s="47"/>
      <c r="D517" s="47"/>
      <c r="E517" s="47"/>
      <c r="F517" s="47"/>
      <c r="G517" s="47"/>
      <c r="H517" s="47"/>
    </row>
    <row r="518" spans="1:8" ht="14.25" customHeight="1">
      <c r="A518" s="47"/>
      <c r="B518" s="47"/>
      <c r="C518" s="47"/>
      <c r="D518" s="47"/>
      <c r="E518" s="47"/>
      <c r="F518" s="47"/>
      <c r="G518" s="47"/>
      <c r="H518" s="47"/>
    </row>
    <row r="519" spans="1:8" ht="14.25" customHeight="1">
      <c r="A519" s="47"/>
      <c r="B519" s="47"/>
      <c r="C519" s="47"/>
      <c r="D519" s="47"/>
      <c r="E519" s="47"/>
      <c r="F519" s="47"/>
      <c r="G519" s="47"/>
      <c r="H519" s="47"/>
    </row>
    <row r="520" spans="1:8" ht="14.25" customHeight="1">
      <c r="A520" s="47"/>
      <c r="B520" s="47"/>
      <c r="C520" s="47"/>
      <c r="D520" s="47"/>
      <c r="E520" s="47"/>
      <c r="F520" s="47"/>
      <c r="G520" s="47"/>
      <c r="H520" s="47"/>
    </row>
    <row r="521" spans="1:8" ht="14.25" customHeight="1">
      <c r="A521" s="47"/>
      <c r="B521" s="47"/>
      <c r="C521" s="47"/>
      <c r="D521" s="47"/>
      <c r="E521" s="47"/>
      <c r="F521" s="47"/>
      <c r="G521" s="47"/>
      <c r="H521" s="47"/>
    </row>
    <row r="522" spans="1:8" ht="14.25" customHeight="1">
      <c r="A522" s="47"/>
      <c r="B522" s="47"/>
      <c r="C522" s="47"/>
      <c r="D522" s="47"/>
      <c r="E522" s="47"/>
      <c r="F522" s="47"/>
      <c r="G522" s="47"/>
      <c r="H522" s="47"/>
    </row>
    <row r="523" spans="1:8" ht="14.25" customHeight="1">
      <c r="A523" s="47"/>
      <c r="B523" s="47"/>
      <c r="C523" s="47"/>
      <c r="D523" s="47"/>
      <c r="E523" s="47"/>
      <c r="F523" s="47"/>
      <c r="G523" s="47"/>
      <c r="H523" s="47"/>
    </row>
    <row r="524" spans="1:8" ht="14.25" customHeight="1">
      <c r="A524" s="47"/>
      <c r="B524" s="47"/>
      <c r="C524" s="47"/>
      <c r="D524" s="47"/>
      <c r="E524" s="47"/>
      <c r="F524" s="47"/>
      <c r="G524" s="47"/>
      <c r="H524" s="47"/>
    </row>
    <row r="525" spans="1:8" ht="14.25" customHeight="1">
      <c r="A525" s="47"/>
      <c r="B525" s="47"/>
      <c r="C525" s="47"/>
      <c r="D525" s="47"/>
      <c r="E525" s="47"/>
      <c r="F525" s="47"/>
      <c r="G525" s="47"/>
      <c r="H525" s="47"/>
    </row>
    <row r="526" spans="1:8" ht="14.25" customHeight="1">
      <c r="A526" s="47"/>
      <c r="B526" s="47"/>
      <c r="C526" s="47"/>
      <c r="D526" s="47"/>
      <c r="E526" s="47"/>
      <c r="F526" s="47"/>
      <c r="G526" s="47"/>
      <c r="H526" s="47"/>
    </row>
    <row r="527" spans="1:8" ht="14.25" customHeight="1">
      <c r="A527" s="47"/>
      <c r="B527" s="47"/>
      <c r="C527" s="47"/>
      <c r="D527" s="47"/>
      <c r="E527" s="47"/>
      <c r="F527" s="47"/>
      <c r="G527" s="47"/>
      <c r="H527" s="47"/>
    </row>
    <row r="528" spans="1:8" ht="14.25" customHeight="1">
      <c r="A528" s="47"/>
      <c r="B528" s="47"/>
      <c r="C528" s="47"/>
      <c r="D528" s="47"/>
      <c r="E528" s="47"/>
      <c r="F528" s="47"/>
      <c r="G528" s="47"/>
      <c r="H528" s="47"/>
    </row>
    <row r="529" spans="1:8" ht="14.25" customHeight="1">
      <c r="A529" s="47"/>
      <c r="B529" s="47"/>
      <c r="C529" s="47"/>
      <c r="D529" s="47"/>
      <c r="E529" s="47"/>
      <c r="F529" s="47"/>
      <c r="G529" s="47"/>
      <c r="H529" s="47"/>
    </row>
    <row r="530" spans="1:8" ht="14.25" customHeight="1">
      <c r="A530" s="47"/>
      <c r="B530" s="47"/>
      <c r="C530" s="47"/>
      <c r="D530" s="47"/>
      <c r="E530" s="47"/>
      <c r="F530" s="47"/>
      <c r="G530" s="47"/>
      <c r="H530" s="47"/>
    </row>
    <row r="531" spans="1:8" ht="14.25" customHeight="1">
      <c r="A531" s="47"/>
      <c r="B531" s="47"/>
      <c r="C531" s="47"/>
      <c r="D531" s="47"/>
      <c r="E531" s="47"/>
      <c r="F531" s="47"/>
      <c r="G531" s="47"/>
      <c r="H531" s="47"/>
    </row>
    <row r="532" spans="1:8" ht="14.25" customHeight="1">
      <c r="A532" s="47"/>
      <c r="B532" s="47"/>
      <c r="C532" s="47"/>
      <c r="D532" s="47"/>
      <c r="E532" s="47"/>
      <c r="F532" s="47"/>
      <c r="G532" s="47"/>
      <c r="H532" s="47"/>
    </row>
    <row r="533" spans="1:8" ht="14.25" customHeight="1">
      <c r="A533" s="47"/>
      <c r="B533" s="47"/>
      <c r="C533" s="47"/>
      <c r="D533" s="47"/>
      <c r="E533" s="47"/>
      <c r="F533" s="47"/>
      <c r="G533" s="47"/>
      <c r="H533" s="47"/>
    </row>
    <row r="534" spans="1:8" ht="14.25" customHeight="1">
      <c r="A534" s="47"/>
      <c r="B534" s="47"/>
      <c r="C534" s="47"/>
      <c r="D534" s="47"/>
      <c r="E534" s="47"/>
      <c r="F534" s="47"/>
      <c r="G534" s="47"/>
      <c r="H534" s="47"/>
    </row>
    <row r="535" spans="1:8" ht="14.25" customHeight="1">
      <c r="A535" s="47"/>
      <c r="B535" s="47"/>
      <c r="C535" s="47"/>
      <c r="D535" s="47"/>
      <c r="E535" s="47"/>
      <c r="F535" s="47"/>
      <c r="G535" s="47"/>
      <c r="H535" s="47"/>
    </row>
    <row r="536" spans="1:8" ht="14.25" customHeight="1">
      <c r="A536" s="47"/>
      <c r="B536" s="47"/>
      <c r="C536" s="47"/>
      <c r="D536" s="47"/>
      <c r="E536" s="47"/>
      <c r="F536" s="47"/>
      <c r="G536" s="47"/>
      <c r="H536" s="47"/>
    </row>
    <row r="537" spans="1:8" ht="14.25" customHeight="1">
      <c r="A537" s="47"/>
      <c r="B537" s="47"/>
      <c r="C537" s="47"/>
      <c r="D537" s="47"/>
      <c r="E537" s="47"/>
      <c r="F537" s="47"/>
      <c r="G537" s="47"/>
      <c r="H537" s="47"/>
    </row>
    <row r="538" spans="1:8" ht="14.25" customHeight="1">
      <c r="A538" s="47"/>
      <c r="B538" s="47"/>
      <c r="C538" s="47"/>
      <c r="D538" s="47"/>
      <c r="E538" s="47"/>
      <c r="F538" s="47"/>
      <c r="G538" s="47"/>
      <c r="H538" s="47"/>
    </row>
    <row r="539" spans="1:8" ht="14.25" customHeight="1">
      <c r="A539" s="47"/>
      <c r="B539" s="47"/>
      <c r="C539" s="47"/>
      <c r="D539" s="47"/>
      <c r="E539" s="47"/>
      <c r="F539" s="47"/>
      <c r="G539" s="47"/>
      <c r="H539" s="47"/>
    </row>
    <row r="540" spans="1:8" ht="14.25" customHeight="1">
      <c r="A540" s="47"/>
      <c r="B540" s="47"/>
      <c r="C540" s="47"/>
      <c r="D540" s="47"/>
      <c r="E540" s="47"/>
      <c r="F540" s="47"/>
      <c r="G540" s="47"/>
      <c r="H540" s="47"/>
    </row>
    <row r="541" spans="1:8" ht="14.25" customHeight="1">
      <c r="A541" s="47"/>
      <c r="B541" s="47"/>
      <c r="C541" s="47"/>
      <c r="D541" s="47"/>
      <c r="E541" s="47"/>
      <c r="F541" s="47"/>
      <c r="G541" s="47"/>
      <c r="H541" s="47"/>
    </row>
    <row r="542" spans="1:8" ht="14.25" customHeight="1">
      <c r="A542" s="47"/>
      <c r="B542" s="47"/>
      <c r="C542" s="47"/>
      <c r="D542" s="47"/>
      <c r="E542" s="47"/>
      <c r="F542" s="47"/>
      <c r="G542" s="47"/>
      <c r="H542" s="47"/>
    </row>
    <row r="543" spans="1:8" ht="14.25" customHeight="1">
      <c r="A543" s="47"/>
      <c r="B543" s="47"/>
      <c r="C543" s="47"/>
      <c r="D543" s="47"/>
      <c r="E543" s="47"/>
      <c r="F543" s="47"/>
      <c r="G543" s="47"/>
      <c r="H543" s="47"/>
    </row>
    <row r="544" spans="1:8" ht="14.25" customHeight="1">
      <c r="A544" s="47"/>
      <c r="B544" s="47"/>
      <c r="C544" s="47"/>
      <c r="D544" s="47"/>
      <c r="E544" s="47"/>
      <c r="F544" s="47"/>
      <c r="G544" s="47"/>
      <c r="H544" s="47"/>
    </row>
    <row r="545" spans="1:8" ht="14.25" customHeight="1">
      <c r="A545" s="47"/>
      <c r="B545" s="47"/>
      <c r="C545" s="47"/>
      <c r="D545" s="47"/>
      <c r="E545" s="47"/>
      <c r="F545" s="47"/>
      <c r="G545" s="47"/>
      <c r="H545" s="47"/>
    </row>
    <row r="546" spans="1:8" ht="14.25" customHeight="1">
      <c r="A546" s="47"/>
      <c r="B546" s="47"/>
      <c r="C546" s="47"/>
      <c r="D546" s="47"/>
      <c r="E546" s="47"/>
      <c r="F546" s="47"/>
      <c r="G546" s="47"/>
      <c r="H546" s="47"/>
    </row>
    <row r="547" spans="1:8" ht="14.25" customHeight="1">
      <c r="A547" s="47"/>
      <c r="B547" s="47"/>
      <c r="C547" s="47"/>
      <c r="D547" s="47"/>
      <c r="E547" s="47"/>
      <c r="F547" s="47"/>
      <c r="G547" s="47"/>
      <c r="H547" s="47"/>
    </row>
    <row r="548" spans="1:8" ht="14.25" customHeight="1">
      <c r="A548" s="47"/>
      <c r="B548" s="47"/>
      <c r="C548" s="47"/>
      <c r="D548" s="47"/>
      <c r="E548" s="47"/>
      <c r="F548" s="47"/>
      <c r="G548" s="47"/>
      <c r="H548" s="47"/>
    </row>
    <row r="549" spans="1:8" ht="14.25" customHeight="1">
      <c r="A549" s="47"/>
      <c r="B549" s="47"/>
      <c r="C549" s="47"/>
      <c r="D549" s="47"/>
      <c r="E549" s="47"/>
      <c r="F549" s="47"/>
      <c r="G549" s="47"/>
      <c r="H549" s="47"/>
    </row>
    <row r="550" spans="1:8" ht="14.25" customHeight="1">
      <c r="A550" s="47"/>
      <c r="B550" s="47"/>
      <c r="C550" s="47"/>
      <c r="D550" s="47"/>
      <c r="E550" s="47"/>
      <c r="F550" s="47"/>
      <c r="G550" s="47"/>
      <c r="H550" s="47"/>
    </row>
    <row r="551" spans="1:8" ht="14.25" customHeight="1">
      <c r="A551" s="47"/>
      <c r="B551" s="47"/>
      <c r="C551" s="47"/>
      <c r="D551" s="47"/>
      <c r="E551" s="47"/>
      <c r="F551" s="47"/>
      <c r="G551" s="47"/>
      <c r="H551" s="47"/>
    </row>
    <row r="552" spans="1:8" ht="14.25" customHeight="1">
      <c r="A552" s="47"/>
      <c r="B552" s="47"/>
      <c r="C552" s="47"/>
      <c r="D552" s="47"/>
      <c r="E552" s="47"/>
      <c r="F552" s="47"/>
      <c r="G552" s="47"/>
      <c r="H552" s="47"/>
    </row>
    <row r="553" spans="1:8" ht="14.25" customHeight="1">
      <c r="A553" s="47"/>
      <c r="B553" s="47"/>
      <c r="C553" s="47"/>
      <c r="D553" s="47"/>
      <c r="E553" s="47"/>
      <c r="F553" s="47"/>
      <c r="G553" s="47"/>
      <c r="H553" s="47"/>
    </row>
    <row r="554" spans="1:8" ht="14.25" customHeight="1">
      <c r="A554" s="47"/>
      <c r="B554" s="47"/>
      <c r="C554" s="47"/>
      <c r="D554" s="47"/>
      <c r="E554" s="47"/>
      <c r="F554" s="47"/>
      <c r="G554" s="47"/>
      <c r="H554" s="47"/>
    </row>
    <row r="555" spans="1:8" ht="14.25" customHeight="1">
      <c r="A555" s="47"/>
      <c r="B555" s="47"/>
      <c r="C555" s="47"/>
      <c r="D555" s="47"/>
      <c r="E555" s="47"/>
      <c r="F555" s="47"/>
      <c r="G555" s="47"/>
      <c r="H555" s="47"/>
    </row>
    <row r="556" spans="1:8" ht="14.25" customHeight="1">
      <c r="A556" s="47"/>
      <c r="B556" s="47"/>
      <c r="C556" s="47"/>
      <c r="D556" s="47"/>
      <c r="E556" s="47"/>
      <c r="F556" s="47"/>
      <c r="G556" s="47"/>
      <c r="H556" s="47"/>
    </row>
    <row r="557" spans="1:8" ht="14.25" customHeight="1">
      <c r="A557" s="47"/>
      <c r="B557" s="47"/>
      <c r="C557" s="47"/>
      <c r="D557" s="47"/>
      <c r="E557" s="47"/>
      <c r="F557" s="47"/>
      <c r="G557" s="47"/>
      <c r="H557" s="47"/>
    </row>
    <row r="558" spans="1:8" ht="14.25" customHeight="1">
      <c r="A558" s="47"/>
      <c r="B558" s="47"/>
      <c r="C558" s="47"/>
      <c r="D558" s="47"/>
      <c r="E558" s="47"/>
      <c r="F558" s="47"/>
      <c r="G558" s="47"/>
      <c r="H558" s="47"/>
    </row>
    <row r="559" spans="1:8" ht="14.25" customHeight="1">
      <c r="A559" s="47"/>
      <c r="B559" s="47"/>
      <c r="C559" s="47"/>
      <c r="D559" s="47"/>
      <c r="E559" s="47"/>
      <c r="F559" s="47"/>
      <c r="G559" s="47"/>
      <c r="H559" s="47"/>
    </row>
    <row r="560" spans="1:8" ht="14.25" customHeight="1">
      <c r="A560" s="47"/>
      <c r="B560" s="47"/>
      <c r="C560" s="47"/>
      <c r="D560" s="47"/>
      <c r="E560" s="47"/>
      <c r="F560" s="47"/>
      <c r="G560" s="47"/>
      <c r="H560" s="47"/>
    </row>
    <row r="561" spans="1:8" ht="14.25" customHeight="1">
      <c r="A561" s="47"/>
      <c r="B561" s="47"/>
      <c r="C561" s="47"/>
      <c r="D561" s="47"/>
      <c r="E561" s="47"/>
      <c r="F561" s="47"/>
      <c r="G561" s="47"/>
      <c r="H561" s="47"/>
    </row>
    <row r="562" spans="1:8" ht="14.25" customHeight="1">
      <c r="A562" s="47"/>
      <c r="B562" s="47"/>
      <c r="C562" s="47"/>
      <c r="D562" s="47"/>
      <c r="E562" s="47"/>
      <c r="F562" s="47"/>
      <c r="G562" s="47"/>
      <c r="H562" s="47"/>
    </row>
    <row r="563" spans="1:8" ht="14.25" customHeight="1">
      <c r="A563" s="47"/>
      <c r="B563" s="47"/>
      <c r="C563" s="47"/>
      <c r="D563" s="47"/>
      <c r="E563" s="47"/>
      <c r="F563" s="47"/>
      <c r="G563" s="47"/>
      <c r="H563" s="47"/>
    </row>
    <row r="564" spans="1:8" ht="14.25" customHeight="1">
      <c r="A564" s="47"/>
      <c r="B564" s="47"/>
      <c r="C564" s="47"/>
      <c r="D564" s="47"/>
      <c r="E564" s="47"/>
      <c r="F564" s="47"/>
      <c r="G564" s="47"/>
      <c r="H564" s="47"/>
    </row>
    <row r="565" spans="1:8" ht="14.25" customHeight="1">
      <c r="A565" s="47"/>
      <c r="B565" s="47"/>
      <c r="C565" s="47"/>
      <c r="D565" s="47"/>
      <c r="E565" s="47"/>
      <c r="F565" s="47"/>
      <c r="G565" s="47"/>
      <c r="H565" s="47"/>
    </row>
    <row r="566" spans="1:8" ht="14.25" customHeight="1">
      <c r="A566" s="47"/>
      <c r="B566" s="47"/>
      <c r="C566" s="47"/>
      <c r="D566" s="47"/>
      <c r="E566" s="47"/>
      <c r="F566" s="47"/>
      <c r="G566" s="47"/>
      <c r="H566" s="47"/>
    </row>
    <row r="567" spans="1:8" ht="14.25" customHeight="1">
      <c r="A567" s="47"/>
      <c r="B567" s="47"/>
      <c r="C567" s="47"/>
      <c r="D567" s="47"/>
      <c r="E567" s="47"/>
      <c r="F567" s="47"/>
      <c r="G567" s="47"/>
      <c r="H567" s="47"/>
    </row>
    <row r="568" spans="1:8" ht="14.25" customHeight="1">
      <c r="A568" s="47"/>
      <c r="B568" s="47"/>
      <c r="C568" s="47"/>
      <c r="D568" s="47"/>
      <c r="E568" s="47"/>
      <c r="F568" s="47"/>
      <c r="G568" s="47"/>
      <c r="H568" s="47"/>
    </row>
    <row r="569" spans="1:8" ht="14.25" customHeight="1">
      <c r="A569" s="47"/>
      <c r="B569" s="47"/>
      <c r="C569" s="47"/>
      <c r="D569" s="47"/>
      <c r="E569" s="47"/>
      <c r="F569" s="47"/>
      <c r="G569" s="47"/>
      <c r="H569" s="47"/>
    </row>
    <row r="570" spans="1:8" ht="14.25" customHeight="1">
      <c r="A570" s="47"/>
      <c r="B570" s="47"/>
      <c r="C570" s="47"/>
      <c r="D570" s="47"/>
      <c r="E570" s="47"/>
      <c r="F570" s="47"/>
      <c r="G570" s="47"/>
      <c r="H570" s="47"/>
    </row>
    <row r="571" spans="1:8" ht="14.25" customHeight="1">
      <c r="A571" s="47"/>
      <c r="B571" s="47"/>
      <c r="C571" s="47"/>
      <c r="D571" s="47"/>
      <c r="E571" s="47"/>
      <c r="F571" s="47"/>
      <c r="G571" s="47"/>
      <c r="H571" s="47"/>
    </row>
    <row r="572" spans="1:8" ht="14.25" customHeight="1">
      <c r="A572" s="47"/>
      <c r="B572" s="47"/>
      <c r="C572" s="47"/>
      <c r="D572" s="47"/>
      <c r="E572" s="47"/>
      <c r="F572" s="47"/>
      <c r="G572" s="47"/>
      <c r="H572" s="47"/>
    </row>
    <row r="573" spans="1:8" ht="14.25" customHeight="1">
      <c r="A573" s="47"/>
      <c r="B573" s="47"/>
      <c r="C573" s="47"/>
      <c r="D573" s="47"/>
      <c r="E573" s="47"/>
      <c r="F573" s="47"/>
      <c r="G573" s="47"/>
      <c r="H573" s="47"/>
    </row>
    <row r="574" spans="1:8" ht="14.25" customHeight="1">
      <c r="A574" s="47"/>
      <c r="B574" s="47"/>
      <c r="C574" s="47"/>
      <c r="D574" s="47"/>
      <c r="E574" s="47"/>
      <c r="F574" s="47"/>
      <c r="G574" s="47"/>
      <c r="H574" s="47"/>
    </row>
    <row r="575" spans="1:8" ht="14.25" customHeight="1">
      <c r="A575" s="47"/>
      <c r="B575" s="47"/>
      <c r="C575" s="47"/>
      <c r="D575" s="47"/>
      <c r="E575" s="47"/>
      <c r="F575" s="47"/>
      <c r="G575" s="47"/>
      <c r="H575" s="47"/>
    </row>
    <row r="576" spans="1:8" ht="14.25" customHeight="1">
      <c r="A576" s="47"/>
      <c r="B576" s="47"/>
      <c r="C576" s="47"/>
      <c r="D576" s="47"/>
      <c r="E576" s="47"/>
      <c r="F576" s="47"/>
      <c r="G576" s="47"/>
      <c r="H576" s="47"/>
    </row>
    <row r="577" spans="1:8" ht="14.25" customHeight="1">
      <c r="A577" s="47"/>
      <c r="B577" s="47"/>
      <c r="C577" s="47"/>
      <c r="D577" s="47"/>
      <c r="E577" s="47"/>
      <c r="F577" s="47"/>
      <c r="G577" s="47"/>
      <c r="H577" s="47"/>
    </row>
    <row r="578" spans="1:8" ht="14.25" customHeight="1">
      <c r="A578" s="47"/>
      <c r="B578" s="47"/>
      <c r="C578" s="47"/>
      <c r="D578" s="47"/>
      <c r="E578" s="47"/>
      <c r="F578" s="47"/>
      <c r="G578" s="47"/>
      <c r="H578" s="47"/>
    </row>
    <row r="579" spans="1:8" ht="14.25" customHeight="1">
      <c r="A579" s="47"/>
      <c r="B579" s="47"/>
      <c r="C579" s="47"/>
      <c r="D579" s="47"/>
      <c r="E579" s="47"/>
      <c r="F579" s="47"/>
      <c r="G579" s="47"/>
      <c r="H579" s="47"/>
    </row>
    <row r="580" spans="1:8" ht="14.25" customHeight="1">
      <c r="A580" s="47"/>
      <c r="B580" s="47"/>
      <c r="C580" s="47"/>
      <c r="D580" s="47"/>
      <c r="E580" s="47"/>
      <c r="F580" s="47"/>
      <c r="G580" s="47"/>
      <c r="H580" s="47"/>
    </row>
    <row r="581" spans="1:8" ht="14.25" customHeight="1">
      <c r="A581" s="47"/>
      <c r="B581" s="47"/>
      <c r="C581" s="47"/>
      <c r="D581" s="47"/>
      <c r="E581" s="47"/>
      <c r="F581" s="47"/>
      <c r="G581" s="47"/>
      <c r="H581" s="47"/>
    </row>
    <row r="582" spans="1:8" ht="14.25" customHeight="1">
      <c r="A582" s="47"/>
      <c r="B582" s="47"/>
      <c r="C582" s="47"/>
      <c r="D582" s="47"/>
      <c r="E582" s="47"/>
      <c r="F582" s="47"/>
      <c r="G582" s="47"/>
      <c r="H582" s="47"/>
    </row>
    <row r="583" spans="1:8" ht="14.25" customHeight="1">
      <c r="A583" s="47"/>
      <c r="B583" s="47"/>
      <c r="C583" s="47"/>
      <c r="D583" s="47"/>
      <c r="E583" s="47"/>
      <c r="F583" s="47"/>
      <c r="G583" s="47"/>
      <c r="H583" s="47"/>
    </row>
    <row r="584" spans="1:8" ht="14.25" customHeight="1">
      <c r="A584" s="47"/>
      <c r="B584" s="47"/>
      <c r="C584" s="47"/>
      <c r="D584" s="47"/>
      <c r="E584" s="47"/>
      <c r="F584" s="47"/>
      <c r="G584" s="47"/>
      <c r="H584" s="47"/>
    </row>
    <row r="585" spans="1:8" ht="14.25" customHeight="1">
      <c r="A585" s="47"/>
      <c r="B585" s="47"/>
      <c r="C585" s="47"/>
      <c r="D585" s="47"/>
      <c r="E585" s="47"/>
      <c r="F585" s="47"/>
      <c r="G585" s="47"/>
      <c r="H585" s="47"/>
    </row>
    <row r="586" spans="1:8" ht="14.25" customHeight="1">
      <c r="A586" s="47"/>
      <c r="B586" s="47"/>
      <c r="C586" s="47"/>
      <c r="D586" s="47"/>
      <c r="E586" s="47"/>
      <c r="F586" s="47"/>
      <c r="G586" s="47"/>
      <c r="H586" s="47"/>
    </row>
    <row r="587" spans="1:8" ht="14.25" customHeight="1">
      <c r="A587" s="47"/>
      <c r="B587" s="47"/>
      <c r="C587" s="47"/>
      <c r="D587" s="47"/>
      <c r="E587" s="47"/>
      <c r="F587" s="47"/>
      <c r="G587" s="47"/>
      <c r="H587" s="47"/>
    </row>
    <row r="588" spans="1:8" ht="14.25" customHeight="1">
      <c r="A588" s="47"/>
      <c r="B588" s="47"/>
      <c r="C588" s="47"/>
      <c r="D588" s="47"/>
      <c r="E588" s="47"/>
      <c r="F588" s="47"/>
      <c r="G588" s="47"/>
      <c r="H588" s="47"/>
    </row>
    <row r="589" spans="1:8" ht="14.25" customHeight="1">
      <c r="A589" s="47"/>
      <c r="B589" s="47"/>
      <c r="C589" s="47"/>
      <c r="D589" s="47"/>
      <c r="E589" s="47"/>
      <c r="F589" s="47"/>
      <c r="G589" s="47"/>
      <c r="H589" s="47"/>
    </row>
    <row r="590" spans="1:8" ht="14.25" customHeight="1">
      <c r="A590" s="47"/>
      <c r="B590" s="47"/>
      <c r="C590" s="47"/>
      <c r="D590" s="47"/>
      <c r="E590" s="47"/>
      <c r="F590" s="47"/>
      <c r="G590" s="47"/>
      <c r="H590" s="47"/>
    </row>
    <row r="591" spans="1:8" ht="14.25" customHeight="1">
      <c r="A591" s="47"/>
      <c r="B591" s="47"/>
      <c r="C591" s="47"/>
      <c r="D591" s="47"/>
      <c r="E591" s="47"/>
      <c r="F591" s="47"/>
      <c r="G591" s="47"/>
      <c r="H591" s="47"/>
    </row>
    <row r="592" spans="1:8" ht="14.25" customHeight="1">
      <c r="A592" s="47"/>
      <c r="B592" s="47"/>
      <c r="C592" s="47"/>
      <c r="D592" s="47"/>
      <c r="E592" s="47"/>
      <c r="F592" s="47"/>
      <c r="G592" s="47"/>
      <c r="H592" s="47"/>
    </row>
    <row r="593" spans="1:8" ht="14.25" customHeight="1">
      <c r="A593" s="47"/>
      <c r="B593" s="47"/>
      <c r="C593" s="47"/>
      <c r="D593" s="47"/>
      <c r="E593" s="47"/>
      <c r="F593" s="47"/>
      <c r="G593" s="47"/>
      <c r="H593" s="47"/>
    </row>
    <row r="594" spans="1:8" ht="14.25" customHeight="1">
      <c r="A594" s="47"/>
      <c r="B594" s="47"/>
      <c r="C594" s="47"/>
      <c r="D594" s="47"/>
      <c r="E594" s="47"/>
      <c r="F594" s="47"/>
      <c r="G594" s="47"/>
      <c r="H594" s="47"/>
    </row>
    <row r="595" spans="1:8" ht="14.25" customHeight="1">
      <c r="A595" s="47"/>
      <c r="B595" s="47"/>
      <c r="C595" s="47"/>
      <c r="D595" s="47"/>
      <c r="E595" s="47"/>
      <c r="F595" s="47"/>
      <c r="G595" s="47"/>
      <c r="H595" s="47"/>
    </row>
    <row r="596" spans="1:8" ht="14.25" customHeight="1">
      <c r="A596" s="47"/>
      <c r="B596" s="47"/>
      <c r="C596" s="47"/>
      <c r="D596" s="47"/>
      <c r="E596" s="47"/>
      <c r="F596" s="47"/>
      <c r="G596" s="47"/>
      <c r="H596" s="47"/>
    </row>
    <row r="597" spans="1:8" ht="14.25" customHeight="1">
      <c r="A597" s="47"/>
      <c r="B597" s="47"/>
      <c r="C597" s="47"/>
      <c r="D597" s="47"/>
      <c r="E597" s="47"/>
      <c r="F597" s="47"/>
      <c r="G597" s="47"/>
      <c r="H597" s="47"/>
    </row>
    <row r="598" spans="1:8" ht="14.25" customHeight="1">
      <c r="A598" s="47"/>
      <c r="B598" s="47"/>
      <c r="C598" s="47"/>
      <c r="D598" s="47"/>
      <c r="E598" s="47"/>
      <c r="F598" s="47"/>
      <c r="G598" s="47"/>
      <c r="H598" s="47"/>
    </row>
    <row r="599" spans="1:8" ht="14.25" customHeight="1">
      <c r="A599" s="47"/>
      <c r="B599" s="47"/>
      <c r="C599" s="47"/>
      <c r="D599" s="47"/>
      <c r="E599" s="47"/>
      <c r="F599" s="47"/>
      <c r="G599" s="47"/>
      <c r="H599" s="47"/>
    </row>
    <row r="600" spans="1:8" ht="14.25" customHeight="1">
      <c r="A600" s="47"/>
      <c r="B600" s="47"/>
      <c r="C600" s="47"/>
      <c r="D600" s="47"/>
      <c r="E600" s="47"/>
      <c r="F600" s="47"/>
      <c r="G600" s="47"/>
      <c r="H600" s="47"/>
    </row>
    <row r="601" spans="1:8" ht="14.25" customHeight="1">
      <c r="A601" s="47"/>
      <c r="B601" s="47"/>
      <c r="C601" s="47"/>
      <c r="D601" s="47"/>
      <c r="E601" s="47"/>
      <c r="F601" s="47"/>
      <c r="G601" s="47"/>
      <c r="H601" s="47"/>
    </row>
    <row r="602" spans="1:8" ht="14.25" customHeight="1">
      <c r="A602" s="47"/>
      <c r="B602" s="47"/>
      <c r="C602" s="47"/>
      <c r="D602" s="47"/>
      <c r="E602" s="47"/>
      <c r="F602" s="47"/>
      <c r="G602" s="47"/>
      <c r="H602" s="47"/>
    </row>
    <row r="603" spans="1:8" ht="14.25" customHeight="1">
      <c r="A603" s="47"/>
      <c r="B603" s="47"/>
      <c r="C603" s="47"/>
      <c r="D603" s="47"/>
      <c r="E603" s="47"/>
      <c r="F603" s="47"/>
      <c r="G603" s="47"/>
      <c r="H603" s="47"/>
    </row>
    <row r="604" spans="1:8" ht="14.25" customHeight="1">
      <c r="A604" s="47"/>
      <c r="B604" s="47"/>
      <c r="C604" s="47"/>
      <c r="D604" s="47"/>
      <c r="E604" s="47"/>
      <c r="F604" s="47"/>
      <c r="G604" s="47"/>
      <c r="H604" s="47"/>
    </row>
    <row r="605" spans="1:8" ht="14.25" customHeight="1">
      <c r="A605" s="47"/>
      <c r="B605" s="47"/>
      <c r="C605" s="47"/>
      <c r="D605" s="47"/>
      <c r="E605" s="47"/>
      <c r="F605" s="47"/>
      <c r="G605" s="47"/>
      <c r="H605" s="47"/>
    </row>
    <row r="606" spans="1:8" ht="14.25" customHeight="1">
      <c r="A606" s="47"/>
      <c r="B606" s="47"/>
      <c r="C606" s="47"/>
      <c r="D606" s="47"/>
      <c r="E606" s="47"/>
      <c r="F606" s="47"/>
      <c r="G606" s="47"/>
      <c r="H606" s="47"/>
    </row>
    <row r="607" spans="1:8" ht="14.25" customHeight="1">
      <c r="A607" s="47"/>
      <c r="B607" s="47"/>
      <c r="C607" s="47"/>
      <c r="D607" s="47"/>
      <c r="E607" s="47"/>
      <c r="F607" s="47"/>
      <c r="G607" s="47"/>
      <c r="H607" s="47"/>
    </row>
    <row r="608" spans="1:8" ht="14.25" customHeight="1">
      <c r="A608" s="47"/>
      <c r="B608" s="47"/>
      <c r="C608" s="47"/>
      <c r="D608" s="47"/>
      <c r="E608" s="47"/>
      <c r="F608" s="47"/>
      <c r="G608" s="47"/>
      <c r="H608" s="47"/>
    </row>
    <row r="609" spans="1:8" ht="14.25" customHeight="1">
      <c r="A609" s="47"/>
      <c r="B609" s="47"/>
      <c r="C609" s="47"/>
      <c r="D609" s="47"/>
      <c r="E609" s="47"/>
      <c r="F609" s="47"/>
      <c r="G609" s="47"/>
      <c r="H609" s="47"/>
    </row>
    <row r="610" spans="1:8" ht="14.25" customHeight="1">
      <c r="A610" s="47"/>
      <c r="B610" s="47"/>
      <c r="C610" s="47"/>
      <c r="D610" s="47"/>
      <c r="E610" s="47"/>
      <c r="F610" s="47"/>
      <c r="G610" s="47"/>
      <c r="H610" s="47"/>
    </row>
    <row r="611" spans="1:8" ht="14.25" customHeight="1">
      <c r="A611" s="47"/>
      <c r="B611" s="47"/>
      <c r="C611" s="47"/>
      <c r="D611" s="47"/>
      <c r="E611" s="47"/>
      <c r="F611" s="47"/>
      <c r="G611" s="47"/>
      <c r="H611" s="47"/>
    </row>
    <row r="612" spans="1:8" ht="14.25" customHeight="1">
      <c r="A612" s="47"/>
      <c r="B612" s="47"/>
      <c r="C612" s="47"/>
      <c r="D612" s="47"/>
      <c r="E612" s="47"/>
      <c r="F612" s="47"/>
      <c r="G612" s="47"/>
      <c r="H612" s="47"/>
    </row>
    <row r="613" spans="1:8" ht="14.25" customHeight="1">
      <c r="A613" s="47"/>
      <c r="B613" s="47"/>
      <c r="C613" s="47"/>
      <c r="D613" s="47"/>
      <c r="E613" s="47"/>
      <c r="F613" s="47"/>
      <c r="G613" s="47"/>
      <c r="H613" s="47"/>
    </row>
    <row r="614" spans="1:8" ht="14.25" customHeight="1">
      <c r="A614" s="47"/>
      <c r="B614" s="47"/>
      <c r="C614" s="47"/>
      <c r="D614" s="47"/>
      <c r="E614" s="47"/>
      <c r="F614" s="47"/>
      <c r="G614" s="47"/>
      <c r="H614" s="47"/>
    </row>
    <row r="615" spans="1:8" ht="14.25" customHeight="1">
      <c r="A615" s="47"/>
      <c r="B615" s="47"/>
      <c r="C615" s="47"/>
      <c r="D615" s="47"/>
      <c r="E615" s="47"/>
      <c r="F615" s="47"/>
      <c r="G615" s="47"/>
      <c r="H615" s="47"/>
    </row>
    <row r="616" spans="1:8" ht="14.25" customHeight="1">
      <c r="A616" s="47"/>
      <c r="B616" s="47"/>
      <c r="C616" s="47"/>
      <c r="D616" s="47"/>
      <c r="E616" s="47"/>
      <c r="F616" s="47"/>
      <c r="G616" s="47"/>
      <c r="H616" s="47"/>
    </row>
    <row r="617" spans="1:8" ht="14.25" customHeight="1">
      <c r="A617" s="47"/>
      <c r="B617" s="47"/>
      <c r="C617" s="47"/>
      <c r="D617" s="47"/>
      <c r="E617" s="47"/>
      <c r="F617" s="47"/>
      <c r="G617" s="47"/>
      <c r="H617" s="47"/>
    </row>
    <row r="618" spans="1:8" ht="14.25" customHeight="1">
      <c r="A618" s="47"/>
      <c r="B618" s="47"/>
      <c r="C618" s="47"/>
      <c r="D618" s="47"/>
      <c r="E618" s="47"/>
      <c r="F618" s="47"/>
      <c r="G618" s="47"/>
      <c r="H618" s="47"/>
    </row>
    <row r="619" spans="1:8" ht="14.25" customHeight="1">
      <c r="A619" s="47"/>
      <c r="B619" s="47"/>
      <c r="C619" s="47"/>
      <c r="D619" s="47"/>
      <c r="E619" s="47"/>
      <c r="F619" s="47"/>
      <c r="G619" s="47"/>
      <c r="H619" s="47"/>
    </row>
    <row r="620" spans="1:8" ht="14.25" customHeight="1">
      <c r="A620" s="47"/>
      <c r="B620" s="47"/>
      <c r="C620" s="47"/>
      <c r="D620" s="47"/>
      <c r="E620" s="47"/>
      <c r="F620" s="47"/>
      <c r="G620" s="47"/>
      <c r="H620" s="47"/>
    </row>
    <row r="621" spans="1:8" ht="14.25" customHeight="1">
      <c r="A621" s="47"/>
      <c r="B621" s="47"/>
      <c r="C621" s="47"/>
      <c r="D621" s="47"/>
      <c r="E621" s="47"/>
      <c r="F621" s="47"/>
      <c r="G621" s="47"/>
      <c r="H621" s="47"/>
    </row>
    <row r="622" spans="1:8" ht="14.25" customHeight="1">
      <c r="A622" s="47"/>
      <c r="B622" s="47"/>
      <c r="C622" s="47"/>
      <c r="D622" s="47"/>
      <c r="E622" s="47"/>
      <c r="F622" s="47"/>
      <c r="G622" s="47"/>
      <c r="H622" s="47"/>
    </row>
    <row r="623" spans="1:8" ht="14.25" customHeight="1">
      <c r="A623" s="47"/>
      <c r="B623" s="47"/>
      <c r="C623" s="47"/>
      <c r="D623" s="47"/>
      <c r="E623" s="47"/>
      <c r="F623" s="47"/>
      <c r="G623" s="47"/>
      <c r="H623" s="47"/>
    </row>
    <row r="624" spans="1:8" ht="14.25" customHeight="1">
      <c r="A624" s="47"/>
      <c r="B624" s="47"/>
      <c r="C624" s="47"/>
      <c r="D624" s="47"/>
      <c r="E624" s="47"/>
      <c r="F624" s="47"/>
      <c r="G624" s="47"/>
      <c r="H624" s="47"/>
    </row>
    <row r="625" spans="1:8" ht="14.25" customHeight="1">
      <c r="A625" s="47"/>
      <c r="B625" s="47"/>
      <c r="C625" s="47"/>
      <c r="D625" s="47"/>
      <c r="E625" s="47"/>
      <c r="F625" s="47"/>
      <c r="G625" s="47"/>
      <c r="H625" s="47"/>
    </row>
    <row r="626" spans="1:8" ht="14.25" customHeight="1">
      <c r="A626" s="47"/>
      <c r="B626" s="47"/>
      <c r="C626" s="47"/>
      <c r="D626" s="47"/>
      <c r="E626" s="47"/>
      <c r="F626" s="47"/>
      <c r="G626" s="47"/>
      <c r="H626" s="47"/>
    </row>
    <row r="627" spans="1:8" ht="14.25" customHeight="1">
      <c r="A627" s="47"/>
      <c r="B627" s="47"/>
      <c r="C627" s="47"/>
      <c r="D627" s="47"/>
      <c r="E627" s="47"/>
      <c r="F627" s="47"/>
      <c r="G627" s="47"/>
      <c r="H627" s="47"/>
    </row>
    <row r="628" spans="1:8" ht="14.25" customHeight="1">
      <c r="A628" s="47"/>
      <c r="B628" s="47"/>
      <c r="C628" s="47"/>
      <c r="D628" s="47"/>
      <c r="E628" s="47"/>
      <c r="F628" s="47"/>
      <c r="G628" s="47"/>
      <c r="H628" s="47"/>
    </row>
    <row r="629" spans="1:8" ht="14.25" customHeight="1">
      <c r="A629" s="47"/>
      <c r="B629" s="47"/>
      <c r="C629" s="47"/>
      <c r="D629" s="47"/>
      <c r="E629" s="47"/>
      <c r="F629" s="47"/>
      <c r="G629" s="47"/>
      <c r="H629" s="47"/>
    </row>
    <row r="630" spans="1:8" ht="14.25" customHeight="1">
      <c r="A630" s="47"/>
      <c r="B630" s="47"/>
      <c r="C630" s="47"/>
      <c r="D630" s="47"/>
      <c r="E630" s="47"/>
      <c r="F630" s="47"/>
      <c r="G630" s="47"/>
      <c r="H630" s="47"/>
    </row>
    <row r="631" spans="1:8" ht="14.25" customHeight="1">
      <c r="A631" s="47"/>
      <c r="B631" s="47"/>
      <c r="C631" s="47"/>
      <c r="D631" s="47"/>
      <c r="E631" s="47"/>
      <c r="F631" s="47"/>
      <c r="G631" s="47"/>
      <c r="H631" s="47"/>
    </row>
    <row r="632" spans="1:8" ht="14.25" customHeight="1">
      <c r="A632" s="47"/>
      <c r="B632" s="47"/>
      <c r="C632" s="47"/>
      <c r="D632" s="47"/>
      <c r="E632" s="47"/>
      <c r="F632" s="47"/>
      <c r="G632" s="47"/>
      <c r="H632" s="47"/>
    </row>
    <row r="633" spans="1:8" ht="14.25" customHeight="1">
      <c r="A633" s="47"/>
      <c r="B633" s="47"/>
      <c r="C633" s="47"/>
      <c r="D633" s="47"/>
      <c r="E633" s="47"/>
      <c r="F633" s="47"/>
      <c r="G633" s="47"/>
      <c r="H633" s="47"/>
    </row>
    <row r="634" spans="1:8" ht="14.25" customHeight="1">
      <c r="A634" s="47"/>
      <c r="B634" s="47"/>
      <c r="C634" s="47"/>
      <c r="D634" s="47"/>
      <c r="E634" s="47"/>
      <c r="F634" s="47"/>
      <c r="G634" s="47"/>
      <c r="H634" s="47"/>
    </row>
    <row r="635" spans="1:8" ht="14.25" customHeight="1">
      <c r="A635" s="47"/>
      <c r="B635" s="47"/>
      <c r="C635" s="47"/>
      <c r="D635" s="47"/>
      <c r="E635" s="47"/>
      <c r="F635" s="47"/>
      <c r="G635" s="47"/>
      <c r="H635" s="47"/>
    </row>
    <row r="636" spans="1:8" ht="14.25" customHeight="1">
      <c r="A636" s="47"/>
      <c r="B636" s="47"/>
      <c r="C636" s="47"/>
      <c r="D636" s="47"/>
      <c r="E636" s="47"/>
      <c r="F636" s="47"/>
      <c r="G636" s="47"/>
      <c r="H636" s="47"/>
    </row>
    <row r="637" spans="1:8" ht="14.25" customHeight="1">
      <c r="A637" s="47"/>
      <c r="B637" s="47"/>
      <c r="C637" s="47"/>
      <c r="D637" s="47"/>
      <c r="E637" s="47"/>
      <c r="F637" s="47"/>
      <c r="G637" s="47"/>
      <c r="H637" s="47"/>
    </row>
    <row r="638" spans="1:8" ht="14.25" customHeight="1">
      <c r="A638" s="47"/>
      <c r="B638" s="47"/>
      <c r="C638" s="47"/>
      <c r="D638" s="47"/>
      <c r="E638" s="47"/>
      <c r="F638" s="47"/>
      <c r="G638" s="47"/>
      <c r="H638" s="47"/>
    </row>
    <row r="639" spans="1:8" ht="14.25" customHeight="1">
      <c r="A639" s="47"/>
      <c r="B639" s="47"/>
      <c r="C639" s="47"/>
      <c r="D639" s="47"/>
      <c r="E639" s="47"/>
      <c r="F639" s="47"/>
      <c r="G639" s="47"/>
      <c r="H639" s="47"/>
    </row>
    <row r="640" spans="1:8" ht="14.25" customHeight="1">
      <c r="A640" s="47"/>
      <c r="B640" s="47"/>
      <c r="C640" s="47"/>
      <c r="D640" s="47"/>
      <c r="E640" s="47"/>
      <c r="F640" s="47"/>
      <c r="G640" s="47"/>
      <c r="H640" s="47"/>
    </row>
    <row r="641" spans="1:8" ht="14.25" customHeight="1">
      <c r="A641" s="47"/>
      <c r="B641" s="47"/>
      <c r="C641" s="47"/>
      <c r="D641" s="47"/>
      <c r="E641" s="47"/>
      <c r="F641" s="47"/>
      <c r="G641" s="47"/>
      <c r="H641" s="47"/>
    </row>
    <row r="642" spans="1:8" ht="14.25" customHeight="1">
      <c r="A642" s="47"/>
      <c r="B642" s="47"/>
      <c r="C642" s="47"/>
      <c r="D642" s="47"/>
      <c r="E642" s="47"/>
      <c r="F642" s="47"/>
      <c r="G642" s="47"/>
      <c r="H642" s="47"/>
    </row>
    <row r="643" spans="1:8" ht="14.25" customHeight="1">
      <c r="A643" s="47"/>
      <c r="B643" s="47"/>
      <c r="C643" s="47"/>
      <c r="D643" s="47"/>
      <c r="E643" s="47"/>
      <c r="F643" s="47"/>
      <c r="G643" s="47"/>
      <c r="H643" s="47"/>
    </row>
    <row r="644" spans="1:8" ht="14.25" customHeight="1">
      <c r="A644" s="47"/>
      <c r="B644" s="47"/>
      <c r="C644" s="47"/>
      <c r="D644" s="47"/>
      <c r="E644" s="47"/>
      <c r="F644" s="47"/>
      <c r="G644" s="47"/>
      <c r="H644" s="47"/>
    </row>
    <row r="645" spans="1:8" ht="14.25" customHeight="1">
      <c r="A645" s="47"/>
      <c r="B645" s="47"/>
      <c r="C645" s="47"/>
      <c r="D645" s="47"/>
      <c r="E645" s="47"/>
      <c r="F645" s="47"/>
      <c r="G645" s="47"/>
      <c r="H645" s="47"/>
    </row>
    <row r="646" spans="1:8" ht="14.25" customHeight="1">
      <c r="A646" s="47"/>
      <c r="B646" s="47"/>
      <c r="C646" s="47"/>
      <c r="D646" s="47"/>
      <c r="E646" s="47"/>
      <c r="F646" s="47"/>
      <c r="G646" s="47"/>
      <c r="H646" s="47"/>
    </row>
    <row r="647" spans="1:8" ht="14.25" customHeight="1">
      <c r="A647" s="47"/>
      <c r="B647" s="47"/>
      <c r="C647" s="47"/>
      <c r="D647" s="47"/>
      <c r="E647" s="47"/>
      <c r="F647" s="47"/>
      <c r="G647" s="47"/>
      <c r="H647" s="47"/>
    </row>
    <row r="648" spans="1:8" ht="14.25" customHeight="1">
      <c r="A648" s="47"/>
      <c r="B648" s="47"/>
      <c r="C648" s="47"/>
      <c r="D648" s="47"/>
      <c r="E648" s="47"/>
      <c r="F648" s="47"/>
      <c r="G648" s="47"/>
      <c r="H648" s="47"/>
    </row>
    <row r="649" spans="1:8" ht="14.25" customHeight="1">
      <c r="A649" s="47"/>
      <c r="B649" s="47"/>
      <c r="C649" s="47"/>
      <c r="D649" s="47"/>
      <c r="E649" s="47"/>
      <c r="F649" s="47"/>
      <c r="G649" s="47"/>
      <c r="H649" s="47"/>
    </row>
    <row r="650" spans="1:8" ht="14.25" customHeight="1">
      <c r="A650" s="47"/>
      <c r="B650" s="47"/>
      <c r="C650" s="47"/>
      <c r="D650" s="47"/>
      <c r="E650" s="47"/>
      <c r="F650" s="47"/>
      <c r="G650" s="47"/>
      <c r="H650" s="47"/>
    </row>
    <row r="651" spans="1:8" ht="14.25" customHeight="1">
      <c r="A651" s="47"/>
      <c r="B651" s="47"/>
      <c r="C651" s="47"/>
      <c r="D651" s="47"/>
      <c r="E651" s="47"/>
      <c r="F651" s="47"/>
      <c r="G651" s="47"/>
      <c r="H651" s="47"/>
    </row>
    <row r="652" spans="1:8" ht="14.25" customHeight="1">
      <c r="A652" s="47"/>
      <c r="B652" s="47"/>
      <c r="C652" s="47"/>
      <c r="D652" s="47"/>
      <c r="E652" s="47"/>
      <c r="F652" s="47"/>
      <c r="G652" s="47"/>
      <c r="H652" s="47"/>
    </row>
    <row r="653" spans="1:8" ht="14.25" customHeight="1">
      <c r="A653" s="47"/>
      <c r="B653" s="47"/>
      <c r="C653" s="47"/>
      <c r="D653" s="47"/>
      <c r="E653" s="47"/>
      <c r="F653" s="47"/>
      <c r="G653" s="47"/>
      <c r="H653" s="47"/>
    </row>
    <row r="654" spans="1:8" ht="14.25" customHeight="1">
      <c r="A654" s="47"/>
      <c r="B654" s="47"/>
      <c r="C654" s="47"/>
      <c r="D654" s="47"/>
      <c r="E654" s="47"/>
      <c r="F654" s="47"/>
      <c r="G654" s="47"/>
      <c r="H654" s="47"/>
    </row>
    <row r="655" spans="1:8" ht="14.25" customHeight="1">
      <c r="A655" s="47"/>
      <c r="B655" s="47"/>
      <c r="C655" s="47"/>
      <c r="D655" s="47"/>
      <c r="E655" s="47"/>
      <c r="F655" s="47"/>
      <c r="G655" s="47"/>
      <c r="H655" s="47"/>
    </row>
    <row r="656" spans="1:8" ht="14.25" customHeight="1">
      <c r="A656" s="47"/>
      <c r="B656" s="47"/>
      <c r="C656" s="47"/>
      <c r="D656" s="47"/>
      <c r="E656" s="47"/>
      <c r="F656" s="47"/>
      <c r="G656" s="47"/>
      <c r="H656" s="47"/>
    </row>
    <row r="657" spans="1:8" ht="14.25" customHeight="1">
      <c r="A657" s="47"/>
      <c r="B657" s="47"/>
      <c r="C657" s="47"/>
      <c r="D657" s="47"/>
      <c r="E657" s="47"/>
      <c r="F657" s="47"/>
      <c r="G657" s="47"/>
      <c r="H657" s="47"/>
    </row>
    <row r="658" spans="1:8" ht="14.25" customHeight="1">
      <c r="A658" s="47"/>
      <c r="B658" s="47"/>
      <c r="C658" s="47"/>
      <c r="D658" s="47"/>
      <c r="E658" s="47"/>
      <c r="F658" s="47"/>
      <c r="G658" s="47"/>
      <c r="H658" s="47"/>
    </row>
    <row r="659" spans="1:8" ht="14.25" customHeight="1">
      <c r="A659" s="47"/>
      <c r="B659" s="47"/>
      <c r="C659" s="47"/>
      <c r="D659" s="47"/>
      <c r="E659" s="47"/>
      <c r="F659" s="47"/>
      <c r="G659" s="47"/>
      <c r="H659" s="47"/>
    </row>
    <row r="660" spans="1:8" ht="14.25" customHeight="1">
      <c r="A660" s="47"/>
      <c r="B660" s="47"/>
      <c r="C660" s="47"/>
      <c r="D660" s="47"/>
      <c r="E660" s="47"/>
      <c r="F660" s="47"/>
      <c r="G660" s="47"/>
      <c r="H660" s="47"/>
    </row>
    <row r="661" spans="1:8" ht="14.25" customHeight="1">
      <c r="A661" s="47"/>
      <c r="B661" s="47"/>
      <c r="C661" s="47"/>
      <c r="D661" s="47"/>
      <c r="E661" s="47"/>
      <c r="F661" s="47"/>
      <c r="G661" s="47"/>
      <c r="H661" s="47"/>
    </row>
    <row r="662" spans="1:8" ht="14.25" customHeight="1">
      <c r="A662" s="47"/>
      <c r="B662" s="47"/>
      <c r="C662" s="47"/>
      <c r="D662" s="47"/>
      <c r="E662" s="47"/>
      <c r="F662" s="47"/>
      <c r="G662" s="47"/>
      <c r="H662" s="47"/>
    </row>
    <row r="663" spans="1:8" ht="14.25" customHeight="1">
      <c r="A663" s="47"/>
      <c r="B663" s="47"/>
      <c r="C663" s="47"/>
      <c r="D663" s="47"/>
      <c r="E663" s="47"/>
      <c r="F663" s="47"/>
      <c r="G663" s="47"/>
      <c r="H663" s="47"/>
    </row>
    <row r="664" spans="1:8" ht="14.25" customHeight="1">
      <c r="A664" s="47"/>
      <c r="B664" s="47"/>
      <c r="C664" s="47"/>
      <c r="D664" s="47"/>
      <c r="E664" s="47"/>
      <c r="F664" s="47"/>
      <c r="G664" s="47"/>
      <c r="H664" s="47"/>
    </row>
    <row r="665" spans="1:8" ht="14.25" customHeight="1">
      <c r="A665" s="47"/>
      <c r="B665" s="47"/>
      <c r="C665" s="47"/>
      <c r="D665" s="47"/>
      <c r="E665" s="47"/>
      <c r="F665" s="47"/>
      <c r="G665" s="47"/>
      <c r="H665" s="47"/>
    </row>
    <row r="666" spans="1:8" ht="14.25" customHeight="1">
      <c r="A666" s="47"/>
      <c r="B666" s="47"/>
      <c r="C666" s="47"/>
      <c r="D666" s="47"/>
      <c r="E666" s="47"/>
      <c r="F666" s="47"/>
      <c r="G666" s="47"/>
      <c r="H666" s="47"/>
    </row>
    <row r="667" spans="1:8" ht="14.25" customHeight="1">
      <c r="A667" s="47"/>
      <c r="B667" s="47"/>
      <c r="C667" s="47"/>
      <c r="D667" s="47"/>
      <c r="E667" s="47"/>
      <c r="F667" s="47"/>
      <c r="G667" s="47"/>
      <c r="H667" s="47"/>
    </row>
    <row r="668" spans="1:8" ht="14.25" customHeight="1">
      <c r="A668" s="47"/>
      <c r="B668" s="47"/>
      <c r="C668" s="47"/>
      <c r="D668" s="47"/>
      <c r="E668" s="47"/>
      <c r="F668" s="47"/>
      <c r="G668" s="47"/>
      <c r="H668" s="47"/>
    </row>
    <row r="669" spans="1:8" ht="14.25" customHeight="1">
      <c r="A669" s="47"/>
      <c r="B669" s="47"/>
      <c r="C669" s="47"/>
      <c r="D669" s="47"/>
      <c r="E669" s="47"/>
      <c r="F669" s="47"/>
      <c r="G669" s="47"/>
      <c r="H669" s="47"/>
    </row>
    <row r="670" spans="1:8" ht="14.25" customHeight="1">
      <c r="A670" s="47"/>
      <c r="B670" s="47"/>
      <c r="C670" s="47"/>
      <c r="D670" s="47"/>
      <c r="E670" s="47"/>
      <c r="F670" s="47"/>
      <c r="G670" s="47"/>
      <c r="H670" s="47"/>
    </row>
    <row r="671" spans="1:8" ht="14.25" customHeight="1">
      <c r="A671" s="47"/>
      <c r="B671" s="47"/>
      <c r="C671" s="47"/>
      <c r="D671" s="47"/>
      <c r="E671" s="47"/>
      <c r="F671" s="47"/>
      <c r="G671" s="47"/>
      <c r="H671" s="47"/>
    </row>
    <row r="672" spans="1:8" ht="14.25" customHeight="1">
      <c r="A672" s="47"/>
      <c r="B672" s="47"/>
      <c r="C672" s="47"/>
      <c r="D672" s="47"/>
      <c r="E672" s="47"/>
      <c r="F672" s="47"/>
      <c r="G672" s="47"/>
      <c r="H672" s="47"/>
    </row>
    <row r="673" spans="1:8" ht="14.25" customHeight="1">
      <c r="A673" s="47"/>
      <c r="B673" s="47"/>
      <c r="C673" s="47"/>
      <c r="D673" s="47"/>
      <c r="E673" s="47"/>
      <c r="F673" s="47"/>
      <c r="G673" s="47"/>
      <c r="H673" s="47"/>
    </row>
    <row r="674" spans="1:8" ht="14.25" customHeight="1">
      <c r="A674" s="47"/>
      <c r="B674" s="47"/>
      <c r="C674" s="47"/>
      <c r="D674" s="47"/>
      <c r="E674" s="47"/>
      <c r="F674" s="47"/>
      <c r="G674" s="47"/>
      <c r="H674" s="47"/>
    </row>
    <row r="675" spans="1:8" ht="14.25" customHeight="1">
      <c r="A675" s="47"/>
      <c r="B675" s="47"/>
      <c r="C675" s="47"/>
      <c r="D675" s="47"/>
      <c r="E675" s="47"/>
      <c r="F675" s="47"/>
      <c r="G675" s="47"/>
      <c r="H675" s="47"/>
    </row>
    <row r="676" spans="1:8" ht="14.25" customHeight="1">
      <c r="A676" s="47"/>
      <c r="B676" s="47"/>
      <c r="C676" s="47"/>
      <c r="D676" s="47"/>
      <c r="E676" s="47"/>
      <c r="F676" s="47"/>
      <c r="G676" s="47"/>
      <c r="H676" s="47"/>
    </row>
    <row r="677" spans="1:8" ht="14.25" customHeight="1">
      <c r="A677" s="47"/>
      <c r="B677" s="47"/>
      <c r="C677" s="47"/>
      <c r="D677" s="47"/>
      <c r="E677" s="47"/>
      <c r="F677" s="47"/>
      <c r="G677" s="47"/>
      <c r="H677" s="47"/>
    </row>
    <row r="678" spans="1:8" ht="14.25" customHeight="1">
      <c r="A678" s="47"/>
      <c r="B678" s="47"/>
      <c r="C678" s="47"/>
      <c r="D678" s="47"/>
      <c r="E678" s="47"/>
      <c r="F678" s="47"/>
      <c r="G678" s="47"/>
      <c r="H678" s="47"/>
    </row>
    <row r="679" spans="1:8" ht="14.25" customHeight="1">
      <c r="A679" s="47"/>
      <c r="B679" s="47"/>
      <c r="C679" s="47"/>
      <c r="D679" s="47"/>
      <c r="E679" s="47"/>
      <c r="F679" s="47"/>
      <c r="G679" s="47"/>
      <c r="H679" s="47"/>
    </row>
    <row r="680" spans="1:8" ht="14.25" customHeight="1">
      <c r="A680" s="47"/>
      <c r="B680" s="47"/>
      <c r="C680" s="47"/>
      <c r="D680" s="47"/>
      <c r="E680" s="47"/>
      <c r="F680" s="47"/>
      <c r="G680" s="47"/>
      <c r="H680" s="47"/>
    </row>
    <row r="681" spans="1:8" ht="14.25" customHeight="1">
      <c r="A681" s="47"/>
      <c r="B681" s="47"/>
      <c r="C681" s="47"/>
      <c r="D681" s="47"/>
      <c r="E681" s="47"/>
      <c r="F681" s="47"/>
      <c r="G681" s="47"/>
      <c r="H681" s="47"/>
    </row>
    <row r="682" spans="1:8" ht="14.25" customHeight="1">
      <c r="A682" s="47"/>
      <c r="B682" s="47"/>
      <c r="C682" s="47"/>
      <c r="D682" s="47"/>
      <c r="E682" s="47"/>
      <c r="F682" s="47"/>
      <c r="G682" s="47"/>
      <c r="H682" s="47"/>
    </row>
    <row r="683" spans="1:8" ht="14.25" customHeight="1">
      <c r="A683" s="47"/>
      <c r="B683" s="47"/>
      <c r="C683" s="47"/>
      <c r="D683" s="47"/>
      <c r="E683" s="47"/>
      <c r="F683" s="47"/>
      <c r="G683" s="47"/>
      <c r="H683" s="47"/>
    </row>
    <row r="684" spans="1:8" ht="14.25" customHeight="1">
      <c r="A684" s="47"/>
      <c r="B684" s="47"/>
      <c r="C684" s="47"/>
      <c r="D684" s="47"/>
      <c r="E684" s="47"/>
      <c r="F684" s="47"/>
      <c r="G684" s="47"/>
      <c r="H684" s="47"/>
    </row>
    <row r="685" spans="1:8" ht="14.25" customHeight="1">
      <c r="A685" s="47"/>
      <c r="B685" s="47"/>
      <c r="C685" s="47"/>
      <c r="D685" s="47"/>
      <c r="E685" s="47"/>
      <c r="F685" s="47"/>
      <c r="G685" s="47"/>
      <c r="H685" s="47"/>
    </row>
    <row r="686" spans="1:8" ht="14.25" customHeight="1">
      <c r="A686" s="47"/>
      <c r="B686" s="47"/>
      <c r="C686" s="47"/>
      <c r="D686" s="47"/>
      <c r="E686" s="47"/>
      <c r="F686" s="47"/>
      <c r="G686" s="47"/>
      <c r="H686" s="47"/>
    </row>
    <row r="687" spans="1:8" ht="14.25" customHeight="1">
      <c r="A687" s="47"/>
      <c r="B687" s="47"/>
      <c r="C687" s="47"/>
      <c r="D687" s="47"/>
      <c r="E687" s="47"/>
      <c r="F687" s="47"/>
      <c r="G687" s="47"/>
      <c r="H687" s="47"/>
    </row>
    <row r="688" spans="1:8" ht="14.25" customHeight="1">
      <c r="A688" s="47"/>
      <c r="B688" s="47"/>
      <c r="C688" s="47"/>
      <c r="D688" s="47"/>
      <c r="E688" s="47"/>
      <c r="F688" s="47"/>
      <c r="G688" s="47"/>
      <c r="H688" s="47"/>
    </row>
    <row r="689" spans="1:8" ht="14.25" customHeight="1">
      <c r="A689" s="47"/>
      <c r="B689" s="47"/>
      <c r="C689" s="47"/>
      <c r="D689" s="47"/>
      <c r="E689" s="47"/>
      <c r="F689" s="47"/>
      <c r="G689" s="47"/>
      <c r="H689" s="47"/>
    </row>
    <row r="690" spans="1:8" ht="14.25" customHeight="1">
      <c r="A690" s="47"/>
      <c r="B690" s="47"/>
      <c r="C690" s="47"/>
      <c r="D690" s="47"/>
      <c r="E690" s="47"/>
      <c r="F690" s="47"/>
      <c r="G690" s="47"/>
      <c r="H690" s="47"/>
    </row>
    <row r="691" spans="1:8" ht="14.25" customHeight="1">
      <c r="A691" s="47"/>
      <c r="B691" s="47"/>
      <c r="C691" s="47"/>
      <c r="D691" s="47"/>
      <c r="E691" s="47"/>
      <c r="F691" s="47"/>
      <c r="G691" s="47"/>
      <c r="H691" s="47"/>
    </row>
    <row r="692" spans="1:8" ht="14.25" customHeight="1">
      <c r="A692" s="47"/>
      <c r="B692" s="47"/>
      <c r="C692" s="47"/>
      <c r="D692" s="47"/>
      <c r="E692" s="47"/>
      <c r="F692" s="47"/>
      <c r="G692" s="47"/>
      <c r="H692" s="47"/>
    </row>
    <row r="693" spans="1:8" ht="14.25" customHeight="1">
      <c r="A693" s="47"/>
      <c r="B693" s="47"/>
      <c r="C693" s="47"/>
      <c r="D693" s="47"/>
      <c r="E693" s="47"/>
      <c r="F693" s="47"/>
      <c r="G693" s="47"/>
      <c r="H693" s="47"/>
    </row>
    <row r="694" spans="1:8" ht="14.25" customHeight="1">
      <c r="A694" s="47"/>
      <c r="B694" s="47"/>
      <c r="C694" s="47"/>
      <c r="D694" s="47"/>
      <c r="E694" s="47"/>
      <c r="F694" s="47"/>
      <c r="G694" s="47"/>
      <c r="H694" s="47"/>
    </row>
    <row r="695" spans="1:8" ht="14.25" customHeight="1">
      <c r="A695" s="47"/>
      <c r="B695" s="47"/>
      <c r="C695" s="47"/>
      <c r="D695" s="47"/>
      <c r="E695" s="47"/>
      <c r="F695" s="47"/>
      <c r="G695" s="47"/>
      <c r="H695" s="47"/>
    </row>
    <row r="696" spans="1:8" ht="14.25" customHeight="1">
      <c r="A696" s="47"/>
      <c r="B696" s="47"/>
      <c r="C696" s="47"/>
      <c r="D696" s="47"/>
      <c r="E696" s="47"/>
      <c r="F696" s="47"/>
      <c r="G696" s="47"/>
      <c r="H696" s="47"/>
    </row>
    <row r="697" spans="1:8" ht="14.25" customHeight="1">
      <c r="A697" s="47"/>
      <c r="B697" s="47"/>
      <c r="C697" s="47"/>
      <c r="D697" s="47"/>
      <c r="E697" s="47"/>
      <c r="F697" s="47"/>
      <c r="G697" s="47"/>
      <c r="H697" s="47"/>
    </row>
    <row r="698" spans="1:8" ht="14.25" customHeight="1">
      <c r="A698" s="47"/>
      <c r="B698" s="47"/>
      <c r="C698" s="47"/>
      <c r="D698" s="47"/>
      <c r="E698" s="47"/>
      <c r="F698" s="47"/>
      <c r="G698" s="47"/>
      <c r="H698" s="47"/>
    </row>
    <row r="699" spans="1:8" ht="14.25" customHeight="1">
      <c r="A699" s="47"/>
      <c r="B699" s="47"/>
      <c r="C699" s="47"/>
      <c r="D699" s="47"/>
      <c r="E699" s="47"/>
      <c r="F699" s="47"/>
      <c r="G699" s="47"/>
      <c r="H699" s="47"/>
    </row>
    <row r="700" spans="1:8" ht="14.25" customHeight="1">
      <c r="A700" s="47"/>
      <c r="B700" s="47"/>
      <c r="C700" s="47"/>
      <c r="D700" s="47"/>
      <c r="E700" s="47"/>
      <c r="F700" s="47"/>
      <c r="G700" s="47"/>
      <c r="H700" s="47"/>
    </row>
    <row r="701" spans="1:8" ht="14.25" customHeight="1">
      <c r="A701" s="47"/>
      <c r="B701" s="47"/>
      <c r="C701" s="47"/>
      <c r="D701" s="47"/>
      <c r="E701" s="47"/>
      <c r="F701" s="47"/>
      <c r="G701" s="47"/>
      <c r="H701" s="47"/>
    </row>
    <row r="702" spans="1:8" ht="14.25" customHeight="1">
      <c r="A702" s="47"/>
      <c r="B702" s="47"/>
      <c r="C702" s="47"/>
      <c r="D702" s="47"/>
      <c r="E702" s="47"/>
      <c r="F702" s="47"/>
      <c r="G702" s="47"/>
      <c r="H702" s="47"/>
    </row>
    <row r="703" spans="1:8" ht="14.25" customHeight="1">
      <c r="A703" s="47"/>
      <c r="B703" s="47"/>
      <c r="C703" s="47"/>
      <c r="D703" s="47"/>
      <c r="E703" s="47"/>
      <c r="F703" s="47"/>
      <c r="G703" s="47"/>
      <c r="H703" s="47"/>
    </row>
    <row r="704" spans="1:8" ht="14.25" customHeight="1">
      <c r="A704" s="47"/>
      <c r="B704" s="47"/>
      <c r="C704" s="47"/>
      <c r="D704" s="47"/>
      <c r="E704" s="47"/>
      <c r="F704" s="47"/>
      <c r="G704" s="47"/>
      <c r="H704" s="47"/>
    </row>
    <row r="705" spans="1:8" ht="14.25" customHeight="1">
      <c r="A705" s="47"/>
      <c r="B705" s="47"/>
      <c r="C705" s="47"/>
      <c r="D705" s="47"/>
      <c r="E705" s="47"/>
      <c r="F705" s="47"/>
      <c r="G705" s="47"/>
      <c r="H705" s="47"/>
    </row>
    <row r="706" spans="1:8" ht="14.25" customHeight="1">
      <c r="A706" s="47"/>
      <c r="B706" s="47"/>
      <c r="C706" s="47"/>
      <c r="D706" s="47"/>
      <c r="E706" s="47"/>
      <c r="F706" s="47"/>
      <c r="G706" s="47"/>
      <c r="H706" s="47"/>
    </row>
    <row r="707" spans="1:8" ht="14.25" customHeight="1">
      <c r="A707" s="47"/>
      <c r="B707" s="47"/>
      <c r="C707" s="47"/>
      <c r="D707" s="47"/>
      <c r="E707" s="47"/>
      <c r="F707" s="47"/>
      <c r="G707" s="47"/>
      <c r="H707" s="47"/>
    </row>
    <row r="708" spans="1:8" ht="14.25" customHeight="1">
      <c r="A708" s="47"/>
      <c r="B708" s="47"/>
      <c r="C708" s="47"/>
      <c r="D708" s="47"/>
      <c r="E708" s="47"/>
      <c r="F708" s="47"/>
      <c r="G708" s="47"/>
      <c r="H708" s="47"/>
    </row>
    <row r="709" spans="1:8" ht="14.25" customHeight="1">
      <c r="A709" s="47"/>
      <c r="B709" s="47"/>
      <c r="C709" s="47"/>
      <c r="D709" s="47"/>
      <c r="E709" s="47"/>
      <c r="F709" s="47"/>
      <c r="G709" s="47"/>
      <c r="H709" s="47"/>
    </row>
    <row r="710" spans="1:8" ht="14.25" customHeight="1">
      <c r="A710" s="47"/>
      <c r="B710" s="47"/>
      <c r="C710" s="47"/>
      <c r="D710" s="47"/>
      <c r="E710" s="47"/>
      <c r="F710" s="47"/>
      <c r="G710" s="47"/>
      <c r="H710" s="47"/>
    </row>
    <row r="711" spans="1:8" ht="14.25" customHeight="1">
      <c r="A711" s="47"/>
      <c r="B711" s="47"/>
      <c r="C711" s="47"/>
      <c r="D711" s="47"/>
      <c r="E711" s="47"/>
      <c r="F711" s="47"/>
      <c r="G711" s="47"/>
      <c r="H711" s="47"/>
    </row>
    <row r="712" spans="1:8" ht="14.25" customHeight="1">
      <c r="A712" s="47"/>
      <c r="B712" s="47"/>
      <c r="C712" s="47"/>
      <c r="D712" s="47"/>
      <c r="E712" s="47"/>
      <c r="F712" s="47"/>
      <c r="G712" s="47"/>
      <c r="H712" s="47"/>
    </row>
    <row r="713" spans="1:8" ht="14.25" customHeight="1">
      <c r="A713" s="47"/>
      <c r="B713" s="47"/>
      <c r="C713" s="47"/>
      <c r="D713" s="47"/>
      <c r="E713" s="47"/>
      <c r="F713" s="47"/>
      <c r="G713" s="47"/>
      <c r="H713" s="47"/>
    </row>
    <row r="714" spans="1:8" ht="14.25" customHeight="1">
      <c r="A714" s="47"/>
      <c r="B714" s="47"/>
      <c r="C714" s="47"/>
      <c r="D714" s="47"/>
      <c r="E714" s="47"/>
      <c r="F714" s="47"/>
      <c r="G714" s="47"/>
      <c r="H714" s="47"/>
    </row>
    <row r="715" spans="1:8" ht="14.25" customHeight="1">
      <c r="A715" s="47"/>
      <c r="B715" s="47"/>
      <c r="C715" s="47"/>
      <c r="D715" s="47"/>
      <c r="E715" s="47"/>
      <c r="F715" s="47"/>
      <c r="G715" s="47"/>
      <c r="H715" s="47"/>
    </row>
    <row r="716" spans="1:8" ht="14.25" customHeight="1">
      <c r="A716" s="47"/>
      <c r="B716" s="47"/>
      <c r="C716" s="47"/>
      <c r="D716" s="47"/>
      <c r="E716" s="47"/>
      <c r="F716" s="47"/>
      <c r="G716" s="47"/>
      <c r="H716" s="47"/>
    </row>
    <row r="717" spans="1:8" ht="14.25" customHeight="1">
      <c r="A717" s="47"/>
      <c r="B717" s="47"/>
      <c r="C717" s="47"/>
      <c r="D717" s="47"/>
      <c r="E717" s="47"/>
      <c r="F717" s="47"/>
      <c r="G717" s="47"/>
      <c r="H717" s="47"/>
    </row>
    <row r="718" spans="1:8" ht="14.25" customHeight="1">
      <c r="A718" s="47"/>
      <c r="B718" s="47"/>
      <c r="C718" s="47"/>
      <c r="D718" s="47"/>
      <c r="E718" s="47"/>
      <c r="F718" s="47"/>
      <c r="G718" s="47"/>
      <c r="H718" s="47"/>
    </row>
    <row r="719" spans="1:8" ht="14.25" customHeight="1">
      <c r="A719" s="47"/>
      <c r="B719" s="47"/>
      <c r="C719" s="47"/>
      <c r="D719" s="47"/>
      <c r="E719" s="47"/>
      <c r="F719" s="47"/>
      <c r="G719" s="47"/>
      <c r="H719" s="47"/>
    </row>
    <row r="720" spans="1:8" ht="14.25" customHeight="1">
      <c r="A720" s="47"/>
      <c r="B720" s="47"/>
      <c r="C720" s="47"/>
      <c r="D720" s="47"/>
      <c r="E720" s="47"/>
      <c r="F720" s="47"/>
      <c r="G720" s="47"/>
      <c r="H720" s="47"/>
    </row>
    <row r="721" spans="1:8" ht="14.25" customHeight="1">
      <c r="A721" s="47"/>
      <c r="B721" s="47"/>
      <c r="C721" s="47"/>
      <c r="D721" s="47"/>
      <c r="E721" s="47"/>
      <c r="F721" s="47"/>
      <c r="G721" s="47"/>
      <c r="H721" s="47"/>
    </row>
    <row r="722" spans="1:8" ht="14.25" customHeight="1">
      <c r="A722" s="47"/>
      <c r="B722" s="47"/>
      <c r="C722" s="47"/>
      <c r="D722" s="47"/>
      <c r="E722" s="47"/>
      <c r="F722" s="47"/>
      <c r="G722" s="47"/>
      <c r="H722" s="47"/>
    </row>
    <row r="723" spans="1:8" ht="14.25" customHeight="1">
      <c r="A723" s="47"/>
      <c r="B723" s="47"/>
      <c r="C723" s="47"/>
      <c r="D723" s="47"/>
      <c r="E723" s="47"/>
      <c r="F723" s="47"/>
      <c r="G723" s="47"/>
      <c r="H723" s="47"/>
    </row>
    <row r="724" spans="1:8" ht="14.25" customHeight="1">
      <c r="A724" s="47"/>
      <c r="B724" s="47"/>
      <c r="C724" s="47"/>
      <c r="D724" s="47"/>
      <c r="E724" s="47"/>
      <c r="F724" s="47"/>
      <c r="G724" s="47"/>
      <c r="H724" s="47"/>
    </row>
    <row r="725" spans="1:8" ht="14.25" customHeight="1">
      <c r="A725" s="47"/>
      <c r="B725" s="47"/>
      <c r="C725" s="47"/>
      <c r="D725" s="47"/>
      <c r="E725" s="47"/>
      <c r="F725" s="47"/>
      <c r="G725" s="47"/>
      <c r="H725" s="47"/>
    </row>
    <row r="726" spans="1:8" ht="14.25" customHeight="1">
      <c r="A726" s="47"/>
      <c r="B726" s="47"/>
      <c r="C726" s="47"/>
      <c r="D726" s="47"/>
      <c r="E726" s="47"/>
      <c r="F726" s="47"/>
      <c r="G726" s="47"/>
      <c r="H726" s="47"/>
    </row>
    <row r="727" spans="1:8" ht="14.25" customHeight="1">
      <c r="A727" s="47"/>
      <c r="B727" s="47"/>
      <c r="C727" s="47"/>
      <c r="D727" s="47"/>
      <c r="E727" s="47"/>
      <c r="F727" s="47"/>
      <c r="G727" s="47"/>
      <c r="H727" s="47"/>
    </row>
    <row r="728" spans="1:8" ht="14.25" customHeight="1">
      <c r="A728" s="47"/>
      <c r="B728" s="47"/>
      <c r="C728" s="47"/>
      <c r="D728" s="47"/>
      <c r="E728" s="47"/>
      <c r="F728" s="47"/>
      <c r="G728" s="47"/>
      <c r="H728" s="47"/>
    </row>
    <row r="729" spans="1:8" ht="14.25" customHeight="1">
      <c r="A729" s="47"/>
      <c r="B729" s="47"/>
      <c r="C729" s="47"/>
      <c r="D729" s="47"/>
      <c r="E729" s="47"/>
      <c r="F729" s="47"/>
      <c r="G729" s="47"/>
      <c r="H729" s="47"/>
    </row>
    <row r="730" spans="1:8" ht="14.25" customHeight="1">
      <c r="A730" s="47"/>
      <c r="B730" s="47"/>
      <c r="C730" s="47"/>
      <c r="D730" s="47"/>
      <c r="E730" s="47"/>
      <c r="F730" s="47"/>
      <c r="G730" s="47"/>
      <c r="H730" s="47"/>
    </row>
    <row r="731" spans="1:8" ht="14.25" customHeight="1">
      <c r="A731" s="47"/>
      <c r="B731" s="47"/>
      <c r="C731" s="47"/>
      <c r="D731" s="47"/>
      <c r="E731" s="47"/>
      <c r="F731" s="47"/>
      <c r="G731" s="47"/>
      <c r="H731" s="47"/>
    </row>
    <row r="732" spans="1:8" ht="14.25" customHeight="1">
      <c r="A732" s="47"/>
      <c r="B732" s="47"/>
      <c r="C732" s="47"/>
      <c r="D732" s="47"/>
      <c r="E732" s="47"/>
      <c r="F732" s="47"/>
      <c r="G732" s="47"/>
      <c r="H732" s="47"/>
    </row>
    <row r="733" spans="1:8" ht="14.25" customHeight="1">
      <c r="A733" s="47"/>
      <c r="B733" s="47"/>
      <c r="C733" s="47"/>
      <c r="D733" s="47"/>
      <c r="E733" s="47"/>
      <c r="F733" s="47"/>
      <c r="G733" s="47"/>
      <c r="H733" s="47"/>
    </row>
    <row r="734" spans="1:8" ht="14.25" customHeight="1">
      <c r="A734" s="47"/>
      <c r="B734" s="47"/>
      <c r="C734" s="47"/>
      <c r="D734" s="47"/>
      <c r="E734" s="47"/>
      <c r="F734" s="47"/>
      <c r="G734" s="47"/>
      <c r="H734" s="47"/>
    </row>
    <row r="735" spans="1:8" ht="14.25" customHeight="1">
      <c r="A735" s="47"/>
      <c r="B735" s="47"/>
      <c r="C735" s="47"/>
      <c r="D735" s="47"/>
      <c r="E735" s="47"/>
      <c r="F735" s="47"/>
      <c r="G735" s="47"/>
      <c r="H735" s="47"/>
    </row>
    <row r="736" spans="1:8" ht="14.25" customHeight="1">
      <c r="A736" s="47"/>
      <c r="B736" s="47"/>
      <c r="C736" s="47"/>
      <c r="D736" s="47"/>
      <c r="E736" s="47"/>
      <c r="F736" s="47"/>
      <c r="G736" s="47"/>
      <c r="H736" s="47"/>
    </row>
    <row r="737" spans="1:8" ht="14.25" customHeight="1">
      <c r="A737" s="47"/>
      <c r="B737" s="47"/>
      <c r="C737" s="47"/>
      <c r="D737" s="47"/>
      <c r="E737" s="47"/>
      <c r="F737" s="47"/>
      <c r="G737" s="47"/>
      <c r="H737" s="47"/>
    </row>
    <row r="738" spans="1:8" ht="14.25" customHeight="1">
      <c r="A738" s="47"/>
      <c r="B738" s="47"/>
      <c r="C738" s="47"/>
      <c r="D738" s="47"/>
      <c r="E738" s="47"/>
      <c r="F738" s="47"/>
      <c r="G738" s="47"/>
      <c r="H738" s="47"/>
    </row>
    <row r="739" spans="1:8" ht="14.25" customHeight="1">
      <c r="A739" s="47"/>
      <c r="B739" s="47"/>
      <c r="C739" s="47"/>
      <c r="D739" s="47"/>
      <c r="E739" s="47"/>
      <c r="F739" s="47"/>
      <c r="G739" s="47"/>
      <c r="H739" s="47"/>
    </row>
    <row r="740" spans="1:8" ht="14.25" customHeight="1">
      <c r="A740" s="47"/>
      <c r="B740" s="47"/>
      <c r="C740" s="47"/>
      <c r="D740" s="47"/>
      <c r="E740" s="47"/>
      <c r="F740" s="47"/>
      <c r="G740" s="47"/>
      <c r="H740" s="47"/>
    </row>
    <row r="741" spans="1:8" ht="14.25" customHeight="1">
      <c r="A741" s="47"/>
      <c r="B741" s="47"/>
      <c r="C741" s="47"/>
      <c r="D741" s="47"/>
      <c r="E741" s="47"/>
      <c r="F741" s="47"/>
      <c r="G741" s="47"/>
      <c r="H741" s="47"/>
    </row>
    <row r="742" spans="1:8" ht="14.25" customHeight="1">
      <c r="A742" s="47"/>
      <c r="B742" s="47"/>
      <c r="C742" s="47"/>
      <c r="D742" s="47"/>
      <c r="E742" s="47"/>
      <c r="F742" s="47"/>
      <c r="G742" s="47"/>
      <c r="H742" s="47"/>
    </row>
    <row r="743" spans="1:8" ht="14.25" customHeight="1">
      <c r="A743" s="47"/>
      <c r="B743" s="47"/>
      <c r="C743" s="47"/>
      <c r="D743" s="47"/>
      <c r="E743" s="47"/>
      <c r="F743" s="47"/>
      <c r="G743" s="47"/>
      <c r="H743" s="47"/>
    </row>
    <row r="744" spans="1:8" ht="14.25" customHeight="1">
      <c r="A744" s="47"/>
      <c r="B744" s="47"/>
      <c r="C744" s="47"/>
      <c r="D744" s="47"/>
      <c r="E744" s="47"/>
      <c r="F744" s="47"/>
      <c r="G744" s="47"/>
      <c r="H744" s="47"/>
    </row>
    <row r="745" spans="1:8" ht="14.25" customHeight="1">
      <c r="A745" s="47"/>
      <c r="B745" s="47"/>
      <c r="C745" s="47"/>
      <c r="D745" s="47"/>
      <c r="E745" s="47"/>
      <c r="F745" s="47"/>
      <c r="G745" s="47"/>
      <c r="H745" s="47"/>
    </row>
    <row r="746" spans="1:8" ht="14.25" customHeight="1">
      <c r="A746" s="47"/>
      <c r="B746" s="47"/>
      <c r="C746" s="47"/>
      <c r="D746" s="47"/>
      <c r="E746" s="47"/>
      <c r="F746" s="47"/>
      <c r="G746" s="47"/>
      <c r="H746" s="47"/>
    </row>
    <row r="747" spans="1:8" ht="14.25" customHeight="1">
      <c r="A747" s="47"/>
      <c r="B747" s="47"/>
      <c r="C747" s="47"/>
      <c r="D747" s="47"/>
      <c r="E747" s="47"/>
      <c r="F747" s="47"/>
      <c r="G747" s="47"/>
      <c r="H747" s="47"/>
    </row>
    <row r="748" spans="1:8" ht="14.25" customHeight="1">
      <c r="A748" s="47"/>
      <c r="B748" s="47"/>
      <c r="C748" s="47"/>
      <c r="D748" s="47"/>
      <c r="E748" s="47"/>
      <c r="F748" s="47"/>
      <c r="G748" s="47"/>
      <c r="H748" s="47"/>
    </row>
    <row r="749" spans="1:8" ht="14.25" customHeight="1">
      <c r="A749" s="47"/>
      <c r="B749" s="47"/>
      <c r="C749" s="47"/>
      <c r="D749" s="47"/>
      <c r="E749" s="47"/>
      <c r="F749" s="47"/>
      <c r="G749" s="47"/>
      <c r="H749" s="47"/>
    </row>
    <row r="750" spans="1:8" ht="14.25" customHeight="1">
      <c r="A750" s="47"/>
      <c r="B750" s="47"/>
      <c r="C750" s="47"/>
      <c r="D750" s="47"/>
      <c r="E750" s="47"/>
      <c r="F750" s="47"/>
      <c r="G750" s="47"/>
      <c r="H750" s="47"/>
    </row>
    <row r="751" spans="1:8" ht="14.25" customHeight="1">
      <c r="A751" s="47"/>
      <c r="B751" s="47"/>
      <c r="C751" s="47"/>
      <c r="D751" s="47"/>
      <c r="E751" s="47"/>
      <c r="F751" s="47"/>
      <c r="G751" s="47"/>
      <c r="H751" s="47"/>
    </row>
    <row r="752" spans="1:8" ht="14.25" customHeight="1">
      <c r="A752" s="47"/>
      <c r="B752" s="47"/>
      <c r="C752" s="47"/>
      <c r="D752" s="47"/>
      <c r="E752" s="47"/>
      <c r="F752" s="47"/>
      <c r="G752" s="47"/>
      <c r="H752" s="47"/>
    </row>
    <row r="753" spans="1:8" ht="14.25" customHeight="1">
      <c r="A753" s="47"/>
      <c r="B753" s="47"/>
      <c r="C753" s="47"/>
      <c r="D753" s="47"/>
      <c r="E753" s="47"/>
      <c r="F753" s="47"/>
      <c r="G753" s="47"/>
      <c r="H753" s="47"/>
    </row>
    <row r="754" spans="1:8" ht="14.25" customHeight="1">
      <c r="A754" s="47"/>
      <c r="B754" s="47"/>
      <c r="C754" s="47"/>
      <c r="D754" s="47"/>
      <c r="E754" s="47"/>
      <c r="F754" s="47"/>
      <c r="G754" s="47"/>
      <c r="H754" s="47"/>
    </row>
    <row r="755" spans="1:8" ht="14.25" customHeight="1">
      <c r="A755" s="47"/>
      <c r="B755" s="47"/>
      <c r="C755" s="47"/>
      <c r="D755" s="47"/>
      <c r="E755" s="47"/>
      <c r="F755" s="47"/>
      <c r="G755" s="47"/>
      <c r="H755" s="47"/>
    </row>
    <row r="756" spans="1:8" ht="14.25" customHeight="1">
      <c r="A756" s="47"/>
      <c r="B756" s="47"/>
      <c r="C756" s="47"/>
      <c r="D756" s="47"/>
      <c r="E756" s="47"/>
      <c r="F756" s="47"/>
      <c r="G756" s="47"/>
      <c r="H756" s="47"/>
    </row>
    <row r="757" spans="1:8" ht="14.25" customHeight="1">
      <c r="A757" s="47"/>
      <c r="B757" s="47"/>
      <c r="C757" s="47"/>
      <c r="D757" s="47"/>
      <c r="E757" s="47"/>
      <c r="F757" s="47"/>
      <c r="G757" s="47"/>
      <c r="H757" s="47"/>
    </row>
    <row r="758" spans="1:8" ht="14.25" customHeight="1">
      <c r="A758" s="47"/>
      <c r="B758" s="47"/>
      <c r="C758" s="47"/>
      <c r="D758" s="47"/>
      <c r="E758" s="47"/>
      <c r="F758" s="47"/>
      <c r="G758" s="47"/>
      <c r="H758" s="47"/>
    </row>
    <row r="759" spans="1:8" ht="14.25" customHeight="1">
      <c r="A759" s="47"/>
      <c r="B759" s="47"/>
      <c r="C759" s="47"/>
      <c r="D759" s="47"/>
      <c r="E759" s="47"/>
      <c r="F759" s="47"/>
      <c r="G759" s="47"/>
      <c r="H759" s="47"/>
    </row>
    <row r="760" spans="1:8" ht="14.25" customHeight="1">
      <c r="A760" s="47"/>
      <c r="B760" s="47"/>
      <c r="C760" s="47"/>
      <c r="D760" s="47"/>
      <c r="E760" s="47"/>
      <c r="F760" s="47"/>
      <c r="G760" s="47"/>
      <c r="H760" s="47"/>
    </row>
    <row r="761" spans="1:8" ht="14.25" customHeight="1">
      <c r="A761" s="47"/>
      <c r="B761" s="47"/>
      <c r="C761" s="47"/>
      <c r="D761" s="47"/>
      <c r="E761" s="47"/>
      <c r="F761" s="47"/>
      <c r="G761" s="47"/>
      <c r="H761" s="47"/>
    </row>
    <row r="762" spans="1:8" ht="14.25" customHeight="1">
      <c r="A762" s="47"/>
      <c r="B762" s="47"/>
      <c r="C762" s="47"/>
      <c r="D762" s="47"/>
      <c r="E762" s="47"/>
      <c r="F762" s="47"/>
      <c r="G762" s="47"/>
      <c r="H762" s="47"/>
    </row>
    <row r="763" spans="1:8" ht="14.25" customHeight="1">
      <c r="A763" s="47"/>
      <c r="B763" s="47"/>
      <c r="C763" s="47"/>
      <c r="D763" s="47"/>
      <c r="E763" s="47"/>
      <c r="F763" s="47"/>
      <c r="G763" s="47"/>
      <c r="H763" s="47"/>
    </row>
    <row r="764" spans="1:8" ht="14.25" customHeight="1">
      <c r="A764" s="47"/>
      <c r="B764" s="47"/>
      <c r="C764" s="47"/>
      <c r="D764" s="47"/>
      <c r="E764" s="47"/>
      <c r="F764" s="47"/>
      <c r="G764" s="47"/>
      <c r="H764" s="47"/>
    </row>
    <row r="765" spans="1:8" ht="14.25" customHeight="1">
      <c r="A765" s="47"/>
      <c r="B765" s="47"/>
      <c r="C765" s="47"/>
      <c r="D765" s="47"/>
      <c r="E765" s="47"/>
      <c r="F765" s="47"/>
      <c r="G765" s="47"/>
      <c r="H765" s="47"/>
    </row>
    <row r="766" spans="1:8" ht="14.25" customHeight="1">
      <c r="A766" s="47"/>
      <c r="B766" s="47"/>
      <c r="C766" s="47"/>
      <c r="D766" s="47"/>
      <c r="E766" s="47"/>
      <c r="F766" s="47"/>
      <c r="G766" s="47"/>
      <c r="H766" s="47"/>
    </row>
    <row r="767" spans="1:8" ht="14.25" customHeight="1">
      <c r="A767" s="47"/>
      <c r="B767" s="47"/>
      <c r="C767" s="47"/>
      <c r="D767" s="47"/>
      <c r="E767" s="47"/>
      <c r="F767" s="47"/>
      <c r="G767" s="47"/>
      <c r="H767" s="47"/>
    </row>
    <row r="768" spans="1:8" ht="14.25" customHeight="1">
      <c r="A768" s="47"/>
      <c r="B768" s="47"/>
      <c r="C768" s="47"/>
      <c r="D768" s="47"/>
      <c r="E768" s="47"/>
      <c r="F768" s="47"/>
      <c r="G768" s="47"/>
      <c r="H768" s="47"/>
    </row>
    <row r="769" spans="1:8" ht="14.25" customHeight="1">
      <c r="A769" s="47"/>
      <c r="B769" s="47"/>
      <c r="C769" s="47"/>
      <c r="D769" s="47"/>
      <c r="E769" s="47"/>
      <c r="F769" s="47"/>
      <c r="G769" s="47"/>
      <c r="H769" s="47"/>
    </row>
    <row r="770" spans="1:8" ht="14.25" customHeight="1">
      <c r="A770" s="47"/>
      <c r="B770" s="47"/>
      <c r="C770" s="47"/>
      <c r="D770" s="47"/>
      <c r="E770" s="47"/>
      <c r="F770" s="47"/>
      <c r="G770" s="47"/>
      <c r="H770" s="47"/>
    </row>
    <row r="771" spans="1:8" ht="14.25" customHeight="1">
      <c r="A771" s="47"/>
      <c r="B771" s="47"/>
      <c r="C771" s="47"/>
      <c r="D771" s="47"/>
      <c r="E771" s="47"/>
      <c r="F771" s="47"/>
      <c r="G771" s="47"/>
      <c r="H771" s="47"/>
    </row>
    <row r="772" spans="1:8" ht="14.25" customHeight="1">
      <c r="A772" s="47"/>
      <c r="B772" s="47"/>
      <c r="C772" s="47"/>
      <c r="D772" s="47"/>
      <c r="E772" s="47"/>
      <c r="F772" s="47"/>
      <c r="G772" s="47"/>
      <c r="H772" s="47"/>
    </row>
    <row r="773" spans="1:8" ht="14.25" customHeight="1">
      <c r="A773" s="47"/>
      <c r="B773" s="47"/>
      <c r="C773" s="47"/>
      <c r="D773" s="47"/>
      <c r="E773" s="47"/>
      <c r="F773" s="47"/>
      <c r="G773" s="47"/>
      <c r="H773" s="47"/>
    </row>
    <row r="774" spans="1:8" ht="14.25" customHeight="1">
      <c r="A774" s="47"/>
      <c r="B774" s="47"/>
      <c r="C774" s="47"/>
      <c r="D774" s="47"/>
      <c r="E774" s="47"/>
      <c r="F774" s="47"/>
      <c r="G774" s="47"/>
      <c r="H774" s="47"/>
    </row>
    <row r="775" spans="1:8" ht="14.25" customHeight="1">
      <c r="A775" s="47"/>
      <c r="B775" s="47"/>
      <c r="C775" s="47"/>
      <c r="D775" s="47"/>
      <c r="E775" s="47"/>
      <c r="F775" s="47"/>
      <c r="G775" s="47"/>
      <c r="H775" s="47"/>
    </row>
    <row r="776" spans="1:8" ht="14.25" customHeight="1">
      <c r="A776" s="47"/>
      <c r="B776" s="47"/>
      <c r="C776" s="47"/>
      <c r="D776" s="47"/>
      <c r="E776" s="47"/>
      <c r="F776" s="47"/>
      <c r="G776" s="47"/>
      <c r="H776" s="47"/>
    </row>
    <row r="777" spans="1:8" ht="14.25" customHeight="1">
      <c r="A777" s="47"/>
      <c r="B777" s="47"/>
      <c r="C777" s="47"/>
      <c r="D777" s="47"/>
      <c r="E777" s="47"/>
      <c r="F777" s="47"/>
      <c r="G777" s="47"/>
      <c r="H777" s="47"/>
    </row>
    <row r="778" spans="1:8" ht="14.25" customHeight="1">
      <c r="A778" s="47"/>
      <c r="B778" s="47"/>
      <c r="C778" s="47"/>
      <c r="D778" s="47"/>
      <c r="E778" s="47"/>
      <c r="F778" s="47"/>
      <c r="G778" s="47"/>
      <c r="H778" s="47"/>
    </row>
    <row r="779" spans="1:8" ht="14.25" customHeight="1">
      <c r="A779" s="47"/>
      <c r="B779" s="47"/>
      <c r="C779" s="47"/>
      <c r="D779" s="47"/>
      <c r="E779" s="47"/>
      <c r="F779" s="47"/>
      <c r="G779" s="47"/>
      <c r="H779" s="47"/>
    </row>
    <row r="780" spans="1:8" ht="14.25" customHeight="1">
      <c r="A780" s="47"/>
      <c r="B780" s="47"/>
      <c r="C780" s="47"/>
      <c r="D780" s="47"/>
      <c r="E780" s="47"/>
      <c r="F780" s="47"/>
      <c r="G780" s="47"/>
      <c r="H780" s="47"/>
    </row>
    <row r="781" spans="1:8" ht="14.25" customHeight="1">
      <c r="A781" s="47"/>
      <c r="B781" s="47"/>
      <c r="C781" s="47"/>
      <c r="D781" s="47"/>
      <c r="E781" s="47"/>
      <c r="F781" s="47"/>
      <c r="G781" s="47"/>
      <c r="H781" s="47"/>
    </row>
    <row r="782" spans="1:8" ht="14.25" customHeight="1">
      <c r="A782" s="47"/>
      <c r="B782" s="47"/>
      <c r="C782" s="47"/>
      <c r="D782" s="47"/>
      <c r="E782" s="47"/>
      <c r="F782" s="47"/>
      <c r="G782" s="47"/>
      <c r="H782" s="47"/>
    </row>
    <row r="783" spans="1:8" ht="14.25" customHeight="1">
      <c r="A783" s="47"/>
      <c r="B783" s="47"/>
      <c r="C783" s="47"/>
      <c r="D783" s="47"/>
      <c r="E783" s="47"/>
      <c r="F783" s="47"/>
      <c r="G783" s="47"/>
      <c r="H783" s="47"/>
    </row>
    <row r="784" spans="1:8" ht="14.25" customHeight="1">
      <c r="A784" s="47"/>
      <c r="B784" s="47"/>
      <c r="C784" s="47"/>
      <c r="D784" s="47"/>
      <c r="E784" s="47"/>
      <c r="F784" s="47"/>
      <c r="G784" s="47"/>
      <c r="H784" s="47"/>
    </row>
    <row r="785" spans="1:8" ht="14.25" customHeight="1">
      <c r="A785" s="47"/>
      <c r="B785" s="47"/>
      <c r="C785" s="47"/>
      <c r="D785" s="47"/>
      <c r="E785" s="47"/>
      <c r="F785" s="47"/>
      <c r="G785" s="47"/>
      <c r="H785" s="47"/>
    </row>
    <row r="786" spans="1:8" ht="14.25" customHeight="1">
      <c r="A786" s="47"/>
      <c r="B786" s="47"/>
      <c r="C786" s="47"/>
      <c r="D786" s="47"/>
      <c r="E786" s="47"/>
      <c r="F786" s="47"/>
      <c r="G786" s="47"/>
      <c r="H786" s="47"/>
    </row>
    <row r="787" spans="1:8" ht="14.25" customHeight="1">
      <c r="A787" s="47"/>
      <c r="B787" s="47"/>
      <c r="C787" s="47"/>
      <c r="D787" s="47"/>
      <c r="E787" s="47"/>
      <c r="F787" s="47"/>
      <c r="G787" s="47"/>
      <c r="H787" s="47"/>
    </row>
    <row r="788" spans="1:8" ht="14.25" customHeight="1">
      <c r="A788" s="47"/>
      <c r="B788" s="47"/>
      <c r="C788" s="47"/>
      <c r="D788" s="47"/>
      <c r="E788" s="47"/>
      <c r="F788" s="47"/>
      <c r="G788" s="47"/>
      <c r="H788" s="47"/>
    </row>
    <row r="789" spans="1:8" ht="14.25" customHeight="1">
      <c r="A789" s="47"/>
      <c r="B789" s="47"/>
      <c r="C789" s="47"/>
      <c r="D789" s="47"/>
      <c r="E789" s="47"/>
      <c r="F789" s="47"/>
      <c r="G789" s="47"/>
      <c r="H789" s="47"/>
    </row>
    <row r="790" spans="1:8" ht="14.25" customHeight="1">
      <c r="A790" s="47"/>
      <c r="B790" s="47"/>
      <c r="C790" s="47"/>
      <c r="D790" s="47"/>
      <c r="E790" s="47"/>
      <c r="F790" s="47"/>
      <c r="G790" s="47"/>
      <c r="H790" s="47"/>
    </row>
    <row r="791" spans="1:8" ht="14.25" customHeight="1">
      <c r="A791" s="47"/>
      <c r="B791" s="47"/>
      <c r="C791" s="47"/>
      <c r="D791" s="47"/>
      <c r="E791" s="47"/>
      <c r="F791" s="47"/>
      <c r="G791" s="47"/>
      <c r="H791" s="47"/>
    </row>
    <row r="792" spans="1:8" ht="14.25" customHeight="1">
      <c r="A792" s="47"/>
      <c r="B792" s="47"/>
      <c r="C792" s="47"/>
      <c r="D792" s="47"/>
      <c r="E792" s="47"/>
      <c r="F792" s="47"/>
      <c r="G792" s="47"/>
      <c r="H792" s="47"/>
    </row>
    <row r="793" spans="1:8" ht="14.25" customHeight="1">
      <c r="A793" s="47"/>
      <c r="B793" s="47"/>
      <c r="C793" s="47"/>
      <c r="D793" s="47"/>
      <c r="E793" s="47"/>
      <c r="F793" s="47"/>
      <c r="G793" s="47"/>
      <c r="H793" s="47"/>
    </row>
    <row r="794" spans="1:8" ht="14.25" customHeight="1">
      <c r="A794" s="47"/>
      <c r="B794" s="47"/>
      <c r="C794" s="47"/>
      <c r="D794" s="47"/>
      <c r="E794" s="47"/>
      <c r="F794" s="47"/>
      <c r="G794" s="47"/>
      <c r="H794" s="47"/>
    </row>
    <row r="795" spans="1:8" ht="14.25" customHeight="1">
      <c r="A795" s="47"/>
      <c r="B795" s="47"/>
      <c r="C795" s="47"/>
      <c r="D795" s="47"/>
      <c r="E795" s="47"/>
      <c r="F795" s="47"/>
      <c r="G795" s="47"/>
      <c r="H795" s="47"/>
    </row>
    <row r="796" spans="1:8" ht="14.25" customHeight="1">
      <c r="A796" s="47"/>
      <c r="B796" s="47"/>
      <c r="C796" s="47"/>
      <c r="D796" s="47"/>
      <c r="E796" s="47"/>
      <c r="F796" s="47"/>
      <c r="G796" s="47"/>
      <c r="H796" s="47"/>
    </row>
    <row r="797" spans="1:8" ht="14.25" customHeight="1">
      <c r="A797" s="47"/>
      <c r="B797" s="47"/>
      <c r="C797" s="47"/>
      <c r="D797" s="47"/>
      <c r="E797" s="47"/>
      <c r="F797" s="47"/>
      <c r="G797" s="47"/>
      <c r="H797" s="47"/>
    </row>
    <row r="798" spans="1:8" ht="14.25" customHeight="1">
      <c r="A798" s="47"/>
      <c r="B798" s="47"/>
      <c r="C798" s="47"/>
      <c r="D798" s="47"/>
      <c r="E798" s="47"/>
      <c r="F798" s="47"/>
      <c r="G798" s="47"/>
      <c r="H798" s="47"/>
    </row>
    <row r="799" spans="1:8" ht="14.25" customHeight="1">
      <c r="A799" s="47"/>
      <c r="B799" s="47"/>
      <c r="C799" s="47"/>
      <c r="D799" s="47"/>
      <c r="E799" s="47"/>
      <c r="F799" s="47"/>
      <c r="G799" s="47"/>
      <c r="H799" s="47"/>
    </row>
    <row r="800" spans="1:8" ht="14.25" customHeight="1">
      <c r="A800" s="47"/>
      <c r="B800" s="47"/>
      <c r="C800" s="47"/>
      <c r="D800" s="47"/>
      <c r="E800" s="47"/>
      <c r="F800" s="47"/>
      <c r="G800" s="47"/>
      <c r="H800" s="47"/>
    </row>
    <row r="801" spans="1:8" ht="14.25" customHeight="1">
      <c r="A801" s="47"/>
      <c r="B801" s="47"/>
      <c r="C801" s="47"/>
      <c r="D801" s="47"/>
      <c r="E801" s="47"/>
      <c r="F801" s="47"/>
      <c r="G801" s="47"/>
      <c r="H801" s="47"/>
    </row>
    <row r="802" spans="1:8" ht="14.25" customHeight="1">
      <c r="A802" s="47"/>
      <c r="B802" s="47"/>
      <c r="C802" s="47"/>
      <c r="D802" s="47"/>
      <c r="E802" s="47"/>
      <c r="F802" s="47"/>
      <c r="G802" s="47"/>
      <c r="H802" s="47"/>
    </row>
    <row r="803" spans="1:8" ht="14.25" customHeight="1">
      <c r="A803" s="47"/>
      <c r="B803" s="47"/>
      <c r="C803" s="47"/>
      <c r="D803" s="47"/>
      <c r="E803" s="47"/>
      <c r="F803" s="47"/>
      <c r="G803" s="47"/>
      <c r="H803" s="47"/>
    </row>
    <row r="804" spans="1:8" ht="14.25" customHeight="1">
      <c r="A804" s="47"/>
      <c r="B804" s="47"/>
      <c r="C804" s="47"/>
      <c r="D804" s="47"/>
      <c r="E804" s="47"/>
      <c r="F804" s="47"/>
      <c r="G804" s="47"/>
      <c r="H804" s="47"/>
    </row>
    <row r="805" spans="1:8" ht="14.25" customHeight="1">
      <c r="A805" s="47"/>
      <c r="B805" s="47"/>
      <c r="C805" s="47"/>
      <c r="D805" s="47"/>
      <c r="E805" s="47"/>
      <c r="F805" s="47"/>
      <c r="G805" s="47"/>
      <c r="H805" s="47"/>
    </row>
    <row r="806" spans="1:8" ht="14.25" customHeight="1">
      <c r="A806" s="47"/>
      <c r="B806" s="47"/>
      <c r="C806" s="47"/>
      <c r="D806" s="47"/>
      <c r="E806" s="47"/>
      <c r="F806" s="47"/>
      <c r="G806" s="47"/>
      <c r="H806" s="47"/>
    </row>
    <row r="807" spans="1:8" ht="14.25" customHeight="1">
      <c r="A807" s="47"/>
      <c r="B807" s="47"/>
      <c r="C807" s="47"/>
      <c r="D807" s="47"/>
      <c r="E807" s="47"/>
      <c r="F807" s="47"/>
      <c r="G807" s="47"/>
      <c r="H807" s="47"/>
    </row>
    <row r="808" spans="1:8" ht="14.25" customHeight="1">
      <c r="A808" s="47"/>
      <c r="B808" s="47"/>
      <c r="C808" s="47"/>
      <c r="D808" s="47"/>
      <c r="E808" s="47"/>
      <c r="F808" s="47"/>
      <c r="G808" s="47"/>
      <c r="H808" s="47"/>
    </row>
    <row r="809" spans="1:8" ht="14.25" customHeight="1">
      <c r="A809" s="47"/>
      <c r="B809" s="47"/>
      <c r="C809" s="47"/>
      <c r="D809" s="47"/>
      <c r="E809" s="47"/>
      <c r="F809" s="47"/>
      <c r="G809" s="47"/>
      <c r="H809" s="47"/>
    </row>
    <row r="810" spans="1:8" ht="14.25" customHeight="1">
      <c r="A810" s="47"/>
      <c r="B810" s="47"/>
      <c r="C810" s="47"/>
      <c r="D810" s="47"/>
      <c r="E810" s="47"/>
      <c r="F810" s="47"/>
      <c r="G810" s="47"/>
      <c r="H810" s="47"/>
    </row>
    <row r="811" spans="1:8" ht="14.25" customHeight="1">
      <c r="A811" s="47"/>
      <c r="B811" s="47"/>
      <c r="C811" s="47"/>
      <c r="D811" s="47"/>
      <c r="E811" s="47"/>
      <c r="F811" s="47"/>
      <c r="G811" s="47"/>
      <c r="H811" s="47"/>
    </row>
    <row r="812" spans="1:8" ht="14.25" customHeight="1">
      <c r="A812" s="47"/>
      <c r="B812" s="47"/>
      <c r="C812" s="47"/>
      <c r="D812" s="47"/>
      <c r="E812" s="47"/>
      <c r="F812" s="47"/>
      <c r="G812" s="47"/>
      <c r="H812" s="47"/>
    </row>
    <row r="813" spans="1:8" ht="14.25" customHeight="1">
      <c r="A813" s="47"/>
      <c r="B813" s="47"/>
      <c r="C813" s="47"/>
      <c r="D813" s="47"/>
      <c r="E813" s="47"/>
      <c r="F813" s="47"/>
      <c r="G813" s="47"/>
      <c r="H813" s="47"/>
    </row>
    <row r="814" spans="1:8" ht="14.25" customHeight="1">
      <c r="A814" s="47"/>
      <c r="B814" s="47"/>
      <c r="C814" s="47"/>
      <c r="D814" s="47"/>
      <c r="E814" s="47"/>
      <c r="F814" s="47"/>
      <c r="G814" s="47"/>
      <c r="H814" s="47"/>
    </row>
    <row r="815" spans="1:8" ht="14.25" customHeight="1">
      <c r="A815" s="47"/>
      <c r="B815" s="47"/>
      <c r="C815" s="47"/>
      <c r="D815" s="47"/>
      <c r="E815" s="47"/>
      <c r="F815" s="47"/>
      <c r="G815" s="47"/>
      <c r="H815" s="47"/>
    </row>
    <row r="816" spans="1:8" ht="14.25" customHeight="1">
      <c r="A816" s="47"/>
      <c r="B816" s="47"/>
      <c r="C816" s="47"/>
      <c r="D816" s="47"/>
      <c r="E816" s="47"/>
      <c r="F816" s="47"/>
      <c r="G816" s="47"/>
      <c r="H816" s="47"/>
    </row>
    <row r="817" spans="1:8" ht="14.25" customHeight="1">
      <c r="A817" s="47"/>
      <c r="B817" s="47"/>
      <c r="C817" s="47"/>
      <c r="D817" s="47"/>
      <c r="E817" s="47"/>
      <c r="F817" s="47"/>
      <c r="G817" s="47"/>
      <c r="H817" s="47"/>
    </row>
    <row r="818" spans="1:8" ht="14.25" customHeight="1">
      <c r="A818" s="47"/>
      <c r="B818" s="47"/>
      <c r="C818" s="47"/>
      <c r="D818" s="47"/>
      <c r="E818" s="47"/>
      <c r="F818" s="47"/>
      <c r="G818" s="47"/>
      <c r="H818" s="47"/>
    </row>
    <row r="819" spans="1:8" ht="14.25" customHeight="1">
      <c r="A819" s="47"/>
      <c r="B819" s="47"/>
      <c r="C819" s="47"/>
      <c r="D819" s="47"/>
      <c r="E819" s="47"/>
      <c r="F819" s="47"/>
      <c r="G819" s="47"/>
      <c r="H819" s="47"/>
    </row>
    <row r="820" spans="1:8" ht="14.25" customHeight="1">
      <c r="A820" s="47"/>
      <c r="B820" s="47"/>
      <c r="C820" s="47"/>
      <c r="D820" s="47"/>
      <c r="E820" s="47"/>
      <c r="F820" s="47"/>
      <c r="G820" s="47"/>
      <c r="H820" s="47"/>
    </row>
    <row r="821" spans="1:8" ht="14.25" customHeight="1">
      <c r="A821" s="47"/>
      <c r="B821" s="47"/>
      <c r="C821" s="47"/>
      <c r="D821" s="47"/>
      <c r="E821" s="47"/>
      <c r="F821" s="47"/>
      <c r="G821" s="47"/>
      <c r="H821" s="47"/>
    </row>
    <row r="822" spans="1:8" ht="14.25" customHeight="1">
      <c r="A822" s="47"/>
      <c r="B822" s="47"/>
      <c r="C822" s="47"/>
      <c r="D822" s="47"/>
      <c r="E822" s="47"/>
      <c r="F822" s="47"/>
      <c r="G822" s="47"/>
      <c r="H822" s="47"/>
    </row>
    <row r="823" spans="1:8" ht="14.25" customHeight="1">
      <c r="A823" s="47"/>
      <c r="B823" s="47"/>
      <c r="C823" s="47"/>
      <c r="D823" s="47"/>
      <c r="E823" s="47"/>
      <c r="F823" s="47"/>
      <c r="G823" s="47"/>
      <c r="H823" s="47"/>
    </row>
    <row r="824" spans="1:8" ht="14.25" customHeight="1">
      <c r="A824" s="47"/>
      <c r="B824" s="47"/>
      <c r="C824" s="47"/>
      <c r="D824" s="47"/>
      <c r="E824" s="47"/>
      <c r="F824" s="47"/>
      <c r="G824" s="47"/>
      <c r="H824" s="47"/>
    </row>
    <row r="825" spans="1:8" ht="14.25" customHeight="1">
      <c r="A825" s="47"/>
      <c r="B825" s="47"/>
      <c r="C825" s="47"/>
      <c r="D825" s="47"/>
      <c r="E825" s="47"/>
      <c r="F825" s="47"/>
      <c r="G825" s="47"/>
      <c r="H825" s="47"/>
    </row>
    <row r="826" spans="1:8" ht="14.25" customHeight="1">
      <c r="A826" s="47"/>
      <c r="B826" s="47"/>
      <c r="C826" s="47"/>
      <c r="D826" s="47"/>
      <c r="E826" s="47"/>
      <c r="F826" s="47"/>
      <c r="G826" s="47"/>
      <c r="H826" s="47"/>
    </row>
    <row r="827" spans="1:8" ht="14.25" customHeight="1">
      <c r="A827" s="47"/>
      <c r="B827" s="47"/>
      <c r="C827" s="47"/>
      <c r="D827" s="47"/>
      <c r="E827" s="47"/>
      <c r="F827" s="47"/>
      <c r="G827" s="47"/>
      <c r="H827" s="47"/>
    </row>
    <row r="828" spans="1:8" ht="14.25" customHeight="1">
      <c r="A828" s="47"/>
      <c r="B828" s="47"/>
      <c r="C828" s="47"/>
      <c r="D828" s="47"/>
      <c r="E828" s="47"/>
      <c r="F828" s="47"/>
      <c r="G828" s="47"/>
      <c r="H828" s="47"/>
    </row>
    <row r="829" spans="1:8" ht="14.25" customHeight="1">
      <c r="A829" s="47"/>
      <c r="B829" s="47"/>
      <c r="C829" s="47"/>
      <c r="D829" s="47"/>
      <c r="E829" s="47"/>
      <c r="F829" s="47"/>
      <c r="G829" s="47"/>
      <c r="H829" s="47"/>
    </row>
    <row r="830" spans="1:8" ht="14.25" customHeight="1">
      <c r="A830" s="47"/>
      <c r="B830" s="47"/>
      <c r="C830" s="47"/>
      <c r="D830" s="47"/>
      <c r="E830" s="47"/>
      <c r="F830" s="47"/>
      <c r="G830" s="47"/>
      <c r="H830" s="47"/>
    </row>
    <row r="831" spans="1:8" ht="14.25" customHeight="1">
      <c r="A831" s="47"/>
      <c r="B831" s="47"/>
      <c r="C831" s="47"/>
      <c r="D831" s="47"/>
      <c r="E831" s="47"/>
      <c r="F831" s="47"/>
      <c r="G831" s="47"/>
      <c r="H831" s="47"/>
    </row>
    <row r="832" spans="1:8" ht="14.25" customHeight="1">
      <c r="A832" s="47"/>
      <c r="B832" s="47"/>
      <c r="C832" s="47"/>
      <c r="D832" s="47"/>
      <c r="E832" s="47"/>
      <c r="F832" s="47"/>
      <c r="G832" s="47"/>
      <c r="H832" s="47"/>
    </row>
    <row r="833" spans="1:8" ht="14.25" customHeight="1">
      <c r="A833" s="47"/>
      <c r="B833" s="47"/>
      <c r="C833" s="47"/>
      <c r="D833" s="47"/>
      <c r="E833" s="47"/>
      <c r="F833" s="47"/>
      <c r="G833" s="47"/>
      <c r="H833" s="47"/>
    </row>
    <row r="834" spans="1:8" ht="14.25" customHeight="1">
      <c r="A834" s="47"/>
      <c r="B834" s="47"/>
      <c r="C834" s="47"/>
      <c r="D834" s="47"/>
      <c r="E834" s="47"/>
      <c r="F834" s="47"/>
      <c r="G834" s="47"/>
      <c r="H834" s="47"/>
    </row>
    <row r="835" spans="1:8" ht="14.25" customHeight="1">
      <c r="A835" s="47"/>
      <c r="B835" s="47"/>
      <c r="C835" s="47"/>
      <c r="D835" s="47"/>
      <c r="E835" s="47"/>
      <c r="F835" s="47"/>
      <c r="G835" s="47"/>
      <c r="H835" s="47"/>
    </row>
    <row r="836" spans="1:8" ht="14.25" customHeight="1">
      <c r="A836" s="47"/>
      <c r="B836" s="47"/>
      <c r="C836" s="47"/>
      <c r="D836" s="47"/>
      <c r="E836" s="47"/>
      <c r="F836" s="47"/>
      <c r="G836" s="47"/>
      <c r="H836" s="47"/>
    </row>
    <row r="837" spans="1:8" ht="14.25" customHeight="1">
      <c r="A837" s="47"/>
      <c r="B837" s="47"/>
      <c r="C837" s="47"/>
      <c r="D837" s="47"/>
      <c r="E837" s="47"/>
      <c r="F837" s="47"/>
      <c r="G837" s="47"/>
      <c r="H837" s="47"/>
    </row>
    <row r="838" spans="1:8" ht="14.25" customHeight="1">
      <c r="A838" s="47"/>
      <c r="B838" s="47"/>
      <c r="C838" s="47"/>
      <c r="D838" s="47"/>
      <c r="E838" s="47"/>
      <c r="F838" s="47"/>
      <c r="G838" s="47"/>
      <c r="H838" s="47"/>
    </row>
    <row r="839" spans="1:8" ht="14.25" customHeight="1">
      <c r="A839" s="47"/>
      <c r="B839" s="47"/>
      <c r="C839" s="47"/>
      <c r="D839" s="47"/>
      <c r="E839" s="47"/>
      <c r="F839" s="47"/>
      <c r="G839" s="47"/>
      <c r="H839" s="47"/>
    </row>
    <row r="840" spans="1:8" ht="14.25" customHeight="1">
      <c r="A840" s="47"/>
      <c r="B840" s="47"/>
      <c r="C840" s="47"/>
      <c r="D840" s="47"/>
      <c r="E840" s="47"/>
      <c r="F840" s="47"/>
      <c r="G840" s="47"/>
      <c r="H840" s="47"/>
    </row>
    <row r="841" spans="1:8" ht="14.25" customHeight="1">
      <c r="A841" s="47"/>
      <c r="B841" s="47"/>
      <c r="C841" s="47"/>
      <c r="D841" s="47"/>
      <c r="E841" s="47"/>
      <c r="F841" s="47"/>
      <c r="G841" s="47"/>
      <c r="H841" s="47"/>
    </row>
    <row r="842" spans="1:8" ht="14.25" customHeight="1">
      <c r="A842" s="47"/>
      <c r="B842" s="47"/>
      <c r="C842" s="47"/>
      <c r="D842" s="47"/>
      <c r="E842" s="47"/>
      <c r="F842" s="47"/>
      <c r="G842" s="47"/>
      <c r="H842" s="47"/>
    </row>
    <row r="843" spans="1:8" ht="14.25" customHeight="1">
      <c r="A843" s="47"/>
      <c r="B843" s="47"/>
      <c r="C843" s="47"/>
      <c r="D843" s="47"/>
      <c r="E843" s="47"/>
      <c r="F843" s="47"/>
      <c r="G843" s="47"/>
      <c r="H843" s="47"/>
    </row>
    <row r="844" spans="1:8" ht="14.25" customHeight="1">
      <c r="A844" s="47"/>
      <c r="B844" s="47"/>
      <c r="C844" s="47"/>
      <c r="D844" s="47"/>
      <c r="E844" s="47"/>
      <c r="F844" s="47"/>
      <c r="G844" s="47"/>
      <c r="H844" s="47"/>
    </row>
    <row r="845" spans="1:8" ht="14.25" customHeight="1">
      <c r="A845" s="47"/>
      <c r="B845" s="47"/>
      <c r="C845" s="47"/>
      <c r="D845" s="47"/>
      <c r="E845" s="47"/>
      <c r="F845" s="47"/>
      <c r="G845" s="47"/>
      <c r="H845" s="47"/>
    </row>
    <row r="846" spans="1:8" ht="14.25" customHeight="1">
      <c r="A846" s="47"/>
      <c r="B846" s="47"/>
      <c r="C846" s="47"/>
      <c r="D846" s="47"/>
      <c r="E846" s="47"/>
      <c r="F846" s="47"/>
      <c r="G846" s="47"/>
      <c r="H846" s="47"/>
    </row>
    <row r="847" spans="1:8" ht="14.25" customHeight="1">
      <c r="A847" s="47"/>
      <c r="B847" s="47"/>
      <c r="C847" s="47"/>
      <c r="D847" s="47"/>
      <c r="E847" s="47"/>
      <c r="F847" s="47"/>
      <c r="G847" s="47"/>
      <c r="H847" s="47"/>
    </row>
    <row r="848" spans="1:8" ht="14.25" customHeight="1">
      <c r="A848" s="47"/>
      <c r="B848" s="47"/>
      <c r="C848" s="47"/>
      <c r="D848" s="47"/>
      <c r="E848" s="47"/>
      <c r="F848" s="47"/>
      <c r="G848" s="47"/>
      <c r="H848" s="47"/>
    </row>
    <row r="849" spans="1:8" ht="14.25" customHeight="1">
      <c r="A849" s="47"/>
      <c r="B849" s="47"/>
      <c r="C849" s="47"/>
      <c r="D849" s="47"/>
      <c r="E849" s="47"/>
      <c r="F849" s="47"/>
      <c r="G849" s="47"/>
      <c r="H849" s="47"/>
    </row>
    <row r="850" spans="1:8" ht="14.25" customHeight="1">
      <c r="A850" s="47"/>
      <c r="B850" s="47"/>
      <c r="C850" s="47"/>
      <c r="D850" s="47"/>
      <c r="E850" s="47"/>
      <c r="F850" s="47"/>
      <c r="G850" s="47"/>
      <c r="H850" s="47"/>
    </row>
    <row r="851" spans="1:8" ht="14.25" customHeight="1">
      <c r="A851" s="47"/>
      <c r="B851" s="47"/>
      <c r="C851" s="47"/>
      <c r="D851" s="47"/>
      <c r="E851" s="47"/>
      <c r="F851" s="47"/>
      <c r="G851" s="47"/>
      <c r="H851" s="47"/>
    </row>
    <row r="852" spans="1:8" ht="14.25" customHeight="1">
      <c r="A852" s="47"/>
      <c r="B852" s="47"/>
      <c r="C852" s="47"/>
      <c r="D852" s="47"/>
      <c r="E852" s="47"/>
      <c r="F852" s="47"/>
      <c r="G852" s="47"/>
      <c r="H852" s="47"/>
    </row>
    <row r="853" spans="1:8" ht="14.25" customHeight="1">
      <c r="A853" s="47"/>
      <c r="B853" s="47"/>
      <c r="C853" s="47"/>
      <c r="D853" s="47"/>
      <c r="E853" s="47"/>
      <c r="F853" s="47"/>
      <c r="G853" s="47"/>
      <c r="H853" s="47"/>
    </row>
    <row r="854" spans="1:8" ht="14.25" customHeight="1">
      <c r="A854" s="47"/>
      <c r="B854" s="47"/>
      <c r="C854" s="47"/>
      <c r="D854" s="47"/>
      <c r="E854" s="47"/>
      <c r="F854" s="47"/>
      <c r="G854" s="47"/>
      <c r="H854" s="47"/>
    </row>
    <row r="855" spans="1:8" ht="14.25" customHeight="1">
      <c r="A855" s="47"/>
      <c r="B855" s="47"/>
      <c r="C855" s="47"/>
      <c r="D855" s="47"/>
      <c r="E855" s="47"/>
      <c r="F855" s="47"/>
      <c r="G855" s="47"/>
      <c r="H855" s="47"/>
    </row>
    <row r="856" spans="1:8" ht="14.25" customHeight="1">
      <c r="A856" s="47"/>
      <c r="B856" s="47"/>
      <c r="C856" s="47"/>
      <c r="D856" s="47"/>
      <c r="E856" s="47"/>
      <c r="F856" s="47"/>
      <c r="G856" s="47"/>
      <c r="H856" s="47"/>
    </row>
    <row r="857" spans="1:8" ht="14.25" customHeight="1">
      <c r="A857" s="47"/>
      <c r="B857" s="47"/>
      <c r="C857" s="47"/>
      <c r="D857" s="47"/>
      <c r="E857" s="47"/>
      <c r="F857" s="47"/>
      <c r="G857" s="47"/>
      <c r="H857" s="47"/>
    </row>
    <row r="858" spans="1:8" ht="14.25" customHeight="1">
      <c r="A858" s="47"/>
      <c r="B858" s="47"/>
      <c r="C858" s="47"/>
      <c r="D858" s="47"/>
      <c r="E858" s="47"/>
      <c r="F858" s="47"/>
      <c r="G858" s="47"/>
      <c r="H858" s="47"/>
    </row>
    <row r="859" spans="1:8" ht="14.25" customHeight="1">
      <c r="A859" s="47"/>
      <c r="B859" s="47"/>
      <c r="C859" s="47"/>
      <c r="D859" s="47"/>
      <c r="E859" s="47"/>
      <c r="F859" s="47"/>
      <c r="G859" s="47"/>
      <c r="H859" s="47"/>
    </row>
    <row r="860" spans="1:8" ht="14.25" customHeight="1">
      <c r="A860" s="47"/>
      <c r="B860" s="47"/>
      <c r="C860" s="47"/>
      <c r="D860" s="47"/>
      <c r="E860" s="47"/>
      <c r="F860" s="47"/>
      <c r="G860" s="47"/>
      <c r="H860" s="47"/>
    </row>
    <row r="861" spans="1:8" ht="14.25" customHeight="1">
      <c r="A861" s="47"/>
      <c r="B861" s="47"/>
      <c r="C861" s="47"/>
      <c r="D861" s="47"/>
      <c r="E861" s="47"/>
      <c r="F861" s="47"/>
      <c r="G861" s="47"/>
      <c r="H861" s="47"/>
    </row>
    <row r="862" spans="1:8" ht="14.25" customHeight="1">
      <c r="A862" s="47"/>
      <c r="B862" s="47"/>
      <c r="C862" s="47"/>
      <c r="D862" s="47"/>
      <c r="E862" s="47"/>
      <c r="F862" s="47"/>
      <c r="G862" s="47"/>
      <c r="H862" s="47"/>
    </row>
    <row r="863" spans="1:8" ht="14.25" customHeight="1">
      <c r="A863" s="47"/>
      <c r="B863" s="47"/>
      <c r="C863" s="47"/>
      <c r="D863" s="47"/>
      <c r="E863" s="47"/>
      <c r="F863" s="47"/>
      <c r="G863" s="47"/>
      <c r="H863" s="47"/>
    </row>
    <row r="864" spans="1:8" ht="14.25" customHeight="1">
      <c r="A864" s="47"/>
      <c r="B864" s="47"/>
      <c r="C864" s="47"/>
      <c r="D864" s="47"/>
      <c r="E864" s="47"/>
      <c r="F864" s="47"/>
      <c r="G864" s="47"/>
      <c r="H864" s="47"/>
    </row>
    <row r="865" spans="1:8" ht="14.25" customHeight="1">
      <c r="A865" s="47"/>
      <c r="B865" s="47"/>
      <c r="C865" s="47"/>
      <c r="D865" s="47"/>
      <c r="E865" s="47"/>
      <c r="F865" s="47"/>
      <c r="G865" s="47"/>
      <c r="H865" s="47"/>
    </row>
    <row r="866" spans="1:8" ht="14.25" customHeight="1">
      <c r="A866" s="47"/>
      <c r="B866" s="47"/>
      <c r="C866" s="47"/>
      <c r="D866" s="47"/>
      <c r="E866" s="47"/>
      <c r="F866" s="47"/>
      <c r="G866" s="47"/>
      <c r="H866" s="47"/>
    </row>
    <row r="867" spans="1:8" ht="14.25" customHeight="1">
      <c r="A867" s="47"/>
      <c r="B867" s="47"/>
      <c r="C867" s="47"/>
      <c r="D867" s="47"/>
      <c r="E867" s="47"/>
      <c r="F867" s="47"/>
      <c r="G867" s="47"/>
      <c r="H867" s="47"/>
    </row>
    <row r="868" spans="1:8" ht="14.25" customHeight="1">
      <c r="A868" s="47"/>
      <c r="B868" s="47"/>
      <c r="C868" s="47"/>
      <c r="D868" s="47"/>
      <c r="E868" s="47"/>
      <c r="F868" s="47"/>
      <c r="G868" s="47"/>
      <c r="H868" s="47"/>
    </row>
    <row r="869" spans="1:8" ht="14.25" customHeight="1">
      <c r="A869" s="47"/>
      <c r="B869" s="47"/>
      <c r="C869" s="47"/>
      <c r="D869" s="47"/>
      <c r="E869" s="47"/>
      <c r="F869" s="47"/>
      <c r="G869" s="47"/>
      <c r="H869" s="47"/>
    </row>
    <row r="870" spans="1:8" ht="14.25" customHeight="1">
      <c r="A870" s="47"/>
      <c r="B870" s="47"/>
      <c r="C870" s="47"/>
      <c r="D870" s="47"/>
      <c r="E870" s="47"/>
      <c r="F870" s="47"/>
      <c r="G870" s="47"/>
      <c r="H870" s="47"/>
    </row>
    <row r="871" spans="1:8" ht="14.25" customHeight="1">
      <c r="A871" s="47"/>
      <c r="B871" s="47"/>
      <c r="C871" s="47"/>
      <c r="D871" s="47"/>
      <c r="E871" s="47"/>
      <c r="F871" s="47"/>
      <c r="G871" s="47"/>
      <c r="H871" s="47"/>
    </row>
    <row r="872" spans="1:8" ht="14.25" customHeight="1">
      <c r="A872" s="47"/>
      <c r="B872" s="47"/>
      <c r="C872" s="47"/>
      <c r="D872" s="47"/>
      <c r="E872" s="47"/>
      <c r="F872" s="47"/>
      <c r="G872" s="47"/>
      <c r="H872" s="47"/>
    </row>
    <row r="873" spans="1:8" ht="14.25" customHeight="1">
      <c r="A873" s="47"/>
      <c r="B873" s="47"/>
      <c r="C873" s="47"/>
      <c r="D873" s="47"/>
      <c r="E873" s="47"/>
      <c r="F873" s="47"/>
      <c r="G873" s="47"/>
      <c r="H873" s="47"/>
    </row>
    <row r="874" spans="1:8" ht="14.25" customHeight="1">
      <c r="A874" s="47"/>
      <c r="B874" s="47"/>
      <c r="C874" s="47"/>
      <c r="D874" s="47"/>
      <c r="E874" s="47"/>
      <c r="F874" s="47"/>
      <c r="G874" s="47"/>
      <c r="H874" s="47"/>
    </row>
    <row r="875" spans="1:8" ht="14.25" customHeight="1">
      <c r="A875" s="47"/>
      <c r="B875" s="47"/>
      <c r="C875" s="47"/>
      <c r="D875" s="47"/>
      <c r="E875" s="47"/>
      <c r="F875" s="47"/>
      <c r="G875" s="47"/>
      <c r="H875" s="47"/>
    </row>
    <row r="876" spans="1:8" ht="14.25" customHeight="1">
      <c r="A876" s="47"/>
      <c r="B876" s="47"/>
      <c r="C876" s="47"/>
      <c r="D876" s="47"/>
      <c r="E876" s="47"/>
      <c r="F876" s="47"/>
      <c r="G876" s="47"/>
      <c r="H876" s="47"/>
    </row>
    <row r="877" spans="1:8" ht="14.25" customHeight="1">
      <c r="A877" s="47"/>
      <c r="B877" s="47"/>
      <c r="C877" s="47"/>
      <c r="D877" s="47"/>
      <c r="E877" s="47"/>
      <c r="F877" s="47"/>
      <c r="G877" s="47"/>
      <c r="H877" s="47"/>
    </row>
    <row r="878" spans="1:8" ht="14.25" customHeight="1">
      <c r="A878" s="47"/>
      <c r="B878" s="47"/>
      <c r="C878" s="47"/>
      <c r="D878" s="47"/>
      <c r="E878" s="47"/>
      <c r="F878" s="47"/>
      <c r="G878" s="47"/>
      <c r="H878" s="47"/>
    </row>
    <row r="879" spans="1:8" ht="14.25" customHeight="1">
      <c r="A879" s="47"/>
      <c r="B879" s="47"/>
      <c r="C879" s="47"/>
      <c r="D879" s="47"/>
      <c r="E879" s="47"/>
      <c r="F879" s="47"/>
      <c r="G879" s="47"/>
      <c r="H879" s="47"/>
    </row>
    <row r="880" spans="1:8" ht="14.25" customHeight="1">
      <c r="A880" s="47"/>
      <c r="B880" s="47"/>
      <c r="C880" s="47"/>
      <c r="D880" s="47"/>
      <c r="E880" s="47"/>
      <c r="F880" s="47"/>
      <c r="G880" s="47"/>
      <c r="H880" s="47"/>
    </row>
    <row r="881" spans="1:8" ht="14.25" customHeight="1">
      <c r="A881" s="47"/>
      <c r="B881" s="47"/>
      <c r="C881" s="47"/>
      <c r="D881" s="47"/>
      <c r="E881" s="47"/>
      <c r="F881" s="47"/>
      <c r="G881" s="47"/>
      <c r="H881" s="47"/>
    </row>
    <row r="882" spans="1:8" ht="14.25" customHeight="1">
      <c r="A882" s="47"/>
      <c r="B882" s="47"/>
      <c r="C882" s="47"/>
      <c r="D882" s="47"/>
      <c r="E882" s="47"/>
      <c r="F882" s="47"/>
      <c r="G882" s="47"/>
      <c r="H882" s="47"/>
    </row>
    <row r="883" spans="1:8" ht="14.25" customHeight="1">
      <c r="A883" s="47"/>
      <c r="B883" s="47"/>
      <c r="C883" s="47"/>
      <c r="D883" s="47"/>
      <c r="E883" s="47"/>
      <c r="F883" s="47"/>
      <c r="G883" s="47"/>
      <c r="H883" s="47"/>
    </row>
    <row r="884" spans="1:8" ht="14.25" customHeight="1">
      <c r="A884" s="47"/>
      <c r="B884" s="47"/>
      <c r="C884" s="47"/>
      <c r="D884" s="47"/>
      <c r="E884" s="47"/>
      <c r="F884" s="47"/>
      <c r="G884" s="47"/>
      <c r="H884" s="47"/>
    </row>
    <row r="885" spans="1:8" ht="14.25" customHeight="1">
      <c r="A885" s="47"/>
      <c r="B885" s="47"/>
      <c r="C885" s="47"/>
      <c r="D885" s="47"/>
      <c r="E885" s="47"/>
      <c r="F885" s="47"/>
      <c r="G885" s="47"/>
      <c r="H885" s="47"/>
    </row>
    <row r="886" spans="1:8" ht="14.25" customHeight="1">
      <c r="A886" s="47"/>
      <c r="B886" s="47"/>
      <c r="C886" s="47"/>
      <c r="D886" s="47"/>
      <c r="E886" s="47"/>
      <c r="F886" s="47"/>
      <c r="G886" s="47"/>
      <c r="H886" s="47"/>
    </row>
    <row r="887" spans="1:8" ht="14.25" customHeight="1">
      <c r="A887" s="47"/>
      <c r="B887" s="47"/>
      <c r="C887" s="47"/>
      <c r="D887" s="47"/>
      <c r="E887" s="47"/>
      <c r="F887" s="47"/>
      <c r="G887" s="47"/>
      <c r="H887" s="47"/>
    </row>
    <row r="888" spans="1:8" ht="14.25" customHeight="1">
      <c r="A888" s="47"/>
      <c r="B888" s="47"/>
      <c r="C888" s="47"/>
      <c r="D888" s="47"/>
      <c r="E888" s="47"/>
      <c r="F888" s="47"/>
      <c r="G888" s="47"/>
      <c r="H888" s="47"/>
    </row>
    <row r="889" spans="1:8" ht="14.25" customHeight="1">
      <c r="A889" s="47"/>
      <c r="B889" s="47"/>
      <c r="C889" s="47"/>
      <c r="D889" s="47"/>
      <c r="E889" s="47"/>
      <c r="F889" s="47"/>
      <c r="G889" s="47"/>
      <c r="H889" s="47"/>
    </row>
    <row r="890" spans="1:8" ht="14.25" customHeight="1">
      <c r="A890" s="47"/>
      <c r="B890" s="47"/>
      <c r="C890" s="47"/>
      <c r="D890" s="47"/>
      <c r="E890" s="47"/>
      <c r="F890" s="47"/>
      <c r="G890" s="47"/>
      <c r="H890" s="47"/>
    </row>
    <row r="891" spans="1:8" ht="14.25" customHeight="1">
      <c r="A891" s="47"/>
      <c r="B891" s="47"/>
      <c r="C891" s="47"/>
      <c r="D891" s="47"/>
      <c r="E891" s="47"/>
      <c r="F891" s="47"/>
      <c r="G891" s="47"/>
      <c r="H891" s="47"/>
    </row>
    <row r="892" spans="1:8" ht="14.25" customHeight="1">
      <c r="A892" s="47"/>
      <c r="B892" s="47"/>
      <c r="C892" s="47"/>
      <c r="D892" s="47"/>
      <c r="E892" s="47"/>
      <c r="F892" s="47"/>
      <c r="G892" s="47"/>
      <c r="H892" s="47"/>
    </row>
    <row r="893" spans="1:8" ht="14.25" customHeight="1">
      <c r="A893" s="47"/>
      <c r="B893" s="47"/>
      <c r="C893" s="47"/>
      <c r="D893" s="47"/>
      <c r="E893" s="47"/>
      <c r="F893" s="47"/>
      <c r="G893" s="47"/>
      <c r="H893" s="47"/>
    </row>
    <row r="894" spans="1:8" ht="14.25" customHeight="1">
      <c r="A894" s="47"/>
      <c r="B894" s="47"/>
      <c r="C894" s="47"/>
      <c r="D894" s="47"/>
      <c r="E894" s="47"/>
      <c r="F894" s="47"/>
      <c r="G894" s="47"/>
      <c r="H894" s="47"/>
    </row>
    <row r="895" spans="1:8" ht="14.25" customHeight="1">
      <c r="A895" s="47"/>
      <c r="B895" s="47"/>
      <c r="C895" s="47"/>
      <c r="D895" s="47"/>
      <c r="E895" s="47"/>
      <c r="F895" s="47"/>
      <c r="G895" s="47"/>
      <c r="H895" s="47"/>
    </row>
    <row r="896" spans="1:8" ht="14.25" customHeight="1">
      <c r="A896" s="47"/>
      <c r="B896" s="47"/>
      <c r="C896" s="47"/>
      <c r="D896" s="47"/>
      <c r="E896" s="47"/>
      <c r="F896" s="47"/>
      <c r="G896" s="47"/>
      <c r="H896" s="47"/>
    </row>
    <row r="897" spans="1:8" ht="14.25" customHeight="1">
      <c r="A897" s="47"/>
      <c r="B897" s="47"/>
      <c r="C897" s="47"/>
      <c r="D897" s="47"/>
      <c r="E897" s="47"/>
      <c r="F897" s="47"/>
      <c r="G897" s="47"/>
      <c r="H897" s="47"/>
    </row>
    <row r="898" spans="1:8" ht="14.25" customHeight="1">
      <c r="A898" s="47"/>
      <c r="B898" s="47"/>
      <c r="C898" s="47"/>
      <c r="D898" s="47"/>
      <c r="E898" s="47"/>
      <c r="F898" s="47"/>
      <c r="G898" s="47"/>
      <c r="H898" s="47"/>
    </row>
    <row r="899" spans="1:8" ht="14.25" customHeight="1">
      <c r="A899" s="47"/>
      <c r="B899" s="47"/>
      <c r="C899" s="47"/>
      <c r="D899" s="47"/>
      <c r="E899" s="47"/>
      <c r="F899" s="47"/>
      <c r="G899" s="47"/>
      <c r="H899" s="47"/>
    </row>
    <row r="900" spans="1:8" ht="14.25" customHeight="1">
      <c r="A900" s="47"/>
      <c r="B900" s="47"/>
      <c r="C900" s="47"/>
      <c r="D900" s="47"/>
      <c r="E900" s="47"/>
      <c r="F900" s="47"/>
      <c r="G900" s="47"/>
      <c r="H900" s="47"/>
    </row>
    <row r="901" spans="1:8" ht="14.25" customHeight="1">
      <c r="A901" s="47"/>
      <c r="B901" s="47"/>
      <c r="C901" s="47"/>
      <c r="D901" s="47"/>
      <c r="E901" s="47"/>
      <c r="F901" s="47"/>
      <c r="G901" s="47"/>
      <c r="H901" s="47"/>
    </row>
    <row r="902" spans="1:8" ht="14.25" customHeight="1">
      <c r="A902" s="47"/>
      <c r="B902" s="47"/>
      <c r="C902" s="47"/>
      <c r="D902" s="47"/>
      <c r="E902" s="47"/>
      <c r="F902" s="47"/>
      <c r="G902" s="47"/>
      <c r="H902" s="47"/>
    </row>
    <row r="903" spans="1:8" ht="14.25" customHeight="1">
      <c r="A903" s="47"/>
      <c r="B903" s="47"/>
      <c r="C903" s="47"/>
      <c r="D903" s="47"/>
      <c r="E903" s="47"/>
      <c r="F903" s="47"/>
      <c r="G903" s="47"/>
      <c r="H903" s="47"/>
    </row>
    <row r="904" spans="1:8" ht="14.25" customHeight="1">
      <c r="A904" s="47"/>
      <c r="B904" s="47"/>
      <c r="C904" s="47"/>
      <c r="D904" s="47"/>
      <c r="E904" s="47"/>
      <c r="F904" s="47"/>
      <c r="G904" s="47"/>
      <c r="H904" s="47"/>
    </row>
    <row r="905" spans="1:8" ht="14.25" customHeight="1">
      <c r="A905" s="47"/>
      <c r="B905" s="47"/>
      <c r="C905" s="47"/>
      <c r="D905" s="47"/>
      <c r="E905" s="47"/>
      <c r="F905" s="47"/>
      <c r="G905" s="47"/>
      <c r="H905" s="47"/>
    </row>
    <row r="906" spans="1:8" ht="14.25" customHeight="1">
      <c r="A906" s="47"/>
      <c r="B906" s="47"/>
      <c r="C906" s="47"/>
      <c r="D906" s="47"/>
      <c r="E906" s="47"/>
      <c r="F906" s="47"/>
      <c r="G906" s="47"/>
      <c r="H906" s="47"/>
    </row>
    <row r="907" spans="1:8" ht="14.25" customHeight="1">
      <c r="A907" s="47"/>
      <c r="B907" s="47"/>
      <c r="C907" s="47"/>
      <c r="D907" s="47"/>
      <c r="E907" s="47"/>
      <c r="F907" s="47"/>
      <c r="G907" s="47"/>
      <c r="H907" s="47"/>
    </row>
    <row r="908" spans="1:8" ht="14.25" customHeight="1">
      <c r="A908" s="47"/>
      <c r="B908" s="47"/>
      <c r="C908" s="47"/>
      <c r="D908" s="47"/>
      <c r="E908" s="47"/>
      <c r="F908" s="47"/>
      <c r="G908" s="47"/>
      <c r="H908" s="47"/>
    </row>
    <row r="909" spans="1:8" ht="14.25" customHeight="1">
      <c r="A909" s="47"/>
      <c r="B909" s="47"/>
      <c r="C909" s="47"/>
      <c r="D909" s="47"/>
      <c r="E909" s="47"/>
      <c r="F909" s="47"/>
      <c r="G909" s="47"/>
      <c r="H909" s="47"/>
    </row>
    <row r="910" spans="1:8" ht="14.25" customHeight="1">
      <c r="A910" s="47"/>
      <c r="B910" s="47"/>
      <c r="C910" s="47"/>
      <c r="D910" s="47"/>
      <c r="E910" s="47"/>
      <c r="F910" s="47"/>
      <c r="G910" s="47"/>
      <c r="H910" s="47"/>
    </row>
    <row r="911" spans="1:8" ht="14.25" customHeight="1">
      <c r="A911" s="47"/>
      <c r="B911" s="47"/>
      <c r="C911" s="47"/>
      <c r="D911" s="47"/>
      <c r="E911" s="47"/>
      <c r="F911" s="47"/>
      <c r="G911" s="47"/>
      <c r="H911" s="47"/>
    </row>
    <row r="912" spans="1:8" ht="14.25" customHeight="1">
      <c r="A912" s="47"/>
      <c r="B912" s="47"/>
      <c r="C912" s="47"/>
      <c r="D912" s="47"/>
      <c r="E912" s="47"/>
      <c r="F912" s="47"/>
      <c r="G912" s="47"/>
      <c r="H912" s="47"/>
    </row>
    <row r="913" spans="1:8" ht="14.25" customHeight="1">
      <c r="A913" s="47"/>
      <c r="B913" s="47"/>
      <c r="C913" s="47"/>
      <c r="D913" s="47"/>
      <c r="E913" s="47"/>
      <c r="F913" s="47"/>
      <c r="G913" s="47"/>
      <c r="H913" s="47"/>
    </row>
    <row r="914" spans="1:8" ht="14.25" customHeight="1">
      <c r="A914" s="47"/>
      <c r="B914" s="47"/>
      <c r="C914" s="47"/>
      <c r="D914" s="47"/>
      <c r="E914" s="47"/>
      <c r="F914" s="47"/>
      <c r="G914" s="47"/>
      <c r="H914" s="47"/>
    </row>
    <row r="915" spans="1:8" ht="14.25" customHeight="1">
      <c r="A915" s="47"/>
      <c r="B915" s="47"/>
      <c r="C915" s="47"/>
      <c r="D915" s="47"/>
      <c r="E915" s="47"/>
      <c r="F915" s="47"/>
      <c r="G915" s="47"/>
      <c r="H915" s="47"/>
    </row>
    <row r="916" spans="1:8" ht="14.25" customHeight="1">
      <c r="A916" s="47"/>
      <c r="B916" s="47"/>
      <c r="C916" s="47"/>
      <c r="D916" s="47"/>
      <c r="E916" s="47"/>
      <c r="F916" s="47"/>
      <c r="G916" s="47"/>
      <c r="H916" s="47"/>
    </row>
    <row r="917" spans="1:8" ht="14.25" customHeight="1">
      <c r="A917" s="47"/>
      <c r="B917" s="47"/>
      <c r="C917" s="47"/>
      <c r="D917" s="47"/>
      <c r="E917" s="47"/>
      <c r="F917" s="47"/>
      <c r="G917" s="47"/>
      <c r="H917" s="47"/>
    </row>
    <row r="918" spans="1:8" ht="14.25" customHeight="1">
      <c r="A918" s="47"/>
      <c r="B918" s="47"/>
      <c r="C918" s="47"/>
      <c r="D918" s="47"/>
      <c r="E918" s="47"/>
      <c r="F918" s="47"/>
      <c r="G918" s="47"/>
      <c r="H918" s="47"/>
    </row>
    <row r="919" spans="1:8" ht="14.25" customHeight="1">
      <c r="A919" s="47"/>
      <c r="B919" s="47"/>
      <c r="C919" s="47"/>
      <c r="D919" s="47"/>
      <c r="E919" s="47"/>
      <c r="F919" s="47"/>
      <c r="G919" s="47"/>
      <c r="H919" s="47"/>
    </row>
    <row r="920" spans="1:8" ht="14.25" customHeight="1">
      <c r="A920" s="47"/>
      <c r="B920" s="47"/>
      <c r="C920" s="47"/>
      <c r="D920" s="47"/>
      <c r="E920" s="47"/>
      <c r="F920" s="47"/>
      <c r="G920" s="47"/>
      <c r="H920" s="47"/>
    </row>
    <row r="921" spans="1:8" ht="14.25" customHeight="1">
      <c r="A921" s="47"/>
      <c r="B921" s="47"/>
      <c r="C921" s="47"/>
      <c r="D921" s="47"/>
      <c r="E921" s="47"/>
      <c r="F921" s="47"/>
      <c r="G921" s="47"/>
      <c r="H921" s="47"/>
    </row>
    <row r="922" spans="1:8" ht="14.25" customHeight="1">
      <c r="A922" s="47"/>
      <c r="B922" s="47"/>
      <c r="C922" s="47"/>
      <c r="D922" s="47"/>
      <c r="E922" s="47"/>
      <c r="F922" s="47"/>
      <c r="G922" s="47"/>
      <c r="H922" s="47"/>
    </row>
    <row r="923" spans="1:8" ht="14.25" customHeight="1">
      <c r="A923" s="47"/>
      <c r="B923" s="47"/>
      <c r="C923" s="47"/>
      <c r="D923" s="47"/>
      <c r="E923" s="47"/>
      <c r="F923" s="47"/>
      <c r="G923" s="47"/>
      <c r="H923" s="47"/>
    </row>
    <row r="924" spans="1:8" ht="14.25" customHeight="1">
      <c r="A924" s="47"/>
      <c r="B924" s="47"/>
      <c r="C924" s="47"/>
      <c r="D924" s="47"/>
      <c r="E924" s="47"/>
      <c r="F924" s="47"/>
      <c r="G924" s="47"/>
      <c r="H924" s="47"/>
    </row>
    <row r="925" spans="1:8" ht="14.25" customHeight="1">
      <c r="A925" s="47"/>
      <c r="B925" s="47"/>
      <c r="C925" s="47"/>
      <c r="D925" s="47"/>
      <c r="E925" s="47"/>
      <c r="F925" s="47"/>
      <c r="G925" s="47"/>
      <c r="H925" s="47"/>
    </row>
    <row r="926" spans="1:8" ht="14.25" customHeight="1">
      <c r="A926" s="47"/>
      <c r="B926" s="47"/>
      <c r="C926" s="47"/>
      <c r="D926" s="47"/>
      <c r="E926" s="47"/>
      <c r="F926" s="47"/>
      <c r="G926" s="47"/>
      <c r="H926" s="47"/>
    </row>
    <row r="927" spans="1:8" ht="14.25" customHeight="1">
      <c r="A927" s="47"/>
      <c r="B927" s="47"/>
      <c r="C927" s="47"/>
      <c r="D927" s="47"/>
      <c r="E927" s="47"/>
      <c r="F927" s="47"/>
      <c r="G927" s="47"/>
      <c r="H927" s="47"/>
    </row>
    <row r="928" spans="1:8" ht="14.25" customHeight="1">
      <c r="A928" s="47"/>
      <c r="B928" s="47"/>
      <c r="C928" s="47"/>
      <c r="D928" s="47"/>
      <c r="E928" s="47"/>
      <c r="F928" s="47"/>
      <c r="G928" s="47"/>
      <c r="H928" s="47"/>
    </row>
    <row r="929" spans="1:8" ht="14.25" customHeight="1">
      <c r="A929" s="47"/>
      <c r="B929" s="47"/>
      <c r="C929" s="47"/>
      <c r="D929" s="47"/>
      <c r="E929" s="47"/>
      <c r="F929" s="47"/>
      <c r="G929" s="47"/>
      <c r="H929" s="47"/>
    </row>
    <row r="930" spans="1:8" ht="14.25" customHeight="1">
      <c r="A930" s="47"/>
      <c r="B930" s="47"/>
      <c r="C930" s="47"/>
      <c r="D930" s="47"/>
      <c r="E930" s="47"/>
      <c r="F930" s="47"/>
      <c r="G930" s="47"/>
      <c r="H930" s="47"/>
    </row>
    <row r="931" spans="1:8" ht="14.25" customHeight="1">
      <c r="A931" s="47"/>
      <c r="B931" s="47"/>
      <c r="C931" s="47"/>
      <c r="D931" s="47"/>
      <c r="E931" s="47"/>
      <c r="F931" s="47"/>
      <c r="G931" s="47"/>
      <c r="H931" s="47"/>
    </row>
    <row r="932" spans="1:8" ht="14.25" customHeight="1">
      <c r="A932" s="47"/>
      <c r="B932" s="47"/>
      <c r="C932" s="47"/>
      <c r="D932" s="47"/>
      <c r="E932" s="47"/>
      <c r="F932" s="47"/>
      <c r="G932" s="47"/>
      <c r="H932" s="47"/>
    </row>
    <row r="933" spans="1:8" ht="14.25" customHeight="1">
      <c r="A933" s="47"/>
      <c r="B933" s="47"/>
      <c r="C933" s="47"/>
      <c r="D933" s="47"/>
      <c r="E933" s="47"/>
      <c r="F933" s="47"/>
      <c r="G933" s="47"/>
      <c r="H933" s="47"/>
    </row>
    <row r="934" spans="1:8" ht="14.25" customHeight="1">
      <c r="A934" s="47"/>
      <c r="B934" s="47"/>
      <c r="C934" s="47"/>
      <c r="D934" s="47"/>
      <c r="E934" s="47"/>
      <c r="F934" s="47"/>
      <c r="G934" s="47"/>
      <c r="H934" s="47"/>
    </row>
    <row r="935" spans="1:8" ht="14.25" customHeight="1">
      <c r="A935" s="47"/>
      <c r="B935" s="47"/>
      <c r="C935" s="47"/>
      <c r="D935" s="47"/>
      <c r="E935" s="47"/>
      <c r="F935" s="47"/>
      <c r="G935" s="47"/>
      <c r="H935" s="47"/>
    </row>
    <row r="936" spans="1:8" ht="14.25" customHeight="1">
      <c r="A936" s="47"/>
      <c r="B936" s="47"/>
      <c r="C936" s="47"/>
      <c r="D936" s="47"/>
      <c r="E936" s="47"/>
      <c r="F936" s="47"/>
      <c r="G936" s="47"/>
      <c r="H936" s="47"/>
    </row>
    <row r="937" spans="1:8" ht="14.25" customHeight="1">
      <c r="A937" s="47"/>
      <c r="B937" s="47"/>
      <c r="C937" s="47"/>
      <c r="D937" s="47"/>
      <c r="E937" s="47"/>
      <c r="F937" s="47"/>
      <c r="G937" s="47"/>
      <c r="H937" s="47"/>
    </row>
    <row r="938" spans="1:8" ht="14.25" customHeight="1">
      <c r="A938" s="47"/>
      <c r="B938" s="47"/>
      <c r="C938" s="47"/>
      <c r="D938" s="47"/>
      <c r="E938" s="47"/>
      <c r="F938" s="47"/>
      <c r="G938" s="47"/>
      <c r="H938" s="47"/>
    </row>
    <row r="939" spans="1:8" ht="14.25" customHeight="1">
      <c r="A939" s="47"/>
      <c r="B939" s="47"/>
      <c r="C939" s="47"/>
      <c r="D939" s="47"/>
      <c r="E939" s="47"/>
      <c r="F939" s="47"/>
      <c r="G939" s="47"/>
      <c r="H939" s="47"/>
    </row>
    <row r="940" spans="1:8" ht="14.25" customHeight="1">
      <c r="A940" s="47"/>
      <c r="B940" s="47"/>
      <c r="C940" s="47"/>
      <c r="D940" s="47"/>
      <c r="E940" s="47"/>
      <c r="F940" s="47"/>
      <c r="G940" s="47"/>
      <c r="H940" s="47"/>
    </row>
    <row r="941" spans="1:8" ht="14.25" customHeight="1">
      <c r="A941" s="47"/>
      <c r="B941" s="47"/>
      <c r="C941" s="47"/>
      <c r="D941" s="47"/>
      <c r="E941" s="47"/>
      <c r="F941" s="47"/>
      <c r="G941" s="47"/>
      <c r="H941" s="47"/>
    </row>
    <row r="942" spans="1:8" ht="14.25" customHeight="1">
      <c r="A942" s="47"/>
      <c r="B942" s="47"/>
      <c r="C942" s="47"/>
      <c r="D942" s="47"/>
      <c r="E942" s="47"/>
      <c r="F942" s="47"/>
      <c r="G942" s="47"/>
      <c r="H942" s="47"/>
    </row>
    <row r="943" spans="1:8" ht="14.25" customHeight="1">
      <c r="A943" s="47"/>
      <c r="B943" s="47"/>
      <c r="C943" s="47"/>
      <c r="D943" s="47"/>
      <c r="E943" s="47"/>
      <c r="F943" s="47"/>
      <c r="G943" s="47"/>
      <c r="H943" s="47"/>
    </row>
    <row r="944" spans="1:8" ht="14.25" customHeight="1">
      <c r="A944" s="47"/>
      <c r="B944" s="47"/>
      <c r="C944" s="47"/>
      <c r="D944" s="47"/>
      <c r="E944" s="47"/>
      <c r="F944" s="47"/>
      <c r="G944" s="47"/>
      <c r="H944" s="47"/>
    </row>
    <row r="945" spans="1:8" ht="14.25" customHeight="1">
      <c r="A945" s="47"/>
      <c r="B945" s="47"/>
      <c r="C945" s="47"/>
      <c r="D945" s="47"/>
      <c r="E945" s="47"/>
      <c r="F945" s="47"/>
      <c r="G945" s="47"/>
      <c r="H945" s="47"/>
    </row>
    <row r="946" spans="1:8" ht="14.25" customHeight="1">
      <c r="A946" s="47"/>
      <c r="B946" s="47"/>
      <c r="C946" s="47"/>
      <c r="D946" s="47"/>
      <c r="E946" s="47"/>
      <c r="F946" s="47"/>
      <c r="G946" s="47"/>
      <c r="H946" s="47"/>
    </row>
    <row r="947" spans="1:8" ht="14.25" customHeight="1">
      <c r="A947" s="47"/>
      <c r="B947" s="47"/>
      <c r="C947" s="47"/>
      <c r="D947" s="47"/>
      <c r="E947" s="47"/>
      <c r="F947" s="47"/>
      <c r="G947" s="47"/>
      <c r="H947" s="47"/>
    </row>
    <row r="948" spans="1:8" ht="14.25" customHeight="1">
      <c r="A948" s="47"/>
      <c r="B948" s="47"/>
      <c r="C948" s="47"/>
      <c r="D948" s="47"/>
      <c r="E948" s="47"/>
      <c r="F948" s="47"/>
      <c r="G948" s="47"/>
      <c r="H948" s="47"/>
    </row>
    <row r="949" spans="1:8" ht="14.25" customHeight="1">
      <c r="A949" s="47"/>
      <c r="B949" s="47"/>
      <c r="C949" s="47"/>
      <c r="D949" s="47"/>
      <c r="E949" s="47"/>
      <c r="F949" s="47"/>
      <c r="G949" s="47"/>
      <c r="H949" s="47"/>
    </row>
    <row r="950" spans="1:8" ht="14.25" customHeight="1">
      <c r="A950" s="47"/>
      <c r="B950" s="47"/>
      <c r="C950" s="47"/>
      <c r="D950" s="47"/>
      <c r="E950" s="47"/>
      <c r="F950" s="47"/>
      <c r="G950" s="47"/>
      <c r="H950" s="47"/>
    </row>
    <row r="951" spans="1:8" ht="14.25" customHeight="1">
      <c r="A951" s="47"/>
      <c r="B951" s="47"/>
      <c r="C951" s="47"/>
      <c r="D951" s="47"/>
      <c r="E951" s="47"/>
      <c r="F951" s="47"/>
      <c r="G951" s="47"/>
      <c r="H951" s="47"/>
    </row>
    <row r="952" spans="1:8" ht="14.25" customHeight="1">
      <c r="A952" s="47"/>
      <c r="B952" s="47"/>
      <c r="C952" s="47"/>
      <c r="D952" s="47"/>
      <c r="E952" s="47"/>
      <c r="F952" s="47"/>
      <c r="G952" s="47"/>
      <c r="H952" s="47"/>
    </row>
    <row r="953" spans="1:8" ht="14.25" customHeight="1">
      <c r="A953" s="47"/>
      <c r="B953" s="47"/>
      <c r="C953" s="47"/>
      <c r="D953" s="47"/>
      <c r="E953" s="47"/>
      <c r="F953" s="47"/>
      <c r="G953" s="47"/>
      <c r="H953" s="47"/>
    </row>
    <row r="954" spans="1:8" ht="14.25" customHeight="1">
      <c r="A954" s="47"/>
      <c r="B954" s="47"/>
      <c r="C954" s="47"/>
      <c r="D954" s="47"/>
      <c r="E954" s="47"/>
      <c r="F954" s="47"/>
      <c r="G954" s="47"/>
      <c r="H954" s="47"/>
    </row>
    <row r="955" spans="1:8" ht="14.25" customHeight="1">
      <c r="A955" s="47"/>
      <c r="B955" s="47"/>
      <c r="C955" s="47"/>
      <c r="D955" s="47"/>
      <c r="E955" s="47"/>
      <c r="F955" s="47"/>
      <c r="G955" s="47"/>
      <c r="H955" s="47"/>
    </row>
    <row r="956" spans="1:8" ht="14.25" customHeight="1">
      <c r="A956" s="47"/>
      <c r="B956" s="47"/>
      <c r="C956" s="47"/>
      <c r="D956" s="47"/>
      <c r="E956" s="47"/>
      <c r="F956" s="47"/>
      <c r="G956" s="47"/>
      <c r="H956" s="47"/>
    </row>
    <row r="957" spans="1:8" ht="14.25" customHeight="1">
      <c r="A957" s="47"/>
      <c r="B957" s="47"/>
      <c r="C957" s="47"/>
      <c r="D957" s="47"/>
      <c r="E957" s="47"/>
      <c r="F957" s="47"/>
      <c r="G957" s="47"/>
      <c r="H957" s="47"/>
    </row>
    <row r="958" spans="1:8" ht="14.25" customHeight="1">
      <c r="A958" s="47"/>
      <c r="B958" s="47"/>
      <c r="C958" s="47"/>
      <c r="D958" s="47"/>
      <c r="E958" s="47"/>
      <c r="F958" s="47"/>
      <c r="G958" s="47"/>
      <c r="H958" s="47"/>
    </row>
    <row r="959" spans="1:8" ht="14.25" customHeight="1">
      <c r="A959" s="47"/>
      <c r="B959" s="47"/>
      <c r="C959" s="47"/>
      <c r="D959" s="47"/>
      <c r="E959" s="47"/>
      <c r="F959" s="47"/>
      <c r="G959" s="47"/>
      <c r="H959" s="47"/>
    </row>
    <row r="960" spans="1:8" ht="14.25" customHeight="1">
      <c r="A960" s="47"/>
      <c r="B960" s="47"/>
      <c r="C960" s="47"/>
      <c r="D960" s="47"/>
      <c r="E960" s="47"/>
      <c r="F960" s="47"/>
      <c r="G960" s="47"/>
      <c r="H960" s="47"/>
    </row>
    <row r="961" spans="1:8" ht="14.25" customHeight="1">
      <c r="A961" s="47"/>
      <c r="B961" s="47"/>
      <c r="C961" s="47"/>
      <c r="D961" s="47"/>
      <c r="E961" s="47"/>
      <c r="F961" s="47"/>
      <c r="G961" s="47"/>
      <c r="H961" s="47"/>
    </row>
    <row r="962" spans="1:8" ht="14.25" customHeight="1">
      <c r="A962" s="47"/>
      <c r="B962" s="47"/>
      <c r="C962" s="47"/>
      <c r="D962" s="47"/>
      <c r="E962" s="47"/>
      <c r="F962" s="47"/>
      <c r="G962" s="47"/>
      <c r="H962" s="47"/>
    </row>
    <row r="963" spans="1:8" ht="14.25" customHeight="1">
      <c r="A963" s="47"/>
      <c r="B963" s="47"/>
      <c r="C963" s="47"/>
      <c r="D963" s="47"/>
      <c r="E963" s="47"/>
      <c r="F963" s="47"/>
      <c r="G963" s="47"/>
      <c r="H963" s="47"/>
    </row>
    <row r="964" spans="1:8" ht="14.25" customHeight="1">
      <c r="A964" s="47"/>
      <c r="B964" s="47"/>
      <c r="C964" s="47"/>
      <c r="D964" s="47"/>
      <c r="E964" s="47"/>
      <c r="F964" s="47"/>
      <c r="G964" s="47"/>
      <c r="H964" s="47"/>
    </row>
    <row r="965" spans="1:8" ht="14.25" customHeight="1">
      <c r="A965" s="47"/>
      <c r="B965" s="47"/>
      <c r="C965" s="47"/>
      <c r="D965" s="47"/>
      <c r="E965" s="47"/>
      <c r="F965" s="47"/>
      <c r="G965" s="47"/>
      <c r="H965" s="47"/>
    </row>
    <row r="966" spans="1:8" ht="14.25" customHeight="1">
      <c r="A966" s="47"/>
      <c r="B966" s="47"/>
      <c r="C966" s="47"/>
      <c r="D966" s="47"/>
      <c r="E966" s="47"/>
      <c r="F966" s="47"/>
      <c r="G966" s="47"/>
      <c r="H966" s="47"/>
    </row>
    <row r="967" spans="1:8" ht="14.25" customHeight="1">
      <c r="A967" s="47"/>
      <c r="B967" s="47"/>
      <c r="C967" s="47"/>
      <c r="D967" s="47"/>
      <c r="E967" s="47"/>
      <c r="F967" s="47"/>
      <c r="G967" s="47"/>
      <c r="H967" s="47"/>
    </row>
    <row r="968" spans="1:8" ht="14.25" customHeight="1">
      <c r="A968" s="47"/>
      <c r="B968" s="47"/>
      <c r="C968" s="47"/>
      <c r="D968" s="47"/>
      <c r="E968" s="47"/>
      <c r="F968" s="47"/>
      <c r="G968" s="47"/>
      <c r="H968" s="47"/>
    </row>
    <row r="969" spans="1:8" ht="14.25" customHeight="1">
      <c r="A969" s="47"/>
      <c r="B969" s="47"/>
      <c r="C969" s="47"/>
      <c r="D969" s="47"/>
      <c r="E969" s="47"/>
      <c r="F969" s="47"/>
      <c r="G969" s="47"/>
      <c r="H969" s="47"/>
    </row>
    <row r="970" spans="1:8" ht="14.25" customHeight="1">
      <c r="A970" s="47"/>
      <c r="B970" s="47"/>
      <c r="C970" s="47"/>
      <c r="D970" s="47"/>
      <c r="E970" s="47"/>
      <c r="F970" s="47"/>
      <c r="G970" s="47"/>
      <c r="H970" s="47"/>
    </row>
    <row r="971" spans="1:8" ht="14.25" customHeight="1">
      <c r="A971" s="47"/>
      <c r="B971" s="47"/>
      <c r="C971" s="47"/>
      <c r="D971" s="47"/>
      <c r="E971" s="47"/>
      <c r="F971" s="47"/>
      <c r="G971" s="47"/>
      <c r="H971" s="47"/>
    </row>
    <row r="972" spans="1:8" ht="14.25" customHeight="1">
      <c r="A972" s="47"/>
      <c r="B972" s="47"/>
      <c r="C972" s="47"/>
      <c r="D972" s="47"/>
      <c r="E972" s="47"/>
      <c r="F972" s="47"/>
      <c r="G972" s="47"/>
      <c r="H972" s="47"/>
    </row>
    <row r="973" spans="1:8" ht="14.25" customHeight="1">
      <c r="A973" s="47"/>
      <c r="B973" s="47"/>
      <c r="C973" s="47"/>
      <c r="D973" s="47"/>
      <c r="E973" s="47"/>
      <c r="F973" s="47"/>
      <c r="G973" s="47"/>
      <c r="H973" s="47"/>
    </row>
    <row r="974" spans="1:8" ht="14.25" customHeight="1">
      <c r="A974" s="47"/>
      <c r="B974" s="47"/>
      <c r="C974" s="47"/>
      <c r="D974" s="47"/>
      <c r="E974" s="47"/>
      <c r="F974" s="47"/>
      <c r="G974" s="47"/>
      <c r="H974" s="47"/>
    </row>
    <row r="975" spans="1:8" ht="14.25" customHeight="1">
      <c r="A975" s="47"/>
      <c r="B975" s="47"/>
      <c r="C975" s="47"/>
      <c r="D975" s="47"/>
      <c r="E975" s="47"/>
      <c r="F975" s="47"/>
      <c r="G975" s="47"/>
      <c r="H975" s="47"/>
    </row>
    <row r="976" spans="1:8" ht="14.25" customHeight="1">
      <c r="A976" s="47"/>
      <c r="B976" s="47"/>
      <c r="C976" s="47"/>
      <c r="D976" s="47"/>
      <c r="E976" s="47"/>
      <c r="F976" s="47"/>
      <c r="G976" s="47"/>
      <c r="H976" s="47"/>
    </row>
    <row r="977" spans="1:8" ht="14.25" customHeight="1">
      <c r="A977" s="47"/>
      <c r="B977" s="47"/>
      <c r="C977" s="47"/>
      <c r="D977" s="47"/>
      <c r="E977" s="47"/>
      <c r="F977" s="47"/>
      <c r="G977" s="47"/>
      <c r="H977" s="47"/>
    </row>
    <row r="978" spans="1:8" ht="14.25" customHeight="1">
      <c r="A978" s="47"/>
      <c r="B978" s="47"/>
      <c r="C978" s="47"/>
      <c r="D978" s="47"/>
      <c r="E978" s="47"/>
      <c r="F978" s="47"/>
      <c r="G978" s="47"/>
      <c r="H978" s="47"/>
    </row>
    <row r="979" spans="1:8" ht="14.25" customHeight="1">
      <c r="A979" s="47"/>
      <c r="B979" s="47"/>
      <c r="C979" s="47"/>
      <c r="D979" s="47"/>
      <c r="E979" s="47"/>
      <c r="F979" s="47"/>
      <c r="G979" s="47"/>
      <c r="H979" s="47"/>
    </row>
    <row r="980" spans="1:8" ht="14.25" customHeight="1">
      <c r="A980" s="47"/>
      <c r="B980" s="47"/>
      <c r="C980" s="47"/>
      <c r="D980" s="47"/>
      <c r="E980" s="47"/>
      <c r="F980" s="47"/>
      <c r="G980" s="47"/>
      <c r="H980" s="47"/>
    </row>
    <row r="981" spans="1:8" ht="14.25" customHeight="1">
      <c r="A981" s="47"/>
      <c r="B981" s="47"/>
      <c r="C981" s="47"/>
      <c r="D981" s="47"/>
      <c r="E981" s="47"/>
      <c r="F981" s="47"/>
      <c r="G981" s="47"/>
      <c r="H981" s="47"/>
    </row>
    <row r="982" spans="1:8" ht="14.25" customHeight="1">
      <c r="A982" s="47"/>
      <c r="B982" s="47"/>
      <c r="C982" s="47"/>
      <c r="D982" s="47"/>
      <c r="E982" s="47"/>
      <c r="F982" s="47"/>
      <c r="G982" s="47"/>
      <c r="H982" s="47"/>
    </row>
    <row r="983" spans="1:8" ht="14.25" customHeight="1">
      <c r="A983" s="47"/>
      <c r="B983" s="47"/>
      <c r="C983" s="47"/>
      <c r="D983" s="47"/>
      <c r="E983" s="47"/>
      <c r="F983" s="47"/>
      <c r="G983" s="47"/>
      <c r="H983" s="47"/>
    </row>
    <row r="984" spans="1:8" ht="14.25" customHeight="1">
      <c r="A984" s="47"/>
      <c r="B984" s="47"/>
      <c r="C984" s="47"/>
      <c r="D984" s="47"/>
      <c r="E984" s="47"/>
      <c r="F984" s="47"/>
      <c r="G984" s="47"/>
      <c r="H984" s="47"/>
    </row>
    <row r="985" spans="1:8" ht="14.25" customHeight="1">
      <c r="A985" s="47"/>
      <c r="B985" s="47"/>
      <c r="C985" s="47"/>
      <c r="D985" s="47"/>
      <c r="E985" s="47"/>
      <c r="F985" s="47"/>
      <c r="G985" s="47"/>
      <c r="H985" s="47"/>
    </row>
    <row r="986" spans="1:8" ht="14.25" customHeight="1">
      <c r="A986" s="47"/>
      <c r="B986" s="47"/>
      <c r="C986" s="47"/>
      <c r="D986" s="47"/>
      <c r="E986" s="47"/>
      <c r="F986" s="47"/>
      <c r="G986" s="47"/>
      <c r="H986" s="47"/>
    </row>
    <row r="987" spans="1:8" ht="14.25" customHeight="1">
      <c r="A987" s="47"/>
      <c r="B987" s="47"/>
      <c r="C987" s="47"/>
      <c r="D987" s="47"/>
      <c r="E987" s="47"/>
      <c r="F987" s="47"/>
      <c r="G987" s="47"/>
      <c r="H987" s="47"/>
    </row>
    <row r="988" spans="1:8" ht="14.25" customHeight="1">
      <c r="A988" s="47"/>
      <c r="B988" s="47"/>
      <c r="C988" s="47"/>
      <c r="D988" s="47"/>
      <c r="E988" s="47"/>
      <c r="F988" s="47"/>
      <c r="G988" s="47"/>
      <c r="H988" s="47"/>
    </row>
    <row r="989" spans="1:8" ht="14.25" customHeight="1">
      <c r="A989" s="47"/>
      <c r="B989" s="47"/>
      <c r="C989" s="47"/>
      <c r="D989" s="47"/>
      <c r="E989" s="47"/>
      <c r="F989" s="47"/>
      <c r="G989" s="47"/>
      <c r="H989" s="47"/>
    </row>
    <row r="990" spans="1:8" ht="14.25" customHeight="1">
      <c r="A990" s="47"/>
      <c r="B990" s="47"/>
      <c r="C990" s="47"/>
      <c r="D990" s="47"/>
      <c r="E990" s="47"/>
      <c r="F990" s="47"/>
      <c r="G990" s="47"/>
      <c r="H990" s="47"/>
    </row>
    <row r="991" spans="1:8" ht="14.25" customHeight="1">
      <c r="A991" s="47"/>
      <c r="B991" s="47"/>
      <c r="C991" s="47"/>
      <c r="D991" s="47"/>
      <c r="E991" s="47"/>
      <c r="F991" s="47"/>
      <c r="G991" s="47"/>
      <c r="H991" s="47"/>
    </row>
    <row r="992" spans="1:8" ht="14.25" customHeight="1">
      <c r="A992" s="47"/>
      <c r="B992" s="47"/>
      <c r="C992" s="47"/>
      <c r="D992" s="47"/>
      <c r="E992" s="47"/>
      <c r="F992" s="47"/>
      <c r="G992" s="47"/>
      <c r="H992" s="47"/>
    </row>
    <row r="993" spans="1:8" ht="14.25" customHeight="1">
      <c r="A993" s="47"/>
      <c r="B993" s="47"/>
      <c r="C993" s="47"/>
      <c r="D993" s="47"/>
      <c r="E993" s="47"/>
      <c r="F993" s="47"/>
      <c r="G993" s="47"/>
      <c r="H993" s="47"/>
    </row>
    <row r="994" spans="1:8" ht="14.25" customHeight="1">
      <c r="A994" s="47"/>
      <c r="B994" s="47"/>
      <c r="C994" s="47"/>
      <c r="D994" s="47"/>
      <c r="E994" s="47"/>
      <c r="F994" s="47"/>
      <c r="G994" s="47"/>
      <c r="H994" s="47"/>
    </row>
    <row r="995" spans="1:8" ht="14.25" customHeight="1">
      <c r="A995" s="47"/>
      <c r="B995" s="47"/>
      <c r="C995" s="47"/>
      <c r="D995" s="47"/>
      <c r="E995" s="47"/>
      <c r="F995" s="47"/>
      <c r="G995" s="47"/>
      <c r="H995" s="47"/>
    </row>
    <row r="996" spans="1:8" ht="14.25" customHeight="1">
      <c r="A996" s="47"/>
      <c r="B996" s="47"/>
      <c r="C996" s="47"/>
      <c r="D996" s="47"/>
      <c r="E996" s="47"/>
      <c r="F996" s="47"/>
      <c r="G996" s="47"/>
      <c r="H996" s="47"/>
    </row>
    <row r="997" spans="1:8" ht="14.25" customHeight="1">
      <c r="A997" s="47"/>
      <c r="B997" s="47"/>
      <c r="C997" s="47"/>
      <c r="D997" s="47"/>
      <c r="E997" s="47"/>
      <c r="F997" s="47"/>
      <c r="G997" s="47"/>
      <c r="H997" s="47"/>
    </row>
    <row r="998" spans="1:8" ht="14.25" customHeight="1">
      <c r="A998" s="47"/>
      <c r="B998" s="47"/>
      <c r="C998" s="47"/>
      <c r="D998" s="47"/>
      <c r="E998" s="47"/>
      <c r="F998" s="47"/>
      <c r="G998" s="47"/>
      <c r="H998" s="47"/>
    </row>
    <row r="999" spans="1:8" ht="14.25" customHeight="1">
      <c r="A999" s="47"/>
      <c r="B999" s="47"/>
      <c r="C999" s="47"/>
      <c r="D999" s="47"/>
      <c r="E999" s="47"/>
      <c r="F999" s="47"/>
      <c r="G999" s="47"/>
      <c r="H999" s="47"/>
    </row>
    <row r="1000" spans="1:8" ht="14.25" customHeight="1">
      <c r="A1000" s="47"/>
      <c r="B1000" s="47"/>
      <c r="C1000" s="47"/>
      <c r="D1000" s="47"/>
      <c r="E1000" s="47"/>
      <c r="F1000" s="47"/>
      <c r="G1000" s="47"/>
      <c r="H1000" s="47"/>
    </row>
  </sheetData>
  <pageMargins left="0.7" right="0.7" top="0.75" bottom="0.75" header="0" footer="0"/>
  <pageSetup paperSize="9" scale="48" orientation="portrai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0"/>
  <dimension ref="A1:L996"/>
  <sheetViews>
    <sheetView topLeftCell="A2" workbookViewId="0">
      <selection activeCell="A415" sqref="A415:C417"/>
    </sheetView>
  </sheetViews>
  <sheetFormatPr defaultColWidth="14.42578125" defaultRowHeight="15" customHeight="1"/>
  <cols>
    <col min="1" max="1" width="44.5703125" bestFit="1" customWidth="1"/>
    <col min="2" max="2" width="16.28515625" bestFit="1" customWidth="1"/>
    <col min="3" max="3" width="7" bestFit="1" customWidth="1"/>
    <col min="4" max="4" width="5.28515625" bestFit="1" customWidth="1"/>
    <col min="5" max="5" width="11.28515625" bestFit="1" customWidth="1"/>
    <col min="6" max="6" width="4.140625" bestFit="1" customWidth="1"/>
    <col min="7" max="7" width="4.28515625" bestFit="1" customWidth="1"/>
    <col min="8" max="8" width="5.7109375" bestFit="1" customWidth="1"/>
    <col min="9" max="9" width="4.85546875" bestFit="1" customWidth="1"/>
    <col min="10" max="10" width="10" bestFit="1" customWidth="1"/>
    <col min="11" max="11" width="7.5703125" bestFit="1" customWidth="1"/>
    <col min="12" max="12" width="9.7109375" bestFit="1" customWidth="1"/>
    <col min="13" max="13" width="11.85546875" bestFit="1" customWidth="1"/>
    <col min="14" max="19" width="10.85546875" customWidth="1"/>
  </cols>
  <sheetData>
    <row r="1" spans="1:12" ht="14.25" customHeight="1">
      <c r="A1" s="230" t="s">
        <v>1900</v>
      </c>
      <c r="B1" s="230"/>
      <c r="C1" s="230"/>
      <c r="D1" s="230"/>
      <c r="E1" s="230"/>
      <c r="F1" s="230"/>
      <c r="G1" s="230"/>
      <c r="H1" s="230"/>
    </row>
    <row r="2" spans="1:12" ht="14.25" customHeight="1"/>
    <row r="3" spans="1:12" ht="15" customHeight="1">
      <c r="A3" s="232" t="s">
        <v>1416</v>
      </c>
      <c r="B3" t="s">
        <v>114</v>
      </c>
      <c r="E3" s="236" t="s">
        <v>1901</v>
      </c>
      <c r="F3" s="236"/>
      <c r="G3" s="236"/>
      <c r="H3" s="236"/>
      <c r="I3" s="236"/>
      <c r="J3" s="236"/>
      <c r="K3" s="236"/>
      <c r="L3" s="236"/>
    </row>
    <row r="4" spans="1:12" ht="14.25" customHeight="1"/>
    <row r="5" spans="1:12" ht="14.25" customHeight="1">
      <c r="B5" s="232" t="s">
        <v>1398</v>
      </c>
    </row>
    <row r="6" spans="1:12" ht="14.25" customHeight="1">
      <c r="B6" s="234" t="s">
        <v>1886</v>
      </c>
      <c r="C6" s="234" t="s">
        <v>1834</v>
      </c>
      <c r="D6" s="234" t="s">
        <v>1837</v>
      </c>
      <c r="E6" s="234" t="s">
        <v>2414</v>
      </c>
    </row>
    <row r="7" spans="1:12" ht="14.25" customHeight="1">
      <c r="A7" t="s">
        <v>1888</v>
      </c>
      <c r="B7" s="756">
        <v>172</v>
      </c>
      <c r="C7" s="756">
        <v>147</v>
      </c>
      <c r="D7" s="756">
        <v>160</v>
      </c>
      <c r="E7" s="756">
        <v>479</v>
      </c>
    </row>
    <row r="8" spans="1:12" ht="14.25" customHeight="1">
      <c r="E8" s="47"/>
    </row>
    <row r="9" spans="1:12" ht="14.25" customHeight="1">
      <c r="E9" s="47"/>
    </row>
    <row r="10" spans="1:12" ht="14.25" customHeight="1">
      <c r="E10" s="47"/>
    </row>
    <row r="11" spans="1:12" ht="14.25" customHeight="1">
      <c r="E11" s="47"/>
    </row>
    <row r="12" spans="1:12" ht="14.25" customHeight="1">
      <c r="E12" s="236" t="s">
        <v>1902</v>
      </c>
      <c r="F12" s="236"/>
      <c r="G12" s="236"/>
      <c r="H12" s="236"/>
      <c r="I12" s="236"/>
      <c r="J12" s="236"/>
      <c r="K12" s="236"/>
      <c r="L12" s="236"/>
    </row>
    <row r="13" spans="1:12" ht="14.25" customHeight="1">
      <c r="A13" s="232" t="s">
        <v>1416</v>
      </c>
      <c r="B13" t="s">
        <v>2419</v>
      </c>
    </row>
    <row r="14" spans="1:12" ht="14.25" customHeight="1">
      <c r="A14" s="232" t="s">
        <v>1410</v>
      </c>
      <c r="B14" t="s">
        <v>2419</v>
      </c>
      <c r="E14" s="47"/>
    </row>
    <row r="15" spans="1:12" ht="14.25" customHeight="1">
      <c r="E15" s="47"/>
    </row>
    <row r="16" spans="1:12" ht="14.25" customHeight="1">
      <c r="A16" s="232" t="s">
        <v>1899</v>
      </c>
      <c r="B16" s="232" t="s">
        <v>2417</v>
      </c>
    </row>
    <row r="17" spans="1:5" ht="14.25" customHeight="1">
      <c r="A17" s="232" t="s">
        <v>2418</v>
      </c>
      <c r="B17" t="s">
        <v>1886</v>
      </c>
      <c r="C17" t="s">
        <v>1834</v>
      </c>
      <c r="D17" t="s">
        <v>1837</v>
      </c>
      <c r="E17" t="s">
        <v>2414</v>
      </c>
    </row>
    <row r="18" spans="1:5" ht="14.25" customHeight="1">
      <c r="A18" s="233" t="s">
        <v>1428</v>
      </c>
      <c r="B18" s="756">
        <v>7</v>
      </c>
      <c r="C18" s="756"/>
      <c r="D18" s="756"/>
      <c r="E18" s="756">
        <v>7</v>
      </c>
    </row>
    <row r="19" spans="1:5" ht="14.25" customHeight="1">
      <c r="A19" s="233" t="s">
        <v>1433</v>
      </c>
      <c r="B19" s="756">
        <v>35</v>
      </c>
      <c r="C19" s="756">
        <v>41</v>
      </c>
      <c r="D19" s="756">
        <v>40</v>
      </c>
      <c r="E19" s="756">
        <v>116</v>
      </c>
    </row>
    <row r="20" spans="1:5" ht="14.25" customHeight="1">
      <c r="A20" s="233" t="s">
        <v>2416</v>
      </c>
      <c r="B20" s="756"/>
      <c r="C20" s="756"/>
      <c r="D20" s="756"/>
      <c r="E20" s="756"/>
    </row>
    <row r="21" spans="1:5" ht="14.25" customHeight="1">
      <c r="A21" s="233" t="s">
        <v>1541</v>
      </c>
      <c r="B21" s="756">
        <v>14</v>
      </c>
      <c r="C21" s="756"/>
      <c r="D21" s="756">
        <v>1</v>
      </c>
      <c r="E21" s="756">
        <v>15</v>
      </c>
    </row>
    <row r="22" spans="1:5" ht="14.25" customHeight="1">
      <c r="A22" s="233" t="s">
        <v>1787</v>
      </c>
      <c r="B22" s="756"/>
      <c r="C22" s="756"/>
      <c r="D22" s="756">
        <v>4</v>
      </c>
      <c r="E22" s="756">
        <v>4</v>
      </c>
    </row>
    <row r="23" spans="1:5" ht="14.25" customHeight="1">
      <c r="A23" s="233" t="s">
        <v>1908</v>
      </c>
      <c r="B23" s="756"/>
      <c r="C23" s="756"/>
      <c r="D23" s="756">
        <v>1</v>
      </c>
      <c r="E23" s="756">
        <v>1</v>
      </c>
    </row>
    <row r="24" spans="1:5" ht="14.25" customHeight="1">
      <c r="A24" s="233" t="s">
        <v>2414</v>
      </c>
      <c r="B24" s="756">
        <v>56</v>
      </c>
      <c r="C24" s="756">
        <v>41</v>
      </c>
      <c r="D24" s="756">
        <v>46</v>
      </c>
      <c r="E24" s="756">
        <v>143</v>
      </c>
    </row>
    <row r="25" spans="1:5" ht="14.25" customHeight="1"/>
    <row r="26" spans="1:5" ht="14.25" customHeight="1"/>
    <row r="28" spans="1:5" ht="14.25" customHeight="1"/>
    <row r="29" spans="1:5" ht="14.25" customHeight="1"/>
    <row r="30" spans="1:5" ht="14.25" customHeight="1"/>
    <row r="31" spans="1:5" ht="14.25" customHeight="1"/>
    <row r="32" spans="1:5"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sheetData>
  <pageMargins left="0.7" right="0.7" top="0.75" bottom="0.75" header="0" footer="0"/>
  <pageSetup paperSize="9" orientation="portrai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1"/>
  <dimension ref="A1:A1010"/>
  <sheetViews>
    <sheetView topLeftCell="A14" workbookViewId="0">
      <selection activeCell="A415" sqref="A415:C417"/>
    </sheetView>
  </sheetViews>
  <sheetFormatPr defaultColWidth="14.42578125" defaultRowHeight="15" customHeight="1"/>
  <cols>
    <col min="1" max="1" width="51.28515625" customWidth="1"/>
    <col min="2" max="26" width="11.42578125" customWidth="1"/>
  </cols>
  <sheetData>
    <row r="1" spans="1:1" ht="14.25" customHeight="1"/>
    <row r="2" spans="1:1" ht="14.25" customHeight="1">
      <c r="A2" s="194" t="s">
        <v>1412</v>
      </c>
    </row>
    <row r="3" spans="1:1" ht="14.25" customHeight="1">
      <c r="A3" s="1" t="s">
        <v>1427</v>
      </c>
    </row>
    <row r="4" spans="1:1" ht="14.25" customHeight="1">
      <c r="A4" s="1" t="s">
        <v>1903</v>
      </c>
    </row>
    <row r="5" spans="1:1" ht="14.25" customHeight="1"/>
    <row r="6" spans="1:1" ht="14.25" customHeight="1"/>
    <row r="7" spans="1:1" ht="14.25" customHeight="1">
      <c r="A7" s="194" t="s">
        <v>1904</v>
      </c>
    </row>
    <row r="8" spans="1:1" ht="14.25" customHeight="1">
      <c r="A8" s="1" t="s">
        <v>1433</v>
      </c>
    </row>
    <row r="9" spans="1:1" ht="14.25" customHeight="1">
      <c r="A9" s="1" t="s">
        <v>1905</v>
      </c>
    </row>
    <row r="10" spans="1:1" ht="14.25" customHeight="1">
      <c r="A10" s="1" t="s">
        <v>1906</v>
      </c>
    </row>
    <row r="11" spans="1:1" ht="14.25" customHeight="1">
      <c r="A11" s="1" t="s">
        <v>1428</v>
      </c>
    </row>
    <row r="12" spans="1:1" ht="14.25" customHeight="1">
      <c r="A12" s="1" t="s">
        <v>1541</v>
      </c>
    </row>
    <row r="13" spans="1:1" ht="14.25" customHeight="1">
      <c r="A13" s="1" t="s">
        <v>1787</v>
      </c>
    </row>
    <row r="14" spans="1:1" ht="14.25" customHeight="1">
      <c r="A14" s="1" t="s">
        <v>1907</v>
      </c>
    </row>
    <row r="15" spans="1:1" ht="14.25" customHeight="1">
      <c r="A15" s="1" t="s">
        <v>1908</v>
      </c>
    </row>
    <row r="16" spans="1:1" ht="14.25" customHeight="1">
      <c r="A16" s="1" t="s">
        <v>1909</v>
      </c>
    </row>
    <row r="17" spans="1:1" ht="14.25" customHeight="1">
      <c r="A17" s="1" t="s">
        <v>1910</v>
      </c>
    </row>
    <row r="18" spans="1:1" ht="14.25" customHeight="1"/>
    <row r="19" spans="1:1" ht="14.25" customHeight="1">
      <c r="A19" s="195" t="s">
        <v>1414</v>
      </c>
    </row>
    <row r="20" spans="1:1" ht="14.25" customHeight="1">
      <c r="A20" s="1" t="s">
        <v>1429</v>
      </c>
    </row>
    <row r="21" spans="1:1" ht="14.25" customHeight="1">
      <c r="A21" s="1" t="s">
        <v>1911</v>
      </c>
    </row>
    <row r="22" spans="1:1" ht="14.25" customHeight="1">
      <c r="A22" s="1" t="s">
        <v>1431</v>
      </c>
    </row>
    <row r="23" spans="1:1" ht="14.25" customHeight="1">
      <c r="A23" s="1" t="s">
        <v>1912</v>
      </c>
    </row>
    <row r="24" spans="1:1" ht="14.25" customHeight="1">
      <c r="A24" s="1" t="s">
        <v>1913</v>
      </c>
    </row>
    <row r="25" spans="1:1" ht="14.25" customHeight="1">
      <c r="A25" s="1" t="s">
        <v>1914</v>
      </c>
    </row>
    <row r="26" spans="1:1" ht="14.25" customHeight="1"/>
    <row r="27" spans="1:1" ht="14.25" customHeight="1"/>
    <row r="28" spans="1:1" ht="14.25" customHeight="1">
      <c r="A28" s="195" t="s">
        <v>1415</v>
      </c>
    </row>
    <row r="29" spans="1:1" ht="14.25" customHeight="1">
      <c r="A29" s="1" t="s">
        <v>1915</v>
      </c>
    </row>
    <row r="30" spans="1:1" ht="14.25" customHeight="1">
      <c r="A30" s="1" t="s">
        <v>1916</v>
      </c>
    </row>
    <row r="31" spans="1:1" ht="14.25" customHeight="1">
      <c r="A31" s="1" t="s">
        <v>1917</v>
      </c>
    </row>
    <row r="32" spans="1:1" ht="14.25" customHeight="1">
      <c r="A32" s="1" t="s">
        <v>1918</v>
      </c>
    </row>
    <row r="33" spans="1:1" ht="14.25" customHeight="1">
      <c r="A33" s="1" t="s">
        <v>1430</v>
      </c>
    </row>
    <row r="34" spans="1:1" ht="14.25" customHeight="1">
      <c r="A34" s="1" t="s">
        <v>1919</v>
      </c>
    </row>
    <row r="35" spans="1:1" ht="14.25" customHeight="1">
      <c r="A35" s="1" t="s">
        <v>1920</v>
      </c>
    </row>
    <row r="36" spans="1:1" ht="14.25" customHeight="1">
      <c r="A36" s="1" t="s">
        <v>1921</v>
      </c>
    </row>
    <row r="37" spans="1:1" ht="14.25" customHeight="1">
      <c r="A37" s="1" t="s">
        <v>1922</v>
      </c>
    </row>
    <row r="38" spans="1:1" ht="14.25" customHeight="1">
      <c r="A38" s="1" t="s">
        <v>1788</v>
      </c>
    </row>
    <row r="39" spans="1:1" ht="14.25" customHeight="1">
      <c r="A39" s="285" t="s">
        <v>1923</v>
      </c>
    </row>
    <row r="40" spans="1:1" ht="14.25" customHeight="1">
      <c r="A40" s="286" t="s">
        <v>1924</v>
      </c>
    </row>
    <row r="41" spans="1:1" ht="14.25" customHeight="1">
      <c r="A41" s="284"/>
    </row>
    <row r="42" spans="1:1" ht="14.25" customHeight="1"/>
    <row r="43" spans="1:1" ht="14.25" customHeight="1">
      <c r="A43" s="195" t="s">
        <v>1925</v>
      </c>
    </row>
    <row r="44" spans="1:1" ht="14.25" customHeight="1">
      <c r="A44" s="1" t="s">
        <v>1646</v>
      </c>
    </row>
    <row r="45" spans="1:1" ht="14.25" customHeight="1">
      <c r="A45" s="1" t="s">
        <v>1457</v>
      </c>
    </row>
    <row r="46" spans="1:1" ht="14.25" customHeight="1">
      <c r="A46" s="1" t="s">
        <v>1461</v>
      </c>
    </row>
    <row r="47" spans="1:1" ht="14.25" customHeight="1">
      <c r="A47" s="1" t="s">
        <v>1444</v>
      </c>
    </row>
    <row r="48" spans="1:1" ht="14.25" customHeight="1">
      <c r="A48" s="231" t="s">
        <v>1465</v>
      </c>
    </row>
    <row r="49" spans="1:1" ht="14.25" customHeight="1">
      <c r="A49" s="1" t="s">
        <v>1926</v>
      </c>
    </row>
    <row r="50" spans="1:1" ht="14.25" customHeight="1">
      <c r="A50" s="1" t="s">
        <v>1438</v>
      </c>
    </row>
    <row r="51" spans="1:1" ht="14.25" customHeight="1">
      <c r="A51" s="1" t="s">
        <v>1426</v>
      </c>
    </row>
    <row r="52" spans="1:1" ht="14.25" customHeight="1"/>
    <row r="53" spans="1:1" ht="14.25" customHeight="1"/>
    <row r="54" spans="1:1" ht="14.25" customHeight="1"/>
    <row r="55" spans="1:1" ht="14.25" customHeight="1"/>
    <row r="56" spans="1:1" ht="14.25" customHeight="1"/>
    <row r="57" spans="1:1" ht="14.25" customHeight="1"/>
    <row r="58" spans="1:1" ht="14.25" customHeight="1"/>
    <row r="59" spans="1:1" ht="14.25" customHeight="1"/>
    <row r="60" spans="1:1" ht="14.25" customHeight="1"/>
    <row r="61" spans="1:1" ht="14.25" customHeight="1"/>
    <row r="62" spans="1:1" ht="14.25" customHeight="1"/>
    <row r="63" spans="1:1" ht="14.25" customHeight="1"/>
    <row r="64" spans="1:1"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row r="1001" ht="14.25" customHeight="1"/>
    <row r="1002" ht="14.25" customHeight="1"/>
    <row r="1003" ht="14.25" customHeight="1"/>
    <row r="1004" ht="14.25" customHeight="1"/>
    <row r="1005" ht="14.25" customHeight="1"/>
    <row r="1006" ht="14.25" customHeight="1"/>
    <row r="1007" ht="14.25" customHeight="1"/>
    <row r="1008" ht="14.25" customHeight="1"/>
    <row r="1009" ht="14.25" customHeight="1"/>
    <row r="1010" ht="14.25" customHeight="1"/>
  </sheetData>
  <dataValidations count="1">
    <dataValidation type="list" allowBlank="1" showErrorMessage="1" sqref="A45" xr:uid="{00000000-0002-0000-0E00-000000000000}">
      <formula1>$A$44:$A$51</formula1>
    </dataValidation>
  </dataValidations>
  <pageMargins left="0.7" right="0.7" top="0.75" bottom="0.75" header="0" footer="0"/>
  <pageSetup orientation="landscape"/>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FD2AE-2A50-4A9C-BF85-A6AC82378E2C}">
  <sheetPr codeName="Sheet52">
    <tabColor theme="1" tint="0.499984740745262"/>
  </sheetPr>
  <dimension ref="A1:B471"/>
  <sheetViews>
    <sheetView topLeftCell="A398" workbookViewId="0">
      <selection activeCell="A415" sqref="A415:C417"/>
    </sheetView>
  </sheetViews>
  <sheetFormatPr defaultColWidth="8.85546875" defaultRowHeight="15"/>
  <cols>
    <col min="1" max="1" width="32.140625" customWidth="1"/>
    <col min="2" max="2" width="38.7109375" customWidth="1"/>
    <col min="3" max="3" width="14.140625" customWidth="1"/>
  </cols>
  <sheetData>
    <row r="1" spans="1:2">
      <c r="A1" t="s">
        <v>1927</v>
      </c>
    </row>
    <row r="2" spans="1:2">
      <c r="A2" t="s">
        <v>1928</v>
      </c>
    </row>
    <row r="3" spans="1:2">
      <c r="A3" t="s">
        <v>1929</v>
      </c>
    </row>
    <row r="4" spans="1:2">
      <c r="A4" t="s">
        <v>1930</v>
      </c>
    </row>
    <row r="6" spans="1:2">
      <c r="A6" s="289" t="s">
        <v>1931</v>
      </c>
    </row>
    <row r="7" spans="1:2">
      <c r="A7" s="288" t="s">
        <v>1932</v>
      </c>
      <c r="B7" s="294" t="s">
        <v>1933</v>
      </c>
    </row>
    <row r="8" spans="1:2">
      <c r="A8" s="290" t="s">
        <v>1934</v>
      </c>
      <c r="B8" s="290" t="s">
        <v>1934</v>
      </c>
    </row>
    <row r="9" spans="1:2">
      <c r="A9" s="290" t="s">
        <v>1935</v>
      </c>
      <c r="B9" s="290" t="s">
        <v>1935</v>
      </c>
    </row>
    <row r="10" spans="1:2">
      <c r="A10" s="290" t="s">
        <v>1936</v>
      </c>
      <c r="B10" s="290" t="s">
        <v>1937</v>
      </c>
    </row>
    <row r="11" spans="1:2">
      <c r="A11" s="290" t="s">
        <v>1938</v>
      </c>
      <c r="B11" s="290" t="s">
        <v>1938</v>
      </c>
    </row>
    <row r="12" spans="1:2">
      <c r="A12" s="290" t="s">
        <v>1939</v>
      </c>
      <c r="B12" s="290" t="s">
        <v>1940</v>
      </c>
    </row>
    <row r="13" spans="1:2">
      <c r="A13" s="290" t="s">
        <v>1940</v>
      </c>
      <c r="B13" s="290" t="s">
        <v>1940</v>
      </c>
    </row>
    <row r="14" spans="1:2">
      <c r="A14" s="290" t="s">
        <v>1941</v>
      </c>
      <c r="B14" s="290" t="s">
        <v>1941</v>
      </c>
    </row>
    <row r="15" spans="1:2">
      <c r="A15" s="290" t="s">
        <v>1942</v>
      </c>
      <c r="B15" s="290" t="s">
        <v>1942</v>
      </c>
    </row>
    <row r="16" spans="1:2">
      <c r="A16" s="290" t="s">
        <v>1943</v>
      </c>
      <c r="B16" s="290" t="s">
        <v>1944</v>
      </c>
    </row>
    <row r="17" spans="1:2">
      <c r="A17" s="290" t="s">
        <v>1945</v>
      </c>
      <c r="B17" s="290" t="s">
        <v>1945</v>
      </c>
    </row>
    <row r="18" spans="1:2">
      <c r="A18" s="290" t="s">
        <v>1946</v>
      </c>
      <c r="B18" s="290" t="s">
        <v>1946</v>
      </c>
    </row>
    <row r="19" spans="1:2">
      <c r="A19" s="290" t="s">
        <v>1947</v>
      </c>
      <c r="B19" s="290" t="s">
        <v>1947</v>
      </c>
    </row>
    <row r="20" spans="1:2">
      <c r="A20" s="290" t="s">
        <v>1948</v>
      </c>
      <c r="B20" s="290" t="s">
        <v>1948</v>
      </c>
    </row>
    <row r="21" spans="1:2">
      <c r="A21" s="290" t="s">
        <v>1949</v>
      </c>
      <c r="B21" s="290" t="s">
        <v>1950</v>
      </c>
    </row>
    <row r="22" spans="1:2">
      <c r="A22" s="290" t="s">
        <v>1951</v>
      </c>
      <c r="B22" s="290" t="s">
        <v>1951</v>
      </c>
    </row>
    <row r="23" spans="1:2">
      <c r="A23" s="290" t="s">
        <v>1952</v>
      </c>
      <c r="B23" s="290" t="s">
        <v>1952</v>
      </c>
    </row>
    <row r="24" spans="1:2">
      <c r="A24" s="290" t="s">
        <v>1953</v>
      </c>
      <c r="B24" s="290" t="s">
        <v>1953</v>
      </c>
    </row>
    <row r="25" spans="1:2">
      <c r="A25" s="290" t="s">
        <v>1954</v>
      </c>
      <c r="B25" s="290" t="s">
        <v>1954</v>
      </c>
    </row>
    <row r="26" spans="1:2">
      <c r="A26" s="290" t="s">
        <v>1955</v>
      </c>
      <c r="B26" s="290" t="s">
        <v>1955</v>
      </c>
    </row>
    <row r="27" spans="1:2">
      <c r="A27" s="290" t="s">
        <v>1956</v>
      </c>
      <c r="B27" s="290" t="s">
        <v>1956</v>
      </c>
    </row>
    <row r="28" spans="1:2">
      <c r="A28" s="290" t="s">
        <v>1957</v>
      </c>
      <c r="B28" s="290" t="s">
        <v>1957</v>
      </c>
    </row>
    <row r="29" spans="1:2">
      <c r="A29" s="290" t="s">
        <v>1958</v>
      </c>
      <c r="B29" s="290" t="s">
        <v>1958</v>
      </c>
    </row>
    <row r="30" spans="1:2">
      <c r="A30" s="290" t="s">
        <v>1959</v>
      </c>
      <c r="B30" s="290" t="s">
        <v>1959</v>
      </c>
    </row>
    <row r="31" spans="1:2">
      <c r="A31" s="290" t="s">
        <v>1960</v>
      </c>
      <c r="B31" s="290" t="s">
        <v>1960</v>
      </c>
    </row>
    <row r="32" spans="1:2">
      <c r="A32" s="290" t="s">
        <v>1961</v>
      </c>
      <c r="B32" s="290" t="s">
        <v>1961</v>
      </c>
    </row>
    <row r="33" spans="1:2">
      <c r="A33" s="290" t="s">
        <v>1962</v>
      </c>
      <c r="B33" s="290" t="s">
        <v>1962</v>
      </c>
    </row>
    <row r="34" spans="1:2">
      <c r="A34" s="290" t="s">
        <v>1963</v>
      </c>
      <c r="B34" s="290" t="s">
        <v>1963</v>
      </c>
    </row>
    <row r="35" spans="1:2">
      <c r="A35" s="290" t="s">
        <v>1964</v>
      </c>
      <c r="B35" s="290" t="s">
        <v>1964</v>
      </c>
    </row>
    <row r="36" spans="1:2">
      <c r="A36" s="290" t="s">
        <v>1965</v>
      </c>
      <c r="B36" s="290" t="s">
        <v>1965</v>
      </c>
    </row>
    <row r="37" spans="1:2">
      <c r="A37" s="290" t="s">
        <v>1966</v>
      </c>
      <c r="B37" s="290" t="s">
        <v>1966</v>
      </c>
    </row>
    <row r="38" spans="1:2">
      <c r="A38" s="290" t="s">
        <v>1967</v>
      </c>
      <c r="B38" s="290" t="s">
        <v>1967</v>
      </c>
    </row>
    <row r="39" spans="1:2">
      <c r="A39" s="290" t="s">
        <v>1968</v>
      </c>
      <c r="B39" s="290" t="s">
        <v>1968</v>
      </c>
    </row>
    <row r="40" spans="1:2">
      <c r="A40" s="290" t="s">
        <v>1969</v>
      </c>
      <c r="B40" s="290" t="s">
        <v>1938</v>
      </c>
    </row>
    <row r="41" spans="1:2">
      <c r="A41" s="290" t="s">
        <v>1970</v>
      </c>
      <c r="B41" s="290" t="s">
        <v>1970</v>
      </c>
    </row>
    <row r="42" spans="1:2">
      <c r="A42" s="290" t="s">
        <v>1971</v>
      </c>
      <c r="B42" s="290" t="s">
        <v>1971</v>
      </c>
    </row>
    <row r="43" spans="1:2">
      <c r="A43" s="290" t="s">
        <v>1718</v>
      </c>
      <c r="B43" s="290" t="s">
        <v>1940</v>
      </c>
    </row>
    <row r="44" spans="1:2">
      <c r="A44" s="290" t="s">
        <v>1972</v>
      </c>
      <c r="B44" s="290" t="s">
        <v>1972</v>
      </c>
    </row>
    <row r="45" spans="1:2">
      <c r="A45" s="290" t="s">
        <v>1973</v>
      </c>
      <c r="B45" s="290" t="s">
        <v>1973</v>
      </c>
    </row>
    <row r="46" spans="1:2">
      <c r="A46" s="290" t="s">
        <v>1974</v>
      </c>
      <c r="B46" s="290" t="s">
        <v>1974</v>
      </c>
    </row>
    <row r="47" spans="1:2">
      <c r="A47" s="290" t="s">
        <v>1975</v>
      </c>
      <c r="B47" s="290" t="s">
        <v>1975</v>
      </c>
    </row>
    <row r="48" spans="1:2">
      <c r="A48" s="290" t="s">
        <v>1976</v>
      </c>
      <c r="B48" s="290" t="s">
        <v>1976</v>
      </c>
    </row>
    <row r="49" spans="1:2">
      <c r="A49" s="290" t="s">
        <v>1977</v>
      </c>
      <c r="B49" s="290" t="s">
        <v>1977</v>
      </c>
    </row>
    <row r="50" spans="1:2">
      <c r="A50" s="290" t="s">
        <v>1978</v>
      </c>
      <c r="B50" s="290" t="s">
        <v>1978</v>
      </c>
    </row>
    <row r="51" spans="1:2">
      <c r="A51" s="290" t="s">
        <v>1979</v>
      </c>
      <c r="B51" s="290" t="s">
        <v>1934</v>
      </c>
    </row>
    <row r="52" spans="1:2">
      <c r="A52" s="290" t="s">
        <v>1980</v>
      </c>
      <c r="B52" s="290" t="s">
        <v>1980</v>
      </c>
    </row>
    <row r="53" spans="1:2">
      <c r="A53" s="290" t="s">
        <v>1981</v>
      </c>
      <c r="B53" s="290" t="s">
        <v>1981</v>
      </c>
    </row>
    <row r="54" spans="1:2">
      <c r="A54" s="290" t="s">
        <v>1982</v>
      </c>
      <c r="B54" s="290" t="s">
        <v>1982</v>
      </c>
    </row>
    <row r="55" spans="1:2">
      <c r="A55" s="290" t="s">
        <v>1983</v>
      </c>
      <c r="B55" s="290" t="s">
        <v>1983</v>
      </c>
    </row>
    <row r="56" spans="1:2">
      <c r="A56" s="290" t="s">
        <v>1984</v>
      </c>
      <c r="B56" s="290" t="s">
        <v>1984</v>
      </c>
    </row>
    <row r="57" spans="1:2">
      <c r="A57" s="290" t="s">
        <v>1985</v>
      </c>
      <c r="B57" s="290" t="s">
        <v>1985</v>
      </c>
    </row>
    <row r="58" spans="1:2">
      <c r="A58" s="290" t="s">
        <v>1986</v>
      </c>
      <c r="B58" s="290" t="s">
        <v>1986</v>
      </c>
    </row>
    <row r="59" spans="1:2">
      <c r="A59" s="290" t="s">
        <v>1987</v>
      </c>
      <c r="B59" s="290" t="s">
        <v>1987</v>
      </c>
    </row>
    <row r="60" spans="1:2">
      <c r="A60" s="290" t="s">
        <v>1988</v>
      </c>
      <c r="B60" s="290" t="s">
        <v>1988</v>
      </c>
    </row>
    <row r="61" spans="1:2">
      <c r="A61" s="290" t="s">
        <v>1989</v>
      </c>
      <c r="B61" s="290" t="s">
        <v>1989</v>
      </c>
    </row>
    <row r="62" spans="1:2">
      <c r="A62" s="290" t="s">
        <v>1990</v>
      </c>
      <c r="B62" s="290" t="s">
        <v>1990</v>
      </c>
    </row>
    <row r="63" spans="1:2">
      <c r="A63" s="290" t="s">
        <v>1991</v>
      </c>
      <c r="B63" s="290" t="s">
        <v>1992</v>
      </c>
    </row>
    <row r="64" spans="1:2">
      <c r="A64" s="290" t="s">
        <v>1993</v>
      </c>
      <c r="B64" s="290" t="s">
        <v>1992</v>
      </c>
    </row>
    <row r="65" spans="1:2">
      <c r="A65" s="290" t="s">
        <v>1992</v>
      </c>
      <c r="B65" s="290" t="s">
        <v>1992</v>
      </c>
    </row>
    <row r="66" spans="1:2">
      <c r="A66" s="290" t="s">
        <v>1994</v>
      </c>
      <c r="B66" s="290" t="s">
        <v>1994</v>
      </c>
    </row>
    <row r="67" spans="1:2">
      <c r="A67" s="290" t="s">
        <v>1995</v>
      </c>
      <c r="B67" s="290" t="s">
        <v>1996</v>
      </c>
    </row>
    <row r="68" spans="1:2">
      <c r="A68" s="290" t="s">
        <v>1996</v>
      </c>
      <c r="B68" s="290" t="s">
        <v>1996</v>
      </c>
    </row>
    <row r="69" spans="1:2">
      <c r="A69" s="290" t="s">
        <v>1997</v>
      </c>
      <c r="B69" s="290" t="s">
        <v>1998</v>
      </c>
    </row>
    <row r="70" spans="1:2">
      <c r="A70" s="290" t="s">
        <v>1998</v>
      </c>
      <c r="B70" s="290" t="s">
        <v>1998</v>
      </c>
    </row>
    <row r="71" spans="1:2">
      <c r="A71" s="290" t="s">
        <v>1999</v>
      </c>
      <c r="B71" s="290" t="s">
        <v>1999</v>
      </c>
    </row>
    <row r="72" spans="1:2">
      <c r="A72" s="290" t="s">
        <v>2000</v>
      </c>
      <c r="B72" s="290" t="s">
        <v>1999</v>
      </c>
    </row>
    <row r="73" spans="1:2">
      <c r="A73" s="290" t="s">
        <v>2001</v>
      </c>
      <c r="B73" s="290" t="s">
        <v>2001</v>
      </c>
    </row>
    <row r="74" spans="1:2">
      <c r="A74" s="290" t="s">
        <v>2002</v>
      </c>
      <c r="B74" s="290" t="s">
        <v>2002</v>
      </c>
    </row>
    <row r="75" spans="1:2">
      <c r="A75" s="290" t="s">
        <v>2003</v>
      </c>
      <c r="B75" s="290" t="s">
        <v>2003</v>
      </c>
    </row>
    <row r="76" spans="1:2">
      <c r="A76" s="290" t="s">
        <v>2004</v>
      </c>
      <c r="B76" s="290" t="s">
        <v>2005</v>
      </c>
    </row>
    <row r="77" spans="1:2">
      <c r="A77" s="290" t="s">
        <v>2006</v>
      </c>
      <c r="B77" s="290" t="s">
        <v>2006</v>
      </c>
    </row>
    <row r="78" spans="1:2">
      <c r="A78" s="290" t="s">
        <v>2007</v>
      </c>
      <c r="B78" s="290" t="s">
        <v>2005</v>
      </c>
    </row>
    <row r="79" spans="1:2">
      <c r="A79" s="290" t="s">
        <v>2008</v>
      </c>
      <c r="B79" s="290" t="s">
        <v>2009</v>
      </c>
    </row>
    <row r="80" spans="1:2">
      <c r="A80" s="290" t="s">
        <v>1456</v>
      </c>
      <c r="B80" s="290" t="s">
        <v>1456</v>
      </c>
    </row>
    <row r="81" spans="1:2">
      <c r="A81" s="290" t="s">
        <v>2010</v>
      </c>
      <c r="B81" s="290" t="s">
        <v>2010</v>
      </c>
    </row>
    <row r="82" spans="1:2">
      <c r="A82" s="290" t="s">
        <v>2011</v>
      </c>
      <c r="B82" s="290" t="s">
        <v>2011</v>
      </c>
    </row>
    <row r="83" spans="1:2">
      <c r="A83" s="290" t="s">
        <v>2012</v>
      </c>
      <c r="B83" s="290" t="s">
        <v>2013</v>
      </c>
    </row>
    <row r="84" spans="1:2">
      <c r="A84" s="290" t="s">
        <v>2014</v>
      </c>
      <c r="B84" s="290" t="s">
        <v>2014</v>
      </c>
    </row>
    <row r="85" spans="1:2">
      <c r="A85" s="290" t="s">
        <v>2015</v>
      </c>
      <c r="B85" s="290" t="s">
        <v>2015</v>
      </c>
    </row>
    <row r="86" spans="1:2">
      <c r="A86" s="290" t="s">
        <v>2016</v>
      </c>
      <c r="B86" s="290" t="s">
        <v>2017</v>
      </c>
    </row>
    <row r="87" spans="1:2">
      <c r="A87" s="290" t="s">
        <v>2018</v>
      </c>
      <c r="B87" s="290" t="s">
        <v>2019</v>
      </c>
    </row>
    <row r="88" spans="1:2">
      <c r="A88" s="290" t="s">
        <v>2020</v>
      </c>
      <c r="B88" s="290" t="s">
        <v>2021</v>
      </c>
    </row>
    <row r="89" spans="1:2">
      <c r="A89" s="290" t="s">
        <v>2022</v>
      </c>
      <c r="B89" s="290" t="s">
        <v>2022</v>
      </c>
    </row>
    <row r="90" spans="1:2">
      <c r="A90" s="290" t="s">
        <v>2023</v>
      </c>
      <c r="B90" s="290" t="s">
        <v>2024</v>
      </c>
    </row>
    <row r="91" spans="1:2">
      <c r="A91" s="290" t="s">
        <v>2025</v>
      </c>
      <c r="B91" s="290" t="s">
        <v>2026</v>
      </c>
    </row>
    <row r="92" spans="1:2">
      <c r="A92" s="290" t="s">
        <v>2027</v>
      </c>
      <c r="B92" s="290" t="s">
        <v>2028</v>
      </c>
    </row>
    <row r="93" spans="1:2">
      <c r="A93" s="290" t="s">
        <v>2029</v>
      </c>
      <c r="B93" s="290" t="s">
        <v>2028</v>
      </c>
    </row>
    <row r="94" spans="1:2">
      <c r="A94" s="290" t="s">
        <v>2030</v>
      </c>
      <c r="B94" s="290" t="s">
        <v>2030</v>
      </c>
    </row>
    <row r="95" spans="1:2">
      <c r="A95" s="290" t="s">
        <v>1500</v>
      </c>
      <c r="B95" s="290" t="s">
        <v>1500</v>
      </c>
    </row>
    <row r="96" spans="1:2">
      <c r="A96" s="290" t="s">
        <v>2031</v>
      </c>
      <c r="B96" s="290" t="s">
        <v>1500</v>
      </c>
    </row>
    <row r="97" spans="1:2">
      <c r="A97" s="290" t="s">
        <v>2032</v>
      </c>
      <c r="B97" s="290" t="s">
        <v>2033</v>
      </c>
    </row>
    <row r="98" spans="1:2">
      <c r="A98" s="290" t="s">
        <v>2033</v>
      </c>
      <c r="B98" s="290" t="s">
        <v>2033</v>
      </c>
    </row>
    <row r="99" spans="1:2">
      <c r="A99" s="290" t="s">
        <v>2034</v>
      </c>
      <c r="B99" s="290" t="s">
        <v>2035</v>
      </c>
    </row>
    <row r="100" spans="1:2">
      <c r="A100" s="290" t="s">
        <v>2035</v>
      </c>
      <c r="B100" s="290" t="s">
        <v>2035</v>
      </c>
    </row>
    <row r="101" spans="1:2">
      <c r="A101" s="290" t="s">
        <v>1494</v>
      </c>
      <c r="B101" s="290" t="s">
        <v>1494</v>
      </c>
    </row>
    <row r="102" spans="1:2">
      <c r="A102" s="290" t="s">
        <v>2036</v>
      </c>
      <c r="B102" s="290" t="s">
        <v>2037</v>
      </c>
    </row>
    <row r="103" spans="1:2">
      <c r="A103" s="290" t="s">
        <v>2038</v>
      </c>
      <c r="B103" s="290" t="s">
        <v>2039</v>
      </c>
    </row>
    <row r="104" spans="1:2">
      <c r="A104" s="290" t="s">
        <v>1489</v>
      </c>
      <c r="B104" s="290" t="s">
        <v>1489</v>
      </c>
    </row>
    <row r="105" spans="1:2">
      <c r="A105" s="290" t="s">
        <v>2040</v>
      </c>
      <c r="B105" s="290" t="s">
        <v>2041</v>
      </c>
    </row>
    <row r="106" spans="1:2">
      <c r="A106" s="290" t="s">
        <v>2042</v>
      </c>
      <c r="B106" s="290" t="s">
        <v>2042</v>
      </c>
    </row>
    <row r="107" spans="1:2">
      <c r="A107" s="290" t="s">
        <v>2043</v>
      </c>
      <c r="B107" s="290" t="s">
        <v>2043</v>
      </c>
    </row>
    <row r="108" spans="1:2">
      <c r="A108" s="290" t="s">
        <v>2044</v>
      </c>
      <c r="B108" s="290" t="s">
        <v>2044</v>
      </c>
    </row>
    <row r="109" spans="1:2">
      <c r="A109" s="290" t="s">
        <v>2045</v>
      </c>
      <c r="B109" s="290" t="s">
        <v>2046</v>
      </c>
    </row>
    <row r="110" spans="1:2">
      <c r="A110" s="290" t="s">
        <v>2046</v>
      </c>
      <c r="B110" s="290" t="s">
        <v>2046</v>
      </c>
    </row>
    <row r="111" spans="1:2">
      <c r="A111" s="290" t="s">
        <v>2047</v>
      </c>
      <c r="B111" s="290" t="s">
        <v>2048</v>
      </c>
    </row>
    <row r="112" spans="1:2">
      <c r="A112" s="290" t="s">
        <v>2049</v>
      </c>
      <c r="B112" s="290" t="s">
        <v>2048</v>
      </c>
    </row>
    <row r="113" spans="1:2">
      <c r="A113" s="290" t="s">
        <v>2050</v>
      </c>
      <c r="B113" s="290" t="s">
        <v>2051</v>
      </c>
    </row>
    <row r="114" spans="1:2">
      <c r="A114" s="290" t="s">
        <v>2052</v>
      </c>
      <c r="B114" s="290" t="s">
        <v>2053</v>
      </c>
    </row>
    <row r="115" spans="1:2">
      <c r="A115" s="290" t="s">
        <v>2054</v>
      </c>
      <c r="B115" s="290" t="s">
        <v>2054</v>
      </c>
    </row>
    <row r="116" spans="1:2">
      <c r="A116" s="290" t="s">
        <v>2055</v>
      </c>
      <c r="B116" s="290" t="s">
        <v>1449</v>
      </c>
    </row>
    <row r="117" spans="1:2">
      <c r="A117" s="290" t="s">
        <v>2056</v>
      </c>
      <c r="B117" s="290" t="s">
        <v>1449</v>
      </c>
    </row>
    <row r="118" spans="1:2">
      <c r="A118" s="290" t="s">
        <v>2057</v>
      </c>
      <c r="B118" s="290" t="s">
        <v>1449</v>
      </c>
    </row>
    <row r="119" spans="1:2">
      <c r="A119" s="290" t="s">
        <v>1449</v>
      </c>
      <c r="B119" s="290" t="s">
        <v>1449</v>
      </c>
    </row>
    <row r="120" spans="1:2">
      <c r="A120" s="290" t="s">
        <v>2058</v>
      </c>
      <c r="B120" s="290" t="s">
        <v>2059</v>
      </c>
    </row>
    <row r="121" spans="1:2">
      <c r="A121" s="290" t="s">
        <v>2060</v>
      </c>
      <c r="B121" s="290" t="s">
        <v>2061</v>
      </c>
    </row>
    <row r="122" spans="1:2">
      <c r="A122" s="290" t="s">
        <v>2061</v>
      </c>
      <c r="B122" s="290" t="s">
        <v>2061</v>
      </c>
    </row>
    <row r="123" spans="1:2">
      <c r="A123" s="290" t="s">
        <v>2062</v>
      </c>
      <c r="B123" s="290" t="s">
        <v>2063</v>
      </c>
    </row>
    <row r="124" spans="1:2">
      <c r="A124" s="290" t="s">
        <v>2064</v>
      </c>
      <c r="B124" s="292" t="s">
        <v>1683</v>
      </c>
    </row>
    <row r="125" spans="1:2">
      <c r="A125" s="290" t="s">
        <v>2065</v>
      </c>
      <c r="B125" s="290" t="s">
        <v>2066</v>
      </c>
    </row>
    <row r="126" spans="1:2">
      <c r="A126" s="290" t="s">
        <v>2067</v>
      </c>
      <c r="B126" s="290" t="s">
        <v>2067</v>
      </c>
    </row>
    <row r="127" spans="1:2">
      <c r="A127" s="290" t="s">
        <v>2068</v>
      </c>
      <c r="B127" s="292" t="s">
        <v>1683</v>
      </c>
    </row>
    <row r="128" spans="1:2">
      <c r="A128" s="290" t="s">
        <v>1683</v>
      </c>
      <c r="B128" s="292" t="s">
        <v>1683</v>
      </c>
    </row>
    <row r="129" spans="1:2">
      <c r="A129" s="290" t="s">
        <v>2069</v>
      </c>
      <c r="B129" s="290" t="s">
        <v>2069</v>
      </c>
    </row>
    <row r="130" spans="1:2">
      <c r="A130" s="290" t="s">
        <v>2070</v>
      </c>
      <c r="B130" s="290" t="s">
        <v>2070</v>
      </c>
    </row>
    <row r="131" spans="1:2">
      <c r="A131" s="290" t="s">
        <v>2071</v>
      </c>
      <c r="B131" s="290" t="s">
        <v>2071</v>
      </c>
    </row>
    <row r="132" spans="1:2">
      <c r="A132" s="290" t="s">
        <v>2072</v>
      </c>
      <c r="B132" s="290" t="s">
        <v>2072</v>
      </c>
    </row>
    <row r="133" spans="1:2">
      <c r="A133" s="290" t="s">
        <v>2073</v>
      </c>
      <c r="B133" s="290" t="s">
        <v>2074</v>
      </c>
    </row>
    <row r="134" spans="1:2">
      <c r="A134" s="290" t="s">
        <v>2074</v>
      </c>
      <c r="B134" s="290" t="s">
        <v>2074</v>
      </c>
    </row>
    <row r="135" spans="1:2">
      <c r="A135" s="290" t="s">
        <v>2075</v>
      </c>
      <c r="B135" s="290" t="s">
        <v>2075</v>
      </c>
    </row>
    <row r="136" spans="1:2">
      <c r="A136" s="290" t="s">
        <v>2076</v>
      </c>
      <c r="B136" s="290" t="s">
        <v>1533</v>
      </c>
    </row>
    <row r="137" spans="1:2">
      <c r="A137" s="290" t="s">
        <v>2077</v>
      </c>
      <c r="B137" s="290" t="s">
        <v>1533</v>
      </c>
    </row>
    <row r="138" spans="1:2">
      <c r="A138" s="290" t="s">
        <v>2078</v>
      </c>
      <c r="B138" s="290" t="s">
        <v>1533</v>
      </c>
    </row>
    <row r="139" spans="1:2">
      <c r="A139" s="290" t="s">
        <v>1533</v>
      </c>
      <c r="B139" s="290" t="s">
        <v>1533</v>
      </c>
    </row>
    <row r="140" spans="1:2">
      <c r="A140" s="290" t="s">
        <v>2079</v>
      </c>
      <c r="B140" s="290" t="s">
        <v>2080</v>
      </c>
    </row>
    <row r="141" spans="1:2">
      <c r="A141" s="290" t="s">
        <v>2081</v>
      </c>
      <c r="B141" s="290" t="s">
        <v>2080</v>
      </c>
    </row>
    <row r="142" spans="1:2">
      <c r="A142" s="290" t="s">
        <v>2082</v>
      </c>
      <c r="B142" s="290" t="s">
        <v>2082</v>
      </c>
    </row>
    <row r="143" spans="1:2">
      <c r="A143" s="290" t="s">
        <v>2083</v>
      </c>
      <c r="B143" s="290" t="s">
        <v>2083</v>
      </c>
    </row>
    <row r="144" spans="1:2">
      <c r="A144" s="290" t="s">
        <v>2084</v>
      </c>
      <c r="B144" s="290" t="s">
        <v>2084</v>
      </c>
    </row>
    <row r="145" spans="1:2">
      <c r="A145" s="290" t="s">
        <v>1505</v>
      </c>
      <c r="B145" s="290" t="s">
        <v>1505</v>
      </c>
    </row>
    <row r="146" spans="1:2">
      <c r="A146" s="290" t="s">
        <v>2085</v>
      </c>
      <c r="B146" s="290" t="s">
        <v>2086</v>
      </c>
    </row>
    <row r="147" spans="1:2">
      <c r="A147" s="290" t="s">
        <v>2087</v>
      </c>
      <c r="B147" s="290" t="s">
        <v>2086</v>
      </c>
    </row>
    <row r="148" spans="1:2">
      <c r="A148" s="290" t="s">
        <v>1529</v>
      </c>
      <c r="B148" s="290" t="s">
        <v>1529</v>
      </c>
    </row>
    <row r="149" spans="1:2">
      <c r="A149" s="290" t="s">
        <v>2088</v>
      </c>
      <c r="B149" s="290" t="s">
        <v>2089</v>
      </c>
    </row>
    <row r="150" spans="1:2">
      <c r="A150" s="290" t="s">
        <v>2090</v>
      </c>
      <c r="B150" s="290" t="s">
        <v>2089</v>
      </c>
    </row>
    <row r="151" spans="1:2">
      <c r="A151" s="290" t="s">
        <v>2091</v>
      </c>
      <c r="B151" s="290" t="s">
        <v>2092</v>
      </c>
    </row>
    <row r="152" spans="1:2">
      <c r="A152" s="290" t="s">
        <v>1564</v>
      </c>
      <c r="B152" s="290" t="s">
        <v>1564</v>
      </c>
    </row>
    <row r="153" spans="1:2">
      <c r="A153" s="290" t="s">
        <v>2093</v>
      </c>
      <c r="B153" s="290" t="s">
        <v>2094</v>
      </c>
    </row>
    <row r="154" spans="1:2">
      <c r="A154" s="290" t="s">
        <v>2094</v>
      </c>
      <c r="B154" s="290" t="s">
        <v>2094</v>
      </c>
    </row>
    <row r="155" spans="1:2">
      <c r="A155" s="290" t="s">
        <v>2095</v>
      </c>
      <c r="B155" s="290" t="s">
        <v>2096</v>
      </c>
    </row>
    <row r="156" spans="1:2">
      <c r="A156" s="290" t="s">
        <v>2097</v>
      </c>
      <c r="B156" s="290" t="s">
        <v>2098</v>
      </c>
    </row>
    <row r="157" spans="1:2">
      <c r="A157" s="290" t="s">
        <v>2099</v>
      </c>
      <c r="B157" s="290" t="s">
        <v>2098</v>
      </c>
    </row>
    <row r="158" spans="1:2">
      <c r="A158" s="290" t="s">
        <v>2100</v>
      </c>
      <c r="B158" s="290" t="s">
        <v>2098</v>
      </c>
    </row>
    <row r="159" spans="1:2">
      <c r="A159" s="290" t="s">
        <v>2101</v>
      </c>
      <c r="B159" s="290" t="s">
        <v>2101</v>
      </c>
    </row>
    <row r="160" spans="1:2">
      <c r="A160" s="290" t="s">
        <v>1532</v>
      </c>
      <c r="B160" s="290" t="s">
        <v>1532</v>
      </c>
    </row>
    <row r="161" spans="1:2">
      <c r="A161" s="290" t="s">
        <v>2102</v>
      </c>
      <c r="B161" s="290" t="s">
        <v>2103</v>
      </c>
    </row>
    <row r="162" spans="1:2">
      <c r="A162" s="290" t="s">
        <v>2104</v>
      </c>
      <c r="B162" s="290" t="s">
        <v>1471</v>
      </c>
    </row>
    <row r="163" spans="1:2">
      <c r="A163" s="290" t="s">
        <v>2105</v>
      </c>
      <c r="B163" s="290" t="s">
        <v>1471</v>
      </c>
    </row>
    <row r="164" spans="1:2">
      <c r="A164" s="290" t="s">
        <v>2106</v>
      </c>
      <c r="B164" s="290" t="s">
        <v>1471</v>
      </c>
    </row>
    <row r="165" spans="1:2">
      <c r="A165" s="290" t="s">
        <v>2107</v>
      </c>
      <c r="B165" s="290" t="s">
        <v>2108</v>
      </c>
    </row>
    <row r="166" spans="1:2">
      <c r="A166" s="290" t="s">
        <v>2108</v>
      </c>
      <c r="B166" s="290" t="s">
        <v>2108</v>
      </c>
    </row>
    <row r="167" spans="1:2">
      <c r="A167" s="290" t="s">
        <v>1797</v>
      </c>
      <c r="B167" s="290" t="s">
        <v>1471</v>
      </c>
    </row>
    <row r="168" spans="1:2">
      <c r="A168" s="290" t="s">
        <v>1471</v>
      </c>
      <c r="B168" s="290" t="s">
        <v>1471</v>
      </c>
    </row>
    <row r="169" spans="1:2">
      <c r="A169" s="290" t="s">
        <v>2109</v>
      </c>
      <c r="B169" s="290" t="s">
        <v>1471</v>
      </c>
    </row>
    <row r="170" spans="1:2">
      <c r="A170" s="290" t="s">
        <v>1550</v>
      </c>
      <c r="B170" s="290" t="s">
        <v>1550</v>
      </c>
    </row>
    <row r="171" spans="1:2">
      <c r="A171" s="290" t="s">
        <v>2110</v>
      </c>
      <c r="B171" s="290" t="s">
        <v>2111</v>
      </c>
    </row>
    <row r="172" spans="1:2">
      <c r="A172" s="290" t="s">
        <v>2112</v>
      </c>
      <c r="B172" s="290" t="s">
        <v>2111</v>
      </c>
    </row>
    <row r="173" spans="1:2">
      <c r="A173" s="290" t="s">
        <v>2113</v>
      </c>
      <c r="B173" s="290" t="s">
        <v>2114</v>
      </c>
    </row>
    <row r="174" spans="1:2">
      <c r="A174" s="290" t="s">
        <v>2115</v>
      </c>
      <c r="B174" s="290" t="s">
        <v>2114</v>
      </c>
    </row>
    <row r="175" spans="1:2">
      <c r="A175" s="290" t="s">
        <v>2114</v>
      </c>
      <c r="B175" s="290" t="s">
        <v>2114</v>
      </c>
    </row>
    <row r="176" spans="1:2">
      <c r="A176" s="290" t="s">
        <v>2116</v>
      </c>
      <c r="B176" s="290" t="s">
        <v>1611</v>
      </c>
    </row>
    <row r="177" spans="1:2">
      <c r="A177" s="290" t="s">
        <v>2117</v>
      </c>
      <c r="B177" s="290" t="s">
        <v>1611</v>
      </c>
    </row>
    <row r="178" spans="1:2">
      <c r="A178" s="290" t="s">
        <v>1611</v>
      </c>
      <c r="B178" s="290" t="s">
        <v>1611</v>
      </c>
    </row>
    <row r="179" spans="1:2">
      <c r="A179" s="290" t="s">
        <v>2118</v>
      </c>
      <c r="B179" s="290" t="s">
        <v>1678</v>
      </c>
    </row>
    <row r="180" spans="1:2">
      <c r="A180" s="290" t="s">
        <v>2119</v>
      </c>
      <c r="B180" s="290" t="s">
        <v>2120</v>
      </c>
    </row>
    <row r="181" spans="1:2">
      <c r="A181" s="290" t="s">
        <v>2121</v>
      </c>
      <c r="B181" s="290" t="s">
        <v>2122</v>
      </c>
    </row>
    <row r="182" spans="1:2">
      <c r="A182" s="290" t="s">
        <v>2123</v>
      </c>
      <c r="B182" s="290" t="s">
        <v>2124</v>
      </c>
    </row>
    <row r="183" spans="1:2">
      <c r="A183" s="290" t="s">
        <v>2125</v>
      </c>
      <c r="B183" s="290" t="s">
        <v>2125</v>
      </c>
    </row>
    <row r="184" spans="1:2">
      <c r="A184" s="290" t="s">
        <v>2126</v>
      </c>
      <c r="B184" s="290" t="s">
        <v>2126</v>
      </c>
    </row>
    <row r="185" spans="1:2">
      <c r="A185" s="290" t="s">
        <v>1459</v>
      </c>
      <c r="B185" s="290" t="s">
        <v>1459</v>
      </c>
    </row>
    <row r="186" spans="1:2">
      <c r="A186" s="290" t="s">
        <v>2127</v>
      </c>
      <c r="B186" s="290" t="s">
        <v>2127</v>
      </c>
    </row>
    <row r="187" spans="1:2">
      <c r="A187" s="290" t="s">
        <v>2128</v>
      </c>
      <c r="B187" s="290" t="s">
        <v>2128</v>
      </c>
    </row>
    <row r="188" spans="1:2">
      <c r="A188" s="290" t="s">
        <v>2129</v>
      </c>
      <c r="B188" s="290" t="s">
        <v>2129</v>
      </c>
    </row>
    <row r="189" spans="1:2">
      <c r="A189" s="290" t="s">
        <v>2130</v>
      </c>
      <c r="B189" s="290" t="s">
        <v>2130</v>
      </c>
    </row>
    <row r="190" spans="1:2">
      <c r="A190" s="290" t="s">
        <v>2131</v>
      </c>
      <c r="B190" s="290" t="s">
        <v>2131</v>
      </c>
    </row>
    <row r="191" spans="1:2">
      <c r="A191" s="290" t="s">
        <v>2132</v>
      </c>
      <c r="B191" s="290" t="s">
        <v>2132</v>
      </c>
    </row>
    <row r="192" spans="1:2">
      <c r="A192" s="290" t="s">
        <v>2133</v>
      </c>
      <c r="B192" s="290" t="s">
        <v>2134</v>
      </c>
    </row>
    <row r="193" spans="1:2">
      <c r="A193" s="290" t="s">
        <v>2134</v>
      </c>
      <c r="B193" s="290" t="s">
        <v>2134</v>
      </c>
    </row>
    <row r="194" spans="1:2">
      <c r="A194" s="290" t="s">
        <v>2135</v>
      </c>
      <c r="B194" s="290" t="s">
        <v>2135</v>
      </c>
    </row>
    <row r="195" spans="1:2">
      <c r="A195" s="290" t="s">
        <v>2136</v>
      </c>
      <c r="B195" s="290" t="s">
        <v>2136</v>
      </c>
    </row>
    <row r="196" spans="1:2">
      <c r="A196" s="290" t="s">
        <v>2137</v>
      </c>
      <c r="B196" s="290" t="s">
        <v>2137</v>
      </c>
    </row>
    <row r="197" spans="1:2">
      <c r="A197" s="290" t="s">
        <v>2138</v>
      </c>
      <c r="B197" s="290" t="s">
        <v>1607</v>
      </c>
    </row>
    <row r="198" spans="1:2">
      <c r="A198" s="290" t="s">
        <v>1607</v>
      </c>
      <c r="B198" s="290" t="s">
        <v>1607</v>
      </c>
    </row>
    <row r="199" spans="1:2">
      <c r="A199" s="290" t="s">
        <v>2139</v>
      </c>
      <c r="B199" s="290" t="s">
        <v>2139</v>
      </c>
    </row>
    <row r="200" spans="1:2">
      <c r="A200" s="290" t="s">
        <v>2140</v>
      </c>
      <c r="B200" s="290" t="s">
        <v>2140</v>
      </c>
    </row>
    <row r="201" spans="1:2">
      <c r="A201" s="290" t="s">
        <v>2141</v>
      </c>
      <c r="B201" s="290" t="s">
        <v>2141</v>
      </c>
    </row>
    <row r="202" spans="1:2">
      <c r="A202" s="290" t="s">
        <v>2142</v>
      </c>
      <c r="B202" s="290" t="s">
        <v>2142</v>
      </c>
    </row>
    <row r="203" spans="1:2">
      <c r="A203" s="290" t="s">
        <v>2143</v>
      </c>
      <c r="B203" s="290" t="s">
        <v>2144</v>
      </c>
    </row>
    <row r="204" spans="1:2">
      <c r="A204" s="290" t="s">
        <v>2145</v>
      </c>
      <c r="B204" s="290" t="s">
        <v>2144</v>
      </c>
    </row>
    <row r="205" spans="1:2">
      <c r="A205" s="290" t="s">
        <v>2146</v>
      </c>
      <c r="B205" s="290" t="s">
        <v>2146</v>
      </c>
    </row>
    <row r="206" spans="1:2">
      <c r="A206" s="290" t="s">
        <v>2147</v>
      </c>
      <c r="B206" s="290" t="s">
        <v>2148</v>
      </c>
    </row>
    <row r="207" spans="1:2">
      <c r="A207" s="290" t="s">
        <v>2148</v>
      </c>
      <c r="B207" s="290" t="s">
        <v>2148</v>
      </c>
    </row>
    <row r="208" spans="1:2">
      <c r="A208" s="290" t="s">
        <v>2149</v>
      </c>
      <c r="B208" s="290" t="s">
        <v>2150</v>
      </c>
    </row>
    <row r="209" spans="1:2">
      <c r="A209" s="290" t="s">
        <v>2151</v>
      </c>
      <c r="B209" s="290" t="s">
        <v>2150</v>
      </c>
    </row>
    <row r="210" spans="1:2">
      <c r="A210" s="290" t="s">
        <v>2152</v>
      </c>
      <c r="B210" s="290" t="s">
        <v>2150</v>
      </c>
    </row>
    <row r="211" spans="1:2">
      <c r="A211" s="290" t="s">
        <v>2153</v>
      </c>
      <c r="B211" s="290" t="s">
        <v>2150</v>
      </c>
    </row>
    <row r="212" spans="1:2">
      <c r="A212" s="290" t="s">
        <v>2150</v>
      </c>
      <c r="B212" s="290" t="s">
        <v>2150</v>
      </c>
    </row>
    <row r="213" spans="1:2">
      <c r="A213" s="290" t="s">
        <v>2154</v>
      </c>
      <c r="B213" s="290" t="s">
        <v>2150</v>
      </c>
    </row>
    <row r="214" spans="1:2">
      <c r="A214" s="290" t="s">
        <v>2155</v>
      </c>
      <c r="B214" s="290" t="s">
        <v>2155</v>
      </c>
    </row>
    <row r="215" spans="1:2">
      <c r="A215" s="290" t="s">
        <v>1693</v>
      </c>
      <c r="B215" s="290" t="s">
        <v>1693</v>
      </c>
    </row>
    <row r="216" spans="1:2">
      <c r="A216" s="290" t="s">
        <v>2156</v>
      </c>
      <c r="B216" s="290" t="s">
        <v>2156</v>
      </c>
    </row>
    <row r="217" spans="1:2">
      <c r="A217" s="290" t="s">
        <v>2157</v>
      </c>
      <c r="B217" s="290" t="s">
        <v>2157</v>
      </c>
    </row>
    <row r="218" spans="1:2">
      <c r="A218" s="290" t="s">
        <v>2158</v>
      </c>
      <c r="B218" s="290" t="s">
        <v>2158</v>
      </c>
    </row>
    <row r="219" spans="1:2">
      <c r="A219" s="290" t="s">
        <v>2159</v>
      </c>
      <c r="B219" s="290" t="s">
        <v>2159</v>
      </c>
    </row>
    <row r="220" spans="1:2">
      <c r="A220" s="290" t="s">
        <v>2160</v>
      </c>
      <c r="B220" s="290" t="s">
        <v>2161</v>
      </c>
    </row>
    <row r="221" spans="1:2">
      <c r="A221" s="290" t="s">
        <v>2162</v>
      </c>
      <c r="B221" s="290" t="s">
        <v>2161</v>
      </c>
    </row>
    <row r="222" spans="1:2">
      <c r="A222" s="290" t="s">
        <v>2163</v>
      </c>
      <c r="B222" s="290" t="s">
        <v>2163</v>
      </c>
    </row>
    <row r="223" spans="1:2">
      <c r="A223" s="290" t="s">
        <v>2164</v>
      </c>
      <c r="B223" s="290" t="s">
        <v>2164</v>
      </c>
    </row>
    <row r="224" spans="1:2">
      <c r="A224" s="290" t="s">
        <v>2165</v>
      </c>
      <c r="B224" s="290" t="s">
        <v>2165</v>
      </c>
    </row>
    <row r="225" spans="1:2">
      <c r="A225" s="290" t="s">
        <v>2166</v>
      </c>
      <c r="B225" s="290" t="s">
        <v>1713</v>
      </c>
    </row>
    <row r="226" spans="1:2">
      <c r="A226" s="290" t="s">
        <v>2167</v>
      </c>
      <c r="B226" s="290" t="s">
        <v>1713</v>
      </c>
    </row>
    <row r="227" spans="1:2">
      <c r="A227" s="290" t="s">
        <v>1713</v>
      </c>
      <c r="B227" s="290" t="s">
        <v>1713</v>
      </c>
    </row>
    <row r="228" spans="1:2">
      <c r="A228" s="290" t="s">
        <v>2168</v>
      </c>
      <c r="B228" s="290" t="s">
        <v>2168</v>
      </c>
    </row>
    <row r="229" spans="1:2">
      <c r="A229" s="290" t="s">
        <v>2169</v>
      </c>
      <c r="B229" s="290" t="s">
        <v>2169</v>
      </c>
    </row>
    <row r="230" spans="1:2">
      <c r="A230" s="290" t="s">
        <v>2170</v>
      </c>
      <c r="B230" s="290" t="s">
        <v>2170</v>
      </c>
    </row>
    <row r="231" spans="1:2">
      <c r="A231" s="290" t="s">
        <v>2171</v>
      </c>
      <c r="B231" s="290" t="s">
        <v>2171</v>
      </c>
    </row>
    <row r="232" spans="1:2">
      <c r="A232" s="290" t="s">
        <v>2172</v>
      </c>
      <c r="B232" s="290" t="s">
        <v>2172</v>
      </c>
    </row>
    <row r="233" spans="1:2">
      <c r="A233" s="290" t="s">
        <v>2173</v>
      </c>
      <c r="B233" s="290" t="s">
        <v>2173</v>
      </c>
    </row>
    <row r="234" spans="1:2">
      <c r="A234" s="290" t="s">
        <v>2174</v>
      </c>
      <c r="B234" s="290" t="s">
        <v>2174</v>
      </c>
    </row>
    <row r="235" spans="1:2">
      <c r="A235" s="290" t="s">
        <v>2175</v>
      </c>
      <c r="B235" s="290" t="s">
        <v>2175</v>
      </c>
    </row>
    <row r="236" spans="1:2">
      <c r="A236" s="290" t="s">
        <v>2176</v>
      </c>
      <c r="B236" s="290" t="s">
        <v>1455</v>
      </c>
    </row>
    <row r="237" spans="1:2">
      <c r="A237" s="290" t="s">
        <v>2177</v>
      </c>
      <c r="B237" s="290" t="s">
        <v>1455</v>
      </c>
    </row>
    <row r="238" spans="1:2">
      <c r="A238" s="290" t="s">
        <v>2178</v>
      </c>
      <c r="B238" s="290" t="s">
        <v>1455</v>
      </c>
    </row>
    <row r="239" spans="1:2">
      <c r="A239" s="290" t="s">
        <v>1455</v>
      </c>
      <c r="B239" s="290" t="s">
        <v>1455</v>
      </c>
    </row>
    <row r="240" spans="1:2">
      <c r="A240" s="290" t="s">
        <v>2179</v>
      </c>
      <c r="B240" s="290" t="s">
        <v>1455</v>
      </c>
    </row>
    <row r="241" spans="1:2">
      <c r="A241" s="290" t="s">
        <v>2180</v>
      </c>
      <c r="B241" s="290" t="s">
        <v>2180</v>
      </c>
    </row>
    <row r="242" spans="1:2">
      <c r="A242" s="290" t="s">
        <v>2181</v>
      </c>
      <c r="B242" s="290" t="s">
        <v>2182</v>
      </c>
    </row>
    <row r="243" spans="1:2">
      <c r="A243" s="290" t="s">
        <v>2182</v>
      </c>
      <c r="B243" s="290" t="s">
        <v>2182</v>
      </c>
    </row>
    <row r="244" spans="1:2">
      <c r="A244" s="290" t="s">
        <v>1593</v>
      </c>
      <c r="B244" s="290" t="s">
        <v>1593</v>
      </c>
    </row>
    <row r="245" spans="1:2">
      <c r="A245" s="290" t="s">
        <v>2183</v>
      </c>
      <c r="B245" s="290" t="s">
        <v>2183</v>
      </c>
    </row>
    <row r="246" spans="1:2">
      <c r="A246" s="290" t="s">
        <v>2184</v>
      </c>
      <c r="B246" s="290" t="s">
        <v>2184</v>
      </c>
    </row>
    <row r="247" spans="1:2">
      <c r="A247" s="290" t="s">
        <v>2185</v>
      </c>
      <c r="B247" s="290" t="s">
        <v>2186</v>
      </c>
    </row>
    <row r="248" spans="1:2">
      <c r="A248" s="290" t="s">
        <v>2186</v>
      </c>
      <c r="B248" s="290" t="s">
        <v>2186</v>
      </c>
    </row>
    <row r="249" spans="1:2">
      <c r="A249" s="290" t="s">
        <v>1498</v>
      </c>
      <c r="B249" s="290" t="s">
        <v>1498</v>
      </c>
    </row>
    <row r="250" spans="1:2">
      <c r="A250" s="290" t="s">
        <v>2187</v>
      </c>
      <c r="B250" s="290" t="s">
        <v>2187</v>
      </c>
    </row>
    <row r="251" spans="1:2">
      <c r="A251" s="290" t="s">
        <v>2188</v>
      </c>
      <c r="B251" s="290" t="s">
        <v>2188</v>
      </c>
    </row>
    <row r="252" spans="1:2">
      <c r="A252" s="290" t="s">
        <v>2189</v>
      </c>
      <c r="B252" s="290" t="s">
        <v>2188</v>
      </c>
    </row>
    <row r="253" spans="1:2">
      <c r="A253" s="290" t="s">
        <v>2190</v>
      </c>
      <c r="B253" s="290" t="s">
        <v>2190</v>
      </c>
    </row>
    <row r="254" spans="1:2">
      <c r="A254" s="290" t="s">
        <v>1523</v>
      </c>
      <c r="B254" s="290" t="s">
        <v>1523</v>
      </c>
    </row>
    <row r="255" spans="1:2">
      <c r="A255" s="290" t="s">
        <v>2191</v>
      </c>
      <c r="B255" s="290" t="s">
        <v>2191</v>
      </c>
    </row>
    <row r="256" spans="1:2">
      <c r="A256" s="290" t="s">
        <v>2192</v>
      </c>
      <c r="B256" s="290" t="s">
        <v>2192</v>
      </c>
    </row>
    <row r="257" spans="1:2">
      <c r="A257" s="290" t="s">
        <v>2193</v>
      </c>
      <c r="B257" s="290" t="s">
        <v>1460</v>
      </c>
    </row>
    <row r="258" spans="1:2">
      <c r="A258" s="290" t="s">
        <v>2194</v>
      </c>
      <c r="B258" s="290" t="s">
        <v>1460</v>
      </c>
    </row>
    <row r="259" spans="1:2">
      <c r="A259" s="290" t="s">
        <v>1460</v>
      </c>
      <c r="B259" s="290" t="s">
        <v>1460</v>
      </c>
    </row>
    <row r="260" spans="1:2">
      <c r="A260" s="290" t="s">
        <v>2195</v>
      </c>
      <c r="B260" s="290" t="s">
        <v>2196</v>
      </c>
    </row>
    <row r="261" spans="1:2">
      <c r="A261" s="290" t="s">
        <v>2196</v>
      </c>
      <c r="B261" s="290" t="s">
        <v>2196</v>
      </c>
    </row>
    <row r="262" spans="1:2">
      <c r="A262" s="290" t="s">
        <v>2197</v>
      </c>
      <c r="B262" s="290" t="s">
        <v>2197</v>
      </c>
    </row>
    <row r="263" spans="1:2">
      <c r="A263" s="290" t="s">
        <v>2198</v>
      </c>
      <c r="B263" s="290" t="s">
        <v>2198</v>
      </c>
    </row>
    <row r="264" spans="1:2">
      <c r="A264" s="290" t="s">
        <v>2199</v>
      </c>
      <c r="B264" s="290" t="s">
        <v>2199</v>
      </c>
    </row>
    <row r="265" spans="1:2">
      <c r="A265" s="290" t="s">
        <v>2200</v>
      </c>
      <c r="B265" s="290" t="s">
        <v>2200</v>
      </c>
    </row>
    <row r="266" spans="1:2">
      <c r="A266" s="290" t="s">
        <v>2201</v>
      </c>
      <c r="B266" s="290" t="s">
        <v>1600</v>
      </c>
    </row>
    <row r="267" spans="1:2">
      <c r="A267" s="290" t="s">
        <v>1600</v>
      </c>
      <c r="B267" s="290" t="s">
        <v>1600</v>
      </c>
    </row>
    <row r="268" spans="1:2">
      <c r="A268" s="290" t="s">
        <v>2202</v>
      </c>
      <c r="B268" s="290" t="s">
        <v>2202</v>
      </c>
    </row>
    <row r="269" spans="1:2">
      <c r="A269" s="290" t="s">
        <v>2203</v>
      </c>
      <c r="B269" s="290" t="s">
        <v>2203</v>
      </c>
    </row>
    <row r="270" spans="1:2">
      <c r="A270" s="290" t="s">
        <v>2204</v>
      </c>
      <c r="B270" s="290" t="s">
        <v>2205</v>
      </c>
    </row>
    <row r="271" spans="1:2">
      <c r="A271" s="290" t="s">
        <v>2206</v>
      </c>
      <c r="B271" s="290" t="s">
        <v>2206</v>
      </c>
    </row>
    <row r="272" spans="1:2">
      <c r="A272" s="290" t="s">
        <v>2207</v>
      </c>
      <c r="B272" s="290" t="s">
        <v>2208</v>
      </c>
    </row>
    <row r="273" spans="1:2">
      <c r="A273" s="290" t="s">
        <v>2208</v>
      </c>
      <c r="B273" s="290" t="s">
        <v>2208</v>
      </c>
    </row>
    <row r="274" spans="1:2">
      <c r="A274" s="290" t="s">
        <v>2209</v>
      </c>
      <c r="B274" s="290" t="s">
        <v>2209</v>
      </c>
    </row>
    <row r="275" spans="1:2">
      <c r="A275" s="290" t="s">
        <v>2210</v>
      </c>
      <c r="B275" s="290" t="s">
        <v>2211</v>
      </c>
    </row>
    <row r="276" spans="1:2">
      <c r="A276" s="290" t="s">
        <v>2212</v>
      </c>
      <c r="B276" s="290" t="s">
        <v>2212</v>
      </c>
    </row>
    <row r="277" spans="1:2">
      <c r="A277" s="290" t="s">
        <v>2213</v>
      </c>
      <c r="B277" s="290" t="s">
        <v>2212</v>
      </c>
    </row>
    <row r="278" spans="1:2">
      <c r="A278" s="290" t="s">
        <v>2214</v>
      </c>
      <c r="B278" s="290" t="s">
        <v>2214</v>
      </c>
    </row>
    <row r="279" spans="1:2">
      <c r="A279" s="290" t="s">
        <v>2215</v>
      </c>
      <c r="B279" s="290" t="s">
        <v>2215</v>
      </c>
    </row>
    <row r="280" spans="1:2">
      <c r="A280" s="290" t="s">
        <v>2216</v>
      </c>
      <c r="B280" s="290" t="s">
        <v>2217</v>
      </c>
    </row>
    <row r="281" spans="1:2">
      <c r="A281" s="290" t="s">
        <v>2218</v>
      </c>
      <c r="B281" s="290" t="s">
        <v>2217</v>
      </c>
    </row>
    <row r="282" spans="1:2">
      <c r="A282" s="290" t="s">
        <v>2219</v>
      </c>
      <c r="B282" s="290" t="s">
        <v>2217</v>
      </c>
    </row>
    <row r="283" spans="1:2">
      <c r="A283" s="290" t="s">
        <v>2220</v>
      </c>
      <c r="B283" s="290" t="s">
        <v>2221</v>
      </c>
    </row>
    <row r="284" spans="1:2">
      <c r="A284" s="290" t="s">
        <v>2222</v>
      </c>
      <c r="B284" s="290" t="s">
        <v>2222</v>
      </c>
    </row>
    <row r="285" spans="1:2">
      <c r="A285" s="290" t="s">
        <v>2223</v>
      </c>
      <c r="B285" s="290" t="s">
        <v>2223</v>
      </c>
    </row>
    <row r="286" spans="1:2">
      <c r="A286" s="290" t="s">
        <v>2224</v>
      </c>
      <c r="B286" s="290" t="s">
        <v>2224</v>
      </c>
    </row>
    <row r="287" spans="1:2">
      <c r="A287" s="290" t="s">
        <v>2225</v>
      </c>
      <c r="B287" s="290" t="s">
        <v>2225</v>
      </c>
    </row>
    <row r="288" spans="1:2">
      <c r="A288" s="290" t="s">
        <v>2226</v>
      </c>
      <c r="B288" s="290" t="s">
        <v>2226</v>
      </c>
    </row>
    <row r="289" spans="1:2">
      <c r="A289" s="290" t="s">
        <v>2227</v>
      </c>
      <c r="B289" s="290" t="s">
        <v>2228</v>
      </c>
    </row>
    <row r="290" spans="1:2">
      <c r="A290" s="290" t="s">
        <v>2229</v>
      </c>
      <c r="B290" s="290" t="s">
        <v>2230</v>
      </c>
    </row>
    <row r="291" spans="1:2">
      <c r="A291" s="290" t="s">
        <v>2230</v>
      </c>
      <c r="B291" s="290" t="s">
        <v>2230</v>
      </c>
    </row>
    <row r="292" spans="1:2">
      <c r="A292" s="290" t="s">
        <v>2231</v>
      </c>
      <c r="B292" s="290" t="s">
        <v>2231</v>
      </c>
    </row>
    <row r="293" spans="1:2">
      <c r="A293" s="290" t="s">
        <v>2232</v>
      </c>
      <c r="B293" s="290" t="s">
        <v>2232</v>
      </c>
    </row>
    <row r="294" spans="1:2">
      <c r="A294" s="290" t="s">
        <v>2233</v>
      </c>
      <c r="B294" s="290" t="s">
        <v>2233</v>
      </c>
    </row>
    <row r="295" spans="1:2">
      <c r="A295" s="290" t="s">
        <v>2234</v>
      </c>
      <c r="B295" s="290" t="s">
        <v>1514</v>
      </c>
    </row>
    <row r="296" spans="1:2">
      <c r="A296" s="290" t="s">
        <v>1514</v>
      </c>
      <c r="B296" s="290" t="s">
        <v>1514</v>
      </c>
    </row>
    <row r="297" spans="1:2">
      <c r="A297" s="290" t="s">
        <v>2235</v>
      </c>
      <c r="B297" s="290" t="s">
        <v>2235</v>
      </c>
    </row>
    <row r="298" spans="1:2">
      <c r="A298" s="290" t="s">
        <v>2236</v>
      </c>
      <c r="B298" s="290" t="s">
        <v>2230</v>
      </c>
    </row>
    <row r="299" spans="1:2">
      <c r="A299" s="290" t="s">
        <v>2237</v>
      </c>
      <c r="B299" s="290" t="s">
        <v>2238</v>
      </c>
    </row>
    <row r="300" spans="1:2">
      <c r="A300" s="290" t="s">
        <v>2239</v>
      </c>
      <c r="B300" s="290" t="s">
        <v>2238</v>
      </c>
    </row>
    <row r="301" spans="1:2">
      <c r="A301" s="290" t="s">
        <v>2238</v>
      </c>
      <c r="B301" s="290" t="s">
        <v>2238</v>
      </c>
    </row>
    <row r="302" spans="1:2">
      <c r="A302" s="290" t="s">
        <v>2240</v>
      </c>
      <c r="B302" s="290" t="s">
        <v>1590</v>
      </c>
    </row>
    <row r="303" spans="1:2">
      <c r="A303" s="290" t="s">
        <v>1590</v>
      </c>
      <c r="B303" s="290" t="s">
        <v>1590</v>
      </c>
    </row>
    <row r="304" spans="1:2">
      <c r="A304" s="290" t="s">
        <v>1803</v>
      </c>
      <c r="B304" s="290" t="s">
        <v>1803</v>
      </c>
    </row>
    <row r="305" spans="1:2">
      <c r="A305" s="290" t="s">
        <v>2241</v>
      </c>
      <c r="B305" s="290" t="s">
        <v>1803</v>
      </c>
    </row>
    <row r="306" spans="1:2">
      <c r="A306" s="290" t="s">
        <v>2242</v>
      </c>
      <c r="B306" s="290" t="s">
        <v>2242</v>
      </c>
    </row>
    <row r="307" spans="1:2">
      <c r="A307" s="290" t="s">
        <v>1666</v>
      </c>
      <c r="B307" s="290" t="s">
        <v>1666</v>
      </c>
    </row>
    <row r="308" spans="1:2">
      <c r="A308" s="290" t="s">
        <v>2243</v>
      </c>
      <c r="B308" s="290" t="s">
        <v>2244</v>
      </c>
    </row>
    <row r="309" spans="1:2">
      <c r="A309" s="290" t="s">
        <v>2245</v>
      </c>
      <c r="B309" s="290" t="s">
        <v>2245</v>
      </c>
    </row>
    <row r="310" spans="1:2">
      <c r="A310" s="290" t="s">
        <v>2246</v>
      </c>
      <c r="B310" s="290" t="s">
        <v>2246</v>
      </c>
    </row>
    <row r="311" spans="1:2">
      <c r="A311" s="290" t="s">
        <v>2247</v>
      </c>
      <c r="B311" s="290" t="s">
        <v>2247</v>
      </c>
    </row>
    <row r="312" spans="1:2">
      <c r="A312" s="290" t="s">
        <v>2248</v>
      </c>
      <c r="B312" s="290" t="s">
        <v>2248</v>
      </c>
    </row>
    <row r="313" spans="1:2">
      <c r="A313" s="290" t="s">
        <v>2249</v>
      </c>
      <c r="B313" s="290" t="s">
        <v>2249</v>
      </c>
    </row>
    <row r="314" spans="1:2">
      <c r="A314" s="290" t="s">
        <v>2250</v>
      </c>
      <c r="B314" s="290" t="s">
        <v>2250</v>
      </c>
    </row>
    <row r="315" spans="1:2">
      <c r="A315" s="290" t="s">
        <v>2251</v>
      </c>
      <c r="B315" s="290" t="s">
        <v>2252</v>
      </c>
    </row>
    <row r="316" spans="1:2">
      <c r="A316" s="290" t="s">
        <v>2253</v>
      </c>
      <c r="B316" s="290" t="s">
        <v>2252</v>
      </c>
    </row>
    <row r="317" spans="1:2">
      <c r="A317" s="290" t="s">
        <v>2254</v>
      </c>
      <c r="B317" s="290" t="s">
        <v>2254</v>
      </c>
    </row>
    <row r="318" spans="1:2">
      <c r="A318" s="290" t="s">
        <v>2255</v>
      </c>
      <c r="B318" s="290" t="s">
        <v>2256</v>
      </c>
    </row>
    <row r="319" spans="1:2">
      <c r="A319" s="290" t="s">
        <v>2256</v>
      </c>
      <c r="B319" s="290" t="s">
        <v>2256</v>
      </c>
    </row>
    <row r="320" spans="1:2">
      <c r="A320" s="290" t="s">
        <v>2257</v>
      </c>
      <c r="B320" s="290" t="s">
        <v>2257</v>
      </c>
    </row>
    <row r="321" spans="1:2">
      <c r="A321" s="290" t="s">
        <v>2258</v>
      </c>
      <c r="B321" s="290" t="s">
        <v>2259</v>
      </c>
    </row>
    <row r="322" spans="1:2">
      <c r="A322" s="290" t="s">
        <v>2259</v>
      </c>
      <c r="B322" s="290" t="s">
        <v>2259</v>
      </c>
    </row>
    <row r="323" spans="1:2">
      <c r="A323" s="290" t="s">
        <v>2260</v>
      </c>
      <c r="B323" s="290" t="s">
        <v>2260</v>
      </c>
    </row>
    <row r="324" spans="1:2">
      <c r="A324" s="290" t="s">
        <v>2261</v>
      </c>
      <c r="B324" s="290" t="s">
        <v>2262</v>
      </c>
    </row>
    <row r="325" spans="1:2">
      <c r="A325" s="290" t="s">
        <v>2263</v>
      </c>
      <c r="B325" s="290" t="s">
        <v>2263</v>
      </c>
    </row>
    <row r="326" spans="1:2">
      <c r="A326" s="290" t="s">
        <v>2264</v>
      </c>
      <c r="B326" s="290" t="s">
        <v>2265</v>
      </c>
    </row>
    <row r="327" spans="1:2">
      <c r="A327" s="290" t="s">
        <v>2265</v>
      </c>
      <c r="B327" s="290" t="s">
        <v>2265</v>
      </c>
    </row>
    <row r="328" spans="1:2">
      <c r="A328" s="290" t="s">
        <v>2266</v>
      </c>
      <c r="B328" s="290" t="s">
        <v>2266</v>
      </c>
    </row>
    <row r="329" spans="1:2">
      <c r="A329" s="290" t="s">
        <v>2267</v>
      </c>
      <c r="B329" s="290" t="s">
        <v>1579</v>
      </c>
    </row>
    <row r="330" spans="1:2">
      <c r="A330" s="290" t="s">
        <v>2268</v>
      </c>
      <c r="B330" s="290" t="s">
        <v>2268</v>
      </c>
    </row>
    <row r="331" spans="1:2">
      <c r="A331" s="290" t="s">
        <v>2269</v>
      </c>
      <c r="B331" s="290" t="s">
        <v>2270</v>
      </c>
    </row>
    <row r="332" spans="1:2">
      <c r="A332" s="290" t="s">
        <v>2271</v>
      </c>
      <c r="B332" s="290" t="s">
        <v>2270</v>
      </c>
    </row>
    <row r="333" spans="1:2">
      <c r="A333" s="290" t="s">
        <v>2272</v>
      </c>
      <c r="B333" s="290" t="s">
        <v>1526</v>
      </c>
    </row>
    <row r="334" spans="1:2">
      <c r="A334" s="290" t="s">
        <v>1526</v>
      </c>
      <c r="B334" s="290" t="s">
        <v>1526</v>
      </c>
    </row>
    <row r="335" spans="1:2">
      <c r="A335" s="290" t="s">
        <v>2273</v>
      </c>
      <c r="B335" s="290" t="s">
        <v>2273</v>
      </c>
    </row>
    <row r="336" spans="1:2">
      <c r="A336" s="290" t="s">
        <v>2274</v>
      </c>
      <c r="B336" s="290" t="s">
        <v>2275</v>
      </c>
    </row>
    <row r="337" spans="1:2">
      <c r="A337" s="290" t="s">
        <v>2275</v>
      </c>
      <c r="B337" s="290" t="s">
        <v>2275</v>
      </c>
    </row>
    <row r="338" spans="1:2">
      <c r="A338" s="290" t="s">
        <v>2276</v>
      </c>
      <c r="B338" s="290" t="s">
        <v>2276</v>
      </c>
    </row>
    <row r="339" spans="1:2">
      <c r="A339" s="290" t="s">
        <v>2277</v>
      </c>
      <c r="B339" s="290" t="s">
        <v>2277</v>
      </c>
    </row>
    <row r="340" spans="1:2">
      <c r="A340" s="290" t="s">
        <v>2278</v>
      </c>
      <c r="B340" s="290" t="s">
        <v>2279</v>
      </c>
    </row>
    <row r="341" spans="1:2">
      <c r="A341" s="290" t="s">
        <v>2279</v>
      </c>
      <c r="B341" s="290" t="s">
        <v>2279</v>
      </c>
    </row>
    <row r="342" spans="1:2">
      <c r="A342" s="290" t="s">
        <v>2280</v>
      </c>
      <c r="B342" s="290" t="s">
        <v>2280</v>
      </c>
    </row>
    <row r="343" spans="1:2">
      <c r="A343" s="290" t="s">
        <v>2281</v>
      </c>
      <c r="B343" s="290" t="s">
        <v>1484</v>
      </c>
    </row>
    <row r="344" spans="1:2">
      <c r="A344" s="290" t="s">
        <v>1484</v>
      </c>
      <c r="B344" s="290" t="s">
        <v>1484</v>
      </c>
    </row>
    <row r="345" spans="1:2">
      <c r="A345" s="290" t="s">
        <v>2282</v>
      </c>
      <c r="B345" s="290" t="s">
        <v>2283</v>
      </c>
    </row>
    <row r="346" spans="1:2">
      <c r="A346" s="290" t="s">
        <v>2284</v>
      </c>
      <c r="B346" s="290" t="s">
        <v>2283</v>
      </c>
    </row>
    <row r="347" spans="1:2">
      <c r="A347" s="290" t="s">
        <v>2283</v>
      </c>
      <c r="B347" s="290" t="s">
        <v>2283</v>
      </c>
    </row>
    <row r="348" spans="1:2">
      <c r="A348" s="290" t="s">
        <v>2285</v>
      </c>
      <c r="B348" s="290" t="s">
        <v>2285</v>
      </c>
    </row>
    <row r="349" spans="1:2">
      <c r="A349" s="290" t="s">
        <v>2286</v>
      </c>
      <c r="B349" s="290" t="s">
        <v>2287</v>
      </c>
    </row>
    <row r="350" spans="1:2">
      <c r="A350" s="290" t="s">
        <v>2287</v>
      </c>
      <c r="B350" s="290" t="s">
        <v>2287</v>
      </c>
    </row>
    <row r="351" spans="1:2">
      <c r="A351" s="290" t="s">
        <v>2288</v>
      </c>
      <c r="B351" s="290" t="s">
        <v>2289</v>
      </c>
    </row>
    <row r="352" spans="1:2">
      <c r="A352" s="290" t="s">
        <v>2290</v>
      </c>
      <c r="B352" s="290" t="s">
        <v>2289</v>
      </c>
    </row>
    <row r="353" spans="1:2">
      <c r="A353" s="290" t="s">
        <v>2289</v>
      </c>
      <c r="B353" s="290" t="s">
        <v>2289</v>
      </c>
    </row>
    <row r="354" spans="1:2">
      <c r="A354" s="290" t="s">
        <v>2291</v>
      </c>
      <c r="B354" s="290" t="s">
        <v>2292</v>
      </c>
    </row>
    <row r="355" spans="1:2">
      <c r="A355" s="290" t="s">
        <v>2293</v>
      </c>
      <c r="B355" s="290" t="s">
        <v>2292</v>
      </c>
    </row>
    <row r="356" spans="1:2">
      <c r="A356" s="290" t="s">
        <v>2292</v>
      </c>
      <c r="B356" s="290" t="s">
        <v>2292</v>
      </c>
    </row>
    <row r="357" spans="1:2">
      <c r="A357" s="290" t="s">
        <v>2294</v>
      </c>
      <c r="B357" s="290" t="s">
        <v>2294</v>
      </c>
    </row>
    <row r="358" spans="1:2">
      <c r="A358" s="290" t="s">
        <v>2295</v>
      </c>
      <c r="B358" s="290" t="s">
        <v>2295</v>
      </c>
    </row>
    <row r="359" spans="1:2">
      <c r="A359" s="290" t="s">
        <v>2296</v>
      </c>
      <c r="B359" s="290" t="s">
        <v>2296</v>
      </c>
    </row>
    <row r="360" spans="1:2">
      <c r="A360" s="290" t="s">
        <v>2297</v>
      </c>
      <c r="B360" s="290" t="s">
        <v>1450</v>
      </c>
    </row>
    <row r="361" spans="1:2">
      <c r="A361" s="290" t="s">
        <v>1450</v>
      </c>
      <c r="B361" s="290" t="s">
        <v>1450</v>
      </c>
    </row>
    <row r="362" spans="1:2">
      <c r="A362" s="290" t="s">
        <v>2298</v>
      </c>
      <c r="B362" s="290" t="s">
        <v>1477</v>
      </c>
    </row>
    <row r="363" spans="1:2">
      <c r="A363" s="290" t="s">
        <v>2299</v>
      </c>
      <c r="B363" s="290" t="s">
        <v>1477</v>
      </c>
    </row>
    <row r="364" spans="1:2">
      <c r="A364" s="290" t="s">
        <v>1477</v>
      </c>
      <c r="B364" s="290" t="s">
        <v>1477</v>
      </c>
    </row>
    <row r="365" spans="1:2">
      <c r="A365" s="290" t="s">
        <v>2300</v>
      </c>
      <c r="B365" s="290" t="s">
        <v>1477</v>
      </c>
    </row>
    <row r="366" spans="1:2">
      <c r="A366" s="290" t="s">
        <v>2301</v>
      </c>
      <c r="B366" s="290" t="s">
        <v>2302</v>
      </c>
    </row>
    <row r="367" spans="1:2">
      <c r="A367" s="290" t="s">
        <v>2303</v>
      </c>
      <c r="B367" s="290" t="s">
        <v>2302</v>
      </c>
    </row>
    <row r="368" spans="1:2">
      <c r="A368" s="290" t="s">
        <v>2304</v>
      </c>
      <c r="B368" s="290" t="s">
        <v>2305</v>
      </c>
    </row>
    <row r="369" spans="1:2">
      <c r="A369" s="290" t="s">
        <v>2306</v>
      </c>
      <c r="B369" s="290" t="s">
        <v>2305</v>
      </c>
    </row>
    <row r="370" spans="1:2">
      <c r="A370" s="290" t="s">
        <v>2307</v>
      </c>
      <c r="B370" s="290" t="s">
        <v>2308</v>
      </c>
    </row>
    <row r="371" spans="1:2">
      <c r="A371" s="290" t="s">
        <v>2309</v>
      </c>
      <c r="B371" s="290" t="s">
        <v>2308</v>
      </c>
    </row>
    <row r="372" spans="1:2">
      <c r="A372" s="290" t="s">
        <v>2310</v>
      </c>
      <c r="B372" s="290" t="s">
        <v>2311</v>
      </c>
    </row>
    <row r="373" spans="1:2">
      <c r="A373" s="290" t="s">
        <v>2312</v>
      </c>
      <c r="B373" s="290" t="s">
        <v>2311</v>
      </c>
    </row>
    <row r="374" spans="1:2">
      <c r="A374" s="290" t="s">
        <v>2313</v>
      </c>
      <c r="B374" s="290" t="s">
        <v>2313</v>
      </c>
    </row>
    <row r="375" spans="1:2">
      <c r="A375" s="290" t="s">
        <v>2314</v>
      </c>
      <c r="B375" s="290" t="s">
        <v>2314</v>
      </c>
    </row>
    <row r="376" spans="1:2">
      <c r="A376" s="290" t="s">
        <v>2315</v>
      </c>
      <c r="B376" s="290" t="s">
        <v>2316</v>
      </c>
    </row>
    <row r="377" spans="1:2">
      <c r="A377" s="290" t="s">
        <v>2317</v>
      </c>
      <c r="B377" s="290" t="s">
        <v>2316</v>
      </c>
    </row>
    <row r="378" spans="1:2">
      <c r="A378" s="290" t="s">
        <v>2316</v>
      </c>
      <c r="B378" s="290" t="s">
        <v>2316</v>
      </c>
    </row>
    <row r="379" spans="1:2">
      <c r="A379" s="290" t="s">
        <v>2318</v>
      </c>
      <c r="B379" s="290" t="s">
        <v>2318</v>
      </c>
    </row>
    <row r="380" spans="1:2">
      <c r="A380" s="290" t="s">
        <v>2319</v>
      </c>
      <c r="B380" s="290" t="s">
        <v>2320</v>
      </c>
    </row>
    <row r="381" spans="1:2">
      <c r="A381" s="290" t="s">
        <v>2321</v>
      </c>
      <c r="B381" s="290" t="s">
        <v>2320</v>
      </c>
    </row>
    <row r="382" spans="1:2">
      <c r="A382" s="290" t="s">
        <v>2320</v>
      </c>
      <c r="B382" s="290" t="s">
        <v>2320</v>
      </c>
    </row>
    <row r="383" spans="1:2">
      <c r="A383" s="290" t="s">
        <v>2322</v>
      </c>
      <c r="B383" s="290" t="s">
        <v>2322</v>
      </c>
    </row>
    <row r="384" spans="1:2">
      <c r="A384" s="290" t="s">
        <v>2323</v>
      </c>
      <c r="B384" s="290" t="s">
        <v>2324</v>
      </c>
    </row>
    <row r="385" spans="1:2">
      <c r="A385" s="290" t="s">
        <v>2325</v>
      </c>
      <c r="B385" s="290" t="s">
        <v>2325</v>
      </c>
    </row>
    <row r="386" spans="1:2">
      <c r="A386" s="290" t="s">
        <v>2326</v>
      </c>
      <c r="B386" s="290" t="s">
        <v>2327</v>
      </c>
    </row>
    <row r="387" spans="1:2">
      <c r="A387" s="290" t="s">
        <v>2327</v>
      </c>
      <c r="B387" s="290" t="s">
        <v>2327</v>
      </c>
    </row>
    <row r="388" spans="1:2">
      <c r="A388" s="290" t="s">
        <v>2328</v>
      </c>
      <c r="B388" s="290" t="s">
        <v>2328</v>
      </c>
    </row>
    <row r="389" spans="1:2">
      <c r="A389" s="290" t="s">
        <v>2329</v>
      </c>
      <c r="B389" s="290" t="s">
        <v>2329</v>
      </c>
    </row>
    <row r="390" spans="1:2">
      <c r="A390" s="290" t="s">
        <v>2330</v>
      </c>
      <c r="B390" s="290" t="s">
        <v>2330</v>
      </c>
    </row>
    <row r="391" spans="1:2">
      <c r="A391" s="290" t="s">
        <v>2331</v>
      </c>
      <c r="B391" s="290" t="s">
        <v>2331</v>
      </c>
    </row>
    <row r="392" spans="1:2">
      <c r="A392" s="290" t="s">
        <v>2332</v>
      </c>
      <c r="B392" s="290" t="s">
        <v>2332</v>
      </c>
    </row>
    <row r="393" spans="1:2">
      <c r="A393" s="290" t="s">
        <v>2333</v>
      </c>
      <c r="B393" s="290" t="s">
        <v>2333</v>
      </c>
    </row>
    <row r="394" spans="1:2">
      <c r="A394" s="290" t="s">
        <v>2334</v>
      </c>
      <c r="B394" s="290" t="s">
        <v>2335</v>
      </c>
    </row>
    <row r="395" spans="1:2">
      <c r="A395" s="290" t="s">
        <v>2335</v>
      </c>
      <c r="B395" s="290" t="s">
        <v>2335</v>
      </c>
    </row>
    <row r="396" spans="1:2">
      <c r="A396" s="290" t="s">
        <v>2336</v>
      </c>
      <c r="B396" s="290" t="s">
        <v>2337</v>
      </c>
    </row>
    <row r="397" spans="1:2">
      <c r="A397" s="290" t="s">
        <v>2338</v>
      </c>
      <c r="B397" s="290" t="s">
        <v>2337</v>
      </c>
    </row>
    <row r="398" spans="1:2">
      <c r="A398" s="290" t="s">
        <v>2339</v>
      </c>
      <c r="B398" s="290" t="s">
        <v>2340</v>
      </c>
    </row>
    <row r="399" spans="1:2">
      <c r="A399" s="290" t="s">
        <v>2340</v>
      </c>
      <c r="B399" s="290" t="s">
        <v>2340</v>
      </c>
    </row>
    <row r="400" spans="1:2">
      <c r="A400" s="290" t="s">
        <v>2341</v>
      </c>
      <c r="B400" s="290" t="s">
        <v>2341</v>
      </c>
    </row>
    <row r="401" spans="1:2">
      <c r="A401" s="290" t="s">
        <v>2342</v>
      </c>
      <c r="B401" s="290" t="s">
        <v>2343</v>
      </c>
    </row>
    <row r="402" spans="1:2">
      <c r="A402" s="290" t="s">
        <v>2344</v>
      </c>
      <c r="B402" s="290" t="s">
        <v>2343</v>
      </c>
    </row>
    <row r="403" spans="1:2">
      <c r="A403" s="290" t="s">
        <v>2343</v>
      </c>
      <c r="B403" s="290" t="s">
        <v>2343</v>
      </c>
    </row>
    <row r="404" spans="1:2">
      <c r="A404" s="290" t="s">
        <v>2345</v>
      </c>
      <c r="B404" s="290" t="s">
        <v>2345</v>
      </c>
    </row>
    <row r="405" spans="1:2">
      <c r="A405" s="290" t="s">
        <v>2346</v>
      </c>
      <c r="B405" s="290" t="s">
        <v>2346</v>
      </c>
    </row>
    <row r="406" spans="1:2">
      <c r="A406" s="290" t="s">
        <v>2347</v>
      </c>
      <c r="B406" s="290" t="s">
        <v>1435</v>
      </c>
    </row>
    <row r="407" spans="1:2">
      <c r="A407" s="290" t="s">
        <v>2348</v>
      </c>
      <c r="B407" s="290" t="s">
        <v>1435</v>
      </c>
    </row>
    <row r="408" spans="1:2">
      <c r="A408" s="290" t="s">
        <v>1435</v>
      </c>
      <c r="B408" s="290" t="s">
        <v>1435</v>
      </c>
    </row>
    <row r="409" spans="1:2">
      <c r="A409" s="290" t="s">
        <v>2349</v>
      </c>
      <c r="B409" s="290" t="s">
        <v>2350</v>
      </c>
    </row>
    <row r="410" spans="1:2">
      <c r="A410" s="290" t="s">
        <v>2350</v>
      </c>
      <c r="B410" s="290" t="s">
        <v>2350</v>
      </c>
    </row>
    <row r="411" spans="1:2">
      <c r="A411" s="290" t="s">
        <v>2351</v>
      </c>
      <c r="B411" s="290" t="s">
        <v>2351</v>
      </c>
    </row>
    <row r="412" spans="1:2">
      <c r="A412" s="290" t="s">
        <v>2352</v>
      </c>
      <c r="B412" s="290" t="s">
        <v>2352</v>
      </c>
    </row>
    <row r="413" spans="1:2">
      <c r="A413" s="290" t="s">
        <v>2353</v>
      </c>
      <c r="B413" s="290" t="s">
        <v>1749</v>
      </c>
    </row>
    <row r="414" spans="1:2">
      <c r="A414" s="290" t="s">
        <v>2354</v>
      </c>
      <c r="B414" s="290" t="s">
        <v>1749</v>
      </c>
    </row>
    <row r="415" spans="1:2">
      <c r="A415" s="290" t="s">
        <v>2355</v>
      </c>
      <c r="B415" s="290" t="s">
        <v>1749</v>
      </c>
    </row>
    <row r="416" spans="1:2">
      <c r="A416" s="290" t="s">
        <v>1749</v>
      </c>
      <c r="B416" s="290" t="s">
        <v>1749</v>
      </c>
    </row>
    <row r="417" spans="1:2">
      <c r="A417" s="290" t="s">
        <v>2356</v>
      </c>
      <c r="B417" s="290" t="s">
        <v>2357</v>
      </c>
    </row>
    <row r="418" spans="1:2">
      <c r="A418" s="290" t="s">
        <v>2358</v>
      </c>
      <c r="B418" s="290" t="s">
        <v>2359</v>
      </c>
    </row>
    <row r="419" spans="1:2">
      <c r="A419" s="290" t="s">
        <v>2360</v>
      </c>
      <c r="B419" s="290" t="s">
        <v>2359</v>
      </c>
    </row>
    <row r="420" spans="1:2">
      <c r="A420" s="290" t="s">
        <v>2359</v>
      </c>
      <c r="B420" s="290" t="s">
        <v>2359</v>
      </c>
    </row>
    <row r="421" spans="1:2">
      <c r="A421" s="290" t="s">
        <v>2361</v>
      </c>
      <c r="B421" s="290" t="s">
        <v>2362</v>
      </c>
    </row>
    <row r="422" spans="1:2">
      <c r="A422" s="290" t="s">
        <v>2363</v>
      </c>
      <c r="B422" s="290" t="s">
        <v>2362</v>
      </c>
    </row>
    <row r="423" spans="1:2">
      <c r="A423" s="290" t="s">
        <v>2364</v>
      </c>
      <c r="B423" s="290" t="s">
        <v>2365</v>
      </c>
    </row>
    <row r="424" spans="1:2">
      <c r="A424" s="290" t="s">
        <v>2366</v>
      </c>
      <c r="B424" s="290" t="s">
        <v>2365</v>
      </c>
    </row>
    <row r="425" spans="1:2">
      <c r="A425" s="290" t="s">
        <v>2365</v>
      </c>
      <c r="B425" s="290" t="s">
        <v>2365</v>
      </c>
    </row>
    <row r="426" spans="1:2">
      <c r="A426" s="290" t="s">
        <v>2367</v>
      </c>
      <c r="B426" s="290" t="s">
        <v>2365</v>
      </c>
    </row>
    <row r="427" spans="1:2">
      <c r="A427" s="290" t="s">
        <v>2368</v>
      </c>
      <c r="B427" s="290" t="s">
        <v>1516</v>
      </c>
    </row>
    <row r="428" spans="1:2">
      <c r="A428" s="290" t="s">
        <v>2369</v>
      </c>
      <c r="B428" s="290" t="s">
        <v>1516</v>
      </c>
    </row>
    <row r="429" spans="1:2">
      <c r="A429" s="290" t="s">
        <v>1516</v>
      </c>
      <c r="B429" s="290" t="s">
        <v>1516</v>
      </c>
    </row>
    <row r="430" spans="1:2">
      <c r="A430" s="290" t="s">
        <v>2370</v>
      </c>
      <c r="B430" s="290" t="s">
        <v>2371</v>
      </c>
    </row>
    <row r="431" spans="1:2">
      <c r="A431" s="290" t="s">
        <v>2371</v>
      </c>
      <c r="B431" s="290" t="s">
        <v>2371</v>
      </c>
    </row>
    <row r="432" spans="1:2">
      <c r="A432" s="290" t="s">
        <v>2372</v>
      </c>
      <c r="B432" s="290" t="s">
        <v>2372</v>
      </c>
    </row>
    <row r="433" spans="1:2">
      <c r="A433" s="290" t="s">
        <v>2373</v>
      </c>
      <c r="B433" s="290" t="s">
        <v>2373</v>
      </c>
    </row>
    <row r="434" spans="1:2">
      <c r="A434" s="290" t="s">
        <v>2374</v>
      </c>
      <c r="B434" s="290" t="s">
        <v>2374</v>
      </c>
    </row>
    <row r="435" spans="1:2">
      <c r="A435" s="290" t="s">
        <v>2375</v>
      </c>
      <c r="B435" s="290" t="s">
        <v>2375</v>
      </c>
    </row>
    <row r="436" spans="1:2">
      <c r="A436" s="290" t="s">
        <v>2376</v>
      </c>
      <c r="B436" s="290" t="s">
        <v>2376</v>
      </c>
    </row>
    <row r="437" spans="1:2">
      <c r="A437" s="290" t="s">
        <v>2377</v>
      </c>
      <c r="B437" s="290" t="s">
        <v>2377</v>
      </c>
    </row>
    <row r="438" spans="1:2">
      <c r="A438" s="290" t="s">
        <v>2378</v>
      </c>
      <c r="B438" s="290" t="s">
        <v>2378</v>
      </c>
    </row>
    <row r="439" spans="1:2">
      <c r="A439" s="290" t="s">
        <v>2379</v>
      </c>
      <c r="B439" s="290" t="s">
        <v>2379</v>
      </c>
    </row>
    <row r="440" spans="1:2">
      <c r="A440" s="290" t="s">
        <v>2380</v>
      </c>
      <c r="B440" s="290" t="s">
        <v>2380</v>
      </c>
    </row>
    <row r="441" spans="1:2">
      <c r="A441" s="290" t="s">
        <v>2381</v>
      </c>
      <c r="B441" s="290" t="s">
        <v>2381</v>
      </c>
    </row>
    <row r="442" spans="1:2">
      <c r="A442" s="290" t="s">
        <v>2382</v>
      </c>
      <c r="B442" s="290" t="s">
        <v>2382</v>
      </c>
    </row>
    <row r="443" spans="1:2">
      <c r="A443" s="290" t="s">
        <v>2383</v>
      </c>
      <c r="B443" s="290" t="s">
        <v>2383</v>
      </c>
    </row>
    <row r="444" spans="1:2">
      <c r="A444" s="290" t="s">
        <v>2384</v>
      </c>
      <c r="B444" s="290" t="s">
        <v>2384</v>
      </c>
    </row>
    <row r="445" spans="1:2">
      <c r="A445" s="290" t="s">
        <v>2385</v>
      </c>
      <c r="B445" s="290" t="s">
        <v>2385</v>
      </c>
    </row>
    <row r="446" spans="1:2">
      <c r="A446" s="290" t="s">
        <v>2386</v>
      </c>
      <c r="B446" s="290" t="s">
        <v>2386</v>
      </c>
    </row>
    <row r="447" spans="1:2">
      <c r="A447" s="290" t="s">
        <v>2387</v>
      </c>
      <c r="B447" s="290" t="s">
        <v>2387</v>
      </c>
    </row>
    <row r="448" spans="1:2">
      <c r="A448" s="290" t="s">
        <v>2388</v>
      </c>
      <c r="B448" s="290" t="s">
        <v>2388</v>
      </c>
    </row>
    <row r="449" spans="1:2">
      <c r="A449" s="290" t="s">
        <v>2389</v>
      </c>
      <c r="B449" s="290" t="s">
        <v>2389</v>
      </c>
    </row>
    <row r="450" spans="1:2">
      <c r="A450" s="290" t="s">
        <v>2390</v>
      </c>
      <c r="B450" s="290" t="s">
        <v>2390</v>
      </c>
    </row>
    <row r="451" spans="1:2">
      <c r="A451" s="290" t="s">
        <v>2391</v>
      </c>
      <c r="B451" s="290" t="s">
        <v>2391</v>
      </c>
    </row>
    <row r="452" spans="1:2">
      <c r="A452" s="290" t="s">
        <v>2392</v>
      </c>
      <c r="B452" s="290" t="s">
        <v>2392</v>
      </c>
    </row>
    <row r="453" spans="1:2">
      <c r="A453" s="290" t="s">
        <v>2393</v>
      </c>
      <c r="B453" s="290" t="s">
        <v>2393</v>
      </c>
    </row>
    <row r="454" spans="1:2">
      <c r="A454" s="290" t="s">
        <v>2394</v>
      </c>
      <c r="B454" s="290" t="s">
        <v>2394</v>
      </c>
    </row>
    <row r="455" spans="1:2">
      <c r="A455" s="290" t="s">
        <v>2395</v>
      </c>
      <c r="B455" s="290" t="s">
        <v>2395</v>
      </c>
    </row>
    <row r="456" spans="1:2">
      <c r="A456" s="290" t="s">
        <v>2396</v>
      </c>
      <c r="B456" s="290" t="s">
        <v>2396</v>
      </c>
    </row>
    <row r="457" spans="1:2">
      <c r="A457" s="290" t="s">
        <v>2397</v>
      </c>
      <c r="B457" s="290" t="s">
        <v>2398</v>
      </c>
    </row>
    <row r="458" spans="1:2">
      <c r="A458" s="290" t="s">
        <v>2398</v>
      </c>
      <c r="B458" s="290" t="s">
        <v>2398</v>
      </c>
    </row>
    <row r="459" spans="1:2">
      <c r="A459" s="290" t="s">
        <v>2399</v>
      </c>
      <c r="B459" s="290" t="s">
        <v>2400</v>
      </c>
    </row>
    <row r="460" spans="1:2">
      <c r="A460" s="290" t="s">
        <v>2401</v>
      </c>
      <c r="B460" s="290" t="s">
        <v>2400</v>
      </c>
    </row>
    <row r="461" spans="1:2">
      <c r="A461" s="290" t="s">
        <v>2402</v>
      </c>
      <c r="B461" s="290" t="s">
        <v>2403</v>
      </c>
    </row>
    <row r="462" spans="1:2">
      <c r="A462" s="290" t="s">
        <v>2404</v>
      </c>
      <c r="B462" s="290" t="s">
        <v>2403</v>
      </c>
    </row>
    <row r="463" spans="1:2">
      <c r="A463" s="290" t="s">
        <v>2405</v>
      </c>
      <c r="B463" s="290" t="s">
        <v>2403</v>
      </c>
    </row>
    <row r="464" spans="1:2">
      <c r="A464" s="290" t="s">
        <v>2403</v>
      </c>
      <c r="B464" s="290" t="s">
        <v>2403</v>
      </c>
    </row>
    <row r="465" spans="1:2">
      <c r="A465" s="290" t="s">
        <v>1633</v>
      </c>
      <c r="B465" s="290" t="s">
        <v>1633</v>
      </c>
    </row>
    <row r="466" spans="1:2">
      <c r="A466" s="290" t="s">
        <v>2406</v>
      </c>
      <c r="B466" s="290" t="s">
        <v>2407</v>
      </c>
    </row>
    <row r="467" spans="1:2">
      <c r="A467" s="290" t="s">
        <v>2407</v>
      </c>
      <c r="B467" s="290" t="s">
        <v>2407</v>
      </c>
    </row>
    <row r="468" spans="1:2">
      <c r="A468" s="290" t="s">
        <v>2408</v>
      </c>
      <c r="B468" s="290" t="s">
        <v>2408</v>
      </c>
    </row>
    <row r="469" spans="1:2">
      <c r="A469" s="290" t="s">
        <v>2409</v>
      </c>
      <c r="B469" s="290" t="s">
        <v>2230</v>
      </c>
    </row>
    <row r="470" spans="1:2">
      <c r="A470" s="290" t="s">
        <v>2410</v>
      </c>
      <c r="B470" s="290" t="s">
        <v>2411</v>
      </c>
    </row>
    <row r="471" spans="1:2">
      <c r="A471" s="290" t="s">
        <v>2412</v>
      </c>
      <c r="B471" s="290" t="s">
        <v>2413</v>
      </c>
    </row>
  </sheetData>
  <autoFilter ref="A7:B471" xr:uid="{494FD2AE-2A50-4A9C-BF85-A6AC82378E2C}">
    <sortState xmlns:xlrd2="http://schemas.microsoft.com/office/spreadsheetml/2017/richdata2" ref="A8:B471">
      <sortCondition ref="A7:A471"/>
    </sortState>
  </autoFilter>
  <conditionalFormatting sqref="A472:A1048576 A1:A7">
    <cfRule type="duplicateValues" dxfId="0" priority="5"/>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Props1.xml><?xml version="1.0" encoding="utf-8"?>
<ds:datastoreItem xmlns:ds="http://schemas.openxmlformats.org/officeDocument/2006/customXml" ds:itemID="{78D7164C-D341-44E4-B057-A18C1C479FDA}">
  <ds:schemaRefs/>
</ds:datastoreItem>
</file>

<file path=customXml/itemProps2.xml><?xml version="1.0" encoding="utf-8"?>
<ds:datastoreItem xmlns:ds="http://schemas.openxmlformats.org/officeDocument/2006/customXml" ds:itemID="{B5BB03D9-1B99-4A7B-91E4-C6732FF17A19}">
  <ds:schemaRefs/>
</ds:datastoreItem>
</file>

<file path=customXml/itemProps3.xml><?xml version="1.0" encoding="utf-8"?>
<ds:datastoreItem xmlns:ds="http://schemas.openxmlformats.org/officeDocument/2006/customXml" ds:itemID="{72BF6188-0F7C-4C54-A200-28B9960D828F}">
  <ds:schemaRefs/>
</ds:datastoreItem>
</file>

<file path=customXml/itemProps4.xml><?xml version="1.0" encoding="utf-8"?>
<ds:datastoreItem xmlns:ds="http://schemas.openxmlformats.org/officeDocument/2006/customXml" ds:itemID="{689885EF-6E7C-4D60-818D-4817D8DE53D7}">
  <ds:schemaRefs/>
</ds:datastoreItem>
</file>

<file path=customXml/itemProps5.xml><?xml version="1.0" encoding="utf-8"?>
<ds:datastoreItem xmlns:ds="http://schemas.openxmlformats.org/officeDocument/2006/customXml" ds:itemID="{BA1DE65F-6FFE-426B-9442-0511C5540A85}">
  <ds:schemaRefs>
    <ds:schemaRef ds:uri="http://schemas.microsoft.com/DataMashup"/>
  </ds:schemaRefs>
</ds:datastoreItem>
</file>

<file path=customXml/itemProps6.xml><?xml version="1.0" encoding="utf-8"?>
<ds:datastoreItem xmlns:ds="http://schemas.openxmlformats.org/officeDocument/2006/customXml" ds:itemID="{753A37F9-D990-4A76-AAC0-104D44F86A53}">
  <ds:schemaRefs/>
</ds:datastoreItem>
</file>

<file path=customXml/itemProps7.xml><?xml version="1.0" encoding="utf-8"?>
<ds:datastoreItem xmlns:ds="http://schemas.openxmlformats.org/officeDocument/2006/customXml" ds:itemID="{AB49F2F6-1E2F-4AFD-9B60-9210EC864BDC}">
  <ds:schemaRefs/>
</ds:datastoreItem>
</file>

<file path=customXml/itemProps8.xml><?xml version="1.0" encoding="utf-8"?>
<ds:datastoreItem xmlns:ds="http://schemas.openxmlformats.org/officeDocument/2006/customXml" ds:itemID="{9845D9E9-9C26-45FB-9449-FC9EDAF2A5A9}">
  <ds:schemaRefs/>
</ds:datastoreItem>
</file>

<file path=customXml/itemProps9.xml><?xml version="1.0" encoding="utf-8"?>
<ds:datastoreItem xmlns:ds="http://schemas.openxmlformats.org/officeDocument/2006/customXml" ds:itemID="{2CB6C504-9C89-4A35-B7F5-229E0E2E2F41}">
  <ds:schemaRefs/>
</ds:datastoreItem>
</file>

<file path=customXml/itemProps10.xml><?xml version="1.0" encoding="utf-8"?>
<ds:datastoreItem xmlns:ds="http://schemas.openxmlformats.org/officeDocument/2006/customXml" ds:itemID="{5496600D-BE3A-4795-864C-9DA650748FC2}">
  <ds:schemaRefs/>
</ds:datastoreItem>
</file>

<file path=customXml/itemProps11.xml><?xml version="1.0" encoding="utf-8"?>
<ds:datastoreItem xmlns:ds="http://schemas.openxmlformats.org/officeDocument/2006/customXml" ds:itemID="{C1606A36-DE2A-4388-981E-8BD9D51C510A}">
  <ds:schemaRefs/>
</ds:datastoreItem>
</file>

<file path=customXml/itemProps12.xml><?xml version="1.0" encoding="utf-8"?>
<ds:datastoreItem xmlns:ds="http://schemas.openxmlformats.org/officeDocument/2006/customXml" ds:itemID="{43EC22EC-5873-4809-B7E2-78C2A08B2588}">
  <ds:schemaRefs/>
</ds:datastoreItem>
</file>

<file path=customXml/itemProps13.xml><?xml version="1.0" encoding="utf-8"?>
<ds:datastoreItem xmlns:ds="http://schemas.openxmlformats.org/officeDocument/2006/customXml" ds:itemID="{DA48E719-5AFD-47D6-BCA3-3993DF4C7F5D}">
  <ds:schemaRefs/>
</ds:datastoreItem>
</file>

<file path=customXml/itemProps14.xml><?xml version="1.0" encoding="utf-8"?>
<ds:datastoreItem xmlns:ds="http://schemas.openxmlformats.org/officeDocument/2006/customXml" ds:itemID="{3F0EBE25-E051-4576-AFBF-6FBA578D73BC}">
  <ds:schemaRefs/>
</ds:datastoreItem>
</file>

<file path=customXml/itemProps15.xml><?xml version="1.0" encoding="utf-8"?>
<ds:datastoreItem xmlns:ds="http://schemas.openxmlformats.org/officeDocument/2006/customXml" ds:itemID="{802473CD-D841-416E-98C5-4E68116CE871}">
  <ds:schemaRefs/>
</ds:datastoreItem>
</file>

<file path=customXml/itemProps16.xml><?xml version="1.0" encoding="utf-8"?>
<ds:datastoreItem xmlns:ds="http://schemas.openxmlformats.org/officeDocument/2006/customXml" ds:itemID="{C36EAAE0-6089-4F0D-8512-386775568AB5}">
  <ds:schemaRefs/>
</ds:datastoreItem>
</file>

<file path=customXml/itemProps17.xml><?xml version="1.0" encoding="utf-8"?>
<ds:datastoreItem xmlns:ds="http://schemas.openxmlformats.org/officeDocument/2006/customXml" ds:itemID="{02EB6AF0-E2B4-4899-ABA4-160A77F30837}">
  <ds:schemaRefs/>
</ds:datastoreItem>
</file>

<file path=customXml/itemProps18.xml><?xml version="1.0" encoding="utf-8"?>
<ds:datastoreItem xmlns:ds="http://schemas.openxmlformats.org/officeDocument/2006/customXml" ds:itemID="{07A749B6-5A8C-41A1-96E9-7A0EA7A90AC8}">
  <ds:schemaRefs/>
</ds:datastoreItem>
</file>

<file path=customXml/itemProps19.xml><?xml version="1.0" encoding="utf-8"?>
<ds:datastoreItem xmlns:ds="http://schemas.openxmlformats.org/officeDocument/2006/customXml" ds:itemID="{5C1599D6-AF63-437B-B64F-8520FD01D3AB}">
  <ds:schemaRefs/>
</ds:datastoreItem>
</file>

<file path=customXml/itemProps20.xml><?xml version="1.0" encoding="utf-8"?>
<ds:datastoreItem xmlns:ds="http://schemas.openxmlformats.org/officeDocument/2006/customXml" ds:itemID="{DB4F43B2-B12A-4BAF-8FE2-7B65617112DC}">
  <ds:schemaRefs/>
</ds:datastoreItem>
</file>

<file path=customXml/itemProps21.xml><?xml version="1.0" encoding="utf-8"?>
<ds:datastoreItem xmlns:ds="http://schemas.openxmlformats.org/officeDocument/2006/customXml" ds:itemID="{F6EA3317-44C2-4CAD-A777-6C7CF3CA0458}">
  <ds:schemaRefs/>
</ds:datastoreItem>
</file>

<file path=customXml/itemProps22.xml><?xml version="1.0" encoding="utf-8"?>
<ds:datastoreItem xmlns:ds="http://schemas.openxmlformats.org/officeDocument/2006/customXml" ds:itemID="{DD194E45-B84A-4053-81FE-CC2047884840}">
  <ds:schemaRefs/>
</ds:datastoreItem>
</file>

<file path=customXml/itemProps23.xml><?xml version="1.0" encoding="utf-8"?>
<ds:datastoreItem xmlns:ds="http://schemas.openxmlformats.org/officeDocument/2006/customXml" ds:itemID="{DB125BB6-6B76-4E0C-B9AA-6325A2CF2596}">
  <ds:schemaRefs/>
</ds:datastoreItem>
</file>

<file path=customXml/itemProps24.xml><?xml version="1.0" encoding="utf-8"?>
<ds:datastoreItem xmlns:ds="http://schemas.openxmlformats.org/officeDocument/2006/customXml" ds:itemID="{091CAA02-B548-44A8-9A8C-89654C30170A}">
  <ds:schemaRefs/>
</ds:datastoreItem>
</file>

<file path=customXml/itemProps25.xml><?xml version="1.0" encoding="utf-8"?>
<ds:datastoreItem xmlns:ds="http://schemas.openxmlformats.org/officeDocument/2006/customXml" ds:itemID="{3E28516B-7591-43E0-94CB-BC24281D98F9}">
  <ds:schemaRefs/>
</ds:datastoreItem>
</file>

<file path=customXml/itemProps26.xml><?xml version="1.0" encoding="utf-8"?>
<ds:datastoreItem xmlns:ds="http://schemas.openxmlformats.org/officeDocument/2006/customXml" ds:itemID="{5FBACD4B-A6AC-46CF-8F8E-7D0C9FD46AA4}">
  <ds:schemaRefs/>
</ds:datastoreItem>
</file>

<file path=customXml/itemProps27.xml><?xml version="1.0" encoding="utf-8"?>
<ds:datastoreItem xmlns:ds="http://schemas.openxmlformats.org/officeDocument/2006/customXml" ds:itemID="{D436DB67-3ACA-4AE0-8E6D-38C35ED2C521}">
  <ds:schemaRefs/>
</ds:datastoreItem>
</file>

<file path=customXml/itemProps28.xml><?xml version="1.0" encoding="utf-8"?>
<ds:datastoreItem xmlns:ds="http://schemas.openxmlformats.org/officeDocument/2006/customXml" ds:itemID="{4261B1AF-40C2-4255-97B0-B5DA881FBF51}">
  <ds:schemaRefs/>
</ds:datastoreItem>
</file>

<file path=customXml/itemProps29.xml><?xml version="1.0" encoding="utf-8"?>
<ds:datastoreItem xmlns:ds="http://schemas.openxmlformats.org/officeDocument/2006/customXml" ds:itemID="{FB56C137-6858-4932-9EF8-22E03E6BA444}">
  <ds:schemaRefs/>
</ds:datastoreItem>
</file>

<file path=customXml/itemProps30.xml><?xml version="1.0" encoding="utf-8"?>
<ds:datastoreItem xmlns:ds="http://schemas.openxmlformats.org/officeDocument/2006/customXml" ds:itemID="{F0EACC69-45D8-4E39-B6ED-8A3A7D927A58}">
  <ds:schemaRefs/>
</ds:datastoreItem>
</file>

<file path=customXml/itemProps31.xml><?xml version="1.0" encoding="utf-8"?>
<ds:datastoreItem xmlns:ds="http://schemas.openxmlformats.org/officeDocument/2006/customXml" ds:itemID="{135B3AB6-4F0F-4587-8E65-4BBA8D32C754}">
  <ds:schemaRefs/>
</ds:datastoreItem>
</file>

<file path=customXml/itemProps32.xml><?xml version="1.0" encoding="utf-8"?>
<ds:datastoreItem xmlns:ds="http://schemas.openxmlformats.org/officeDocument/2006/customXml" ds:itemID="{6256D8F9-643B-4704-86C5-BF9920DB244B}">
  <ds:schemaRefs/>
</ds:datastoreItem>
</file>

<file path=customXml/itemProps33.xml><?xml version="1.0" encoding="utf-8"?>
<ds:datastoreItem xmlns:ds="http://schemas.openxmlformats.org/officeDocument/2006/customXml" ds:itemID="{5AA98957-3A57-42CD-9FCA-6FCE2BCADA6D}">
  <ds:schemaRefs/>
</ds:datastoreItem>
</file>

<file path=customXml/itemProps34.xml><?xml version="1.0" encoding="utf-8"?>
<ds:datastoreItem xmlns:ds="http://schemas.openxmlformats.org/officeDocument/2006/customXml" ds:itemID="{DFF6659F-FC78-4739-A2FB-9DF5EBFAA3E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64</vt:i4>
      </vt:variant>
      <vt:variant>
        <vt:lpstr>Named Ranges</vt:lpstr>
      </vt:variant>
      <vt:variant>
        <vt:i4>1</vt:i4>
      </vt:variant>
    </vt:vector>
  </HeadingPairs>
  <TitlesOfParts>
    <vt:vector size="65" baseType="lpstr">
      <vt:lpstr>Définition Catégories</vt:lpstr>
      <vt:lpstr>Médiane2025</vt:lpstr>
      <vt:lpstr>MédianeParSemaine</vt:lpstr>
      <vt:lpstr>Médiane</vt:lpstr>
      <vt:lpstr>Moyenne</vt:lpstr>
      <vt:lpstr>Moyenne2025</vt:lpstr>
      <vt:lpstr>MoyenneParSemaine</vt:lpstr>
      <vt:lpstr>MaximumParSemaine</vt:lpstr>
      <vt:lpstr>Base</vt:lpstr>
      <vt:lpstr>Base Entités2025</vt:lpstr>
      <vt:lpstr>MinimumParSemaine</vt:lpstr>
      <vt:lpstr>Qualité</vt:lpstr>
      <vt:lpstr>Importance Asso</vt:lpstr>
      <vt:lpstr>Tournée</vt:lpstr>
      <vt:lpstr>Détail activitésParis2025</vt:lpstr>
      <vt:lpstr>Tableau de bord</vt:lpstr>
      <vt:lpstr>Data Tbd</vt:lpstr>
      <vt:lpstr>Tableau de Suivi</vt:lpstr>
      <vt:lpstr>Association Importante</vt:lpstr>
      <vt:lpstr>Professionnel Important</vt:lpstr>
      <vt:lpstr>Qualité Professionnel</vt:lpstr>
      <vt:lpstr>Data Qualité</vt:lpstr>
      <vt:lpstr>Analyse par Catégorie</vt:lpstr>
      <vt:lpstr>Analyse Asso ou Pro</vt:lpstr>
      <vt:lpstr>Médiane2025parPart</vt:lpstr>
      <vt:lpstr>Data Assoc Pro</vt:lpstr>
      <vt:lpstr>6-Data Analyse par Catégorie</vt:lpstr>
      <vt:lpstr>Analyse Asso Pro</vt:lpstr>
      <vt:lpstr>7-Analyse Asso Pro</vt:lpstr>
      <vt:lpstr>Sheet1 (2)</vt:lpstr>
      <vt:lpstr>Analyse Asso Pro Somme</vt:lpstr>
      <vt:lpstr>Sheet4</vt:lpstr>
      <vt:lpstr>Sheet1</vt:lpstr>
      <vt:lpstr>Annulation</vt:lpstr>
      <vt:lpstr>Par Département 2019-2025</vt:lpstr>
      <vt:lpstr>Résumé Dép</vt:lpstr>
      <vt:lpstr>Par Pro Asso 2019-2025</vt:lpstr>
      <vt:lpstr>Data Par Département</vt:lpstr>
      <vt:lpstr>MaxWeek</vt:lpstr>
      <vt:lpstr>Résumé Pro Asso Année</vt:lpstr>
      <vt:lpstr>ACTIVITÉ IDF</vt:lpstr>
      <vt:lpstr>ZOOM 75</vt:lpstr>
      <vt:lpstr>ZOOM 92</vt:lpstr>
      <vt:lpstr>ZOOM 93</vt:lpstr>
      <vt:lpstr>ZOOM 94</vt:lpstr>
      <vt:lpstr>ZOOM RESTAU CO</vt:lpstr>
      <vt:lpstr>Imp Asso</vt:lpstr>
      <vt:lpstr>Quali</vt:lpstr>
      <vt:lpstr>Récap Vol collecté par personne</vt:lpstr>
      <vt:lpstr>Récap Vol par Tournée</vt:lpstr>
      <vt:lpstr>Récap Nb Participation bénévole</vt:lpstr>
      <vt:lpstr>Dept92 - La Défense</vt:lpstr>
      <vt:lpstr>Détails Restau Coll</vt:lpstr>
      <vt:lpstr>Détails Evenements</vt:lpstr>
      <vt:lpstr>Recap Macro</vt:lpstr>
      <vt:lpstr>Recap Mensu PRO VOLUME</vt:lpstr>
      <vt:lpstr>Recap Mensu PRO PASSAGES</vt:lpstr>
      <vt:lpstr>Recap Resto CO</vt:lpstr>
      <vt:lpstr>Recap Mensu ASSO VOLUME</vt:lpstr>
      <vt:lpstr>Recap Mensu ASSO PASSAGES</vt:lpstr>
      <vt:lpstr>TCD annulation</vt:lpstr>
      <vt:lpstr>%annulations</vt:lpstr>
      <vt:lpstr>Menus déroulants</vt:lpstr>
      <vt:lpstr>Base Bénévoles à MàJ</vt:lpstr>
      <vt:lpstr>Cumul_2020</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Marion</dc:creator>
  <cp:keywords/>
  <dc:description/>
  <cp:lastModifiedBy>Guillaume Le Page</cp:lastModifiedBy>
  <cp:revision/>
  <dcterms:created xsi:type="dcterms:W3CDTF">2021-10-26T14:50:41Z</dcterms:created>
  <dcterms:modified xsi:type="dcterms:W3CDTF">2026-03-03T09:47:06Z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7dc89782-48b9-4d21-ba0a-9eaa6939218f</vt:lpwstr>
  </property>
</Properties>
</file>